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FRANZARZ\Desktop\SIMULADOR\"/>
    </mc:Choice>
  </mc:AlternateContent>
  <xr:revisionPtr revIDLastSave="0" documentId="8_{12864F99-725E-4CA3-ACDB-6132FC0DF01C}" xr6:coauthVersionLast="47" xr6:coauthVersionMax="47" xr10:uidLastSave="{00000000-0000-0000-0000-000000000000}"/>
  <bookViews>
    <workbookView xWindow="-120" yWindow="-120" windowWidth="29040" windowHeight="15720" tabRatio="488" firstSheet="12" activeTab="16" xr2:uid="{6CFCC89D-D68F-42A5-B920-33081851F5DF}"/>
  </bookViews>
  <sheets>
    <sheet name="PETICION DATOS LUZ" sheetId="5" r:id="rId1"/>
    <sheet name="COMPARATIVA LUZ" sheetId="62" r:id="rId2"/>
    <sheet name="COMPARATIVA LIBRE LUZ" sheetId="64" r:id="rId3"/>
    <sheet name="BASE DE DATOS FIJO" sheetId="15" r:id="rId4"/>
    <sheet name="Tarifa 1P Plus(Precio único)" sheetId="53" state="hidden" r:id="rId5"/>
    <sheet name="Estable (Fijo)" sheetId="51" state="hidden" r:id="rId6"/>
    <sheet name="Estable Plus (Fijo)" sheetId="52" state="hidden" r:id="rId7"/>
    <sheet name="Estable Talleres (Fijo)" sheetId="54" state="hidden" r:id="rId8"/>
    <sheet name="Estable Plus Talleres (Fijo)" sheetId="55" state="hidden" r:id="rId9"/>
    <sheet name="BASE DE DATOS INDEX" sheetId="50" r:id="rId10"/>
    <sheet name="PETICION DATOS GAS" sheetId="22" r:id="rId11"/>
    <sheet name="COMPARATIVA GAS" sheetId="63" r:id="rId12"/>
    <sheet name="COMPARATIVA LIBRE GAS" sheetId="65" r:id="rId13"/>
    <sheet name="." sheetId="6" state="hidden" r:id="rId14"/>
    <sheet name="PRECIOS FIJOS GAS" sheetId="23" r:id="rId15"/>
    <sheet name="PRECIOS INDEX GAS" sheetId="24" r:id="rId16"/>
    <sheet name="MIBGAS Indexes" sheetId="27" r:id="rId17"/>
    <sheet name="INPUT OMIE" sheetId="29" state="hidden" r:id="rId18"/>
    <sheet name="PERSONALIZADA OMIE + B " sheetId="61" state="hidden" r:id="rId19"/>
    <sheet name="PERSONALIZADA INDEX" sheetId="60" state="hidden" r:id="rId20"/>
    <sheet name="DINAMICA N1" sheetId="28" state="hidden" r:id="rId21"/>
    <sheet name="DINAMICA N2" sheetId="30" state="hidden" r:id="rId22"/>
    <sheet name="DINAMICA N3" sheetId="31" state="hidden" r:id="rId23"/>
    <sheet name="DINAMICA PLUS N1" sheetId="35" state="hidden" r:id="rId24"/>
    <sheet name="DINAMICA PLUS N2" sheetId="36" state="hidden" r:id="rId25"/>
    <sheet name="DINAMICA PLUS N3" sheetId="37" state="hidden" r:id="rId26"/>
    <sheet name="DINAMICA CONTROL N1" sheetId="38" state="hidden" r:id="rId27"/>
    <sheet name="DINAMICA CONTROL N2" sheetId="39" state="hidden" r:id="rId28"/>
    <sheet name="DINAMICA CONTROL N3" sheetId="40" state="hidden" r:id="rId29"/>
    <sheet name="DINAMICA CONTROL PLUS N1 " sheetId="41" state="hidden" r:id="rId30"/>
    <sheet name="DINAMICA CONTROL PLUS N2" sheetId="42" state="hidden" r:id="rId31"/>
    <sheet name="DINAMICA CONTROL PLUS N3" sheetId="43" state="hidden" r:id="rId32"/>
    <sheet name="DINAMICA CONTROL TECHO N1" sheetId="47" state="hidden" r:id="rId33"/>
    <sheet name="DINAMICA CONTROL TECHO N2" sheetId="48" state="hidden" r:id="rId34"/>
    <sheet name="DINAMICA CONTROL TECHO N3" sheetId="49" state="hidden" r:id="rId35"/>
  </sheets>
  <definedNames>
    <definedName name="_xleta.AVERAGE" hidden="1" xlm="1">#NAME?</definedName>
    <definedName name="_xleta.IF" hidden="1" xlm="1">#NAME?</definedName>
    <definedName name="_xleta.IFS" hidden="1" xlm="1">#NAME?</definedName>
    <definedName name="_xleta.MATCH" hidden="1" xlm="1">#NAME?</definedName>
    <definedName name="_xlnm.Print_Area" localSheetId="11">'COMPARATIVA GAS'!$A$1:$AE$60</definedName>
    <definedName name="_xlnm.Print_Area" localSheetId="12">'COMPARATIVA LIBRE GAS'!$A$1:$Q$60</definedName>
    <definedName name="_xlnm.Print_Area" localSheetId="2">'COMPARATIVA LIBRE LUZ'!$A$1:$Q$60</definedName>
    <definedName name="_xlnm.Print_Area" localSheetId="1">'COMPARATIVA LUZ'!$A$1:$AH$60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2" i="65" l="1"/>
  <c r="E34" i="22"/>
  <c r="E33" i="22"/>
  <c r="F103" i="24"/>
  <c r="F102" i="24"/>
  <c r="F101" i="24"/>
  <c r="F100" i="24"/>
  <c r="F99" i="24"/>
  <c r="F98" i="24"/>
  <c r="F97" i="24"/>
  <c r="F96" i="24"/>
  <c r="F95" i="24"/>
  <c r="F94" i="24"/>
  <c r="F93" i="24"/>
  <c r="F92" i="24"/>
  <c r="F87" i="24"/>
  <c r="F86" i="24"/>
  <c r="F85" i="24"/>
  <c r="F84" i="24"/>
  <c r="F83" i="24"/>
  <c r="F82" i="24"/>
  <c r="F81" i="24"/>
  <c r="F80" i="24"/>
  <c r="F79" i="24"/>
  <c r="F78" i="24"/>
  <c r="F77" i="24"/>
  <c r="F76" i="24"/>
  <c r="F71" i="24"/>
  <c r="F70" i="24"/>
  <c r="F69" i="24"/>
  <c r="F68" i="24"/>
  <c r="F67" i="24"/>
  <c r="F66" i="24"/>
  <c r="F65" i="24"/>
  <c r="F64" i="24"/>
  <c r="F63" i="24"/>
  <c r="F62" i="24"/>
  <c r="F61" i="24"/>
  <c r="F60" i="24"/>
  <c r="F52" i="24"/>
  <c r="F51" i="24"/>
  <c r="F50" i="24"/>
  <c r="F49" i="24"/>
  <c r="F48" i="24"/>
  <c r="F47" i="24"/>
  <c r="F46" i="24"/>
  <c r="F45" i="24"/>
  <c r="F44" i="24"/>
  <c r="F43" i="24"/>
  <c r="F42" i="24"/>
  <c r="F41" i="24"/>
  <c r="F36" i="24"/>
  <c r="F35" i="24"/>
  <c r="F34" i="24"/>
  <c r="F33" i="24"/>
  <c r="F32" i="24"/>
  <c r="F31" i="24"/>
  <c r="F30" i="24"/>
  <c r="F29" i="24"/>
  <c r="F28" i="24"/>
  <c r="F27" i="24"/>
  <c r="F26" i="24"/>
  <c r="F25" i="24"/>
  <c r="F20" i="24"/>
  <c r="F19" i="24"/>
  <c r="F18" i="24"/>
  <c r="F17" i="24"/>
  <c r="F16" i="24"/>
  <c r="F15" i="24"/>
  <c r="F14" i="24"/>
  <c r="F13" i="24"/>
  <c r="F12" i="24"/>
  <c r="F11" i="24"/>
  <c r="F10" i="24"/>
  <c r="F9" i="24"/>
  <c r="F102" i="23"/>
  <c r="F101" i="23"/>
  <c r="F100" i="23"/>
  <c r="F99" i="23"/>
  <c r="F98" i="23"/>
  <c r="F97" i="23"/>
  <c r="F96" i="23"/>
  <c r="F95" i="23"/>
  <c r="F94" i="23"/>
  <c r="F93" i="23"/>
  <c r="F92" i="23"/>
  <c r="F91" i="23"/>
  <c r="F86" i="23"/>
  <c r="F85" i="23"/>
  <c r="F84" i="23"/>
  <c r="F83" i="23"/>
  <c r="F82" i="23"/>
  <c r="F81" i="23"/>
  <c r="F80" i="23"/>
  <c r="F79" i="23"/>
  <c r="F78" i="23"/>
  <c r="F77" i="23"/>
  <c r="F76" i="23"/>
  <c r="F75" i="23"/>
  <c r="F70" i="23"/>
  <c r="F69" i="23"/>
  <c r="F68" i="23"/>
  <c r="F67" i="23"/>
  <c r="F66" i="23"/>
  <c r="F65" i="23"/>
  <c r="F64" i="23"/>
  <c r="F63" i="23"/>
  <c r="F62" i="23"/>
  <c r="F61" i="23"/>
  <c r="F60" i="23"/>
  <c r="F59" i="23"/>
  <c r="F52" i="23"/>
  <c r="F51" i="23"/>
  <c r="F50" i="23"/>
  <c r="F49" i="23"/>
  <c r="F48" i="23"/>
  <c r="F47" i="23"/>
  <c r="F46" i="23"/>
  <c r="F45" i="23"/>
  <c r="F44" i="23"/>
  <c r="F43" i="23"/>
  <c r="F42" i="23"/>
  <c r="F41" i="23"/>
  <c r="F36" i="23"/>
  <c r="F35" i="23"/>
  <c r="F34" i="23"/>
  <c r="F33" i="23"/>
  <c r="F32" i="23"/>
  <c r="F31" i="23"/>
  <c r="F30" i="23"/>
  <c r="F29" i="23"/>
  <c r="F28" i="23"/>
  <c r="F27" i="23"/>
  <c r="F26" i="23"/>
  <c r="F25" i="23"/>
  <c r="F20" i="23"/>
  <c r="F19" i="23"/>
  <c r="F18" i="23"/>
  <c r="F17" i="23"/>
  <c r="F16" i="23"/>
  <c r="F15" i="23"/>
  <c r="F14" i="23"/>
  <c r="F13" i="23"/>
  <c r="F12" i="23"/>
  <c r="F11" i="23"/>
  <c r="F10" i="23"/>
  <c r="F9" i="23"/>
  <c r="AG81" i="29"/>
  <c r="AF81" i="29"/>
  <c r="AE81" i="29"/>
  <c r="AG74" i="29"/>
  <c r="AF74" i="29"/>
  <c r="AE74" i="29"/>
  <c r="AG72" i="29"/>
  <c r="AF72" i="29"/>
  <c r="AE72" i="29"/>
  <c r="AD56" i="43" l="1"/>
  <c r="AC56" i="43"/>
  <c r="AA54" i="43"/>
  <c r="AA53" i="43"/>
  <c r="AD52" i="43"/>
  <c r="AD51" i="43"/>
  <c r="AA50" i="43"/>
  <c r="Z50" i="43"/>
  <c r="AA49" i="43"/>
  <c r="Z49" i="43"/>
  <c r="Z48" i="43"/>
  <c r="AD46" i="43"/>
  <c r="Z42" i="43"/>
  <c r="AD56" i="49"/>
  <c r="AC56" i="49"/>
  <c r="AA54" i="49"/>
  <c r="AA53" i="49"/>
  <c r="AD52" i="49"/>
  <c r="AD51" i="49"/>
  <c r="AA50" i="49"/>
  <c r="Z50" i="49"/>
  <c r="AA49" i="49"/>
  <c r="Z49" i="49"/>
  <c r="Z48" i="49"/>
  <c r="AD46" i="49"/>
  <c r="Z42" i="49"/>
  <c r="K56" i="49"/>
  <c r="J56" i="49"/>
  <c r="H54" i="49"/>
  <c r="H53" i="49"/>
  <c r="K52" i="49"/>
  <c r="K51" i="49"/>
  <c r="H50" i="49"/>
  <c r="G50" i="49"/>
  <c r="H49" i="49"/>
  <c r="G49" i="49"/>
  <c r="G48" i="49"/>
  <c r="K46" i="49"/>
  <c r="G42" i="49"/>
  <c r="AD56" i="48"/>
  <c r="AC56" i="48"/>
  <c r="AA54" i="48"/>
  <c r="AA53" i="48"/>
  <c r="AD52" i="48"/>
  <c r="AD51" i="48"/>
  <c r="AA50" i="48"/>
  <c r="Z50" i="48"/>
  <c r="AA49" i="48"/>
  <c r="Z49" i="48"/>
  <c r="Z48" i="48"/>
  <c r="AD46" i="48"/>
  <c r="Z42" i="48"/>
  <c r="K56" i="48"/>
  <c r="J56" i="48"/>
  <c r="H54" i="48"/>
  <c r="H53" i="48"/>
  <c r="K52" i="48"/>
  <c r="K51" i="48"/>
  <c r="H50" i="48"/>
  <c r="G50" i="48"/>
  <c r="H49" i="48"/>
  <c r="G49" i="48"/>
  <c r="G48" i="48"/>
  <c r="K46" i="48"/>
  <c r="G42" i="48"/>
  <c r="AD56" i="47"/>
  <c r="AC56" i="47"/>
  <c r="AA54" i="47"/>
  <c r="AA53" i="47"/>
  <c r="AD52" i="47"/>
  <c r="AD51" i="47"/>
  <c r="AA50" i="47"/>
  <c r="Z50" i="47"/>
  <c r="AA49" i="47"/>
  <c r="Z49" i="47"/>
  <c r="Z48" i="47"/>
  <c r="AD46" i="47"/>
  <c r="Z42" i="47"/>
  <c r="K56" i="47"/>
  <c r="J56" i="47"/>
  <c r="H54" i="47"/>
  <c r="H53" i="47"/>
  <c r="K52" i="47"/>
  <c r="K51" i="47"/>
  <c r="H50" i="47"/>
  <c r="G50" i="47"/>
  <c r="H49" i="47"/>
  <c r="G49" i="47"/>
  <c r="G48" i="47"/>
  <c r="K46" i="47"/>
  <c r="G42" i="47"/>
  <c r="K56" i="43"/>
  <c r="J56" i="43"/>
  <c r="H54" i="43"/>
  <c r="H53" i="43"/>
  <c r="K52" i="43"/>
  <c r="K51" i="43"/>
  <c r="H50" i="43"/>
  <c r="G50" i="43"/>
  <c r="H49" i="43"/>
  <c r="G49" i="43"/>
  <c r="G48" i="43"/>
  <c r="K46" i="43"/>
  <c r="G42" i="43"/>
  <c r="AD56" i="42"/>
  <c r="AC56" i="42"/>
  <c r="AA54" i="42"/>
  <c r="AA53" i="42"/>
  <c r="AD52" i="42"/>
  <c r="AD51" i="42"/>
  <c r="AA50" i="42"/>
  <c r="Z50" i="42"/>
  <c r="AA49" i="42"/>
  <c r="Z49" i="42"/>
  <c r="Z48" i="42"/>
  <c r="AD46" i="42"/>
  <c r="Z42" i="42"/>
  <c r="K56" i="42"/>
  <c r="J56" i="42"/>
  <c r="H54" i="42"/>
  <c r="H53" i="42"/>
  <c r="K52" i="42"/>
  <c r="K51" i="42"/>
  <c r="H50" i="42"/>
  <c r="G50" i="42"/>
  <c r="H49" i="42"/>
  <c r="G49" i="42"/>
  <c r="G48" i="42"/>
  <c r="K46" i="42"/>
  <c r="G42" i="42"/>
  <c r="AD56" i="41"/>
  <c r="AC56" i="41"/>
  <c r="AA54" i="41"/>
  <c r="AA53" i="41"/>
  <c r="AD52" i="41"/>
  <c r="AD51" i="41"/>
  <c r="AA50" i="41"/>
  <c r="Z50" i="41"/>
  <c r="AA49" i="41"/>
  <c r="Z49" i="41"/>
  <c r="Z48" i="41"/>
  <c r="AD46" i="41"/>
  <c r="Z42" i="41"/>
  <c r="K56" i="41"/>
  <c r="J56" i="41"/>
  <c r="H54" i="41"/>
  <c r="H53" i="41"/>
  <c r="K52" i="41"/>
  <c r="K51" i="41"/>
  <c r="H50" i="41"/>
  <c r="G50" i="41"/>
  <c r="H49" i="41"/>
  <c r="G49" i="41"/>
  <c r="G48" i="41"/>
  <c r="K46" i="41"/>
  <c r="G42" i="41"/>
  <c r="AD56" i="40"/>
  <c r="AC56" i="40"/>
  <c r="AA54" i="40"/>
  <c r="AA53" i="40"/>
  <c r="AD52" i="40"/>
  <c r="AD51" i="40"/>
  <c r="AA50" i="40"/>
  <c r="Z50" i="40"/>
  <c r="AA49" i="40"/>
  <c r="Z49" i="40"/>
  <c r="Z48" i="40"/>
  <c r="AD46" i="40"/>
  <c r="Z42" i="40"/>
  <c r="K56" i="40"/>
  <c r="J56" i="40"/>
  <c r="H54" i="40"/>
  <c r="H53" i="40"/>
  <c r="K52" i="40"/>
  <c r="K51" i="40"/>
  <c r="H50" i="40"/>
  <c r="G50" i="40"/>
  <c r="H49" i="40"/>
  <c r="G49" i="40"/>
  <c r="G48" i="40"/>
  <c r="K46" i="40"/>
  <c r="G42" i="40"/>
  <c r="AD56" i="39"/>
  <c r="AC56" i="39"/>
  <c r="AA54" i="39"/>
  <c r="AA53" i="39"/>
  <c r="AD52" i="39"/>
  <c r="AD51" i="39"/>
  <c r="AA50" i="39"/>
  <c r="Z50" i="39"/>
  <c r="AA49" i="39"/>
  <c r="Z49" i="39"/>
  <c r="Z48" i="39"/>
  <c r="AD46" i="39"/>
  <c r="Z42" i="39"/>
  <c r="K56" i="39"/>
  <c r="J56" i="39"/>
  <c r="H54" i="39"/>
  <c r="H53" i="39"/>
  <c r="K52" i="39"/>
  <c r="K51" i="39"/>
  <c r="H50" i="39"/>
  <c r="G50" i="39"/>
  <c r="H49" i="39"/>
  <c r="G49" i="39"/>
  <c r="G48" i="39"/>
  <c r="K46" i="39"/>
  <c r="G42" i="39"/>
  <c r="AD56" i="38"/>
  <c r="AC56" i="38"/>
  <c r="AA54" i="38"/>
  <c r="AA53" i="38"/>
  <c r="AD52" i="38"/>
  <c r="AD51" i="38"/>
  <c r="AA50" i="38"/>
  <c r="Z50" i="38"/>
  <c r="AA49" i="38"/>
  <c r="Z49" i="38"/>
  <c r="Z48" i="38"/>
  <c r="AD46" i="38"/>
  <c r="Z42" i="38"/>
  <c r="K56" i="38"/>
  <c r="J56" i="38"/>
  <c r="H54" i="38"/>
  <c r="H53" i="38"/>
  <c r="K52" i="38"/>
  <c r="K51" i="38"/>
  <c r="H50" i="38"/>
  <c r="G50" i="38"/>
  <c r="H49" i="38"/>
  <c r="G49" i="38"/>
  <c r="G48" i="38"/>
  <c r="K46" i="38"/>
  <c r="G42" i="38"/>
  <c r="AD56" i="61"/>
  <c r="AC56" i="61"/>
  <c r="AA54" i="61"/>
  <c r="AA53" i="61"/>
  <c r="AD52" i="61"/>
  <c r="AD51" i="61"/>
  <c r="AA50" i="61"/>
  <c r="Z50" i="61"/>
  <c r="AA49" i="61"/>
  <c r="Z49" i="61"/>
  <c r="Z48" i="61"/>
  <c r="AD46" i="61"/>
  <c r="Z42" i="61"/>
  <c r="G42" i="61"/>
  <c r="K46" i="61"/>
  <c r="G48" i="61"/>
  <c r="G49" i="61"/>
  <c r="H49" i="61"/>
  <c r="G50" i="61"/>
  <c r="H50" i="61"/>
  <c r="K51" i="61"/>
  <c r="K52" i="61"/>
  <c r="H53" i="61"/>
  <c r="H54" i="61"/>
  <c r="J56" i="61"/>
  <c r="K56" i="61"/>
  <c r="AD56" i="60"/>
  <c r="AC56" i="60"/>
  <c r="AA54" i="60"/>
  <c r="AA53" i="60"/>
  <c r="AD52" i="60"/>
  <c r="AD51" i="60"/>
  <c r="AA50" i="60"/>
  <c r="Z50" i="60"/>
  <c r="AA49" i="60"/>
  <c r="Z49" i="60"/>
  <c r="Z48" i="60"/>
  <c r="Z42" i="60"/>
  <c r="K56" i="60"/>
  <c r="J56" i="60"/>
  <c r="H54" i="60"/>
  <c r="H53" i="60"/>
  <c r="K52" i="60"/>
  <c r="K51" i="60"/>
  <c r="H50" i="60"/>
  <c r="G50" i="60"/>
  <c r="H49" i="60"/>
  <c r="G49" i="60"/>
  <c r="G48" i="60"/>
  <c r="G42" i="60"/>
  <c r="K56" i="28"/>
  <c r="J56" i="28"/>
  <c r="H54" i="28"/>
  <c r="H53" i="28"/>
  <c r="K52" i="28"/>
  <c r="K51" i="28"/>
  <c r="H50" i="28"/>
  <c r="G50" i="28"/>
  <c r="H49" i="28"/>
  <c r="G49" i="28"/>
  <c r="G48" i="28"/>
  <c r="G42" i="28"/>
  <c r="K56" i="30"/>
  <c r="J56" i="30"/>
  <c r="H54" i="30"/>
  <c r="H53" i="30"/>
  <c r="K52" i="30"/>
  <c r="K51" i="30"/>
  <c r="H50" i="30"/>
  <c r="G50" i="30"/>
  <c r="H49" i="30"/>
  <c r="G49" i="30"/>
  <c r="G48" i="30"/>
  <c r="G42" i="30"/>
  <c r="K56" i="31"/>
  <c r="J56" i="31"/>
  <c r="H54" i="31"/>
  <c r="H53" i="31"/>
  <c r="K52" i="31"/>
  <c r="K51" i="31"/>
  <c r="H50" i="31"/>
  <c r="G50" i="31"/>
  <c r="H49" i="31"/>
  <c r="G49" i="31"/>
  <c r="G48" i="31"/>
  <c r="G42" i="31"/>
  <c r="AD56" i="31"/>
  <c r="AC56" i="31"/>
  <c r="AA54" i="31"/>
  <c r="AA53" i="31"/>
  <c r="AD52" i="31"/>
  <c r="AD51" i="31"/>
  <c r="AA50" i="31"/>
  <c r="Z50" i="31"/>
  <c r="AA49" i="31"/>
  <c r="Z49" i="31"/>
  <c r="Z48" i="31"/>
  <c r="Z42" i="31"/>
  <c r="AD56" i="37"/>
  <c r="AC56" i="37"/>
  <c r="AA54" i="37"/>
  <c r="AA53" i="37"/>
  <c r="AD52" i="37"/>
  <c r="AD51" i="37"/>
  <c r="AA50" i="37"/>
  <c r="Z50" i="37"/>
  <c r="AA49" i="37"/>
  <c r="Z49" i="37"/>
  <c r="Z48" i="37"/>
  <c r="Z42" i="37"/>
  <c r="K56" i="37"/>
  <c r="J56" i="37"/>
  <c r="H54" i="37"/>
  <c r="H53" i="37"/>
  <c r="K52" i="37"/>
  <c r="K51" i="37"/>
  <c r="H50" i="37"/>
  <c r="G50" i="37"/>
  <c r="H49" i="37"/>
  <c r="G49" i="37"/>
  <c r="G48" i="37"/>
  <c r="G42" i="37"/>
  <c r="AJ45" i="37"/>
  <c r="AK45" i="37"/>
  <c r="AL45" i="37"/>
  <c r="AM45" i="37"/>
  <c r="AN45" i="37"/>
  <c r="Q45" i="37"/>
  <c r="R45" i="37"/>
  <c r="S45" i="37"/>
  <c r="T45" i="37"/>
  <c r="U45" i="37"/>
  <c r="AD56" i="36"/>
  <c r="AC56" i="36"/>
  <c r="AA54" i="36"/>
  <c r="AA53" i="36"/>
  <c r="AD52" i="36"/>
  <c r="AD51" i="36"/>
  <c r="AA50" i="36"/>
  <c r="Z50" i="36"/>
  <c r="AA49" i="36"/>
  <c r="Z49" i="36"/>
  <c r="Z48" i="36"/>
  <c r="Z42" i="36"/>
  <c r="K56" i="36"/>
  <c r="J56" i="36"/>
  <c r="H54" i="36"/>
  <c r="H53" i="36"/>
  <c r="K52" i="36"/>
  <c r="K51" i="36"/>
  <c r="H50" i="36"/>
  <c r="G50" i="36"/>
  <c r="H49" i="36"/>
  <c r="G49" i="36"/>
  <c r="G48" i="36"/>
  <c r="G42" i="36"/>
  <c r="AJ45" i="36"/>
  <c r="AK45" i="36"/>
  <c r="AL45" i="36"/>
  <c r="AM45" i="36"/>
  <c r="AN45" i="36"/>
  <c r="Q45" i="36"/>
  <c r="R45" i="36"/>
  <c r="S45" i="36"/>
  <c r="T45" i="36"/>
  <c r="U45" i="36"/>
  <c r="AD56" i="35"/>
  <c r="AC56" i="35"/>
  <c r="AA54" i="35"/>
  <c r="AA53" i="35"/>
  <c r="AD52" i="35"/>
  <c r="AD51" i="35"/>
  <c r="AA50" i="35"/>
  <c r="Z50" i="35"/>
  <c r="AA49" i="35"/>
  <c r="Z49" i="35"/>
  <c r="Z48" i="35"/>
  <c r="Z42" i="35"/>
  <c r="J56" i="35"/>
  <c r="K56" i="35"/>
  <c r="H54" i="35"/>
  <c r="H53" i="35"/>
  <c r="K52" i="35"/>
  <c r="H50" i="35"/>
  <c r="G50" i="35"/>
  <c r="G49" i="35"/>
  <c r="H49" i="35"/>
  <c r="G48" i="35"/>
  <c r="K51" i="35"/>
  <c r="G42" i="35"/>
  <c r="AJ45" i="35"/>
  <c r="AK45" i="35"/>
  <c r="AL45" i="35"/>
  <c r="AM45" i="35"/>
  <c r="AN45" i="35"/>
  <c r="Q45" i="35"/>
  <c r="R45" i="35"/>
  <c r="S45" i="35"/>
  <c r="T45" i="35"/>
  <c r="U45" i="35"/>
  <c r="AJ45" i="31"/>
  <c r="AK45" i="31"/>
  <c r="AL45" i="31"/>
  <c r="AM45" i="31"/>
  <c r="AN45" i="31"/>
  <c r="Q45" i="31"/>
  <c r="R45" i="31"/>
  <c r="S45" i="31"/>
  <c r="T45" i="31"/>
  <c r="U45" i="31"/>
  <c r="AD56" i="30"/>
  <c r="AC56" i="30"/>
  <c r="AA54" i="30"/>
  <c r="AA53" i="30"/>
  <c r="AD52" i="30"/>
  <c r="AD51" i="30"/>
  <c r="AA50" i="30"/>
  <c r="Z50" i="30"/>
  <c r="AA49" i="30"/>
  <c r="Z49" i="30"/>
  <c r="Z48" i="30"/>
  <c r="Z42" i="30"/>
  <c r="AJ45" i="30"/>
  <c r="AK45" i="30"/>
  <c r="AL45" i="30"/>
  <c r="AM45" i="30"/>
  <c r="AN45" i="30"/>
  <c r="Q45" i="30"/>
  <c r="R45" i="30"/>
  <c r="S45" i="30"/>
  <c r="T45" i="30"/>
  <c r="U45" i="30"/>
  <c r="AD56" i="28"/>
  <c r="AC56" i="28"/>
  <c r="AA54" i="28"/>
  <c r="AA53" i="28"/>
  <c r="AD52" i="28"/>
  <c r="AD51" i="28"/>
  <c r="AA50" i="28"/>
  <c r="Z50" i="28"/>
  <c r="AA49" i="28"/>
  <c r="Z49" i="28"/>
  <c r="Z48" i="28"/>
  <c r="Z42" i="28"/>
  <c r="AJ45" i="28"/>
  <c r="AK45" i="28"/>
  <c r="AL45" i="28"/>
  <c r="AM45" i="28"/>
  <c r="AN45" i="28"/>
  <c r="U45" i="28"/>
  <c r="T45" i="28"/>
  <c r="S45" i="28"/>
  <c r="R45" i="28"/>
  <c r="Q45" i="28"/>
  <c r="AB45" i="41" l="1" a="1"/>
  <c r="AB45" i="41" s="1"/>
  <c r="AD45" i="41" a="1"/>
  <c r="AD45" i="41" s="1"/>
  <c r="AD45" i="48" a="1"/>
  <c r="AD45" i="48" s="1"/>
  <c r="AB45" i="42" a="1"/>
  <c r="AB45" i="42" s="1"/>
  <c r="K45" i="48" a="1"/>
  <c r="K45" i="48" s="1"/>
  <c r="AD45" i="42" a="1"/>
  <c r="AD45" i="42" s="1"/>
  <c r="AB45" i="40" a="1"/>
  <c r="AB45" i="40" s="1"/>
  <c r="K45" i="42" a="1"/>
  <c r="K45" i="42" s="1"/>
  <c r="AD45" i="36" a="1"/>
  <c r="AD45" i="36" s="1"/>
  <c r="AB45" i="39" a="1"/>
  <c r="AB45" i="39" s="1"/>
  <c r="AD45" i="43" a="1"/>
  <c r="AD45" i="43" s="1"/>
  <c r="I45" i="43" a="1"/>
  <c r="I45" i="43" s="1"/>
  <c r="AD45" i="47" a="1"/>
  <c r="AD45" i="47" s="1"/>
  <c r="AB45" i="61" a="1"/>
  <c r="AB45" i="61" s="1"/>
  <c r="AD45" i="61" a="1"/>
  <c r="AD45" i="61" s="1"/>
  <c r="AD45" i="38" a="1"/>
  <c r="AD45" i="38" s="1"/>
  <c r="K45" i="39" a="1"/>
  <c r="K45" i="39" s="1"/>
  <c r="AB45" i="47" a="1"/>
  <c r="AB45" i="47" s="1"/>
  <c r="AB45" i="43" a="1"/>
  <c r="AB45" i="43" s="1"/>
  <c r="AD45" i="39" a="1"/>
  <c r="AD45" i="39" s="1"/>
  <c r="AD45" i="40" a="1"/>
  <c r="AD45" i="40" s="1"/>
  <c r="K45" i="49" a="1"/>
  <c r="K45" i="49" s="1"/>
  <c r="AB45" i="49" a="1"/>
  <c r="AB45" i="49" s="1"/>
  <c r="AB45" i="38" a="1"/>
  <c r="AB45" i="38" s="1"/>
  <c r="K45" i="40" a="1"/>
  <c r="K45" i="40" s="1"/>
  <c r="AD45" i="49" a="1"/>
  <c r="AD45" i="49" s="1"/>
  <c r="AD46" i="36" a="1"/>
  <c r="AD46" i="36" s="1"/>
  <c r="K45" i="38" a="1"/>
  <c r="K45" i="38" s="1"/>
  <c r="K45" i="43" a="1"/>
  <c r="K45" i="43" s="1"/>
  <c r="AB45" i="48" a="1"/>
  <c r="AB45" i="48" s="1"/>
  <c r="I45" i="49" a="1"/>
  <c r="I45" i="49" s="1"/>
  <c r="I45" i="48" a="1"/>
  <c r="I45" i="48" s="1"/>
  <c r="K45" i="47" a="1"/>
  <c r="K45" i="47" s="1"/>
  <c r="I45" i="47" a="1"/>
  <c r="I45" i="47" s="1"/>
  <c r="I45" i="42" a="1"/>
  <c r="I45" i="42" s="1"/>
  <c r="K45" i="41" a="1"/>
  <c r="K45" i="41" s="1"/>
  <c r="I45" i="41" a="1"/>
  <c r="I45" i="41" s="1"/>
  <c r="I45" i="40" a="1"/>
  <c r="I45" i="40" s="1"/>
  <c r="I45" i="39" a="1"/>
  <c r="I45" i="39" s="1"/>
  <c r="I45" i="38" a="1"/>
  <c r="I45" i="38" s="1"/>
  <c r="AB45" i="60" a="1"/>
  <c r="AB45" i="60" s="1"/>
  <c r="I45" i="61" a="1"/>
  <c r="I45" i="61" s="1"/>
  <c r="AD46" i="35" a="1"/>
  <c r="AD46" i="35" s="1"/>
  <c r="AD46" i="60" a="1"/>
  <c r="AD46" i="60" s="1"/>
  <c r="K45" i="61" a="1"/>
  <c r="K45" i="61" s="1"/>
  <c r="AD45" i="37" a="1"/>
  <c r="AD45" i="37" s="1"/>
  <c r="AB45" i="35" a="1"/>
  <c r="AB45" i="35" s="1"/>
  <c r="AD46" i="37" a="1"/>
  <c r="AD46" i="37" s="1"/>
  <c r="AD45" i="60" a="1"/>
  <c r="AD45" i="60" s="1"/>
  <c r="AD45" i="35" a="1"/>
  <c r="AD45" i="35" s="1"/>
  <c r="AB45" i="36" a="1"/>
  <c r="AB45" i="36" s="1"/>
  <c r="AB45" i="37" a="1"/>
  <c r="AB45" i="37" s="1"/>
  <c r="I45" i="60" a="1"/>
  <c r="I45" i="60" s="1"/>
  <c r="K45" i="60" a="1"/>
  <c r="K45" i="60" s="1"/>
  <c r="K46" i="60" a="1"/>
  <c r="K46" i="60" s="1"/>
  <c r="AD45" i="28" a="1"/>
  <c r="AD45" i="28" s="1"/>
  <c r="K46" i="28" a="1"/>
  <c r="K46" i="28" s="1"/>
  <c r="I45" i="28" a="1"/>
  <c r="I45" i="28" s="1"/>
  <c r="K45" i="28" a="1"/>
  <c r="K45" i="28" s="1"/>
  <c r="K45" i="30" a="1"/>
  <c r="K45" i="30" s="1"/>
  <c r="I45" i="30" a="1"/>
  <c r="I45" i="30" s="1"/>
  <c r="K46" i="30" a="1"/>
  <c r="K46" i="30" s="1"/>
  <c r="AD45" i="31" a="1"/>
  <c r="AD45" i="31" s="1"/>
  <c r="K46" i="31" a="1"/>
  <c r="K46" i="31" s="1"/>
  <c r="I45" i="31" a="1"/>
  <c r="I45" i="31" s="1"/>
  <c r="K45" i="31" a="1"/>
  <c r="K45" i="31" s="1"/>
  <c r="AD46" i="31" a="1"/>
  <c r="AD46" i="31" s="1"/>
  <c r="AB45" i="31" a="1"/>
  <c r="AB45" i="31" s="1"/>
  <c r="AD45" i="30" a="1"/>
  <c r="AD45" i="30" s="1"/>
  <c r="AB45" i="30" a="1"/>
  <c r="AB45" i="30" s="1"/>
  <c r="AD46" i="30" a="1"/>
  <c r="AD46" i="30" s="1"/>
  <c r="AD46" i="28" a="1"/>
  <c r="AD46" i="28" s="1"/>
  <c r="AB45" i="28" a="1"/>
  <c r="AB45" i="28" s="1"/>
  <c r="K46" i="37" a="1"/>
  <c r="K46" i="37" s="1"/>
  <c r="K45" i="37" a="1"/>
  <c r="K45" i="37" s="1"/>
  <c r="I45" i="37" a="1"/>
  <c r="I45" i="37" s="1"/>
  <c r="K45" i="36" a="1"/>
  <c r="K45" i="36" s="1"/>
  <c r="K46" i="36" a="1"/>
  <c r="K46" i="36" s="1"/>
  <c r="I45" i="36" a="1"/>
  <c r="I45" i="36" s="1"/>
  <c r="K46" i="35" a="1"/>
  <c r="K46" i="35" s="1"/>
  <c r="K45" i="35" a="1"/>
  <c r="K45" i="35" s="1"/>
  <c r="I45" i="35" a="1"/>
  <c r="I45" i="35" s="1"/>
  <c r="E2532" i="6"/>
  <c r="E2531" i="6"/>
  <c r="E2530" i="6"/>
  <c r="E2496" i="6"/>
  <c r="E2495" i="6"/>
  <c r="E2494" i="6"/>
  <c r="E2460" i="6"/>
  <c r="E2459" i="6"/>
  <c r="E2458" i="6"/>
  <c r="E2424" i="6"/>
  <c r="E2423" i="6"/>
  <c r="E2422" i="6"/>
  <c r="E2346" i="6"/>
  <c r="E2345" i="6"/>
  <c r="E2344" i="6"/>
  <c r="E2388" i="6"/>
  <c r="E2387" i="6"/>
  <c r="E2386" i="6"/>
  <c r="E2352" i="6"/>
  <c r="E2351" i="6"/>
  <c r="E2350" i="6"/>
  <c r="E2316" i="6"/>
  <c r="E2315" i="6"/>
  <c r="E2314" i="6"/>
  <c r="E2280" i="6"/>
  <c r="E2279" i="6"/>
  <c r="E2278" i="6"/>
  <c r="E2244" i="6"/>
  <c r="E2243" i="6"/>
  <c r="E2242" i="6"/>
  <c r="E2208" i="6"/>
  <c r="E2207" i="6"/>
  <c r="E2206" i="6"/>
  <c r="E2172" i="6"/>
  <c r="E2171" i="6"/>
  <c r="E2170" i="6"/>
  <c r="E2526" i="6"/>
  <c r="E2525" i="6"/>
  <c r="E2524" i="6"/>
  <c r="E2490" i="6"/>
  <c r="E2489" i="6"/>
  <c r="E2488" i="6"/>
  <c r="E2454" i="6"/>
  <c r="E2453" i="6"/>
  <c r="E2452" i="6"/>
  <c r="E2418" i="6"/>
  <c r="E2417" i="6"/>
  <c r="E2416" i="6"/>
  <c r="E2382" i="6"/>
  <c r="E2381" i="6"/>
  <c r="E2380" i="6"/>
  <c r="E2310" i="6"/>
  <c r="E2309" i="6"/>
  <c r="E2308" i="6"/>
  <c r="E2274" i="6"/>
  <c r="E2273" i="6"/>
  <c r="E2272" i="6"/>
  <c r="E2238" i="6"/>
  <c r="E2237" i="6"/>
  <c r="E2236" i="6"/>
  <c r="E2202" i="6"/>
  <c r="E2201" i="6"/>
  <c r="E2200" i="6"/>
  <c r="E2166" i="6"/>
  <c r="E2165" i="6"/>
  <c r="E2164" i="6"/>
  <c r="E2520" i="6"/>
  <c r="E2519" i="6"/>
  <c r="E2518" i="6"/>
  <c r="E2484" i="6"/>
  <c r="E2483" i="6"/>
  <c r="E2482" i="6"/>
  <c r="E2448" i="6"/>
  <c r="E2447" i="6"/>
  <c r="E2446" i="6"/>
  <c r="E2412" i="6"/>
  <c r="E2411" i="6"/>
  <c r="E2410" i="6"/>
  <c r="E2376" i="6"/>
  <c r="E2375" i="6"/>
  <c r="E2374" i="6"/>
  <c r="E2340" i="6"/>
  <c r="E2339" i="6"/>
  <c r="E2338" i="6"/>
  <c r="E2304" i="6"/>
  <c r="E2303" i="6"/>
  <c r="E2302" i="6"/>
  <c r="E2268" i="6"/>
  <c r="E2267" i="6"/>
  <c r="E2266" i="6"/>
  <c r="E2232" i="6"/>
  <c r="E2231" i="6"/>
  <c r="E2230" i="6"/>
  <c r="E2196" i="6"/>
  <c r="E2195" i="6"/>
  <c r="E2194" i="6"/>
  <c r="E2160" i="6"/>
  <c r="E2159" i="6"/>
  <c r="E2158" i="6"/>
  <c r="E2514" i="6"/>
  <c r="E2513" i="6"/>
  <c r="E2512" i="6"/>
  <c r="E2478" i="6"/>
  <c r="E2477" i="6"/>
  <c r="E2476" i="6"/>
  <c r="E2442" i="6"/>
  <c r="E2441" i="6"/>
  <c r="E2440" i="6"/>
  <c r="E2406" i="6"/>
  <c r="E2405" i="6"/>
  <c r="E2404" i="6"/>
  <c r="E2370" i="6"/>
  <c r="E2369" i="6"/>
  <c r="E2368" i="6"/>
  <c r="E2334" i="6"/>
  <c r="E2333" i="6"/>
  <c r="E2332" i="6"/>
  <c r="E2298" i="6"/>
  <c r="E2297" i="6"/>
  <c r="E2296" i="6"/>
  <c r="E2262" i="6"/>
  <c r="E2261" i="6"/>
  <c r="E2260" i="6"/>
  <c r="E2226" i="6"/>
  <c r="E2225" i="6"/>
  <c r="E2224" i="6"/>
  <c r="E2190" i="6"/>
  <c r="E2189" i="6"/>
  <c r="E2188" i="6"/>
  <c r="E2154" i="6"/>
  <c r="E2153" i="6"/>
  <c r="E2152" i="6"/>
  <c r="E2508" i="6"/>
  <c r="E2507" i="6"/>
  <c r="E2506" i="6"/>
  <c r="E2472" i="6"/>
  <c r="E2471" i="6"/>
  <c r="E2470" i="6"/>
  <c r="E2436" i="6"/>
  <c r="E2435" i="6"/>
  <c r="E2434" i="6"/>
  <c r="E2400" i="6"/>
  <c r="E2399" i="6"/>
  <c r="E2398" i="6"/>
  <c r="E2364" i="6"/>
  <c r="E2363" i="6"/>
  <c r="E2362" i="6"/>
  <c r="E2328" i="6"/>
  <c r="E2327" i="6"/>
  <c r="E2326" i="6"/>
  <c r="E2292" i="6"/>
  <c r="E2291" i="6"/>
  <c r="E2290" i="6"/>
  <c r="E2256" i="6"/>
  <c r="E2255" i="6"/>
  <c r="E2254" i="6"/>
  <c r="E2220" i="6"/>
  <c r="E2219" i="6"/>
  <c r="E2218" i="6"/>
  <c r="E2184" i="6"/>
  <c r="E2183" i="6"/>
  <c r="E2182" i="6"/>
  <c r="E2148" i="6"/>
  <c r="E2147" i="6"/>
  <c r="E2146" i="6"/>
  <c r="E2502" i="6"/>
  <c r="E2501" i="6"/>
  <c r="E2500" i="6"/>
  <c r="E2466" i="6"/>
  <c r="E2465" i="6"/>
  <c r="E2464" i="6"/>
  <c r="E2430" i="6"/>
  <c r="E2429" i="6"/>
  <c r="E2428" i="6"/>
  <c r="E2394" i="6"/>
  <c r="E2393" i="6"/>
  <c r="E2392" i="6"/>
  <c r="E2358" i="6"/>
  <c r="E2357" i="6"/>
  <c r="E2356" i="6"/>
  <c r="E2322" i="6"/>
  <c r="E2321" i="6"/>
  <c r="E2320" i="6"/>
  <c r="E2286" i="6"/>
  <c r="E2285" i="6"/>
  <c r="E2284" i="6"/>
  <c r="E2250" i="6"/>
  <c r="E2249" i="6"/>
  <c r="E2248" i="6"/>
  <c r="E2214" i="6"/>
  <c r="E2213" i="6"/>
  <c r="E2212" i="6"/>
  <c r="E2178" i="6"/>
  <c r="E2177" i="6"/>
  <c r="E2176" i="6"/>
  <c r="E2142" i="6"/>
  <c r="E2141" i="6"/>
  <c r="E2140" i="6"/>
  <c r="E1804" i="6"/>
  <c r="E1810" i="6"/>
  <c r="AG42" i="29"/>
  <c r="AF42" i="29"/>
  <c r="AE42" i="29"/>
  <c r="AG40" i="29"/>
  <c r="AF40" i="29"/>
  <c r="AE40" i="29"/>
  <c r="G10" i="15"/>
  <c r="F10" i="15"/>
  <c r="E10" i="15"/>
  <c r="D10" i="15"/>
  <c r="C10" i="15"/>
  <c r="B10" i="15"/>
  <c r="G9" i="15"/>
  <c r="F9" i="15"/>
  <c r="E9" i="15"/>
  <c r="D9" i="15"/>
  <c r="C9" i="15"/>
  <c r="B9" i="15"/>
  <c r="D8" i="15"/>
  <c r="C8" i="15"/>
  <c r="B8" i="15"/>
  <c r="R1" i="62" l="1"/>
  <c r="K20" i="24"/>
  <c r="K9" i="24"/>
  <c r="X15" i="39" l="1"/>
  <c r="Y15" i="39"/>
  <c r="Z15" i="39"/>
  <c r="X16" i="39"/>
  <c r="Y16" i="39"/>
  <c r="Z16" i="39"/>
  <c r="V17" i="39"/>
  <c r="Y17" i="39"/>
  <c r="Z17" i="39"/>
  <c r="V18" i="39"/>
  <c r="W18" i="39"/>
  <c r="X18" i="39"/>
  <c r="V19" i="39"/>
  <c r="W19" i="39"/>
  <c r="X19" i="39"/>
  <c r="V20" i="39"/>
  <c r="W20" i="39"/>
  <c r="Z20" i="39"/>
  <c r="X21" i="39"/>
  <c r="Y21" i="39"/>
  <c r="Z21" i="39"/>
  <c r="V22" i="39"/>
  <c r="W22" i="39"/>
  <c r="Z22" i="39"/>
  <c r="V23" i="39"/>
  <c r="W23" i="39"/>
  <c r="Z23" i="39"/>
  <c r="V24" i="39"/>
  <c r="W24" i="39"/>
  <c r="X24" i="39"/>
  <c r="V25" i="39"/>
  <c r="Y25" i="39"/>
  <c r="Z25" i="39"/>
  <c r="X26" i="39"/>
  <c r="Y26" i="39"/>
  <c r="Z26" i="39"/>
  <c r="AB173" i="29"/>
  <c r="AC173" i="29" s="1"/>
  <c r="AB317" i="29"/>
  <c r="AC317" i="29" s="1"/>
  <c r="AB316" i="29"/>
  <c r="AB315" i="29"/>
  <c r="AB314" i="29"/>
  <c r="AC314" i="29" s="1"/>
  <c r="AB313" i="29"/>
  <c r="AB312" i="29"/>
  <c r="AB311" i="29"/>
  <c r="AC311" i="29" s="1"/>
  <c r="AB310" i="29"/>
  <c r="AB309" i="29"/>
  <c r="AC309" i="29" s="1"/>
  <c r="AB308" i="29"/>
  <c r="AC308" i="29" s="1"/>
  <c r="AB307" i="29"/>
  <c r="AC307" i="29" s="1"/>
  <c r="AB306" i="29"/>
  <c r="AB305" i="29"/>
  <c r="AB304" i="29"/>
  <c r="AC304" i="29" s="1"/>
  <c r="AB303" i="29"/>
  <c r="AB302" i="29"/>
  <c r="AB301" i="29"/>
  <c r="AC301" i="29" s="1"/>
  <c r="AB300" i="29"/>
  <c r="AB299" i="29"/>
  <c r="AC299" i="29" s="1"/>
  <c r="AB298" i="29"/>
  <c r="AC298" i="29" s="1"/>
  <c r="AB297" i="29"/>
  <c r="AB296" i="29"/>
  <c r="AC296" i="29" s="1"/>
  <c r="AB295" i="29"/>
  <c r="AC295" i="29" s="1"/>
  <c r="AB294" i="29"/>
  <c r="AC294" i="29" s="1"/>
  <c r="AB293" i="29"/>
  <c r="AC293" i="29" s="1"/>
  <c r="AB292" i="29"/>
  <c r="AB291" i="29"/>
  <c r="AB290" i="29"/>
  <c r="AB289" i="29"/>
  <c r="AC289" i="29" s="1"/>
  <c r="AB288" i="29"/>
  <c r="AC288" i="29" s="1"/>
  <c r="AB287" i="29"/>
  <c r="AC287" i="29" s="1"/>
  <c r="AB280" i="29"/>
  <c r="AB279" i="29"/>
  <c r="AC279" i="29" s="1"/>
  <c r="AB278" i="29"/>
  <c r="AB277" i="29"/>
  <c r="AB276" i="29"/>
  <c r="AC276" i="29" s="1"/>
  <c r="AB275" i="29"/>
  <c r="AC275" i="29" s="1"/>
  <c r="AB274" i="29"/>
  <c r="AC274" i="29" s="1"/>
  <c r="AB273" i="29"/>
  <c r="AC273" i="29" s="1"/>
  <c r="AB272" i="29"/>
  <c r="AB271" i="29"/>
  <c r="AC271" i="29" s="1"/>
  <c r="AB270" i="29"/>
  <c r="AB269" i="29"/>
  <c r="AC269" i="29" s="1"/>
  <c r="AB268" i="29"/>
  <c r="AC268" i="29" s="1"/>
  <c r="AB267" i="29"/>
  <c r="AB266" i="29"/>
  <c r="AC266" i="29" s="1"/>
  <c r="AB265" i="29"/>
  <c r="AC265" i="29" s="1"/>
  <c r="AB264" i="29"/>
  <c r="AB263" i="29"/>
  <c r="AB262" i="29"/>
  <c r="AC262" i="29" s="1"/>
  <c r="AB261" i="29"/>
  <c r="AC261" i="29" s="1"/>
  <c r="AB260" i="29"/>
  <c r="AB259" i="29"/>
  <c r="AC259" i="29" s="1"/>
  <c r="AB258" i="29"/>
  <c r="AB257" i="29"/>
  <c r="AC257" i="29" s="1"/>
  <c r="AB256" i="29"/>
  <c r="AC256" i="29" s="1"/>
  <c r="AB255" i="29"/>
  <c r="AC255" i="29" s="1"/>
  <c r="AB254" i="29"/>
  <c r="AB253" i="29"/>
  <c r="AC253" i="29" s="1"/>
  <c r="AB252" i="29"/>
  <c r="AB251" i="29"/>
  <c r="AC251" i="29" s="1"/>
  <c r="AB250" i="29"/>
  <c r="AC250" i="29" s="1"/>
  <c r="AB249" i="29"/>
  <c r="AC249" i="29" s="1"/>
  <c r="AB245" i="29"/>
  <c r="AB244" i="29"/>
  <c r="AC244" i="29" s="1"/>
  <c r="AB243" i="29"/>
  <c r="AB242" i="29"/>
  <c r="AB241" i="29"/>
  <c r="AC241" i="29" s="1"/>
  <c r="AB240" i="29"/>
  <c r="AC240" i="29" s="1"/>
  <c r="AB239" i="29"/>
  <c r="AC239" i="29" s="1"/>
  <c r="AB238" i="29"/>
  <c r="AC238" i="29" s="1"/>
  <c r="AB237" i="29"/>
  <c r="AC237" i="29" s="1"/>
  <c r="AB236" i="29"/>
  <c r="AC236" i="29" s="1"/>
  <c r="AB235" i="29"/>
  <c r="AB234" i="29"/>
  <c r="AC234" i="29" s="1"/>
  <c r="AB233" i="29"/>
  <c r="AB232" i="29"/>
  <c r="AC232" i="29" s="1"/>
  <c r="AB231" i="29"/>
  <c r="AC231" i="29" s="1"/>
  <c r="AB230" i="29"/>
  <c r="AC230" i="29" s="1"/>
  <c r="AB229" i="29"/>
  <c r="AB228" i="29"/>
  <c r="AC228" i="29" s="1"/>
  <c r="AB227" i="29"/>
  <c r="AC227" i="29" s="1"/>
  <c r="AB226" i="29"/>
  <c r="AC226" i="29" s="1"/>
  <c r="AB225" i="29"/>
  <c r="AB224" i="29"/>
  <c r="AC224" i="29" s="1"/>
  <c r="AB223" i="29"/>
  <c r="AC223" i="29" s="1"/>
  <c r="AB222" i="29"/>
  <c r="AC222" i="29" s="1"/>
  <c r="AB221" i="29"/>
  <c r="AB220" i="29"/>
  <c r="AC220" i="29" s="1"/>
  <c r="AB219" i="29"/>
  <c r="AB218" i="29"/>
  <c r="AC218" i="29" s="1"/>
  <c r="AB217" i="29"/>
  <c r="AB216" i="29"/>
  <c r="AC216" i="29" s="1"/>
  <c r="AB215" i="29"/>
  <c r="AB214" i="29"/>
  <c r="AC214" i="29" s="1"/>
  <c r="AB208" i="29"/>
  <c r="AB207" i="29"/>
  <c r="AC207" i="29" s="1"/>
  <c r="AB206" i="29"/>
  <c r="AB205" i="29"/>
  <c r="AB204" i="29"/>
  <c r="AC204" i="29" s="1"/>
  <c r="AB203" i="29"/>
  <c r="AB202" i="29"/>
  <c r="AC202" i="29" s="1"/>
  <c r="AB201" i="29"/>
  <c r="AC201" i="29" s="1"/>
  <c r="AB200" i="29"/>
  <c r="AB199" i="29"/>
  <c r="AC199" i="29" s="1"/>
  <c r="AB198" i="29"/>
  <c r="AB197" i="29"/>
  <c r="AB196" i="29"/>
  <c r="AC196" i="29" s="1"/>
  <c r="AB195" i="29"/>
  <c r="AC195" i="29" s="1"/>
  <c r="AB194" i="29"/>
  <c r="AB193" i="29"/>
  <c r="AC193" i="29" s="1"/>
  <c r="AB192" i="29"/>
  <c r="AB191" i="29"/>
  <c r="AC191" i="29" s="1"/>
  <c r="AB190" i="29"/>
  <c r="AC190" i="29" s="1"/>
  <c r="AB189" i="29"/>
  <c r="AB188" i="29"/>
  <c r="AB187" i="29"/>
  <c r="AC187" i="29" s="1"/>
  <c r="AB186" i="29"/>
  <c r="AC186" i="29" s="1"/>
  <c r="AB185" i="29"/>
  <c r="AC185" i="29" s="1"/>
  <c r="AB184" i="29"/>
  <c r="AB183" i="29"/>
  <c r="AC183" i="29" s="1"/>
  <c r="AB182" i="29"/>
  <c r="AB181" i="29"/>
  <c r="AB180" i="29"/>
  <c r="AC180" i="29" s="1"/>
  <c r="AB179" i="29"/>
  <c r="AC179" i="29" s="1"/>
  <c r="AB178" i="29"/>
  <c r="AC178" i="29" s="1"/>
  <c r="AB172" i="29"/>
  <c r="AC172" i="29" s="1"/>
  <c r="AB171" i="29"/>
  <c r="AB170" i="29"/>
  <c r="AB169" i="29"/>
  <c r="AB168" i="29"/>
  <c r="AC168" i="29" s="1"/>
  <c r="AB167" i="29"/>
  <c r="AC167" i="29" s="1"/>
  <c r="AB166" i="29"/>
  <c r="AC166" i="29" s="1"/>
  <c r="AB165" i="29"/>
  <c r="AC165" i="29" s="1"/>
  <c r="AB164" i="29"/>
  <c r="AC164" i="29" s="1"/>
  <c r="AB163" i="29"/>
  <c r="AB162" i="29"/>
  <c r="AC162" i="29" s="1"/>
  <c r="AB161" i="29"/>
  <c r="AB160" i="29"/>
  <c r="AC160" i="29" s="1"/>
  <c r="AB159" i="29"/>
  <c r="AC159" i="29" s="1"/>
  <c r="AB158" i="29"/>
  <c r="AB157" i="29"/>
  <c r="AB156" i="29"/>
  <c r="AC156" i="29" s="1"/>
  <c r="AB155" i="29"/>
  <c r="AC155" i="29" s="1"/>
  <c r="AB154" i="29"/>
  <c r="AC154" i="29" s="1"/>
  <c r="AB153" i="29"/>
  <c r="AB152" i="29"/>
  <c r="AB151" i="29"/>
  <c r="AC151" i="29" s="1"/>
  <c r="AB150" i="29"/>
  <c r="AC150" i="29" s="1"/>
  <c r="AB149" i="29"/>
  <c r="AB148" i="29"/>
  <c r="AC148" i="29" s="1"/>
  <c r="AB147" i="29"/>
  <c r="AC147" i="29" s="1"/>
  <c r="AB146" i="29"/>
  <c r="AC146" i="29" s="1"/>
  <c r="AB145" i="29"/>
  <c r="AC145" i="29" s="1"/>
  <c r="AB144" i="29"/>
  <c r="AB143" i="29"/>
  <c r="AC143" i="29" s="1"/>
  <c r="AB142" i="29"/>
  <c r="AC142" i="29" s="1"/>
  <c r="AC158" i="29"/>
  <c r="AC170" i="29"/>
  <c r="AB137" i="29"/>
  <c r="AB136" i="29"/>
  <c r="AB135" i="29"/>
  <c r="AC135" i="29" s="1"/>
  <c r="AB134" i="29"/>
  <c r="AC134" i="29" s="1"/>
  <c r="AB133" i="29"/>
  <c r="AC133" i="29" s="1"/>
  <c r="AB132" i="29"/>
  <c r="AB131" i="29"/>
  <c r="AB130" i="29"/>
  <c r="AC130" i="29" s="1"/>
  <c r="AB129" i="29"/>
  <c r="AC129" i="29" s="1"/>
  <c r="AB128" i="29"/>
  <c r="AB127" i="29"/>
  <c r="AC127" i="29" s="1"/>
  <c r="AB126" i="29"/>
  <c r="AB125" i="29"/>
  <c r="AC125" i="29" s="1"/>
  <c r="AB124" i="29"/>
  <c r="AC124" i="29" s="1"/>
  <c r="AB123" i="29"/>
  <c r="AB122" i="29"/>
  <c r="AC122" i="29" s="1"/>
  <c r="AB121" i="29"/>
  <c r="AB120" i="29"/>
  <c r="AC120" i="29" s="1"/>
  <c r="AB119" i="29"/>
  <c r="AC119" i="29" s="1"/>
  <c r="AB118" i="29"/>
  <c r="AB117" i="29"/>
  <c r="AC117" i="29" s="1"/>
  <c r="AB116" i="29"/>
  <c r="AB115" i="29"/>
  <c r="AC115" i="29" s="1"/>
  <c r="AB114" i="29"/>
  <c r="AC114" i="29" s="1"/>
  <c r="AB113" i="29"/>
  <c r="AB112" i="29"/>
  <c r="AB111" i="29"/>
  <c r="AB110" i="29"/>
  <c r="AB109" i="29"/>
  <c r="AC109" i="29" s="1"/>
  <c r="AB108" i="29"/>
  <c r="AB107" i="29"/>
  <c r="AC107" i="29" s="1"/>
  <c r="AB103" i="29"/>
  <c r="AC103" i="29" s="1"/>
  <c r="AB102" i="29"/>
  <c r="AC102" i="29" s="1"/>
  <c r="AB101" i="29"/>
  <c r="AB100" i="29"/>
  <c r="AC100" i="29" s="1"/>
  <c r="AB99" i="29"/>
  <c r="AC99" i="29" s="1"/>
  <c r="AB98" i="29"/>
  <c r="AC98" i="29" s="1"/>
  <c r="AB97" i="29"/>
  <c r="AC97" i="29" s="1"/>
  <c r="AB96" i="29"/>
  <c r="AB95" i="29"/>
  <c r="AC95" i="29" s="1"/>
  <c r="AB94" i="29"/>
  <c r="AB93" i="29"/>
  <c r="AB92" i="29"/>
  <c r="AC92" i="29" s="1"/>
  <c r="AB91" i="29"/>
  <c r="AC91" i="29" s="1"/>
  <c r="AB90" i="29"/>
  <c r="AC90" i="29" s="1"/>
  <c r="AB89" i="29"/>
  <c r="AC89" i="29" s="1"/>
  <c r="AB88" i="29"/>
  <c r="AB87" i="29"/>
  <c r="AC87" i="29" s="1"/>
  <c r="AB86" i="29"/>
  <c r="AB85" i="29"/>
  <c r="AC85" i="29" s="1"/>
  <c r="AB84" i="29"/>
  <c r="AC84" i="29" s="1"/>
  <c r="AB83" i="29"/>
  <c r="AC83" i="29" s="1"/>
  <c r="AB82" i="29"/>
  <c r="AC82" i="29" s="1"/>
  <c r="AB81" i="29"/>
  <c r="AC81" i="29" s="1"/>
  <c r="AB80" i="29"/>
  <c r="AC80" i="29" s="1"/>
  <c r="AB79" i="29"/>
  <c r="AC79" i="29" s="1"/>
  <c r="AB78" i="29"/>
  <c r="AB77" i="29"/>
  <c r="AC77" i="29" s="1"/>
  <c r="AB76" i="29"/>
  <c r="AC76" i="29" s="1"/>
  <c r="AB75" i="29"/>
  <c r="AC75" i="29" s="1"/>
  <c r="AB74" i="29"/>
  <c r="AC74" i="29" s="1"/>
  <c r="AB73" i="29"/>
  <c r="AC73" i="29" s="1"/>
  <c r="AB72" i="29"/>
  <c r="AB68" i="29"/>
  <c r="AB67" i="29"/>
  <c r="AB66" i="29"/>
  <c r="AB65" i="29"/>
  <c r="AC65" i="29" s="1"/>
  <c r="AB64" i="29"/>
  <c r="AC64" i="29" s="1"/>
  <c r="AB63" i="29"/>
  <c r="AC63" i="29" s="1"/>
  <c r="AB62" i="29"/>
  <c r="AB61" i="29"/>
  <c r="AC61" i="29" s="1"/>
  <c r="AB60" i="29"/>
  <c r="AC60" i="29" s="1"/>
  <c r="AB59" i="29"/>
  <c r="AB58" i="29"/>
  <c r="AB57" i="29"/>
  <c r="AC57" i="29" s="1"/>
  <c r="AB56" i="29"/>
  <c r="AC56" i="29" s="1"/>
  <c r="AB55" i="29"/>
  <c r="AC55" i="29" s="1"/>
  <c r="AB54" i="29"/>
  <c r="AB53" i="29"/>
  <c r="AC53" i="29" s="1"/>
  <c r="AB52" i="29"/>
  <c r="AC52" i="29" s="1"/>
  <c r="AB51" i="29"/>
  <c r="AB50" i="29"/>
  <c r="AB49" i="29"/>
  <c r="AC49" i="29" s="1"/>
  <c r="AB48" i="29"/>
  <c r="AC48" i="29" s="1"/>
  <c r="AB47" i="29"/>
  <c r="AC47" i="29" s="1"/>
  <c r="AB46" i="29"/>
  <c r="AC46" i="29" s="1"/>
  <c r="AB45" i="29"/>
  <c r="AB44" i="29"/>
  <c r="AB43" i="29"/>
  <c r="AC43" i="29" s="1"/>
  <c r="AB42" i="29"/>
  <c r="AB41" i="29"/>
  <c r="AC41" i="29" s="1"/>
  <c r="AB40" i="29"/>
  <c r="AC40" i="29" s="1"/>
  <c r="AB35" i="29"/>
  <c r="AC35" i="29" s="1"/>
  <c r="AB34" i="29"/>
  <c r="AB33" i="29"/>
  <c r="AB32" i="29"/>
  <c r="AB31" i="29"/>
  <c r="AB30" i="29"/>
  <c r="AC30" i="29" s="1"/>
  <c r="AB29" i="29"/>
  <c r="AC29" i="29" s="1"/>
  <c r="AB28" i="29"/>
  <c r="AC28" i="29" s="1"/>
  <c r="AB27" i="29"/>
  <c r="AC27" i="29" s="1"/>
  <c r="AB26" i="29"/>
  <c r="AC26" i="29" s="1"/>
  <c r="AB25" i="29"/>
  <c r="AB24" i="29"/>
  <c r="AB23" i="29"/>
  <c r="AC23" i="29" s="1"/>
  <c r="AB22" i="29"/>
  <c r="AC22" i="29" s="1"/>
  <c r="AB21" i="29"/>
  <c r="AC21" i="29" s="1"/>
  <c r="AB20" i="29"/>
  <c r="AC20" i="29" s="1"/>
  <c r="AB19" i="29"/>
  <c r="AC19" i="29" s="1"/>
  <c r="AB18" i="29"/>
  <c r="AB17" i="29"/>
  <c r="AB16" i="29"/>
  <c r="AC16" i="29" s="1"/>
  <c r="AB15" i="29"/>
  <c r="AC15" i="29" s="1"/>
  <c r="AB14" i="29"/>
  <c r="AC14" i="29" s="1"/>
  <c r="AB13" i="29"/>
  <c r="AC13" i="29" s="1"/>
  <c r="AB12" i="29"/>
  <c r="AC12" i="29" s="1"/>
  <c r="AB11" i="29"/>
  <c r="AC11" i="29" s="1"/>
  <c r="AB10" i="29"/>
  <c r="AB9" i="29"/>
  <c r="AB8" i="29"/>
  <c r="AC8" i="29" s="1"/>
  <c r="AB7" i="29"/>
  <c r="AB6" i="29"/>
  <c r="AB5" i="29"/>
  <c r="AC5" i="29" s="1"/>
  <c r="AB36" i="29"/>
  <c r="AC10" i="29"/>
  <c r="AC18" i="29"/>
  <c r="AC34" i="29"/>
  <c r="AB390" i="29"/>
  <c r="AC390" i="29" s="1"/>
  <c r="AB389" i="29"/>
  <c r="AB388" i="29"/>
  <c r="AB387" i="29"/>
  <c r="AC387" i="29" s="1"/>
  <c r="AB386" i="29"/>
  <c r="AC386" i="29" s="1"/>
  <c r="AB385" i="29"/>
  <c r="AC385" i="29" s="1"/>
  <c r="AB384" i="29"/>
  <c r="AC384" i="29" s="1"/>
  <c r="AB383" i="29"/>
  <c r="AC383" i="29" s="1"/>
  <c r="AB382" i="29"/>
  <c r="AC382" i="29" s="1"/>
  <c r="AB381" i="29"/>
  <c r="AB380" i="29"/>
  <c r="AC380" i="29" s="1"/>
  <c r="AB379" i="29"/>
  <c r="AB378" i="29"/>
  <c r="AC378" i="29" s="1"/>
  <c r="AB377" i="29"/>
  <c r="AB376" i="29"/>
  <c r="AC376" i="29" s="1"/>
  <c r="AB375" i="29"/>
  <c r="AC375" i="29" s="1"/>
  <c r="AB374" i="29"/>
  <c r="AC374" i="29" s="1"/>
  <c r="AB373" i="29"/>
  <c r="AB372" i="29"/>
  <c r="AB371" i="29"/>
  <c r="AC371" i="29" s="1"/>
  <c r="AB370" i="29"/>
  <c r="AC370" i="29" s="1"/>
  <c r="AB369" i="29"/>
  <c r="AB368" i="29"/>
  <c r="AC368" i="29" s="1"/>
  <c r="AB367" i="29"/>
  <c r="AC367" i="29" s="1"/>
  <c r="AB366" i="29"/>
  <c r="AC366" i="29" s="1"/>
  <c r="AB365" i="29"/>
  <c r="AC365" i="29" s="1"/>
  <c r="AB364" i="29"/>
  <c r="AB363" i="29"/>
  <c r="AC363" i="29" s="1"/>
  <c r="AB362" i="29"/>
  <c r="AC362" i="29" s="1"/>
  <c r="AB361" i="29"/>
  <c r="AC315" i="29"/>
  <c r="AC302" i="29"/>
  <c r="AB353" i="29"/>
  <c r="AB352" i="29"/>
  <c r="AB351" i="29"/>
  <c r="AB350" i="29"/>
  <c r="AB349" i="29"/>
  <c r="AB348" i="29"/>
  <c r="AB347" i="29"/>
  <c r="AB346" i="29"/>
  <c r="AB345" i="29"/>
  <c r="AB344" i="29"/>
  <c r="AB343" i="29"/>
  <c r="AB342" i="29"/>
  <c r="AB341" i="29"/>
  <c r="AB340" i="29"/>
  <c r="AB339" i="29"/>
  <c r="AB338" i="29"/>
  <c r="AB337" i="29"/>
  <c r="AB336" i="29"/>
  <c r="AB335" i="29"/>
  <c r="AB334" i="29"/>
  <c r="AB333" i="29"/>
  <c r="AB332" i="29"/>
  <c r="AB331" i="29"/>
  <c r="AB330" i="29"/>
  <c r="AB329" i="29"/>
  <c r="AB328" i="29"/>
  <c r="AB327" i="29"/>
  <c r="AB326" i="29"/>
  <c r="AB325" i="29"/>
  <c r="AB324" i="29"/>
  <c r="AB323" i="29"/>
  <c r="AC340" i="29"/>
  <c r="AC310" i="29"/>
  <c r="AC267" i="29"/>
  <c r="AC263" i="29"/>
  <c r="AC245" i="29"/>
  <c r="AC217" i="29"/>
  <c r="AC215" i="29"/>
  <c r="AC219" i="29"/>
  <c r="AC221" i="29"/>
  <c r="AC229" i="29"/>
  <c r="AC235" i="29"/>
  <c r="AC242" i="29"/>
  <c r="AC243" i="29"/>
  <c r="AC203" i="29"/>
  <c r="AC131" i="29"/>
  <c r="AC123" i="29"/>
  <c r="AC144" i="29"/>
  <c r="AC152" i="29"/>
  <c r="AE360" i="29"/>
  <c r="AB429" i="29"/>
  <c r="AC429" i="29" s="1"/>
  <c r="AB428" i="29"/>
  <c r="AC428" i="29" s="1"/>
  <c r="AB427" i="29"/>
  <c r="AC427" i="29" s="1"/>
  <c r="AB426" i="29"/>
  <c r="AC426" i="29" s="1"/>
  <c r="AB425" i="29"/>
  <c r="AC425" i="29" s="1"/>
  <c r="AB424" i="29"/>
  <c r="AC424" i="29" s="1"/>
  <c r="AB423" i="29"/>
  <c r="AC423" i="29" s="1"/>
  <c r="AB422" i="29"/>
  <c r="AC422" i="29" s="1"/>
  <c r="AB421" i="29"/>
  <c r="AC421" i="29" s="1"/>
  <c r="AB420" i="29"/>
  <c r="AC420" i="29" s="1"/>
  <c r="AB419" i="29"/>
  <c r="AC419" i="29" s="1"/>
  <c r="AB418" i="29"/>
  <c r="AC418" i="29" s="1"/>
  <c r="AB417" i="29"/>
  <c r="AC417" i="29" s="1"/>
  <c r="AB416" i="29"/>
  <c r="AC416" i="29" s="1"/>
  <c r="AB415" i="29"/>
  <c r="AC415" i="29" s="1"/>
  <c r="AB414" i="29"/>
  <c r="AC414" i="29" s="1"/>
  <c r="AB413" i="29"/>
  <c r="AC413" i="29" s="1"/>
  <c r="AB412" i="29"/>
  <c r="AC412" i="29" s="1"/>
  <c r="AB411" i="29"/>
  <c r="AC411" i="29" s="1"/>
  <c r="AB410" i="29"/>
  <c r="AC410" i="29" s="1"/>
  <c r="AB409" i="29"/>
  <c r="AC409" i="29" s="1"/>
  <c r="AB408" i="29"/>
  <c r="AC408" i="29" s="1"/>
  <c r="AB407" i="29"/>
  <c r="AC407" i="29" s="1"/>
  <c r="AB406" i="29"/>
  <c r="AC406" i="29" s="1"/>
  <c r="AB405" i="29"/>
  <c r="AC405" i="29" s="1"/>
  <c r="AB404" i="29"/>
  <c r="AC404" i="29" s="1"/>
  <c r="AB403" i="29"/>
  <c r="AC403" i="29" s="1"/>
  <c r="AB402" i="29"/>
  <c r="AC402" i="29" s="1"/>
  <c r="AB401" i="29"/>
  <c r="AC401" i="29" s="1"/>
  <c r="AB400" i="29"/>
  <c r="AC400" i="29" s="1"/>
  <c r="AB399" i="29"/>
  <c r="AC399" i="29" s="1"/>
  <c r="AB398" i="29"/>
  <c r="AC398" i="29" s="1"/>
  <c r="AC389" i="29"/>
  <c r="AC388" i="29"/>
  <c r="AC381" i="29"/>
  <c r="AC379" i="29"/>
  <c r="AC377" i="29"/>
  <c r="AC373" i="29"/>
  <c r="AC372" i="29"/>
  <c r="AC369" i="29"/>
  <c r="AC364" i="29"/>
  <c r="AC361" i="29"/>
  <c r="AB360" i="29"/>
  <c r="AC360" i="29" s="1"/>
  <c r="AC344" i="29"/>
  <c r="AC327" i="29"/>
  <c r="AA324" i="29"/>
  <c r="AA325" i="29"/>
  <c r="AA326" i="29"/>
  <c r="AA327" i="29"/>
  <c r="AA328" i="29"/>
  <c r="AC328" i="29" s="1"/>
  <c r="AA329" i="29"/>
  <c r="AA330" i="29"/>
  <c r="AA331" i="29"/>
  <c r="AA332" i="29"/>
  <c r="AA333" i="29"/>
  <c r="AA334" i="29"/>
  <c r="AA335" i="29"/>
  <c r="AA336" i="29"/>
  <c r="AC336" i="29" s="1"/>
  <c r="AA337" i="29"/>
  <c r="AA338" i="29"/>
  <c r="AA339" i="29"/>
  <c r="AA340" i="29"/>
  <c r="AA341" i="29"/>
  <c r="AA342" i="29"/>
  <c r="AA343" i="29"/>
  <c r="AA344" i="29"/>
  <c r="AA345" i="29"/>
  <c r="AA346" i="29"/>
  <c r="AA347" i="29"/>
  <c r="AA348" i="29"/>
  <c r="AA349" i="29"/>
  <c r="AA350" i="29"/>
  <c r="AA351" i="29"/>
  <c r="AA352" i="29"/>
  <c r="AC352" i="29" s="1"/>
  <c r="AA353" i="29"/>
  <c r="AA323" i="29"/>
  <c r="D354" i="29"/>
  <c r="E354" i="29"/>
  <c r="F354" i="29"/>
  <c r="G354" i="29"/>
  <c r="H354" i="29"/>
  <c r="I354" i="29"/>
  <c r="J354" i="29"/>
  <c r="K354" i="29"/>
  <c r="L354" i="29"/>
  <c r="M354" i="29"/>
  <c r="N354" i="29"/>
  <c r="O354" i="29"/>
  <c r="P354" i="29"/>
  <c r="Q354" i="29"/>
  <c r="R354" i="29"/>
  <c r="S354" i="29"/>
  <c r="T354" i="29"/>
  <c r="U354" i="29"/>
  <c r="V354" i="29"/>
  <c r="W354" i="29"/>
  <c r="X354" i="29"/>
  <c r="Y354" i="29"/>
  <c r="Z354" i="29"/>
  <c r="C354" i="29"/>
  <c r="AC316" i="29"/>
  <c r="AC313" i="29"/>
  <c r="AC312" i="29"/>
  <c r="AC306" i="29"/>
  <c r="AC305" i="29"/>
  <c r="AC303" i="29"/>
  <c r="AC300" i="29"/>
  <c r="AC297" i="29"/>
  <c r="AC292" i="29"/>
  <c r="AC291" i="29"/>
  <c r="AC290" i="29"/>
  <c r="AC280" i="29"/>
  <c r="AC278" i="29"/>
  <c r="AC277" i="29"/>
  <c r="AC272" i="29"/>
  <c r="AC270" i="29"/>
  <c r="AC264" i="29"/>
  <c r="AC260" i="29"/>
  <c r="AC258" i="29"/>
  <c r="AC254" i="29"/>
  <c r="AC252" i="29"/>
  <c r="AC233" i="29"/>
  <c r="AC225" i="29"/>
  <c r="AC208" i="29"/>
  <c r="AC206" i="29"/>
  <c r="AC205" i="29"/>
  <c r="AC200" i="29"/>
  <c r="AC198" i="29"/>
  <c r="AC197" i="29"/>
  <c r="AC194" i="29"/>
  <c r="AC192" i="29"/>
  <c r="AC189" i="29"/>
  <c r="AC188" i="29"/>
  <c r="AC184" i="29"/>
  <c r="AC182" i="29"/>
  <c r="AC181" i="29"/>
  <c r="AC171" i="29"/>
  <c r="AC169" i="29"/>
  <c r="AC163" i="29"/>
  <c r="AC161" i="29"/>
  <c r="AC157" i="29"/>
  <c r="AC153" i="29"/>
  <c r="AC149" i="29"/>
  <c r="AC137" i="29"/>
  <c r="AC136" i="29"/>
  <c r="AC132" i="29"/>
  <c r="AC128" i="29"/>
  <c r="AC126" i="29"/>
  <c r="AC121" i="29"/>
  <c r="AC118" i="29"/>
  <c r="AC116" i="29"/>
  <c r="AC113" i="29"/>
  <c r="AC112" i="29"/>
  <c r="AC111" i="29"/>
  <c r="AC110" i="29"/>
  <c r="AC108" i="29"/>
  <c r="AC101" i="29"/>
  <c r="AC96" i="29"/>
  <c r="AC94" i="29"/>
  <c r="AC93" i="29"/>
  <c r="AC88" i="29"/>
  <c r="AC86" i="29"/>
  <c r="AC78" i="29"/>
  <c r="AC72" i="29"/>
  <c r="AC67" i="29"/>
  <c r="AC66" i="29"/>
  <c r="AC62" i="29"/>
  <c r="AC59" i="29"/>
  <c r="AC58" i="29"/>
  <c r="AC54" i="29"/>
  <c r="AC51" i="29"/>
  <c r="AC50" i="29"/>
  <c r="AC45" i="29"/>
  <c r="AC44" i="29"/>
  <c r="AC42" i="29"/>
  <c r="BO7" i="29"/>
  <c r="BN7" i="29"/>
  <c r="BM7" i="29"/>
  <c r="BO5" i="29"/>
  <c r="BN5" i="29"/>
  <c r="BM5" i="29"/>
  <c r="AG7" i="29"/>
  <c r="AF7" i="29"/>
  <c r="AE7" i="29"/>
  <c r="AG5" i="29"/>
  <c r="AF5" i="29"/>
  <c r="AE5" i="29"/>
  <c r="Z24" i="6"/>
  <c r="S7" i="63" s="1"/>
  <c r="Z25" i="6"/>
  <c r="AC29" i="63" s="1"/>
  <c r="Z26" i="6"/>
  <c r="Z27" i="6"/>
  <c r="AC10" i="63" s="1"/>
  <c r="Z28" i="6"/>
  <c r="Z29" i="6"/>
  <c r="X33" i="63" s="1"/>
  <c r="Z30" i="6"/>
  <c r="AC34" i="63" s="1"/>
  <c r="Z31" i="6"/>
  <c r="AC35" i="63" s="1"/>
  <c r="Z32" i="6"/>
  <c r="X36" i="63" s="1"/>
  <c r="Z33" i="6"/>
  <c r="X16" i="63" s="1"/>
  <c r="Z34" i="6"/>
  <c r="Z23" i="6"/>
  <c r="W34" i="6"/>
  <c r="S14" i="62" s="1"/>
  <c r="W33" i="6"/>
  <c r="B25" i="60" s="1"/>
  <c r="W32" i="6"/>
  <c r="D2455" i="6" s="1"/>
  <c r="W31" i="6"/>
  <c r="W30" i="6"/>
  <c r="W29" i="6"/>
  <c r="D2333" i="6" s="1"/>
  <c r="W28" i="6"/>
  <c r="S8" i="62" s="1"/>
  <c r="W27" i="6"/>
  <c r="S24" i="62" s="1"/>
  <c r="W26" i="6"/>
  <c r="B18" i="28" s="1"/>
  <c r="W25" i="6"/>
  <c r="D2598" i="6" s="1"/>
  <c r="W24" i="6"/>
  <c r="D2585" i="6" s="1"/>
  <c r="W23" i="6"/>
  <c r="B15" i="60" s="1"/>
  <c r="AC36" i="63"/>
  <c r="AC38" i="63"/>
  <c r="S30" i="63"/>
  <c r="S38" i="63"/>
  <c r="AC9" i="63"/>
  <c r="X10" i="63"/>
  <c r="X15" i="63"/>
  <c r="X17" i="63"/>
  <c r="S9" i="63"/>
  <c r="AC7" i="29"/>
  <c r="AC9" i="29"/>
  <c r="AC17" i="29"/>
  <c r="AC24" i="29"/>
  <c r="AC25" i="29"/>
  <c r="AC31" i="29"/>
  <c r="AC32" i="29"/>
  <c r="AC33" i="29"/>
  <c r="X9" i="63"/>
  <c r="S10" i="63"/>
  <c r="S32" i="63"/>
  <c r="S12" i="63"/>
  <c r="X38" i="63"/>
  <c r="G51" i="63"/>
  <c r="G51" i="65"/>
  <c r="I40" i="65"/>
  <c r="I37" i="65"/>
  <c r="J51" i="65"/>
  <c r="Q44" i="65"/>
  <c r="Q43" i="65"/>
  <c r="Q32" i="65"/>
  <c r="J13" i="65" s="1"/>
  <c r="Q28" i="65"/>
  <c r="Q27" i="65"/>
  <c r="Q26" i="65"/>
  <c r="K25" i="65"/>
  <c r="Q42" i="65" s="1"/>
  <c r="Q22" i="65"/>
  <c r="I20" i="65"/>
  <c r="M8" i="65"/>
  <c r="J8" i="65"/>
  <c r="I8" i="65"/>
  <c r="A8" i="65"/>
  <c r="A7" i="65"/>
  <c r="M6" i="65"/>
  <c r="M4" i="65"/>
  <c r="I4" i="65"/>
  <c r="P1" i="65"/>
  <c r="I37" i="64"/>
  <c r="J51" i="64"/>
  <c r="G51" i="64"/>
  <c r="Q45" i="64"/>
  <c r="Q32" i="64"/>
  <c r="N31" i="64"/>
  <c r="M31" i="64"/>
  <c r="L31" i="64"/>
  <c r="K31" i="64"/>
  <c r="J31" i="64"/>
  <c r="I31" i="64"/>
  <c r="Q28" i="64"/>
  <c r="Q27" i="64"/>
  <c r="Q26" i="64"/>
  <c r="Q44" i="64" s="1"/>
  <c r="N26" i="64"/>
  <c r="M26" i="64"/>
  <c r="L26" i="64"/>
  <c r="K26" i="64"/>
  <c r="J26" i="64"/>
  <c r="I26" i="64"/>
  <c r="Q24" i="64"/>
  <c r="Q42" i="64" s="1"/>
  <c r="Q22" i="64"/>
  <c r="I20" i="64"/>
  <c r="M8" i="64"/>
  <c r="J8" i="64"/>
  <c r="I8" i="64"/>
  <c r="A8" i="64"/>
  <c r="A7" i="64"/>
  <c r="M6" i="64"/>
  <c r="M4" i="64"/>
  <c r="I4" i="64"/>
  <c r="P1" i="64"/>
  <c r="A8" i="63"/>
  <c r="A7" i="63"/>
  <c r="S52" i="63"/>
  <c r="J51" i="63"/>
  <c r="I20" i="63"/>
  <c r="Q32" i="63"/>
  <c r="J13" i="63" s="1"/>
  <c r="E1738" i="6"/>
  <c r="R1" i="63"/>
  <c r="Q43" i="63"/>
  <c r="Q44" i="63"/>
  <c r="Q28" i="63"/>
  <c r="Q27" i="63"/>
  <c r="Q26" i="63"/>
  <c r="Q22" i="63"/>
  <c r="J8" i="63"/>
  <c r="I8" i="63"/>
  <c r="M8" i="63"/>
  <c r="M6" i="63"/>
  <c r="M4" i="63"/>
  <c r="I6" i="63"/>
  <c r="I4" i="63"/>
  <c r="I37" i="63"/>
  <c r="K25" i="63"/>
  <c r="P1" i="63"/>
  <c r="S52" i="62"/>
  <c r="J51" i="62"/>
  <c r="Q45" i="62"/>
  <c r="I37" i="62"/>
  <c r="I20" i="62"/>
  <c r="Q32" i="62"/>
  <c r="J13" i="62" s="1"/>
  <c r="Q28" i="62"/>
  <c r="Q27" i="62"/>
  <c r="Q26" i="62"/>
  <c r="Q44" i="62" s="1"/>
  <c r="Q24" i="62"/>
  <c r="Q42" i="62" s="1"/>
  <c r="Q22" i="62"/>
  <c r="N31" i="62"/>
  <c r="M31" i="62"/>
  <c r="L31" i="62"/>
  <c r="K31" i="62"/>
  <c r="J31" i="62"/>
  <c r="I31" i="62"/>
  <c r="N26" i="62"/>
  <c r="M26" i="62"/>
  <c r="L26" i="62"/>
  <c r="K26" i="62"/>
  <c r="J26" i="62"/>
  <c r="I26" i="62"/>
  <c r="M8" i="62"/>
  <c r="J8" i="62"/>
  <c r="I8" i="62"/>
  <c r="M6" i="62"/>
  <c r="I6" i="62"/>
  <c r="M4" i="62"/>
  <c r="I4" i="62"/>
  <c r="G51" i="62"/>
  <c r="A8" i="62"/>
  <c r="A7" i="62"/>
  <c r="P1" i="62"/>
  <c r="AG79" i="29" l="1"/>
  <c r="AE79" i="29"/>
  <c r="AF79" i="29"/>
  <c r="AB354" i="29"/>
  <c r="J13" i="64"/>
  <c r="AC15" i="63"/>
  <c r="S15" i="63"/>
  <c r="S36" i="63"/>
  <c r="AE367" i="29"/>
  <c r="AC351" i="29"/>
  <c r="AC331" i="29"/>
  <c r="AC324" i="29"/>
  <c r="AC332" i="29"/>
  <c r="AC353" i="29"/>
  <c r="AC347" i="29"/>
  <c r="AC335" i="29"/>
  <c r="AC343" i="29"/>
  <c r="AA354" i="29"/>
  <c r="AC334" i="29"/>
  <c r="AC348" i="29"/>
  <c r="AC341" i="29"/>
  <c r="AC323" i="29"/>
  <c r="AC329" i="29"/>
  <c r="AC342" i="29"/>
  <c r="AC349" i="29"/>
  <c r="AC337" i="29"/>
  <c r="AC350" i="29"/>
  <c r="AC330" i="29"/>
  <c r="AC325" i="29"/>
  <c r="AC338" i="29"/>
  <c r="AC326" i="29"/>
  <c r="AC339" i="29"/>
  <c r="AC345" i="29"/>
  <c r="AC333" i="29"/>
  <c r="AC346" i="29"/>
  <c r="D384" i="6"/>
  <c r="D413" i="6"/>
  <c r="D1035" i="6"/>
  <c r="D338" i="6"/>
  <c r="D1246" i="6"/>
  <c r="D353" i="6"/>
  <c r="D321" i="6"/>
  <c r="D2290" i="6"/>
  <c r="D328" i="6"/>
  <c r="D375" i="6"/>
  <c r="D1890" i="6"/>
  <c r="D359" i="6"/>
  <c r="D2298" i="6"/>
  <c r="D815" i="6"/>
  <c r="D2334" i="6"/>
  <c r="D360" i="6"/>
  <c r="D1866" i="6"/>
  <c r="D327" i="6"/>
  <c r="D1031" i="6"/>
  <c r="D2319" i="6"/>
  <c r="D337" i="6"/>
  <c r="D369" i="6"/>
  <c r="D2300" i="6"/>
  <c r="D809" i="6"/>
  <c r="D343" i="6"/>
  <c r="D344" i="6"/>
  <c r="D814" i="6"/>
  <c r="D1143" i="6"/>
  <c r="D1895" i="6"/>
  <c r="D322" i="6"/>
  <c r="D354" i="6"/>
  <c r="D1023" i="6"/>
  <c r="D1878" i="6"/>
  <c r="D370" i="6"/>
  <c r="D1025" i="6"/>
  <c r="D2303" i="6"/>
  <c r="D376" i="6"/>
  <c r="D1132" i="6"/>
  <c r="D1875" i="6"/>
  <c r="D808" i="6"/>
  <c r="D1245" i="6"/>
  <c r="D1877" i="6"/>
  <c r="S39" i="62"/>
  <c r="D2350" i="6"/>
  <c r="D330" i="6"/>
  <c r="D346" i="6"/>
  <c r="D362" i="6"/>
  <c r="D378" i="6"/>
  <c r="D916" i="6"/>
  <c r="D1134" i="6"/>
  <c r="D437" i="6"/>
  <c r="D1859" i="6"/>
  <c r="D2284" i="6"/>
  <c r="D2314" i="6"/>
  <c r="D2354" i="6"/>
  <c r="D329" i="6"/>
  <c r="D345" i="6"/>
  <c r="D361" i="6"/>
  <c r="D377" i="6"/>
  <c r="D915" i="6"/>
  <c r="D1133" i="6"/>
  <c r="D416" i="6"/>
  <c r="D1832" i="6"/>
  <c r="D1879" i="6"/>
  <c r="D2305" i="6"/>
  <c r="D309" i="6"/>
  <c r="D335" i="6"/>
  <c r="D351" i="6"/>
  <c r="D367" i="6"/>
  <c r="D383" i="6"/>
  <c r="D921" i="6"/>
  <c r="D1210" i="6"/>
  <c r="D445" i="6"/>
  <c r="D1862" i="6"/>
  <c r="D2286" i="6"/>
  <c r="D2316" i="6"/>
  <c r="D977" i="6"/>
  <c r="D1824" i="6"/>
  <c r="D1016" i="6"/>
  <c r="D336" i="6"/>
  <c r="D352" i="6"/>
  <c r="D368" i="6"/>
  <c r="D807" i="6"/>
  <c r="D922" i="6"/>
  <c r="D1211" i="6"/>
  <c r="D446" i="6"/>
  <c r="D1864" i="6"/>
  <c r="D2287" i="6"/>
  <c r="D2318" i="6"/>
  <c r="D1112" i="6"/>
  <c r="D1840" i="6"/>
  <c r="D277" i="6"/>
  <c r="D323" i="6"/>
  <c r="D331" i="6"/>
  <c r="D339" i="6"/>
  <c r="D347" i="6"/>
  <c r="D355" i="6"/>
  <c r="D363" i="6"/>
  <c r="D371" i="6"/>
  <c r="D379" i="6"/>
  <c r="D810" i="6"/>
  <c r="D917" i="6"/>
  <c r="D1026" i="6"/>
  <c r="D1135" i="6"/>
  <c r="D1854" i="6"/>
  <c r="D1867" i="6"/>
  <c r="D1880" i="6"/>
  <c r="D2292" i="6"/>
  <c r="D2306" i="6"/>
  <c r="D2565" i="6"/>
  <c r="A2565" i="6" s="1"/>
  <c r="D2041" i="6"/>
  <c r="D285" i="6"/>
  <c r="D324" i="6"/>
  <c r="D332" i="6"/>
  <c r="D340" i="6"/>
  <c r="D348" i="6"/>
  <c r="D356" i="6"/>
  <c r="D364" i="6"/>
  <c r="D372" i="6"/>
  <c r="D380" i="6"/>
  <c r="D811" i="6"/>
  <c r="D918" i="6"/>
  <c r="D1027" i="6"/>
  <c r="D1136" i="6"/>
  <c r="D392" i="6"/>
  <c r="D1036" i="6"/>
  <c r="D1855" i="6"/>
  <c r="D1869" i="6"/>
  <c r="D1883" i="6"/>
  <c r="D2294" i="6"/>
  <c r="D2307" i="6"/>
  <c r="D2589" i="6"/>
  <c r="A2589" i="6" s="1"/>
  <c r="B20" i="30"/>
  <c r="D152" i="6"/>
  <c r="D153" i="6"/>
  <c r="D293" i="6"/>
  <c r="D325" i="6"/>
  <c r="D333" i="6"/>
  <c r="D341" i="6"/>
  <c r="D349" i="6"/>
  <c r="D357" i="6"/>
  <c r="D365" i="6"/>
  <c r="D373" i="6"/>
  <c r="D381" i="6"/>
  <c r="D812" i="6"/>
  <c r="D919" i="6"/>
  <c r="D1028" i="6"/>
  <c r="D1138" i="6"/>
  <c r="D1856" i="6"/>
  <c r="D1870" i="6"/>
  <c r="D1886" i="6"/>
  <c r="D2295" i="6"/>
  <c r="D2308" i="6"/>
  <c r="D301" i="6"/>
  <c r="D326" i="6"/>
  <c r="D334" i="6"/>
  <c r="D342" i="6"/>
  <c r="D350" i="6"/>
  <c r="D358" i="6"/>
  <c r="D366" i="6"/>
  <c r="D374" i="6"/>
  <c r="D382" i="6"/>
  <c r="D813" i="6"/>
  <c r="D920" i="6"/>
  <c r="D1029" i="6"/>
  <c r="D1209" i="6"/>
  <c r="D414" i="6"/>
  <c r="D755" i="6"/>
  <c r="D1858" i="6"/>
  <c r="D1872" i="6"/>
  <c r="D1887" i="6"/>
  <c r="D2297" i="6"/>
  <c r="D2311" i="6"/>
  <c r="D1894" i="6"/>
  <c r="D1200" i="6"/>
  <c r="D2606" i="6"/>
  <c r="A2606" i="6" s="1"/>
  <c r="D241" i="6"/>
  <c r="D2210" i="6"/>
  <c r="B17" i="60"/>
  <c r="D1780" i="6"/>
  <c r="D2315" i="6"/>
  <c r="S13" i="62"/>
  <c r="D169" i="6"/>
  <c r="D1075" i="6"/>
  <c r="D1104" i="6"/>
  <c r="D1182" i="6"/>
  <c r="S25" i="62"/>
  <c r="D181" i="6"/>
  <c r="D1080" i="6"/>
  <c r="D98" i="6"/>
  <c r="D782" i="6"/>
  <c r="D249" i="6"/>
  <c r="D1123" i="6"/>
  <c r="D638" i="6"/>
  <c r="D1265" i="6"/>
  <c r="D2252" i="6"/>
  <c r="D245" i="6"/>
  <c r="D618" i="6"/>
  <c r="D991" i="6"/>
  <c r="D889" i="6"/>
  <c r="D1010" i="6"/>
  <c r="D1206" i="6"/>
  <c r="D639" i="6"/>
  <c r="D2208" i="6"/>
  <c r="D2260" i="6"/>
  <c r="D177" i="6"/>
  <c r="D144" i="6"/>
  <c r="D890" i="6"/>
  <c r="D1074" i="6"/>
  <c r="D2209" i="6"/>
  <c r="D891" i="6"/>
  <c r="D647" i="6"/>
  <c r="D133" i="6"/>
  <c r="D183" i="6"/>
  <c r="D1113" i="6"/>
  <c r="D723" i="6"/>
  <c r="D1760" i="6"/>
  <c r="D141" i="6"/>
  <c r="D166" i="6"/>
  <c r="D191" i="6"/>
  <c r="D999" i="6"/>
  <c r="D197" i="6"/>
  <c r="D1121" i="6"/>
  <c r="D317" i="6"/>
  <c r="D679" i="6"/>
  <c r="D731" i="6"/>
  <c r="D1761" i="6"/>
  <c r="D2236" i="6"/>
  <c r="D2268" i="6"/>
  <c r="D1098" i="6"/>
  <c r="D182" i="6"/>
  <c r="D1201" i="6"/>
  <c r="D1184" i="6"/>
  <c r="D158" i="6"/>
  <c r="D892" i="6"/>
  <c r="D671" i="6"/>
  <c r="D1788" i="6"/>
  <c r="D90" i="6"/>
  <c r="D142" i="6"/>
  <c r="D167" i="6"/>
  <c r="D192" i="6"/>
  <c r="D1000" i="6"/>
  <c r="D217" i="6"/>
  <c r="D261" i="6"/>
  <c r="D802" i="6"/>
  <c r="D680" i="6"/>
  <c r="D739" i="6"/>
  <c r="D1769" i="6"/>
  <c r="D2240" i="6"/>
  <c r="D2540" i="6"/>
  <c r="A2540" i="6" s="1"/>
  <c r="D994" i="6"/>
  <c r="D157" i="6"/>
  <c r="D1202" i="6"/>
  <c r="D93" i="6"/>
  <c r="D143" i="6"/>
  <c r="D168" i="6"/>
  <c r="D193" i="6"/>
  <c r="D1004" i="6"/>
  <c r="D221" i="6"/>
  <c r="D269" i="6"/>
  <c r="D909" i="6"/>
  <c r="D692" i="6"/>
  <c r="D743" i="6"/>
  <c r="D2177" i="6"/>
  <c r="D2539" i="6"/>
  <c r="A2539" i="6" s="1"/>
  <c r="AC36" i="29"/>
  <c r="D117" i="6"/>
  <c r="D134" i="6"/>
  <c r="D184" i="6"/>
  <c r="D853" i="6"/>
  <c r="D125" i="6"/>
  <c r="D135" i="6"/>
  <c r="D149" i="6"/>
  <c r="D160" i="6"/>
  <c r="D174" i="6"/>
  <c r="D185" i="6"/>
  <c r="D784" i="6"/>
  <c r="D996" i="6"/>
  <c r="D1106" i="6"/>
  <c r="D205" i="6"/>
  <c r="D253" i="6"/>
  <c r="D586" i="6"/>
  <c r="D649" i="6"/>
  <c r="D855" i="6"/>
  <c r="D699" i="6"/>
  <c r="D862" i="6"/>
  <c r="D1726" i="6"/>
  <c r="D2186" i="6"/>
  <c r="D1804" i="6"/>
  <c r="D2061" i="6"/>
  <c r="D1715" i="6"/>
  <c r="D122" i="6"/>
  <c r="D159" i="6"/>
  <c r="D783" i="6"/>
  <c r="D1105" i="6"/>
  <c r="D648" i="6"/>
  <c r="D1224" i="6"/>
  <c r="D1722" i="6"/>
  <c r="D2045" i="6"/>
  <c r="D130" i="6"/>
  <c r="D136" i="6"/>
  <c r="D150" i="6"/>
  <c r="D161" i="6"/>
  <c r="D175" i="6"/>
  <c r="D189" i="6"/>
  <c r="D785" i="6"/>
  <c r="D997" i="6"/>
  <c r="D1107" i="6"/>
  <c r="D209" i="6"/>
  <c r="D792" i="6"/>
  <c r="D610" i="6"/>
  <c r="D668" i="6"/>
  <c r="D856" i="6"/>
  <c r="D715" i="6"/>
  <c r="D969" i="6"/>
  <c r="D1750" i="6"/>
  <c r="D2188" i="6"/>
  <c r="D2216" i="6"/>
  <c r="D2066" i="6"/>
  <c r="D145" i="6"/>
  <c r="D173" i="6"/>
  <c r="D893" i="6"/>
  <c r="D2178" i="6"/>
  <c r="D85" i="6"/>
  <c r="D887" i="6"/>
  <c r="D137" i="6"/>
  <c r="D151" i="6"/>
  <c r="D165" i="6"/>
  <c r="D176" i="6"/>
  <c r="D190" i="6"/>
  <c r="D786" i="6"/>
  <c r="D998" i="6"/>
  <c r="D1111" i="6"/>
  <c r="D213" i="6"/>
  <c r="D899" i="6"/>
  <c r="D613" i="6"/>
  <c r="D670" i="6"/>
  <c r="D963" i="6"/>
  <c r="D719" i="6"/>
  <c r="D973" i="6"/>
  <c r="D1758" i="6"/>
  <c r="D2189" i="6"/>
  <c r="D2232" i="6"/>
  <c r="D2478" i="6"/>
  <c r="D2591" i="6"/>
  <c r="A2591" i="6" s="1"/>
  <c r="D939" i="6"/>
  <c r="D2370" i="6"/>
  <c r="D1936" i="6"/>
  <c r="D2568" i="6"/>
  <c r="A2568" i="6" s="1"/>
  <c r="D538" i="6"/>
  <c r="D554" i="6"/>
  <c r="D394" i="6"/>
  <c r="D424" i="6"/>
  <c r="D817" i="6"/>
  <c r="D1144" i="6"/>
  <c r="D1911" i="6"/>
  <c r="D2355" i="6"/>
  <c r="D395" i="6"/>
  <c r="D426" i="6"/>
  <c r="D924" i="6"/>
  <c r="D1146" i="6"/>
  <c r="D1914" i="6"/>
  <c r="D403" i="6"/>
  <c r="D427" i="6"/>
  <c r="D926" i="6"/>
  <c r="D1250" i="6"/>
  <c r="D1919" i="6"/>
  <c r="D404" i="6"/>
  <c r="D435" i="6"/>
  <c r="D927" i="6"/>
  <c r="D461" i="6"/>
  <c r="D2331" i="6"/>
  <c r="D405" i="6"/>
  <c r="D436" i="6"/>
  <c r="D1034" i="6"/>
  <c r="D493" i="6"/>
  <c r="S26" i="62"/>
  <c r="D2349" i="6"/>
  <c r="D2326" i="6"/>
  <c r="D1910" i="6"/>
  <c r="D1889" i="6"/>
  <c r="D1248" i="6"/>
  <c r="D1142" i="6"/>
  <c r="D1033" i="6"/>
  <c r="D823" i="6"/>
  <c r="D444" i="6"/>
  <c r="D434" i="6"/>
  <c r="D422" i="6"/>
  <c r="D412" i="6"/>
  <c r="D402" i="6"/>
  <c r="D390" i="6"/>
  <c r="D2342" i="6"/>
  <c r="D1213" i="6"/>
  <c r="D1140" i="6"/>
  <c r="D821" i="6"/>
  <c r="D430" i="6"/>
  <c r="D420" i="6"/>
  <c r="D398" i="6"/>
  <c r="D2339" i="6"/>
  <c r="D1212" i="6"/>
  <c r="D929" i="6"/>
  <c r="D440" i="6"/>
  <c r="D419" i="6"/>
  <c r="D397" i="6"/>
  <c r="B21" i="30"/>
  <c r="D2566" i="6"/>
  <c r="A2566" i="6" s="1"/>
  <c r="D1898" i="6"/>
  <c r="D1037" i="6"/>
  <c r="D819" i="6"/>
  <c r="D428" i="6"/>
  <c r="D406" i="6"/>
  <c r="D386" i="6"/>
  <c r="D2347" i="6"/>
  <c r="D2323" i="6"/>
  <c r="D1906" i="6"/>
  <c r="D1214" i="6"/>
  <c r="D1141" i="6"/>
  <c r="D932" i="6"/>
  <c r="D822" i="6"/>
  <c r="D443" i="6"/>
  <c r="D432" i="6"/>
  <c r="D421" i="6"/>
  <c r="D411" i="6"/>
  <c r="D400" i="6"/>
  <c r="D389" i="6"/>
  <c r="D2322" i="6"/>
  <c r="D1905" i="6"/>
  <c r="D930" i="6"/>
  <c r="D442" i="6"/>
  <c r="D410" i="6"/>
  <c r="D388" i="6"/>
  <c r="D1922" i="6"/>
  <c r="D1903" i="6"/>
  <c r="D1039" i="6"/>
  <c r="D820" i="6"/>
  <c r="D429" i="6"/>
  <c r="D408" i="6"/>
  <c r="D387" i="6"/>
  <c r="D2338" i="6"/>
  <c r="D1921" i="6"/>
  <c r="D1148" i="6"/>
  <c r="D928" i="6"/>
  <c r="D438" i="6"/>
  <c r="D418" i="6"/>
  <c r="D396" i="6"/>
  <c r="D772" i="6"/>
  <c r="D849" i="6"/>
  <c r="D2154" i="6"/>
  <c r="D74" i="6"/>
  <c r="D777" i="6"/>
  <c r="D138" i="6"/>
  <c r="D154" i="6"/>
  <c r="D170" i="6"/>
  <c r="D194" i="6"/>
  <c r="D894" i="6"/>
  <c r="D1108" i="6"/>
  <c r="D657" i="6"/>
  <c r="D964" i="6"/>
  <c r="D2164" i="6"/>
  <c r="D1771" i="6"/>
  <c r="D2480" i="6"/>
  <c r="D77" i="6"/>
  <c r="D109" i="6"/>
  <c r="D879" i="6"/>
  <c r="D1235" i="6"/>
  <c r="D139" i="6"/>
  <c r="D147" i="6"/>
  <c r="D155" i="6"/>
  <c r="D163" i="6"/>
  <c r="D171" i="6"/>
  <c r="D179" i="6"/>
  <c r="D187" i="6"/>
  <c r="D780" i="6"/>
  <c r="D788" i="6"/>
  <c r="D895" i="6"/>
  <c r="D1002" i="6"/>
  <c r="D1109" i="6"/>
  <c r="D1237" i="6"/>
  <c r="D229" i="6"/>
  <c r="D903" i="6"/>
  <c r="D578" i="6"/>
  <c r="D956" i="6"/>
  <c r="D659" i="6"/>
  <c r="D689" i="6"/>
  <c r="D965" i="6"/>
  <c r="D707" i="6"/>
  <c r="D747" i="6"/>
  <c r="D1084" i="6"/>
  <c r="D1748" i="6"/>
  <c r="D1772" i="6"/>
  <c r="D2199" i="6"/>
  <c r="D1808" i="6"/>
  <c r="D1998" i="6"/>
  <c r="D2499" i="6"/>
  <c r="D69" i="6"/>
  <c r="D101" i="6"/>
  <c r="D1101" i="6"/>
  <c r="D106" i="6"/>
  <c r="D1199" i="6"/>
  <c r="D146" i="6"/>
  <c r="D162" i="6"/>
  <c r="D178" i="6"/>
  <c r="D186" i="6"/>
  <c r="D787" i="6"/>
  <c r="D1001" i="6"/>
  <c r="D1236" i="6"/>
  <c r="D951" i="6"/>
  <c r="D681" i="6"/>
  <c r="D2197" i="6"/>
  <c r="D82" i="6"/>
  <c r="D114" i="6"/>
  <c r="D884" i="6"/>
  <c r="D132" i="6"/>
  <c r="D140" i="6"/>
  <c r="D148" i="6"/>
  <c r="D156" i="6"/>
  <c r="D164" i="6"/>
  <c r="D172" i="6"/>
  <c r="D180" i="6"/>
  <c r="D188" i="6"/>
  <c r="D781" i="6"/>
  <c r="D888" i="6"/>
  <c r="D896" i="6"/>
  <c r="D1003" i="6"/>
  <c r="D1110" i="6"/>
  <c r="D1238" i="6"/>
  <c r="D237" i="6"/>
  <c r="D1006" i="6"/>
  <c r="D581" i="6"/>
  <c r="D636" i="6"/>
  <c r="D660" i="6"/>
  <c r="D691" i="6"/>
  <c r="D1072" i="6"/>
  <c r="D711" i="6"/>
  <c r="D751" i="6"/>
  <c r="D1191" i="6"/>
  <c r="D1749" i="6"/>
  <c r="D2176" i="6"/>
  <c r="D2200" i="6"/>
  <c r="D1812" i="6"/>
  <c r="D2014" i="6"/>
  <c r="D2558" i="6"/>
  <c r="A2558" i="6" s="1"/>
  <c r="S23" i="62"/>
  <c r="D465" i="6"/>
  <c r="D1940" i="6"/>
  <c r="D2375" i="6"/>
  <c r="D469" i="6"/>
  <c r="D501" i="6"/>
  <c r="D1046" i="6"/>
  <c r="D570" i="6"/>
  <c r="D1944" i="6"/>
  <c r="D2381" i="6"/>
  <c r="D225" i="6"/>
  <c r="D257" i="6"/>
  <c r="D1117" i="6"/>
  <c r="D923" i="6"/>
  <c r="D1030" i="6"/>
  <c r="D1137" i="6"/>
  <c r="D1247" i="6"/>
  <c r="D391" i="6"/>
  <c r="D399" i="6"/>
  <c r="D407" i="6"/>
  <c r="D415" i="6"/>
  <c r="D423" i="6"/>
  <c r="D431" i="6"/>
  <c r="D439" i="6"/>
  <c r="D816" i="6"/>
  <c r="D824" i="6"/>
  <c r="D931" i="6"/>
  <c r="D1038" i="6"/>
  <c r="D1145" i="6"/>
  <c r="D1249" i="6"/>
  <c r="D473" i="6"/>
  <c r="D505" i="6"/>
  <c r="D1149" i="6"/>
  <c r="D946" i="6"/>
  <c r="D727" i="6"/>
  <c r="D759" i="6"/>
  <c r="D1187" i="6"/>
  <c r="D2161" i="6"/>
  <c r="D1784" i="6"/>
  <c r="D2212" i="6"/>
  <c r="D2244" i="6"/>
  <c r="D1861" i="6"/>
  <c r="D1871" i="6"/>
  <c r="D1882" i="6"/>
  <c r="D2289" i="6"/>
  <c r="D2299" i="6"/>
  <c r="D2310" i="6"/>
  <c r="D2553" i="6"/>
  <c r="A2553" i="6" s="1"/>
  <c r="D1897" i="6"/>
  <c r="D1913" i="6"/>
  <c r="D2325" i="6"/>
  <c r="D2341" i="6"/>
  <c r="D2554" i="6"/>
  <c r="A2554" i="6" s="1"/>
  <c r="D1948" i="6"/>
  <c r="D2386" i="6"/>
  <c r="B22" i="28"/>
  <c r="D477" i="6"/>
  <c r="D509" i="6"/>
  <c r="D1153" i="6"/>
  <c r="D1160" i="6"/>
  <c r="D2391" i="6"/>
  <c r="S10" i="62"/>
  <c r="D1042" i="6"/>
  <c r="D1953" i="6"/>
  <c r="D201" i="6"/>
  <c r="D233" i="6"/>
  <c r="D796" i="6"/>
  <c r="D1239" i="6"/>
  <c r="D1024" i="6"/>
  <c r="D1131" i="6"/>
  <c r="D1139" i="6"/>
  <c r="D385" i="6"/>
  <c r="D393" i="6"/>
  <c r="D401" i="6"/>
  <c r="D409" i="6"/>
  <c r="D417" i="6"/>
  <c r="D425" i="6"/>
  <c r="D433" i="6"/>
  <c r="D441" i="6"/>
  <c r="D818" i="6"/>
  <c r="D925" i="6"/>
  <c r="D1032" i="6"/>
  <c r="D1040" i="6"/>
  <c r="D1147" i="6"/>
  <c r="D449" i="6"/>
  <c r="D481" i="6"/>
  <c r="D828" i="6"/>
  <c r="D1157" i="6"/>
  <c r="D703" i="6"/>
  <c r="D735" i="6"/>
  <c r="D866" i="6"/>
  <c r="D1228" i="6"/>
  <c r="D1792" i="6"/>
  <c r="D2220" i="6"/>
  <c r="D2587" i="6"/>
  <c r="A2587" i="6" s="1"/>
  <c r="D1853" i="6"/>
  <c r="D1863" i="6"/>
  <c r="D1874" i="6"/>
  <c r="D1885" i="6"/>
  <c r="D2291" i="6"/>
  <c r="D2302" i="6"/>
  <c r="D2313" i="6"/>
  <c r="D2577" i="6"/>
  <c r="A2577" i="6" s="1"/>
  <c r="D1902" i="6"/>
  <c r="D1918" i="6"/>
  <c r="D2330" i="6"/>
  <c r="D2346" i="6"/>
  <c r="D1924" i="6"/>
  <c r="D1958" i="6"/>
  <c r="D2603" i="6"/>
  <c r="A2603" i="6" s="1"/>
  <c r="B21" i="60"/>
  <c r="D453" i="6"/>
  <c r="D485" i="6"/>
  <c r="D832" i="6"/>
  <c r="D1251" i="6"/>
  <c r="D1796" i="6"/>
  <c r="D2224" i="6"/>
  <c r="D1928" i="6"/>
  <c r="D2359" i="6"/>
  <c r="D1973" i="6"/>
  <c r="B22" i="60"/>
  <c r="D497" i="6"/>
  <c r="D457" i="6"/>
  <c r="D489" i="6"/>
  <c r="D935" i="6"/>
  <c r="D522" i="6"/>
  <c r="D1800" i="6"/>
  <c r="D2228" i="6"/>
  <c r="D1932" i="6"/>
  <c r="D2365" i="6"/>
  <c r="D2604" i="6"/>
  <c r="A2604" i="6" s="1"/>
  <c r="D2070" i="6"/>
  <c r="D2078" i="6"/>
  <c r="E2078" i="6" s="1" a="1"/>
  <c r="E2078" i="6" s="1"/>
  <c r="D2086" i="6"/>
  <c r="D2094" i="6"/>
  <c r="D2502" i="6"/>
  <c r="D2512" i="6"/>
  <c r="D2547" i="6"/>
  <c r="E2547" i="6" s="1"/>
  <c r="D202" i="6"/>
  <c r="D210" i="6"/>
  <c r="D218" i="6"/>
  <c r="D226" i="6"/>
  <c r="D234" i="6"/>
  <c r="D242" i="6"/>
  <c r="D250" i="6"/>
  <c r="D789" i="6"/>
  <c r="D797" i="6"/>
  <c r="D904" i="6"/>
  <c r="D1011" i="6"/>
  <c r="D1118" i="6"/>
  <c r="D1240" i="6"/>
  <c r="D454" i="6"/>
  <c r="D462" i="6"/>
  <c r="D470" i="6"/>
  <c r="D478" i="6"/>
  <c r="D486" i="6"/>
  <c r="D494" i="6"/>
  <c r="D502" i="6"/>
  <c r="D825" i="6"/>
  <c r="D833" i="6"/>
  <c r="D940" i="6"/>
  <c r="D1047" i="6"/>
  <c r="D1154" i="6"/>
  <c r="D1252" i="6"/>
  <c r="D700" i="6"/>
  <c r="D708" i="6"/>
  <c r="D716" i="6"/>
  <c r="D724" i="6"/>
  <c r="D732" i="6"/>
  <c r="D740" i="6"/>
  <c r="D748" i="6"/>
  <c r="D756" i="6"/>
  <c r="D863" i="6"/>
  <c r="D970" i="6"/>
  <c r="D1077" i="6"/>
  <c r="D1085" i="6"/>
  <c r="D1192" i="6"/>
  <c r="D1785" i="6"/>
  <c r="D1793" i="6"/>
  <c r="D1801" i="6"/>
  <c r="D1809" i="6"/>
  <c r="D2213" i="6"/>
  <c r="D2221" i="6"/>
  <c r="D2229" i="6"/>
  <c r="D2237" i="6"/>
  <c r="D2245" i="6"/>
  <c r="D2599" i="6"/>
  <c r="A2599" i="6" s="1"/>
  <c r="D1891" i="6"/>
  <c r="D1899" i="6"/>
  <c r="D1907" i="6"/>
  <c r="D1915" i="6"/>
  <c r="D1923" i="6"/>
  <c r="D2327" i="6"/>
  <c r="D2335" i="6"/>
  <c r="D2343" i="6"/>
  <c r="D2351" i="6"/>
  <c r="D2578" i="6"/>
  <c r="A2578" i="6" s="1"/>
  <c r="D1929" i="6"/>
  <c r="D1937" i="6"/>
  <c r="D1945" i="6"/>
  <c r="D1954" i="6"/>
  <c r="D2360" i="6"/>
  <c r="D2371" i="6"/>
  <c r="D2382" i="6"/>
  <c r="D2543" i="6"/>
  <c r="A2543" i="6" s="1"/>
  <c r="D2071" i="6"/>
  <c r="E2071" i="6" s="1" a="1"/>
  <c r="E2071" i="6" s="1"/>
  <c r="D2079" i="6"/>
  <c r="E2079" i="6" s="1" a="1"/>
  <c r="E2079" i="6" s="1"/>
  <c r="D2087" i="6"/>
  <c r="D2097" i="6"/>
  <c r="E2097" i="6" s="1" a="1"/>
  <c r="E2097" i="6" s="1"/>
  <c r="D2503" i="6"/>
  <c r="E2503" i="6" s="1" a="1"/>
  <c r="E2503" i="6" s="1"/>
  <c r="D2513" i="6"/>
  <c r="D2526" i="6"/>
  <c r="D2559" i="6"/>
  <c r="E2559" i="6" s="1"/>
  <c r="B26" i="60"/>
  <c r="S48" i="62"/>
  <c r="D2525" i="6"/>
  <c r="D195" i="6"/>
  <c r="D203" i="6"/>
  <c r="D211" i="6"/>
  <c r="D219" i="6"/>
  <c r="D227" i="6"/>
  <c r="D235" i="6"/>
  <c r="D243" i="6"/>
  <c r="D251" i="6"/>
  <c r="D790" i="6"/>
  <c r="D897" i="6"/>
  <c r="D905" i="6"/>
  <c r="D1012" i="6"/>
  <c r="D1119" i="6"/>
  <c r="D1241" i="6"/>
  <c r="D447" i="6"/>
  <c r="D455" i="6"/>
  <c r="D463" i="6"/>
  <c r="D471" i="6"/>
  <c r="D479" i="6"/>
  <c r="D487" i="6"/>
  <c r="D495" i="6"/>
  <c r="D503" i="6"/>
  <c r="D826" i="6"/>
  <c r="D933" i="6"/>
  <c r="D941" i="6"/>
  <c r="D1048" i="6"/>
  <c r="D1155" i="6"/>
  <c r="D1253" i="6"/>
  <c r="D701" i="6"/>
  <c r="D709" i="6"/>
  <c r="D717" i="6"/>
  <c r="D725" i="6"/>
  <c r="D733" i="6"/>
  <c r="D741" i="6"/>
  <c r="D749" i="6"/>
  <c r="D757" i="6"/>
  <c r="D864" i="6"/>
  <c r="D971" i="6"/>
  <c r="D1078" i="6"/>
  <c r="D1185" i="6"/>
  <c r="D1193" i="6"/>
  <c r="D1786" i="6"/>
  <c r="D1794" i="6"/>
  <c r="D1802" i="6"/>
  <c r="D1810" i="6"/>
  <c r="D2214" i="6"/>
  <c r="D2222" i="6"/>
  <c r="D2230" i="6"/>
  <c r="D2238" i="6"/>
  <c r="D2246" i="6"/>
  <c r="D1816" i="6"/>
  <c r="D2276" i="6"/>
  <c r="D1892" i="6"/>
  <c r="D1900" i="6"/>
  <c r="D1908" i="6"/>
  <c r="D1916" i="6"/>
  <c r="D2320" i="6"/>
  <c r="D2328" i="6"/>
  <c r="D2336" i="6"/>
  <c r="D2344" i="6"/>
  <c r="D2352" i="6"/>
  <c r="D2590" i="6"/>
  <c r="A2590" i="6" s="1"/>
  <c r="D1930" i="6"/>
  <c r="D1938" i="6"/>
  <c r="D1946" i="6"/>
  <c r="D1955" i="6"/>
  <c r="D2362" i="6"/>
  <c r="D2373" i="6"/>
  <c r="D2383" i="6"/>
  <c r="D2567" i="6"/>
  <c r="A2567" i="6" s="1"/>
  <c r="D2039" i="6"/>
  <c r="D2483" i="6"/>
  <c r="D2072" i="6"/>
  <c r="E2072" i="6" s="1" a="1"/>
  <c r="E2072" i="6" s="1"/>
  <c r="D2080" i="6"/>
  <c r="D2088" i="6"/>
  <c r="D2098" i="6"/>
  <c r="D2504" i="6"/>
  <c r="E2504" i="6" s="1" a="1"/>
  <c r="E2504" i="6" s="1"/>
  <c r="D2514" i="6"/>
  <c r="D2527" i="6"/>
  <c r="E2527" i="6" s="1" a="1"/>
  <c r="E2527" i="6" s="1"/>
  <c r="D2607" i="6"/>
  <c r="E2607" i="6" s="1"/>
  <c r="B18" i="30"/>
  <c r="S40" i="62"/>
  <c r="D196" i="6"/>
  <c r="D204" i="6"/>
  <c r="D212" i="6"/>
  <c r="D220" i="6"/>
  <c r="D228" i="6"/>
  <c r="D236" i="6"/>
  <c r="D244" i="6"/>
  <c r="D252" i="6"/>
  <c r="D791" i="6"/>
  <c r="D898" i="6"/>
  <c r="D1005" i="6"/>
  <c r="D1013" i="6"/>
  <c r="D1120" i="6"/>
  <c r="D448" i="6"/>
  <c r="D456" i="6"/>
  <c r="D464" i="6"/>
  <c r="D472" i="6"/>
  <c r="D480" i="6"/>
  <c r="D488" i="6"/>
  <c r="D496" i="6"/>
  <c r="D504" i="6"/>
  <c r="D827" i="6"/>
  <c r="D934" i="6"/>
  <c r="D1041" i="6"/>
  <c r="D1049" i="6"/>
  <c r="D1156" i="6"/>
  <c r="D702" i="6"/>
  <c r="D710" i="6"/>
  <c r="D718" i="6"/>
  <c r="D726" i="6"/>
  <c r="D734" i="6"/>
  <c r="D742" i="6"/>
  <c r="D750" i="6"/>
  <c r="D758" i="6"/>
  <c r="D865" i="6"/>
  <c r="D972" i="6"/>
  <c r="D1079" i="6"/>
  <c r="D1186" i="6"/>
  <c r="D1227" i="6"/>
  <c r="D1787" i="6"/>
  <c r="D1795" i="6"/>
  <c r="D1803" i="6"/>
  <c r="D1811" i="6"/>
  <c r="D2215" i="6"/>
  <c r="D2223" i="6"/>
  <c r="D2231" i="6"/>
  <c r="D2239" i="6"/>
  <c r="D2247" i="6"/>
  <c r="D1893" i="6"/>
  <c r="D1901" i="6"/>
  <c r="D1909" i="6"/>
  <c r="D1917" i="6"/>
  <c r="D2321" i="6"/>
  <c r="D2329" i="6"/>
  <c r="D2337" i="6"/>
  <c r="D2345" i="6"/>
  <c r="D2353" i="6"/>
  <c r="D2602" i="6"/>
  <c r="A2602" i="6" s="1"/>
  <c r="D1931" i="6"/>
  <c r="D1939" i="6"/>
  <c r="D1947" i="6"/>
  <c r="D1956" i="6"/>
  <c r="D2363" i="6"/>
  <c r="D2374" i="6"/>
  <c r="D2384" i="6"/>
  <c r="D2579" i="6"/>
  <c r="A2579" i="6" s="1"/>
  <c r="D2073" i="6"/>
  <c r="E2073" i="6" s="1" a="1"/>
  <c r="E2073" i="6" s="1"/>
  <c r="D2081" i="6"/>
  <c r="D2089" i="6"/>
  <c r="E2089" i="6" s="1" a="1"/>
  <c r="E2089" i="6" s="1"/>
  <c r="D2099" i="6"/>
  <c r="D2505" i="6"/>
  <c r="E2505" i="6" s="1" a="1"/>
  <c r="E2505" i="6" s="1"/>
  <c r="D2517" i="6"/>
  <c r="E2517" i="6" s="1" a="1"/>
  <c r="E2517" i="6" s="1"/>
  <c r="D2528" i="6"/>
  <c r="E2528" i="6" s="1" a="1"/>
  <c r="E2528" i="6" s="1"/>
  <c r="B26" i="28"/>
  <c r="D2082" i="6"/>
  <c r="D2518" i="6"/>
  <c r="D198" i="6"/>
  <c r="D206" i="6"/>
  <c r="D214" i="6"/>
  <c r="D222" i="6"/>
  <c r="D230" i="6"/>
  <c r="D238" i="6"/>
  <c r="D246" i="6"/>
  <c r="D254" i="6"/>
  <c r="D793" i="6"/>
  <c r="D900" i="6"/>
  <c r="D1007" i="6"/>
  <c r="D1114" i="6"/>
  <c r="D1203" i="6"/>
  <c r="D450" i="6"/>
  <c r="D458" i="6"/>
  <c r="D466" i="6"/>
  <c r="D474" i="6"/>
  <c r="D482" i="6"/>
  <c r="D490" i="6"/>
  <c r="D498" i="6"/>
  <c r="D506" i="6"/>
  <c r="D829" i="6"/>
  <c r="D936" i="6"/>
  <c r="D1043" i="6"/>
  <c r="D1150" i="6"/>
  <c r="D1215" i="6"/>
  <c r="D704" i="6"/>
  <c r="D712" i="6"/>
  <c r="D720" i="6"/>
  <c r="D728" i="6"/>
  <c r="D736" i="6"/>
  <c r="D744" i="6"/>
  <c r="D752" i="6"/>
  <c r="D760" i="6"/>
  <c r="D867" i="6"/>
  <c r="D974" i="6"/>
  <c r="D1081" i="6"/>
  <c r="D1188" i="6"/>
  <c r="D1229" i="6"/>
  <c r="D1781" i="6"/>
  <c r="D1789" i="6"/>
  <c r="D1797" i="6"/>
  <c r="D1805" i="6"/>
  <c r="D1813" i="6"/>
  <c r="D2217" i="6"/>
  <c r="D2225" i="6"/>
  <c r="D2233" i="6"/>
  <c r="D2241" i="6"/>
  <c r="D2551" i="6"/>
  <c r="A2551" i="6" s="1"/>
  <c r="D1925" i="6"/>
  <c r="D1933" i="6"/>
  <c r="D1941" i="6"/>
  <c r="D1949" i="6"/>
  <c r="D1959" i="6"/>
  <c r="D2366" i="6"/>
  <c r="D2376" i="6"/>
  <c r="D2387" i="6"/>
  <c r="D2075" i="6"/>
  <c r="D2083" i="6"/>
  <c r="E2083" i="6" s="1" a="1"/>
  <c r="E2083" i="6" s="1"/>
  <c r="D2091" i="6"/>
  <c r="E2091" i="6" s="1" a="1"/>
  <c r="E2091" i="6" s="1"/>
  <c r="D2101" i="6"/>
  <c r="E2101" i="6" s="1" a="1"/>
  <c r="E2101" i="6" s="1"/>
  <c r="D2509" i="6"/>
  <c r="E2509" i="6" s="1" a="1"/>
  <c r="E2509" i="6" s="1"/>
  <c r="D2519" i="6"/>
  <c r="D2533" i="6"/>
  <c r="E2533" i="6" s="1" a="1"/>
  <c r="E2533" i="6" s="1"/>
  <c r="S6" i="62"/>
  <c r="D2074" i="6"/>
  <c r="D2090" i="6"/>
  <c r="E2090" i="6" s="1" a="1"/>
  <c r="E2090" i="6" s="1"/>
  <c r="D2506" i="6"/>
  <c r="D2529" i="6"/>
  <c r="E2529" i="6" s="1" a="1"/>
  <c r="E2529" i="6" s="1"/>
  <c r="D199" i="6"/>
  <c r="D207" i="6"/>
  <c r="D215" i="6"/>
  <c r="D223" i="6"/>
  <c r="D231" i="6"/>
  <c r="D239" i="6"/>
  <c r="D247" i="6"/>
  <c r="D255" i="6"/>
  <c r="D794" i="6"/>
  <c r="D901" i="6"/>
  <c r="D1008" i="6"/>
  <c r="D1115" i="6"/>
  <c r="D1204" i="6"/>
  <c r="D451" i="6"/>
  <c r="D459" i="6"/>
  <c r="D467" i="6"/>
  <c r="D475" i="6"/>
  <c r="D483" i="6"/>
  <c r="D491" i="6"/>
  <c r="D499" i="6"/>
  <c r="D507" i="6"/>
  <c r="D830" i="6"/>
  <c r="D937" i="6"/>
  <c r="D1044" i="6"/>
  <c r="D1151" i="6"/>
  <c r="D1216" i="6"/>
  <c r="D705" i="6"/>
  <c r="D713" i="6"/>
  <c r="D721" i="6"/>
  <c r="D729" i="6"/>
  <c r="D737" i="6"/>
  <c r="D745" i="6"/>
  <c r="D753" i="6"/>
  <c r="D761" i="6"/>
  <c r="D868" i="6"/>
  <c r="D975" i="6"/>
  <c r="D1082" i="6"/>
  <c r="D1189" i="6"/>
  <c r="D1263" i="6"/>
  <c r="D1782" i="6"/>
  <c r="D1790" i="6"/>
  <c r="D1798" i="6"/>
  <c r="D1806" i="6"/>
  <c r="D1814" i="6"/>
  <c r="D2218" i="6"/>
  <c r="D2226" i="6"/>
  <c r="D2234" i="6"/>
  <c r="D2242" i="6"/>
  <c r="D2563" i="6"/>
  <c r="A2563" i="6" s="1"/>
  <c r="D1848" i="6"/>
  <c r="D1888" i="6"/>
  <c r="D1896" i="6"/>
  <c r="D1904" i="6"/>
  <c r="D1912" i="6"/>
  <c r="D1920" i="6"/>
  <c r="D2324" i="6"/>
  <c r="D2332" i="6"/>
  <c r="D2340" i="6"/>
  <c r="D2348" i="6"/>
  <c r="D2542" i="6"/>
  <c r="A2542" i="6" s="1"/>
  <c r="D1926" i="6"/>
  <c r="D1934" i="6"/>
  <c r="D1942" i="6"/>
  <c r="D1950" i="6"/>
  <c r="D2357" i="6"/>
  <c r="D2367" i="6"/>
  <c r="D2378" i="6"/>
  <c r="D2389" i="6"/>
  <c r="D2401" i="6"/>
  <c r="D2062" i="6"/>
  <c r="D2068" i="6"/>
  <c r="D2076" i="6"/>
  <c r="D2084" i="6"/>
  <c r="E2084" i="6" s="1" a="1"/>
  <c r="E2084" i="6" s="1"/>
  <c r="D2092" i="6"/>
  <c r="D2102" i="6"/>
  <c r="E2102" i="6" s="1" a="1"/>
  <c r="E2102" i="6" s="1"/>
  <c r="D2510" i="6"/>
  <c r="E2510" i="6" s="1" a="1"/>
  <c r="E2510" i="6" s="1"/>
  <c r="D2520" i="6"/>
  <c r="D2534" i="6"/>
  <c r="E2534" i="6" s="1" a="1"/>
  <c r="E2534" i="6" s="1"/>
  <c r="B18" i="60"/>
  <c r="S27" i="62"/>
  <c r="D2100" i="6"/>
  <c r="D200" i="6"/>
  <c r="D208" i="6"/>
  <c r="D216" i="6"/>
  <c r="D224" i="6"/>
  <c r="D232" i="6"/>
  <c r="D240" i="6"/>
  <c r="D248" i="6"/>
  <c r="D256" i="6"/>
  <c r="D795" i="6"/>
  <c r="D902" i="6"/>
  <c r="D1009" i="6"/>
  <c r="D1116" i="6"/>
  <c r="D1205" i="6"/>
  <c r="D452" i="6"/>
  <c r="D460" i="6"/>
  <c r="D468" i="6"/>
  <c r="D476" i="6"/>
  <c r="D484" i="6"/>
  <c r="D492" i="6"/>
  <c r="D500" i="6"/>
  <c r="D508" i="6"/>
  <c r="D831" i="6"/>
  <c r="D938" i="6"/>
  <c r="D1045" i="6"/>
  <c r="D1152" i="6"/>
  <c r="D1217" i="6"/>
  <c r="D706" i="6"/>
  <c r="D714" i="6"/>
  <c r="D722" i="6"/>
  <c r="D730" i="6"/>
  <c r="D738" i="6"/>
  <c r="D746" i="6"/>
  <c r="D754" i="6"/>
  <c r="D861" i="6"/>
  <c r="D869" i="6"/>
  <c r="D976" i="6"/>
  <c r="D1083" i="6"/>
  <c r="D1190" i="6"/>
  <c r="D1264" i="6"/>
  <c r="D1783" i="6"/>
  <c r="D1791" i="6"/>
  <c r="D1799" i="6"/>
  <c r="D1807" i="6"/>
  <c r="D1815" i="6"/>
  <c r="D2219" i="6"/>
  <c r="D2227" i="6"/>
  <c r="D2235" i="6"/>
  <c r="D2243" i="6"/>
  <c r="D2575" i="6"/>
  <c r="A2575" i="6" s="1"/>
  <c r="D1927" i="6"/>
  <c r="D1935" i="6"/>
  <c r="D1943" i="6"/>
  <c r="D1951" i="6"/>
  <c r="D2358" i="6"/>
  <c r="D2368" i="6"/>
  <c r="D2379" i="6"/>
  <c r="D2390" i="6"/>
  <c r="D2069" i="6"/>
  <c r="D2077" i="6"/>
  <c r="E2077" i="6" s="1" a="1"/>
  <c r="E2077" i="6" s="1"/>
  <c r="D2085" i="6"/>
  <c r="E2085" i="6" s="1" a="1"/>
  <c r="E2085" i="6" s="1"/>
  <c r="D2093" i="6"/>
  <c r="D2501" i="6"/>
  <c r="D2511" i="6"/>
  <c r="E2511" i="6" s="1" a="1"/>
  <c r="E2511" i="6" s="1"/>
  <c r="D2521" i="6"/>
  <c r="E2521" i="6" s="1" a="1"/>
  <c r="E2521" i="6" s="1"/>
  <c r="D2535" i="6"/>
  <c r="E2535" i="6" s="1" a="1"/>
  <c r="E2535" i="6" s="1"/>
  <c r="AC68" i="29"/>
  <c r="D262" i="6"/>
  <c r="D270" i="6"/>
  <c r="D278" i="6"/>
  <c r="D286" i="6"/>
  <c r="D294" i="6"/>
  <c r="D302" i="6"/>
  <c r="D310" i="6"/>
  <c r="D318" i="6"/>
  <c r="D803" i="6"/>
  <c r="D910" i="6"/>
  <c r="D1017" i="6"/>
  <c r="D1124" i="6"/>
  <c r="D1207" i="6"/>
  <c r="D1817" i="6"/>
  <c r="D1825" i="6"/>
  <c r="D1833" i="6"/>
  <c r="D1841" i="6"/>
  <c r="D1849" i="6"/>
  <c r="D2253" i="6"/>
  <c r="D2261" i="6"/>
  <c r="D2269" i="6"/>
  <c r="D2277" i="6"/>
  <c r="D2552" i="6"/>
  <c r="A2552" i="6" s="1"/>
  <c r="D263" i="6"/>
  <c r="D271" i="6"/>
  <c r="D279" i="6"/>
  <c r="D287" i="6"/>
  <c r="D295" i="6"/>
  <c r="D303" i="6"/>
  <c r="D311" i="6"/>
  <c r="D319" i="6"/>
  <c r="D804" i="6"/>
  <c r="D911" i="6"/>
  <c r="D1018" i="6"/>
  <c r="D1125" i="6"/>
  <c r="D1208" i="6"/>
  <c r="D1818" i="6"/>
  <c r="D1826" i="6"/>
  <c r="D1834" i="6"/>
  <c r="D1842" i="6"/>
  <c r="D1850" i="6"/>
  <c r="D2254" i="6"/>
  <c r="D2262" i="6"/>
  <c r="D2270" i="6"/>
  <c r="D2278" i="6"/>
  <c r="D2564" i="6"/>
  <c r="A2564" i="6" s="1"/>
  <c r="B19" i="60"/>
  <c r="D264" i="6"/>
  <c r="D272" i="6"/>
  <c r="D280" i="6"/>
  <c r="D288" i="6"/>
  <c r="D296" i="6"/>
  <c r="D304" i="6"/>
  <c r="D312" i="6"/>
  <c r="D320" i="6"/>
  <c r="D805" i="6"/>
  <c r="D912" i="6"/>
  <c r="D1019" i="6"/>
  <c r="D1126" i="6"/>
  <c r="D1242" i="6"/>
  <c r="D1819" i="6"/>
  <c r="D1827" i="6"/>
  <c r="D1835" i="6"/>
  <c r="D1843" i="6"/>
  <c r="D1851" i="6"/>
  <c r="D2255" i="6"/>
  <c r="D2263" i="6"/>
  <c r="D2271" i="6"/>
  <c r="D2279" i="6"/>
  <c r="D2576" i="6"/>
  <c r="A2576" i="6" s="1"/>
  <c r="B20" i="60"/>
  <c r="S9" i="62"/>
  <c r="S43" i="62"/>
  <c r="D265" i="6"/>
  <c r="D273" i="6"/>
  <c r="D281" i="6"/>
  <c r="D289" i="6"/>
  <c r="D297" i="6"/>
  <c r="D305" i="6"/>
  <c r="D313" i="6"/>
  <c r="D798" i="6"/>
  <c r="D806" i="6"/>
  <c r="D913" i="6"/>
  <c r="D1020" i="6"/>
  <c r="D1127" i="6"/>
  <c r="D1243" i="6"/>
  <c r="D1820" i="6"/>
  <c r="D1828" i="6"/>
  <c r="D1836" i="6"/>
  <c r="D1844" i="6"/>
  <c r="D2248" i="6"/>
  <c r="D2256" i="6"/>
  <c r="D2264" i="6"/>
  <c r="D2272" i="6"/>
  <c r="D2280" i="6"/>
  <c r="D2588" i="6"/>
  <c r="A2588" i="6" s="1"/>
  <c r="S7" i="62"/>
  <c r="S41" i="62"/>
  <c r="B19" i="30"/>
  <c r="D258" i="6"/>
  <c r="D266" i="6"/>
  <c r="D274" i="6"/>
  <c r="D282" i="6"/>
  <c r="D290" i="6"/>
  <c r="D298" i="6"/>
  <c r="D306" i="6"/>
  <c r="D314" i="6"/>
  <c r="D799" i="6"/>
  <c r="D906" i="6"/>
  <c r="D914" i="6"/>
  <c r="D1021" i="6"/>
  <c r="D1128" i="6"/>
  <c r="D1244" i="6"/>
  <c r="D1821" i="6"/>
  <c r="D1829" i="6"/>
  <c r="D1837" i="6"/>
  <c r="D1845" i="6"/>
  <c r="D2249" i="6"/>
  <c r="D2257" i="6"/>
  <c r="D2265" i="6"/>
  <c r="D2273" i="6"/>
  <c r="D2281" i="6"/>
  <c r="D2600" i="6"/>
  <c r="A2600" i="6" s="1"/>
  <c r="D259" i="6"/>
  <c r="D267" i="6"/>
  <c r="D275" i="6"/>
  <c r="D283" i="6"/>
  <c r="D291" i="6"/>
  <c r="D299" i="6"/>
  <c r="D307" i="6"/>
  <c r="D315" i="6"/>
  <c r="D800" i="6"/>
  <c r="D907" i="6"/>
  <c r="D1014" i="6"/>
  <c r="D1022" i="6"/>
  <c r="D1129" i="6"/>
  <c r="D1822" i="6"/>
  <c r="D1830" i="6"/>
  <c r="D1838" i="6"/>
  <c r="D1846" i="6"/>
  <c r="D2250" i="6"/>
  <c r="D2258" i="6"/>
  <c r="D2266" i="6"/>
  <c r="D2274" i="6"/>
  <c r="D2282" i="6"/>
  <c r="D260" i="6"/>
  <c r="D268" i="6"/>
  <c r="D276" i="6"/>
  <c r="D284" i="6"/>
  <c r="D292" i="6"/>
  <c r="D300" i="6"/>
  <c r="D308" i="6"/>
  <c r="D316" i="6"/>
  <c r="D801" i="6"/>
  <c r="D908" i="6"/>
  <c r="D1015" i="6"/>
  <c r="D1122" i="6"/>
  <c r="D1130" i="6"/>
  <c r="D1823" i="6"/>
  <c r="D1831" i="6"/>
  <c r="D1839" i="6"/>
  <c r="D1847" i="6"/>
  <c r="D2251" i="6"/>
  <c r="D2259" i="6"/>
  <c r="D2267" i="6"/>
  <c r="D2275" i="6"/>
  <c r="D2283" i="6"/>
  <c r="B21" i="28"/>
  <c r="D523" i="6"/>
  <c r="D539" i="6"/>
  <c r="D555" i="6"/>
  <c r="D571" i="6"/>
  <c r="D947" i="6"/>
  <c r="D1161" i="6"/>
  <c r="D1976" i="6"/>
  <c r="D2404" i="6"/>
  <c r="D1981" i="6"/>
  <c r="D2409" i="6"/>
  <c r="B23" i="28"/>
  <c r="D511" i="6"/>
  <c r="D527" i="6"/>
  <c r="D543" i="6"/>
  <c r="D559" i="6"/>
  <c r="D836" i="6"/>
  <c r="D1050" i="6"/>
  <c r="D1165" i="6"/>
  <c r="D589" i="6"/>
  <c r="D621" i="6"/>
  <c r="D959" i="6"/>
  <c r="D640" i="6"/>
  <c r="D651" i="6"/>
  <c r="D662" i="6"/>
  <c r="D672" i="6"/>
  <c r="D683" i="6"/>
  <c r="D694" i="6"/>
  <c r="D857" i="6"/>
  <c r="D967" i="6"/>
  <c r="D1176" i="6"/>
  <c r="D1225" i="6"/>
  <c r="D1733" i="6"/>
  <c r="D2171" i="6"/>
  <c r="D1752" i="6"/>
  <c r="D1763" i="6"/>
  <c r="D1773" i="6"/>
  <c r="D2180" i="6"/>
  <c r="D2191" i="6"/>
  <c r="D2201" i="6"/>
  <c r="D2538" i="6"/>
  <c r="A2538" i="6" s="1"/>
  <c r="D1986" i="6"/>
  <c r="D2414" i="6"/>
  <c r="D2030" i="6"/>
  <c r="D2049" i="6"/>
  <c r="D2466" i="6"/>
  <c r="D2488" i="6"/>
  <c r="S22" i="62"/>
  <c r="D524" i="6"/>
  <c r="D948" i="6"/>
  <c r="D514" i="6"/>
  <c r="D530" i="6"/>
  <c r="D546" i="6"/>
  <c r="D562" i="6"/>
  <c r="D839" i="6"/>
  <c r="D1053" i="6"/>
  <c r="D1219" i="6"/>
  <c r="D594" i="6"/>
  <c r="D626" i="6"/>
  <c r="D1063" i="6"/>
  <c r="D641" i="6"/>
  <c r="D652" i="6"/>
  <c r="D663" i="6"/>
  <c r="D673" i="6"/>
  <c r="D684" i="6"/>
  <c r="D695" i="6"/>
  <c r="D858" i="6"/>
  <c r="D968" i="6"/>
  <c r="D1177" i="6"/>
  <c r="D1226" i="6"/>
  <c r="D1736" i="6"/>
  <c r="D2175" i="6"/>
  <c r="D1753" i="6"/>
  <c r="D1764" i="6"/>
  <c r="D1774" i="6"/>
  <c r="D2181" i="6"/>
  <c r="D2192" i="6"/>
  <c r="D2202" i="6"/>
  <c r="D2550" i="6"/>
  <c r="A2550" i="6" s="1"/>
  <c r="D1989" i="6"/>
  <c r="D2417" i="6"/>
  <c r="D2442" i="6"/>
  <c r="D2050" i="6"/>
  <c r="D2467" i="6"/>
  <c r="D2489" i="6"/>
  <c r="D540" i="6"/>
  <c r="D1162" i="6"/>
  <c r="D515" i="6"/>
  <c r="D531" i="6"/>
  <c r="D547" i="6"/>
  <c r="D563" i="6"/>
  <c r="D840" i="6"/>
  <c r="D1054" i="6"/>
  <c r="D1220" i="6"/>
  <c r="D597" i="6"/>
  <c r="D629" i="6"/>
  <c r="D1067" i="6"/>
  <c r="D643" i="6"/>
  <c r="D654" i="6"/>
  <c r="D664" i="6"/>
  <c r="D675" i="6"/>
  <c r="D686" i="6"/>
  <c r="D696" i="6"/>
  <c r="D860" i="6"/>
  <c r="D1069" i="6"/>
  <c r="D1178" i="6"/>
  <c r="D1261" i="6"/>
  <c r="D1743" i="6"/>
  <c r="D1744" i="6"/>
  <c r="D1755" i="6"/>
  <c r="D1765" i="6"/>
  <c r="D1776" i="6"/>
  <c r="D2183" i="6"/>
  <c r="D2193" i="6"/>
  <c r="D2204" i="6"/>
  <c r="D2574" i="6"/>
  <c r="A2574" i="6" s="1"/>
  <c r="D1960" i="6"/>
  <c r="D1992" i="6"/>
  <c r="D2420" i="6"/>
  <c r="D2458" i="6"/>
  <c r="D2052" i="6"/>
  <c r="D2469" i="6"/>
  <c r="D2490" i="6"/>
  <c r="D2522" i="6"/>
  <c r="E2522" i="6" s="1" a="1"/>
  <c r="E2522" i="6" s="1"/>
  <c r="D2530" i="6"/>
  <c r="D2571" i="6"/>
  <c r="A2571" i="6" s="1"/>
  <c r="B19" i="28"/>
  <c r="B26" i="30"/>
  <c r="S5" i="62"/>
  <c r="S47" i="62"/>
  <c r="D556" i="6"/>
  <c r="D516" i="6"/>
  <c r="D532" i="6"/>
  <c r="D548" i="6"/>
  <c r="D564" i="6"/>
  <c r="D841" i="6"/>
  <c r="D1055" i="6"/>
  <c r="D1254" i="6"/>
  <c r="D602" i="6"/>
  <c r="D634" i="6"/>
  <c r="D1173" i="6"/>
  <c r="D644" i="6"/>
  <c r="D655" i="6"/>
  <c r="D665" i="6"/>
  <c r="D676" i="6"/>
  <c r="D687" i="6"/>
  <c r="D697" i="6"/>
  <c r="D960" i="6"/>
  <c r="D1070" i="6"/>
  <c r="D1179" i="6"/>
  <c r="D2143" i="6"/>
  <c r="D1745" i="6"/>
  <c r="D1756" i="6"/>
  <c r="D1766" i="6"/>
  <c r="D1777" i="6"/>
  <c r="D2184" i="6"/>
  <c r="D2194" i="6"/>
  <c r="D2205" i="6"/>
  <c r="D2586" i="6"/>
  <c r="A2586" i="6" s="1"/>
  <c r="D1965" i="6"/>
  <c r="D2393" i="6"/>
  <c r="D2425" i="6"/>
  <c r="D2034" i="6"/>
  <c r="D2055" i="6"/>
  <c r="D2473" i="6"/>
  <c r="D2494" i="6"/>
  <c r="D2095" i="6"/>
  <c r="E2095" i="6" s="1" a="1"/>
  <c r="E2095" i="6" s="1"/>
  <c r="D2103" i="6"/>
  <c r="E2103" i="6" s="1" a="1"/>
  <c r="E2103" i="6" s="1"/>
  <c r="D2507" i="6"/>
  <c r="D2515" i="6"/>
  <c r="E2515" i="6" s="1" a="1"/>
  <c r="E2515" i="6" s="1"/>
  <c r="D2523" i="6"/>
  <c r="E2523" i="6" s="1" a="1"/>
  <c r="E2523" i="6" s="1"/>
  <c r="D2531" i="6"/>
  <c r="D2583" i="6"/>
  <c r="A2583" i="6" s="1"/>
  <c r="B23" i="60"/>
  <c r="S3" i="62"/>
  <c r="S31" i="62"/>
  <c r="S44" i="62"/>
  <c r="D572" i="6"/>
  <c r="D519" i="6"/>
  <c r="D535" i="6"/>
  <c r="D551" i="6"/>
  <c r="D567" i="6"/>
  <c r="D943" i="6"/>
  <c r="D1058" i="6"/>
  <c r="D573" i="6"/>
  <c r="D605" i="6"/>
  <c r="D844" i="6"/>
  <c r="D1222" i="6"/>
  <c r="D646" i="6"/>
  <c r="D656" i="6"/>
  <c r="D667" i="6"/>
  <c r="D678" i="6"/>
  <c r="D688" i="6"/>
  <c r="D852" i="6"/>
  <c r="D962" i="6"/>
  <c r="D1071" i="6"/>
  <c r="D1181" i="6"/>
  <c r="D1711" i="6"/>
  <c r="D2150" i="6"/>
  <c r="D1747" i="6"/>
  <c r="D1757" i="6"/>
  <c r="D1768" i="6"/>
  <c r="D1779" i="6"/>
  <c r="D2185" i="6"/>
  <c r="D2196" i="6"/>
  <c r="D2207" i="6"/>
  <c r="D1970" i="6"/>
  <c r="D2398" i="6"/>
  <c r="D2038" i="6"/>
  <c r="D2060" i="6"/>
  <c r="D2477" i="6"/>
  <c r="D2498" i="6"/>
  <c r="D2096" i="6"/>
  <c r="E2096" i="6" s="1" a="1"/>
  <c r="E2096" i="6" s="1"/>
  <c r="D2500" i="6"/>
  <c r="D2508" i="6"/>
  <c r="D2516" i="6"/>
  <c r="E2516" i="6" s="1" a="1"/>
  <c r="E2516" i="6" s="1"/>
  <c r="D2524" i="6"/>
  <c r="D2532" i="6"/>
  <c r="D2595" i="6"/>
  <c r="E2595" i="6" s="1"/>
  <c r="D73" i="6"/>
  <c r="D81" i="6"/>
  <c r="D89" i="6"/>
  <c r="D97" i="6"/>
  <c r="D105" i="6"/>
  <c r="D113" i="6"/>
  <c r="D121" i="6"/>
  <c r="D129" i="6"/>
  <c r="D776" i="6"/>
  <c r="D883" i="6"/>
  <c r="D990" i="6"/>
  <c r="D1097" i="6"/>
  <c r="D1198" i="6"/>
  <c r="D577" i="6"/>
  <c r="D585" i="6"/>
  <c r="D593" i="6"/>
  <c r="D601" i="6"/>
  <c r="D609" i="6"/>
  <c r="D617" i="6"/>
  <c r="D625" i="6"/>
  <c r="D633" i="6"/>
  <c r="D848" i="6"/>
  <c r="D955" i="6"/>
  <c r="D1062" i="6"/>
  <c r="D1171" i="6"/>
  <c r="D1710" i="6"/>
  <c r="D1720" i="6"/>
  <c r="D1731" i="6"/>
  <c r="D1742" i="6"/>
  <c r="D2148" i="6"/>
  <c r="D2159" i="6"/>
  <c r="D2170" i="6"/>
  <c r="D2011" i="6"/>
  <c r="D2027" i="6"/>
  <c r="D2439" i="6"/>
  <c r="S37" i="62"/>
  <c r="S20" i="62"/>
  <c r="B15" i="30"/>
  <c r="B15" i="28"/>
  <c r="S28" i="62"/>
  <c r="D2427" i="6"/>
  <c r="D2419" i="6"/>
  <c r="D2411" i="6"/>
  <c r="D2403" i="6"/>
  <c r="D2395" i="6"/>
  <c r="D1991" i="6"/>
  <c r="D1983" i="6"/>
  <c r="D1975" i="6"/>
  <c r="D1967" i="6"/>
  <c r="D2426" i="6"/>
  <c r="D2418" i="6"/>
  <c r="D2410" i="6"/>
  <c r="D2402" i="6"/>
  <c r="D2394" i="6"/>
  <c r="D1990" i="6"/>
  <c r="D1982" i="6"/>
  <c r="D1974" i="6"/>
  <c r="D1966" i="6"/>
  <c r="S11" i="62"/>
  <c r="B23" i="30"/>
  <c r="D2592" i="6"/>
  <c r="A2592" i="6" s="1"/>
  <c r="D2424" i="6"/>
  <c r="D2416" i="6"/>
  <c r="D2408" i="6"/>
  <c r="D2400" i="6"/>
  <c r="D2392" i="6"/>
  <c r="D1988" i="6"/>
  <c r="D1980" i="6"/>
  <c r="D1972" i="6"/>
  <c r="D1964" i="6"/>
  <c r="S45" i="62"/>
  <c r="D2580" i="6"/>
  <c r="A2580" i="6" s="1"/>
  <c r="D2423" i="6"/>
  <c r="D2415" i="6"/>
  <c r="D2407" i="6"/>
  <c r="D2399" i="6"/>
  <c r="D1995" i="6"/>
  <c r="D1987" i="6"/>
  <c r="D1979" i="6"/>
  <c r="D1971" i="6"/>
  <c r="D1963" i="6"/>
  <c r="B16" i="28"/>
  <c r="S21" i="62"/>
  <c r="D2537" i="6"/>
  <c r="A2537" i="6" s="1"/>
  <c r="D2168" i="6"/>
  <c r="D2160" i="6"/>
  <c r="D2152" i="6"/>
  <c r="D2144" i="6"/>
  <c r="D1740" i="6"/>
  <c r="D1732" i="6"/>
  <c r="D1724" i="6"/>
  <c r="D1716" i="6"/>
  <c r="D1708" i="6"/>
  <c r="S4" i="62"/>
  <c r="D2597" i="6"/>
  <c r="A2597" i="6" s="1"/>
  <c r="D2173" i="6"/>
  <c r="D2165" i="6"/>
  <c r="D2157" i="6"/>
  <c r="D2149" i="6"/>
  <c r="D2141" i="6"/>
  <c r="D1737" i="6"/>
  <c r="D1729" i="6"/>
  <c r="D1721" i="6"/>
  <c r="D1713" i="6"/>
  <c r="B24" i="28"/>
  <c r="D2557" i="6"/>
  <c r="A2557" i="6" s="1"/>
  <c r="D2457" i="6"/>
  <c r="D2449" i="6"/>
  <c r="D2441" i="6"/>
  <c r="D2433" i="6"/>
  <c r="D2029" i="6"/>
  <c r="D2021" i="6"/>
  <c r="D2013" i="6"/>
  <c r="D2005" i="6"/>
  <c r="D1997" i="6"/>
  <c r="S29" i="62"/>
  <c r="D2545" i="6"/>
  <c r="A2545" i="6" s="1"/>
  <c r="D2456" i="6"/>
  <c r="D2448" i="6"/>
  <c r="D2440" i="6"/>
  <c r="D2432" i="6"/>
  <c r="D2028" i="6"/>
  <c r="D2020" i="6"/>
  <c r="D2012" i="6"/>
  <c r="D2004" i="6"/>
  <c r="D1996" i="6"/>
  <c r="D1175" i="6"/>
  <c r="D1167" i="6"/>
  <c r="D2462" i="6"/>
  <c r="D2454" i="6"/>
  <c r="D2446" i="6"/>
  <c r="D2438" i="6"/>
  <c r="D2430" i="6"/>
  <c r="D2026" i="6"/>
  <c r="D2018" i="6"/>
  <c r="D2010" i="6"/>
  <c r="D2002" i="6"/>
  <c r="S12" i="62"/>
  <c r="D2605" i="6"/>
  <c r="A2605" i="6" s="1"/>
  <c r="D2461" i="6"/>
  <c r="D2453" i="6"/>
  <c r="D2445" i="6"/>
  <c r="D2437" i="6"/>
  <c r="D2429" i="6"/>
  <c r="D2025" i="6"/>
  <c r="D2017" i="6"/>
  <c r="D2009" i="6"/>
  <c r="D2001" i="6"/>
  <c r="D1258" i="6"/>
  <c r="D1172" i="6"/>
  <c r="D1065" i="6"/>
  <c r="D75" i="6"/>
  <c r="D83" i="6"/>
  <c r="D91" i="6"/>
  <c r="D99" i="6"/>
  <c r="D107" i="6"/>
  <c r="D115" i="6"/>
  <c r="D123" i="6"/>
  <c r="D131" i="6"/>
  <c r="D778" i="6"/>
  <c r="D885" i="6"/>
  <c r="D992" i="6"/>
  <c r="D1099" i="6"/>
  <c r="D1233" i="6"/>
  <c r="D517" i="6"/>
  <c r="D525" i="6"/>
  <c r="D533" i="6"/>
  <c r="D541" i="6"/>
  <c r="D549" i="6"/>
  <c r="D557" i="6"/>
  <c r="D565" i="6"/>
  <c r="D834" i="6"/>
  <c r="D842" i="6"/>
  <c r="D949" i="6"/>
  <c r="D1056" i="6"/>
  <c r="D1163" i="6"/>
  <c r="D1255" i="6"/>
  <c r="D579" i="6"/>
  <c r="D587" i="6"/>
  <c r="D595" i="6"/>
  <c r="D603" i="6"/>
  <c r="D611" i="6"/>
  <c r="D619" i="6"/>
  <c r="D627" i="6"/>
  <c r="D635" i="6"/>
  <c r="D850" i="6"/>
  <c r="D957" i="6"/>
  <c r="D1064" i="6"/>
  <c r="D1174" i="6"/>
  <c r="D1712" i="6"/>
  <c r="D1723" i="6"/>
  <c r="D1734" i="6"/>
  <c r="D2140" i="6"/>
  <c r="D2151" i="6"/>
  <c r="D2162" i="6"/>
  <c r="D2172" i="6"/>
  <c r="D1961" i="6"/>
  <c r="D1977" i="6"/>
  <c r="D1993" i="6"/>
  <c r="D2405" i="6"/>
  <c r="D2421" i="6"/>
  <c r="D1999" i="6"/>
  <c r="D2015" i="6"/>
  <c r="D2031" i="6"/>
  <c r="D2443" i="6"/>
  <c r="D2459" i="6"/>
  <c r="B16" i="60"/>
  <c r="B24" i="60"/>
  <c r="B24" i="30"/>
  <c r="S38" i="62"/>
  <c r="B17" i="30"/>
  <c r="B17" i="28"/>
  <c r="D2562" i="6"/>
  <c r="A2562" i="6" s="1"/>
  <c r="D2206" i="6"/>
  <c r="D2198" i="6"/>
  <c r="D2190" i="6"/>
  <c r="D2182" i="6"/>
  <c r="D1778" i="6"/>
  <c r="D1770" i="6"/>
  <c r="D1762" i="6"/>
  <c r="D1754" i="6"/>
  <c r="D1746" i="6"/>
  <c r="D2211" i="6"/>
  <c r="D2203" i="6"/>
  <c r="D2195" i="6"/>
  <c r="D2187" i="6"/>
  <c r="D2179" i="6"/>
  <c r="D1775" i="6"/>
  <c r="D1767" i="6"/>
  <c r="D1759" i="6"/>
  <c r="D1751" i="6"/>
  <c r="D2582" i="6"/>
  <c r="A2582" i="6" s="1"/>
  <c r="D2497" i="6"/>
  <c r="D2486" i="6"/>
  <c r="D2475" i="6"/>
  <c r="D2465" i="6"/>
  <c r="D2058" i="6"/>
  <c r="D2047" i="6"/>
  <c r="D2037" i="6"/>
  <c r="B25" i="30"/>
  <c r="B25" i="28"/>
  <c r="D2496" i="6"/>
  <c r="D2485" i="6"/>
  <c r="D2474" i="6"/>
  <c r="D2464" i="6"/>
  <c r="D2057" i="6"/>
  <c r="D2046" i="6"/>
  <c r="D2036" i="6"/>
  <c r="D1183" i="6"/>
  <c r="D1076" i="6"/>
  <c r="D1068" i="6"/>
  <c r="D961" i="6"/>
  <c r="D854" i="6"/>
  <c r="D693" i="6"/>
  <c r="D685" i="6"/>
  <c r="D677" i="6"/>
  <c r="D669" i="6"/>
  <c r="D661" i="6"/>
  <c r="D653" i="6"/>
  <c r="D645" i="6"/>
  <c r="D637" i="6"/>
  <c r="D2594" i="6"/>
  <c r="A2594" i="6" s="1"/>
  <c r="D2493" i="6"/>
  <c r="D2482" i="6"/>
  <c r="D2472" i="6"/>
  <c r="D2065" i="6"/>
  <c r="D2054" i="6"/>
  <c r="D2044" i="6"/>
  <c r="D2033" i="6"/>
  <c r="D2570" i="6"/>
  <c r="A2570" i="6" s="1"/>
  <c r="D2491" i="6"/>
  <c r="D2481" i="6"/>
  <c r="D2470" i="6"/>
  <c r="D2063" i="6"/>
  <c r="D2053" i="6"/>
  <c r="D2042" i="6"/>
  <c r="D1260" i="6"/>
  <c r="D1180" i="6"/>
  <c r="D1073" i="6"/>
  <c r="D966" i="6"/>
  <c r="D859" i="6"/>
  <c r="D698" i="6"/>
  <c r="D690" i="6"/>
  <c r="D682" i="6"/>
  <c r="D674" i="6"/>
  <c r="D666" i="6"/>
  <c r="D658" i="6"/>
  <c r="D650" i="6"/>
  <c r="D642" i="6"/>
  <c r="D76" i="6"/>
  <c r="D84" i="6"/>
  <c r="D92" i="6"/>
  <c r="D100" i="6"/>
  <c r="D108" i="6"/>
  <c r="D116" i="6"/>
  <c r="D124" i="6"/>
  <c r="D771" i="6"/>
  <c r="D779" i="6"/>
  <c r="D886" i="6"/>
  <c r="D993" i="6"/>
  <c r="D1100" i="6"/>
  <c r="D1234" i="6"/>
  <c r="D510" i="6"/>
  <c r="D518" i="6"/>
  <c r="D526" i="6"/>
  <c r="D534" i="6"/>
  <c r="D542" i="6"/>
  <c r="D550" i="6"/>
  <c r="D558" i="6"/>
  <c r="D566" i="6"/>
  <c r="D835" i="6"/>
  <c r="D942" i="6"/>
  <c r="D950" i="6"/>
  <c r="D1057" i="6"/>
  <c r="D1164" i="6"/>
  <c r="D1256" i="6"/>
  <c r="D580" i="6"/>
  <c r="D588" i="6"/>
  <c r="D596" i="6"/>
  <c r="D604" i="6"/>
  <c r="D612" i="6"/>
  <c r="D620" i="6"/>
  <c r="D628" i="6"/>
  <c r="D843" i="6"/>
  <c r="D851" i="6"/>
  <c r="D958" i="6"/>
  <c r="D1066" i="6"/>
  <c r="D1221" i="6"/>
  <c r="D1714" i="6"/>
  <c r="D1725" i="6"/>
  <c r="D1735" i="6"/>
  <c r="D2142" i="6"/>
  <c r="D2153" i="6"/>
  <c r="D2163" i="6"/>
  <c r="D2174" i="6"/>
  <c r="D1962" i="6"/>
  <c r="D1978" i="6"/>
  <c r="D1994" i="6"/>
  <c r="D2406" i="6"/>
  <c r="D2422" i="6"/>
  <c r="D2000" i="6"/>
  <c r="D2016" i="6"/>
  <c r="D2428" i="6"/>
  <c r="D2444" i="6"/>
  <c r="D2460" i="6"/>
  <c r="D2003" i="6"/>
  <c r="D2019" i="6"/>
  <c r="D2431" i="6"/>
  <c r="D2447" i="6"/>
  <c r="D2463" i="6"/>
  <c r="S46" i="62"/>
  <c r="D70" i="6"/>
  <c r="D78" i="6"/>
  <c r="D86" i="6"/>
  <c r="D94" i="6"/>
  <c r="D102" i="6"/>
  <c r="D110" i="6"/>
  <c r="D118" i="6"/>
  <c r="D126" i="6"/>
  <c r="D773" i="6"/>
  <c r="D880" i="6"/>
  <c r="D987" i="6"/>
  <c r="D995" i="6"/>
  <c r="D1102" i="6"/>
  <c r="D512" i="6"/>
  <c r="D520" i="6"/>
  <c r="D528" i="6"/>
  <c r="D536" i="6"/>
  <c r="D544" i="6"/>
  <c r="D552" i="6"/>
  <c r="D560" i="6"/>
  <c r="D568" i="6"/>
  <c r="D837" i="6"/>
  <c r="D944" i="6"/>
  <c r="D1051" i="6"/>
  <c r="D1158" i="6"/>
  <c r="D1166" i="6"/>
  <c r="D574" i="6"/>
  <c r="D582" i="6"/>
  <c r="D590" i="6"/>
  <c r="D598" i="6"/>
  <c r="D606" i="6"/>
  <c r="D614" i="6"/>
  <c r="D622" i="6"/>
  <c r="D630" i="6"/>
  <c r="D845" i="6"/>
  <c r="D952" i="6"/>
  <c r="D1059" i="6"/>
  <c r="D1168" i="6"/>
  <c r="D1223" i="6"/>
  <c r="D1717" i="6"/>
  <c r="D1727" i="6"/>
  <c r="D1738" i="6"/>
  <c r="D2145" i="6"/>
  <c r="D2155" i="6"/>
  <c r="D2166" i="6"/>
  <c r="D2549" i="6"/>
  <c r="A2549" i="6" s="1"/>
  <c r="D1968" i="6"/>
  <c r="D1984" i="6"/>
  <c r="D2396" i="6"/>
  <c r="D2412" i="6"/>
  <c r="D2544" i="6"/>
  <c r="A2544" i="6" s="1"/>
  <c r="D2006" i="6"/>
  <c r="D2022" i="6"/>
  <c r="D2434" i="6"/>
  <c r="D2450" i="6"/>
  <c r="D2569" i="6"/>
  <c r="A2569" i="6" s="1"/>
  <c r="B16" i="30"/>
  <c r="D71" i="6"/>
  <c r="D79" i="6"/>
  <c r="D87" i="6"/>
  <c r="D95" i="6"/>
  <c r="D103" i="6"/>
  <c r="D111" i="6"/>
  <c r="D119" i="6"/>
  <c r="D127" i="6"/>
  <c r="D774" i="6"/>
  <c r="D881" i="6"/>
  <c r="D988" i="6"/>
  <c r="D1095" i="6"/>
  <c r="D1103" i="6"/>
  <c r="D513" i="6"/>
  <c r="D521" i="6"/>
  <c r="D529" i="6"/>
  <c r="D537" i="6"/>
  <c r="D545" i="6"/>
  <c r="D553" i="6"/>
  <c r="D561" i="6"/>
  <c r="D569" i="6"/>
  <c r="D838" i="6"/>
  <c r="D945" i="6"/>
  <c r="D1052" i="6"/>
  <c r="D1159" i="6"/>
  <c r="D1218" i="6"/>
  <c r="D575" i="6"/>
  <c r="D583" i="6"/>
  <c r="D591" i="6"/>
  <c r="D599" i="6"/>
  <c r="D607" i="6"/>
  <c r="D615" i="6"/>
  <c r="D623" i="6"/>
  <c r="D631" i="6"/>
  <c r="D846" i="6"/>
  <c r="D953" i="6"/>
  <c r="D1060" i="6"/>
  <c r="D1169" i="6"/>
  <c r="D1257" i="6"/>
  <c r="D1718" i="6"/>
  <c r="D1728" i="6"/>
  <c r="D1739" i="6"/>
  <c r="D2146" i="6"/>
  <c r="D2156" i="6"/>
  <c r="D2167" i="6"/>
  <c r="D2561" i="6"/>
  <c r="A2561" i="6" s="1"/>
  <c r="D1969" i="6"/>
  <c r="D1985" i="6"/>
  <c r="D2397" i="6"/>
  <c r="D2413" i="6"/>
  <c r="D2556" i="6"/>
  <c r="A2556" i="6" s="1"/>
  <c r="D2007" i="6"/>
  <c r="D2023" i="6"/>
  <c r="D2435" i="6"/>
  <c r="D2451" i="6"/>
  <c r="D2581" i="6"/>
  <c r="A2581" i="6" s="1"/>
  <c r="D72" i="6"/>
  <c r="D80" i="6"/>
  <c r="D88" i="6"/>
  <c r="D96" i="6"/>
  <c r="D104" i="6"/>
  <c r="D112" i="6"/>
  <c r="D120" i="6"/>
  <c r="D128" i="6"/>
  <c r="D775" i="6"/>
  <c r="D882" i="6"/>
  <c r="D989" i="6"/>
  <c r="D1096" i="6"/>
  <c r="D1197" i="6"/>
  <c r="D576" i="6"/>
  <c r="D584" i="6"/>
  <c r="D592" i="6"/>
  <c r="D600" i="6"/>
  <c r="D608" i="6"/>
  <c r="D616" i="6"/>
  <c r="D624" i="6"/>
  <c r="D632" i="6"/>
  <c r="D847" i="6"/>
  <c r="D954" i="6"/>
  <c r="D1061" i="6"/>
  <c r="D1170" i="6"/>
  <c r="D1259" i="6"/>
  <c r="D1709" i="6"/>
  <c r="D1719" i="6"/>
  <c r="D1730" i="6"/>
  <c r="D1741" i="6"/>
  <c r="D2147" i="6"/>
  <c r="D2158" i="6"/>
  <c r="D2169" i="6"/>
  <c r="D2573" i="6"/>
  <c r="A2573" i="6" s="1"/>
  <c r="D2008" i="6"/>
  <c r="D2024" i="6"/>
  <c r="D2436" i="6"/>
  <c r="D2452" i="6"/>
  <c r="D2593" i="6"/>
  <c r="A2593" i="6" s="1"/>
  <c r="D1857" i="6"/>
  <c r="D1865" i="6"/>
  <c r="D1873" i="6"/>
  <c r="D1881" i="6"/>
  <c r="D2285" i="6"/>
  <c r="D2293" i="6"/>
  <c r="D2301" i="6"/>
  <c r="D2309" i="6"/>
  <c r="D2317" i="6"/>
  <c r="D2601" i="6"/>
  <c r="A2601" i="6" s="1"/>
  <c r="D1957" i="6"/>
  <c r="D2361" i="6"/>
  <c r="D2369" i="6"/>
  <c r="D2377" i="6"/>
  <c r="D2385" i="6"/>
  <c r="D2555" i="6"/>
  <c r="A2555" i="6" s="1"/>
  <c r="B20" i="28"/>
  <c r="B22" i="30"/>
  <c r="D1852" i="6"/>
  <c r="D1860" i="6"/>
  <c r="D1868" i="6"/>
  <c r="D1876" i="6"/>
  <c r="D1884" i="6"/>
  <c r="D2288" i="6"/>
  <c r="D2296" i="6"/>
  <c r="D2304" i="6"/>
  <c r="D2312" i="6"/>
  <c r="D2541" i="6"/>
  <c r="A2541" i="6" s="1"/>
  <c r="D1952" i="6"/>
  <c r="D2356" i="6"/>
  <c r="D2364" i="6"/>
  <c r="D2372" i="6"/>
  <c r="D2380" i="6"/>
  <c r="D2388" i="6"/>
  <c r="S42" i="62"/>
  <c r="S34" i="63"/>
  <c r="S13" i="63"/>
  <c r="AC13" i="63"/>
  <c r="X34" i="63"/>
  <c r="AC17" i="63"/>
  <c r="S17" i="63"/>
  <c r="D1262" i="6"/>
  <c r="D2032" i="6"/>
  <c r="D2040" i="6"/>
  <c r="D2048" i="6"/>
  <c r="D2056" i="6"/>
  <c r="D2064" i="6"/>
  <c r="D2468" i="6"/>
  <c r="D2476" i="6"/>
  <c r="D2484" i="6"/>
  <c r="D2492" i="6"/>
  <c r="D2546" i="6"/>
  <c r="A2546" i="6" s="1"/>
  <c r="S30" i="62"/>
  <c r="AC16" i="63"/>
  <c r="AC37" i="63"/>
  <c r="S37" i="63"/>
  <c r="S16" i="63"/>
  <c r="D2035" i="6"/>
  <c r="D2043" i="6"/>
  <c r="D2051" i="6"/>
  <c r="D2059" i="6"/>
  <c r="D2067" i="6"/>
  <c r="D2471" i="6"/>
  <c r="D2479" i="6"/>
  <c r="D2487" i="6"/>
  <c r="D2495" i="6"/>
  <c r="X37" i="63"/>
  <c r="X35" i="63"/>
  <c r="S35" i="63"/>
  <c r="AC14" i="63"/>
  <c r="S14" i="63"/>
  <c r="X14" i="63"/>
  <c r="X13" i="63"/>
  <c r="AC33" i="63"/>
  <c r="AC12" i="63"/>
  <c r="S33" i="63"/>
  <c r="X12" i="63"/>
  <c r="X32" i="63"/>
  <c r="S11" i="63"/>
  <c r="AC11" i="63"/>
  <c r="X11" i="63"/>
  <c r="AC32" i="63"/>
  <c r="S31" i="63"/>
  <c r="X31" i="63"/>
  <c r="AC31" i="63"/>
  <c r="X30" i="63"/>
  <c r="AC30" i="63"/>
  <c r="X8" i="63"/>
  <c r="S29" i="63"/>
  <c r="S8" i="63"/>
  <c r="X29" i="63"/>
  <c r="AC8" i="63"/>
  <c r="S28" i="63"/>
  <c r="X7" i="63"/>
  <c r="X28" i="63"/>
  <c r="AC7" i="63"/>
  <c r="AC28" i="63"/>
  <c r="AC6" i="29"/>
  <c r="Q41" i="65"/>
  <c r="Q41" i="64"/>
  <c r="Q42" i="63"/>
  <c r="BO400" i="29"/>
  <c r="BN400" i="29"/>
  <c r="BM400" i="29"/>
  <c r="BO398" i="29"/>
  <c r="BN398" i="29"/>
  <c r="BM398" i="29"/>
  <c r="AG400" i="29"/>
  <c r="AG407" i="29" s="1"/>
  <c r="AF400" i="29"/>
  <c r="AF407" i="29" s="1"/>
  <c r="AE400" i="29"/>
  <c r="AE407" i="29" s="1"/>
  <c r="AG398" i="29"/>
  <c r="AG405" i="29" s="1"/>
  <c r="AF398" i="29"/>
  <c r="AF405" i="29" s="1"/>
  <c r="AE398" i="29"/>
  <c r="AE405" i="29" s="1"/>
  <c r="O51" i="5"/>
  <c r="M50" i="5"/>
  <c r="G2775" i="6"/>
  <c r="E2773" i="6"/>
  <c r="B2764" i="6"/>
  <c r="G2774" i="6" s="1"/>
  <c r="A2598" i="6"/>
  <c r="A2585" i="6"/>
  <c r="I26" i="22"/>
  <c r="Q2655" i="6"/>
  <c r="O2653" i="6"/>
  <c r="L2644" i="6"/>
  <c r="Q2654" i="6" s="1"/>
  <c r="Q2675" i="6"/>
  <c r="O2673" i="6"/>
  <c r="L2664" i="6"/>
  <c r="Q2674" i="6" s="1"/>
  <c r="Q2695" i="6"/>
  <c r="O2693" i="6"/>
  <c r="L2684" i="6"/>
  <c r="Q2694" i="6" s="1"/>
  <c r="Q2715" i="6"/>
  <c r="O2713" i="6"/>
  <c r="L2704" i="6"/>
  <c r="Q2714" i="6" s="1"/>
  <c r="Q2735" i="6"/>
  <c r="O2733" i="6"/>
  <c r="L2724" i="6"/>
  <c r="Q2734" i="6" s="1"/>
  <c r="Q2755" i="6"/>
  <c r="O2753" i="6"/>
  <c r="L2744" i="6"/>
  <c r="Q2754" i="6" s="1"/>
  <c r="G2755" i="6"/>
  <c r="E2753" i="6"/>
  <c r="B2744" i="6"/>
  <c r="G2754" i="6" s="1"/>
  <c r="G2735" i="6"/>
  <c r="E2733" i="6"/>
  <c r="B2724" i="6"/>
  <c r="G2734" i="6" s="1"/>
  <c r="G2715" i="6"/>
  <c r="E2713" i="6"/>
  <c r="B2704" i="6"/>
  <c r="G2714" i="6" s="1"/>
  <c r="G2695" i="6"/>
  <c r="E2693" i="6"/>
  <c r="B2684" i="6"/>
  <c r="G2694" i="6" s="1"/>
  <c r="G2675" i="6"/>
  <c r="E2673" i="6"/>
  <c r="B2664" i="6"/>
  <c r="G2674" i="6" s="1"/>
  <c r="G2655" i="6"/>
  <c r="E2653" i="6"/>
  <c r="B2644" i="6"/>
  <c r="G2654" i="6" s="1"/>
  <c r="E2631" i="6"/>
  <c r="G2633" i="6"/>
  <c r="AC354" i="29" l="1"/>
  <c r="D25" i="28"/>
  <c r="D25" i="61"/>
  <c r="D25" i="49"/>
  <c r="D25" i="43"/>
  <c r="H55" i="43" s="1"/>
  <c r="D25" i="48"/>
  <c r="H55" i="48" s="1"/>
  <c r="D25" i="38"/>
  <c r="D25" i="36"/>
  <c r="D25" i="31"/>
  <c r="D25" i="47"/>
  <c r="D25" i="37"/>
  <c r="D25" i="60"/>
  <c r="D25" i="40"/>
  <c r="H55" i="40" s="1"/>
  <c r="D25" i="30"/>
  <c r="D25" i="35"/>
  <c r="D25" i="39"/>
  <c r="D25" i="42"/>
  <c r="H55" i="42" s="1"/>
  <c r="D25" i="41"/>
  <c r="C26" i="61"/>
  <c r="C26" i="48"/>
  <c r="G56" i="48" s="1" a="1"/>
  <c r="G56" i="48" s="1"/>
  <c r="G55" i="48" s="1"/>
  <c r="C26" i="49"/>
  <c r="C26" i="43"/>
  <c r="G56" i="43" s="1" a="1"/>
  <c r="G56" i="43" s="1"/>
  <c r="G55" i="43" s="1"/>
  <c r="C26" i="47"/>
  <c r="C26" i="42"/>
  <c r="G56" i="42" s="1" a="1"/>
  <c r="G56" i="42" s="1"/>
  <c r="G55" i="42" s="1"/>
  <c r="C26" i="40"/>
  <c r="G56" i="40" s="1" a="1"/>
  <c r="G56" i="40" s="1"/>
  <c r="G55" i="40" s="1"/>
  <c r="C26" i="38"/>
  <c r="C26" i="35"/>
  <c r="C26" i="39"/>
  <c r="C26" i="37"/>
  <c r="C26" i="60"/>
  <c r="C26" i="41"/>
  <c r="C26" i="36"/>
  <c r="C26" i="28"/>
  <c r="C26" i="30"/>
  <c r="C26" i="31"/>
  <c r="H26" i="61"/>
  <c r="H26" i="48"/>
  <c r="L56" i="48" s="1"/>
  <c r="H26" i="49"/>
  <c r="H26" i="47"/>
  <c r="H26" i="37"/>
  <c r="H26" i="35"/>
  <c r="H26" i="30"/>
  <c r="H26" i="43"/>
  <c r="L56" i="43" s="1"/>
  <c r="H26" i="40"/>
  <c r="L56" i="40" s="1"/>
  <c r="H26" i="39"/>
  <c r="H26" i="60"/>
  <c r="H26" i="41"/>
  <c r="H26" i="31"/>
  <c r="H26" i="42"/>
  <c r="L56" i="42" s="1"/>
  <c r="H26" i="36"/>
  <c r="H26" i="38"/>
  <c r="H26" i="28"/>
  <c r="D26" i="61"/>
  <c r="D26" i="49"/>
  <c r="D26" i="48"/>
  <c r="D26" i="47"/>
  <c r="D26" i="42"/>
  <c r="D26" i="37"/>
  <c r="D26" i="35"/>
  <c r="D26" i="30"/>
  <c r="D26" i="36"/>
  <c r="D26" i="28"/>
  <c r="D26" i="38"/>
  <c r="D26" i="39"/>
  <c r="D26" i="60"/>
  <c r="D26" i="41"/>
  <c r="D26" i="31"/>
  <c r="D26" i="43"/>
  <c r="D26" i="40"/>
  <c r="AR26" i="49"/>
  <c r="AR26" i="47"/>
  <c r="AR26" i="42"/>
  <c r="AR26" i="40"/>
  <c r="AR26" i="38"/>
  <c r="AR26" i="36"/>
  <c r="AR26" i="31"/>
  <c r="AR26" i="60"/>
  <c r="AR26" i="48"/>
  <c r="AR26" i="43"/>
  <c r="AR26" i="41"/>
  <c r="AR26" i="39"/>
  <c r="AR26" i="37"/>
  <c r="AR26" i="35"/>
  <c r="AR26" i="30"/>
  <c r="AR26" i="61"/>
  <c r="AR26" i="28"/>
  <c r="AT26" i="49"/>
  <c r="AT26" i="47"/>
  <c r="AT26" i="42"/>
  <c r="AT26" i="40"/>
  <c r="AT26" i="38"/>
  <c r="AT26" i="36"/>
  <c r="AT26" i="31"/>
  <c r="AT26" i="60"/>
  <c r="AT26" i="48"/>
  <c r="AT26" i="43"/>
  <c r="AT26" i="41"/>
  <c r="AT26" i="39"/>
  <c r="AT26" i="37"/>
  <c r="AT26" i="35"/>
  <c r="AT26" i="30"/>
  <c r="AT26" i="61"/>
  <c r="AT26" i="28"/>
  <c r="AS26" i="49"/>
  <c r="AS26" i="47"/>
  <c r="AS26" i="42"/>
  <c r="AS26" i="48"/>
  <c r="AS26" i="43"/>
  <c r="AS26" i="41"/>
  <c r="AS26" i="40"/>
  <c r="AS26" i="37"/>
  <c r="AS26" i="31"/>
  <c r="AS26" i="38"/>
  <c r="AS26" i="35"/>
  <c r="AS26" i="60"/>
  <c r="AS26" i="39"/>
  <c r="AS26" i="61"/>
  <c r="AS26" i="36"/>
  <c r="AS26" i="28"/>
  <c r="AS26" i="30"/>
  <c r="AG49" i="29"/>
  <c r="AG47" i="29"/>
  <c r="AE14" i="29"/>
  <c r="AE12" i="29"/>
  <c r="AF12" i="29"/>
  <c r="AG12" i="29"/>
  <c r="AF14" i="29"/>
  <c r="AG14" i="29"/>
  <c r="A2559" i="6"/>
  <c r="E2571" i="6"/>
  <c r="A2595" i="6"/>
  <c r="A2607" i="6"/>
  <c r="A2547" i="6"/>
  <c r="E2583" i="6"/>
  <c r="B2622" i="6"/>
  <c r="D2619" i="6"/>
  <c r="Y22" i="6"/>
  <c r="M1233" i="6"/>
  <c r="N1233" i="6"/>
  <c r="O1233" i="6"/>
  <c r="P1233" i="6"/>
  <c r="M1236" i="6"/>
  <c r="N1236" i="6"/>
  <c r="O1236" i="6"/>
  <c r="P1236" i="6"/>
  <c r="M1239" i="6"/>
  <c r="N1239" i="6"/>
  <c r="O1239" i="6"/>
  <c r="P1239" i="6"/>
  <c r="M1242" i="6"/>
  <c r="N1242" i="6"/>
  <c r="O1242" i="6"/>
  <c r="P1242" i="6"/>
  <c r="M1245" i="6"/>
  <c r="N1245" i="6"/>
  <c r="O1245" i="6"/>
  <c r="P1245" i="6"/>
  <c r="M1248" i="6"/>
  <c r="N1248" i="6"/>
  <c r="O1248" i="6"/>
  <c r="P1248" i="6"/>
  <c r="M1251" i="6"/>
  <c r="N1251" i="6"/>
  <c r="O1251" i="6"/>
  <c r="P1251" i="6"/>
  <c r="M1254" i="6"/>
  <c r="N1254" i="6"/>
  <c r="O1254" i="6"/>
  <c r="P1254" i="6"/>
  <c r="M1257" i="6"/>
  <c r="N1257" i="6"/>
  <c r="O1257" i="6"/>
  <c r="P1257" i="6"/>
  <c r="M1260" i="6"/>
  <c r="N1260" i="6"/>
  <c r="O1260" i="6"/>
  <c r="P1260" i="6"/>
  <c r="M1263" i="6"/>
  <c r="N1263" i="6"/>
  <c r="O1263" i="6"/>
  <c r="P1263" i="6"/>
  <c r="M1230" i="6"/>
  <c r="N1230" i="6"/>
  <c r="O1230" i="6"/>
  <c r="P1230" i="6"/>
  <c r="Q1664" i="6"/>
  <c r="G1664" i="6"/>
  <c r="Q1654" i="6"/>
  <c r="P1654" i="6"/>
  <c r="O1654" i="6"/>
  <c r="N1654" i="6"/>
  <c r="M1654" i="6"/>
  <c r="L1654" i="6"/>
  <c r="G1654" i="6"/>
  <c r="F1654" i="6"/>
  <c r="E1654" i="6"/>
  <c r="D1654" i="6"/>
  <c r="C1654" i="6"/>
  <c r="B1654" i="6"/>
  <c r="Q1653" i="6"/>
  <c r="P1653" i="6"/>
  <c r="O1653" i="6"/>
  <c r="N1653" i="6"/>
  <c r="M1653" i="6"/>
  <c r="L1653" i="6"/>
  <c r="G1653" i="6"/>
  <c r="F1653" i="6"/>
  <c r="E1653" i="6"/>
  <c r="D1653" i="6"/>
  <c r="C1653" i="6"/>
  <c r="B1653" i="6"/>
  <c r="L1650" i="6"/>
  <c r="B1650" i="6"/>
  <c r="B1231" i="6"/>
  <c r="AT29" i="61"/>
  <c r="AS29" i="61"/>
  <c r="AR29" i="61"/>
  <c r="AA29" i="61"/>
  <c r="Z29" i="61"/>
  <c r="Y29" i="61"/>
  <c r="X29" i="61"/>
  <c r="W29" i="61"/>
  <c r="V29" i="61"/>
  <c r="H29" i="61"/>
  <c r="G29" i="61"/>
  <c r="F29" i="61"/>
  <c r="E29" i="61"/>
  <c r="D29" i="61"/>
  <c r="C29" i="61"/>
  <c r="P75" i="61"/>
  <c r="H67" i="61" s="1"/>
  <c r="P1250" i="6" s="1"/>
  <c r="O75" i="61"/>
  <c r="G67" i="61" s="1"/>
  <c r="O1244" i="6" s="1"/>
  <c r="N75" i="61"/>
  <c r="F67" i="61" s="1"/>
  <c r="N1244" i="6" s="1"/>
  <c r="M75" i="61"/>
  <c r="E67" i="61" s="1"/>
  <c r="M1238" i="6" s="1"/>
  <c r="L75" i="61"/>
  <c r="D67" i="61" s="1"/>
  <c r="L1241" i="6" s="1"/>
  <c r="K75" i="61"/>
  <c r="C67" i="61" s="1"/>
  <c r="K1235" i="6" s="1"/>
  <c r="P74" i="61"/>
  <c r="H66" i="61" s="1"/>
  <c r="P1231" i="6" s="1"/>
  <c r="O74" i="61"/>
  <c r="G66" i="61" s="1"/>
  <c r="O1231" i="6" s="1"/>
  <c r="N74" i="61"/>
  <c r="F66" i="61" s="1"/>
  <c r="N1231" i="6" s="1"/>
  <c r="M74" i="61"/>
  <c r="E66" i="61" s="1"/>
  <c r="M1252" i="6" s="1"/>
  <c r="L74" i="61"/>
  <c r="D66" i="61" s="1"/>
  <c r="L1231" i="6" s="1"/>
  <c r="L73" i="61"/>
  <c r="D65" i="61" s="1"/>
  <c r="L1257" i="6" s="1"/>
  <c r="K74" i="61"/>
  <c r="C66" i="61" s="1"/>
  <c r="K1231" i="6" s="1"/>
  <c r="K73" i="61"/>
  <c r="C65" i="61" s="1"/>
  <c r="K1239" i="6" s="1"/>
  <c r="BA26" i="61"/>
  <c r="AZ26" i="61"/>
  <c r="AY26" i="61"/>
  <c r="Z26" i="61"/>
  <c r="Y26" i="61"/>
  <c r="X26" i="61"/>
  <c r="Q26" i="61"/>
  <c r="P26" i="61"/>
  <c r="O26" i="61"/>
  <c r="N26" i="61"/>
  <c r="M26" i="61"/>
  <c r="L26" i="61"/>
  <c r="B26" i="61"/>
  <c r="BA25" i="61"/>
  <c r="AZ25" i="61"/>
  <c r="AY25" i="61"/>
  <c r="Z25" i="61"/>
  <c r="Y25" i="61"/>
  <c r="V25" i="61"/>
  <c r="Q25" i="61"/>
  <c r="P25" i="61"/>
  <c r="O25" i="61"/>
  <c r="N25" i="61"/>
  <c r="M25" i="61"/>
  <c r="L25" i="61"/>
  <c r="B25" i="61"/>
  <c r="BA24" i="61"/>
  <c r="AZ24" i="61"/>
  <c r="AY24" i="61"/>
  <c r="X24" i="61"/>
  <c r="W24" i="61"/>
  <c r="V24" i="61"/>
  <c r="Q24" i="61"/>
  <c r="P24" i="61"/>
  <c r="O24" i="61"/>
  <c r="N24" i="61"/>
  <c r="M24" i="61"/>
  <c r="L24" i="61"/>
  <c r="B24" i="61"/>
  <c r="E54" i="61" s="1"/>
  <c r="BA23" i="61"/>
  <c r="AZ23" i="61"/>
  <c r="AY23" i="61"/>
  <c r="Z23" i="61"/>
  <c r="W23" i="61"/>
  <c r="V23" i="61"/>
  <c r="Q23" i="61"/>
  <c r="P23" i="61"/>
  <c r="O23" i="61"/>
  <c r="N23" i="61"/>
  <c r="M23" i="61"/>
  <c r="L23" i="61"/>
  <c r="B23" i="61"/>
  <c r="BA22" i="61"/>
  <c r="AZ22" i="61"/>
  <c r="AY22" i="61"/>
  <c r="Z22" i="61"/>
  <c r="W22" i="61"/>
  <c r="V22" i="61"/>
  <c r="Q22" i="61"/>
  <c r="P22" i="61"/>
  <c r="O22" i="61"/>
  <c r="N22" i="61"/>
  <c r="M22" i="61"/>
  <c r="L22" i="61"/>
  <c r="B22" i="61"/>
  <c r="BA21" i="61"/>
  <c r="AZ21" i="61"/>
  <c r="AY21" i="61"/>
  <c r="Z21" i="61"/>
  <c r="Y21" i="61"/>
  <c r="X21" i="61"/>
  <c r="Q21" i="61"/>
  <c r="P21" i="61"/>
  <c r="O21" i="61"/>
  <c r="N21" i="61"/>
  <c r="M21" i="61"/>
  <c r="L21" i="61"/>
  <c r="B21" i="61"/>
  <c r="BA20" i="61"/>
  <c r="AZ20" i="61"/>
  <c r="AY20" i="61"/>
  <c r="Z20" i="61"/>
  <c r="W20" i="61"/>
  <c r="V20" i="61"/>
  <c r="Q20" i="61"/>
  <c r="P20" i="61"/>
  <c r="O20" i="61"/>
  <c r="N20" i="61"/>
  <c r="M20" i="61"/>
  <c r="L20" i="61"/>
  <c r="B20" i="61"/>
  <c r="E50" i="61" s="1"/>
  <c r="BA19" i="61"/>
  <c r="AZ19" i="61"/>
  <c r="AY19" i="61"/>
  <c r="X19" i="61"/>
  <c r="W19" i="61"/>
  <c r="V19" i="61"/>
  <c r="Q19" i="61"/>
  <c r="P19" i="61"/>
  <c r="O19" i="61"/>
  <c r="N19" i="61"/>
  <c r="M19" i="61"/>
  <c r="L19" i="61"/>
  <c r="B19" i="61"/>
  <c r="BA18" i="61"/>
  <c r="AZ18" i="61"/>
  <c r="AY18" i="61"/>
  <c r="X18" i="61"/>
  <c r="W18" i="61"/>
  <c r="V18" i="61"/>
  <c r="Q18" i="61"/>
  <c r="P18" i="61"/>
  <c r="O18" i="61"/>
  <c r="N18" i="61"/>
  <c r="M18" i="61"/>
  <c r="L18" i="61"/>
  <c r="B18" i="61"/>
  <c r="BA17" i="61"/>
  <c r="AZ17" i="61"/>
  <c r="AY17" i="61"/>
  <c r="Z17" i="61"/>
  <c r="Y17" i="61"/>
  <c r="V17" i="61"/>
  <c r="Q17" i="61"/>
  <c r="P17" i="61"/>
  <c r="O17" i="61"/>
  <c r="N17" i="61"/>
  <c r="M17" i="61"/>
  <c r="L17" i="61"/>
  <c r="B17" i="61"/>
  <c r="BA16" i="61"/>
  <c r="AZ16" i="61"/>
  <c r="AY16" i="61"/>
  <c r="Z16" i="61"/>
  <c r="Y16" i="61"/>
  <c r="X16" i="61"/>
  <c r="Q16" i="61"/>
  <c r="P16" i="61"/>
  <c r="O16" i="61"/>
  <c r="N16" i="61"/>
  <c r="M16" i="61"/>
  <c r="L16" i="61"/>
  <c r="B16" i="61"/>
  <c r="E46" i="61" s="1"/>
  <c r="BA15" i="61"/>
  <c r="AZ15" i="61"/>
  <c r="AY15" i="61"/>
  <c r="Z15" i="61"/>
  <c r="Y15" i="61"/>
  <c r="X15" i="61"/>
  <c r="Q15" i="61"/>
  <c r="P15" i="61"/>
  <c r="O15" i="61"/>
  <c r="N15" i="61"/>
  <c r="M15" i="61"/>
  <c r="L15" i="61"/>
  <c r="B15" i="61"/>
  <c r="V22" i="6"/>
  <c r="V20" i="6" s="1"/>
  <c r="W20" i="6" s="1"/>
  <c r="W26" i="39" l="1"/>
  <c r="H56" i="39" a="1"/>
  <c r="H56" i="39" s="1"/>
  <c r="H56" i="40" a="1"/>
  <c r="H56" i="40" s="1"/>
  <c r="AA26" i="39"/>
  <c r="AE56" i="39" s="1"/>
  <c r="L56" i="39"/>
  <c r="H56" i="43" a="1"/>
  <c r="H56" i="43" s="1"/>
  <c r="V26" i="39"/>
  <c r="Z56" i="39" s="1" a="1"/>
  <c r="Z56" i="39" s="1"/>
  <c r="Z55" i="39" s="1"/>
  <c r="G56" i="39" a="1"/>
  <c r="G56" i="39" s="1"/>
  <c r="G55" i="39" s="1"/>
  <c r="H56" i="42" a="1"/>
  <c r="H56" i="42" s="1"/>
  <c r="W25" i="39"/>
  <c r="AA55" i="39" s="1"/>
  <c r="H55" i="39"/>
  <c r="H56" i="48" a="1"/>
  <c r="H56" i="48" s="1"/>
  <c r="H55" i="61"/>
  <c r="H56" i="61" a="1"/>
  <c r="H56" i="61" s="1"/>
  <c r="G56" i="61" a="1"/>
  <c r="G56" i="61" s="1"/>
  <c r="G55" i="61" s="1"/>
  <c r="L56" i="61"/>
  <c r="E67" i="49"/>
  <c r="H67" i="48"/>
  <c r="D67" i="48"/>
  <c r="G67" i="47"/>
  <c r="D65" i="47"/>
  <c r="F67" i="43"/>
  <c r="C66" i="43"/>
  <c r="E67" i="42"/>
  <c r="H67" i="41"/>
  <c r="D67" i="41"/>
  <c r="G67" i="40"/>
  <c r="D65" i="40"/>
  <c r="F67" i="39"/>
  <c r="C66" i="39"/>
  <c r="E67" i="38"/>
  <c r="H67" i="37"/>
  <c r="D67" i="37"/>
  <c r="G67" i="36"/>
  <c r="D65" i="36"/>
  <c r="F67" i="35"/>
  <c r="C66" i="35"/>
  <c r="E67" i="31"/>
  <c r="H67" i="30"/>
  <c r="F66" i="30"/>
  <c r="F67" i="28"/>
  <c r="E66" i="49"/>
  <c r="H66" i="48"/>
  <c r="D66" i="48"/>
  <c r="G66" i="47"/>
  <c r="C67" i="47"/>
  <c r="F66" i="43"/>
  <c r="C65" i="43"/>
  <c r="E66" i="42"/>
  <c r="H66" i="41"/>
  <c r="D66" i="41"/>
  <c r="G66" i="40"/>
  <c r="C67" i="40"/>
  <c r="F66" i="39"/>
  <c r="C65" i="39"/>
  <c r="E66" i="38"/>
  <c r="H66" i="37"/>
  <c r="D66" i="37"/>
  <c r="G66" i="36"/>
  <c r="C67" i="36"/>
  <c r="F66" i="35"/>
  <c r="C65" i="35"/>
  <c r="E66" i="31"/>
  <c r="G67" i="30"/>
  <c r="E66" i="30"/>
  <c r="D67" i="28"/>
  <c r="C66" i="28"/>
  <c r="G66" i="48"/>
  <c r="F66" i="47"/>
  <c r="E66" i="43"/>
  <c r="G66" i="41"/>
  <c r="F66" i="40"/>
  <c r="E66" i="39"/>
  <c r="D66" i="38"/>
  <c r="C67" i="37"/>
  <c r="C65" i="36"/>
  <c r="H66" i="31"/>
  <c r="C66" i="30"/>
  <c r="C65" i="28"/>
  <c r="D65" i="49"/>
  <c r="H67" i="43"/>
  <c r="G67" i="42"/>
  <c r="F67" i="41"/>
  <c r="E67" i="40"/>
  <c r="D67" i="39"/>
  <c r="D65" i="38"/>
  <c r="C66" i="37"/>
  <c r="G67" i="31"/>
  <c r="C67" i="49"/>
  <c r="E66" i="47"/>
  <c r="D66" i="43"/>
  <c r="F66" i="41"/>
  <c r="C65" i="41"/>
  <c r="H66" i="39"/>
  <c r="C67" i="38"/>
  <c r="H66" i="35"/>
  <c r="C67" i="30"/>
  <c r="F66" i="28"/>
  <c r="C66" i="49"/>
  <c r="H67" i="47"/>
  <c r="D65" i="43"/>
  <c r="D67" i="40"/>
  <c r="D65" i="39"/>
  <c r="D67" i="36"/>
  <c r="D65" i="31"/>
  <c r="H67" i="28"/>
  <c r="E66" i="48"/>
  <c r="H66" i="47"/>
  <c r="C67" i="43"/>
  <c r="F66" i="42"/>
  <c r="E66" i="41"/>
  <c r="G66" i="30"/>
  <c r="D66" i="28"/>
  <c r="H67" i="49"/>
  <c r="D67" i="49"/>
  <c r="G67" i="48"/>
  <c r="D65" i="48"/>
  <c r="F67" i="47"/>
  <c r="C66" i="47"/>
  <c r="E67" i="43"/>
  <c r="H67" i="42"/>
  <c r="D67" i="42"/>
  <c r="G67" i="41"/>
  <c r="D65" i="41"/>
  <c r="F67" i="40"/>
  <c r="C66" i="40"/>
  <c r="E67" i="39"/>
  <c r="H67" i="38"/>
  <c r="D67" i="38"/>
  <c r="G67" i="37"/>
  <c r="D65" i="37"/>
  <c r="F67" i="36"/>
  <c r="C66" i="36"/>
  <c r="E67" i="35"/>
  <c r="H67" i="31"/>
  <c r="D67" i="31"/>
  <c r="F67" i="30"/>
  <c r="D66" i="30"/>
  <c r="C67" i="28"/>
  <c r="D65" i="28"/>
  <c r="D66" i="49"/>
  <c r="C67" i="48"/>
  <c r="C65" i="47"/>
  <c r="D66" i="42"/>
  <c r="C67" i="41"/>
  <c r="C65" i="40"/>
  <c r="H66" i="38"/>
  <c r="F66" i="36"/>
  <c r="E66" i="35"/>
  <c r="E67" i="30"/>
  <c r="H66" i="28"/>
  <c r="G67" i="49"/>
  <c r="F67" i="48"/>
  <c r="E67" i="47"/>
  <c r="D67" i="43"/>
  <c r="D65" i="42"/>
  <c r="C66" i="41"/>
  <c r="H67" i="39"/>
  <c r="G67" i="38"/>
  <c r="E67" i="36"/>
  <c r="H67" i="35"/>
  <c r="D67" i="35"/>
  <c r="C67" i="31"/>
  <c r="D65" i="30"/>
  <c r="G66" i="28"/>
  <c r="G66" i="49"/>
  <c r="F66" i="48"/>
  <c r="C65" i="48"/>
  <c r="H66" i="43"/>
  <c r="C67" i="42"/>
  <c r="E66" i="40"/>
  <c r="G66" i="38"/>
  <c r="F66" i="37"/>
  <c r="C65" i="37"/>
  <c r="D66" i="35"/>
  <c r="G66" i="31"/>
  <c r="E67" i="48"/>
  <c r="G67" i="43"/>
  <c r="C66" i="42"/>
  <c r="E67" i="41"/>
  <c r="G67" i="39"/>
  <c r="C66" i="38"/>
  <c r="H67" i="36"/>
  <c r="D65" i="35"/>
  <c r="E67" i="28"/>
  <c r="C65" i="49"/>
  <c r="G66" i="43"/>
  <c r="H66" i="40"/>
  <c r="C67" i="39"/>
  <c r="F66" i="38"/>
  <c r="E66" i="37"/>
  <c r="H66" i="36"/>
  <c r="G66" i="35"/>
  <c r="F66" i="31"/>
  <c r="C65" i="31"/>
  <c r="G67" i="28"/>
  <c r="E66" i="28"/>
  <c r="H66" i="49"/>
  <c r="H66" i="42"/>
  <c r="G66" i="37"/>
  <c r="D66" i="31"/>
  <c r="C66" i="48"/>
  <c r="F67" i="37"/>
  <c r="D67" i="30"/>
  <c r="G66" i="42"/>
  <c r="D66" i="39"/>
  <c r="E66" i="36"/>
  <c r="C66" i="31"/>
  <c r="C65" i="30"/>
  <c r="F67" i="49"/>
  <c r="D67" i="47"/>
  <c r="F67" i="42"/>
  <c r="H67" i="40"/>
  <c r="F67" i="38"/>
  <c r="E67" i="37"/>
  <c r="G67" i="35"/>
  <c r="F67" i="31"/>
  <c r="H66" i="30"/>
  <c r="F66" i="49"/>
  <c r="D66" i="47"/>
  <c r="C65" i="42"/>
  <c r="D66" i="40"/>
  <c r="G66" i="39"/>
  <c r="C65" i="38"/>
  <c r="D66" i="36"/>
  <c r="C67" i="35"/>
  <c r="AS15" i="49"/>
  <c r="AS15" i="47"/>
  <c r="AS15" i="42"/>
  <c r="AS15" i="40"/>
  <c r="AS15" i="38"/>
  <c r="AS15" i="36"/>
  <c r="AS15" i="31"/>
  <c r="AS15" i="60"/>
  <c r="AS15" i="48"/>
  <c r="AS15" i="43"/>
  <c r="AS15" i="41"/>
  <c r="AS15" i="39"/>
  <c r="AS15" i="37"/>
  <c r="AS15" i="35"/>
  <c r="AS15" i="30"/>
  <c r="AS15" i="61"/>
  <c r="AU45" i="61" s="1"/>
  <c r="AS15" i="28"/>
  <c r="H15" i="28"/>
  <c r="H15" i="61"/>
  <c r="AA15" i="61" s="1"/>
  <c r="AE45" i="61" s="1"/>
  <c r="H15" i="49"/>
  <c r="H15" i="47"/>
  <c r="H15" i="42"/>
  <c r="L45" i="42" s="1"/>
  <c r="H15" i="37"/>
  <c r="H15" i="35"/>
  <c r="H15" i="30"/>
  <c r="H15" i="36"/>
  <c r="H15" i="38"/>
  <c r="H15" i="39"/>
  <c r="H15" i="43"/>
  <c r="L45" i="43" s="1"/>
  <c r="H15" i="60"/>
  <c r="H15" i="41"/>
  <c r="H15" i="48"/>
  <c r="L45" i="48" s="1"/>
  <c r="H15" i="31"/>
  <c r="H15" i="40"/>
  <c r="L45" i="40" s="1"/>
  <c r="C15" i="28"/>
  <c r="C15" i="61"/>
  <c r="C15" i="48"/>
  <c r="G45" i="48" s="1" a="1"/>
  <c r="G45" i="48" s="1"/>
  <c r="C15" i="49"/>
  <c r="C15" i="47"/>
  <c r="C15" i="42"/>
  <c r="G45" i="42" s="1" a="1"/>
  <c r="G45" i="42" s="1"/>
  <c r="C15" i="40"/>
  <c r="G45" i="40" s="1" a="1"/>
  <c r="G45" i="40" s="1"/>
  <c r="C15" i="31"/>
  <c r="C15" i="36"/>
  <c r="C15" i="30"/>
  <c r="C15" i="38"/>
  <c r="C15" i="35"/>
  <c r="C15" i="39"/>
  <c r="C15" i="43"/>
  <c r="G45" i="43" s="1" a="1"/>
  <c r="G45" i="43" s="1"/>
  <c r="C15" i="37"/>
  <c r="C15" i="60"/>
  <c r="C15" i="41"/>
  <c r="AT15" i="49"/>
  <c r="AT15" i="47"/>
  <c r="AT15" i="42"/>
  <c r="AT15" i="48"/>
  <c r="AT15" i="43"/>
  <c r="AT15" i="38"/>
  <c r="AT15" i="35"/>
  <c r="AT15" i="39"/>
  <c r="AT15" i="36"/>
  <c r="AT15" i="30"/>
  <c r="AT15" i="60"/>
  <c r="AT15" i="40"/>
  <c r="AT15" i="37"/>
  <c r="AT15" i="31"/>
  <c r="AT15" i="61"/>
  <c r="AV45" i="61" s="1"/>
  <c r="AT15" i="41"/>
  <c r="AT15" i="28"/>
  <c r="AT16" i="48"/>
  <c r="AT16" i="43"/>
  <c r="AT16" i="41"/>
  <c r="AT16" i="39"/>
  <c r="AT16" i="37"/>
  <c r="AT16" i="35"/>
  <c r="AT16" i="30"/>
  <c r="AT16" i="61"/>
  <c r="AV46" i="61" s="1"/>
  <c r="AT16" i="49"/>
  <c r="AT16" i="47"/>
  <c r="AT16" i="42"/>
  <c r="AT16" i="40"/>
  <c r="AT16" i="38"/>
  <c r="AT16" i="36"/>
  <c r="AT16" i="31"/>
  <c r="AT16" i="60"/>
  <c r="AT16" i="28"/>
  <c r="D15" i="28"/>
  <c r="D15" i="61"/>
  <c r="W15" i="61" s="1"/>
  <c r="D15" i="49"/>
  <c r="D15" i="48"/>
  <c r="D15" i="47"/>
  <c r="D15" i="42"/>
  <c r="D15" i="40"/>
  <c r="D15" i="38"/>
  <c r="D15" i="35"/>
  <c r="D15" i="39"/>
  <c r="D15" i="43"/>
  <c r="D15" i="37"/>
  <c r="D15" i="60"/>
  <c r="D15" i="41"/>
  <c r="D15" i="36"/>
  <c r="D15" i="30"/>
  <c r="D15" i="31"/>
  <c r="AR15" i="49"/>
  <c r="AR15" i="47"/>
  <c r="AR15" i="42"/>
  <c r="AR15" i="40"/>
  <c r="AR15" i="38"/>
  <c r="AR15" i="36"/>
  <c r="AR15" i="31"/>
  <c r="AR15" i="48"/>
  <c r="AR15" i="41"/>
  <c r="AR15" i="43"/>
  <c r="AR15" i="35"/>
  <c r="AR15" i="39"/>
  <c r="AR15" i="30"/>
  <c r="AR15" i="60"/>
  <c r="AR15" i="37"/>
  <c r="AR15" i="28"/>
  <c r="AR15" i="61"/>
  <c r="AT45" i="61" s="1"/>
  <c r="H16" i="28"/>
  <c r="H16" i="49"/>
  <c r="H16" i="61"/>
  <c r="AA16" i="61" s="1"/>
  <c r="AE46" i="61" s="1"/>
  <c r="H16" i="48"/>
  <c r="L46" i="48" s="1"/>
  <c r="H16" i="47"/>
  <c r="H16" i="43"/>
  <c r="L46" i="43" s="1"/>
  <c r="H16" i="41"/>
  <c r="H16" i="39"/>
  <c r="H16" i="37"/>
  <c r="H16" i="31"/>
  <c r="H16" i="36"/>
  <c r="H16" i="40"/>
  <c r="L46" i="40" s="1"/>
  <c r="H16" i="38"/>
  <c r="H16" i="42"/>
  <c r="L46" i="42" s="1"/>
  <c r="H16" i="30"/>
  <c r="H16" i="60"/>
  <c r="H16" i="35"/>
  <c r="U26" i="61"/>
  <c r="X56" i="61" s="1"/>
  <c r="E56" i="61"/>
  <c r="J25" i="61"/>
  <c r="E55" i="61"/>
  <c r="J23" i="61"/>
  <c r="E53" i="61"/>
  <c r="J22" i="61"/>
  <c r="E52" i="61"/>
  <c r="U21" i="61"/>
  <c r="X51" i="61" s="1"/>
  <c r="E51" i="61"/>
  <c r="J19" i="61"/>
  <c r="E49" i="61"/>
  <c r="U18" i="61"/>
  <c r="X48" i="61" s="1"/>
  <c r="E48" i="61"/>
  <c r="J17" i="61"/>
  <c r="E47" i="61"/>
  <c r="J15" i="61"/>
  <c r="E45" i="61"/>
  <c r="J21" i="61"/>
  <c r="U23" i="61"/>
  <c r="AC23" i="61" s="1"/>
  <c r="O1241" i="6"/>
  <c r="M1650" i="6"/>
  <c r="G2632" i="6"/>
  <c r="M1234" i="6"/>
  <c r="N1252" i="6"/>
  <c r="N1237" i="6"/>
  <c r="N1264" i="6"/>
  <c r="P1249" i="6"/>
  <c r="P1237" i="6"/>
  <c r="P1264" i="6"/>
  <c r="P1243" i="6"/>
  <c r="P1258" i="6"/>
  <c r="P1261" i="6"/>
  <c r="O1253" i="6"/>
  <c r="O1262" i="6"/>
  <c r="O1235" i="6"/>
  <c r="O1265" i="6"/>
  <c r="O1238" i="6"/>
  <c r="O1250" i="6"/>
  <c r="M1237" i="6"/>
  <c r="M1250" i="6"/>
  <c r="O1256" i="6"/>
  <c r="M1243" i="6"/>
  <c r="O1259" i="6"/>
  <c r="O1232" i="6"/>
  <c r="M1241" i="6"/>
  <c r="M1259" i="6"/>
  <c r="M1246" i="6"/>
  <c r="M1232" i="6"/>
  <c r="K1252" i="6"/>
  <c r="P1238" i="6"/>
  <c r="P1253" i="6"/>
  <c r="P1235" i="6"/>
  <c r="P1259" i="6"/>
  <c r="P1247" i="6"/>
  <c r="P1265" i="6"/>
  <c r="P1262" i="6"/>
  <c r="P1252" i="6"/>
  <c r="P1246" i="6"/>
  <c r="P1240" i="6"/>
  <c r="P1234" i="6"/>
  <c r="P1241" i="6"/>
  <c r="P1244" i="6"/>
  <c r="P1232" i="6"/>
  <c r="P1256" i="6"/>
  <c r="P1255" i="6"/>
  <c r="O1246" i="6"/>
  <c r="O1264" i="6"/>
  <c r="O1237" i="6"/>
  <c r="O1261" i="6"/>
  <c r="O1258" i="6"/>
  <c r="O1252" i="6"/>
  <c r="O1247" i="6"/>
  <c r="O1249" i="6"/>
  <c r="O1243" i="6"/>
  <c r="O1240" i="6"/>
  <c r="O1255" i="6"/>
  <c r="O1234" i="6"/>
  <c r="N1259" i="6"/>
  <c r="N1243" i="6"/>
  <c r="N1234" i="6"/>
  <c r="N1256" i="6"/>
  <c r="N1258" i="6"/>
  <c r="N1249" i="6"/>
  <c r="N1238" i="6"/>
  <c r="N1235" i="6"/>
  <c r="N1250" i="6"/>
  <c r="N1261" i="6"/>
  <c r="N1232" i="6"/>
  <c r="N1265" i="6"/>
  <c r="N1253" i="6"/>
  <c r="N1240" i="6"/>
  <c r="N1241" i="6"/>
  <c r="N1247" i="6"/>
  <c r="N1262" i="6"/>
  <c r="N1255" i="6"/>
  <c r="N1246" i="6"/>
  <c r="M1264" i="6"/>
  <c r="M1255" i="6"/>
  <c r="K1232" i="6"/>
  <c r="M1265" i="6"/>
  <c r="K1253" i="6"/>
  <c r="K1265" i="6"/>
  <c r="K1260" i="6"/>
  <c r="M1258" i="6"/>
  <c r="M1249" i="6"/>
  <c r="K1244" i="6"/>
  <c r="M1235" i="6"/>
  <c r="M1256" i="6"/>
  <c r="K1249" i="6"/>
  <c r="M1240" i="6"/>
  <c r="K1233" i="6"/>
  <c r="K1236" i="6"/>
  <c r="K1248" i="6"/>
  <c r="K1264" i="6"/>
  <c r="K1257" i="6"/>
  <c r="K1241" i="6"/>
  <c r="M1262" i="6"/>
  <c r="M1253" i="6"/>
  <c r="K1230" i="6"/>
  <c r="M1244" i="6"/>
  <c r="K1237" i="6"/>
  <c r="L1263" i="6"/>
  <c r="M1261" i="6"/>
  <c r="K1256" i="6"/>
  <c r="M1247" i="6"/>
  <c r="K1240" i="6"/>
  <c r="M1231" i="6"/>
  <c r="K1261" i="6"/>
  <c r="K1245" i="6"/>
  <c r="L1264" i="6"/>
  <c r="L1235" i="6"/>
  <c r="L1232" i="6"/>
  <c r="L1258" i="6"/>
  <c r="L1242" i="6"/>
  <c r="L1245" i="6"/>
  <c r="L1252" i="6"/>
  <c r="L1236" i="6"/>
  <c r="L1233" i="6"/>
  <c r="L1248" i="6"/>
  <c r="L1255" i="6"/>
  <c r="L1262" i="6"/>
  <c r="L1246" i="6"/>
  <c r="L1254" i="6"/>
  <c r="L1238" i="6"/>
  <c r="L1261" i="6"/>
  <c r="L1265" i="6"/>
  <c r="L1239" i="6"/>
  <c r="L1259" i="6"/>
  <c r="L1256" i="6"/>
  <c r="L1253" i="6"/>
  <c r="L1243" i="6"/>
  <c r="L1240" i="6"/>
  <c r="L1237" i="6"/>
  <c r="L1251" i="6"/>
  <c r="L1249" i="6"/>
  <c r="L1230" i="6"/>
  <c r="L1250" i="6"/>
  <c r="L1234" i="6"/>
  <c r="L1260" i="6"/>
  <c r="L1247" i="6"/>
  <c r="L1244" i="6"/>
  <c r="K1262" i="6"/>
  <c r="K1258" i="6"/>
  <c r="K1254" i="6"/>
  <c r="K1250" i="6"/>
  <c r="K1246" i="6"/>
  <c r="K1242" i="6"/>
  <c r="K1238" i="6"/>
  <c r="K1234" i="6"/>
  <c r="K1263" i="6"/>
  <c r="K1259" i="6"/>
  <c r="K1255" i="6"/>
  <c r="K1251" i="6"/>
  <c r="K1247" i="6"/>
  <c r="K1243" i="6"/>
  <c r="U22" i="61"/>
  <c r="C1650" i="6"/>
  <c r="B1232" i="6"/>
  <c r="J18" i="61"/>
  <c r="U20" i="61"/>
  <c r="X50" i="61" s="1"/>
  <c r="J26" i="61"/>
  <c r="U19" i="61"/>
  <c r="J20" i="61"/>
  <c r="U16" i="61"/>
  <c r="X46" i="61" s="1"/>
  <c r="J16" i="61"/>
  <c r="U15" i="61"/>
  <c r="X45" i="61" s="1"/>
  <c r="U24" i="61"/>
  <c r="X54" i="61" s="1"/>
  <c r="U17" i="61"/>
  <c r="X47" i="61" s="1"/>
  <c r="J24" i="61"/>
  <c r="U25" i="61"/>
  <c r="X55" i="61" s="1"/>
  <c r="V15" i="61" l="1"/>
  <c r="G45" i="61" a="1"/>
  <c r="G45" i="61" s="1"/>
  <c r="H45" i="40" a="1"/>
  <c r="H45" i="40" s="1"/>
  <c r="J45" i="40" a="1"/>
  <c r="J45" i="40" s="1"/>
  <c r="AA15" i="39"/>
  <c r="AE45" i="39" s="1"/>
  <c r="L45" i="39"/>
  <c r="L46" i="61"/>
  <c r="H45" i="61" a="1"/>
  <c r="H45" i="61" s="1"/>
  <c r="J45" i="42" a="1"/>
  <c r="J45" i="42" s="1"/>
  <c r="H45" i="42" a="1"/>
  <c r="H45" i="42" s="1"/>
  <c r="J45" i="48" a="1"/>
  <c r="J45" i="48" s="1"/>
  <c r="H45" i="48" a="1"/>
  <c r="H45" i="48" s="1"/>
  <c r="H45" i="43" a="1"/>
  <c r="H45" i="43" s="1"/>
  <c r="J45" i="43" a="1"/>
  <c r="J45" i="43" s="1"/>
  <c r="L45" i="61"/>
  <c r="W15" i="39"/>
  <c r="J45" i="39" a="1"/>
  <c r="J45" i="39" s="1"/>
  <c r="H45" i="39" a="1"/>
  <c r="H45" i="39" s="1"/>
  <c r="V15" i="39"/>
  <c r="Z45" i="39" s="1" a="1"/>
  <c r="Z45" i="39" s="1"/>
  <c r="G45" i="39" a="1"/>
  <c r="G45" i="39" s="1"/>
  <c r="AC45" i="61" a="1"/>
  <c r="AC45" i="61" s="1"/>
  <c r="AA16" i="39"/>
  <c r="AE46" i="39" s="1"/>
  <c r="L46" i="39"/>
  <c r="J45" i="61" a="1"/>
  <c r="J45" i="61" s="1"/>
  <c r="AA56" i="39" a="1"/>
  <c r="AA56" i="39" s="1"/>
  <c r="AC18" i="61"/>
  <c r="AQ18" i="61"/>
  <c r="AR48" i="61" s="1"/>
  <c r="AQ21" i="61"/>
  <c r="AR51" i="61" s="1"/>
  <c r="AC21" i="61"/>
  <c r="AC26" i="61"/>
  <c r="AQ26" i="61"/>
  <c r="AR56" i="61" s="1"/>
  <c r="AQ23" i="61"/>
  <c r="X53" i="61"/>
  <c r="AQ22" i="61"/>
  <c r="AR52" i="61" s="1"/>
  <c r="X52" i="61"/>
  <c r="AC19" i="61"/>
  <c r="X49" i="61"/>
  <c r="AC22" i="61"/>
  <c r="B1233" i="6"/>
  <c r="AQ19" i="61"/>
  <c r="AR49" i="61" s="1"/>
  <c r="AQ20" i="61"/>
  <c r="AR50" i="61" s="1"/>
  <c r="AC20" i="61"/>
  <c r="AQ24" i="61"/>
  <c r="AR54" i="61" s="1"/>
  <c r="AC24" i="61"/>
  <c r="AC15" i="61"/>
  <c r="AQ15" i="61"/>
  <c r="AR45" i="61" s="1"/>
  <c r="AC17" i="61"/>
  <c r="AQ17" i="61"/>
  <c r="AR47" i="61" s="1"/>
  <c r="AC16" i="61"/>
  <c r="AQ16" i="61"/>
  <c r="AR46" i="61" s="1"/>
  <c r="AW18" i="61"/>
  <c r="AQ25" i="61"/>
  <c r="AR55" i="61" s="1"/>
  <c r="AC25" i="61"/>
  <c r="E25" i="5"/>
  <c r="AA45" i="61" l="1" a="1"/>
  <c r="AA45" i="61" s="1"/>
  <c r="Z45" i="61" a="1"/>
  <c r="Z45" i="61" s="1"/>
  <c r="AC45" i="39" a="1"/>
  <c r="AC45" i="39" s="1"/>
  <c r="AA45" i="39" a="1"/>
  <c r="AA45" i="39" s="1"/>
  <c r="AW26" i="61"/>
  <c r="AW21" i="61"/>
  <c r="AW22" i="61"/>
  <c r="AW23" i="61"/>
  <c r="AR53" i="61"/>
  <c r="H1265" i="6" s="1" a="1"/>
  <c r="H1265" i="6" s="1"/>
  <c r="I1251" i="6" a="1"/>
  <c r="I1251" i="6" s="1"/>
  <c r="I1249" i="6" a="1"/>
  <c r="I1249" i="6" s="1"/>
  <c r="H1263" i="6" a="1"/>
  <c r="H1263" i="6" s="1"/>
  <c r="I1234" i="6" a="1"/>
  <c r="I1234" i="6" s="1"/>
  <c r="I1250" i="6" a="1"/>
  <c r="I1250" i="6" s="1"/>
  <c r="I1233" i="6" a="1"/>
  <c r="I1233" i="6" s="1"/>
  <c r="I1253" i="6" a="1"/>
  <c r="I1253" i="6" s="1"/>
  <c r="I1252" i="6" a="1"/>
  <c r="I1252" i="6" s="1"/>
  <c r="I1248" i="6" a="1"/>
  <c r="I1248" i="6" s="1"/>
  <c r="I1235" i="6" a="1"/>
  <c r="I1235" i="6" s="1"/>
  <c r="Q23" i="62"/>
  <c r="Q23" i="64"/>
  <c r="Q40" i="64" s="1"/>
  <c r="Q43" i="64" s="1"/>
  <c r="Q46" i="64" s="1"/>
  <c r="Q49" i="64" s="1"/>
  <c r="Q16" i="64" s="1"/>
  <c r="B1656" i="6"/>
  <c r="L1656" i="6"/>
  <c r="AW19" i="61"/>
  <c r="A1233" i="6"/>
  <c r="B1234" i="6"/>
  <c r="AW20" i="61"/>
  <c r="AW16" i="61"/>
  <c r="AW24" i="61"/>
  <c r="AW17" i="61"/>
  <c r="AW15" i="61"/>
  <c r="AW25" i="61"/>
  <c r="K2534" i="6"/>
  <c r="K2531" i="6"/>
  <c r="K2532" i="6"/>
  <c r="K2533" i="6"/>
  <c r="K2524" i="6"/>
  <c r="K2525" i="6"/>
  <c r="K2526" i="6"/>
  <c r="K2527" i="6"/>
  <c r="K2528" i="6"/>
  <c r="K2529" i="6"/>
  <c r="K2530" i="6"/>
  <c r="K2523" i="6"/>
  <c r="Q15" i="64" l="1"/>
  <c r="Q10" i="64"/>
  <c r="I1265" i="6" a="1"/>
  <c r="I1265" i="6" s="1"/>
  <c r="H1264" i="6" a="1"/>
  <c r="H1264" i="6" s="1"/>
  <c r="I1263" i="6" a="1"/>
  <c r="I1263" i="6" s="1"/>
  <c r="I1264" i="6" a="1"/>
  <c r="I1264" i="6" s="1"/>
  <c r="J12" i="64"/>
  <c r="B1235" i="6"/>
  <c r="A1234" i="6"/>
  <c r="E25" i="22"/>
  <c r="O6" i="22"/>
  <c r="O5" i="22"/>
  <c r="B2761" i="6" s="1"/>
  <c r="Q23" i="63" l="1"/>
  <c r="Q23" i="65"/>
  <c r="B2767" i="6"/>
  <c r="L2687" i="6"/>
  <c r="B2747" i="6"/>
  <c r="L2747" i="6"/>
  <c r="L2727" i="6"/>
  <c r="B2647" i="6"/>
  <c r="B2687" i="6"/>
  <c r="L2667" i="6"/>
  <c r="B2707" i="6"/>
  <c r="L2647" i="6"/>
  <c r="L2707" i="6"/>
  <c r="B2727" i="6"/>
  <c r="B2667" i="6"/>
  <c r="B2625" i="6"/>
  <c r="L2661" i="6"/>
  <c r="B2641" i="6"/>
  <c r="B2701" i="6"/>
  <c r="L2721" i="6"/>
  <c r="L2641" i="6"/>
  <c r="B2681" i="6"/>
  <c r="B2661" i="6"/>
  <c r="L2681" i="6"/>
  <c r="B2741" i="6"/>
  <c r="B2721" i="6"/>
  <c r="L2741" i="6"/>
  <c r="L2701" i="6"/>
  <c r="B2619" i="6"/>
  <c r="B1236" i="6"/>
  <c r="A1235" i="6"/>
  <c r="Q1310" i="6"/>
  <c r="Q1300" i="6"/>
  <c r="P1300" i="6"/>
  <c r="O1300" i="6"/>
  <c r="N1300" i="6"/>
  <c r="M1300" i="6"/>
  <c r="L1300" i="6"/>
  <c r="Q1299" i="6"/>
  <c r="P1299" i="6"/>
  <c r="O1299" i="6"/>
  <c r="N1299" i="6"/>
  <c r="M1299" i="6"/>
  <c r="L1299" i="6"/>
  <c r="Q1330" i="6"/>
  <c r="Q1320" i="6"/>
  <c r="P1320" i="6"/>
  <c r="O1320" i="6"/>
  <c r="N1320" i="6"/>
  <c r="M1320" i="6"/>
  <c r="L1320" i="6"/>
  <c r="Q1319" i="6"/>
  <c r="P1319" i="6"/>
  <c r="O1319" i="6"/>
  <c r="N1319" i="6"/>
  <c r="M1319" i="6"/>
  <c r="L1319" i="6"/>
  <c r="Q1350" i="6"/>
  <c r="Q1340" i="6"/>
  <c r="P1340" i="6"/>
  <c r="O1340" i="6"/>
  <c r="N1340" i="6"/>
  <c r="M1340" i="6"/>
  <c r="L1340" i="6"/>
  <c r="Q1339" i="6"/>
  <c r="P1339" i="6"/>
  <c r="O1339" i="6"/>
  <c r="N1339" i="6"/>
  <c r="M1339" i="6"/>
  <c r="L1339" i="6"/>
  <c r="Q1371" i="6"/>
  <c r="Q1361" i="6"/>
  <c r="P1361" i="6"/>
  <c r="O1361" i="6"/>
  <c r="N1361" i="6"/>
  <c r="M1361" i="6"/>
  <c r="L1361" i="6"/>
  <c r="Q1360" i="6"/>
  <c r="P1360" i="6"/>
  <c r="O1360" i="6"/>
  <c r="N1360" i="6"/>
  <c r="M1360" i="6"/>
  <c r="L1360" i="6"/>
  <c r="Q1391" i="6"/>
  <c r="Q1381" i="6"/>
  <c r="P1381" i="6"/>
  <c r="O1381" i="6"/>
  <c r="N1381" i="6"/>
  <c r="M1381" i="6"/>
  <c r="L1381" i="6"/>
  <c r="Q1380" i="6"/>
  <c r="P1380" i="6"/>
  <c r="O1380" i="6"/>
  <c r="N1380" i="6"/>
  <c r="M1380" i="6"/>
  <c r="L1380" i="6"/>
  <c r="Q1412" i="6"/>
  <c r="Q1402" i="6"/>
  <c r="P1402" i="6"/>
  <c r="O1402" i="6"/>
  <c r="N1402" i="6"/>
  <c r="M1402" i="6"/>
  <c r="L1402" i="6"/>
  <c r="Q1401" i="6"/>
  <c r="P1401" i="6"/>
  <c r="O1401" i="6"/>
  <c r="N1401" i="6"/>
  <c r="M1401" i="6"/>
  <c r="L1401" i="6"/>
  <c r="Q1433" i="6"/>
  <c r="Q1423" i="6"/>
  <c r="P1423" i="6"/>
  <c r="O1423" i="6"/>
  <c r="N1423" i="6"/>
  <c r="M1423" i="6"/>
  <c r="L1423" i="6"/>
  <c r="Q1422" i="6"/>
  <c r="P1422" i="6"/>
  <c r="O1422" i="6"/>
  <c r="N1422" i="6"/>
  <c r="M1422" i="6"/>
  <c r="L1422" i="6"/>
  <c r="Q1454" i="6"/>
  <c r="Q1444" i="6"/>
  <c r="P1444" i="6"/>
  <c r="O1444" i="6"/>
  <c r="N1444" i="6"/>
  <c r="M1444" i="6"/>
  <c r="L1444" i="6"/>
  <c r="Q1443" i="6"/>
  <c r="P1443" i="6"/>
  <c r="O1443" i="6"/>
  <c r="N1443" i="6"/>
  <c r="M1443" i="6"/>
  <c r="L1443" i="6"/>
  <c r="Q1475" i="6"/>
  <c r="Q1465" i="6"/>
  <c r="P1465" i="6"/>
  <c r="O1465" i="6"/>
  <c r="N1465" i="6"/>
  <c r="M1465" i="6"/>
  <c r="L1465" i="6"/>
  <c r="Q1464" i="6"/>
  <c r="P1464" i="6"/>
  <c r="O1464" i="6"/>
  <c r="N1464" i="6"/>
  <c r="M1464" i="6"/>
  <c r="L1464" i="6"/>
  <c r="Q1496" i="6"/>
  <c r="Q1486" i="6"/>
  <c r="P1486" i="6"/>
  <c r="O1486" i="6"/>
  <c r="N1486" i="6"/>
  <c r="M1486" i="6"/>
  <c r="L1486" i="6"/>
  <c r="Q1485" i="6"/>
  <c r="P1485" i="6"/>
  <c r="O1485" i="6"/>
  <c r="N1485" i="6"/>
  <c r="M1485" i="6"/>
  <c r="L1485" i="6"/>
  <c r="Q1517" i="6"/>
  <c r="Q1507" i="6"/>
  <c r="P1507" i="6"/>
  <c r="O1507" i="6"/>
  <c r="N1507" i="6"/>
  <c r="M1507" i="6"/>
  <c r="L1507" i="6"/>
  <c r="Q1506" i="6"/>
  <c r="P1506" i="6"/>
  <c r="O1506" i="6"/>
  <c r="N1506" i="6"/>
  <c r="M1506" i="6"/>
  <c r="L1506" i="6"/>
  <c r="Q1538" i="6"/>
  <c r="Q1528" i="6"/>
  <c r="P1528" i="6"/>
  <c r="O1528" i="6"/>
  <c r="N1528" i="6"/>
  <c r="M1528" i="6"/>
  <c r="L1528" i="6"/>
  <c r="Q1527" i="6"/>
  <c r="P1527" i="6"/>
  <c r="O1527" i="6"/>
  <c r="N1527" i="6"/>
  <c r="M1527" i="6"/>
  <c r="L1527" i="6"/>
  <c r="Q1559" i="6"/>
  <c r="Q1549" i="6"/>
  <c r="P1549" i="6"/>
  <c r="O1549" i="6"/>
  <c r="N1549" i="6"/>
  <c r="M1549" i="6"/>
  <c r="L1549" i="6"/>
  <c r="Q1548" i="6"/>
  <c r="P1548" i="6"/>
  <c r="O1548" i="6"/>
  <c r="N1548" i="6"/>
  <c r="M1548" i="6"/>
  <c r="L1548" i="6"/>
  <c r="Q1580" i="6"/>
  <c r="Q1570" i="6"/>
  <c r="P1570" i="6"/>
  <c r="O1570" i="6"/>
  <c r="N1570" i="6"/>
  <c r="M1570" i="6"/>
  <c r="L1570" i="6"/>
  <c r="Q1569" i="6"/>
  <c r="P1569" i="6"/>
  <c r="O1569" i="6"/>
  <c r="N1569" i="6"/>
  <c r="M1569" i="6"/>
  <c r="L1569" i="6"/>
  <c r="Q1601" i="6"/>
  <c r="Q1591" i="6"/>
  <c r="P1591" i="6"/>
  <c r="O1591" i="6"/>
  <c r="N1591" i="6"/>
  <c r="M1591" i="6"/>
  <c r="L1591" i="6"/>
  <c r="Q1590" i="6"/>
  <c r="P1590" i="6"/>
  <c r="O1590" i="6"/>
  <c r="N1590" i="6"/>
  <c r="M1590" i="6"/>
  <c r="L1590" i="6"/>
  <c r="Q1623" i="6"/>
  <c r="Q1613" i="6"/>
  <c r="P1613" i="6"/>
  <c r="O1613" i="6"/>
  <c r="N1613" i="6"/>
  <c r="M1613" i="6"/>
  <c r="L1613" i="6"/>
  <c r="Q1612" i="6"/>
  <c r="P1612" i="6"/>
  <c r="O1612" i="6"/>
  <c r="N1612" i="6"/>
  <c r="M1612" i="6"/>
  <c r="L1612" i="6"/>
  <c r="Q1644" i="6"/>
  <c r="Q1634" i="6"/>
  <c r="P1634" i="6"/>
  <c r="O1634" i="6"/>
  <c r="N1634" i="6"/>
  <c r="M1634" i="6"/>
  <c r="L1634" i="6"/>
  <c r="Q1633" i="6"/>
  <c r="P1633" i="6"/>
  <c r="O1633" i="6"/>
  <c r="N1633" i="6"/>
  <c r="M1633" i="6"/>
  <c r="L1633" i="6"/>
  <c r="G1644" i="6"/>
  <c r="G1634" i="6"/>
  <c r="F1634" i="6"/>
  <c r="E1634" i="6"/>
  <c r="D1634" i="6"/>
  <c r="C1634" i="6"/>
  <c r="B1634" i="6"/>
  <c r="G1633" i="6"/>
  <c r="F1633" i="6"/>
  <c r="E1633" i="6"/>
  <c r="D1633" i="6"/>
  <c r="C1633" i="6"/>
  <c r="B1633" i="6"/>
  <c r="G1623" i="6"/>
  <c r="G1613" i="6"/>
  <c r="F1613" i="6"/>
  <c r="E1613" i="6"/>
  <c r="D1613" i="6"/>
  <c r="C1613" i="6"/>
  <c r="B1613" i="6"/>
  <c r="G1612" i="6"/>
  <c r="F1612" i="6"/>
  <c r="E1612" i="6"/>
  <c r="D1612" i="6"/>
  <c r="C1612" i="6"/>
  <c r="B1612" i="6"/>
  <c r="G1601" i="6"/>
  <c r="G1591" i="6"/>
  <c r="F1591" i="6"/>
  <c r="E1591" i="6"/>
  <c r="D1591" i="6"/>
  <c r="C1591" i="6"/>
  <c r="B1591" i="6"/>
  <c r="G1590" i="6"/>
  <c r="F1590" i="6"/>
  <c r="E1590" i="6"/>
  <c r="D1590" i="6"/>
  <c r="C1590" i="6"/>
  <c r="B1590" i="6"/>
  <c r="G1580" i="6"/>
  <c r="G1570" i="6"/>
  <c r="F1570" i="6"/>
  <c r="E1570" i="6"/>
  <c r="D1570" i="6"/>
  <c r="C1570" i="6"/>
  <c r="B1570" i="6"/>
  <c r="G1569" i="6"/>
  <c r="F1569" i="6"/>
  <c r="E1569" i="6"/>
  <c r="D1569" i="6"/>
  <c r="C1569" i="6"/>
  <c r="B1569" i="6"/>
  <c r="G1559" i="6"/>
  <c r="G1549" i="6"/>
  <c r="F1549" i="6"/>
  <c r="E1549" i="6"/>
  <c r="D1549" i="6"/>
  <c r="C1549" i="6"/>
  <c r="B1549" i="6"/>
  <c r="G1548" i="6"/>
  <c r="F1548" i="6"/>
  <c r="E1548" i="6"/>
  <c r="D1548" i="6"/>
  <c r="C1548" i="6"/>
  <c r="B1548" i="6"/>
  <c r="G1538" i="6"/>
  <c r="G1528" i="6"/>
  <c r="F1528" i="6"/>
  <c r="E1528" i="6"/>
  <c r="D1528" i="6"/>
  <c r="C1528" i="6"/>
  <c r="B1528" i="6"/>
  <c r="G1527" i="6"/>
  <c r="F1527" i="6"/>
  <c r="E1527" i="6"/>
  <c r="D1527" i="6"/>
  <c r="C1527" i="6"/>
  <c r="B1527" i="6"/>
  <c r="G1517" i="6"/>
  <c r="G1507" i="6"/>
  <c r="F1507" i="6"/>
  <c r="E1507" i="6"/>
  <c r="D1507" i="6"/>
  <c r="C1507" i="6"/>
  <c r="B1507" i="6"/>
  <c r="G1506" i="6"/>
  <c r="F1506" i="6"/>
  <c r="E1506" i="6"/>
  <c r="D1506" i="6"/>
  <c r="C1506" i="6"/>
  <c r="B1506" i="6"/>
  <c r="G1496" i="6"/>
  <c r="G1486" i="6"/>
  <c r="F1486" i="6"/>
  <c r="E1486" i="6"/>
  <c r="D1486" i="6"/>
  <c r="C1486" i="6"/>
  <c r="B1486" i="6"/>
  <c r="G1485" i="6"/>
  <c r="F1485" i="6"/>
  <c r="E1485" i="6"/>
  <c r="D1485" i="6"/>
  <c r="C1485" i="6"/>
  <c r="B1485" i="6"/>
  <c r="G1475" i="6"/>
  <c r="G1465" i="6"/>
  <c r="F1465" i="6"/>
  <c r="E1465" i="6"/>
  <c r="D1465" i="6"/>
  <c r="C1465" i="6"/>
  <c r="B1465" i="6"/>
  <c r="G1464" i="6"/>
  <c r="F1464" i="6"/>
  <c r="E1464" i="6"/>
  <c r="D1464" i="6"/>
  <c r="C1464" i="6"/>
  <c r="B1464" i="6"/>
  <c r="G1454" i="6"/>
  <c r="G1444" i="6"/>
  <c r="F1444" i="6"/>
  <c r="E1444" i="6"/>
  <c r="D1444" i="6"/>
  <c r="C1444" i="6"/>
  <c r="B1444" i="6"/>
  <c r="G1443" i="6"/>
  <c r="F1443" i="6"/>
  <c r="E1443" i="6"/>
  <c r="D1443" i="6"/>
  <c r="C1443" i="6"/>
  <c r="B1443" i="6"/>
  <c r="G1433" i="6"/>
  <c r="G1423" i="6"/>
  <c r="F1423" i="6"/>
  <c r="E1423" i="6"/>
  <c r="D1423" i="6"/>
  <c r="C1423" i="6"/>
  <c r="B1423" i="6"/>
  <c r="G1422" i="6"/>
  <c r="F1422" i="6"/>
  <c r="E1422" i="6"/>
  <c r="D1422" i="6"/>
  <c r="C1422" i="6"/>
  <c r="B1422" i="6"/>
  <c r="G1412" i="6"/>
  <c r="G1402" i="6"/>
  <c r="F1402" i="6"/>
  <c r="E1402" i="6"/>
  <c r="D1402" i="6"/>
  <c r="C1402" i="6"/>
  <c r="B1402" i="6"/>
  <c r="G1401" i="6"/>
  <c r="F1401" i="6"/>
  <c r="E1401" i="6"/>
  <c r="D1401" i="6"/>
  <c r="C1401" i="6"/>
  <c r="B1401" i="6"/>
  <c r="G1391" i="6"/>
  <c r="G1381" i="6"/>
  <c r="F1381" i="6"/>
  <c r="E1381" i="6"/>
  <c r="D1381" i="6"/>
  <c r="C1381" i="6"/>
  <c r="B1381" i="6"/>
  <c r="G1380" i="6"/>
  <c r="F1380" i="6"/>
  <c r="E1380" i="6"/>
  <c r="D1380" i="6"/>
  <c r="C1380" i="6"/>
  <c r="B1380" i="6"/>
  <c r="G1371" i="6"/>
  <c r="G1361" i="6"/>
  <c r="F1361" i="6"/>
  <c r="E1361" i="6"/>
  <c r="D1361" i="6"/>
  <c r="C1361" i="6"/>
  <c r="B1361" i="6"/>
  <c r="G1360" i="6"/>
  <c r="F1360" i="6"/>
  <c r="E1360" i="6"/>
  <c r="D1360" i="6"/>
  <c r="C1360" i="6"/>
  <c r="B1360" i="6"/>
  <c r="G1350" i="6"/>
  <c r="G1340" i="6"/>
  <c r="F1340" i="6"/>
  <c r="E1340" i="6"/>
  <c r="D1340" i="6"/>
  <c r="C1340" i="6"/>
  <c r="B1340" i="6"/>
  <c r="G1339" i="6"/>
  <c r="F1339" i="6"/>
  <c r="E1339" i="6"/>
  <c r="D1339" i="6"/>
  <c r="C1339" i="6"/>
  <c r="B1339" i="6"/>
  <c r="G1330" i="6"/>
  <c r="G1320" i="6"/>
  <c r="F1320" i="6"/>
  <c r="E1320" i="6"/>
  <c r="D1320" i="6"/>
  <c r="C1320" i="6"/>
  <c r="B1320" i="6"/>
  <c r="G1319" i="6"/>
  <c r="F1319" i="6"/>
  <c r="E1319" i="6"/>
  <c r="D1319" i="6"/>
  <c r="C1319" i="6"/>
  <c r="B1319" i="6"/>
  <c r="G1310" i="6"/>
  <c r="G1300" i="6"/>
  <c r="F1300" i="6"/>
  <c r="E1300" i="6"/>
  <c r="D1300" i="6"/>
  <c r="C1300" i="6"/>
  <c r="B1300" i="6"/>
  <c r="G1299" i="6"/>
  <c r="F1299" i="6"/>
  <c r="E1299" i="6"/>
  <c r="D1299" i="6"/>
  <c r="C1299" i="6"/>
  <c r="B1299" i="6"/>
  <c r="Q40" i="65" l="1"/>
  <c r="Q45" i="65" s="1"/>
  <c r="Q49" i="65" s="1"/>
  <c r="Q16" i="65" s="1"/>
  <c r="Q10" i="65" s="1"/>
  <c r="B1237" i="6"/>
  <c r="A1236" i="6"/>
  <c r="J12" i="65" l="1"/>
  <c r="Q15" i="65"/>
  <c r="B1238" i="6"/>
  <c r="A1237" i="6"/>
  <c r="L1363" i="6"/>
  <c r="L1446" i="6"/>
  <c r="L1530" i="6"/>
  <c r="L1615" i="6"/>
  <c r="B1593" i="6"/>
  <c r="B1509" i="6"/>
  <c r="B1425" i="6"/>
  <c r="B1342" i="6"/>
  <c r="B1280" i="6"/>
  <c r="L1342" i="6"/>
  <c r="L1425" i="6"/>
  <c r="L1509" i="6"/>
  <c r="L1593" i="6"/>
  <c r="B1615" i="6"/>
  <c r="B1530" i="6"/>
  <c r="B1446" i="6"/>
  <c r="B1363" i="6"/>
  <c r="L1322" i="6"/>
  <c r="L1404" i="6"/>
  <c r="L1488" i="6"/>
  <c r="L1572" i="6"/>
  <c r="B1636" i="6"/>
  <c r="B1551" i="6"/>
  <c r="B1467" i="6"/>
  <c r="B1383" i="6"/>
  <c r="B1302" i="6"/>
  <c r="B1322" i="6"/>
  <c r="L1302" i="6"/>
  <c r="L1383" i="6"/>
  <c r="L1467" i="6"/>
  <c r="L1551" i="6"/>
  <c r="L1636" i="6"/>
  <c r="B1572" i="6"/>
  <c r="B1488" i="6"/>
  <c r="B1404" i="6"/>
  <c r="BA40" i="60"/>
  <c r="AZ40" i="60"/>
  <c r="AY40" i="60"/>
  <c r="BA39" i="60"/>
  <c r="AZ39" i="60"/>
  <c r="AY39" i="60"/>
  <c r="BA38" i="60"/>
  <c r="AZ38" i="60"/>
  <c r="AY38" i="60"/>
  <c r="BA37" i="60"/>
  <c r="AZ37" i="60"/>
  <c r="AY37" i="60"/>
  <c r="BA36" i="60"/>
  <c r="AZ36" i="60"/>
  <c r="AY36" i="60"/>
  <c r="BA35" i="60"/>
  <c r="AZ35" i="60"/>
  <c r="AY35" i="60"/>
  <c r="BA34" i="60"/>
  <c r="AZ34" i="60"/>
  <c r="AY34" i="60"/>
  <c r="BA33" i="60"/>
  <c r="AZ33" i="60"/>
  <c r="AY33" i="60"/>
  <c r="BA32" i="60"/>
  <c r="AZ32" i="60"/>
  <c r="AY32" i="60"/>
  <c r="BA31" i="60"/>
  <c r="AZ31" i="60"/>
  <c r="AY31" i="60"/>
  <c r="BA30" i="60"/>
  <c r="AZ30" i="60"/>
  <c r="AY30" i="60"/>
  <c r="BA29" i="60"/>
  <c r="AZ29" i="60"/>
  <c r="AY29" i="60"/>
  <c r="Q40" i="60"/>
  <c r="P40" i="60"/>
  <c r="O40" i="60"/>
  <c r="N40" i="60"/>
  <c r="M40" i="60"/>
  <c r="L40" i="60"/>
  <c r="Q39" i="60"/>
  <c r="P39" i="60"/>
  <c r="O39" i="60"/>
  <c r="N39" i="60"/>
  <c r="M39" i="60"/>
  <c r="L39" i="60"/>
  <c r="Q38" i="60"/>
  <c r="P38" i="60"/>
  <c r="O38" i="60"/>
  <c r="N38" i="60"/>
  <c r="M38" i="60"/>
  <c r="L38" i="60"/>
  <c r="Q37" i="60"/>
  <c r="P37" i="60"/>
  <c r="O37" i="60"/>
  <c r="N37" i="60"/>
  <c r="M37" i="60"/>
  <c r="L37" i="60"/>
  <c r="Q36" i="60"/>
  <c r="P36" i="60"/>
  <c r="O36" i="60"/>
  <c r="N36" i="60"/>
  <c r="M36" i="60"/>
  <c r="L36" i="60"/>
  <c r="Q35" i="60"/>
  <c r="P35" i="60"/>
  <c r="O35" i="60"/>
  <c r="N35" i="60"/>
  <c r="M35" i="60"/>
  <c r="L35" i="60"/>
  <c r="Q34" i="60"/>
  <c r="P34" i="60"/>
  <c r="O34" i="60"/>
  <c r="N34" i="60"/>
  <c r="M34" i="60"/>
  <c r="L34" i="60"/>
  <c r="Q33" i="60"/>
  <c r="P33" i="60"/>
  <c r="O33" i="60"/>
  <c r="N33" i="60"/>
  <c r="M33" i="60"/>
  <c r="L33" i="60"/>
  <c r="Q32" i="60"/>
  <c r="P32" i="60"/>
  <c r="O32" i="60"/>
  <c r="N32" i="60"/>
  <c r="M32" i="60"/>
  <c r="L32" i="60"/>
  <c r="Q31" i="60"/>
  <c r="P31" i="60"/>
  <c r="O31" i="60"/>
  <c r="N31" i="60"/>
  <c r="M31" i="60"/>
  <c r="L31" i="60"/>
  <c r="Q30" i="60"/>
  <c r="P30" i="60"/>
  <c r="O30" i="60"/>
  <c r="N30" i="60"/>
  <c r="M30" i="60"/>
  <c r="Q29" i="60"/>
  <c r="P29" i="60"/>
  <c r="O29" i="60"/>
  <c r="N29" i="60"/>
  <c r="M29" i="60"/>
  <c r="L30" i="60"/>
  <c r="L29" i="60"/>
  <c r="BO362" i="29"/>
  <c r="BN362" i="29"/>
  <c r="BM362" i="29"/>
  <c r="BO360" i="29"/>
  <c r="BN360" i="29"/>
  <c r="BM360" i="29"/>
  <c r="AG362" i="29"/>
  <c r="AG369" i="29" s="1"/>
  <c r="AF362" i="29"/>
  <c r="AF369" i="29" s="1"/>
  <c r="AE362" i="29"/>
  <c r="AE369" i="29" s="1"/>
  <c r="AG360" i="29"/>
  <c r="AG367" i="29" s="1"/>
  <c r="AF360" i="29"/>
  <c r="AF367" i="29" s="1"/>
  <c r="E25" i="28" l="1"/>
  <c r="E25" i="49"/>
  <c r="E25" i="61"/>
  <c r="E25" i="48"/>
  <c r="I55" i="48" s="1"/>
  <c r="I56" i="48" s="1" a="1"/>
  <c r="I56" i="48" s="1"/>
  <c r="E25" i="38"/>
  <c r="E25" i="36"/>
  <c r="E25" i="31"/>
  <c r="E25" i="42"/>
  <c r="I55" i="42" s="1"/>
  <c r="I56" i="42" s="1" a="1"/>
  <c r="I56" i="42" s="1"/>
  <c r="E25" i="41"/>
  <c r="E25" i="40"/>
  <c r="I55" i="40" s="1"/>
  <c r="I56" i="40" s="1" a="1"/>
  <c r="I56" i="40" s="1"/>
  <c r="E25" i="43"/>
  <c r="I55" i="43" s="1"/>
  <c r="I56" i="43" s="1" a="1"/>
  <c r="I56" i="43" s="1"/>
  <c r="E25" i="30"/>
  <c r="E25" i="35"/>
  <c r="E25" i="39"/>
  <c r="E25" i="47"/>
  <c r="E25" i="37"/>
  <c r="E25" i="60"/>
  <c r="AS25" i="48"/>
  <c r="AS25" i="43"/>
  <c r="AS25" i="41"/>
  <c r="AS25" i="39"/>
  <c r="AS25" i="37"/>
  <c r="AS25" i="35"/>
  <c r="AS25" i="30"/>
  <c r="AS25" i="61"/>
  <c r="AU55" i="61" s="1"/>
  <c r="AS25" i="49"/>
  <c r="AS25" i="47"/>
  <c r="AS25" i="42"/>
  <c r="AS25" i="40"/>
  <c r="AS25" i="38"/>
  <c r="AS25" i="36"/>
  <c r="AS25" i="31"/>
  <c r="AS25" i="60"/>
  <c r="AS25" i="28"/>
  <c r="H25" i="28"/>
  <c r="H25" i="61"/>
  <c r="H25" i="49"/>
  <c r="H25" i="48"/>
  <c r="L55" i="48" s="1"/>
  <c r="H25" i="47"/>
  <c r="H25" i="42"/>
  <c r="L55" i="42" s="1"/>
  <c r="H25" i="40"/>
  <c r="L55" i="40" s="1"/>
  <c r="H25" i="31"/>
  <c r="H25" i="43"/>
  <c r="L55" i="43" s="1"/>
  <c r="H25" i="36"/>
  <c r="H25" i="30"/>
  <c r="H25" i="38"/>
  <c r="H25" i="35"/>
  <c r="H25" i="39"/>
  <c r="H25" i="37"/>
  <c r="H25" i="60"/>
  <c r="H25" i="41"/>
  <c r="AR25" i="48"/>
  <c r="AR25" i="43"/>
  <c r="AR25" i="41"/>
  <c r="AR25" i="49"/>
  <c r="AR25" i="47"/>
  <c r="AR25" i="42"/>
  <c r="AR25" i="39"/>
  <c r="AR25" i="36"/>
  <c r="AR25" i="61"/>
  <c r="AT55" i="61" s="1"/>
  <c r="AR25" i="30"/>
  <c r="AR25" i="40"/>
  <c r="AR25" i="37"/>
  <c r="AR25" i="31"/>
  <c r="AR25" i="38"/>
  <c r="AR25" i="35"/>
  <c r="AR25" i="60"/>
  <c r="AR25" i="28"/>
  <c r="AT25" i="49"/>
  <c r="AT25" i="47"/>
  <c r="AT25" i="42"/>
  <c r="AT25" i="40"/>
  <c r="AT25" i="38"/>
  <c r="AT25" i="36"/>
  <c r="AT25" i="31"/>
  <c r="AT25" i="60"/>
  <c r="AT25" i="30"/>
  <c r="AT25" i="37"/>
  <c r="AT25" i="48"/>
  <c r="AT25" i="43"/>
  <c r="AT25" i="35"/>
  <c r="AT25" i="41"/>
  <c r="AT25" i="61"/>
  <c r="AV55" i="61" s="1"/>
  <c r="AT25" i="28"/>
  <c r="AT25" i="39"/>
  <c r="W25" i="61"/>
  <c r="AA55" i="61" s="1"/>
  <c r="B1239" i="6"/>
  <c r="A1238" i="6"/>
  <c r="K19" i="24"/>
  <c r="I55" i="61" l="1"/>
  <c r="I56" i="61" s="1" a="1"/>
  <c r="I56" i="61" s="1"/>
  <c r="X25" i="61"/>
  <c r="AB55" i="61" s="1"/>
  <c r="E2041" i="6" a="1"/>
  <c r="E2041" i="6" s="1"/>
  <c r="E2061" i="6" a="1"/>
  <c r="E2061" i="6" s="1"/>
  <c r="E2066" i="6" a="1"/>
  <c r="E2066" i="6" s="1"/>
  <c r="E2049" i="6" a="1"/>
  <c r="E2049" i="6" s="1"/>
  <c r="E2065" i="6" a="1"/>
  <c r="E2065" i="6" s="1"/>
  <c r="E2042" i="6" a="1"/>
  <c r="E2042" i="6" s="1"/>
  <c r="E2043" i="6" a="1"/>
  <c r="E2043" i="6" s="1"/>
  <c r="E2055" i="6" a="1"/>
  <c r="E2055" i="6" s="1"/>
  <c r="E2060" i="6" a="1"/>
  <c r="E2060" i="6" s="1"/>
  <c r="E2053" i="6" a="1"/>
  <c r="E2053" i="6" s="1"/>
  <c r="E2048" i="6" a="1"/>
  <c r="E2048" i="6" s="1"/>
  <c r="E2059" i="6" a="1"/>
  <c r="E2059" i="6" s="1"/>
  <c r="E2047" i="6" a="1"/>
  <c r="E2047" i="6" s="1"/>
  <c r="E2037" i="6" a="1"/>
  <c r="E2037" i="6" s="1"/>
  <c r="E2036" i="6" a="1"/>
  <c r="E2036" i="6" s="1"/>
  <c r="E2054" i="6" a="1"/>
  <c r="E2054" i="6" s="1"/>
  <c r="E2035" i="6" a="1"/>
  <c r="E2035" i="6" s="1"/>
  <c r="E2067" i="6" a="1"/>
  <c r="E2067" i="6" s="1"/>
  <c r="AA25" i="39"/>
  <c r="AE55" i="39" s="1"/>
  <c r="L55" i="39"/>
  <c r="X25" i="39"/>
  <c r="AB55" i="39" s="1"/>
  <c r="AB56" i="39" s="1" a="1"/>
  <c r="AB56" i="39" s="1"/>
  <c r="I55" i="39"/>
  <c r="I56" i="39" s="1" a="1"/>
  <c r="I56" i="39" s="1"/>
  <c r="AA25" i="61"/>
  <c r="AE55" i="61" s="1"/>
  <c r="L55" i="61"/>
  <c r="E2492" i="6" a="1"/>
  <c r="E2492" i="6" s="1"/>
  <c r="E2475" i="6" a="1"/>
  <c r="E2475" i="6" s="1"/>
  <c r="E2499" i="6" a="1"/>
  <c r="E2499" i="6" s="1"/>
  <c r="E2485" i="6" a="1"/>
  <c r="E2485" i="6" s="1"/>
  <c r="E2491" i="6" a="1"/>
  <c r="E2491" i="6" s="1"/>
  <c r="E2474" i="6" a="1"/>
  <c r="E2474" i="6" s="1"/>
  <c r="E2493" i="6" a="1"/>
  <c r="E2493" i="6" s="1"/>
  <c r="E2546" i="6"/>
  <c r="E2487" i="6" a="1"/>
  <c r="E2487" i="6" s="1"/>
  <c r="E2473" i="6" a="1"/>
  <c r="E2473" i="6" s="1"/>
  <c r="E2469" i="6" a="1"/>
  <c r="E2469" i="6" s="1"/>
  <c r="E2480" i="6" a="1"/>
  <c r="E2480" i="6" s="1"/>
  <c r="E2486" i="6" a="1"/>
  <c r="E2486" i="6" s="1"/>
  <c r="E2468" i="6" a="1"/>
  <c r="E2468" i="6" s="1"/>
  <c r="E2558" i="6"/>
  <c r="E2582" i="6"/>
  <c r="E2606" i="6"/>
  <c r="E2497" i="6" a="1"/>
  <c r="E2497" i="6" s="1"/>
  <c r="E2498" i="6" a="1"/>
  <c r="E2498" i="6" s="1"/>
  <c r="E2481" i="6" a="1"/>
  <c r="E2481" i="6" s="1"/>
  <c r="E2467" i="6" a="1"/>
  <c r="E2467" i="6" s="1"/>
  <c r="E2479" i="6" a="1"/>
  <c r="E2479" i="6" s="1"/>
  <c r="E2570" i="6"/>
  <c r="E2594" i="6"/>
  <c r="B1240" i="6"/>
  <c r="A1239" i="6"/>
  <c r="E2134" i="6"/>
  <c r="B1241" i="6" l="1"/>
  <c r="A1240" i="6"/>
  <c r="B1242" i="6" l="1"/>
  <c r="A1241" i="6"/>
  <c r="E2136" i="6"/>
  <c r="E2135" i="6"/>
  <c r="E2130" i="6"/>
  <c r="E2129" i="6"/>
  <c r="E2128" i="6"/>
  <c r="E2124" i="6"/>
  <c r="E2123" i="6"/>
  <c r="E2122" i="6"/>
  <c r="E2118" i="6"/>
  <c r="E2117" i="6"/>
  <c r="E2116" i="6"/>
  <c r="E2112" i="6"/>
  <c r="E2111" i="6"/>
  <c r="E2110" i="6"/>
  <c r="E2106" i="6"/>
  <c r="E2105" i="6"/>
  <c r="E2104" i="6"/>
  <c r="A2535" i="6"/>
  <c r="A2534" i="6"/>
  <c r="A2533" i="6"/>
  <c r="A2532" i="6"/>
  <c r="A2531" i="6"/>
  <c r="A2530" i="6"/>
  <c r="A2529" i="6"/>
  <c r="A2528" i="6"/>
  <c r="A2527" i="6"/>
  <c r="A2526" i="6"/>
  <c r="A2525" i="6"/>
  <c r="A2524" i="6"/>
  <c r="A2523" i="6"/>
  <c r="A2522" i="6"/>
  <c r="A2521" i="6"/>
  <c r="A2520" i="6"/>
  <c r="A2519" i="6"/>
  <c r="A2518" i="6"/>
  <c r="A2517" i="6"/>
  <c r="A2516" i="6"/>
  <c r="A2515" i="6"/>
  <c r="A2514" i="6"/>
  <c r="A2513" i="6"/>
  <c r="A2512" i="6"/>
  <c r="A2511" i="6"/>
  <c r="A2510" i="6"/>
  <c r="A2509" i="6"/>
  <c r="A2508" i="6"/>
  <c r="A2507" i="6"/>
  <c r="A2506" i="6"/>
  <c r="A2505" i="6"/>
  <c r="A2504" i="6"/>
  <c r="A2503" i="6"/>
  <c r="A2502" i="6"/>
  <c r="A2501" i="6"/>
  <c r="A2500" i="6"/>
  <c r="A2499" i="6"/>
  <c r="A2498" i="6"/>
  <c r="A2497" i="6"/>
  <c r="A2496" i="6"/>
  <c r="A2495" i="6"/>
  <c r="A2494" i="6"/>
  <c r="A2493" i="6"/>
  <c r="A2492" i="6"/>
  <c r="A2491" i="6"/>
  <c r="A2490" i="6"/>
  <c r="A2489" i="6"/>
  <c r="A2488" i="6"/>
  <c r="A2487" i="6"/>
  <c r="A2486" i="6"/>
  <c r="A2485" i="6"/>
  <c r="A2484" i="6"/>
  <c r="A2483" i="6"/>
  <c r="A2482" i="6"/>
  <c r="A2481" i="6"/>
  <c r="A2480" i="6"/>
  <c r="A2479" i="6"/>
  <c r="A2478" i="6"/>
  <c r="A2477" i="6"/>
  <c r="A2476" i="6"/>
  <c r="A2475" i="6"/>
  <c r="A2474" i="6"/>
  <c r="A2473" i="6"/>
  <c r="A2472" i="6"/>
  <c r="A2471" i="6"/>
  <c r="A2470" i="6"/>
  <c r="A2469" i="6"/>
  <c r="A2468" i="6"/>
  <c r="A2467" i="6"/>
  <c r="A2466" i="6"/>
  <c r="A2465" i="6"/>
  <c r="A2464" i="6"/>
  <c r="A2463" i="6"/>
  <c r="A2462" i="6"/>
  <c r="A2461" i="6"/>
  <c r="A2460" i="6"/>
  <c r="A2459" i="6"/>
  <c r="A2458" i="6"/>
  <c r="A2457" i="6"/>
  <c r="A2456" i="6"/>
  <c r="A2455" i="6"/>
  <c r="A2454" i="6"/>
  <c r="A2453" i="6"/>
  <c r="A2452" i="6"/>
  <c r="A2451" i="6"/>
  <c r="A2450" i="6"/>
  <c r="A2449" i="6"/>
  <c r="A2448" i="6"/>
  <c r="A2447" i="6"/>
  <c r="A2446" i="6"/>
  <c r="A2445" i="6"/>
  <c r="A2444" i="6"/>
  <c r="A2443" i="6"/>
  <c r="A2442" i="6"/>
  <c r="A2441" i="6"/>
  <c r="A2440" i="6"/>
  <c r="A2439" i="6"/>
  <c r="A2438" i="6"/>
  <c r="A2437" i="6"/>
  <c r="A2436" i="6"/>
  <c r="A2435" i="6"/>
  <c r="A2434" i="6"/>
  <c r="A2433" i="6"/>
  <c r="A2432" i="6"/>
  <c r="A2431" i="6"/>
  <c r="A2430" i="6"/>
  <c r="A2429" i="6"/>
  <c r="A2428" i="6"/>
  <c r="A2427" i="6"/>
  <c r="A2426" i="6"/>
  <c r="A2425" i="6"/>
  <c r="A2424" i="6"/>
  <c r="A2423" i="6"/>
  <c r="A2422" i="6"/>
  <c r="A2421" i="6"/>
  <c r="A2420" i="6"/>
  <c r="A2419" i="6"/>
  <c r="A2418" i="6"/>
  <c r="A2417" i="6"/>
  <c r="A2416" i="6"/>
  <c r="A2415" i="6"/>
  <c r="A2414" i="6"/>
  <c r="A2413" i="6"/>
  <c r="A2412" i="6"/>
  <c r="A2411" i="6"/>
  <c r="A2410" i="6"/>
  <c r="A2409" i="6"/>
  <c r="A2408" i="6"/>
  <c r="A2407" i="6"/>
  <c r="A2406" i="6"/>
  <c r="A2405" i="6"/>
  <c r="A2404" i="6"/>
  <c r="A2403" i="6"/>
  <c r="A2402" i="6"/>
  <c r="A2401" i="6"/>
  <c r="A2400" i="6"/>
  <c r="A2399" i="6"/>
  <c r="A2398" i="6"/>
  <c r="A2397" i="6"/>
  <c r="A2396" i="6"/>
  <c r="A2395" i="6"/>
  <c r="A2394" i="6"/>
  <c r="A2393" i="6"/>
  <c r="A2392" i="6"/>
  <c r="A2391" i="6"/>
  <c r="A2390" i="6"/>
  <c r="A2389" i="6"/>
  <c r="A2388" i="6"/>
  <c r="A2387" i="6"/>
  <c r="A2386" i="6"/>
  <c r="A2385" i="6"/>
  <c r="A2384" i="6"/>
  <c r="A2383" i="6"/>
  <c r="A2382" i="6"/>
  <c r="A2381" i="6"/>
  <c r="A2380" i="6"/>
  <c r="A2379" i="6"/>
  <c r="A2378" i="6"/>
  <c r="A2377" i="6"/>
  <c r="A2376" i="6"/>
  <c r="A2375" i="6"/>
  <c r="A2374" i="6"/>
  <c r="A2373" i="6"/>
  <c r="A2372" i="6"/>
  <c r="A2371" i="6"/>
  <c r="A2370" i="6"/>
  <c r="A2369" i="6"/>
  <c r="A2368" i="6"/>
  <c r="A2367" i="6"/>
  <c r="A2366" i="6"/>
  <c r="A2365" i="6"/>
  <c r="A2364" i="6"/>
  <c r="A2363" i="6"/>
  <c r="A2362" i="6"/>
  <c r="A2361" i="6"/>
  <c r="A2360" i="6"/>
  <c r="A2359" i="6"/>
  <c r="A2358" i="6"/>
  <c r="A2357" i="6"/>
  <c r="A2356" i="6"/>
  <c r="A2355" i="6"/>
  <c r="A2354" i="6"/>
  <c r="A2353" i="6"/>
  <c r="A2352" i="6"/>
  <c r="A2351" i="6"/>
  <c r="A2350" i="6"/>
  <c r="A2349" i="6"/>
  <c r="A2348" i="6"/>
  <c r="A2347" i="6"/>
  <c r="A2346" i="6"/>
  <c r="A2345" i="6"/>
  <c r="A2344" i="6"/>
  <c r="A2343" i="6"/>
  <c r="A2342" i="6"/>
  <c r="A2341" i="6"/>
  <c r="A2340" i="6"/>
  <c r="A2339" i="6"/>
  <c r="A2338" i="6"/>
  <c r="A2337" i="6"/>
  <c r="A2336" i="6"/>
  <c r="A2335" i="6"/>
  <c r="A2334" i="6"/>
  <c r="A2333" i="6"/>
  <c r="A2332" i="6"/>
  <c r="A2331" i="6"/>
  <c r="A2330" i="6"/>
  <c r="A2329" i="6"/>
  <c r="A2328" i="6"/>
  <c r="A2327" i="6"/>
  <c r="A2326" i="6"/>
  <c r="A2325" i="6"/>
  <c r="A2324" i="6"/>
  <c r="A2323" i="6"/>
  <c r="A2322" i="6"/>
  <c r="A2321" i="6"/>
  <c r="A2320" i="6"/>
  <c r="A2319" i="6"/>
  <c r="A2318" i="6"/>
  <c r="A2317" i="6"/>
  <c r="A2316" i="6"/>
  <c r="A2315" i="6"/>
  <c r="A2314" i="6"/>
  <c r="A2313" i="6"/>
  <c r="A2312" i="6"/>
  <c r="A2311" i="6"/>
  <c r="A2310" i="6"/>
  <c r="A2309" i="6"/>
  <c r="A2308" i="6"/>
  <c r="A2307" i="6"/>
  <c r="A2306" i="6"/>
  <c r="A2305" i="6"/>
  <c r="A2304" i="6"/>
  <c r="A2303" i="6"/>
  <c r="A2302" i="6"/>
  <c r="A2301" i="6"/>
  <c r="A2300" i="6"/>
  <c r="A2299" i="6"/>
  <c r="A2298" i="6"/>
  <c r="A2297" i="6"/>
  <c r="A2296" i="6"/>
  <c r="A2295" i="6"/>
  <c r="A2294" i="6"/>
  <c r="A2293" i="6"/>
  <c r="A2292" i="6"/>
  <c r="A2291" i="6"/>
  <c r="A2290" i="6"/>
  <c r="A2289" i="6"/>
  <c r="A2288" i="6"/>
  <c r="A2287" i="6"/>
  <c r="A2286" i="6"/>
  <c r="A2285" i="6"/>
  <c r="A2284" i="6"/>
  <c r="A2283" i="6"/>
  <c r="A2282" i="6"/>
  <c r="A2281" i="6"/>
  <c r="A2280" i="6"/>
  <c r="A2279" i="6"/>
  <c r="A2278" i="6"/>
  <c r="A2277" i="6"/>
  <c r="A2276" i="6"/>
  <c r="A2275" i="6"/>
  <c r="A2274" i="6"/>
  <c r="A2273" i="6"/>
  <c r="A2272" i="6"/>
  <c r="A2271" i="6"/>
  <c r="A2270" i="6"/>
  <c r="A2269" i="6"/>
  <c r="A2268" i="6"/>
  <c r="A2267" i="6"/>
  <c r="A2266" i="6"/>
  <c r="A2265" i="6"/>
  <c r="A2264" i="6"/>
  <c r="A2263" i="6"/>
  <c r="A2262" i="6"/>
  <c r="A2261" i="6"/>
  <c r="A2260" i="6"/>
  <c r="A2259" i="6"/>
  <c r="A2258" i="6"/>
  <c r="A2257" i="6"/>
  <c r="A2256" i="6"/>
  <c r="A2255" i="6"/>
  <c r="A2254" i="6"/>
  <c r="A2253" i="6"/>
  <c r="A2252" i="6"/>
  <c r="A2251" i="6"/>
  <c r="A2250" i="6"/>
  <c r="A2249" i="6"/>
  <c r="A2248" i="6"/>
  <c r="A2247" i="6"/>
  <c r="A2246" i="6"/>
  <c r="A2245" i="6"/>
  <c r="A2244" i="6"/>
  <c r="A2243" i="6"/>
  <c r="A2242" i="6"/>
  <c r="A2241" i="6"/>
  <c r="A2240" i="6"/>
  <c r="A2239" i="6"/>
  <c r="A2238" i="6"/>
  <c r="A2237" i="6"/>
  <c r="A2236" i="6"/>
  <c r="A2235" i="6"/>
  <c r="A2234" i="6"/>
  <c r="A2233" i="6"/>
  <c r="A2232" i="6"/>
  <c r="A2231" i="6"/>
  <c r="A2230" i="6"/>
  <c r="A2229" i="6"/>
  <c r="A2228" i="6"/>
  <c r="A2227" i="6"/>
  <c r="A2226" i="6"/>
  <c r="A2225" i="6"/>
  <c r="A2224" i="6"/>
  <c r="A2223" i="6"/>
  <c r="A2222" i="6"/>
  <c r="A2221" i="6"/>
  <c r="A2220" i="6"/>
  <c r="A2219" i="6"/>
  <c r="A2218" i="6"/>
  <c r="A2217" i="6"/>
  <c r="A2216" i="6"/>
  <c r="A2215" i="6"/>
  <c r="A2214" i="6"/>
  <c r="A2213" i="6"/>
  <c r="A2212" i="6"/>
  <c r="A2211" i="6"/>
  <c r="A2210" i="6"/>
  <c r="A2209" i="6"/>
  <c r="A2208" i="6"/>
  <c r="A2207" i="6"/>
  <c r="A2206" i="6"/>
  <c r="A2205" i="6"/>
  <c r="A2204" i="6"/>
  <c r="A2203" i="6"/>
  <c r="A2202" i="6"/>
  <c r="A2201" i="6"/>
  <c r="A2200" i="6"/>
  <c r="A2199" i="6"/>
  <c r="A2198" i="6"/>
  <c r="A2197" i="6"/>
  <c r="A2196" i="6"/>
  <c r="A2195" i="6"/>
  <c r="A2194" i="6"/>
  <c r="A2193" i="6"/>
  <c r="A2192" i="6"/>
  <c r="A2191" i="6"/>
  <c r="A2190" i="6"/>
  <c r="A2189" i="6"/>
  <c r="A2188" i="6"/>
  <c r="A2187" i="6"/>
  <c r="A2186" i="6"/>
  <c r="A2185" i="6"/>
  <c r="A2184" i="6"/>
  <c r="A2183" i="6"/>
  <c r="A2182" i="6"/>
  <c r="A2181" i="6"/>
  <c r="A2180" i="6"/>
  <c r="A2179" i="6"/>
  <c r="A2178" i="6"/>
  <c r="A2177" i="6"/>
  <c r="A2176" i="6"/>
  <c r="A2175" i="6"/>
  <c r="A2174" i="6"/>
  <c r="A2173" i="6"/>
  <c r="A2172" i="6"/>
  <c r="A2171" i="6"/>
  <c r="A2170" i="6"/>
  <c r="A2169" i="6"/>
  <c r="A2168" i="6"/>
  <c r="A2167" i="6"/>
  <c r="A2166" i="6"/>
  <c r="A2165" i="6"/>
  <c r="A2164" i="6"/>
  <c r="A2163" i="6"/>
  <c r="A2162" i="6"/>
  <c r="A2161" i="6"/>
  <c r="A2160" i="6"/>
  <c r="A2159" i="6"/>
  <c r="A2158" i="6"/>
  <c r="A2157" i="6"/>
  <c r="A2156" i="6"/>
  <c r="A2155" i="6"/>
  <c r="A2154" i="6"/>
  <c r="A2153" i="6"/>
  <c r="A2152" i="6"/>
  <c r="A2151" i="6"/>
  <c r="A2150" i="6"/>
  <c r="A2149" i="6"/>
  <c r="A2148" i="6"/>
  <c r="A2147" i="6"/>
  <c r="A2146" i="6"/>
  <c r="A2145" i="6"/>
  <c r="A2144" i="6"/>
  <c r="A2143" i="6"/>
  <c r="A2142" i="6"/>
  <c r="A2141" i="6"/>
  <c r="A2140" i="6"/>
  <c r="B1243" i="6" l="1"/>
  <c r="A1242" i="6"/>
  <c r="N96" i="23"/>
  <c r="J96" i="23"/>
  <c r="N95" i="23"/>
  <c r="J95" i="23"/>
  <c r="N94" i="23"/>
  <c r="J94" i="23"/>
  <c r="N93" i="23"/>
  <c r="J93" i="23"/>
  <c r="N92" i="23"/>
  <c r="J92" i="23"/>
  <c r="N91" i="23"/>
  <c r="J91" i="23"/>
  <c r="N80" i="23"/>
  <c r="J80" i="23"/>
  <c r="N79" i="23"/>
  <c r="J79" i="23"/>
  <c r="N78" i="23"/>
  <c r="J78" i="23"/>
  <c r="N77" i="23"/>
  <c r="J77" i="23"/>
  <c r="N76" i="23"/>
  <c r="J76" i="23"/>
  <c r="N75" i="23"/>
  <c r="J75" i="23"/>
  <c r="N64" i="23"/>
  <c r="J64" i="23"/>
  <c r="N63" i="23"/>
  <c r="J63" i="23"/>
  <c r="N62" i="23"/>
  <c r="J62" i="23"/>
  <c r="N61" i="23"/>
  <c r="J61" i="23"/>
  <c r="N60" i="23"/>
  <c r="J60" i="23"/>
  <c r="N59" i="23"/>
  <c r="J59" i="23"/>
  <c r="BA26" i="49"/>
  <c r="AZ26" i="49"/>
  <c r="AY26" i="49"/>
  <c r="BA25" i="49"/>
  <c r="AZ25" i="49"/>
  <c r="AY25" i="49"/>
  <c r="BA24" i="49"/>
  <c r="AZ24" i="49"/>
  <c r="AY24" i="49"/>
  <c r="BA23" i="49"/>
  <c r="AZ23" i="49"/>
  <c r="AY23" i="49"/>
  <c r="BA22" i="49"/>
  <c r="AZ22" i="49"/>
  <c r="AY22" i="49"/>
  <c r="BA21" i="49"/>
  <c r="AZ21" i="49"/>
  <c r="AY21" i="49"/>
  <c r="BA20" i="49"/>
  <c r="AZ20" i="49"/>
  <c r="AY20" i="49"/>
  <c r="BA19" i="49"/>
  <c r="AZ19" i="49"/>
  <c r="AY19" i="49"/>
  <c r="BA18" i="49"/>
  <c r="AZ18" i="49"/>
  <c r="AY18" i="49"/>
  <c r="BA17" i="49"/>
  <c r="AZ17" i="49"/>
  <c r="AY17" i="49"/>
  <c r="BA16" i="49"/>
  <c r="AZ16" i="49"/>
  <c r="AY16" i="49"/>
  <c r="BA15" i="49"/>
  <c r="AZ15" i="49"/>
  <c r="AY15" i="49"/>
  <c r="Q26" i="49"/>
  <c r="P26" i="49"/>
  <c r="O26" i="49"/>
  <c r="N26" i="49"/>
  <c r="M26" i="49"/>
  <c r="L26" i="49"/>
  <c r="Q25" i="49"/>
  <c r="P25" i="49"/>
  <c r="O25" i="49"/>
  <c r="N25" i="49"/>
  <c r="M25" i="49"/>
  <c r="L25" i="49"/>
  <c r="Q24" i="49"/>
  <c r="P24" i="49"/>
  <c r="O24" i="49"/>
  <c r="N24" i="49"/>
  <c r="M24" i="49"/>
  <c r="L24" i="49"/>
  <c r="Q23" i="49"/>
  <c r="P23" i="49"/>
  <c r="O23" i="49"/>
  <c r="N23" i="49"/>
  <c r="M23" i="49"/>
  <c r="L23" i="49"/>
  <c r="Q22" i="49"/>
  <c r="P22" i="49"/>
  <c r="O22" i="49"/>
  <c r="N22" i="49"/>
  <c r="M22" i="49"/>
  <c r="L22" i="49"/>
  <c r="Q21" i="49"/>
  <c r="P21" i="49"/>
  <c r="O21" i="49"/>
  <c r="N21" i="49"/>
  <c r="M21" i="49"/>
  <c r="L21" i="49"/>
  <c r="Q20" i="49"/>
  <c r="P20" i="49"/>
  <c r="O20" i="49"/>
  <c r="N20" i="49"/>
  <c r="M20" i="49"/>
  <c r="L20" i="49"/>
  <c r="Q19" i="49"/>
  <c r="P19" i="49"/>
  <c r="O19" i="49"/>
  <c r="N19" i="49"/>
  <c r="M19" i="49"/>
  <c r="L19" i="49"/>
  <c r="Q18" i="49"/>
  <c r="P18" i="49"/>
  <c r="O18" i="49"/>
  <c r="N18" i="49"/>
  <c r="M18" i="49"/>
  <c r="L18" i="49"/>
  <c r="Q17" i="49"/>
  <c r="P17" i="49"/>
  <c r="O17" i="49"/>
  <c r="N17" i="49"/>
  <c r="M17" i="49"/>
  <c r="L17" i="49"/>
  <c r="Q16" i="49"/>
  <c r="P16" i="49"/>
  <c r="O16" i="49"/>
  <c r="N16" i="49"/>
  <c r="M16" i="49"/>
  <c r="L16" i="49"/>
  <c r="Q15" i="49"/>
  <c r="P15" i="49"/>
  <c r="O15" i="49"/>
  <c r="N15" i="49"/>
  <c r="M15" i="49"/>
  <c r="L15" i="49"/>
  <c r="BA26" i="48"/>
  <c r="AZ26" i="48"/>
  <c r="AY26" i="48"/>
  <c r="BA25" i="48"/>
  <c r="AZ25" i="48"/>
  <c r="AY25" i="48"/>
  <c r="BA24" i="48"/>
  <c r="AZ24" i="48"/>
  <c r="AY24" i="48"/>
  <c r="BA23" i="48"/>
  <c r="AZ23" i="48"/>
  <c r="AY23" i="48"/>
  <c r="BA22" i="48"/>
  <c r="AZ22" i="48"/>
  <c r="AY22" i="48"/>
  <c r="BA21" i="48"/>
  <c r="AZ21" i="48"/>
  <c r="AY21" i="48"/>
  <c r="BA20" i="48"/>
  <c r="AZ20" i="48"/>
  <c r="AY20" i="48"/>
  <c r="BA19" i="48"/>
  <c r="AZ19" i="48"/>
  <c r="AY19" i="48"/>
  <c r="BA18" i="48"/>
  <c r="AZ18" i="48"/>
  <c r="AY18" i="48"/>
  <c r="BA17" i="48"/>
  <c r="AZ17" i="48"/>
  <c r="AY17" i="48"/>
  <c r="BA16" i="48"/>
  <c r="AZ16" i="48"/>
  <c r="AY16" i="48"/>
  <c r="BA15" i="48"/>
  <c r="AZ15" i="48"/>
  <c r="AY15" i="48"/>
  <c r="Q26" i="48"/>
  <c r="P26" i="48"/>
  <c r="O26" i="48"/>
  <c r="N26" i="48"/>
  <c r="M26" i="48"/>
  <c r="L26" i="48"/>
  <c r="Q25" i="48"/>
  <c r="P25" i="48"/>
  <c r="O25" i="48"/>
  <c r="N25" i="48"/>
  <c r="M25" i="48"/>
  <c r="L25" i="48"/>
  <c r="Q24" i="48"/>
  <c r="P24" i="48"/>
  <c r="O24" i="48"/>
  <c r="N24" i="48"/>
  <c r="M24" i="48"/>
  <c r="L24" i="48"/>
  <c r="Q23" i="48"/>
  <c r="P23" i="48"/>
  <c r="O23" i="48"/>
  <c r="N23" i="48"/>
  <c r="M23" i="48"/>
  <c r="L23" i="48"/>
  <c r="Q22" i="48"/>
  <c r="P22" i="48"/>
  <c r="O22" i="48"/>
  <c r="N22" i="48"/>
  <c r="M22" i="48"/>
  <c r="L22" i="48"/>
  <c r="Q21" i="48"/>
  <c r="P21" i="48"/>
  <c r="O21" i="48"/>
  <c r="N21" i="48"/>
  <c r="M21" i="48"/>
  <c r="L21" i="48"/>
  <c r="Q20" i="48"/>
  <c r="P20" i="48"/>
  <c r="O20" i="48"/>
  <c r="N20" i="48"/>
  <c r="M20" i="48"/>
  <c r="L20" i="48"/>
  <c r="Q19" i="48"/>
  <c r="P19" i="48"/>
  <c r="O19" i="48"/>
  <c r="N19" i="48"/>
  <c r="M19" i="48"/>
  <c r="L19" i="48"/>
  <c r="Q18" i="48"/>
  <c r="P18" i="48"/>
  <c r="O18" i="48"/>
  <c r="N18" i="48"/>
  <c r="M18" i="48"/>
  <c r="L18" i="48"/>
  <c r="Q17" i="48"/>
  <c r="P17" i="48"/>
  <c r="O17" i="48"/>
  <c r="N17" i="48"/>
  <c r="M17" i="48"/>
  <c r="L17" i="48"/>
  <c r="Q16" i="48"/>
  <c r="P16" i="48"/>
  <c r="O16" i="48"/>
  <c r="N16" i="48"/>
  <c r="M16" i="48"/>
  <c r="L16" i="48"/>
  <c r="Q15" i="48"/>
  <c r="P15" i="48"/>
  <c r="O15" i="48"/>
  <c r="N15" i="48"/>
  <c r="M15" i="48"/>
  <c r="L15" i="48"/>
  <c r="BA26" i="47"/>
  <c r="AZ26" i="47"/>
  <c r="AY26" i="47"/>
  <c r="BA25" i="47"/>
  <c r="AZ25" i="47"/>
  <c r="AY25" i="47"/>
  <c r="BA24" i="47"/>
  <c r="AZ24" i="47"/>
  <c r="AY24" i="47"/>
  <c r="BA23" i="47"/>
  <c r="AZ23" i="47"/>
  <c r="AY23" i="47"/>
  <c r="BA22" i="47"/>
  <c r="AZ22" i="47"/>
  <c r="AY22" i="47"/>
  <c r="BA21" i="47"/>
  <c r="AZ21" i="47"/>
  <c r="AY21" i="47"/>
  <c r="BA20" i="47"/>
  <c r="AZ20" i="47"/>
  <c r="AY20" i="47"/>
  <c r="BA19" i="47"/>
  <c r="AZ19" i="47"/>
  <c r="AY19" i="47"/>
  <c r="BA18" i="47"/>
  <c r="AZ18" i="47"/>
  <c r="AY18" i="47"/>
  <c r="BA17" i="47"/>
  <c r="AZ17" i="47"/>
  <c r="AY17" i="47"/>
  <c r="BA16" i="47"/>
  <c r="AZ16" i="47"/>
  <c r="AY16" i="47"/>
  <c r="BA15" i="47"/>
  <c r="AZ15" i="47"/>
  <c r="AY15" i="47"/>
  <c r="Q26" i="47"/>
  <c r="P26" i="47"/>
  <c r="O26" i="47"/>
  <c r="N26" i="47"/>
  <c r="M26" i="47"/>
  <c r="L26" i="47"/>
  <c r="Q25" i="47"/>
  <c r="P25" i="47"/>
  <c r="O25" i="47"/>
  <c r="N25" i="47"/>
  <c r="M25" i="47"/>
  <c r="L25" i="47"/>
  <c r="Q24" i="47"/>
  <c r="P24" i="47"/>
  <c r="O24" i="47"/>
  <c r="N24" i="47"/>
  <c r="M24" i="47"/>
  <c r="L24" i="47"/>
  <c r="Q23" i="47"/>
  <c r="P23" i="47"/>
  <c r="O23" i="47"/>
  <c r="N23" i="47"/>
  <c r="M23" i="47"/>
  <c r="L23" i="47"/>
  <c r="Q22" i="47"/>
  <c r="P22" i="47"/>
  <c r="O22" i="47"/>
  <c r="N22" i="47"/>
  <c r="M22" i="47"/>
  <c r="L22" i="47"/>
  <c r="Q21" i="47"/>
  <c r="P21" i="47"/>
  <c r="O21" i="47"/>
  <c r="N21" i="47"/>
  <c r="M21" i="47"/>
  <c r="L21" i="47"/>
  <c r="Q20" i="47"/>
  <c r="P20" i="47"/>
  <c r="O20" i="47"/>
  <c r="N20" i="47"/>
  <c r="M20" i="47"/>
  <c r="L20" i="47"/>
  <c r="Q19" i="47"/>
  <c r="P19" i="47"/>
  <c r="O19" i="47"/>
  <c r="N19" i="47"/>
  <c r="M19" i="47"/>
  <c r="L19" i="47"/>
  <c r="Q18" i="47"/>
  <c r="P18" i="47"/>
  <c r="O18" i="47"/>
  <c r="N18" i="47"/>
  <c r="M18" i="47"/>
  <c r="L18" i="47"/>
  <c r="Q17" i="47"/>
  <c r="P17" i="47"/>
  <c r="O17" i="47"/>
  <c r="N17" i="47"/>
  <c r="M17" i="47"/>
  <c r="L17" i="47"/>
  <c r="Q16" i="47"/>
  <c r="P16" i="47"/>
  <c r="O16" i="47"/>
  <c r="N16" i="47"/>
  <c r="M16" i="47"/>
  <c r="L16" i="47"/>
  <c r="Q15" i="47"/>
  <c r="P15" i="47"/>
  <c r="O15" i="47"/>
  <c r="N15" i="47"/>
  <c r="M15" i="47"/>
  <c r="L15" i="47"/>
  <c r="BA26" i="43"/>
  <c r="AZ26" i="43"/>
  <c r="AY26" i="43"/>
  <c r="BA25" i="43"/>
  <c r="AZ25" i="43"/>
  <c r="AY25" i="43"/>
  <c r="BA24" i="43"/>
  <c r="AZ24" i="43"/>
  <c r="AY24" i="43"/>
  <c r="BA23" i="43"/>
  <c r="AZ23" i="43"/>
  <c r="AY23" i="43"/>
  <c r="BA22" i="43"/>
  <c r="AZ22" i="43"/>
  <c r="AY22" i="43"/>
  <c r="BA21" i="43"/>
  <c r="AZ21" i="43"/>
  <c r="AY21" i="43"/>
  <c r="BA20" i="43"/>
  <c r="AZ20" i="43"/>
  <c r="AY20" i="43"/>
  <c r="BA19" i="43"/>
  <c r="AZ19" i="43"/>
  <c r="AY19" i="43"/>
  <c r="BA18" i="43"/>
  <c r="AZ18" i="43"/>
  <c r="AY18" i="43"/>
  <c r="BA17" i="43"/>
  <c r="AZ17" i="43"/>
  <c r="AY17" i="43"/>
  <c r="BA16" i="43"/>
  <c r="AZ16" i="43"/>
  <c r="AY16" i="43"/>
  <c r="BA15" i="43"/>
  <c r="AZ15" i="43"/>
  <c r="AY15" i="43"/>
  <c r="Q26" i="43"/>
  <c r="P26" i="43"/>
  <c r="O26" i="43"/>
  <c r="N26" i="43"/>
  <c r="M26" i="43"/>
  <c r="L26" i="43"/>
  <c r="Q25" i="43"/>
  <c r="P25" i="43"/>
  <c r="O25" i="43"/>
  <c r="N25" i="43"/>
  <c r="M25" i="43"/>
  <c r="L25" i="43"/>
  <c r="Q24" i="43"/>
  <c r="P24" i="43"/>
  <c r="O24" i="43"/>
  <c r="N24" i="43"/>
  <c r="M24" i="43"/>
  <c r="L24" i="43"/>
  <c r="Q23" i="43"/>
  <c r="P23" i="43"/>
  <c r="O23" i="43"/>
  <c r="N23" i="43"/>
  <c r="M23" i="43"/>
  <c r="L23" i="43"/>
  <c r="Q22" i="43"/>
  <c r="P22" i="43"/>
  <c r="O22" i="43"/>
  <c r="N22" i="43"/>
  <c r="M22" i="43"/>
  <c r="L22" i="43"/>
  <c r="Q21" i="43"/>
  <c r="P21" i="43"/>
  <c r="O21" i="43"/>
  <c r="N21" i="43"/>
  <c r="M21" i="43"/>
  <c r="L21" i="43"/>
  <c r="Q20" i="43"/>
  <c r="P20" i="43"/>
  <c r="O20" i="43"/>
  <c r="N20" i="43"/>
  <c r="M20" i="43"/>
  <c r="L20" i="43"/>
  <c r="Q19" i="43"/>
  <c r="P19" i="43"/>
  <c r="O19" i="43"/>
  <c r="N19" i="43"/>
  <c r="M19" i="43"/>
  <c r="L19" i="43"/>
  <c r="Q18" i="43"/>
  <c r="P18" i="43"/>
  <c r="O18" i="43"/>
  <c r="N18" i="43"/>
  <c r="M18" i="43"/>
  <c r="L18" i="43"/>
  <c r="Q17" i="43"/>
  <c r="P17" i="43"/>
  <c r="O17" i="43"/>
  <c r="N17" i="43"/>
  <c r="M17" i="43"/>
  <c r="L17" i="43"/>
  <c r="Q16" i="43"/>
  <c r="P16" i="43"/>
  <c r="O16" i="43"/>
  <c r="N16" i="43"/>
  <c r="M16" i="43"/>
  <c r="L16" i="43"/>
  <c r="Q15" i="43"/>
  <c r="P15" i="43"/>
  <c r="O15" i="43"/>
  <c r="N15" i="43"/>
  <c r="M15" i="43"/>
  <c r="L15" i="43"/>
  <c r="BA26" i="42"/>
  <c r="AZ26" i="42"/>
  <c r="AY26" i="42"/>
  <c r="BA25" i="42"/>
  <c r="AZ25" i="42"/>
  <c r="AY25" i="42"/>
  <c r="BA24" i="42"/>
  <c r="AZ24" i="42"/>
  <c r="AY24" i="42"/>
  <c r="BA23" i="42"/>
  <c r="AZ23" i="42"/>
  <c r="AY23" i="42"/>
  <c r="BA22" i="42"/>
  <c r="AZ22" i="42"/>
  <c r="AY22" i="42"/>
  <c r="BA21" i="42"/>
  <c r="AZ21" i="42"/>
  <c r="AY21" i="42"/>
  <c r="BA20" i="42"/>
  <c r="AZ20" i="42"/>
  <c r="AY20" i="42"/>
  <c r="BA19" i="42"/>
  <c r="AZ19" i="42"/>
  <c r="AY19" i="42"/>
  <c r="BA18" i="42"/>
  <c r="AZ18" i="42"/>
  <c r="AY18" i="42"/>
  <c r="BA17" i="42"/>
  <c r="AZ17" i="42"/>
  <c r="AY17" i="42"/>
  <c r="BA16" i="42"/>
  <c r="AZ16" i="42"/>
  <c r="AY16" i="42"/>
  <c r="BA15" i="42"/>
  <c r="AZ15" i="42"/>
  <c r="AY15" i="42"/>
  <c r="Q26" i="42"/>
  <c r="P26" i="42"/>
  <c r="O26" i="42"/>
  <c r="N26" i="42"/>
  <c r="M26" i="42"/>
  <c r="L26" i="42"/>
  <c r="Q25" i="42"/>
  <c r="P25" i="42"/>
  <c r="O25" i="42"/>
  <c r="N25" i="42"/>
  <c r="M25" i="42"/>
  <c r="L25" i="42"/>
  <c r="Q24" i="42"/>
  <c r="P24" i="42"/>
  <c r="O24" i="42"/>
  <c r="N24" i="42"/>
  <c r="M24" i="42"/>
  <c r="L24" i="42"/>
  <c r="Q23" i="42"/>
  <c r="P23" i="42"/>
  <c r="O23" i="42"/>
  <c r="N23" i="42"/>
  <c r="M23" i="42"/>
  <c r="L23" i="42"/>
  <c r="Q22" i="42"/>
  <c r="P22" i="42"/>
  <c r="O22" i="42"/>
  <c r="N22" i="42"/>
  <c r="M22" i="42"/>
  <c r="L22" i="42"/>
  <c r="Q21" i="42"/>
  <c r="P21" i="42"/>
  <c r="O21" i="42"/>
  <c r="N21" i="42"/>
  <c r="M21" i="42"/>
  <c r="L21" i="42"/>
  <c r="Q20" i="42"/>
  <c r="P20" i="42"/>
  <c r="O20" i="42"/>
  <c r="N20" i="42"/>
  <c r="M20" i="42"/>
  <c r="L20" i="42"/>
  <c r="Q19" i="42"/>
  <c r="P19" i="42"/>
  <c r="O19" i="42"/>
  <c r="N19" i="42"/>
  <c r="M19" i="42"/>
  <c r="L19" i="42"/>
  <c r="Q18" i="42"/>
  <c r="P18" i="42"/>
  <c r="O18" i="42"/>
  <c r="N18" i="42"/>
  <c r="M18" i="42"/>
  <c r="L18" i="42"/>
  <c r="Q17" i="42"/>
  <c r="P17" i="42"/>
  <c r="O17" i="42"/>
  <c r="N17" i="42"/>
  <c r="M17" i="42"/>
  <c r="L17" i="42"/>
  <c r="Q16" i="42"/>
  <c r="P16" i="42"/>
  <c r="O16" i="42"/>
  <c r="N16" i="42"/>
  <c r="M16" i="42"/>
  <c r="L16" i="42"/>
  <c r="Q15" i="42"/>
  <c r="P15" i="42"/>
  <c r="O15" i="42"/>
  <c r="N15" i="42"/>
  <c r="M15" i="42"/>
  <c r="L15" i="42"/>
  <c r="BA26" i="41"/>
  <c r="AZ26" i="41"/>
  <c r="AY26" i="41"/>
  <c r="BA25" i="41"/>
  <c r="AZ25" i="41"/>
  <c r="AY25" i="41"/>
  <c r="BA24" i="41"/>
  <c r="AZ24" i="41"/>
  <c r="AY24" i="41"/>
  <c r="BA23" i="41"/>
  <c r="AZ23" i="41"/>
  <c r="AY23" i="41"/>
  <c r="BA22" i="41"/>
  <c r="AZ22" i="41"/>
  <c r="AY22" i="41"/>
  <c r="BA21" i="41"/>
  <c r="AZ21" i="41"/>
  <c r="AY21" i="41"/>
  <c r="BA20" i="41"/>
  <c r="AZ20" i="41"/>
  <c r="AY20" i="41"/>
  <c r="BA19" i="41"/>
  <c r="AZ19" i="41"/>
  <c r="AY19" i="41"/>
  <c r="BA18" i="41"/>
  <c r="AZ18" i="41"/>
  <c r="AY18" i="41"/>
  <c r="BA17" i="41"/>
  <c r="AZ17" i="41"/>
  <c r="AY17" i="41"/>
  <c r="BA16" i="41"/>
  <c r="AZ16" i="41"/>
  <c r="AY16" i="41"/>
  <c r="BA15" i="41"/>
  <c r="AZ15" i="41"/>
  <c r="AY15" i="41"/>
  <c r="Q26" i="41"/>
  <c r="P26" i="41"/>
  <c r="O26" i="41"/>
  <c r="N26" i="41"/>
  <c r="M26" i="41"/>
  <c r="L26" i="41"/>
  <c r="Q25" i="41"/>
  <c r="P25" i="41"/>
  <c r="O25" i="41"/>
  <c r="N25" i="41"/>
  <c r="M25" i="41"/>
  <c r="L25" i="41"/>
  <c r="Q24" i="41"/>
  <c r="P24" i="41"/>
  <c r="O24" i="41"/>
  <c r="N24" i="41"/>
  <c r="M24" i="41"/>
  <c r="L24" i="41"/>
  <c r="Q23" i="41"/>
  <c r="P23" i="41"/>
  <c r="O23" i="41"/>
  <c r="N23" i="41"/>
  <c r="M23" i="41"/>
  <c r="L23" i="41"/>
  <c r="Q22" i="41"/>
  <c r="P22" i="41"/>
  <c r="O22" i="41"/>
  <c r="N22" i="41"/>
  <c r="M22" i="41"/>
  <c r="L22" i="41"/>
  <c r="Q21" i="41"/>
  <c r="P21" i="41"/>
  <c r="O21" i="41"/>
  <c r="N21" i="41"/>
  <c r="M21" i="41"/>
  <c r="L21" i="41"/>
  <c r="Q20" i="41"/>
  <c r="P20" i="41"/>
  <c r="O20" i="41"/>
  <c r="N20" i="41"/>
  <c r="M20" i="41"/>
  <c r="L20" i="41"/>
  <c r="Q19" i="41"/>
  <c r="P19" i="41"/>
  <c r="O19" i="41"/>
  <c r="N19" i="41"/>
  <c r="M19" i="41"/>
  <c r="L19" i="41"/>
  <c r="Q18" i="41"/>
  <c r="P18" i="41"/>
  <c r="O18" i="41"/>
  <c r="N18" i="41"/>
  <c r="M18" i="41"/>
  <c r="L18" i="41"/>
  <c r="Q17" i="41"/>
  <c r="P17" i="41"/>
  <c r="O17" i="41"/>
  <c r="N17" i="41"/>
  <c r="M17" i="41"/>
  <c r="L17" i="41"/>
  <c r="Q16" i="41"/>
  <c r="P16" i="41"/>
  <c r="O16" i="41"/>
  <c r="N16" i="41"/>
  <c r="M16" i="41"/>
  <c r="L16" i="41"/>
  <c r="Q15" i="41"/>
  <c r="P15" i="41"/>
  <c r="O15" i="41"/>
  <c r="N15" i="41"/>
  <c r="M15" i="41"/>
  <c r="L15" i="41"/>
  <c r="BA26" i="40"/>
  <c r="AZ26" i="40"/>
  <c r="AY26" i="40"/>
  <c r="BA25" i="40"/>
  <c r="AZ25" i="40"/>
  <c r="AY25" i="40"/>
  <c r="BA24" i="40"/>
  <c r="AZ24" i="40"/>
  <c r="AY24" i="40"/>
  <c r="BA23" i="40"/>
  <c r="AZ23" i="40"/>
  <c r="AY23" i="40"/>
  <c r="BA22" i="40"/>
  <c r="AZ22" i="40"/>
  <c r="AY22" i="40"/>
  <c r="BA21" i="40"/>
  <c r="AZ21" i="40"/>
  <c r="AY21" i="40"/>
  <c r="BA20" i="40"/>
  <c r="AZ20" i="40"/>
  <c r="AY20" i="40"/>
  <c r="BA19" i="40"/>
  <c r="AZ19" i="40"/>
  <c r="AY19" i="40"/>
  <c r="BA18" i="40"/>
  <c r="AZ18" i="40"/>
  <c r="AY18" i="40"/>
  <c r="BA17" i="40"/>
  <c r="AZ17" i="40"/>
  <c r="AY17" i="40"/>
  <c r="BA16" i="40"/>
  <c r="AZ16" i="40"/>
  <c r="AY16" i="40"/>
  <c r="BA15" i="40"/>
  <c r="AZ15" i="40"/>
  <c r="AY15" i="40"/>
  <c r="Q26" i="40"/>
  <c r="P26" i="40"/>
  <c r="O26" i="40"/>
  <c r="N26" i="40"/>
  <c r="M26" i="40"/>
  <c r="L26" i="40"/>
  <c r="Q25" i="40"/>
  <c r="P25" i="40"/>
  <c r="O25" i="40"/>
  <c r="N25" i="40"/>
  <c r="M25" i="40"/>
  <c r="L25" i="40"/>
  <c r="Q24" i="40"/>
  <c r="P24" i="40"/>
  <c r="O24" i="40"/>
  <c r="N24" i="40"/>
  <c r="M24" i="40"/>
  <c r="L24" i="40"/>
  <c r="Q23" i="40"/>
  <c r="P23" i="40"/>
  <c r="O23" i="40"/>
  <c r="N23" i="40"/>
  <c r="M23" i="40"/>
  <c r="L23" i="40"/>
  <c r="Q22" i="40"/>
  <c r="P22" i="40"/>
  <c r="O22" i="40"/>
  <c r="N22" i="40"/>
  <c r="M22" i="40"/>
  <c r="L22" i="40"/>
  <c r="Q21" i="40"/>
  <c r="P21" i="40"/>
  <c r="O21" i="40"/>
  <c r="N21" i="40"/>
  <c r="M21" i="40"/>
  <c r="L21" i="40"/>
  <c r="Q20" i="40"/>
  <c r="P20" i="40"/>
  <c r="O20" i="40"/>
  <c r="N20" i="40"/>
  <c r="M20" i="40"/>
  <c r="L20" i="40"/>
  <c r="Q19" i="40"/>
  <c r="P19" i="40"/>
  <c r="O19" i="40"/>
  <c r="N19" i="40"/>
  <c r="M19" i="40"/>
  <c r="L19" i="40"/>
  <c r="Q18" i="40"/>
  <c r="P18" i="40"/>
  <c r="O18" i="40"/>
  <c r="N18" i="40"/>
  <c r="M18" i="40"/>
  <c r="L18" i="40"/>
  <c r="Q17" i="40"/>
  <c r="P17" i="40"/>
  <c r="O17" i="40"/>
  <c r="N17" i="40"/>
  <c r="M17" i="40"/>
  <c r="L17" i="40"/>
  <c r="Q16" i="40"/>
  <c r="P16" i="40"/>
  <c r="O16" i="40"/>
  <c r="N16" i="40"/>
  <c r="M16" i="40"/>
  <c r="L16" i="40"/>
  <c r="Q15" i="40"/>
  <c r="P15" i="40"/>
  <c r="O15" i="40"/>
  <c r="N15" i="40"/>
  <c r="M15" i="40"/>
  <c r="L15" i="40"/>
  <c r="BA26" i="39"/>
  <c r="AZ26" i="39"/>
  <c r="AY26" i="39"/>
  <c r="BA25" i="39"/>
  <c r="AZ25" i="39"/>
  <c r="AY25" i="39"/>
  <c r="BA24" i="39"/>
  <c r="AZ24" i="39"/>
  <c r="AY24" i="39"/>
  <c r="BA23" i="39"/>
  <c r="AZ23" i="39"/>
  <c r="AY23" i="39"/>
  <c r="BA22" i="39"/>
  <c r="AZ22" i="39"/>
  <c r="AY22" i="39"/>
  <c r="BA21" i="39"/>
  <c r="AZ21" i="39"/>
  <c r="AY21" i="39"/>
  <c r="BA20" i="39"/>
  <c r="AZ20" i="39"/>
  <c r="AY20" i="39"/>
  <c r="BA19" i="39"/>
  <c r="AZ19" i="39"/>
  <c r="AY19" i="39"/>
  <c r="BA18" i="39"/>
  <c r="AZ18" i="39"/>
  <c r="AY18" i="39"/>
  <c r="BA17" i="39"/>
  <c r="AZ17" i="39"/>
  <c r="AY17" i="39"/>
  <c r="BA16" i="39"/>
  <c r="AZ16" i="39"/>
  <c r="AY16" i="39"/>
  <c r="BA15" i="39"/>
  <c r="AZ15" i="39"/>
  <c r="AY15" i="39"/>
  <c r="Q26" i="39"/>
  <c r="P26" i="39"/>
  <c r="O26" i="39"/>
  <c r="N26" i="39"/>
  <c r="M26" i="39"/>
  <c r="L26" i="39"/>
  <c r="Q25" i="39"/>
  <c r="P25" i="39"/>
  <c r="O25" i="39"/>
  <c r="N25" i="39"/>
  <c r="M25" i="39"/>
  <c r="L25" i="39"/>
  <c r="Q24" i="39"/>
  <c r="P24" i="39"/>
  <c r="O24" i="39"/>
  <c r="N24" i="39"/>
  <c r="M24" i="39"/>
  <c r="L24" i="39"/>
  <c r="Q23" i="39"/>
  <c r="P23" i="39"/>
  <c r="O23" i="39"/>
  <c r="N23" i="39"/>
  <c r="M23" i="39"/>
  <c r="L23" i="39"/>
  <c r="Q22" i="39"/>
  <c r="P22" i="39"/>
  <c r="O22" i="39"/>
  <c r="N22" i="39"/>
  <c r="M22" i="39"/>
  <c r="L22" i="39"/>
  <c r="Q21" i="39"/>
  <c r="P21" i="39"/>
  <c r="O21" i="39"/>
  <c r="N21" i="39"/>
  <c r="M21" i="39"/>
  <c r="L21" i="39"/>
  <c r="Q20" i="39"/>
  <c r="P20" i="39"/>
  <c r="O20" i="39"/>
  <c r="N20" i="39"/>
  <c r="M20" i="39"/>
  <c r="L20" i="39"/>
  <c r="Q19" i="39"/>
  <c r="P19" i="39"/>
  <c r="O19" i="39"/>
  <c r="N19" i="39"/>
  <c r="M19" i="39"/>
  <c r="L19" i="39"/>
  <c r="Q18" i="39"/>
  <c r="P18" i="39"/>
  <c r="O18" i="39"/>
  <c r="N18" i="39"/>
  <c r="M18" i="39"/>
  <c r="L18" i="39"/>
  <c r="Q17" i="39"/>
  <c r="P17" i="39"/>
  <c r="O17" i="39"/>
  <c r="N17" i="39"/>
  <c r="M17" i="39"/>
  <c r="L17" i="39"/>
  <c r="Q16" i="39"/>
  <c r="P16" i="39"/>
  <c r="O16" i="39"/>
  <c r="N16" i="39"/>
  <c r="M16" i="39"/>
  <c r="L16" i="39"/>
  <c r="Q15" i="39"/>
  <c r="P15" i="39"/>
  <c r="O15" i="39"/>
  <c r="N15" i="39"/>
  <c r="M15" i="39"/>
  <c r="L15" i="39"/>
  <c r="BA26" i="38"/>
  <c r="AZ26" i="38"/>
  <c r="AY26" i="38"/>
  <c r="BA25" i="38"/>
  <c r="AZ25" i="38"/>
  <c r="AY25" i="38"/>
  <c r="BA24" i="38"/>
  <c r="AZ24" i="38"/>
  <c r="AY24" i="38"/>
  <c r="BA23" i="38"/>
  <c r="AZ23" i="38"/>
  <c r="AY23" i="38"/>
  <c r="BA22" i="38"/>
  <c r="AZ22" i="38"/>
  <c r="AY22" i="38"/>
  <c r="BA21" i="38"/>
  <c r="AZ21" i="38"/>
  <c r="AY21" i="38"/>
  <c r="BA20" i="38"/>
  <c r="AZ20" i="38"/>
  <c r="AY20" i="38"/>
  <c r="BA19" i="38"/>
  <c r="AZ19" i="38"/>
  <c r="AY19" i="38"/>
  <c r="BA18" i="38"/>
  <c r="AZ18" i="38"/>
  <c r="AY18" i="38"/>
  <c r="BA17" i="38"/>
  <c r="AZ17" i="38"/>
  <c r="AY17" i="38"/>
  <c r="BA16" i="38"/>
  <c r="AZ16" i="38"/>
  <c r="AY16" i="38"/>
  <c r="BA15" i="38"/>
  <c r="AZ15" i="38"/>
  <c r="AY15" i="38"/>
  <c r="L16" i="38"/>
  <c r="M16" i="38"/>
  <c r="N16" i="38"/>
  <c r="O16" i="38"/>
  <c r="P16" i="38"/>
  <c r="Q16" i="38"/>
  <c r="L17" i="38"/>
  <c r="M17" i="38"/>
  <c r="N17" i="38"/>
  <c r="O17" i="38"/>
  <c r="P17" i="38"/>
  <c r="Q17" i="38"/>
  <c r="L18" i="38"/>
  <c r="M18" i="38"/>
  <c r="N18" i="38"/>
  <c r="O18" i="38"/>
  <c r="P18" i="38"/>
  <c r="Q18" i="38"/>
  <c r="L19" i="38"/>
  <c r="M19" i="38"/>
  <c r="N19" i="38"/>
  <c r="O19" i="38"/>
  <c r="P19" i="38"/>
  <c r="Q19" i="38"/>
  <c r="L20" i="38"/>
  <c r="M20" i="38"/>
  <c r="N20" i="38"/>
  <c r="O20" i="38"/>
  <c r="P20" i="38"/>
  <c r="Q20" i="38"/>
  <c r="L21" i="38"/>
  <c r="M21" i="38"/>
  <c r="N21" i="38"/>
  <c r="O21" i="38"/>
  <c r="P21" i="38"/>
  <c r="Q21" i="38"/>
  <c r="L22" i="38"/>
  <c r="M22" i="38"/>
  <c r="N22" i="38"/>
  <c r="O22" i="38"/>
  <c r="P22" i="38"/>
  <c r="Q22" i="38"/>
  <c r="L23" i="38"/>
  <c r="M23" i="38"/>
  <c r="N23" i="38"/>
  <c r="O23" i="38"/>
  <c r="P23" i="38"/>
  <c r="Q23" i="38"/>
  <c r="L24" i="38"/>
  <c r="M24" i="38"/>
  <c r="N24" i="38"/>
  <c r="O24" i="38"/>
  <c r="P24" i="38"/>
  <c r="Q24" i="38"/>
  <c r="L25" i="38"/>
  <c r="M25" i="38"/>
  <c r="N25" i="38"/>
  <c r="O25" i="38"/>
  <c r="P25" i="38"/>
  <c r="Q25" i="38"/>
  <c r="L26" i="38"/>
  <c r="M26" i="38"/>
  <c r="N26" i="38"/>
  <c r="O26" i="38"/>
  <c r="P26" i="38"/>
  <c r="Q26" i="38"/>
  <c r="M15" i="38"/>
  <c r="N15" i="38"/>
  <c r="O15" i="38"/>
  <c r="P15" i="38"/>
  <c r="Q15" i="38"/>
  <c r="L15" i="38"/>
  <c r="BO325" i="29"/>
  <c r="BN325" i="29"/>
  <c r="BM325" i="29"/>
  <c r="BO323" i="29"/>
  <c r="BN323" i="29"/>
  <c r="BM323" i="29"/>
  <c r="AF325" i="29"/>
  <c r="AF332" i="29" s="1"/>
  <c r="AE325" i="29"/>
  <c r="AE332" i="29" s="1"/>
  <c r="AE323" i="29"/>
  <c r="AE330" i="29" s="1"/>
  <c r="AF323" i="29"/>
  <c r="AF330" i="29" s="1"/>
  <c r="AG325" i="29"/>
  <c r="AG332" i="29" s="1"/>
  <c r="AG323" i="29"/>
  <c r="AG330" i="29" s="1"/>
  <c r="AT24" i="48" l="1"/>
  <c r="AT24" i="43"/>
  <c r="AT24" i="41"/>
  <c r="AT24" i="39"/>
  <c r="AT24" i="37"/>
  <c r="AT24" i="35"/>
  <c r="AT24" i="30"/>
  <c r="AT24" i="61"/>
  <c r="AV54" i="61" s="1"/>
  <c r="AT24" i="49"/>
  <c r="AT24" i="47"/>
  <c r="AT24" i="42"/>
  <c r="AT24" i="40"/>
  <c r="AT24" i="38"/>
  <c r="AT24" i="36"/>
  <c r="AT24" i="31"/>
  <c r="AT24" i="60"/>
  <c r="AT24" i="28"/>
  <c r="H24" i="28"/>
  <c r="H24" i="49"/>
  <c r="H24" i="61"/>
  <c r="H24" i="48"/>
  <c r="L54" i="48" s="1"/>
  <c r="H24" i="47"/>
  <c r="H24" i="43"/>
  <c r="L54" i="43" s="1"/>
  <c r="H24" i="41"/>
  <c r="H24" i="39"/>
  <c r="H24" i="42"/>
  <c r="L54" i="42" s="1"/>
  <c r="H24" i="36"/>
  <c r="H24" i="40"/>
  <c r="L54" i="40" s="1"/>
  <c r="H24" i="38"/>
  <c r="H24" i="30"/>
  <c r="H24" i="31"/>
  <c r="H24" i="35"/>
  <c r="H24" i="37"/>
  <c r="H24" i="60"/>
  <c r="G24" i="28"/>
  <c r="G24" i="47"/>
  <c r="G24" i="61"/>
  <c r="G24" i="49"/>
  <c r="G24" i="43"/>
  <c r="K54" i="43" s="1" a="1"/>
  <c r="K54" i="43" s="1"/>
  <c r="G24" i="41"/>
  <c r="G24" i="39"/>
  <c r="G24" i="35"/>
  <c r="G24" i="48"/>
  <c r="K54" i="48" s="1" a="1"/>
  <c r="K54" i="48" s="1"/>
  <c r="G24" i="37"/>
  <c r="G24" i="31"/>
  <c r="G24" i="60"/>
  <c r="G24" i="42"/>
  <c r="K54" i="42" s="1" a="1"/>
  <c r="K54" i="42" s="1"/>
  <c r="G24" i="36"/>
  <c r="G24" i="40"/>
  <c r="K54" i="40" s="1" a="1"/>
  <c r="K54" i="40" s="1"/>
  <c r="G24" i="38"/>
  <c r="G24" i="30"/>
  <c r="F24" i="28"/>
  <c r="F24" i="61"/>
  <c r="F24" i="48"/>
  <c r="F24" i="49"/>
  <c r="F24" i="47"/>
  <c r="F24" i="37"/>
  <c r="F24" i="35"/>
  <c r="F24" i="30"/>
  <c r="F24" i="39"/>
  <c r="F24" i="41"/>
  <c r="F24" i="31"/>
  <c r="F24" i="60"/>
  <c r="F24" i="43"/>
  <c r="F24" i="42"/>
  <c r="F24" i="36"/>
  <c r="F24" i="40"/>
  <c r="F24" i="38"/>
  <c r="AR24" i="49"/>
  <c r="AR24" i="47"/>
  <c r="AR24" i="42"/>
  <c r="AR24" i="40"/>
  <c r="AR24" i="38"/>
  <c r="AR24" i="36"/>
  <c r="AR24" i="31"/>
  <c r="AR24" i="60"/>
  <c r="AR24" i="48"/>
  <c r="AR24" i="43"/>
  <c r="AR24" i="41"/>
  <c r="AR24" i="39"/>
  <c r="AR24" i="37"/>
  <c r="AR24" i="35"/>
  <c r="AR24" i="30"/>
  <c r="AR24" i="61"/>
  <c r="AT54" i="61" s="1"/>
  <c r="AR24" i="28"/>
  <c r="AS24" i="48"/>
  <c r="AS24" i="43"/>
  <c r="AS24" i="41"/>
  <c r="AS24" i="39"/>
  <c r="AS24" i="37"/>
  <c r="AS24" i="35"/>
  <c r="AS24" i="30"/>
  <c r="AS24" i="49"/>
  <c r="AS24" i="47"/>
  <c r="AS24" i="36"/>
  <c r="AS24" i="61"/>
  <c r="AU54" i="61" s="1"/>
  <c r="F1258" i="6" s="1" a="1"/>
  <c r="F1258" i="6" s="1"/>
  <c r="AS24" i="42"/>
  <c r="AS24" i="40"/>
  <c r="AS24" i="31"/>
  <c r="AS24" i="38"/>
  <c r="AS24" i="60"/>
  <c r="AS24" i="28"/>
  <c r="A1243" i="6"/>
  <c r="B1244" i="6"/>
  <c r="F2476" i="6"/>
  <c r="F2404" i="6"/>
  <c r="F2332" i="6"/>
  <c r="F2260" i="6"/>
  <c r="F2188" i="6"/>
  <c r="F2515" i="6"/>
  <c r="F2443" i="6"/>
  <c r="F2371" i="6"/>
  <c r="F2299" i="6"/>
  <c r="F2227" i="6"/>
  <c r="F2155" i="6"/>
  <c r="F2512" i="6"/>
  <c r="F2440" i="6"/>
  <c r="F2296" i="6"/>
  <c r="F2152" i="6"/>
  <c r="F2263" i="6"/>
  <c r="F2407" i="6"/>
  <c r="F2224" i="6"/>
  <c r="F2479" i="6"/>
  <c r="F2368" i="6"/>
  <c r="F2119" i="6"/>
  <c r="F2191" i="6"/>
  <c r="F2335" i="6"/>
  <c r="F2116" i="6"/>
  <c r="F2501" i="6"/>
  <c r="F2429" i="6"/>
  <c r="F2357" i="6"/>
  <c r="F2285" i="6"/>
  <c r="F2213" i="6"/>
  <c r="F2141" i="6"/>
  <c r="F2468" i="6"/>
  <c r="F2396" i="6"/>
  <c r="F2324" i="6"/>
  <c r="F2252" i="6"/>
  <c r="F2180" i="6"/>
  <c r="F2108" i="6"/>
  <c r="F2465" i="6"/>
  <c r="F2393" i="6"/>
  <c r="F2321" i="6"/>
  <c r="F2249" i="6"/>
  <c r="F2177" i="6"/>
  <c r="F2504" i="6"/>
  <c r="F2360" i="6"/>
  <c r="F2216" i="6"/>
  <c r="F2432" i="6"/>
  <c r="F2288" i="6"/>
  <c r="F2144" i="6"/>
  <c r="F2105" i="6"/>
  <c r="F2525" i="6"/>
  <c r="F2453" i="6"/>
  <c r="F2381" i="6"/>
  <c r="F2309" i="6"/>
  <c r="F2237" i="6"/>
  <c r="F2165" i="6"/>
  <c r="F2492" i="6"/>
  <c r="F2420" i="6"/>
  <c r="F2348" i="6"/>
  <c r="F2276" i="6"/>
  <c r="F2204" i="6"/>
  <c r="F2489" i="6"/>
  <c r="F2417" i="6"/>
  <c r="F2345" i="6"/>
  <c r="F2273" i="6"/>
  <c r="F2201" i="6"/>
  <c r="F2528" i="6"/>
  <c r="F2456" i="6"/>
  <c r="F2312" i="6"/>
  <c r="F2168" i="6"/>
  <c r="F2132" i="6"/>
  <c r="F2384" i="6"/>
  <c r="F2240" i="6"/>
  <c r="F2129" i="6"/>
  <c r="F2517" i="6"/>
  <c r="F2445" i="6"/>
  <c r="F2373" i="6"/>
  <c r="F2301" i="6"/>
  <c r="F2229" i="6"/>
  <c r="F2157" i="6"/>
  <c r="F2481" i="6"/>
  <c r="F2409" i="6"/>
  <c r="F2337" i="6"/>
  <c r="F2265" i="6"/>
  <c r="F2193" i="6"/>
  <c r="F2514" i="6"/>
  <c r="F2298" i="6"/>
  <c r="F2190" i="6"/>
  <c r="F2154" i="6"/>
  <c r="F2406" i="6"/>
  <c r="F2262" i="6"/>
  <c r="F2442" i="6"/>
  <c r="F2370" i="6"/>
  <c r="F2226" i="6"/>
  <c r="F2121" i="6"/>
  <c r="F2478" i="6"/>
  <c r="F2334" i="6"/>
  <c r="F2118" i="6"/>
  <c r="F2485" i="6"/>
  <c r="F2413" i="6"/>
  <c r="F2341" i="6"/>
  <c r="F2269" i="6"/>
  <c r="F2197" i="6"/>
  <c r="F2125" i="6"/>
  <c r="F2521" i="6"/>
  <c r="F2449" i="6"/>
  <c r="F2377" i="6"/>
  <c r="F2305" i="6"/>
  <c r="F2233" i="6"/>
  <c r="F2161" i="6"/>
  <c r="F2266" i="6"/>
  <c r="F2446" i="6"/>
  <c r="F2302" i="6"/>
  <c r="F2374" i="6"/>
  <c r="F2230" i="6"/>
  <c r="F2518" i="6"/>
  <c r="F2410" i="6"/>
  <c r="F2338" i="6"/>
  <c r="F2194" i="6"/>
  <c r="F2482" i="6"/>
  <c r="F2158" i="6"/>
  <c r="F2122" i="6"/>
  <c r="F2507" i="6"/>
  <c r="F2435" i="6"/>
  <c r="F2363" i="6"/>
  <c r="F2291" i="6"/>
  <c r="F2219" i="6"/>
  <c r="F2147" i="6"/>
  <c r="F2183" i="6"/>
  <c r="F2471" i="6"/>
  <c r="F2327" i="6"/>
  <c r="F2255" i="6"/>
  <c r="F2366" i="6"/>
  <c r="F2114" i="6"/>
  <c r="F2474" i="6"/>
  <c r="F2510" i="6"/>
  <c r="F2438" i="6"/>
  <c r="F2294" i="6"/>
  <c r="F2150" i="6"/>
  <c r="F2330" i="6"/>
  <c r="F2186" i="6"/>
  <c r="F2402" i="6"/>
  <c r="F2258" i="6"/>
  <c r="F2399" i="6"/>
  <c r="F2222" i="6"/>
  <c r="F2111" i="6"/>
  <c r="F2531" i="6"/>
  <c r="F2459" i="6"/>
  <c r="F2387" i="6"/>
  <c r="F2315" i="6"/>
  <c r="F2243" i="6"/>
  <c r="F2171" i="6"/>
  <c r="F2534" i="6"/>
  <c r="F2351" i="6"/>
  <c r="F2495" i="6"/>
  <c r="F2423" i="6"/>
  <c r="F2279" i="6"/>
  <c r="F2498" i="6"/>
  <c r="F2390" i="6"/>
  <c r="F2246" i="6"/>
  <c r="F2462" i="6"/>
  <c r="F2318" i="6"/>
  <c r="F2174" i="6"/>
  <c r="F2426" i="6"/>
  <c r="F2282" i="6"/>
  <c r="F2138" i="6"/>
  <c r="F2354" i="6"/>
  <c r="F2210" i="6"/>
  <c r="F2207" i="6"/>
  <c r="F2135" i="6"/>
  <c r="F2127" i="6"/>
  <c r="F2484" i="6"/>
  <c r="F2412" i="6"/>
  <c r="F2340" i="6"/>
  <c r="F2268" i="6"/>
  <c r="F2196" i="6"/>
  <c r="F2523" i="6"/>
  <c r="F2451" i="6"/>
  <c r="F2379" i="6"/>
  <c r="F2307" i="6"/>
  <c r="F2235" i="6"/>
  <c r="F2163" i="6"/>
  <c r="F2520" i="6"/>
  <c r="F2376" i="6"/>
  <c r="F2232" i="6"/>
  <c r="F2343" i="6"/>
  <c r="F2415" i="6"/>
  <c r="F2199" i="6"/>
  <c r="F2160" i="6"/>
  <c r="F2487" i="6"/>
  <c r="F2448" i="6"/>
  <c r="F2304" i="6"/>
  <c r="F2271" i="6"/>
  <c r="F2124" i="6"/>
  <c r="F2500" i="6"/>
  <c r="F2428" i="6"/>
  <c r="F2356" i="6"/>
  <c r="F2284" i="6"/>
  <c r="F2212" i="6"/>
  <c r="F2140" i="6"/>
  <c r="F2467" i="6"/>
  <c r="F2395" i="6"/>
  <c r="F2323" i="6"/>
  <c r="F2251" i="6"/>
  <c r="F2179" i="6"/>
  <c r="F2392" i="6"/>
  <c r="F2248" i="6"/>
  <c r="F2215" i="6"/>
  <c r="F2287" i="6"/>
  <c r="F2359" i="6"/>
  <c r="F2320" i="6"/>
  <c r="F2431" i="6"/>
  <c r="F2503" i="6"/>
  <c r="F2464" i="6"/>
  <c r="F2176" i="6"/>
  <c r="F2143" i="6"/>
  <c r="F2107" i="6"/>
  <c r="F2104" i="6"/>
  <c r="F2524" i="6"/>
  <c r="F2452" i="6"/>
  <c r="F2380" i="6"/>
  <c r="F2308" i="6"/>
  <c r="F2236" i="6"/>
  <c r="F2164" i="6"/>
  <c r="F2491" i="6"/>
  <c r="F2419" i="6"/>
  <c r="F2347" i="6"/>
  <c r="F2275" i="6"/>
  <c r="F2203" i="6"/>
  <c r="F2488" i="6"/>
  <c r="F2344" i="6"/>
  <c r="F2200" i="6"/>
  <c r="F2167" i="6"/>
  <c r="F2455" i="6"/>
  <c r="F2311" i="6"/>
  <c r="F2272" i="6"/>
  <c r="F2131" i="6"/>
  <c r="F2416" i="6"/>
  <c r="F2383" i="6"/>
  <c r="F2239" i="6"/>
  <c r="F2527" i="6"/>
  <c r="F2128" i="6"/>
  <c r="F2477" i="6"/>
  <c r="F2405" i="6"/>
  <c r="F2333" i="6"/>
  <c r="F2261" i="6"/>
  <c r="F2189" i="6"/>
  <c r="F2516" i="6"/>
  <c r="F2444" i="6"/>
  <c r="F2372" i="6"/>
  <c r="F2300" i="6"/>
  <c r="F2228" i="6"/>
  <c r="F2156" i="6"/>
  <c r="F2513" i="6"/>
  <c r="F2441" i="6"/>
  <c r="F2369" i="6"/>
  <c r="F2297" i="6"/>
  <c r="F2225" i="6"/>
  <c r="F2153" i="6"/>
  <c r="F2120" i="6"/>
  <c r="F2480" i="6"/>
  <c r="F2408" i="6"/>
  <c r="F2264" i="6"/>
  <c r="F2192" i="6"/>
  <c r="F2336" i="6"/>
  <c r="F2117" i="6"/>
  <c r="F2469" i="6"/>
  <c r="F2397" i="6"/>
  <c r="F2325" i="6"/>
  <c r="F2253" i="6"/>
  <c r="F2181" i="6"/>
  <c r="F2109" i="6"/>
  <c r="F2505" i="6"/>
  <c r="F2433" i="6"/>
  <c r="F2361" i="6"/>
  <c r="F2289" i="6"/>
  <c r="F2217" i="6"/>
  <c r="F2145" i="6"/>
  <c r="F2502" i="6"/>
  <c r="F2430" i="6"/>
  <c r="F2142" i="6"/>
  <c r="F2394" i="6"/>
  <c r="F2250" i="6"/>
  <c r="F2358" i="6"/>
  <c r="F2214" i="6"/>
  <c r="F2466" i="6"/>
  <c r="F2322" i="6"/>
  <c r="F2178" i="6"/>
  <c r="F2286" i="6"/>
  <c r="F2106" i="6"/>
  <c r="F2493" i="6"/>
  <c r="F2421" i="6"/>
  <c r="F2349" i="6"/>
  <c r="F2277" i="6"/>
  <c r="F2205" i="6"/>
  <c r="F2529" i="6"/>
  <c r="F2457" i="6"/>
  <c r="F2385" i="6"/>
  <c r="F2313" i="6"/>
  <c r="F2241" i="6"/>
  <c r="F2169" i="6"/>
  <c r="F2133" i="6"/>
  <c r="F2346" i="6"/>
  <c r="F2490" i="6"/>
  <c r="F2202" i="6"/>
  <c r="F2454" i="6"/>
  <c r="F2310" i="6"/>
  <c r="F2166" i="6"/>
  <c r="F2382" i="6"/>
  <c r="F2238" i="6"/>
  <c r="F2418" i="6"/>
  <c r="F2274" i="6"/>
  <c r="F2526" i="6"/>
  <c r="F2130" i="6"/>
  <c r="F2509" i="6"/>
  <c r="F2437" i="6"/>
  <c r="F2365" i="6"/>
  <c r="F2293" i="6"/>
  <c r="F2221" i="6"/>
  <c r="F2149" i="6"/>
  <c r="F2113" i="6"/>
  <c r="F2473" i="6"/>
  <c r="F2401" i="6"/>
  <c r="F2329" i="6"/>
  <c r="F2257" i="6"/>
  <c r="F2185" i="6"/>
  <c r="F2218" i="6"/>
  <c r="F2254" i="6"/>
  <c r="F2470" i="6"/>
  <c r="F2326" i="6"/>
  <c r="F2182" i="6"/>
  <c r="F2362" i="6"/>
  <c r="F2506" i="6"/>
  <c r="F2434" i="6"/>
  <c r="F2290" i="6"/>
  <c r="F2146" i="6"/>
  <c r="F2398" i="6"/>
  <c r="F2110" i="6"/>
  <c r="F2533" i="6"/>
  <c r="F2461" i="6"/>
  <c r="F2389" i="6"/>
  <c r="F2317" i="6"/>
  <c r="F2245" i="6"/>
  <c r="F2173" i="6"/>
  <c r="F2497" i="6"/>
  <c r="F2425" i="6"/>
  <c r="F2353" i="6"/>
  <c r="F2281" i="6"/>
  <c r="F2209" i="6"/>
  <c r="F2137" i="6"/>
  <c r="F2494" i="6"/>
  <c r="F2350" i="6"/>
  <c r="F2206" i="6"/>
  <c r="F2170" i="6"/>
  <c r="F2314" i="6"/>
  <c r="F2530" i="6"/>
  <c r="F2422" i="6"/>
  <c r="F2278" i="6"/>
  <c r="F2386" i="6"/>
  <c r="F2242" i="6"/>
  <c r="F2458" i="6"/>
  <c r="F2134" i="6"/>
  <c r="F2126" i="6"/>
  <c r="F2483" i="6"/>
  <c r="F2411" i="6"/>
  <c r="F2339" i="6"/>
  <c r="F2267" i="6"/>
  <c r="F2195" i="6"/>
  <c r="F2231" i="6"/>
  <c r="F2522" i="6"/>
  <c r="F2447" i="6"/>
  <c r="F2159" i="6"/>
  <c r="F2519" i="6"/>
  <c r="F2270" i="6"/>
  <c r="F2375" i="6"/>
  <c r="F2303" i="6"/>
  <c r="F2342" i="6"/>
  <c r="F2198" i="6"/>
  <c r="F2414" i="6"/>
  <c r="F2378" i="6"/>
  <c r="F2234" i="6"/>
  <c r="F2486" i="6"/>
  <c r="F2450" i="6"/>
  <c r="F2306" i="6"/>
  <c r="F2162" i="6"/>
  <c r="F2123" i="6"/>
  <c r="F2508" i="6"/>
  <c r="F2436" i="6"/>
  <c r="F2364" i="6"/>
  <c r="F2292" i="6"/>
  <c r="F2220" i="6"/>
  <c r="F2148" i="6"/>
  <c r="F2475" i="6"/>
  <c r="F2403" i="6"/>
  <c r="F2331" i="6"/>
  <c r="F2259" i="6"/>
  <c r="F2187" i="6"/>
  <c r="F2472" i="6"/>
  <c r="F2328" i="6"/>
  <c r="F2184" i="6"/>
  <c r="F2295" i="6"/>
  <c r="F2223" i="6"/>
  <c r="F2511" i="6"/>
  <c r="F2439" i="6"/>
  <c r="F2151" i="6"/>
  <c r="F2367" i="6"/>
  <c r="F2115" i="6"/>
  <c r="F2400" i="6"/>
  <c r="F2256" i="6"/>
  <c r="F2112" i="6"/>
  <c r="F2532" i="6"/>
  <c r="F2460" i="6"/>
  <c r="F2388" i="6"/>
  <c r="F2316" i="6"/>
  <c r="F2244" i="6"/>
  <c r="F2172" i="6"/>
  <c r="F2499" i="6"/>
  <c r="F2427" i="6"/>
  <c r="F2355" i="6"/>
  <c r="F2283" i="6"/>
  <c r="F2211" i="6"/>
  <c r="F2139" i="6"/>
  <c r="F2496" i="6"/>
  <c r="F2535" i="6"/>
  <c r="F2424" i="6"/>
  <c r="F2280" i="6"/>
  <c r="F2391" i="6"/>
  <c r="F2247" i="6"/>
  <c r="F2175" i="6"/>
  <c r="F2319" i="6"/>
  <c r="F2352" i="6"/>
  <c r="F2208" i="6"/>
  <c r="F2463" i="6"/>
  <c r="F2136" i="6"/>
  <c r="X1121" i="6"/>
  <c r="N1630" i="6" s="1"/>
  <c r="P75" i="60"/>
  <c r="H67" i="60" s="1"/>
  <c r="P1220" i="6" s="1"/>
  <c r="P74" i="60"/>
  <c r="H66" i="60" s="1"/>
  <c r="P1198" i="6" s="1"/>
  <c r="B1194" i="6"/>
  <c r="B1195" i="6" s="1"/>
  <c r="X1205" i="6"/>
  <c r="X1204" i="6"/>
  <c r="X1203" i="6"/>
  <c r="X1202" i="6"/>
  <c r="X1201" i="6"/>
  <c r="X1199" i="6"/>
  <c r="X1198" i="6"/>
  <c r="X1197" i="6"/>
  <c r="X1196" i="6"/>
  <c r="X1195" i="6"/>
  <c r="X1194" i="6"/>
  <c r="K75" i="60"/>
  <c r="C67" i="60" s="1"/>
  <c r="K1223" i="6" s="1"/>
  <c r="O75" i="60"/>
  <c r="G67" i="60" s="1"/>
  <c r="O1229" i="6" s="1"/>
  <c r="N75" i="60"/>
  <c r="F67" i="60" s="1"/>
  <c r="M75" i="60"/>
  <c r="E67" i="60" s="1"/>
  <c r="M1205" i="6" s="1"/>
  <c r="L75" i="60"/>
  <c r="D67" i="60" s="1"/>
  <c r="O74" i="60"/>
  <c r="G66" i="60" s="1"/>
  <c r="O1201" i="6" s="1"/>
  <c r="N74" i="60"/>
  <c r="F66" i="60" s="1"/>
  <c r="N1219" i="6" s="1"/>
  <c r="M74" i="60"/>
  <c r="E66" i="60" s="1"/>
  <c r="L74" i="60"/>
  <c r="D66" i="60" s="1"/>
  <c r="K74" i="60"/>
  <c r="C66" i="60" s="1"/>
  <c r="K1225" i="6" s="1"/>
  <c r="L73" i="60"/>
  <c r="D65" i="60" s="1"/>
  <c r="K73" i="60"/>
  <c r="C65" i="60" s="1"/>
  <c r="K1221" i="6" s="1"/>
  <c r="BB46" i="60"/>
  <c r="BA46" i="60"/>
  <c r="AZ46" i="60"/>
  <c r="AN45" i="60"/>
  <c r="AM45" i="60"/>
  <c r="AL45" i="60"/>
  <c r="AK45" i="60"/>
  <c r="AJ45" i="60"/>
  <c r="AI45" i="60"/>
  <c r="U45" i="60"/>
  <c r="T45" i="60"/>
  <c r="S45" i="60"/>
  <c r="R45" i="60"/>
  <c r="Q45" i="60"/>
  <c r="P45" i="60"/>
  <c r="G1196" i="6"/>
  <c r="I1196" i="6"/>
  <c r="I1199" i="6"/>
  <c r="F1208" i="6"/>
  <c r="F1211" i="6"/>
  <c r="I1214" i="6"/>
  <c r="I1217" i="6"/>
  <c r="F1220" i="6"/>
  <c r="F1223" i="6"/>
  <c r="H1229" i="6"/>
  <c r="I1229" i="6"/>
  <c r="E56" i="60"/>
  <c r="E55" i="60"/>
  <c r="E54" i="60"/>
  <c r="E53" i="60"/>
  <c r="E52" i="60"/>
  <c r="E51" i="60"/>
  <c r="E1211" i="6"/>
  <c r="E50" i="60"/>
  <c r="AY49" i="60"/>
  <c r="E1208" i="6"/>
  <c r="E49" i="60"/>
  <c r="AY48" i="60"/>
  <c r="AH48" i="60"/>
  <c r="O48" i="60"/>
  <c r="E1205" i="6"/>
  <c r="E48" i="60"/>
  <c r="AH47" i="60"/>
  <c r="O47" i="60"/>
  <c r="E47" i="60"/>
  <c r="AY46" i="60"/>
  <c r="E46" i="60"/>
  <c r="AH45" i="60"/>
  <c r="O45" i="60"/>
  <c r="E45" i="60"/>
  <c r="Z40" i="60"/>
  <c r="Y40" i="60"/>
  <c r="X40" i="60"/>
  <c r="J40" i="60"/>
  <c r="B40" i="60"/>
  <c r="Z39" i="60"/>
  <c r="Y39" i="60"/>
  <c r="V39" i="60"/>
  <c r="J39" i="60"/>
  <c r="B39" i="60"/>
  <c r="X38" i="60"/>
  <c r="W38" i="60"/>
  <c r="V38" i="60"/>
  <c r="J38" i="60"/>
  <c r="B38" i="60"/>
  <c r="Z37" i="60"/>
  <c r="W37" i="60"/>
  <c r="V37" i="60"/>
  <c r="J37" i="60"/>
  <c r="B37" i="60"/>
  <c r="Z36" i="60"/>
  <c r="W36" i="60"/>
  <c r="V36" i="60"/>
  <c r="J36" i="60"/>
  <c r="B36" i="60"/>
  <c r="Z35" i="60"/>
  <c r="Y35" i="60"/>
  <c r="X35" i="60"/>
  <c r="J35" i="60"/>
  <c r="B35" i="60"/>
  <c r="Z34" i="60"/>
  <c r="W34" i="60"/>
  <c r="V34" i="60"/>
  <c r="J34" i="60"/>
  <c r="B34" i="60"/>
  <c r="X33" i="60"/>
  <c r="W33" i="60"/>
  <c r="V33" i="60"/>
  <c r="J33" i="60"/>
  <c r="B33" i="60"/>
  <c r="X32" i="60"/>
  <c r="W32" i="60"/>
  <c r="V32" i="60"/>
  <c r="J32" i="60"/>
  <c r="B32" i="60"/>
  <c r="Z31" i="60"/>
  <c r="Y31" i="60"/>
  <c r="V31" i="60"/>
  <c r="J31" i="60"/>
  <c r="B31" i="60"/>
  <c r="Z30" i="60"/>
  <c r="Y30" i="60"/>
  <c r="X30" i="60"/>
  <c r="J30" i="60"/>
  <c r="B30" i="60"/>
  <c r="Z29" i="60"/>
  <c r="Y29" i="60"/>
  <c r="X29" i="60"/>
  <c r="J29" i="60"/>
  <c r="B29" i="60"/>
  <c r="Z26" i="60"/>
  <c r="I1228" i="6" s="1"/>
  <c r="Y26" i="60"/>
  <c r="H1228" i="6" s="1"/>
  <c r="X26" i="60"/>
  <c r="U26" i="60"/>
  <c r="Z25" i="60"/>
  <c r="Y25" i="60"/>
  <c r="V25" i="60"/>
  <c r="U25" i="60"/>
  <c r="X55" i="60" s="1"/>
  <c r="X24" i="60"/>
  <c r="W24" i="60"/>
  <c r="F1222" i="6" s="1"/>
  <c r="V24" i="60"/>
  <c r="U24" i="60"/>
  <c r="AQ24" i="60" s="1"/>
  <c r="Z23" i="60"/>
  <c r="W23" i="60"/>
  <c r="F1219" i="6" s="1"/>
  <c r="V23" i="60"/>
  <c r="U23" i="60"/>
  <c r="Z22" i="60"/>
  <c r="I1216" i="6" s="1"/>
  <c r="W22" i="60"/>
  <c r="V22" i="60"/>
  <c r="U22" i="60"/>
  <c r="Z21" i="60"/>
  <c r="I1213" i="6" s="1"/>
  <c r="Y21" i="60"/>
  <c r="X21" i="60"/>
  <c r="U21" i="60"/>
  <c r="X51" i="60" s="1"/>
  <c r="Z20" i="60"/>
  <c r="W20" i="60"/>
  <c r="F1210" i="6" s="1"/>
  <c r="V20" i="60"/>
  <c r="E1210" i="6" s="1"/>
  <c r="U20" i="60"/>
  <c r="AQ20" i="60" s="1"/>
  <c r="AW34" i="60" s="1"/>
  <c r="X19" i="60"/>
  <c r="W19" i="60"/>
  <c r="F1207" i="6" s="1"/>
  <c r="V19" i="60"/>
  <c r="E1207" i="6" s="1"/>
  <c r="U19" i="60"/>
  <c r="X18" i="60"/>
  <c r="W18" i="60"/>
  <c r="V18" i="60"/>
  <c r="E1204" i="6" s="1"/>
  <c r="U18" i="60"/>
  <c r="Z17" i="60"/>
  <c r="Y17" i="60"/>
  <c r="V17" i="60"/>
  <c r="U17" i="60"/>
  <c r="AA16" i="60"/>
  <c r="Z16" i="60"/>
  <c r="I1198" i="6" s="1"/>
  <c r="Y16" i="60"/>
  <c r="X16" i="60"/>
  <c r="U16" i="60"/>
  <c r="AC30" i="60" s="1"/>
  <c r="AA15" i="60"/>
  <c r="Z15" i="60"/>
  <c r="I1195" i="6" s="1"/>
  <c r="Y15" i="60"/>
  <c r="X15" i="60"/>
  <c r="G1195" i="6" s="1"/>
  <c r="W15" i="60"/>
  <c r="V15" i="60"/>
  <c r="U15" i="60"/>
  <c r="AC29" i="60" s="1"/>
  <c r="AY7" i="60"/>
  <c r="AX7" i="60"/>
  <c r="AW7" i="60"/>
  <c r="AH7" i="60"/>
  <c r="AG7" i="60"/>
  <c r="AF7" i="60"/>
  <c r="AE7" i="60"/>
  <c r="AD7" i="60"/>
  <c r="AC7" i="60"/>
  <c r="O7" i="60"/>
  <c r="N7" i="60"/>
  <c r="M7" i="60"/>
  <c r="L7" i="60"/>
  <c r="K7" i="60"/>
  <c r="J7" i="60"/>
  <c r="BA40" i="37"/>
  <c r="AZ40" i="37"/>
  <c r="AY40" i="37"/>
  <c r="BA39" i="37"/>
  <c r="AZ39" i="37"/>
  <c r="AY39" i="37"/>
  <c r="BA38" i="37"/>
  <c r="AZ38" i="37"/>
  <c r="AY38" i="37"/>
  <c r="BA37" i="37"/>
  <c r="AZ37" i="37"/>
  <c r="AY37" i="37"/>
  <c r="BA36" i="37"/>
  <c r="AZ36" i="37"/>
  <c r="AY36" i="37"/>
  <c r="BA35" i="37"/>
  <c r="AZ35" i="37"/>
  <c r="AY35" i="37"/>
  <c r="BA34" i="37"/>
  <c r="AZ34" i="37"/>
  <c r="AY34" i="37"/>
  <c r="BA33" i="37"/>
  <c r="AZ33" i="37"/>
  <c r="AY33" i="37"/>
  <c r="BA32" i="37"/>
  <c r="AZ32" i="37"/>
  <c r="AY32" i="37"/>
  <c r="BA31" i="37"/>
  <c r="AZ31" i="37"/>
  <c r="AY31" i="37"/>
  <c r="BA30" i="37"/>
  <c r="AZ30" i="37"/>
  <c r="AY30" i="37"/>
  <c r="BA29" i="37"/>
  <c r="AZ29" i="37"/>
  <c r="AY29" i="37"/>
  <c r="BA40" i="36"/>
  <c r="AZ40" i="36"/>
  <c r="AY40" i="36"/>
  <c r="BA39" i="36"/>
  <c r="AZ39" i="36"/>
  <c r="AY39" i="36"/>
  <c r="BA38" i="36"/>
  <c r="AZ38" i="36"/>
  <c r="AY38" i="36"/>
  <c r="BA37" i="36"/>
  <c r="AZ37" i="36"/>
  <c r="AY37" i="36"/>
  <c r="BA36" i="36"/>
  <c r="AZ36" i="36"/>
  <c r="AY36" i="36"/>
  <c r="BA35" i="36"/>
  <c r="AZ35" i="36"/>
  <c r="AY35" i="36"/>
  <c r="BA34" i="36"/>
  <c r="AZ34" i="36"/>
  <c r="AY34" i="36"/>
  <c r="BA33" i="36"/>
  <c r="AZ33" i="36"/>
  <c r="AY33" i="36"/>
  <c r="BA32" i="36"/>
  <c r="AZ32" i="36"/>
  <c r="AY32" i="36"/>
  <c r="BA31" i="36"/>
  <c r="AZ31" i="36"/>
  <c r="AY31" i="36"/>
  <c r="BA30" i="36"/>
  <c r="AZ30" i="36"/>
  <c r="AY30" i="36"/>
  <c r="BA29" i="36"/>
  <c r="AZ29" i="36"/>
  <c r="AY29" i="36"/>
  <c r="BA40" i="35"/>
  <c r="AZ40" i="35"/>
  <c r="AY40" i="35"/>
  <c r="BA39" i="35"/>
  <c r="AZ39" i="35"/>
  <c r="AY39" i="35"/>
  <c r="BA38" i="35"/>
  <c r="AZ38" i="35"/>
  <c r="AY38" i="35"/>
  <c r="BA37" i="35"/>
  <c r="AZ37" i="35"/>
  <c r="AY37" i="35"/>
  <c r="BA36" i="35"/>
  <c r="AZ36" i="35"/>
  <c r="AY36" i="35"/>
  <c r="BA35" i="35"/>
  <c r="AZ35" i="35"/>
  <c r="AY35" i="35"/>
  <c r="BA34" i="35"/>
  <c r="AZ34" i="35"/>
  <c r="AY34" i="35"/>
  <c r="BA33" i="35"/>
  <c r="AZ33" i="35"/>
  <c r="AY33" i="35"/>
  <c r="BA32" i="35"/>
  <c r="AZ32" i="35"/>
  <c r="AY32" i="35"/>
  <c r="BA31" i="35"/>
  <c r="AZ31" i="35"/>
  <c r="AY31" i="35"/>
  <c r="BA30" i="35"/>
  <c r="AZ30" i="35"/>
  <c r="AY30" i="35"/>
  <c r="BA29" i="35"/>
  <c r="AZ29" i="35"/>
  <c r="AY29" i="35"/>
  <c r="Q40" i="37"/>
  <c r="P40" i="37"/>
  <c r="O40" i="37"/>
  <c r="N40" i="37"/>
  <c r="M40" i="37"/>
  <c r="L40" i="37"/>
  <c r="Q39" i="37"/>
  <c r="P39" i="37"/>
  <c r="O39" i="37"/>
  <c r="N39" i="37"/>
  <c r="M39" i="37"/>
  <c r="L39" i="37"/>
  <c r="Q38" i="37"/>
  <c r="P38" i="37"/>
  <c r="O38" i="37"/>
  <c r="N38" i="37"/>
  <c r="M38" i="37"/>
  <c r="L38" i="37"/>
  <c r="Q37" i="37"/>
  <c r="P37" i="37"/>
  <c r="O37" i="37"/>
  <c r="N37" i="37"/>
  <c r="M37" i="37"/>
  <c r="L37" i="37"/>
  <c r="Q36" i="37"/>
  <c r="P36" i="37"/>
  <c r="O36" i="37"/>
  <c r="N36" i="37"/>
  <c r="M36" i="37"/>
  <c r="L36" i="37"/>
  <c r="Q35" i="37"/>
  <c r="P35" i="37"/>
  <c r="O35" i="37"/>
  <c r="N35" i="37"/>
  <c r="M35" i="37"/>
  <c r="L35" i="37"/>
  <c r="Q34" i="37"/>
  <c r="P34" i="37"/>
  <c r="O34" i="37"/>
  <c r="N34" i="37"/>
  <c r="M34" i="37"/>
  <c r="L34" i="37"/>
  <c r="Q33" i="37"/>
  <c r="P33" i="37"/>
  <c r="O33" i="37"/>
  <c r="N33" i="37"/>
  <c r="M33" i="37"/>
  <c r="L33" i="37"/>
  <c r="Q32" i="37"/>
  <c r="P32" i="37"/>
  <c r="O32" i="37"/>
  <c r="N32" i="37"/>
  <c r="M32" i="37"/>
  <c r="L32" i="37"/>
  <c r="Q31" i="37"/>
  <c r="P31" i="37"/>
  <c r="O31" i="37"/>
  <c r="N31" i="37"/>
  <c r="M31" i="37"/>
  <c r="L31" i="37"/>
  <c r="Q30" i="37"/>
  <c r="P30" i="37"/>
  <c r="O30" i="37"/>
  <c r="N30" i="37"/>
  <c r="M30" i="37"/>
  <c r="L30" i="37"/>
  <c r="Q29" i="37"/>
  <c r="P29" i="37"/>
  <c r="O29" i="37"/>
  <c r="N29" i="37"/>
  <c r="M29" i="37"/>
  <c r="L29" i="37"/>
  <c r="Q40" i="36"/>
  <c r="P40" i="36"/>
  <c r="O40" i="36"/>
  <c r="N40" i="36"/>
  <c r="M40" i="36"/>
  <c r="L40" i="36"/>
  <c r="Q39" i="36"/>
  <c r="P39" i="36"/>
  <c r="O39" i="36"/>
  <c r="N39" i="36"/>
  <c r="M39" i="36"/>
  <c r="L39" i="36"/>
  <c r="Q38" i="36"/>
  <c r="P38" i="36"/>
  <c r="O38" i="36"/>
  <c r="N38" i="36"/>
  <c r="M38" i="36"/>
  <c r="L38" i="36"/>
  <c r="Q37" i="36"/>
  <c r="P37" i="36"/>
  <c r="O37" i="36"/>
  <c r="N37" i="36"/>
  <c r="M37" i="36"/>
  <c r="L37" i="36"/>
  <c r="Q36" i="36"/>
  <c r="P36" i="36"/>
  <c r="O36" i="36"/>
  <c r="N36" i="36"/>
  <c r="M36" i="36"/>
  <c r="L36" i="36"/>
  <c r="Q35" i="36"/>
  <c r="P35" i="36"/>
  <c r="O35" i="36"/>
  <c r="N35" i="36"/>
  <c r="M35" i="36"/>
  <c r="L35" i="36"/>
  <c r="Q34" i="36"/>
  <c r="P34" i="36"/>
  <c r="O34" i="36"/>
  <c r="N34" i="36"/>
  <c r="M34" i="36"/>
  <c r="L34" i="36"/>
  <c r="Q33" i="36"/>
  <c r="P33" i="36"/>
  <c r="O33" i="36"/>
  <c r="N33" i="36"/>
  <c r="M33" i="36"/>
  <c r="L33" i="36"/>
  <c r="Q32" i="36"/>
  <c r="P32" i="36"/>
  <c r="O32" i="36"/>
  <c r="N32" i="36"/>
  <c r="M32" i="36"/>
  <c r="L32" i="36"/>
  <c r="Q31" i="36"/>
  <c r="P31" i="36"/>
  <c r="O31" i="36"/>
  <c r="N31" i="36"/>
  <c r="M31" i="36"/>
  <c r="L31" i="36"/>
  <c r="Q30" i="36"/>
  <c r="P30" i="36"/>
  <c r="O30" i="36"/>
  <c r="N30" i="36"/>
  <c r="M30" i="36"/>
  <c r="L30" i="36"/>
  <c r="Q29" i="36"/>
  <c r="P29" i="36"/>
  <c r="O29" i="36"/>
  <c r="N29" i="36"/>
  <c r="M29" i="36"/>
  <c r="L29" i="36"/>
  <c r="Q40" i="35"/>
  <c r="P40" i="35"/>
  <c r="O40" i="35"/>
  <c r="N40" i="35"/>
  <c r="M40" i="35"/>
  <c r="L40" i="35"/>
  <c r="Q39" i="35"/>
  <c r="P39" i="35"/>
  <c r="O39" i="35"/>
  <c r="N39" i="35"/>
  <c r="M39" i="35"/>
  <c r="L39" i="35"/>
  <c r="Q38" i="35"/>
  <c r="P38" i="35"/>
  <c r="O38" i="35"/>
  <c r="N38" i="35"/>
  <c r="M38" i="35"/>
  <c r="L38" i="35"/>
  <c r="Q37" i="35"/>
  <c r="P37" i="35"/>
  <c r="O37" i="35"/>
  <c r="N37" i="35"/>
  <c r="M37" i="35"/>
  <c r="L37" i="35"/>
  <c r="Q36" i="35"/>
  <c r="P36" i="35"/>
  <c r="O36" i="35"/>
  <c r="N36" i="35"/>
  <c r="M36" i="35"/>
  <c r="L36" i="35"/>
  <c r="Q35" i="35"/>
  <c r="P35" i="35"/>
  <c r="O35" i="35"/>
  <c r="N35" i="35"/>
  <c r="M35" i="35"/>
  <c r="L35" i="35"/>
  <c r="Q34" i="35"/>
  <c r="P34" i="35"/>
  <c r="O34" i="35"/>
  <c r="N34" i="35"/>
  <c r="M34" i="35"/>
  <c r="L34" i="35"/>
  <c r="Q33" i="35"/>
  <c r="P33" i="35"/>
  <c r="O33" i="35"/>
  <c r="N33" i="35"/>
  <c r="M33" i="35"/>
  <c r="L33" i="35"/>
  <c r="Q32" i="35"/>
  <c r="P32" i="35"/>
  <c r="O32" i="35"/>
  <c r="N32" i="35"/>
  <c r="M32" i="35"/>
  <c r="L32" i="35"/>
  <c r="Q31" i="35"/>
  <c r="P31" i="35"/>
  <c r="O31" i="35"/>
  <c r="N31" i="35"/>
  <c r="M31" i="35"/>
  <c r="L31" i="35"/>
  <c r="Q30" i="35"/>
  <c r="P30" i="35"/>
  <c r="O30" i="35"/>
  <c r="N30" i="35"/>
  <c r="M30" i="35"/>
  <c r="L30" i="35"/>
  <c r="Q29" i="35"/>
  <c r="P29" i="35"/>
  <c r="O29" i="35"/>
  <c r="N29" i="35"/>
  <c r="M29" i="35"/>
  <c r="L29" i="35"/>
  <c r="Q40" i="31"/>
  <c r="P40" i="31"/>
  <c r="O40" i="31"/>
  <c r="N40" i="31"/>
  <c r="M40" i="31"/>
  <c r="L40" i="31"/>
  <c r="Q39" i="31"/>
  <c r="P39" i="31"/>
  <c r="O39" i="31"/>
  <c r="N39" i="31"/>
  <c r="M39" i="31"/>
  <c r="L39" i="31"/>
  <c r="Q38" i="31"/>
  <c r="P38" i="31"/>
  <c r="O38" i="31"/>
  <c r="N38" i="31"/>
  <c r="M38" i="31"/>
  <c r="L38" i="31"/>
  <c r="Q37" i="31"/>
  <c r="P37" i="31"/>
  <c r="O37" i="31"/>
  <c r="N37" i="31"/>
  <c r="M37" i="31"/>
  <c r="L37" i="31"/>
  <c r="Q36" i="31"/>
  <c r="P36" i="31"/>
  <c r="O36" i="31"/>
  <c r="N36" i="31"/>
  <c r="M36" i="31"/>
  <c r="L36" i="31"/>
  <c r="Q35" i="31"/>
  <c r="P35" i="31"/>
  <c r="O35" i="31"/>
  <c r="N35" i="31"/>
  <c r="M35" i="31"/>
  <c r="L35" i="31"/>
  <c r="Q34" i="31"/>
  <c r="P34" i="31"/>
  <c r="O34" i="31"/>
  <c r="N34" i="31"/>
  <c r="M34" i="31"/>
  <c r="L34" i="31"/>
  <c r="Q33" i="31"/>
  <c r="P33" i="31"/>
  <c r="O33" i="31"/>
  <c r="N33" i="31"/>
  <c r="M33" i="31"/>
  <c r="L33" i="31"/>
  <c r="Q32" i="31"/>
  <c r="P32" i="31"/>
  <c r="O32" i="31"/>
  <c r="N32" i="31"/>
  <c r="M32" i="31"/>
  <c r="L32" i="31"/>
  <c r="Q31" i="31"/>
  <c r="P31" i="31"/>
  <c r="O31" i="31"/>
  <c r="N31" i="31"/>
  <c r="M31" i="31"/>
  <c r="L31" i="31"/>
  <c r="Q30" i="31"/>
  <c r="P30" i="31"/>
  <c r="O30" i="31"/>
  <c r="N30" i="31"/>
  <c r="M30" i="31"/>
  <c r="L30" i="31"/>
  <c r="Q29" i="31"/>
  <c r="P29" i="31"/>
  <c r="O29" i="31"/>
  <c r="N29" i="31"/>
  <c r="M29" i="31"/>
  <c r="L29" i="31"/>
  <c r="BA40" i="31"/>
  <c r="AZ40" i="31"/>
  <c r="AY40" i="31"/>
  <c r="BA39" i="31"/>
  <c r="AZ39" i="31"/>
  <c r="AY39" i="31"/>
  <c r="BA38" i="31"/>
  <c r="AZ38" i="31"/>
  <c r="AY38" i="31"/>
  <c r="BA37" i="31"/>
  <c r="AZ37" i="31"/>
  <c r="AY37" i="31"/>
  <c r="BA36" i="31"/>
  <c r="AZ36" i="31"/>
  <c r="AY36" i="31"/>
  <c r="BA35" i="31"/>
  <c r="AZ35" i="31"/>
  <c r="AY35" i="31"/>
  <c r="BA34" i="31"/>
  <c r="AZ34" i="31"/>
  <c r="AY34" i="31"/>
  <c r="BA33" i="31"/>
  <c r="AZ33" i="31"/>
  <c r="AY33" i="31"/>
  <c r="BA32" i="31"/>
  <c r="AZ32" i="31"/>
  <c r="AY32" i="31"/>
  <c r="BA31" i="31"/>
  <c r="AZ31" i="31"/>
  <c r="AY31" i="31"/>
  <c r="BA30" i="31"/>
  <c r="AZ30" i="31"/>
  <c r="AY30" i="31"/>
  <c r="BA29" i="31"/>
  <c r="AZ29" i="31"/>
  <c r="AY29" i="31"/>
  <c r="BA40" i="30"/>
  <c r="AZ40" i="30"/>
  <c r="AY40" i="30"/>
  <c r="BA39" i="30"/>
  <c r="AZ39" i="30"/>
  <c r="AY39" i="30"/>
  <c r="BA38" i="30"/>
  <c r="AZ38" i="30"/>
  <c r="AY38" i="30"/>
  <c r="BA37" i="30"/>
  <c r="AZ37" i="30"/>
  <c r="AY37" i="30"/>
  <c r="BA36" i="30"/>
  <c r="AZ36" i="30"/>
  <c r="AY36" i="30"/>
  <c r="BA35" i="30"/>
  <c r="AZ35" i="30"/>
  <c r="AY35" i="30"/>
  <c r="BA34" i="30"/>
  <c r="AZ34" i="30"/>
  <c r="AY34" i="30"/>
  <c r="BA33" i="30"/>
  <c r="AZ33" i="30"/>
  <c r="AY33" i="30"/>
  <c r="BA32" i="30"/>
  <c r="AZ32" i="30"/>
  <c r="AY32" i="30"/>
  <c r="BA31" i="30"/>
  <c r="AZ31" i="30"/>
  <c r="AY31" i="30"/>
  <c r="BA30" i="30"/>
  <c r="AZ30" i="30"/>
  <c r="AY30" i="30"/>
  <c r="BA29" i="30"/>
  <c r="AZ29" i="30"/>
  <c r="AY29" i="30"/>
  <c r="Q40" i="30"/>
  <c r="P40" i="30"/>
  <c r="O40" i="30"/>
  <c r="N40" i="30"/>
  <c r="M40" i="30"/>
  <c r="L40" i="30"/>
  <c r="Q39" i="30"/>
  <c r="P39" i="30"/>
  <c r="O39" i="30"/>
  <c r="N39" i="30"/>
  <c r="M39" i="30"/>
  <c r="L39" i="30"/>
  <c r="Q38" i="30"/>
  <c r="P38" i="30"/>
  <c r="O38" i="30"/>
  <c r="N38" i="30"/>
  <c r="M38" i="30"/>
  <c r="L38" i="30"/>
  <c r="Q37" i="30"/>
  <c r="P37" i="30"/>
  <c r="O37" i="30"/>
  <c r="N37" i="30"/>
  <c r="M37" i="30"/>
  <c r="L37" i="30"/>
  <c r="Q36" i="30"/>
  <c r="P36" i="30"/>
  <c r="O36" i="30"/>
  <c r="N36" i="30"/>
  <c r="M36" i="30"/>
  <c r="L36" i="30"/>
  <c r="Q35" i="30"/>
  <c r="P35" i="30"/>
  <c r="O35" i="30"/>
  <c r="N35" i="30"/>
  <c r="M35" i="30"/>
  <c r="L35" i="30"/>
  <c r="Q34" i="30"/>
  <c r="P34" i="30"/>
  <c r="O34" i="30"/>
  <c r="N34" i="30"/>
  <c r="M34" i="30"/>
  <c r="L34" i="30"/>
  <c r="Q33" i="30"/>
  <c r="P33" i="30"/>
  <c r="O33" i="30"/>
  <c r="N33" i="30"/>
  <c r="M33" i="30"/>
  <c r="L33" i="30"/>
  <c r="Q32" i="30"/>
  <c r="P32" i="30"/>
  <c r="O32" i="30"/>
  <c r="N32" i="30"/>
  <c r="M32" i="30"/>
  <c r="L32" i="30"/>
  <c r="Q31" i="30"/>
  <c r="P31" i="30"/>
  <c r="O31" i="30"/>
  <c r="N31" i="30"/>
  <c r="M31" i="30"/>
  <c r="L31" i="30"/>
  <c r="Q30" i="30"/>
  <c r="P30" i="30"/>
  <c r="O30" i="30"/>
  <c r="N30" i="30"/>
  <c r="M30" i="30"/>
  <c r="L30" i="30"/>
  <c r="M29" i="30"/>
  <c r="N29" i="30"/>
  <c r="O29" i="30"/>
  <c r="P29" i="30"/>
  <c r="Q29" i="30"/>
  <c r="L29" i="30"/>
  <c r="G54" i="43" l="1" a="1"/>
  <c r="G54" i="43" s="1"/>
  <c r="J54" i="43" a="1"/>
  <c r="J54" i="43" s="1"/>
  <c r="J55" i="43" s="1"/>
  <c r="K55" i="42"/>
  <c r="K53" i="42"/>
  <c r="K53" i="43"/>
  <c r="K55" i="43"/>
  <c r="G54" i="48" a="1"/>
  <c r="G54" i="48" s="1"/>
  <c r="J54" i="48" a="1"/>
  <c r="J54" i="48" s="1"/>
  <c r="J55" i="48" s="1"/>
  <c r="Y24" i="61"/>
  <c r="J54" i="61" a="1"/>
  <c r="J54" i="61" s="1"/>
  <c r="J55" i="61" s="1"/>
  <c r="G54" i="61" a="1"/>
  <c r="G54" i="61" s="1"/>
  <c r="Z24" i="61"/>
  <c r="AD54" i="61" s="1" a="1"/>
  <c r="AD54" i="61" s="1"/>
  <c r="K54" i="61" a="1"/>
  <c r="K54" i="61" s="1"/>
  <c r="Y24" i="39"/>
  <c r="G54" i="39" a="1"/>
  <c r="G54" i="39" s="1"/>
  <c r="J54" i="39" a="1"/>
  <c r="J54" i="39" s="1"/>
  <c r="J55" i="39" s="1"/>
  <c r="AA24" i="61"/>
  <c r="AE54" i="61" s="1"/>
  <c r="L54" i="61"/>
  <c r="G54" i="40" a="1"/>
  <c r="G54" i="40" s="1"/>
  <c r="J54" i="40" a="1"/>
  <c r="J54" i="40" s="1"/>
  <c r="J55" i="40" s="1"/>
  <c r="K53" i="48"/>
  <c r="K55" i="48"/>
  <c r="J54" i="42" a="1"/>
  <c r="J54" i="42" s="1"/>
  <c r="J55" i="42" s="1"/>
  <c r="G54" i="42" a="1"/>
  <c r="G54" i="42" s="1"/>
  <c r="K53" i="40"/>
  <c r="K55" i="40"/>
  <c r="Z24" i="39"/>
  <c r="AD54" i="39" s="1" a="1"/>
  <c r="AD54" i="39" s="1"/>
  <c r="K54" i="39" a="1"/>
  <c r="K54" i="39" s="1"/>
  <c r="AA24" i="39"/>
  <c r="AE54" i="39" s="1"/>
  <c r="L54" i="39"/>
  <c r="AC9" i="60"/>
  <c r="J9" i="60"/>
  <c r="F1259" i="6" a="1"/>
  <c r="F1259" i="6" s="1"/>
  <c r="F1257" i="6" a="1"/>
  <c r="F1257" i="6" s="1"/>
  <c r="A1244" i="6"/>
  <c r="B1245" i="6"/>
  <c r="U30" i="60"/>
  <c r="U29" i="60"/>
  <c r="X45" i="60"/>
  <c r="X46" i="60"/>
  <c r="K1194" i="6"/>
  <c r="AQ16" i="60"/>
  <c r="AW30" i="60" s="1"/>
  <c r="K1210" i="6"/>
  <c r="AQ15" i="60"/>
  <c r="O1198" i="6"/>
  <c r="M1208" i="6"/>
  <c r="N1204" i="6"/>
  <c r="N1210" i="6"/>
  <c r="N1222" i="6"/>
  <c r="N1225" i="6"/>
  <c r="N1201" i="6"/>
  <c r="K1198" i="6"/>
  <c r="K1218" i="6"/>
  <c r="K1220" i="6"/>
  <c r="K1206" i="6"/>
  <c r="K1208" i="6"/>
  <c r="P1225" i="6"/>
  <c r="P1228" i="6"/>
  <c r="P1210" i="6"/>
  <c r="P1205" i="6"/>
  <c r="P1202" i="6"/>
  <c r="P1217" i="6"/>
  <c r="P1226" i="6"/>
  <c r="P1223" i="6"/>
  <c r="P1211" i="6"/>
  <c r="P1214" i="6"/>
  <c r="P1199" i="6"/>
  <c r="P1208" i="6"/>
  <c r="P1229" i="6"/>
  <c r="P1196" i="6"/>
  <c r="P1207" i="6"/>
  <c r="P1213" i="6"/>
  <c r="P1222" i="6"/>
  <c r="P1201" i="6"/>
  <c r="P1216" i="6"/>
  <c r="P1195" i="6"/>
  <c r="P1204" i="6"/>
  <c r="P1219" i="6"/>
  <c r="O1202" i="6"/>
  <c r="O1207" i="6"/>
  <c r="O1210" i="6"/>
  <c r="O1216" i="6"/>
  <c r="O1220" i="6"/>
  <c r="O1225" i="6"/>
  <c r="O1211" i="6"/>
  <c r="O1217" i="6"/>
  <c r="O1226" i="6"/>
  <c r="O1199" i="6"/>
  <c r="O1204" i="6"/>
  <c r="O1222" i="6"/>
  <c r="O1195" i="6"/>
  <c r="O1208" i="6"/>
  <c r="O1213" i="6"/>
  <c r="O1228" i="6"/>
  <c r="O1205" i="6"/>
  <c r="O1219" i="6"/>
  <c r="O1223" i="6"/>
  <c r="O1196" i="6"/>
  <c r="O1214" i="6"/>
  <c r="N1226" i="6"/>
  <c r="N1211" i="6"/>
  <c r="N1205" i="6"/>
  <c r="N1229" i="6"/>
  <c r="N1214" i="6"/>
  <c r="N1196" i="6"/>
  <c r="N1220" i="6"/>
  <c r="N1217" i="6"/>
  <c r="N1199" i="6"/>
  <c r="N1223" i="6"/>
  <c r="N1202" i="6"/>
  <c r="N1208" i="6"/>
  <c r="N1198" i="6"/>
  <c r="N1216" i="6"/>
  <c r="N1195" i="6"/>
  <c r="N1213" i="6"/>
  <c r="N1228" i="6"/>
  <c r="N1207" i="6"/>
  <c r="M1219" i="6"/>
  <c r="M1216" i="6"/>
  <c r="M1213" i="6"/>
  <c r="M1210" i="6"/>
  <c r="M1207" i="6"/>
  <c r="M1204" i="6"/>
  <c r="M1201" i="6"/>
  <c r="M1198" i="6"/>
  <c r="M1195" i="6"/>
  <c r="M1228" i="6"/>
  <c r="M1225" i="6"/>
  <c r="M1222" i="6"/>
  <c r="M1211" i="6"/>
  <c r="M1214" i="6"/>
  <c r="M1217" i="6"/>
  <c r="M1220" i="6"/>
  <c r="M1223" i="6"/>
  <c r="M1226" i="6"/>
  <c r="M1229" i="6"/>
  <c r="M1196" i="6"/>
  <c r="M1199" i="6"/>
  <c r="M1202" i="6"/>
  <c r="L1194" i="6"/>
  <c r="L1227" i="6"/>
  <c r="L1200" i="6"/>
  <c r="L1212" i="6"/>
  <c r="L1206" i="6"/>
  <c r="L1218" i="6"/>
  <c r="L1224" i="6"/>
  <c r="L1197" i="6"/>
  <c r="L1209" i="6"/>
  <c r="L1203" i="6"/>
  <c r="L1221" i="6"/>
  <c r="L1215" i="6"/>
  <c r="L1205" i="6"/>
  <c r="L1223" i="6"/>
  <c r="L1217" i="6"/>
  <c r="L1229" i="6"/>
  <c r="L1208" i="6"/>
  <c r="L1202" i="6"/>
  <c r="L1220" i="6"/>
  <c r="L1214" i="6"/>
  <c r="L1226" i="6"/>
  <c r="L1199" i="6"/>
  <c r="L1211" i="6"/>
  <c r="L1196" i="6"/>
  <c r="L1228" i="6"/>
  <c r="L1201" i="6"/>
  <c r="L1213" i="6"/>
  <c r="L1207" i="6"/>
  <c r="L1219" i="6"/>
  <c r="L1225" i="6"/>
  <c r="L1198" i="6"/>
  <c r="L1210" i="6"/>
  <c r="L1204" i="6"/>
  <c r="L1222" i="6"/>
  <c r="L1216" i="6"/>
  <c r="L1195" i="6"/>
  <c r="K1222" i="6"/>
  <c r="K1203" i="6"/>
  <c r="K1205" i="6"/>
  <c r="K1207" i="6"/>
  <c r="K1215" i="6"/>
  <c r="K1217" i="6"/>
  <c r="K1219" i="6"/>
  <c r="K1227" i="6"/>
  <c r="K1229" i="6"/>
  <c r="K1196" i="6"/>
  <c r="K1200" i="6"/>
  <c r="K1202" i="6"/>
  <c r="K1204" i="6"/>
  <c r="K1212" i="6"/>
  <c r="K1214" i="6"/>
  <c r="K1216" i="6"/>
  <c r="K1224" i="6"/>
  <c r="K1226" i="6"/>
  <c r="K1228" i="6"/>
  <c r="K1195" i="6"/>
  <c r="K1197" i="6"/>
  <c r="K1199" i="6"/>
  <c r="K1201" i="6"/>
  <c r="K1209" i="6"/>
  <c r="K1211" i="6"/>
  <c r="K1213" i="6"/>
  <c r="B1196" i="6"/>
  <c r="AW9" i="60"/>
  <c r="AR54" i="60"/>
  <c r="AQ38" i="60"/>
  <c r="AW38" i="60"/>
  <c r="U40" i="60"/>
  <c r="AC40" i="60"/>
  <c r="AQ26" i="60"/>
  <c r="X56" i="60"/>
  <c r="AQ21" i="60"/>
  <c r="U35" i="60"/>
  <c r="AC35" i="60"/>
  <c r="U36" i="60"/>
  <c r="AC36" i="60"/>
  <c r="AQ22" i="60"/>
  <c r="X52" i="60"/>
  <c r="U33" i="60"/>
  <c r="AC33" i="60"/>
  <c r="X49" i="60"/>
  <c r="AQ19" i="60"/>
  <c r="AR50" i="60"/>
  <c r="AQ34" i="60"/>
  <c r="X48" i="60"/>
  <c r="U32" i="60"/>
  <c r="AC32" i="60"/>
  <c r="AQ18" i="60"/>
  <c r="U37" i="60"/>
  <c r="AC37" i="60"/>
  <c r="X53" i="60"/>
  <c r="AQ23" i="60"/>
  <c r="X50" i="60"/>
  <c r="U34" i="60"/>
  <c r="AC34" i="60"/>
  <c r="AQ25" i="60"/>
  <c r="U39" i="60"/>
  <c r="AC39" i="60"/>
  <c r="AQ17" i="60"/>
  <c r="U31" i="60"/>
  <c r="AC31" i="60"/>
  <c r="X47" i="60"/>
  <c r="X54" i="60"/>
  <c r="U38" i="60"/>
  <c r="AC38" i="60"/>
  <c r="Z54" i="61" l="1" a="1"/>
  <c r="Z54" i="61" s="1"/>
  <c r="E1257" i="6" s="1" a="1"/>
  <c r="E1257" i="6" s="1"/>
  <c r="AC54" i="61" a="1"/>
  <c r="AC54" i="61" s="1"/>
  <c r="AC55" i="61" s="1"/>
  <c r="Z54" i="39" a="1"/>
  <c r="Z54" i="39" s="1"/>
  <c r="AC54" i="39" a="1"/>
  <c r="AC54" i="39" s="1"/>
  <c r="AC55" i="39" s="1"/>
  <c r="K55" i="39"/>
  <c r="K53" i="39"/>
  <c r="K53" i="61"/>
  <c r="K55" i="61"/>
  <c r="AD55" i="39"/>
  <c r="AD53" i="39"/>
  <c r="AD55" i="61"/>
  <c r="AD53" i="61"/>
  <c r="AR46" i="60"/>
  <c r="AQ30" i="60"/>
  <c r="B1246" i="6"/>
  <c r="A1245" i="6"/>
  <c r="AR45" i="60"/>
  <c r="AQ29" i="60"/>
  <c r="AW29" i="60"/>
  <c r="B1197" i="6"/>
  <c r="AR51" i="60"/>
  <c r="AQ35" i="60"/>
  <c r="AW35" i="60"/>
  <c r="AR55" i="60"/>
  <c r="AQ39" i="60"/>
  <c r="AW39" i="60"/>
  <c r="AQ37" i="60"/>
  <c r="AR53" i="60"/>
  <c r="AW37" i="60"/>
  <c r="AR48" i="60"/>
  <c r="AQ32" i="60"/>
  <c r="AW32" i="60"/>
  <c r="AQ33" i="60"/>
  <c r="AR49" i="60"/>
  <c r="AW33" i="60"/>
  <c r="AQ31" i="60"/>
  <c r="AR47" i="60"/>
  <c r="AW31" i="60"/>
  <c r="AR52" i="60"/>
  <c r="AQ36" i="60"/>
  <c r="AW36" i="60"/>
  <c r="AR56" i="60"/>
  <c r="AQ40" i="60"/>
  <c r="AW40" i="60"/>
  <c r="E1258" i="6" l="1" a="1"/>
  <c r="E1258" i="6" s="1"/>
  <c r="E1259" i="6" a="1"/>
  <c r="E1259" i="6" s="1"/>
  <c r="A1246" i="6"/>
  <c r="B1247" i="6"/>
  <c r="B1198" i="6"/>
  <c r="A1197" i="6"/>
  <c r="B1248" i="6" l="1"/>
  <c r="A1247" i="6"/>
  <c r="A1198" i="6"/>
  <c r="B1199" i="6"/>
  <c r="B1249" i="6" l="1"/>
  <c r="A1248" i="6"/>
  <c r="A1199" i="6"/>
  <c r="B1200" i="6"/>
  <c r="A1249" i="6" l="1"/>
  <c r="B1250" i="6"/>
  <c r="B1201" i="6"/>
  <c r="A1200" i="6"/>
  <c r="A1250" i="6" l="1"/>
  <c r="B1251" i="6"/>
  <c r="A1201" i="6"/>
  <c r="B1202" i="6"/>
  <c r="B1252" i="6" l="1"/>
  <c r="A1251" i="6"/>
  <c r="A1202" i="6"/>
  <c r="B1203" i="6"/>
  <c r="B1253" i="6" l="1"/>
  <c r="A1252" i="6"/>
  <c r="B1204" i="6"/>
  <c r="A1203" i="6"/>
  <c r="A1253" i="6" l="1"/>
  <c r="B1254" i="6"/>
  <c r="B1205" i="6"/>
  <c r="A1204" i="6"/>
  <c r="B1255" i="6" l="1"/>
  <c r="A1254" i="6"/>
  <c r="A1205" i="6"/>
  <c r="B1206" i="6"/>
  <c r="A1255" i="6" l="1"/>
  <c r="B1256" i="6"/>
  <c r="B1207" i="6"/>
  <c r="A1206" i="6"/>
  <c r="B1257" i="6" l="1"/>
  <c r="A1256" i="6"/>
  <c r="A1207" i="6"/>
  <c r="B1208" i="6"/>
  <c r="B1258" i="6" l="1"/>
  <c r="A1257" i="6"/>
  <c r="A1208" i="6"/>
  <c r="B1209" i="6"/>
  <c r="A1258" i="6" l="1"/>
  <c r="B1259" i="6"/>
  <c r="B1210" i="6"/>
  <c r="A1209" i="6"/>
  <c r="A1259" i="6" l="1"/>
  <c r="B1260" i="6"/>
  <c r="A1210" i="6"/>
  <c r="B1211" i="6"/>
  <c r="B1261" i="6" l="1"/>
  <c r="A1260" i="6"/>
  <c r="B1212" i="6"/>
  <c r="A1211" i="6"/>
  <c r="A1261" i="6" l="1"/>
  <c r="B1262" i="6"/>
  <c r="A1212" i="6"/>
  <c r="B1213" i="6"/>
  <c r="A1262" i="6" l="1"/>
  <c r="B1263" i="6"/>
  <c r="A1213" i="6"/>
  <c r="B1214" i="6"/>
  <c r="B1264" i="6" l="1"/>
  <c r="A1263" i="6"/>
  <c r="B1215" i="6"/>
  <c r="A1214" i="6"/>
  <c r="K18" i="24"/>
  <c r="K39" i="53"/>
  <c r="B38" i="53"/>
  <c r="C38" i="53"/>
  <c r="J38" i="53"/>
  <c r="K38" i="53"/>
  <c r="R38" i="53"/>
  <c r="S38" i="53"/>
  <c r="B39" i="53"/>
  <c r="C39" i="53"/>
  <c r="D39" i="53"/>
  <c r="E39" i="53"/>
  <c r="F39" i="53"/>
  <c r="G39" i="53"/>
  <c r="J39" i="53"/>
  <c r="L39" i="53"/>
  <c r="M39" i="53"/>
  <c r="N39" i="53"/>
  <c r="O39" i="53"/>
  <c r="R39" i="53"/>
  <c r="S39" i="53"/>
  <c r="T39" i="53"/>
  <c r="U39" i="53"/>
  <c r="V39" i="53"/>
  <c r="W39" i="53"/>
  <c r="E2030" i="6" l="1" a="1"/>
  <c r="E2030" i="6" s="1"/>
  <c r="E2457" i="6" a="1"/>
  <c r="E2457" i="6" s="1"/>
  <c r="E2433" i="6" a="1"/>
  <c r="E2433" i="6" s="1"/>
  <c r="E2013" i="6" a="1"/>
  <c r="E2013" i="6" s="1"/>
  <c r="E2000" i="6" a="1"/>
  <c r="E2000" i="6" s="1"/>
  <c r="E2431" i="6" a="1"/>
  <c r="E2431" i="6" s="1"/>
  <c r="E2451" i="6" a="1"/>
  <c r="E2451" i="6" s="1"/>
  <c r="E2011" i="6" a="1"/>
  <c r="E2011" i="6" s="1"/>
  <c r="E2439" i="6" a="1"/>
  <c r="E2439" i="6" s="1"/>
  <c r="E2449" i="6" a="1"/>
  <c r="E2449" i="6" s="1"/>
  <c r="E2029" i="6" a="1"/>
  <c r="E2029" i="6" s="1"/>
  <c r="E2005" i="6" a="1"/>
  <c r="E2005" i="6" s="1"/>
  <c r="E2019" i="6" a="1"/>
  <c r="E2019" i="6" s="1"/>
  <c r="E2023" i="6" a="1"/>
  <c r="E2023" i="6" s="1"/>
  <c r="E2024" i="6" a="1"/>
  <c r="E2024" i="6" s="1"/>
  <c r="E2455" i="6" a="1"/>
  <c r="E2455" i="6" s="1"/>
  <c r="E2456" i="6" a="1"/>
  <c r="E2456" i="6" s="1"/>
  <c r="E2432" i="6" a="1"/>
  <c r="E2432" i="6" s="1"/>
  <c r="E2012" i="6" a="1"/>
  <c r="E2012" i="6" s="1"/>
  <c r="E2462" i="6" a="1"/>
  <c r="E2462" i="6" s="1"/>
  <c r="E2438" i="6" a="1"/>
  <c r="E2438" i="6" s="1"/>
  <c r="E2018" i="6" a="1"/>
  <c r="E2018" i="6" s="1"/>
  <c r="E2461" i="6" a="1"/>
  <c r="E2461" i="6" s="1"/>
  <c r="E2445" i="6" a="1"/>
  <c r="E2445" i="6" s="1"/>
  <c r="E2437" i="6" a="1"/>
  <c r="E2437" i="6" s="1"/>
  <c r="E2025" i="6" a="1"/>
  <c r="E2025" i="6" s="1"/>
  <c r="E2017" i="6" a="1"/>
  <c r="E2017" i="6" s="1"/>
  <c r="E2001" i="6" a="1"/>
  <c r="E2001" i="6" s="1"/>
  <c r="E1999" i="6" a="1"/>
  <c r="E1999" i="6" s="1"/>
  <c r="E2031" i="6" a="1"/>
  <c r="E2031" i="6" s="1"/>
  <c r="E2443" i="6" a="1"/>
  <c r="E2443" i="6" s="1"/>
  <c r="E2444" i="6" a="1"/>
  <c r="E2444" i="6" s="1"/>
  <c r="E2463" i="6" a="1"/>
  <c r="E2463" i="6" s="1"/>
  <c r="E2006" i="6" a="1"/>
  <c r="E2006" i="6" s="1"/>
  <c r="E2450" i="6" a="1"/>
  <c r="E2450" i="6" s="1"/>
  <c r="E2007" i="6" a="1"/>
  <c r="E2007" i="6" s="1"/>
  <c r="E2569" i="6"/>
  <c r="E2545" i="6"/>
  <c r="E2557" i="6"/>
  <c r="E2581" i="6"/>
  <c r="E2605" i="6"/>
  <c r="E2593" i="6"/>
  <c r="A1264" i="6"/>
  <c r="B1265" i="6"/>
  <c r="A1265" i="6" s="1"/>
  <c r="A1215" i="6"/>
  <c r="B1216" i="6"/>
  <c r="W77" i="53"/>
  <c r="W82" i="53" s="1"/>
  <c r="V77" i="53"/>
  <c r="V82" i="53" s="1"/>
  <c r="U77" i="53"/>
  <c r="U82" i="53" s="1"/>
  <c r="T77" i="53"/>
  <c r="T82" i="53" s="1"/>
  <c r="S77" i="53"/>
  <c r="S82" i="53" s="1"/>
  <c r="R77" i="53"/>
  <c r="R82" i="53" s="1"/>
  <c r="S76" i="53"/>
  <c r="S81" i="53" s="1"/>
  <c r="R76" i="53"/>
  <c r="R81" i="53" s="1"/>
  <c r="B1217" i="6" l="1"/>
  <c r="A1216" i="6"/>
  <c r="O77" i="53"/>
  <c r="O82" i="53" s="1"/>
  <c r="N77" i="53"/>
  <c r="N82" i="53" s="1"/>
  <c r="M77" i="53"/>
  <c r="M82" i="53" s="1"/>
  <c r="L77" i="53"/>
  <c r="L82" i="53" s="1"/>
  <c r="K77" i="53"/>
  <c r="K82" i="53" s="1"/>
  <c r="J77" i="53"/>
  <c r="J82" i="53" s="1"/>
  <c r="K76" i="53"/>
  <c r="K81" i="53" s="1"/>
  <c r="J76" i="53"/>
  <c r="J81" i="53" s="1"/>
  <c r="G77" i="53"/>
  <c r="G82" i="53" s="1"/>
  <c r="F77" i="53"/>
  <c r="F82" i="53" s="1"/>
  <c r="E77" i="53"/>
  <c r="E82" i="53" s="1"/>
  <c r="D77" i="53"/>
  <c r="D82" i="53" s="1"/>
  <c r="C77" i="53"/>
  <c r="C82" i="53" s="1"/>
  <c r="B77" i="53"/>
  <c r="B82" i="53" s="1"/>
  <c r="C76" i="53"/>
  <c r="C81" i="53" s="1"/>
  <c r="B76" i="53"/>
  <c r="B81" i="53" s="1"/>
  <c r="W44" i="53"/>
  <c r="V44" i="53"/>
  <c r="U44" i="53"/>
  <c r="T44" i="53"/>
  <c r="S44" i="53"/>
  <c r="R44" i="53"/>
  <c r="S43" i="53"/>
  <c r="R43" i="53"/>
  <c r="O44" i="53"/>
  <c r="N44" i="53"/>
  <c r="M44" i="53"/>
  <c r="L44" i="53"/>
  <c r="K44" i="53"/>
  <c r="J44" i="53"/>
  <c r="K43" i="53"/>
  <c r="J43" i="53"/>
  <c r="G44" i="53"/>
  <c r="D44" i="53"/>
  <c r="E44" i="53"/>
  <c r="F44" i="53"/>
  <c r="B44" i="53"/>
  <c r="C44" i="53"/>
  <c r="C43" i="53"/>
  <c r="B43" i="53"/>
  <c r="B1218" i="6" l="1"/>
  <c r="A1217" i="6"/>
  <c r="A1218" i="6" l="1"/>
  <c r="B1219" i="6"/>
  <c r="W51" i="51"/>
  <c r="V51" i="51"/>
  <c r="U51" i="51"/>
  <c r="T51" i="51"/>
  <c r="S51" i="51"/>
  <c r="R51" i="51"/>
  <c r="O51" i="51"/>
  <c r="N51" i="51"/>
  <c r="M51" i="51"/>
  <c r="L51" i="51"/>
  <c r="K51" i="51"/>
  <c r="J51" i="51"/>
  <c r="W50" i="51"/>
  <c r="V50" i="51"/>
  <c r="U50" i="51"/>
  <c r="T50" i="51"/>
  <c r="S50" i="51"/>
  <c r="R50" i="51"/>
  <c r="O50" i="51"/>
  <c r="N50" i="51"/>
  <c r="M50" i="51"/>
  <c r="L50" i="51"/>
  <c r="K50" i="51"/>
  <c r="J50" i="51"/>
  <c r="S49" i="51"/>
  <c r="R49" i="51"/>
  <c r="K49" i="51"/>
  <c r="J49" i="51"/>
  <c r="W44" i="51"/>
  <c r="V44" i="51"/>
  <c r="U44" i="51"/>
  <c r="T44" i="51"/>
  <c r="S44" i="51"/>
  <c r="R44" i="51"/>
  <c r="O44" i="51"/>
  <c r="N44" i="51"/>
  <c r="M44" i="51"/>
  <c r="L44" i="51"/>
  <c r="K44" i="51"/>
  <c r="J44" i="51"/>
  <c r="W43" i="51"/>
  <c r="V43" i="51"/>
  <c r="U43" i="51"/>
  <c r="T43" i="51"/>
  <c r="S43" i="51"/>
  <c r="R43" i="51"/>
  <c r="O43" i="51"/>
  <c r="N43" i="51"/>
  <c r="M43" i="51"/>
  <c r="L43" i="51"/>
  <c r="K43" i="51"/>
  <c r="J43" i="51"/>
  <c r="S42" i="51"/>
  <c r="R42" i="51"/>
  <c r="K42" i="51"/>
  <c r="J42" i="51"/>
  <c r="W37" i="51"/>
  <c r="V37" i="51"/>
  <c r="U37" i="51"/>
  <c r="T37" i="51"/>
  <c r="S37" i="51"/>
  <c r="R37" i="51"/>
  <c r="O37" i="51"/>
  <c r="N37" i="51"/>
  <c r="M37" i="51"/>
  <c r="L37" i="51"/>
  <c r="K37" i="51"/>
  <c r="J37" i="51"/>
  <c r="W36" i="51"/>
  <c r="V36" i="51"/>
  <c r="U36" i="51"/>
  <c r="T36" i="51"/>
  <c r="S36" i="51"/>
  <c r="R36" i="51"/>
  <c r="O36" i="51"/>
  <c r="N36" i="51"/>
  <c r="M36" i="51"/>
  <c r="L36" i="51"/>
  <c r="K36" i="51"/>
  <c r="J36" i="51"/>
  <c r="S35" i="51"/>
  <c r="R35" i="51"/>
  <c r="K35" i="51"/>
  <c r="J35" i="51"/>
  <c r="B1220" i="6" l="1"/>
  <c r="A1219" i="6"/>
  <c r="Z40" i="37"/>
  <c r="Y40" i="37"/>
  <c r="X40" i="37"/>
  <c r="Z39" i="37"/>
  <c r="Y39" i="37"/>
  <c r="V39" i="37"/>
  <c r="X38" i="37"/>
  <c r="W38" i="37"/>
  <c r="V38" i="37"/>
  <c r="Z37" i="37"/>
  <c r="W37" i="37"/>
  <c r="V37" i="37"/>
  <c r="Z40" i="36"/>
  <c r="Y40" i="36"/>
  <c r="X40" i="36"/>
  <c r="Z39" i="36"/>
  <c r="Y39" i="36"/>
  <c r="V39" i="36"/>
  <c r="X38" i="36"/>
  <c r="W38" i="36"/>
  <c r="V38" i="36"/>
  <c r="Z37" i="36"/>
  <c r="W37" i="36"/>
  <c r="V37" i="36"/>
  <c r="Z40" i="35"/>
  <c r="Y40" i="35"/>
  <c r="X40" i="35"/>
  <c r="Z39" i="35"/>
  <c r="Y39" i="35"/>
  <c r="V39" i="35"/>
  <c r="X38" i="35"/>
  <c r="W38" i="35"/>
  <c r="V38" i="35"/>
  <c r="Z37" i="35"/>
  <c r="W37" i="35"/>
  <c r="V37" i="35"/>
  <c r="Z40" i="31"/>
  <c r="Y40" i="31"/>
  <c r="X40" i="31"/>
  <c r="Z39" i="31"/>
  <c r="Y39" i="31"/>
  <c r="V39" i="31"/>
  <c r="X38" i="31"/>
  <c r="W38" i="31"/>
  <c r="V38" i="31"/>
  <c r="Z37" i="31"/>
  <c r="W37" i="31"/>
  <c r="V37" i="31"/>
  <c r="Z40" i="30"/>
  <c r="Y40" i="30"/>
  <c r="X40" i="30"/>
  <c r="Z39" i="30"/>
  <c r="Y39" i="30"/>
  <c r="V39" i="30"/>
  <c r="X38" i="30"/>
  <c r="W38" i="30"/>
  <c r="V38" i="30"/>
  <c r="Z37" i="30"/>
  <c r="W37" i="30"/>
  <c r="V37" i="30"/>
  <c r="Z40" i="28"/>
  <c r="Y40" i="28"/>
  <c r="X40" i="28"/>
  <c r="Z39" i="28"/>
  <c r="Y39" i="28"/>
  <c r="V39" i="28"/>
  <c r="X38" i="28"/>
  <c r="W38" i="28"/>
  <c r="V38" i="28"/>
  <c r="Z37" i="28"/>
  <c r="W37" i="28"/>
  <c r="V37" i="28"/>
  <c r="B1221" i="6" l="1"/>
  <c r="A1220" i="6"/>
  <c r="A1221" i="6" l="1"/>
  <c r="B1222" i="6"/>
  <c r="BO289" i="29"/>
  <c r="AT37" i="60" s="1"/>
  <c r="BN289" i="29"/>
  <c r="AS37" i="60" s="1"/>
  <c r="BM289" i="29"/>
  <c r="AR37" i="60" s="1"/>
  <c r="BO287" i="29"/>
  <c r="H37" i="60" s="1"/>
  <c r="AA37" i="60" s="1"/>
  <c r="BN287" i="29"/>
  <c r="F37" i="60" s="1"/>
  <c r="Y37" i="60" s="1"/>
  <c r="BM287" i="29"/>
  <c r="E37" i="60" s="1"/>
  <c r="X37" i="60" s="1"/>
  <c r="AE289" i="29"/>
  <c r="AE296" i="29" s="1"/>
  <c r="AF289" i="29"/>
  <c r="AF296" i="29" s="1"/>
  <c r="AG289" i="29"/>
  <c r="AG296" i="29" s="1"/>
  <c r="AE287" i="29"/>
  <c r="AE294" i="29" s="1"/>
  <c r="AF287" i="29"/>
  <c r="AF294" i="29" s="1"/>
  <c r="AG287" i="29"/>
  <c r="AG294" i="29" s="1"/>
  <c r="W118" i="15"/>
  <c r="V118" i="15"/>
  <c r="U118" i="15"/>
  <c r="T118" i="15"/>
  <c r="W117" i="15"/>
  <c r="V117" i="15"/>
  <c r="U117" i="15"/>
  <c r="T117" i="15"/>
  <c r="S118" i="15"/>
  <c r="R118" i="15"/>
  <c r="S117" i="15"/>
  <c r="R117" i="15"/>
  <c r="S116" i="15"/>
  <c r="R116" i="15"/>
  <c r="O118" i="15"/>
  <c r="N118" i="15"/>
  <c r="M118" i="15"/>
  <c r="L118" i="15"/>
  <c r="O117" i="15"/>
  <c r="N117" i="15"/>
  <c r="M117" i="15"/>
  <c r="L117" i="15"/>
  <c r="K118" i="15"/>
  <c r="J118" i="15"/>
  <c r="K117" i="15"/>
  <c r="J117" i="15"/>
  <c r="K116" i="15"/>
  <c r="J116" i="15"/>
  <c r="G118" i="15"/>
  <c r="F118" i="15"/>
  <c r="E118" i="15"/>
  <c r="D118" i="15"/>
  <c r="G117" i="15"/>
  <c r="F117" i="15"/>
  <c r="E117" i="15"/>
  <c r="D117" i="15"/>
  <c r="C118" i="15"/>
  <c r="B118" i="15"/>
  <c r="C117" i="15"/>
  <c r="B117" i="15"/>
  <c r="C116" i="15"/>
  <c r="B116" i="15"/>
  <c r="W108" i="15"/>
  <c r="V108" i="15"/>
  <c r="U108" i="15"/>
  <c r="W107" i="15"/>
  <c r="V107" i="15"/>
  <c r="U107" i="15"/>
  <c r="T108" i="15"/>
  <c r="S108" i="15"/>
  <c r="R108" i="15"/>
  <c r="T107" i="15"/>
  <c r="S107" i="15"/>
  <c r="R107" i="15"/>
  <c r="T106" i="15"/>
  <c r="S106" i="15"/>
  <c r="R106" i="15"/>
  <c r="O108" i="15"/>
  <c r="N108" i="15"/>
  <c r="M108" i="15"/>
  <c r="O107" i="15"/>
  <c r="N107" i="15"/>
  <c r="M107" i="15"/>
  <c r="L108" i="15"/>
  <c r="K108" i="15"/>
  <c r="J108" i="15"/>
  <c r="L107" i="15"/>
  <c r="K107" i="15"/>
  <c r="J107" i="15"/>
  <c r="L106" i="15"/>
  <c r="K106" i="15"/>
  <c r="J106" i="15"/>
  <c r="G108" i="15"/>
  <c r="F108" i="15"/>
  <c r="E108" i="15"/>
  <c r="G107" i="15"/>
  <c r="F107" i="15"/>
  <c r="E107" i="15"/>
  <c r="D108" i="15"/>
  <c r="C108" i="15"/>
  <c r="B108" i="15"/>
  <c r="D107" i="15"/>
  <c r="C107" i="15"/>
  <c r="B107" i="15"/>
  <c r="D106" i="15"/>
  <c r="C106" i="15"/>
  <c r="B106" i="15"/>
  <c r="O97" i="15"/>
  <c r="N97" i="15"/>
  <c r="M97" i="15"/>
  <c r="L97" i="15"/>
  <c r="O96" i="15"/>
  <c r="M96" i="15"/>
  <c r="J95" i="15"/>
  <c r="G97" i="15"/>
  <c r="F97" i="15"/>
  <c r="E97" i="15"/>
  <c r="D97" i="15"/>
  <c r="G96" i="15"/>
  <c r="F96" i="15"/>
  <c r="E96" i="15"/>
  <c r="D96" i="15"/>
  <c r="C97" i="15"/>
  <c r="B97" i="15"/>
  <c r="C96" i="15"/>
  <c r="B96" i="15"/>
  <c r="C95" i="15"/>
  <c r="B95" i="15"/>
  <c r="W87" i="15"/>
  <c r="V87" i="15"/>
  <c r="U87" i="15"/>
  <c r="W86" i="15"/>
  <c r="V86" i="15"/>
  <c r="U86" i="15"/>
  <c r="T87" i="15"/>
  <c r="S87" i="15"/>
  <c r="R87" i="15"/>
  <c r="T86" i="15"/>
  <c r="S86" i="15"/>
  <c r="R86" i="15"/>
  <c r="T85" i="15"/>
  <c r="S85" i="15"/>
  <c r="R85" i="15"/>
  <c r="O87" i="15"/>
  <c r="N87" i="15"/>
  <c r="M87" i="15"/>
  <c r="O86" i="15"/>
  <c r="N86" i="15"/>
  <c r="M86" i="15"/>
  <c r="L87" i="15"/>
  <c r="K87" i="15"/>
  <c r="J87" i="15"/>
  <c r="L86" i="15"/>
  <c r="K86" i="15"/>
  <c r="J86" i="15"/>
  <c r="L85" i="15"/>
  <c r="K85" i="15"/>
  <c r="J85" i="15"/>
  <c r="G87" i="15"/>
  <c r="F87" i="15"/>
  <c r="E87" i="15"/>
  <c r="G86" i="15"/>
  <c r="F86" i="15"/>
  <c r="E86" i="15"/>
  <c r="D87" i="15"/>
  <c r="C87" i="15"/>
  <c r="B87" i="15"/>
  <c r="D86" i="15"/>
  <c r="C86" i="15"/>
  <c r="B86" i="15"/>
  <c r="D85" i="15"/>
  <c r="G18" i="6" s="1"/>
  <c r="C85" i="15"/>
  <c r="F18" i="6" s="1"/>
  <c r="B85" i="15"/>
  <c r="E18" i="6" s="1"/>
  <c r="W97" i="15"/>
  <c r="V97" i="15"/>
  <c r="U97" i="15"/>
  <c r="T97" i="15"/>
  <c r="S97" i="15"/>
  <c r="R97" i="15"/>
  <c r="K97" i="15"/>
  <c r="J97" i="15"/>
  <c r="W96" i="15"/>
  <c r="V96" i="15"/>
  <c r="U96" i="15"/>
  <c r="T96" i="15"/>
  <c r="S96" i="15"/>
  <c r="R96" i="15"/>
  <c r="N96" i="15"/>
  <c r="L96" i="15"/>
  <c r="K96" i="15"/>
  <c r="J96" i="15"/>
  <c r="S95" i="15"/>
  <c r="R95" i="15"/>
  <c r="K95" i="15"/>
  <c r="W76" i="15"/>
  <c r="P38" i="6" s="1"/>
  <c r="P101" i="6" s="1"/>
  <c r="P164" i="6" s="1"/>
  <c r="P227" i="6" s="1"/>
  <c r="P290" i="6" s="1"/>
  <c r="P353" i="6" s="1"/>
  <c r="P416" i="6" s="1"/>
  <c r="P479" i="6" s="1"/>
  <c r="P542" i="6" s="1"/>
  <c r="P605" i="6" s="1"/>
  <c r="P668" i="6" s="1"/>
  <c r="P731" i="6" s="1"/>
  <c r="V76" i="15"/>
  <c r="O38" i="6" s="1"/>
  <c r="O101" i="6" s="1"/>
  <c r="O164" i="6" s="1"/>
  <c r="O227" i="6" s="1"/>
  <c r="O290" i="6" s="1"/>
  <c r="O353" i="6" s="1"/>
  <c r="O416" i="6" s="1"/>
  <c r="O479" i="6" s="1"/>
  <c r="O542" i="6" s="1"/>
  <c r="O605" i="6" s="1"/>
  <c r="O668" i="6" s="1"/>
  <c r="O731" i="6" s="1"/>
  <c r="U76" i="15"/>
  <c r="N38" i="6" s="1"/>
  <c r="N101" i="6" s="1"/>
  <c r="N164" i="6" s="1"/>
  <c r="N227" i="6" s="1"/>
  <c r="N290" i="6" s="1"/>
  <c r="N353" i="6" s="1"/>
  <c r="N416" i="6" s="1"/>
  <c r="N479" i="6" s="1"/>
  <c r="N542" i="6" s="1"/>
  <c r="N605" i="6" s="1"/>
  <c r="N668" i="6" s="1"/>
  <c r="N731" i="6" s="1"/>
  <c r="T76" i="15"/>
  <c r="M38" i="6" s="1"/>
  <c r="M101" i="6" s="1"/>
  <c r="M164" i="6" s="1"/>
  <c r="M227" i="6" s="1"/>
  <c r="M290" i="6" s="1"/>
  <c r="M353" i="6" s="1"/>
  <c r="M416" i="6" s="1"/>
  <c r="M479" i="6" s="1"/>
  <c r="M542" i="6" s="1"/>
  <c r="M605" i="6" s="1"/>
  <c r="M668" i="6" s="1"/>
  <c r="M731" i="6" s="1"/>
  <c r="S76" i="15"/>
  <c r="L38" i="6" s="1"/>
  <c r="L101" i="6" s="1"/>
  <c r="L164" i="6" s="1"/>
  <c r="L227" i="6" s="1"/>
  <c r="L290" i="6" s="1"/>
  <c r="L353" i="6" s="1"/>
  <c r="L416" i="6" s="1"/>
  <c r="L479" i="6" s="1"/>
  <c r="L542" i="6" s="1"/>
  <c r="L605" i="6" s="1"/>
  <c r="L668" i="6" s="1"/>
  <c r="L731" i="6" s="1"/>
  <c r="R76" i="15"/>
  <c r="K38" i="6" s="1"/>
  <c r="K101" i="6" s="1"/>
  <c r="K164" i="6" s="1"/>
  <c r="K227" i="6" s="1"/>
  <c r="K290" i="6" s="1"/>
  <c r="K353" i="6" s="1"/>
  <c r="K416" i="6" s="1"/>
  <c r="K479" i="6" s="1"/>
  <c r="K542" i="6" s="1"/>
  <c r="K605" i="6" s="1"/>
  <c r="K668" i="6" s="1"/>
  <c r="K731" i="6" s="1"/>
  <c r="S75" i="15"/>
  <c r="L17" i="6" s="1"/>
  <c r="L80" i="6" s="1"/>
  <c r="L143" i="6" s="1"/>
  <c r="L206" i="6" s="1"/>
  <c r="L269" i="6" s="1"/>
  <c r="L332" i="6" s="1"/>
  <c r="L395" i="6" s="1"/>
  <c r="L458" i="6" s="1"/>
  <c r="L521" i="6" s="1"/>
  <c r="L584" i="6" s="1"/>
  <c r="L647" i="6" s="1"/>
  <c r="L710" i="6" s="1"/>
  <c r="R75" i="15"/>
  <c r="K17" i="6" s="1"/>
  <c r="K80" i="6" s="1"/>
  <c r="K143" i="6" s="1"/>
  <c r="K206" i="6" s="1"/>
  <c r="K269" i="6" s="1"/>
  <c r="K332" i="6" s="1"/>
  <c r="K395" i="6" s="1"/>
  <c r="K458" i="6" s="1"/>
  <c r="K521" i="6" s="1"/>
  <c r="K584" i="6" s="1"/>
  <c r="K647" i="6" s="1"/>
  <c r="K710" i="6" s="1"/>
  <c r="O76" i="15"/>
  <c r="P37" i="6" s="1"/>
  <c r="P100" i="6" s="1"/>
  <c r="P163" i="6" s="1"/>
  <c r="P226" i="6" s="1"/>
  <c r="P289" i="6" s="1"/>
  <c r="P352" i="6" s="1"/>
  <c r="P415" i="6" s="1"/>
  <c r="P478" i="6" s="1"/>
  <c r="P541" i="6" s="1"/>
  <c r="P604" i="6" s="1"/>
  <c r="P667" i="6" s="1"/>
  <c r="P730" i="6" s="1"/>
  <c r="N76" i="15"/>
  <c r="O37" i="6" s="1"/>
  <c r="O100" i="6" s="1"/>
  <c r="O163" i="6" s="1"/>
  <c r="O226" i="6" s="1"/>
  <c r="O289" i="6" s="1"/>
  <c r="O352" i="6" s="1"/>
  <c r="O415" i="6" s="1"/>
  <c r="O478" i="6" s="1"/>
  <c r="O541" i="6" s="1"/>
  <c r="O604" i="6" s="1"/>
  <c r="O667" i="6" s="1"/>
  <c r="O730" i="6" s="1"/>
  <c r="M76" i="15"/>
  <c r="N37" i="6" s="1"/>
  <c r="N100" i="6" s="1"/>
  <c r="N163" i="6" s="1"/>
  <c r="N226" i="6" s="1"/>
  <c r="N289" i="6" s="1"/>
  <c r="N352" i="6" s="1"/>
  <c r="N415" i="6" s="1"/>
  <c r="N478" i="6" s="1"/>
  <c r="N541" i="6" s="1"/>
  <c r="N604" i="6" s="1"/>
  <c r="N667" i="6" s="1"/>
  <c r="N730" i="6" s="1"/>
  <c r="L76" i="15"/>
  <c r="M37" i="6" s="1"/>
  <c r="M100" i="6" s="1"/>
  <c r="M163" i="6" s="1"/>
  <c r="M226" i="6" s="1"/>
  <c r="M289" i="6" s="1"/>
  <c r="M352" i="6" s="1"/>
  <c r="M415" i="6" s="1"/>
  <c r="M478" i="6" s="1"/>
  <c r="M541" i="6" s="1"/>
  <c r="M604" i="6" s="1"/>
  <c r="M667" i="6" s="1"/>
  <c r="M730" i="6" s="1"/>
  <c r="K76" i="15"/>
  <c r="L37" i="6" s="1"/>
  <c r="L100" i="6" s="1"/>
  <c r="L163" i="6" s="1"/>
  <c r="L226" i="6" s="1"/>
  <c r="L289" i="6" s="1"/>
  <c r="L352" i="6" s="1"/>
  <c r="L415" i="6" s="1"/>
  <c r="L478" i="6" s="1"/>
  <c r="L541" i="6" s="1"/>
  <c r="L604" i="6" s="1"/>
  <c r="L667" i="6" s="1"/>
  <c r="L730" i="6" s="1"/>
  <c r="J76" i="15"/>
  <c r="K37" i="6" s="1"/>
  <c r="K100" i="6" s="1"/>
  <c r="K163" i="6" s="1"/>
  <c r="K226" i="6" s="1"/>
  <c r="K289" i="6" s="1"/>
  <c r="K352" i="6" s="1"/>
  <c r="K415" i="6" s="1"/>
  <c r="K478" i="6" s="1"/>
  <c r="K541" i="6" s="1"/>
  <c r="K604" i="6" s="1"/>
  <c r="K667" i="6" s="1"/>
  <c r="K730" i="6" s="1"/>
  <c r="K75" i="15"/>
  <c r="L16" i="6" s="1"/>
  <c r="L79" i="6" s="1"/>
  <c r="L142" i="6" s="1"/>
  <c r="L205" i="6" s="1"/>
  <c r="L268" i="6" s="1"/>
  <c r="L331" i="6" s="1"/>
  <c r="L394" i="6" s="1"/>
  <c r="L457" i="6" s="1"/>
  <c r="L520" i="6" s="1"/>
  <c r="L583" i="6" s="1"/>
  <c r="L646" i="6" s="1"/>
  <c r="L709" i="6" s="1"/>
  <c r="J75" i="15"/>
  <c r="K16" i="6" s="1"/>
  <c r="K79" i="6" s="1"/>
  <c r="K142" i="6" s="1"/>
  <c r="K205" i="6" s="1"/>
  <c r="K268" i="6" s="1"/>
  <c r="K331" i="6" s="1"/>
  <c r="K394" i="6" s="1"/>
  <c r="K457" i="6" s="1"/>
  <c r="K520" i="6" s="1"/>
  <c r="K583" i="6" s="1"/>
  <c r="K646" i="6" s="1"/>
  <c r="K709" i="6" s="1"/>
  <c r="G76" i="15"/>
  <c r="P36" i="6" s="1"/>
  <c r="P99" i="6" s="1"/>
  <c r="P162" i="6" s="1"/>
  <c r="P225" i="6" s="1"/>
  <c r="P288" i="6" s="1"/>
  <c r="P351" i="6" s="1"/>
  <c r="P414" i="6" s="1"/>
  <c r="P477" i="6" s="1"/>
  <c r="P540" i="6" s="1"/>
  <c r="P603" i="6" s="1"/>
  <c r="P666" i="6" s="1"/>
  <c r="P729" i="6" s="1"/>
  <c r="F76" i="15"/>
  <c r="O36" i="6" s="1"/>
  <c r="O99" i="6" s="1"/>
  <c r="O162" i="6" s="1"/>
  <c r="O225" i="6" s="1"/>
  <c r="O288" i="6" s="1"/>
  <c r="O351" i="6" s="1"/>
  <c r="O414" i="6" s="1"/>
  <c r="O477" i="6" s="1"/>
  <c r="O540" i="6" s="1"/>
  <c r="O603" i="6" s="1"/>
  <c r="O666" i="6" s="1"/>
  <c r="O729" i="6" s="1"/>
  <c r="E76" i="15"/>
  <c r="N36" i="6" s="1"/>
  <c r="N99" i="6" s="1"/>
  <c r="N162" i="6" s="1"/>
  <c r="N225" i="6" s="1"/>
  <c r="N288" i="6" s="1"/>
  <c r="N351" i="6" s="1"/>
  <c r="N414" i="6" s="1"/>
  <c r="N477" i="6" s="1"/>
  <c r="N540" i="6" s="1"/>
  <c r="N603" i="6" s="1"/>
  <c r="N666" i="6" s="1"/>
  <c r="N729" i="6" s="1"/>
  <c r="D76" i="15"/>
  <c r="M36" i="6" s="1"/>
  <c r="M99" i="6" s="1"/>
  <c r="M162" i="6" s="1"/>
  <c r="M225" i="6" s="1"/>
  <c r="M288" i="6" s="1"/>
  <c r="M351" i="6" s="1"/>
  <c r="M414" i="6" s="1"/>
  <c r="M477" i="6" s="1"/>
  <c r="M540" i="6" s="1"/>
  <c r="M603" i="6" s="1"/>
  <c r="M666" i="6" s="1"/>
  <c r="M729" i="6" s="1"/>
  <c r="C76" i="15"/>
  <c r="L36" i="6" s="1"/>
  <c r="L99" i="6" s="1"/>
  <c r="L162" i="6" s="1"/>
  <c r="L225" i="6" s="1"/>
  <c r="L288" i="6" s="1"/>
  <c r="L351" i="6" s="1"/>
  <c r="L414" i="6" s="1"/>
  <c r="L477" i="6" s="1"/>
  <c r="L540" i="6" s="1"/>
  <c r="L603" i="6" s="1"/>
  <c r="L666" i="6" s="1"/>
  <c r="L729" i="6" s="1"/>
  <c r="B76" i="15"/>
  <c r="K36" i="6" s="1"/>
  <c r="K99" i="6" s="1"/>
  <c r="K162" i="6" s="1"/>
  <c r="K225" i="6" s="1"/>
  <c r="K288" i="6" s="1"/>
  <c r="K351" i="6" s="1"/>
  <c r="K414" i="6" s="1"/>
  <c r="K477" i="6" s="1"/>
  <c r="K540" i="6" s="1"/>
  <c r="K603" i="6" s="1"/>
  <c r="K666" i="6" s="1"/>
  <c r="K729" i="6" s="1"/>
  <c r="C75" i="15"/>
  <c r="L15" i="6" s="1"/>
  <c r="L78" i="6" s="1"/>
  <c r="L141" i="6" s="1"/>
  <c r="L204" i="6" s="1"/>
  <c r="L267" i="6" s="1"/>
  <c r="L330" i="6" s="1"/>
  <c r="L393" i="6" s="1"/>
  <c r="L456" i="6" s="1"/>
  <c r="L519" i="6" s="1"/>
  <c r="L582" i="6" s="1"/>
  <c r="L645" i="6" s="1"/>
  <c r="L708" i="6" s="1"/>
  <c r="B75" i="15"/>
  <c r="K15" i="6" s="1"/>
  <c r="K78" i="6" s="1"/>
  <c r="K141" i="6" s="1"/>
  <c r="K204" i="6" s="1"/>
  <c r="K267" i="6" s="1"/>
  <c r="K330" i="6" s="1"/>
  <c r="K393" i="6" s="1"/>
  <c r="K456" i="6" s="1"/>
  <c r="K519" i="6" s="1"/>
  <c r="K582" i="6" s="1"/>
  <c r="K645" i="6" s="1"/>
  <c r="K708" i="6" s="1"/>
  <c r="W58" i="15"/>
  <c r="V58" i="15"/>
  <c r="U58" i="15"/>
  <c r="T58" i="15"/>
  <c r="S58" i="15"/>
  <c r="R58" i="15"/>
  <c r="S57" i="15"/>
  <c r="R57" i="15"/>
  <c r="O58" i="15"/>
  <c r="N58" i="15"/>
  <c r="M58" i="15"/>
  <c r="L58" i="15"/>
  <c r="K58" i="15"/>
  <c r="J58" i="15"/>
  <c r="K57" i="15"/>
  <c r="J57" i="15"/>
  <c r="G58" i="15"/>
  <c r="F58" i="15"/>
  <c r="E58" i="15"/>
  <c r="D58" i="15"/>
  <c r="C58" i="15"/>
  <c r="B58" i="15"/>
  <c r="C57" i="15"/>
  <c r="B57" i="15"/>
  <c r="W50" i="15"/>
  <c r="V50" i="15"/>
  <c r="U50" i="15"/>
  <c r="T50" i="15"/>
  <c r="S50" i="15"/>
  <c r="R50" i="15"/>
  <c r="T49" i="15"/>
  <c r="S49" i="15"/>
  <c r="R49" i="15"/>
  <c r="O50" i="15"/>
  <c r="N50" i="15"/>
  <c r="M50" i="15"/>
  <c r="L50" i="15"/>
  <c r="K50" i="15"/>
  <c r="J50" i="15"/>
  <c r="L49" i="15"/>
  <c r="K49" i="15"/>
  <c r="J49" i="15"/>
  <c r="G50" i="15"/>
  <c r="F50" i="15"/>
  <c r="E50" i="15"/>
  <c r="D50" i="15"/>
  <c r="C50" i="15"/>
  <c r="B50" i="15"/>
  <c r="D49" i="15"/>
  <c r="C49" i="15"/>
  <c r="B49" i="15"/>
  <c r="W68" i="15"/>
  <c r="J38" i="6" s="1"/>
  <c r="J101" i="6" s="1"/>
  <c r="J164" i="6" s="1"/>
  <c r="J227" i="6" s="1"/>
  <c r="J290" i="6" s="1"/>
  <c r="J353" i="6" s="1"/>
  <c r="J416" i="6" s="1"/>
  <c r="J479" i="6" s="1"/>
  <c r="J542" i="6" s="1"/>
  <c r="J605" i="6" s="1"/>
  <c r="J668" i="6" s="1"/>
  <c r="J731" i="6" s="1"/>
  <c r="V68" i="15"/>
  <c r="I38" i="6" s="1"/>
  <c r="I101" i="6" s="1"/>
  <c r="I164" i="6" s="1"/>
  <c r="I227" i="6" s="1"/>
  <c r="I290" i="6" s="1"/>
  <c r="I353" i="6" s="1"/>
  <c r="I416" i="6" s="1"/>
  <c r="I479" i="6" s="1"/>
  <c r="I542" i="6" s="1"/>
  <c r="I605" i="6" s="1"/>
  <c r="I668" i="6" s="1"/>
  <c r="I731" i="6" s="1"/>
  <c r="U68" i="15"/>
  <c r="H38" i="6" s="1"/>
  <c r="H101" i="6" s="1"/>
  <c r="H164" i="6" s="1"/>
  <c r="H227" i="6" s="1"/>
  <c r="H290" i="6" s="1"/>
  <c r="H353" i="6" s="1"/>
  <c r="H416" i="6" s="1"/>
  <c r="H479" i="6" s="1"/>
  <c r="H542" i="6" s="1"/>
  <c r="H605" i="6" s="1"/>
  <c r="H668" i="6" s="1"/>
  <c r="H731" i="6" s="1"/>
  <c r="T68" i="15"/>
  <c r="G38" i="6" s="1"/>
  <c r="G101" i="6" s="1"/>
  <c r="G164" i="6" s="1"/>
  <c r="G227" i="6" s="1"/>
  <c r="G290" i="6" s="1"/>
  <c r="G353" i="6" s="1"/>
  <c r="G416" i="6" s="1"/>
  <c r="G479" i="6" s="1"/>
  <c r="G542" i="6" s="1"/>
  <c r="G605" i="6" s="1"/>
  <c r="G668" i="6" s="1"/>
  <c r="G731" i="6" s="1"/>
  <c r="S68" i="15"/>
  <c r="F38" i="6" s="1"/>
  <c r="F101" i="6" s="1"/>
  <c r="F164" i="6" s="1"/>
  <c r="F227" i="6" s="1"/>
  <c r="F290" i="6" s="1"/>
  <c r="F353" i="6" s="1"/>
  <c r="F416" i="6" s="1"/>
  <c r="F479" i="6" s="1"/>
  <c r="F542" i="6" s="1"/>
  <c r="F605" i="6" s="1"/>
  <c r="F668" i="6" s="1"/>
  <c r="F731" i="6" s="1"/>
  <c r="R68" i="15"/>
  <c r="E38" i="6" s="1"/>
  <c r="E101" i="6" s="1"/>
  <c r="E164" i="6" s="1"/>
  <c r="E227" i="6" s="1"/>
  <c r="E290" i="6" s="1"/>
  <c r="E353" i="6" s="1"/>
  <c r="E416" i="6" s="1"/>
  <c r="E479" i="6" s="1"/>
  <c r="E542" i="6" s="1"/>
  <c r="E605" i="6" s="1"/>
  <c r="E668" i="6" s="1"/>
  <c r="E731" i="6" s="1"/>
  <c r="O68" i="15"/>
  <c r="J37" i="6" s="1"/>
  <c r="J100" i="6" s="1"/>
  <c r="J163" i="6" s="1"/>
  <c r="J226" i="6" s="1"/>
  <c r="J289" i="6" s="1"/>
  <c r="J352" i="6" s="1"/>
  <c r="J415" i="6" s="1"/>
  <c r="J478" i="6" s="1"/>
  <c r="J541" i="6" s="1"/>
  <c r="J604" i="6" s="1"/>
  <c r="J667" i="6" s="1"/>
  <c r="J730" i="6" s="1"/>
  <c r="N68" i="15"/>
  <c r="I37" i="6" s="1"/>
  <c r="I100" i="6" s="1"/>
  <c r="I163" i="6" s="1"/>
  <c r="I226" i="6" s="1"/>
  <c r="I289" i="6" s="1"/>
  <c r="I352" i="6" s="1"/>
  <c r="I415" i="6" s="1"/>
  <c r="I478" i="6" s="1"/>
  <c r="I541" i="6" s="1"/>
  <c r="I604" i="6" s="1"/>
  <c r="I667" i="6" s="1"/>
  <c r="I730" i="6" s="1"/>
  <c r="M68" i="15"/>
  <c r="H37" i="6" s="1"/>
  <c r="H100" i="6" s="1"/>
  <c r="H163" i="6" s="1"/>
  <c r="H226" i="6" s="1"/>
  <c r="H289" i="6" s="1"/>
  <c r="H352" i="6" s="1"/>
  <c r="H415" i="6" s="1"/>
  <c r="H478" i="6" s="1"/>
  <c r="H541" i="6" s="1"/>
  <c r="H604" i="6" s="1"/>
  <c r="H667" i="6" s="1"/>
  <c r="H730" i="6" s="1"/>
  <c r="L68" i="15"/>
  <c r="G37" i="6" s="1"/>
  <c r="G100" i="6" s="1"/>
  <c r="G163" i="6" s="1"/>
  <c r="G226" i="6" s="1"/>
  <c r="G289" i="6" s="1"/>
  <c r="G352" i="6" s="1"/>
  <c r="G415" i="6" s="1"/>
  <c r="G478" i="6" s="1"/>
  <c r="G541" i="6" s="1"/>
  <c r="G604" i="6" s="1"/>
  <c r="G667" i="6" s="1"/>
  <c r="G730" i="6" s="1"/>
  <c r="K68" i="15"/>
  <c r="F37" i="6" s="1"/>
  <c r="F100" i="6" s="1"/>
  <c r="F163" i="6" s="1"/>
  <c r="F226" i="6" s="1"/>
  <c r="F289" i="6" s="1"/>
  <c r="F352" i="6" s="1"/>
  <c r="F415" i="6" s="1"/>
  <c r="F478" i="6" s="1"/>
  <c r="F541" i="6" s="1"/>
  <c r="F604" i="6" s="1"/>
  <c r="F667" i="6" s="1"/>
  <c r="F730" i="6" s="1"/>
  <c r="J68" i="15"/>
  <c r="E37" i="6" s="1"/>
  <c r="E100" i="6" s="1"/>
  <c r="E163" i="6" s="1"/>
  <c r="E226" i="6" s="1"/>
  <c r="E289" i="6" s="1"/>
  <c r="E352" i="6" s="1"/>
  <c r="E415" i="6" s="1"/>
  <c r="E478" i="6" s="1"/>
  <c r="E541" i="6" s="1"/>
  <c r="E604" i="6" s="1"/>
  <c r="E667" i="6" s="1"/>
  <c r="E730" i="6" s="1"/>
  <c r="G68" i="15"/>
  <c r="J36" i="6" s="1"/>
  <c r="J99" i="6" s="1"/>
  <c r="J162" i="6" s="1"/>
  <c r="J225" i="6" s="1"/>
  <c r="J288" i="6" s="1"/>
  <c r="J351" i="6" s="1"/>
  <c r="J414" i="6" s="1"/>
  <c r="J477" i="6" s="1"/>
  <c r="J540" i="6" s="1"/>
  <c r="J603" i="6" s="1"/>
  <c r="J666" i="6" s="1"/>
  <c r="J729" i="6" s="1"/>
  <c r="F68" i="15"/>
  <c r="I36" i="6" s="1"/>
  <c r="I99" i="6" s="1"/>
  <c r="I162" i="6" s="1"/>
  <c r="I225" i="6" s="1"/>
  <c r="I288" i="6" s="1"/>
  <c r="I351" i="6" s="1"/>
  <c r="I414" i="6" s="1"/>
  <c r="I477" i="6" s="1"/>
  <c r="I540" i="6" s="1"/>
  <c r="I603" i="6" s="1"/>
  <c r="I666" i="6" s="1"/>
  <c r="I729" i="6" s="1"/>
  <c r="E68" i="15"/>
  <c r="H36" i="6" s="1"/>
  <c r="H99" i="6" s="1"/>
  <c r="H162" i="6" s="1"/>
  <c r="H225" i="6" s="1"/>
  <c r="H288" i="6" s="1"/>
  <c r="H351" i="6" s="1"/>
  <c r="H414" i="6" s="1"/>
  <c r="H477" i="6" s="1"/>
  <c r="H540" i="6" s="1"/>
  <c r="H603" i="6" s="1"/>
  <c r="H666" i="6" s="1"/>
  <c r="H729" i="6" s="1"/>
  <c r="D68" i="15"/>
  <c r="G36" i="6" s="1"/>
  <c r="G99" i="6" s="1"/>
  <c r="G162" i="6" s="1"/>
  <c r="G225" i="6" s="1"/>
  <c r="G288" i="6" s="1"/>
  <c r="G351" i="6" s="1"/>
  <c r="G414" i="6" s="1"/>
  <c r="G477" i="6" s="1"/>
  <c r="G540" i="6" s="1"/>
  <c r="G603" i="6" s="1"/>
  <c r="G666" i="6" s="1"/>
  <c r="G729" i="6" s="1"/>
  <c r="C68" i="15"/>
  <c r="F36" i="6" s="1"/>
  <c r="F99" i="6" s="1"/>
  <c r="F162" i="6" s="1"/>
  <c r="F225" i="6" s="1"/>
  <c r="F288" i="6" s="1"/>
  <c r="F351" i="6" s="1"/>
  <c r="F414" i="6" s="1"/>
  <c r="F477" i="6" s="1"/>
  <c r="F540" i="6" s="1"/>
  <c r="F603" i="6" s="1"/>
  <c r="F666" i="6" s="1"/>
  <c r="F729" i="6" s="1"/>
  <c r="B68" i="15"/>
  <c r="E36" i="6" s="1"/>
  <c r="E99" i="6" s="1"/>
  <c r="E162" i="6" s="1"/>
  <c r="E225" i="6" s="1"/>
  <c r="E288" i="6" s="1"/>
  <c r="E351" i="6" s="1"/>
  <c r="E414" i="6" s="1"/>
  <c r="E477" i="6" s="1"/>
  <c r="E540" i="6" s="1"/>
  <c r="E603" i="6" s="1"/>
  <c r="E666" i="6" s="1"/>
  <c r="E729" i="6" s="1"/>
  <c r="T67" i="15"/>
  <c r="G17" i="6" s="1"/>
  <c r="G80" i="6" s="1"/>
  <c r="G143" i="6" s="1"/>
  <c r="G206" i="6" s="1"/>
  <c r="G269" i="6" s="1"/>
  <c r="G332" i="6" s="1"/>
  <c r="G395" i="6" s="1"/>
  <c r="G458" i="6" s="1"/>
  <c r="G521" i="6" s="1"/>
  <c r="G584" i="6" s="1"/>
  <c r="G647" i="6" s="1"/>
  <c r="G710" i="6" s="1"/>
  <c r="S67" i="15"/>
  <c r="F17" i="6" s="1"/>
  <c r="F80" i="6" s="1"/>
  <c r="F143" i="6" s="1"/>
  <c r="F206" i="6" s="1"/>
  <c r="F269" i="6" s="1"/>
  <c r="F332" i="6" s="1"/>
  <c r="F395" i="6" s="1"/>
  <c r="F458" i="6" s="1"/>
  <c r="F521" i="6" s="1"/>
  <c r="F584" i="6" s="1"/>
  <c r="F647" i="6" s="1"/>
  <c r="F710" i="6" s="1"/>
  <c r="R67" i="15"/>
  <c r="E17" i="6" s="1"/>
  <c r="E80" i="6" s="1"/>
  <c r="E143" i="6" s="1"/>
  <c r="E206" i="6" s="1"/>
  <c r="E269" i="6" s="1"/>
  <c r="E332" i="6" s="1"/>
  <c r="E395" i="6" s="1"/>
  <c r="E458" i="6" s="1"/>
  <c r="E521" i="6" s="1"/>
  <c r="E584" i="6" s="1"/>
  <c r="E647" i="6" s="1"/>
  <c r="E710" i="6" s="1"/>
  <c r="L67" i="15"/>
  <c r="G16" i="6" s="1"/>
  <c r="G79" i="6" s="1"/>
  <c r="G142" i="6" s="1"/>
  <c r="G205" i="6" s="1"/>
  <c r="G268" i="6" s="1"/>
  <c r="G331" i="6" s="1"/>
  <c r="G394" i="6" s="1"/>
  <c r="G457" i="6" s="1"/>
  <c r="G520" i="6" s="1"/>
  <c r="G583" i="6" s="1"/>
  <c r="G646" i="6" s="1"/>
  <c r="G709" i="6" s="1"/>
  <c r="K67" i="15"/>
  <c r="F16" i="6" s="1"/>
  <c r="F79" i="6" s="1"/>
  <c r="F142" i="6" s="1"/>
  <c r="F205" i="6" s="1"/>
  <c r="F268" i="6" s="1"/>
  <c r="F331" i="6" s="1"/>
  <c r="F394" i="6" s="1"/>
  <c r="F457" i="6" s="1"/>
  <c r="F520" i="6" s="1"/>
  <c r="F583" i="6" s="1"/>
  <c r="F646" i="6" s="1"/>
  <c r="F709" i="6" s="1"/>
  <c r="J67" i="15"/>
  <c r="E16" i="6" s="1"/>
  <c r="E79" i="6" s="1"/>
  <c r="E142" i="6" s="1"/>
  <c r="E205" i="6" s="1"/>
  <c r="E268" i="6" s="1"/>
  <c r="E331" i="6" s="1"/>
  <c r="E394" i="6" s="1"/>
  <c r="E457" i="6" s="1"/>
  <c r="E520" i="6" s="1"/>
  <c r="E583" i="6" s="1"/>
  <c r="E646" i="6" s="1"/>
  <c r="E709" i="6" s="1"/>
  <c r="D67" i="15"/>
  <c r="G15" i="6" s="1"/>
  <c r="G78" i="6" s="1"/>
  <c r="G141" i="6" s="1"/>
  <c r="G204" i="6" s="1"/>
  <c r="G267" i="6" s="1"/>
  <c r="G330" i="6" s="1"/>
  <c r="G393" i="6" s="1"/>
  <c r="G456" i="6" s="1"/>
  <c r="G519" i="6" s="1"/>
  <c r="G582" i="6" s="1"/>
  <c r="G645" i="6" s="1"/>
  <c r="G708" i="6" s="1"/>
  <c r="C67" i="15"/>
  <c r="F15" i="6" s="1"/>
  <c r="F78" i="6" s="1"/>
  <c r="F141" i="6" s="1"/>
  <c r="F204" i="6" s="1"/>
  <c r="F267" i="6" s="1"/>
  <c r="F330" i="6" s="1"/>
  <c r="F393" i="6" s="1"/>
  <c r="F456" i="6" s="1"/>
  <c r="F519" i="6" s="1"/>
  <c r="F582" i="6" s="1"/>
  <c r="F645" i="6" s="1"/>
  <c r="F708" i="6" s="1"/>
  <c r="B67" i="15"/>
  <c r="E15" i="6" s="1"/>
  <c r="E78" i="6" s="1"/>
  <c r="E141" i="6" s="1"/>
  <c r="E204" i="6" s="1"/>
  <c r="E267" i="6" s="1"/>
  <c r="E330" i="6" s="1"/>
  <c r="E393" i="6" s="1"/>
  <c r="E456" i="6" s="1"/>
  <c r="E519" i="6" s="1"/>
  <c r="E582" i="6" s="1"/>
  <c r="E645" i="6" s="1"/>
  <c r="E708" i="6" s="1"/>
  <c r="W40" i="15"/>
  <c r="V40" i="15"/>
  <c r="U40" i="15"/>
  <c r="T40" i="15"/>
  <c r="W39" i="15"/>
  <c r="V39" i="15"/>
  <c r="U39" i="15"/>
  <c r="T39" i="15"/>
  <c r="S40" i="15"/>
  <c r="R40" i="15"/>
  <c r="S39" i="15"/>
  <c r="R39" i="15"/>
  <c r="S38" i="15"/>
  <c r="R38" i="15"/>
  <c r="O40" i="15"/>
  <c r="N40" i="15"/>
  <c r="M40" i="15"/>
  <c r="L40" i="15"/>
  <c r="O39" i="15"/>
  <c r="N39" i="15"/>
  <c r="M39" i="15"/>
  <c r="L39" i="15"/>
  <c r="K40" i="15"/>
  <c r="J40" i="15"/>
  <c r="K39" i="15"/>
  <c r="J39" i="15"/>
  <c r="K38" i="15"/>
  <c r="J38" i="15"/>
  <c r="G40" i="15"/>
  <c r="F40" i="15"/>
  <c r="E40" i="15"/>
  <c r="D40" i="15"/>
  <c r="C40" i="15"/>
  <c r="B40" i="15"/>
  <c r="G39" i="15"/>
  <c r="F39" i="15"/>
  <c r="E39" i="15"/>
  <c r="D39" i="15"/>
  <c r="C39" i="15"/>
  <c r="B39" i="15"/>
  <c r="C38" i="15"/>
  <c r="B38" i="15"/>
  <c r="W31" i="15"/>
  <c r="V31" i="15"/>
  <c r="U31" i="15"/>
  <c r="W30" i="15"/>
  <c r="V30" i="15"/>
  <c r="U30" i="15"/>
  <c r="T31" i="15"/>
  <c r="S31" i="15"/>
  <c r="R31" i="15"/>
  <c r="T30" i="15"/>
  <c r="S30" i="15"/>
  <c r="R30" i="15"/>
  <c r="T29" i="15"/>
  <c r="S29" i="15"/>
  <c r="R29" i="15"/>
  <c r="O31" i="15"/>
  <c r="N31" i="15"/>
  <c r="M31" i="15"/>
  <c r="O30" i="15"/>
  <c r="N30" i="15"/>
  <c r="M30" i="15"/>
  <c r="L31" i="15"/>
  <c r="K31" i="15"/>
  <c r="J31" i="15"/>
  <c r="L30" i="15"/>
  <c r="K30" i="15"/>
  <c r="J30" i="15"/>
  <c r="L29" i="15"/>
  <c r="K29" i="15"/>
  <c r="J29" i="15"/>
  <c r="G31" i="15"/>
  <c r="F31" i="15"/>
  <c r="E31" i="15"/>
  <c r="G30" i="15"/>
  <c r="F30" i="15"/>
  <c r="E30" i="15"/>
  <c r="D31" i="15"/>
  <c r="C31" i="15"/>
  <c r="B31" i="15"/>
  <c r="D30" i="15"/>
  <c r="C30" i="15"/>
  <c r="B30" i="15"/>
  <c r="D29" i="15"/>
  <c r="C29" i="15"/>
  <c r="B29" i="15"/>
  <c r="U19" i="15"/>
  <c r="T19" i="15"/>
  <c r="W18" i="15"/>
  <c r="O19" i="15"/>
  <c r="N19" i="15"/>
  <c r="M19" i="15"/>
  <c r="K17" i="15"/>
  <c r="J17" i="15"/>
  <c r="D18" i="15"/>
  <c r="E18" i="15"/>
  <c r="F18" i="15"/>
  <c r="G18" i="15"/>
  <c r="D19" i="15"/>
  <c r="E19" i="15"/>
  <c r="F19" i="15"/>
  <c r="G19" i="15"/>
  <c r="B18" i="15"/>
  <c r="C18" i="15"/>
  <c r="B19" i="15"/>
  <c r="C19" i="15"/>
  <c r="C17" i="15"/>
  <c r="B17" i="15"/>
  <c r="W10" i="15"/>
  <c r="V10" i="15"/>
  <c r="U10" i="15"/>
  <c r="W9" i="15"/>
  <c r="V9" i="15"/>
  <c r="U9" i="15"/>
  <c r="T10" i="15"/>
  <c r="S10" i="15"/>
  <c r="R10" i="15"/>
  <c r="T9" i="15"/>
  <c r="S9" i="15"/>
  <c r="R9" i="15"/>
  <c r="T8" i="15"/>
  <c r="S8" i="15"/>
  <c r="R8" i="15"/>
  <c r="M9" i="15"/>
  <c r="N9" i="15"/>
  <c r="O9" i="15"/>
  <c r="M10" i="15"/>
  <c r="N10" i="15"/>
  <c r="O10" i="15"/>
  <c r="J9" i="15"/>
  <c r="K9" i="15"/>
  <c r="L9" i="15"/>
  <c r="J10" i="15"/>
  <c r="K10" i="15"/>
  <c r="L10" i="15"/>
  <c r="K8" i="15"/>
  <c r="L8" i="15"/>
  <c r="J8" i="15"/>
  <c r="Q104" i="15"/>
  <c r="I104" i="15"/>
  <c r="A104" i="15"/>
  <c r="Q83" i="15"/>
  <c r="I83" i="15"/>
  <c r="A83" i="15"/>
  <c r="Q65" i="15"/>
  <c r="I65" i="15"/>
  <c r="A65" i="15"/>
  <c r="Q47" i="15"/>
  <c r="I47" i="15"/>
  <c r="A47" i="15"/>
  <c r="Q27" i="15"/>
  <c r="I27" i="15"/>
  <c r="A27" i="15"/>
  <c r="Q6" i="15"/>
  <c r="I6" i="15"/>
  <c r="A6" i="15"/>
  <c r="W19" i="15"/>
  <c r="V19" i="15"/>
  <c r="S19" i="15"/>
  <c r="R19" i="15"/>
  <c r="L19" i="15"/>
  <c r="K19" i="15"/>
  <c r="J19" i="15"/>
  <c r="V18" i="15"/>
  <c r="U18" i="15"/>
  <c r="T18" i="15"/>
  <c r="S18" i="15"/>
  <c r="R18" i="15"/>
  <c r="O18" i="15"/>
  <c r="N18" i="15"/>
  <c r="M18" i="15"/>
  <c r="L18" i="15"/>
  <c r="K18" i="15"/>
  <c r="J18" i="15"/>
  <c r="S17" i="15"/>
  <c r="R17" i="15"/>
  <c r="K17" i="24"/>
  <c r="K15" i="24"/>
  <c r="X1106" i="6"/>
  <c r="X1107" i="6"/>
  <c r="X1108" i="6"/>
  <c r="X1109" i="6"/>
  <c r="X1110" i="6"/>
  <c r="X1111" i="6"/>
  <c r="X1112" i="6"/>
  <c r="X1113" i="6"/>
  <c r="X1114" i="6"/>
  <c r="X1115" i="6"/>
  <c r="X1116" i="6"/>
  <c r="X1117" i="6"/>
  <c r="X1118" i="6"/>
  <c r="X1119" i="6"/>
  <c r="X1105" i="6"/>
  <c r="X1087" i="6"/>
  <c r="X1088" i="6"/>
  <c r="X1089" i="6"/>
  <c r="X1090" i="6"/>
  <c r="X1091" i="6"/>
  <c r="X1092" i="6"/>
  <c r="D1357" i="6" s="1"/>
  <c r="X1093" i="6"/>
  <c r="N1357" i="6" s="1"/>
  <c r="X1094" i="6"/>
  <c r="D1377" i="6" s="1"/>
  <c r="X1095" i="6"/>
  <c r="D1609" i="6" s="1"/>
  <c r="X1096" i="6"/>
  <c r="N1609" i="6" s="1"/>
  <c r="X1097" i="6"/>
  <c r="D1630" i="6" s="1"/>
  <c r="X1098" i="6"/>
  <c r="X1099" i="6"/>
  <c r="X1100" i="6"/>
  <c r="X1101" i="6"/>
  <c r="X1102" i="6"/>
  <c r="X1103" i="6"/>
  <c r="X1086" i="6"/>
  <c r="B1087" i="6"/>
  <c r="B1090" i="6" s="1"/>
  <c r="B1093" i="6" s="1"/>
  <c r="B1096" i="6" s="1"/>
  <c r="B1099" i="6" s="1"/>
  <c r="B1102" i="6" s="1"/>
  <c r="B1105" i="6" s="1"/>
  <c r="B1108" i="6" s="1"/>
  <c r="B1111" i="6" s="1"/>
  <c r="B1114" i="6" s="1"/>
  <c r="B1117" i="6" s="1"/>
  <c r="B1120" i="6" s="1"/>
  <c r="B1123" i="6" s="1"/>
  <c r="B1126" i="6" s="1"/>
  <c r="B1129" i="6" s="1"/>
  <c r="B1132" i="6" s="1"/>
  <c r="B1135" i="6" s="1"/>
  <c r="B1138" i="6" s="1"/>
  <c r="B1141" i="6" s="1"/>
  <c r="B1144" i="6" s="1"/>
  <c r="B1147" i="6" s="1"/>
  <c r="B1150" i="6" s="1"/>
  <c r="B1153" i="6" s="1"/>
  <c r="B1156" i="6" s="1"/>
  <c r="B1159" i="6" s="1"/>
  <c r="B1162" i="6" s="1"/>
  <c r="B1165" i="6" s="1"/>
  <c r="B1168" i="6" s="1"/>
  <c r="B1171" i="6" s="1"/>
  <c r="B1174" i="6" s="1"/>
  <c r="B1177" i="6" s="1"/>
  <c r="B1180" i="6" s="1"/>
  <c r="B1183" i="6" s="1"/>
  <c r="B1186" i="6" s="1"/>
  <c r="B1189" i="6" s="1"/>
  <c r="B1192" i="6" s="1"/>
  <c r="B1088" i="6"/>
  <c r="B1091" i="6" s="1"/>
  <c r="B1094" i="6" s="1"/>
  <c r="B1097" i="6" s="1"/>
  <c r="B1100" i="6" s="1"/>
  <c r="B1103" i="6" s="1"/>
  <c r="B1106" i="6" s="1"/>
  <c r="B1109" i="6" s="1"/>
  <c r="B1112" i="6" s="1"/>
  <c r="B1115" i="6" s="1"/>
  <c r="B1118" i="6" s="1"/>
  <c r="B1121" i="6" s="1"/>
  <c r="B1124" i="6" s="1"/>
  <c r="B1127" i="6" s="1"/>
  <c r="B1130" i="6" s="1"/>
  <c r="B1133" i="6" s="1"/>
  <c r="B1136" i="6" s="1"/>
  <c r="B1139" i="6" s="1"/>
  <c r="B1142" i="6" s="1"/>
  <c r="B1145" i="6" s="1"/>
  <c r="B1148" i="6" s="1"/>
  <c r="B1151" i="6" s="1"/>
  <c r="B1154" i="6" s="1"/>
  <c r="B1157" i="6" s="1"/>
  <c r="B1160" i="6" s="1"/>
  <c r="B1163" i="6" s="1"/>
  <c r="B1166" i="6" s="1"/>
  <c r="B1169" i="6" s="1"/>
  <c r="B1172" i="6" s="1"/>
  <c r="B1175" i="6" s="1"/>
  <c r="B1178" i="6" s="1"/>
  <c r="B1181" i="6" s="1"/>
  <c r="B1184" i="6" s="1"/>
  <c r="B1187" i="6" s="1"/>
  <c r="B1190" i="6" s="1"/>
  <c r="B1193" i="6" s="1"/>
  <c r="B1086" i="6"/>
  <c r="B1089" i="6" s="1"/>
  <c r="B1092" i="6" s="1"/>
  <c r="B1095" i="6" s="1"/>
  <c r="B1098" i="6" s="1"/>
  <c r="B1101" i="6" s="1"/>
  <c r="B1104" i="6" s="1"/>
  <c r="B1107" i="6" s="1"/>
  <c r="B1110" i="6" s="1"/>
  <c r="B1113" i="6" s="1"/>
  <c r="B1116" i="6" s="1"/>
  <c r="B1119" i="6" s="1"/>
  <c r="B1122" i="6" s="1"/>
  <c r="B1125" i="6" s="1"/>
  <c r="B1128" i="6" s="1"/>
  <c r="B1131" i="6" s="1"/>
  <c r="B1134" i="6" s="1"/>
  <c r="B1137" i="6" s="1"/>
  <c r="B1140" i="6" s="1"/>
  <c r="B1143" i="6" s="1"/>
  <c r="B1146" i="6" s="1"/>
  <c r="B1149" i="6" s="1"/>
  <c r="B1152" i="6" s="1"/>
  <c r="B1155" i="6" s="1"/>
  <c r="B1158" i="6" s="1"/>
  <c r="B1161" i="6" s="1"/>
  <c r="B1164" i="6" s="1"/>
  <c r="B1167" i="6" s="1"/>
  <c r="B1170" i="6" s="1"/>
  <c r="B1173" i="6" s="1"/>
  <c r="B1176" i="6" s="1"/>
  <c r="B1179" i="6" s="1"/>
  <c r="B1182" i="6" s="1"/>
  <c r="B1185" i="6" s="1"/>
  <c r="B1188" i="6" s="1"/>
  <c r="B1191" i="6" s="1"/>
  <c r="B979" i="6"/>
  <c r="B982" i="6" s="1"/>
  <c r="B985" i="6" s="1"/>
  <c r="B988" i="6" s="1"/>
  <c r="B991" i="6" s="1"/>
  <c r="B994" i="6" s="1"/>
  <c r="B997" i="6" s="1"/>
  <c r="B1000" i="6" s="1"/>
  <c r="B1003" i="6" s="1"/>
  <c r="B1006" i="6" s="1"/>
  <c r="B1009" i="6" s="1"/>
  <c r="B1012" i="6" s="1"/>
  <c r="B1015" i="6" s="1"/>
  <c r="B1018" i="6" s="1"/>
  <c r="B1021" i="6" s="1"/>
  <c r="B1024" i="6" s="1"/>
  <c r="B1027" i="6" s="1"/>
  <c r="B1030" i="6" s="1"/>
  <c r="B1033" i="6" s="1"/>
  <c r="B1036" i="6" s="1"/>
  <c r="B1039" i="6" s="1"/>
  <c r="B1042" i="6" s="1"/>
  <c r="B1045" i="6" s="1"/>
  <c r="B1048" i="6" s="1"/>
  <c r="B1051" i="6" s="1"/>
  <c r="B1054" i="6" s="1"/>
  <c r="B1057" i="6" s="1"/>
  <c r="B1060" i="6" s="1"/>
  <c r="B1063" i="6" s="1"/>
  <c r="B1066" i="6" s="1"/>
  <c r="B1069" i="6" s="1"/>
  <c r="B1072" i="6" s="1"/>
  <c r="B1075" i="6" s="1"/>
  <c r="B1078" i="6" s="1"/>
  <c r="B1081" i="6" s="1"/>
  <c r="B1084" i="6" s="1"/>
  <c r="B980" i="6"/>
  <c r="B983" i="6" s="1"/>
  <c r="B986" i="6" s="1"/>
  <c r="B989" i="6" s="1"/>
  <c r="B992" i="6" s="1"/>
  <c r="B995" i="6" s="1"/>
  <c r="B998" i="6" s="1"/>
  <c r="B1001" i="6" s="1"/>
  <c r="B1004" i="6" s="1"/>
  <c r="B1007" i="6" s="1"/>
  <c r="B1010" i="6" s="1"/>
  <c r="B1013" i="6" s="1"/>
  <c r="B1016" i="6" s="1"/>
  <c r="B1019" i="6" s="1"/>
  <c r="B1022" i="6" s="1"/>
  <c r="B1025" i="6" s="1"/>
  <c r="B1028" i="6" s="1"/>
  <c r="B1031" i="6" s="1"/>
  <c r="B1034" i="6" s="1"/>
  <c r="B1037" i="6" s="1"/>
  <c r="B1040" i="6" s="1"/>
  <c r="B1043" i="6" s="1"/>
  <c r="B1046" i="6" s="1"/>
  <c r="B1049" i="6" s="1"/>
  <c r="B1052" i="6" s="1"/>
  <c r="B1055" i="6" s="1"/>
  <c r="B1058" i="6" s="1"/>
  <c r="B1061" i="6" s="1"/>
  <c r="B1064" i="6" s="1"/>
  <c r="B1067" i="6" s="1"/>
  <c r="B1070" i="6" s="1"/>
  <c r="B1073" i="6" s="1"/>
  <c r="B1076" i="6" s="1"/>
  <c r="B1079" i="6" s="1"/>
  <c r="B1082" i="6" s="1"/>
  <c r="B1085" i="6" s="1"/>
  <c r="B978" i="6"/>
  <c r="B981" i="6" s="1"/>
  <c r="B984" i="6" s="1"/>
  <c r="B987" i="6" s="1"/>
  <c r="B990" i="6" s="1"/>
  <c r="B993" i="6" s="1"/>
  <c r="B996" i="6" s="1"/>
  <c r="B999" i="6" s="1"/>
  <c r="B1002" i="6" s="1"/>
  <c r="B1005" i="6" s="1"/>
  <c r="B1008" i="6" s="1"/>
  <c r="B1011" i="6" s="1"/>
  <c r="B1014" i="6" s="1"/>
  <c r="B1017" i="6" s="1"/>
  <c r="B1020" i="6" s="1"/>
  <c r="B1023" i="6" s="1"/>
  <c r="B1026" i="6" s="1"/>
  <c r="B1029" i="6" s="1"/>
  <c r="B1032" i="6" s="1"/>
  <c r="B1035" i="6" s="1"/>
  <c r="B1038" i="6" s="1"/>
  <c r="B1041" i="6" s="1"/>
  <c r="B1044" i="6" s="1"/>
  <c r="B1047" i="6" s="1"/>
  <c r="B1050" i="6" s="1"/>
  <c r="B1053" i="6" s="1"/>
  <c r="B1056" i="6" s="1"/>
  <c r="B1059" i="6" s="1"/>
  <c r="B1062" i="6" s="1"/>
  <c r="B1065" i="6" s="1"/>
  <c r="B1068" i="6" s="1"/>
  <c r="B1071" i="6" s="1"/>
  <c r="B1074" i="6" s="1"/>
  <c r="B1077" i="6" s="1"/>
  <c r="B1080" i="6" s="1"/>
  <c r="B1083" i="6" s="1"/>
  <c r="B871" i="6"/>
  <c r="B874" i="6" s="1"/>
  <c r="B877" i="6" s="1"/>
  <c r="B880" i="6" s="1"/>
  <c r="B883" i="6" s="1"/>
  <c r="B886" i="6" s="1"/>
  <c r="B889" i="6" s="1"/>
  <c r="B892" i="6" s="1"/>
  <c r="B895" i="6" s="1"/>
  <c r="B898" i="6" s="1"/>
  <c r="B901" i="6" s="1"/>
  <c r="B904" i="6" s="1"/>
  <c r="B907" i="6" s="1"/>
  <c r="B910" i="6" s="1"/>
  <c r="B913" i="6" s="1"/>
  <c r="B916" i="6" s="1"/>
  <c r="B919" i="6" s="1"/>
  <c r="B922" i="6" s="1"/>
  <c r="B925" i="6" s="1"/>
  <c r="B928" i="6" s="1"/>
  <c r="B931" i="6" s="1"/>
  <c r="B934" i="6" s="1"/>
  <c r="B937" i="6" s="1"/>
  <c r="B940" i="6" s="1"/>
  <c r="B943" i="6" s="1"/>
  <c r="B946" i="6" s="1"/>
  <c r="B949" i="6" s="1"/>
  <c r="B952" i="6" s="1"/>
  <c r="B955" i="6" s="1"/>
  <c r="B958" i="6" s="1"/>
  <c r="B961" i="6" s="1"/>
  <c r="B964" i="6" s="1"/>
  <c r="B967" i="6" s="1"/>
  <c r="B970" i="6" s="1"/>
  <c r="B973" i="6" s="1"/>
  <c r="B976" i="6" s="1"/>
  <c r="B872" i="6"/>
  <c r="B875" i="6" s="1"/>
  <c r="B878" i="6" s="1"/>
  <c r="B881" i="6" s="1"/>
  <c r="B884" i="6" s="1"/>
  <c r="B887" i="6" s="1"/>
  <c r="B890" i="6" s="1"/>
  <c r="B893" i="6" s="1"/>
  <c r="B896" i="6" s="1"/>
  <c r="B899" i="6" s="1"/>
  <c r="B902" i="6" s="1"/>
  <c r="B905" i="6" s="1"/>
  <c r="B908" i="6" s="1"/>
  <c r="B911" i="6" s="1"/>
  <c r="B914" i="6" s="1"/>
  <c r="B917" i="6" s="1"/>
  <c r="B920" i="6" s="1"/>
  <c r="B923" i="6" s="1"/>
  <c r="B926" i="6" s="1"/>
  <c r="B929" i="6" s="1"/>
  <c r="B932" i="6" s="1"/>
  <c r="B935" i="6" s="1"/>
  <c r="B938" i="6" s="1"/>
  <c r="B941" i="6" s="1"/>
  <c r="B944" i="6" s="1"/>
  <c r="B947" i="6" s="1"/>
  <c r="B950" i="6" s="1"/>
  <c r="B953" i="6" s="1"/>
  <c r="B956" i="6" s="1"/>
  <c r="B959" i="6" s="1"/>
  <c r="B962" i="6" s="1"/>
  <c r="B965" i="6" s="1"/>
  <c r="B968" i="6" s="1"/>
  <c r="B971" i="6" s="1"/>
  <c r="B974" i="6" s="1"/>
  <c r="B977" i="6" s="1"/>
  <c r="B870" i="6"/>
  <c r="B873" i="6" s="1"/>
  <c r="B876" i="6" s="1"/>
  <c r="B879" i="6" s="1"/>
  <c r="B882" i="6" s="1"/>
  <c r="B885" i="6" s="1"/>
  <c r="B888" i="6" s="1"/>
  <c r="B891" i="6" s="1"/>
  <c r="B894" i="6" s="1"/>
  <c r="B897" i="6" s="1"/>
  <c r="B900" i="6" s="1"/>
  <c r="B903" i="6" s="1"/>
  <c r="B906" i="6" s="1"/>
  <c r="B909" i="6" s="1"/>
  <c r="B912" i="6" s="1"/>
  <c r="B915" i="6" s="1"/>
  <c r="B918" i="6" s="1"/>
  <c r="B921" i="6" s="1"/>
  <c r="B924" i="6" s="1"/>
  <c r="B927" i="6" s="1"/>
  <c r="B930" i="6" s="1"/>
  <c r="B933" i="6" s="1"/>
  <c r="B936" i="6" s="1"/>
  <c r="B939" i="6" s="1"/>
  <c r="B942" i="6" s="1"/>
  <c r="B945" i="6" s="1"/>
  <c r="B948" i="6" s="1"/>
  <c r="B951" i="6" s="1"/>
  <c r="B954" i="6" s="1"/>
  <c r="B957" i="6" s="1"/>
  <c r="B960" i="6" s="1"/>
  <c r="B963" i="6" s="1"/>
  <c r="B966" i="6" s="1"/>
  <c r="B969" i="6" s="1"/>
  <c r="B972" i="6" s="1"/>
  <c r="B975" i="6" s="1"/>
  <c r="B763" i="6"/>
  <c r="B766" i="6" s="1"/>
  <c r="B769" i="6" s="1"/>
  <c r="B772" i="6" s="1"/>
  <c r="B775" i="6" s="1"/>
  <c r="B778" i="6" s="1"/>
  <c r="B781" i="6" s="1"/>
  <c r="B784" i="6" s="1"/>
  <c r="B787" i="6" s="1"/>
  <c r="B790" i="6" s="1"/>
  <c r="B793" i="6" s="1"/>
  <c r="B796" i="6" s="1"/>
  <c r="B799" i="6" s="1"/>
  <c r="B802" i="6" s="1"/>
  <c r="B805" i="6" s="1"/>
  <c r="B808" i="6" s="1"/>
  <c r="B811" i="6" s="1"/>
  <c r="B814" i="6" s="1"/>
  <c r="B817" i="6" s="1"/>
  <c r="B820" i="6" s="1"/>
  <c r="B823" i="6" s="1"/>
  <c r="B826" i="6" s="1"/>
  <c r="B829" i="6" s="1"/>
  <c r="B832" i="6" s="1"/>
  <c r="B835" i="6" s="1"/>
  <c r="B838" i="6" s="1"/>
  <c r="B841" i="6" s="1"/>
  <c r="B844" i="6" s="1"/>
  <c r="B847" i="6" s="1"/>
  <c r="B850" i="6" s="1"/>
  <c r="B853" i="6" s="1"/>
  <c r="B856" i="6" s="1"/>
  <c r="B859" i="6" s="1"/>
  <c r="B862" i="6" s="1"/>
  <c r="B865" i="6" s="1"/>
  <c r="B868" i="6" s="1"/>
  <c r="B764" i="6"/>
  <c r="B767" i="6" s="1"/>
  <c r="B770" i="6" s="1"/>
  <c r="B773" i="6" s="1"/>
  <c r="B776" i="6" s="1"/>
  <c r="B779" i="6" s="1"/>
  <c r="B782" i="6" s="1"/>
  <c r="B785" i="6" s="1"/>
  <c r="B788" i="6" s="1"/>
  <c r="B791" i="6" s="1"/>
  <c r="B794" i="6" s="1"/>
  <c r="B797" i="6" s="1"/>
  <c r="B800" i="6" s="1"/>
  <c r="B803" i="6" s="1"/>
  <c r="B806" i="6" s="1"/>
  <c r="B809" i="6" s="1"/>
  <c r="B812" i="6" s="1"/>
  <c r="B815" i="6" s="1"/>
  <c r="B818" i="6" s="1"/>
  <c r="B821" i="6" s="1"/>
  <c r="B824" i="6" s="1"/>
  <c r="B827" i="6" s="1"/>
  <c r="B830" i="6" s="1"/>
  <c r="B833" i="6" s="1"/>
  <c r="B836" i="6" s="1"/>
  <c r="B839" i="6" s="1"/>
  <c r="B842" i="6" s="1"/>
  <c r="B845" i="6" s="1"/>
  <c r="B848" i="6" s="1"/>
  <c r="B851" i="6" s="1"/>
  <c r="B854" i="6" s="1"/>
  <c r="B857" i="6" s="1"/>
  <c r="B860" i="6" s="1"/>
  <c r="B863" i="6" s="1"/>
  <c r="B866" i="6" s="1"/>
  <c r="B869" i="6" s="1"/>
  <c r="B762" i="6"/>
  <c r="B765" i="6" s="1"/>
  <c r="B768" i="6" s="1"/>
  <c r="B771" i="6" s="1"/>
  <c r="B774" i="6" s="1"/>
  <c r="B777" i="6" s="1"/>
  <c r="B780" i="6" s="1"/>
  <c r="B783" i="6" s="1"/>
  <c r="B786" i="6" s="1"/>
  <c r="B789" i="6" s="1"/>
  <c r="B792" i="6" s="1"/>
  <c r="B795" i="6" s="1"/>
  <c r="B798" i="6" s="1"/>
  <c r="B801" i="6" s="1"/>
  <c r="B804" i="6" s="1"/>
  <c r="B807" i="6" s="1"/>
  <c r="B810" i="6" s="1"/>
  <c r="B813" i="6" s="1"/>
  <c r="B816" i="6" s="1"/>
  <c r="B819" i="6" s="1"/>
  <c r="B822" i="6" s="1"/>
  <c r="B825" i="6" s="1"/>
  <c r="B828" i="6" s="1"/>
  <c r="B831" i="6" s="1"/>
  <c r="B834" i="6" s="1"/>
  <c r="B837" i="6" s="1"/>
  <c r="B840" i="6" s="1"/>
  <c r="B843" i="6" s="1"/>
  <c r="B846" i="6" s="1"/>
  <c r="B849" i="6" s="1"/>
  <c r="B852" i="6" s="1"/>
  <c r="B855" i="6" s="1"/>
  <c r="B858" i="6" s="1"/>
  <c r="B861" i="6" s="1"/>
  <c r="B864" i="6" s="1"/>
  <c r="B867" i="6" s="1"/>
  <c r="B25" i="6"/>
  <c r="B46" i="6" s="1"/>
  <c r="B67" i="6" s="1"/>
  <c r="B88" i="6" s="1"/>
  <c r="B109" i="6" s="1"/>
  <c r="B130" i="6" s="1"/>
  <c r="B151" i="6" s="1"/>
  <c r="B172" i="6" s="1"/>
  <c r="B193" i="6" s="1"/>
  <c r="B214" i="6" s="1"/>
  <c r="B235" i="6" s="1"/>
  <c r="B256" i="6" s="1"/>
  <c r="B277" i="6" s="1"/>
  <c r="B298" i="6" s="1"/>
  <c r="B319" i="6" s="1"/>
  <c r="B340" i="6" s="1"/>
  <c r="B361" i="6" s="1"/>
  <c r="B382" i="6" s="1"/>
  <c r="B403" i="6" s="1"/>
  <c r="B424" i="6" s="1"/>
  <c r="B445" i="6" s="1"/>
  <c r="B466" i="6" s="1"/>
  <c r="B487" i="6" s="1"/>
  <c r="B508" i="6" s="1"/>
  <c r="B529" i="6" s="1"/>
  <c r="B550" i="6" s="1"/>
  <c r="B571" i="6" s="1"/>
  <c r="B592" i="6" s="1"/>
  <c r="B613" i="6" s="1"/>
  <c r="B634" i="6" s="1"/>
  <c r="B655" i="6" s="1"/>
  <c r="B676" i="6" s="1"/>
  <c r="B697" i="6" s="1"/>
  <c r="B718" i="6" s="1"/>
  <c r="B739" i="6" s="1"/>
  <c r="B760" i="6" s="1"/>
  <c r="B26" i="6"/>
  <c r="B47" i="6" s="1"/>
  <c r="B68" i="6" s="1"/>
  <c r="B89" i="6" s="1"/>
  <c r="B110" i="6" s="1"/>
  <c r="B131" i="6" s="1"/>
  <c r="B152" i="6" s="1"/>
  <c r="B173" i="6" s="1"/>
  <c r="B194" i="6" s="1"/>
  <c r="B215" i="6" s="1"/>
  <c r="B236" i="6" s="1"/>
  <c r="B257" i="6" s="1"/>
  <c r="B278" i="6" s="1"/>
  <c r="B299" i="6" s="1"/>
  <c r="B320" i="6" s="1"/>
  <c r="B341" i="6" s="1"/>
  <c r="B362" i="6" s="1"/>
  <c r="B383" i="6" s="1"/>
  <c r="B404" i="6" s="1"/>
  <c r="B425" i="6" s="1"/>
  <c r="B446" i="6" s="1"/>
  <c r="B467" i="6" s="1"/>
  <c r="B488" i="6" s="1"/>
  <c r="B509" i="6" s="1"/>
  <c r="B530" i="6" s="1"/>
  <c r="B551" i="6" s="1"/>
  <c r="B572" i="6" s="1"/>
  <c r="B593" i="6" s="1"/>
  <c r="B614" i="6" s="1"/>
  <c r="B635" i="6" s="1"/>
  <c r="B656" i="6" s="1"/>
  <c r="B677" i="6" s="1"/>
  <c r="B698" i="6" s="1"/>
  <c r="B719" i="6" s="1"/>
  <c r="B740" i="6" s="1"/>
  <c r="B761" i="6" s="1"/>
  <c r="B24" i="6"/>
  <c r="B45" i="6" s="1"/>
  <c r="B66" i="6" s="1"/>
  <c r="B87" i="6" s="1"/>
  <c r="B108" i="6" s="1"/>
  <c r="B129" i="6" s="1"/>
  <c r="B150" i="6" s="1"/>
  <c r="B171" i="6" s="1"/>
  <c r="B192" i="6" s="1"/>
  <c r="B213" i="6" s="1"/>
  <c r="B234" i="6" s="1"/>
  <c r="B255" i="6" s="1"/>
  <c r="B276" i="6" s="1"/>
  <c r="B297" i="6" s="1"/>
  <c r="B318" i="6" s="1"/>
  <c r="B339" i="6" s="1"/>
  <c r="B360" i="6" s="1"/>
  <c r="B381" i="6" s="1"/>
  <c r="B402" i="6" s="1"/>
  <c r="B423" i="6" s="1"/>
  <c r="B444" i="6" s="1"/>
  <c r="B465" i="6" s="1"/>
  <c r="B486" i="6" s="1"/>
  <c r="B507" i="6" s="1"/>
  <c r="B528" i="6" s="1"/>
  <c r="B549" i="6" s="1"/>
  <c r="B570" i="6" s="1"/>
  <c r="B591" i="6" s="1"/>
  <c r="B612" i="6" s="1"/>
  <c r="B633" i="6" s="1"/>
  <c r="B654" i="6" s="1"/>
  <c r="B675" i="6" s="1"/>
  <c r="B696" i="6" s="1"/>
  <c r="B717" i="6" s="1"/>
  <c r="B738" i="6" s="1"/>
  <c r="B759" i="6" s="1"/>
  <c r="B7" i="6"/>
  <c r="B28" i="6" s="1"/>
  <c r="B49" i="6" s="1"/>
  <c r="B70" i="6" s="1"/>
  <c r="B91" i="6" s="1"/>
  <c r="B112" i="6" s="1"/>
  <c r="B133" i="6" s="1"/>
  <c r="B154" i="6" s="1"/>
  <c r="B175" i="6" s="1"/>
  <c r="B196" i="6" s="1"/>
  <c r="B217" i="6" s="1"/>
  <c r="B238" i="6" s="1"/>
  <c r="B259" i="6" s="1"/>
  <c r="B280" i="6" s="1"/>
  <c r="B301" i="6" s="1"/>
  <c r="B322" i="6" s="1"/>
  <c r="B343" i="6" s="1"/>
  <c r="B364" i="6" s="1"/>
  <c r="B385" i="6" s="1"/>
  <c r="B406" i="6" s="1"/>
  <c r="B427" i="6" s="1"/>
  <c r="B448" i="6" s="1"/>
  <c r="B469" i="6" s="1"/>
  <c r="B490" i="6" s="1"/>
  <c r="B511" i="6" s="1"/>
  <c r="B532" i="6" s="1"/>
  <c r="B553" i="6" s="1"/>
  <c r="B574" i="6" s="1"/>
  <c r="B595" i="6" s="1"/>
  <c r="B616" i="6" s="1"/>
  <c r="B637" i="6" s="1"/>
  <c r="B658" i="6" s="1"/>
  <c r="B679" i="6" s="1"/>
  <c r="B700" i="6" s="1"/>
  <c r="B721" i="6" s="1"/>
  <c r="B742" i="6" s="1"/>
  <c r="B8" i="6"/>
  <c r="B9" i="6"/>
  <c r="B30" i="6" s="1"/>
  <c r="B51" i="6" s="1"/>
  <c r="B72" i="6" s="1"/>
  <c r="B93" i="6" s="1"/>
  <c r="B114" i="6" s="1"/>
  <c r="B135" i="6" s="1"/>
  <c r="B156" i="6" s="1"/>
  <c r="B177" i="6" s="1"/>
  <c r="B198" i="6" s="1"/>
  <c r="B219" i="6" s="1"/>
  <c r="B240" i="6" s="1"/>
  <c r="B261" i="6" s="1"/>
  <c r="B282" i="6" s="1"/>
  <c r="B303" i="6" s="1"/>
  <c r="B324" i="6" s="1"/>
  <c r="B345" i="6" s="1"/>
  <c r="B366" i="6" s="1"/>
  <c r="B387" i="6" s="1"/>
  <c r="B408" i="6" s="1"/>
  <c r="B429" i="6" s="1"/>
  <c r="B450" i="6" s="1"/>
  <c r="B471" i="6" s="1"/>
  <c r="B492" i="6" s="1"/>
  <c r="B513" i="6" s="1"/>
  <c r="B534" i="6" s="1"/>
  <c r="B555" i="6" s="1"/>
  <c r="B576" i="6" s="1"/>
  <c r="B597" i="6" s="1"/>
  <c r="B618" i="6" s="1"/>
  <c r="B639" i="6" s="1"/>
  <c r="B660" i="6" s="1"/>
  <c r="B681" i="6" s="1"/>
  <c r="B702" i="6" s="1"/>
  <c r="B723" i="6" s="1"/>
  <c r="B744" i="6" s="1"/>
  <c r="B10" i="6"/>
  <c r="B31" i="6" s="1"/>
  <c r="B52" i="6" s="1"/>
  <c r="B73" i="6" s="1"/>
  <c r="B94" i="6" s="1"/>
  <c r="B115" i="6" s="1"/>
  <c r="B136" i="6" s="1"/>
  <c r="B157" i="6" s="1"/>
  <c r="B178" i="6" s="1"/>
  <c r="B199" i="6" s="1"/>
  <c r="B220" i="6" s="1"/>
  <c r="B241" i="6" s="1"/>
  <c r="B262" i="6" s="1"/>
  <c r="B283" i="6" s="1"/>
  <c r="B304" i="6" s="1"/>
  <c r="B325" i="6" s="1"/>
  <c r="B346" i="6" s="1"/>
  <c r="B367" i="6" s="1"/>
  <c r="B388" i="6" s="1"/>
  <c r="B409" i="6" s="1"/>
  <c r="B430" i="6" s="1"/>
  <c r="B451" i="6" s="1"/>
  <c r="B472" i="6" s="1"/>
  <c r="B493" i="6" s="1"/>
  <c r="B514" i="6" s="1"/>
  <c r="B535" i="6" s="1"/>
  <c r="B556" i="6" s="1"/>
  <c r="B577" i="6" s="1"/>
  <c r="B598" i="6" s="1"/>
  <c r="B619" i="6" s="1"/>
  <c r="B640" i="6" s="1"/>
  <c r="B661" i="6" s="1"/>
  <c r="B682" i="6" s="1"/>
  <c r="B703" i="6" s="1"/>
  <c r="B724" i="6" s="1"/>
  <c r="B745" i="6" s="1"/>
  <c r="B11" i="6"/>
  <c r="B32" i="6" s="1"/>
  <c r="B53" i="6" s="1"/>
  <c r="B74" i="6" s="1"/>
  <c r="B95" i="6" s="1"/>
  <c r="B116" i="6" s="1"/>
  <c r="B137" i="6" s="1"/>
  <c r="B158" i="6" s="1"/>
  <c r="B179" i="6" s="1"/>
  <c r="B200" i="6" s="1"/>
  <c r="B221" i="6" s="1"/>
  <c r="B242" i="6" s="1"/>
  <c r="B263" i="6" s="1"/>
  <c r="B284" i="6" s="1"/>
  <c r="B305" i="6" s="1"/>
  <c r="B326" i="6" s="1"/>
  <c r="B347" i="6" s="1"/>
  <c r="B368" i="6" s="1"/>
  <c r="B389" i="6" s="1"/>
  <c r="B410" i="6" s="1"/>
  <c r="B431" i="6" s="1"/>
  <c r="B452" i="6" s="1"/>
  <c r="B473" i="6" s="1"/>
  <c r="B494" i="6" s="1"/>
  <c r="B515" i="6" s="1"/>
  <c r="B536" i="6" s="1"/>
  <c r="B557" i="6" s="1"/>
  <c r="B578" i="6" s="1"/>
  <c r="B599" i="6" s="1"/>
  <c r="B620" i="6" s="1"/>
  <c r="B641" i="6" s="1"/>
  <c r="B662" i="6" s="1"/>
  <c r="B683" i="6" s="1"/>
  <c r="B704" i="6" s="1"/>
  <c r="B725" i="6" s="1"/>
  <c r="B746" i="6" s="1"/>
  <c r="B12" i="6"/>
  <c r="B33" i="6" s="1"/>
  <c r="B54" i="6" s="1"/>
  <c r="B75" i="6" s="1"/>
  <c r="B96" i="6" s="1"/>
  <c r="B117" i="6" s="1"/>
  <c r="B138" i="6" s="1"/>
  <c r="B159" i="6" s="1"/>
  <c r="B180" i="6" s="1"/>
  <c r="B201" i="6" s="1"/>
  <c r="B222" i="6" s="1"/>
  <c r="B243" i="6" s="1"/>
  <c r="B264" i="6" s="1"/>
  <c r="B285" i="6" s="1"/>
  <c r="B306" i="6" s="1"/>
  <c r="B327" i="6" s="1"/>
  <c r="B348" i="6" s="1"/>
  <c r="B369" i="6" s="1"/>
  <c r="B390" i="6" s="1"/>
  <c r="B411" i="6" s="1"/>
  <c r="B432" i="6" s="1"/>
  <c r="B453" i="6" s="1"/>
  <c r="B474" i="6" s="1"/>
  <c r="B495" i="6" s="1"/>
  <c r="B516" i="6" s="1"/>
  <c r="B537" i="6" s="1"/>
  <c r="B558" i="6" s="1"/>
  <c r="B579" i="6" s="1"/>
  <c r="B600" i="6" s="1"/>
  <c r="B621" i="6" s="1"/>
  <c r="B642" i="6" s="1"/>
  <c r="B663" i="6" s="1"/>
  <c r="B684" i="6" s="1"/>
  <c r="B705" i="6" s="1"/>
  <c r="B726" i="6" s="1"/>
  <c r="B747" i="6" s="1"/>
  <c r="B13" i="6"/>
  <c r="B34" i="6" s="1"/>
  <c r="B55" i="6" s="1"/>
  <c r="B76" i="6" s="1"/>
  <c r="B97" i="6" s="1"/>
  <c r="B118" i="6" s="1"/>
  <c r="B139" i="6" s="1"/>
  <c r="B160" i="6" s="1"/>
  <c r="B181" i="6" s="1"/>
  <c r="B202" i="6" s="1"/>
  <c r="B223" i="6" s="1"/>
  <c r="B244" i="6" s="1"/>
  <c r="B265" i="6" s="1"/>
  <c r="B286" i="6" s="1"/>
  <c r="B307" i="6" s="1"/>
  <c r="B328" i="6" s="1"/>
  <c r="B349" i="6" s="1"/>
  <c r="B370" i="6" s="1"/>
  <c r="B391" i="6" s="1"/>
  <c r="B412" i="6" s="1"/>
  <c r="B433" i="6" s="1"/>
  <c r="B454" i="6" s="1"/>
  <c r="B475" i="6" s="1"/>
  <c r="B496" i="6" s="1"/>
  <c r="B517" i="6" s="1"/>
  <c r="B538" i="6" s="1"/>
  <c r="B559" i="6" s="1"/>
  <c r="B580" i="6" s="1"/>
  <c r="B601" i="6" s="1"/>
  <c r="B622" i="6" s="1"/>
  <c r="B643" i="6" s="1"/>
  <c r="B664" i="6" s="1"/>
  <c r="B685" i="6" s="1"/>
  <c r="B706" i="6" s="1"/>
  <c r="B727" i="6" s="1"/>
  <c r="B748" i="6" s="1"/>
  <c r="B14" i="6"/>
  <c r="B35" i="6" s="1"/>
  <c r="B56" i="6" s="1"/>
  <c r="B77" i="6" s="1"/>
  <c r="B98" i="6" s="1"/>
  <c r="B119" i="6" s="1"/>
  <c r="B140" i="6" s="1"/>
  <c r="B161" i="6" s="1"/>
  <c r="B182" i="6" s="1"/>
  <c r="B203" i="6" s="1"/>
  <c r="B224" i="6" s="1"/>
  <c r="B245" i="6" s="1"/>
  <c r="B266" i="6" s="1"/>
  <c r="B287" i="6" s="1"/>
  <c r="B308" i="6" s="1"/>
  <c r="B329" i="6" s="1"/>
  <c r="B350" i="6" s="1"/>
  <c r="B371" i="6" s="1"/>
  <c r="B392" i="6" s="1"/>
  <c r="B413" i="6" s="1"/>
  <c r="B434" i="6" s="1"/>
  <c r="B455" i="6" s="1"/>
  <c r="B476" i="6" s="1"/>
  <c r="B497" i="6" s="1"/>
  <c r="B518" i="6" s="1"/>
  <c r="B539" i="6" s="1"/>
  <c r="B560" i="6" s="1"/>
  <c r="B581" i="6" s="1"/>
  <c r="B602" i="6" s="1"/>
  <c r="B623" i="6" s="1"/>
  <c r="B644" i="6" s="1"/>
  <c r="B665" i="6" s="1"/>
  <c r="B686" i="6" s="1"/>
  <c r="B707" i="6" s="1"/>
  <c r="B728" i="6" s="1"/>
  <c r="B749" i="6" s="1"/>
  <c r="B15" i="6"/>
  <c r="B36" i="6" s="1"/>
  <c r="B16" i="6"/>
  <c r="B37" i="6" s="1"/>
  <c r="B17" i="6"/>
  <c r="B38" i="6" s="1"/>
  <c r="B18" i="6"/>
  <c r="B39" i="6" s="1"/>
  <c r="B60" i="6" s="1"/>
  <c r="B81" i="6" s="1"/>
  <c r="B102" i="6" s="1"/>
  <c r="B123" i="6" s="1"/>
  <c r="B144" i="6" s="1"/>
  <c r="B165" i="6" s="1"/>
  <c r="B186" i="6" s="1"/>
  <c r="B207" i="6" s="1"/>
  <c r="B228" i="6" s="1"/>
  <c r="B249" i="6" s="1"/>
  <c r="B270" i="6" s="1"/>
  <c r="B291" i="6" s="1"/>
  <c r="B312" i="6" s="1"/>
  <c r="B333" i="6" s="1"/>
  <c r="B354" i="6" s="1"/>
  <c r="B375" i="6" s="1"/>
  <c r="B396" i="6" s="1"/>
  <c r="B417" i="6" s="1"/>
  <c r="B438" i="6" s="1"/>
  <c r="B459" i="6" s="1"/>
  <c r="B480" i="6" s="1"/>
  <c r="B501" i="6" s="1"/>
  <c r="B522" i="6" s="1"/>
  <c r="B543" i="6" s="1"/>
  <c r="B564" i="6" s="1"/>
  <c r="B585" i="6" s="1"/>
  <c r="B606" i="6" s="1"/>
  <c r="B627" i="6" s="1"/>
  <c r="B648" i="6" s="1"/>
  <c r="B669" i="6" s="1"/>
  <c r="B690" i="6" s="1"/>
  <c r="B711" i="6" s="1"/>
  <c r="B732" i="6" s="1"/>
  <c r="B753" i="6" s="1"/>
  <c r="B19" i="6"/>
  <c r="B40" i="6" s="1"/>
  <c r="B61" i="6" s="1"/>
  <c r="B82" i="6" s="1"/>
  <c r="B103" i="6" s="1"/>
  <c r="B124" i="6" s="1"/>
  <c r="B145" i="6" s="1"/>
  <c r="B166" i="6" s="1"/>
  <c r="B187" i="6" s="1"/>
  <c r="B208" i="6" s="1"/>
  <c r="B229" i="6" s="1"/>
  <c r="B250" i="6" s="1"/>
  <c r="B271" i="6" s="1"/>
  <c r="B292" i="6" s="1"/>
  <c r="B313" i="6" s="1"/>
  <c r="B334" i="6" s="1"/>
  <c r="B355" i="6" s="1"/>
  <c r="B376" i="6" s="1"/>
  <c r="B397" i="6" s="1"/>
  <c r="B418" i="6" s="1"/>
  <c r="B439" i="6" s="1"/>
  <c r="B460" i="6" s="1"/>
  <c r="B481" i="6" s="1"/>
  <c r="B502" i="6" s="1"/>
  <c r="B523" i="6" s="1"/>
  <c r="B544" i="6" s="1"/>
  <c r="B565" i="6" s="1"/>
  <c r="B586" i="6" s="1"/>
  <c r="B607" i="6" s="1"/>
  <c r="B628" i="6" s="1"/>
  <c r="B649" i="6" s="1"/>
  <c r="B670" i="6" s="1"/>
  <c r="B691" i="6" s="1"/>
  <c r="B712" i="6" s="1"/>
  <c r="B733" i="6" s="1"/>
  <c r="B754" i="6" s="1"/>
  <c r="B20" i="6"/>
  <c r="B41" i="6" s="1"/>
  <c r="B62" i="6" s="1"/>
  <c r="B83" i="6" s="1"/>
  <c r="B104" i="6" s="1"/>
  <c r="B125" i="6" s="1"/>
  <c r="B146" i="6" s="1"/>
  <c r="B167" i="6" s="1"/>
  <c r="B188" i="6" s="1"/>
  <c r="B209" i="6" s="1"/>
  <c r="B230" i="6" s="1"/>
  <c r="B251" i="6" s="1"/>
  <c r="B272" i="6" s="1"/>
  <c r="B293" i="6" s="1"/>
  <c r="B314" i="6" s="1"/>
  <c r="B335" i="6" s="1"/>
  <c r="B356" i="6" s="1"/>
  <c r="B377" i="6" s="1"/>
  <c r="B398" i="6" s="1"/>
  <c r="B419" i="6" s="1"/>
  <c r="B440" i="6" s="1"/>
  <c r="B461" i="6" s="1"/>
  <c r="B482" i="6" s="1"/>
  <c r="B503" i="6" s="1"/>
  <c r="B524" i="6" s="1"/>
  <c r="B545" i="6" s="1"/>
  <c r="B566" i="6" s="1"/>
  <c r="B587" i="6" s="1"/>
  <c r="B608" i="6" s="1"/>
  <c r="B629" i="6" s="1"/>
  <c r="B650" i="6" s="1"/>
  <c r="B671" i="6" s="1"/>
  <c r="B692" i="6" s="1"/>
  <c r="B713" i="6" s="1"/>
  <c r="B734" i="6" s="1"/>
  <c r="B755" i="6" s="1"/>
  <c r="B21" i="6"/>
  <c r="B42" i="6" s="1"/>
  <c r="B63" i="6" s="1"/>
  <c r="B84" i="6" s="1"/>
  <c r="B105" i="6" s="1"/>
  <c r="B126" i="6" s="1"/>
  <c r="B147" i="6" s="1"/>
  <c r="B168" i="6" s="1"/>
  <c r="B189" i="6" s="1"/>
  <c r="B210" i="6" s="1"/>
  <c r="B231" i="6" s="1"/>
  <c r="B252" i="6" s="1"/>
  <c r="B273" i="6" s="1"/>
  <c r="B294" i="6" s="1"/>
  <c r="B315" i="6" s="1"/>
  <c r="B336" i="6" s="1"/>
  <c r="B357" i="6" s="1"/>
  <c r="B378" i="6" s="1"/>
  <c r="B399" i="6" s="1"/>
  <c r="B420" i="6" s="1"/>
  <c r="B441" i="6" s="1"/>
  <c r="B462" i="6" s="1"/>
  <c r="B483" i="6" s="1"/>
  <c r="B504" i="6" s="1"/>
  <c r="B525" i="6" s="1"/>
  <c r="B546" i="6" s="1"/>
  <c r="B567" i="6" s="1"/>
  <c r="B588" i="6" s="1"/>
  <c r="B609" i="6" s="1"/>
  <c r="B630" i="6" s="1"/>
  <c r="B651" i="6" s="1"/>
  <c r="B672" i="6" s="1"/>
  <c r="B693" i="6" s="1"/>
  <c r="B714" i="6" s="1"/>
  <c r="B735" i="6" s="1"/>
  <c r="B756" i="6" s="1"/>
  <c r="B22" i="6"/>
  <c r="B43" i="6" s="1"/>
  <c r="B64" i="6" s="1"/>
  <c r="B85" i="6" s="1"/>
  <c r="B106" i="6" s="1"/>
  <c r="B127" i="6" s="1"/>
  <c r="B148" i="6" s="1"/>
  <c r="B169" i="6" s="1"/>
  <c r="B190" i="6" s="1"/>
  <c r="B211" i="6" s="1"/>
  <c r="B232" i="6" s="1"/>
  <c r="B253" i="6" s="1"/>
  <c r="B274" i="6" s="1"/>
  <c r="B295" i="6" s="1"/>
  <c r="B316" i="6" s="1"/>
  <c r="B337" i="6" s="1"/>
  <c r="B358" i="6" s="1"/>
  <c r="B379" i="6" s="1"/>
  <c r="B400" i="6" s="1"/>
  <c r="B421" i="6" s="1"/>
  <c r="B442" i="6" s="1"/>
  <c r="B463" i="6" s="1"/>
  <c r="B484" i="6" s="1"/>
  <c r="B505" i="6" s="1"/>
  <c r="B526" i="6" s="1"/>
  <c r="B547" i="6" s="1"/>
  <c r="B568" i="6" s="1"/>
  <c r="B589" i="6" s="1"/>
  <c r="B610" i="6" s="1"/>
  <c r="B631" i="6" s="1"/>
  <c r="B652" i="6" s="1"/>
  <c r="B673" i="6" s="1"/>
  <c r="B694" i="6" s="1"/>
  <c r="B715" i="6" s="1"/>
  <c r="B736" i="6" s="1"/>
  <c r="B757" i="6" s="1"/>
  <c r="B23" i="6"/>
  <c r="B44" i="6" s="1"/>
  <c r="B65" i="6" s="1"/>
  <c r="B86" i="6" s="1"/>
  <c r="B107" i="6" s="1"/>
  <c r="B128" i="6" s="1"/>
  <c r="B149" i="6" s="1"/>
  <c r="B170" i="6" s="1"/>
  <c r="B191" i="6" s="1"/>
  <c r="B212" i="6" s="1"/>
  <c r="B233" i="6" s="1"/>
  <c r="B254" i="6" s="1"/>
  <c r="B275" i="6" s="1"/>
  <c r="B296" i="6" s="1"/>
  <c r="B317" i="6" s="1"/>
  <c r="B338" i="6" s="1"/>
  <c r="B359" i="6" s="1"/>
  <c r="B380" i="6" s="1"/>
  <c r="B401" i="6" s="1"/>
  <c r="B422" i="6" s="1"/>
  <c r="B443" i="6" s="1"/>
  <c r="B464" i="6" s="1"/>
  <c r="B485" i="6" s="1"/>
  <c r="B506" i="6" s="1"/>
  <c r="B527" i="6" s="1"/>
  <c r="B548" i="6" s="1"/>
  <c r="B569" i="6" s="1"/>
  <c r="B590" i="6" s="1"/>
  <c r="B611" i="6" s="1"/>
  <c r="B632" i="6" s="1"/>
  <c r="B653" i="6" s="1"/>
  <c r="B674" i="6" s="1"/>
  <c r="B695" i="6" s="1"/>
  <c r="B716" i="6" s="1"/>
  <c r="B737" i="6" s="1"/>
  <c r="B758" i="6" s="1"/>
  <c r="B6" i="6"/>
  <c r="B27" i="6" s="1"/>
  <c r="B48" i="6" s="1"/>
  <c r="B69" i="6" s="1"/>
  <c r="B90" i="6" s="1"/>
  <c r="B111" i="6" s="1"/>
  <c r="B132" i="6" s="1"/>
  <c r="B153" i="6" s="1"/>
  <c r="B174" i="6" s="1"/>
  <c r="B195" i="6" s="1"/>
  <c r="B216" i="6" s="1"/>
  <c r="B237" i="6" s="1"/>
  <c r="B258" i="6" s="1"/>
  <c r="B279" i="6" s="1"/>
  <c r="B300" i="6" s="1"/>
  <c r="B321" i="6" s="1"/>
  <c r="B342" i="6" s="1"/>
  <c r="B363" i="6" s="1"/>
  <c r="B384" i="6" s="1"/>
  <c r="B405" i="6" s="1"/>
  <c r="B426" i="6" s="1"/>
  <c r="B447" i="6" s="1"/>
  <c r="B468" i="6" s="1"/>
  <c r="B489" i="6" s="1"/>
  <c r="B510" i="6" s="1"/>
  <c r="B531" i="6" s="1"/>
  <c r="B552" i="6" s="1"/>
  <c r="B573" i="6" s="1"/>
  <c r="B594" i="6" s="1"/>
  <c r="B615" i="6" s="1"/>
  <c r="B636" i="6" s="1"/>
  <c r="B657" i="6" s="1"/>
  <c r="B678" i="6" s="1"/>
  <c r="B699" i="6" s="1"/>
  <c r="B720" i="6" s="1"/>
  <c r="B741" i="6" s="1"/>
  <c r="M1630" i="6"/>
  <c r="L1630" i="6"/>
  <c r="C1630" i="6"/>
  <c r="B1630" i="6"/>
  <c r="M1609" i="6"/>
  <c r="L1609" i="6"/>
  <c r="C1609" i="6"/>
  <c r="B1609" i="6"/>
  <c r="P122" i="6"/>
  <c r="P185" i="6" s="1"/>
  <c r="P248" i="6" s="1"/>
  <c r="P311" i="6" s="1"/>
  <c r="P374" i="6" s="1"/>
  <c r="P437" i="6" s="1"/>
  <c r="P500" i="6" s="1"/>
  <c r="P563" i="6" s="1"/>
  <c r="P626" i="6" s="1"/>
  <c r="P689" i="6" s="1"/>
  <c r="P752" i="6" s="1"/>
  <c r="O122" i="6"/>
  <c r="O185" i="6" s="1"/>
  <c r="O248" i="6" s="1"/>
  <c r="O311" i="6" s="1"/>
  <c r="O374" i="6" s="1"/>
  <c r="O437" i="6" s="1"/>
  <c r="O500" i="6" s="1"/>
  <c r="O563" i="6" s="1"/>
  <c r="O626" i="6" s="1"/>
  <c r="O689" i="6" s="1"/>
  <c r="O752" i="6" s="1"/>
  <c r="N122" i="6"/>
  <c r="N185" i="6" s="1"/>
  <c r="N248" i="6" s="1"/>
  <c r="N311" i="6" s="1"/>
  <c r="N374" i="6" s="1"/>
  <c r="N437" i="6" s="1"/>
  <c r="N500" i="6" s="1"/>
  <c r="N563" i="6" s="1"/>
  <c r="N626" i="6" s="1"/>
  <c r="N689" i="6" s="1"/>
  <c r="N752" i="6" s="1"/>
  <c r="M122" i="6"/>
  <c r="M185" i="6" s="1"/>
  <c r="M248" i="6" s="1"/>
  <c r="M311" i="6" s="1"/>
  <c r="M374" i="6" s="1"/>
  <c r="M437" i="6" s="1"/>
  <c r="M500" i="6" s="1"/>
  <c r="M563" i="6" s="1"/>
  <c r="M626" i="6" s="1"/>
  <c r="M689" i="6" s="1"/>
  <c r="M752" i="6" s="1"/>
  <c r="L122" i="6"/>
  <c r="L185" i="6" s="1"/>
  <c r="L248" i="6" s="1"/>
  <c r="L311" i="6" s="1"/>
  <c r="L374" i="6" s="1"/>
  <c r="L437" i="6" s="1"/>
  <c r="L500" i="6" s="1"/>
  <c r="L563" i="6" s="1"/>
  <c r="L626" i="6" s="1"/>
  <c r="L689" i="6" s="1"/>
  <c r="L752" i="6" s="1"/>
  <c r="K122" i="6"/>
  <c r="K185" i="6" s="1"/>
  <c r="K248" i="6" s="1"/>
  <c r="K311" i="6" s="1"/>
  <c r="K374" i="6" s="1"/>
  <c r="K437" i="6" s="1"/>
  <c r="K500" i="6" s="1"/>
  <c r="K563" i="6" s="1"/>
  <c r="K626" i="6" s="1"/>
  <c r="K689" i="6" s="1"/>
  <c r="K752" i="6" s="1"/>
  <c r="J122" i="6"/>
  <c r="J185" i="6" s="1"/>
  <c r="J248" i="6" s="1"/>
  <c r="J311" i="6" s="1"/>
  <c r="J374" i="6" s="1"/>
  <c r="J437" i="6" s="1"/>
  <c r="J500" i="6" s="1"/>
  <c r="J563" i="6" s="1"/>
  <c r="J626" i="6" s="1"/>
  <c r="J689" i="6" s="1"/>
  <c r="J752" i="6" s="1"/>
  <c r="I122" i="6"/>
  <c r="I185" i="6" s="1"/>
  <c r="I248" i="6" s="1"/>
  <c r="I311" i="6" s="1"/>
  <c r="I374" i="6" s="1"/>
  <c r="I437" i="6" s="1"/>
  <c r="I500" i="6" s="1"/>
  <c r="I563" i="6" s="1"/>
  <c r="I626" i="6" s="1"/>
  <c r="I689" i="6" s="1"/>
  <c r="I752" i="6" s="1"/>
  <c r="H122" i="6"/>
  <c r="H185" i="6" s="1"/>
  <c r="H248" i="6" s="1"/>
  <c r="H311" i="6" s="1"/>
  <c r="H374" i="6" s="1"/>
  <c r="H437" i="6" s="1"/>
  <c r="H500" i="6" s="1"/>
  <c r="H563" i="6" s="1"/>
  <c r="H626" i="6" s="1"/>
  <c r="H689" i="6" s="1"/>
  <c r="H752" i="6" s="1"/>
  <c r="G122" i="6"/>
  <c r="G185" i="6" s="1"/>
  <c r="G248" i="6" s="1"/>
  <c r="G311" i="6" s="1"/>
  <c r="G374" i="6" s="1"/>
  <c r="G437" i="6" s="1"/>
  <c r="G500" i="6" s="1"/>
  <c r="G563" i="6" s="1"/>
  <c r="G626" i="6" s="1"/>
  <c r="G689" i="6" s="1"/>
  <c r="G752" i="6" s="1"/>
  <c r="F122" i="6"/>
  <c r="F185" i="6" s="1"/>
  <c r="F248" i="6" s="1"/>
  <c r="F311" i="6" s="1"/>
  <c r="F374" i="6" s="1"/>
  <c r="F437" i="6" s="1"/>
  <c r="F500" i="6" s="1"/>
  <c r="F563" i="6" s="1"/>
  <c r="F626" i="6" s="1"/>
  <c r="F689" i="6" s="1"/>
  <c r="F752" i="6" s="1"/>
  <c r="E122" i="6"/>
  <c r="E185" i="6" s="1"/>
  <c r="E248" i="6" s="1"/>
  <c r="E311" i="6" s="1"/>
  <c r="E374" i="6" s="1"/>
  <c r="E437" i="6" s="1"/>
  <c r="E500" i="6" s="1"/>
  <c r="E563" i="6" s="1"/>
  <c r="E626" i="6" s="1"/>
  <c r="E689" i="6" s="1"/>
  <c r="E752" i="6" s="1"/>
  <c r="P121" i="6"/>
  <c r="P184" i="6" s="1"/>
  <c r="P247" i="6" s="1"/>
  <c r="P310" i="6" s="1"/>
  <c r="P373" i="6" s="1"/>
  <c r="P436" i="6" s="1"/>
  <c r="P499" i="6" s="1"/>
  <c r="P562" i="6" s="1"/>
  <c r="P625" i="6" s="1"/>
  <c r="P688" i="6" s="1"/>
  <c r="P751" i="6" s="1"/>
  <c r="O121" i="6"/>
  <c r="O184" i="6" s="1"/>
  <c r="O247" i="6" s="1"/>
  <c r="O310" i="6" s="1"/>
  <c r="O373" i="6" s="1"/>
  <c r="O436" i="6" s="1"/>
  <c r="O499" i="6" s="1"/>
  <c r="O562" i="6" s="1"/>
  <c r="O625" i="6" s="1"/>
  <c r="O688" i="6" s="1"/>
  <c r="O751" i="6" s="1"/>
  <c r="N121" i="6"/>
  <c r="N184" i="6" s="1"/>
  <c r="N247" i="6" s="1"/>
  <c r="N310" i="6" s="1"/>
  <c r="N373" i="6" s="1"/>
  <c r="N436" i="6" s="1"/>
  <c r="N499" i="6" s="1"/>
  <c r="N562" i="6" s="1"/>
  <c r="N625" i="6" s="1"/>
  <c r="N688" i="6" s="1"/>
  <c r="N751" i="6" s="1"/>
  <c r="M121" i="6"/>
  <c r="M184" i="6" s="1"/>
  <c r="M247" i="6" s="1"/>
  <c r="M310" i="6" s="1"/>
  <c r="M373" i="6" s="1"/>
  <c r="M436" i="6" s="1"/>
  <c r="M499" i="6" s="1"/>
  <c r="M562" i="6" s="1"/>
  <c r="M625" i="6" s="1"/>
  <c r="M688" i="6" s="1"/>
  <c r="M751" i="6" s="1"/>
  <c r="L121" i="6"/>
  <c r="L184" i="6" s="1"/>
  <c r="L247" i="6" s="1"/>
  <c r="L310" i="6" s="1"/>
  <c r="L373" i="6" s="1"/>
  <c r="L436" i="6" s="1"/>
  <c r="L499" i="6" s="1"/>
  <c r="L562" i="6" s="1"/>
  <c r="L625" i="6" s="1"/>
  <c r="L688" i="6" s="1"/>
  <c r="L751" i="6" s="1"/>
  <c r="K121" i="6"/>
  <c r="K184" i="6" s="1"/>
  <c r="K247" i="6" s="1"/>
  <c r="K310" i="6" s="1"/>
  <c r="K373" i="6" s="1"/>
  <c r="K436" i="6" s="1"/>
  <c r="K499" i="6" s="1"/>
  <c r="K562" i="6" s="1"/>
  <c r="K625" i="6" s="1"/>
  <c r="K688" i="6" s="1"/>
  <c r="K751" i="6" s="1"/>
  <c r="J121" i="6"/>
  <c r="J184" i="6" s="1"/>
  <c r="J247" i="6" s="1"/>
  <c r="J310" i="6" s="1"/>
  <c r="J373" i="6" s="1"/>
  <c r="J436" i="6" s="1"/>
  <c r="J499" i="6" s="1"/>
  <c r="J562" i="6" s="1"/>
  <c r="J625" i="6" s="1"/>
  <c r="J688" i="6" s="1"/>
  <c r="J751" i="6" s="1"/>
  <c r="I121" i="6"/>
  <c r="I184" i="6" s="1"/>
  <c r="I247" i="6" s="1"/>
  <c r="I310" i="6" s="1"/>
  <c r="I373" i="6" s="1"/>
  <c r="I436" i="6" s="1"/>
  <c r="I499" i="6" s="1"/>
  <c r="I562" i="6" s="1"/>
  <c r="I625" i="6" s="1"/>
  <c r="I688" i="6" s="1"/>
  <c r="I751" i="6" s="1"/>
  <c r="H121" i="6"/>
  <c r="H184" i="6" s="1"/>
  <c r="H247" i="6" s="1"/>
  <c r="H310" i="6" s="1"/>
  <c r="H373" i="6" s="1"/>
  <c r="H436" i="6" s="1"/>
  <c r="H499" i="6" s="1"/>
  <c r="H562" i="6" s="1"/>
  <c r="H625" i="6" s="1"/>
  <c r="H688" i="6" s="1"/>
  <c r="H751" i="6" s="1"/>
  <c r="G121" i="6"/>
  <c r="G184" i="6" s="1"/>
  <c r="G247" i="6" s="1"/>
  <c r="G310" i="6" s="1"/>
  <c r="G373" i="6" s="1"/>
  <c r="G436" i="6" s="1"/>
  <c r="G499" i="6" s="1"/>
  <c r="G562" i="6" s="1"/>
  <c r="G625" i="6" s="1"/>
  <c r="G688" i="6" s="1"/>
  <c r="G751" i="6" s="1"/>
  <c r="F121" i="6"/>
  <c r="F184" i="6" s="1"/>
  <c r="F247" i="6" s="1"/>
  <c r="F310" i="6" s="1"/>
  <c r="F373" i="6" s="1"/>
  <c r="F436" i="6" s="1"/>
  <c r="F499" i="6" s="1"/>
  <c r="F562" i="6" s="1"/>
  <c r="F625" i="6" s="1"/>
  <c r="F688" i="6" s="1"/>
  <c r="F751" i="6" s="1"/>
  <c r="E121" i="6"/>
  <c r="E184" i="6" s="1"/>
  <c r="E247" i="6" s="1"/>
  <c r="E310" i="6" s="1"/>
  <c r="E373" i="6" s="1"/>
  <c r="E436" i="6" s="1"/>
  <c r="E499" i="6" s="1"/>
  <c r="E562" i="6" s="1"/>
  <c r="E625" i="6" s="1"/>
  <c r="E688" i="6" s="1"/>
  <c r="E751" i="6" s="1"/>
  <c r="P120" i="6"/>
  <c r="P183" i="6" s="1"/>
  <c r="P246" i="6" s="1"/>
  <c r="P309" i="6" s="1"/>
  <c r="P372" i="6" s="1"/>
  <c r="P435" i="6" s="1"/>
  <c r="P498" i="6" s="1"/>
  <c r="P561" i="6" s="1"/>
  <c r="P624" i="6" s="1"/>
  <c r="P687" i="6" s="1"/>
  <c r="P750" i="6" s="1"/>
  <c r="O120" i="6"/>
  <c r="O183" i="6" s="1"/>
  <c r="O246" i="6" s="1"/>
  <c r="O309" i="6" s="1"/>
  <c r="O372" i="6" s="1"/>
  <c r="O435" i="6" s="1"/>
  <c r="O498" i="6" s="1"/>
  <c r="O561" i="6" s="1"/>
  <c r="O624" i="6" s="1"/>
  <c r="O687" i="6" s="1"/>
  <c r="O750" i="6" s="1"/>
  <c r="N120" i="6"/>
  <c r="N183" i="6" s="1"/>
  <c r="N246" i="6" s="1"/>
  <c r="N309" i="6" s="1"/>
  <c r="N372" i="6" s="1"/>
  <c r="N435" i="6" s="1"/>
  <c r="N498" i="6" s="1"/>
  <c r="N561" i="6" s="1"/>
  <c r="N624" i="6" s="1"/>
  <c r="N687" i="6" s="1"/>
  <c r="N750" i="6" s="1"/>
  <c r="M120" i="6"/>
  <c r="M183" i="6" s="1"/>
  <c r="M246" i="6" s="1"/>
  <c r="M309" i="6" s="1"/>
  <c r="M372" i="6" s="1"/>
  <c r="M435" i="6" s="1"/>
  <c r="M498" i="6" s="1"/>
  <c r="M561" i="6" s="1"/>
  <c r="M624" i="6" s="1"/>
  <c r="M687" i="6" s="1"/>
  <c r="M750" i="6" s="1"/>
  <c r="L120" i="6"/>
  <c r="L183" i="6" s="1"/>
  <c r="L246" i="6" s="1"/>
  <c r="L309" i="6" s="1"/>
  <c r="L372" i="6" s="1"/>
  <c r="L435" i="6" s="1"/>
  <c r="L498" i="6" s="1"/>
  <c r="L561" i="6" s="1"/>
  <c r="L624" i="6" s="1"/>
  <c r="L687" i="6" s="1"/>
  <c r="L750" i="6" s="1"/>
  <c r="K120" i="6"/>
  <c r="K183" i="6" s="1"/>
  <c r="K246" i="6" s="1"/>
  <c r="K309" i="6" s="1"/>
  <c r="K372" i="6" s="1"/>
  <c r="K435" i="6" s="1"/>
  <c r="K498" i="6" s="1"/>
  <c r="K561" i="6" s="1"/>
  <c r="K624" i="6" s="1"/>
  <c r="K687" i="6" s="1"/>
  <c r="K750" i="6" s="1"/>
  <c r="J120" i="6"/>
  <c r="J183" i="6" s="1"/>
  <c r="J246" i="6" s="1"/>
  <c r="J309" i="6" s="1"/>
  <c r="J372" i="6" s="1"/>
  <c r="J435" i="6" s="1"/>
  <c r="J498" i="6" s="1"/>
  <c r="J561" i="6" s="1"/>
  <c r="J624" i="6" s="1"/>
  <c r="J687" i="6" s="1"/>
  <c r="J750" i="6" s="1"/>
  <c r="I120" i="6"/>
  <c r="I183" i="6" s="1"/>
  <c r="I246" i="6" s="1"/>
  <c r="I309" i="6" s="1"/>
  <c r="I372" i="6" s="1"/>
  <c r="I435" i="6" s="1"/>
  <c r="I498" i="6" s="1"/>
  <c r="I561" i="6" s="1"/>
  <c r="I624" i="6" s="1"/>
  <c r="I687" i="6" s="1"/>
  <c r="I750" i="6" s="1"/>
  <c r="H120" i="6"/>
  <c r="H183" i="6" s="1"/>
  <c r="H246" i="6" s="1"/>
  <c r="H309" i="6" s="1"/>
  <c r="H372" i="6" s="1"/>
  <c r="H435" i="6" s="1"/>
  <c r="H498" i="6" s="1"/>
  <c r="H561" i="6" s="1"/>
  <c r="H624" i="6" s="1"/>
  <c r="H687" i="6" s="1"/>
  <c r="H750" i="6" s="1"/>
  <c r="G120" i="6"/>
  <c r="G183" i="6" s="1"/>
  <c r="G246" i="6" s="1"/>
  <c r="G309" i="6" s="1"/>
  <c r="G372" i="6" s="1"/>
  <c r="G435" i="6" s="1"/>
  <c r="G498" i="6" s="1"/>
  <c r="G561" i="6" s="1"/>
  <c r="G624" i="6" s="1"/>
  <c r="G687" i="6" s="1"/>
  <c r="G750" i="6" s="1"/>
  <c r="F120" i="6"/>
  <c r="F183" i="6" s="1"/>
  <c r="F246" i="6" s="1"/>
  <c r="F309" i="6" s="1"/>
  <c r="F372" i="6" s="1"/>
  <c r="F435" i="6" s="1"/>
  <c r="F498" i="6" s="1"/>
  <c r="F561" i="6" s="1"/>
  <c r="F624" i="6" s="1"/>
  <c r="F687" i="6" s="1"/>
  <c r="F750" i="6" s="1"/>
  <c r="E120" i="6"/>
  <c r="E183" i="6" s="1"/>
  <c r="E246" i="6" s="1"/>
  <c r="E309" i="6" s="1"/>
  <c r="E372" i="6" s="1"/>
  <c r="E435" i="6" s="1"/>
  <c r="E498" i="6" s="1"/>
  <c r="E561" i="6" s="1"/>
  <c r="E624" i="6" s="1"/>
  <c r="E687" i="6" s="1"/>
  <c r="E750" i="6" s="1"/>
  <c r="H78" i="6"/>
  <c r="H141" i="6" s="1"/>
  <c r="H204" i="6" s="1"/>
  <c r="H267" i="6" s="1"/>
  <c r="H330" i="6" s="1"/>
  <c r="H393" i="6" s="1"/>
  <c r="H456" i="6" s="1"/>
  <c r="H519" i="6" s="1"/>
  <c r="H582" i="6" s="1"/>
  <c r="H645" i="6" s="1"/>
  <c r="H708" i="6" s="1"/>
  <c r="I78" i="6"/>
  <c r="I141" i="6" s="1"/>
  <c r="I204" i="6" s="1"/>
  <c r="I267" i="6" s="1"/>
  <c r="I330" i="6" s="1"/>
  <c r="I393" i="6" s="1"/>
  <c r="I456" i="6" s="1"/>
  <c r="I519" i="6" s="1"/>
  <c r="I582" i="6" s="1"/>
  <c r="I645" i="6" s="1"/>
  <c r="I708" i="6" s="1"/>
  <c r="J78" i="6"/>
  <c r="J141" i="6" s="1"/>
  <c r="J204" i="6" s="1"/>
  <c r="J267" i="6" s="1"/>
  <c r="J330" i="6" s="1"/>
  <c r="J393" i="6" s="1"/>
  <c r="J456" i="6" s="1"/>
  <c r="J519" i="6" s="1"/>
  <c r="J582" i="6" s="1"/>
  <c r="J645" i="6" s="1"/>
  <c r="J708" i="6" s="1"/>
  <c r="H79" i="6"/>
  <c r="H142" i="6" s="1"/>
  <c r="H205" i="6" s="1"/>
  <c r="H268" i="6" s="1"/>
  <c r="H331" i="6" s="1"/>
  <c r="H394" i="6" s="1"/>
  <c r="H457" i="6" s="1"/>
  <c r="H520" i="6" s="1"/>
  <c r="H583" i="6" s="1"/>
  <c r="H646" i="6" s="1"/>
  <c r="H709" i="6" s="1"/>
  <c r="I79" i="6"/>
  <c r="I142" i="6" s="1"/>
  <c r="I205" i="6" s="1"/>
  <c r="I268" i="6" s="1"/>
  <c r="I331" i="6" s="1"/>
  <c r="I394" i="6" s="1"/>
  <c r="I457" i="6" s="1"/>
  <c r="I520" i="6" s="1"/>
  <c r="I583" i="6" s="1"/>
  <c r="I646" i="6" s="1"/>
  <c r="I709" i="6" s="1"/>
  <c r="J79" i="6"/>
  <c r="J142" i="6" s="1"/>
  <c r="J205" i="6" s="1"/>
  <c r="J268" i="6" s="1"/>
  <c r="J331" i="6" s="1"/>
  <c r="J394" i="6" s="1"/>
  <c r="J457" i="6" s="1"/>
  <c r="J520" i="6" s="1"/>
  <c r="J583" i="6" s="1"/>
  <c r="J646" i="6" s="1"/>
  <c r="J709" i="6" s="1"/>
  <c r="H80" i="6"/>
  <c r="H143" i="6" s="1"/>
  <c r="H206" i="6" s="1"/>
  <c r="H269" i="6" s="1"/>
  <c r="H332" i="6" s="1"/>
  <c r="H395" i="6" s="1"/>
  <c r="H458" i="6" s="1"/>
  <c r="H521" i="6" s="1"/>
  <c r="H584" i="6" s="1"/>
  <c r="H647" i="6" s="1"/>
  <c r="H710" i="6" s="1"/>
  <c r="I80" i="6"/>
  <c r="I143" i="6" s="1"/>
  <c r="I206" i="6" s="1"/>
  <c r="I269" i="6" s="1"/>
  <c r="I332" i="6" s="1"/>
  <c r="I395" i="6" s="1"/>
  <c r="I458" i="6" s="1"/>
  <c r="I521" i="6" s="1"/>
  <c r="I584" i="6" s="1"/>
  <c r="I647" i="6" s="1"/>
  <c r="I710" i="6" s="1"/>
  <c r="J80" i="6"/>
  <c r="J143" i="6" s="1"/>
  <c r="J206" i="6" s="1"/>
  <c r="J269" i="6" s="1"/>
  <c r="J332" i="6" s="1"/>
  <c r="J395" i="6" s="1"/>
  <c r="J458" i="6" s="1"/>
  <c r="J521" i="6" s="1"/>
  <c r="J584" i="6" s="1"/>
  <c r="J647" i="6" s="1"/>
  <c r="J710" i="6" s="1"/>
  <c r="N14" i="23"/>
  <c r="N9" i="23"/>
  <c r="N10" i="23"/>
  <c r="N11" i="23"/>
  <c r="N12" i="23"/>
  <c r="N13" i="23"/>
  <c r="J10" i="23"/>
  <c r="J11" i="23"/>
  <c r="J12" i="23"/>
  <c r="J13" i="23"/>
  <c r="J14" i="23"/>
  <c r="J9" i="23"/>
  <c r="E1971" i="6" l="1" a="1"/>
  <c r="E1971" i="6" s="1"/>
  <c r="E2409" i="6" a="1"/>
  <c r="E2409" i="6" s="1"/>
  <c r="E2414" i="6" a="1"/>
  <c r="E2414" i="6" s="1"/>
  <c r="E2407" i="6" a="1"/>
  <c r="E2407" i="6" s="1"/>
  <c r="E1987" i="6" a="1"/>
  <c r="E1987" i="6" s="1"/>
  <c r="E1963" i="6" a="1"/>
  <c r="E1963" i="6" s="1"/>
  <c r="E2396" i="6" a="1"/>
  <c r="E2396" i="6" s="1"/>
  <c r="E1989" i="6" a="1"/>
  <c r="E1989" i="6" s="1"/>
  <c r="E2420" i="6" a="1"/>
  <c r="E2420" i="6" s="1"/>
  <c r="E1965" i="6" a="1"/>
  <c r="E1965" i="6" s="1"/>
  <c r="E2425" i="6" a="1"/>
  <c r="E2425" i="6" s="1"/>
  <c r="E1970" i="6" a="1"/>
  <c r="E1970" i="6" s="1"/>
  <c r="E2427" i="6" a="1"/>
  <c r="E2427" i="6" s="1"/>
  <c r="E2419" i="6" a="1"/>
  <c r="E2419" i="6" s="1"/>
  <c r="E2403" i="6" a="1"/>
  <c r="E2403" i="6" s="1"/>
  <c r="E2395" i="6" a="1"/>
  <c r="E2395" i="6" s="1"/>
  <c r="E1983" i="6" a="1"/>
  <c r="E1983" i="6" s="1"/>
  <c r="E1975" i="6" a="1"/>
  <c r="E1975" i="6" s="1"/>
  <c r="E2426" i="6" a="1"/>
  <c r="E2426" i="6" s="1"/>
  <c r="E2402" i="6" a="1"/>
  <c r="E2402" i="6" s="1"/>
  <c r="E1982" i="6" a="1"/>
  <c r="E1982" i="6" s="1"/>
  <c r="E2408" i="6" a="1"/>
  <c r="E2408" i="6" s="1"/>
  <c r="E1988" i="6" a="1"/>
  <c r="E1988" i="6" s="1"/>
  <c r="E1964" i="6" a="1"/>
  <c r="E1964" i="6" s="1"/>
  <c r="E2415" i="6" a="1"/>
  <c r="E2415" i="6" s="1"/>
  <c r="E1995" i="6" a="1"/>
  <c r="E1995" i="6" s="1"/>
  <c r="E1994" i="6" a="1"/>
  <c r="E1994" i="6" s="1"/>
  <c r="E1981" i="6" a="1"/>
  <c r="E1981" i="6" s="1"/>
  <c r="E2401" i="6" a="1"/>
  <c r="E2401" i="6" s="1"/>
  <c r="E1977" i="6" a="1"/>
  <c r="E1977" i="6" s="1"/>
  <c r="E1993" i="6" a="1"/>
  <c r="E1993" i="6" s="1"/>
  <c r="E2421" i="6" a="1"/>
  <c r="E2421" i="6" s="1"/>
  <c r="E1969" i="6" a="1"/>
  <c r="E1969" i="6" s="1"/>
  <c r="E2397" i="6" a="1"/>
  <c r="E2397" i="6" s="1"/>
  <c r="E2413" i="6" a="1"/>
  <c r="E2413" i="6" s="1"/>
  <c r="E1976" i="6" a="1"/>
  <c r="E1976" i="6" s="1"/>
  <c r="E2354" i="6" a="1"/>
  <c r="E2354" i="6" s="1"/>
  <c r="E2336" i="6" a="1"/>
  <c r="E2336" i="6" s="1"/>
  <c r="E1911" i="6" a="1"/>
  <c r="E1911" i="6" s="1"/>
  <c r="E2355" i="6" a="1"/>
  <c r="E2355" i="6" s="1"/>
  <c r="E2331" i="6" a="1"/>
  <c r="E2331" i="6" s="1"/>
  <c r="E2349" i="6" a="1"/>
  <c r="E2349" i="6" s="1"/>
  <c r="E1910" i="6" a="1"/>
  <c r="E1910" i="6" s="1"/>
  <c r="E2342" i="6" a="1"/>
  <c r="E2342" i="6" s="1"/>
  <c r="E1898" i="6" a="1"/>
  <c r="E1898" i="6" s="1"/>
  <c r="E2323" i="6" a="1"/>
  <c r="E2323" i="6" s="1"/>
  <c r="E1905" i="6" a="1"/>
  <c r="E1905" i="6" s="1"/>
  <c r="E1922" i="6" a="1"/>
  <c r="E1922" i="6" s="1"/>
  <c r="E1903" i="6" a="1"/>
  <c r="E1903" i="6" s="1"/>
  <c r="E1921" i="6" a="1"/>
  <c r="E1921" i="6" s="1"/>
  <c r="E1897" i="6" a="1"/>
  <c r="E1897" i="6" s="1"/>
  <c r="E2325" i="6" a="1"/>
  <c r="E2325" i="6" s="1"/>
  <c r="E2341" i="6" a="1"/>
  <c r="E2341" i="6" s="1"/>
  <c r="E1899" i="6" a="1"/>
  <c r="E1899" i="6" s="1"/>
  <c r="E1923" i="6" a="1"/>
  <c r="E1923" i="6" s="1"/>
  <c r="E2343" i="6" a="1"/>
  <c r="E2343" i="6" s="1"/>
  <c r="E1892" i="6" a="1"/>
  <c r="E1892" i="6" s="1"/>
  <c r="E2324" i="6" a="1"/>
  <c r="E2324" i="6" s="1"/>
  <c r="E2330" i="6" a="1"/>
  <c r="E2330" i="6" s="1"/>
  <c r="E1891" i="6" a="1"/>
  <c r="E1891" i="6" s="1"/>
  <c r="E1915" i="6" a="1"/>
  <c r="E1915" i="6" s="1"/>
  <c r="E2335" i="6" a="1"/>
  <c r="E2335" i="6" s="1"/>
  <c r="E1893" i="6" a="1"/>
  <c r="E1893" i="6" s="1"/>
  <c r="E1909" i="6" a="1"/>
  <c r="E1909" i="6" s="1"/>
  <c r="E1917" i="6" a="1"/>
  <c r="E1917" i="6" s="1"/>
  <c r="E2329" i="6" a="1"/>
  <c r="E2329" i="6" s="1"/>
  <c r="E2337" i="6" a="1"/>
  <c r="E2337" i="6" s="1"/>
  <c r="E2353" i="6" a="1"/>
  <c r="E2353" i="6" s="1"/>
  <c r="E2348" i="6" a="1"/>
  <c r="E2348" i="6" s="1"/>
  <c r="E2347" i="6" a="1"/>
  <c r="E2347" i="6" s="1"/>
  <c r="E1916" i="6" a="1"/>
  <c r="E1916" i="6" s="1"/>
  <c r="E1904" i="6" a="1"/>
  <c r="E1904" i="6" s="1"/>
  <c r="F2542" i="6"/>
  <c r="F2538" i="6"/>
  <c r="F2539" i="6"/>
  <c r="F2543" i="6"/>
  <c r="F2541" i="6"/>
  <c r="F2544" i="6"/>
  <c r="F2536" i="6"/>
  <c r="F2545" i="6"/>
  <c r="F2540" i="6"/>
  <c r="F2537" i="6"/>
  <c r="F2546" i="6"/>
  <c r="F2547" i="6"/>
  <c r="F2598" i="6"/>
  <c r="F2606" i="6"/>
  <c r="F2599" i="6"/>
  <c r="F2607" i="6"/>
  <c r="F2604" i="6"/>
  <c r="F2597" i="6"/>
  <c r="F2600" i="6"/>
  <c r="F2601" i="6"/>
  <c r="F2602" i="6"/>
  <c r="F2603" i="6"/>
  <c r="F2596" i="6"/>
  <c r="F2605" i="6"/>
  <c r="F2590" i="6"/>
  <c r="F2591" i="6"/>
  <c r="F2585" i="6"/>
  <c r="F2586" i="6"/>
  <c r="F2595" i="6"/>
  <c r="F2588" i="6"/>
  <c r="F2584" i="6"/>
  <c r="F2592" i="6"/>
  <c r="F2594" i="6"/>
  <c r="F2587" i="6"/>
  <c r="F2593" i="6"/>
  <c r="F2589" i="6"/>
  <c r="F2574" i="6"/>
  <c r="F2582" i="6"/>
  <c r="F2575" i="6"/>
  <c r="F2583" i="6"/>
  <c r="F2580" i="6"/>
  <c r="F2573" i="6"/>
  <c r="F2576" i="6"/>
  <c r="F2577" i="6"/>
  <c r="F2572" i="6"/>
  <c r="F2581" i="6"/>
  <c r="F2578" i="6"/>
  <c r="F2579" i="6"/>
  <c r="F2566" i="6"/>
  <c r="F2567" i="6"/>
  <c r="F2570" i="6"/>
  <c r="F2571" i="6"/>
  <c r="F2564" i="6"/>
  <c r="F2565" i="6"/>
  <c r="F2563" i="6"/>
  <c r="F2560" i="6"/>
  <c r="F2568" i="6"/>
  <c r="F2561" i="6"/>
  <c r="F2562" i="6"/>
  <c r="F2569" i="6"/>
  <c r="F2550" i="6"/>
  <c r="F2558" i="6"/>
  <c r="F2551" i="6"/>
  <c r="F2559" i="6"/>
  <c r="F2554" i="6"/>
  <c r="F2548" i="6"/>
  <c r="F2552" i="6"/>
  <c r="F2555" i="6"/>
  <c r="F2549" i="6"/>
  <c r="F2553" i="6"/>
  <c r="F2556" i="6"/>
  <c r="F2557" i="6"/>
  <c r="F23" i="28"/>
  <c r="F23" i="61"/>
  <c r="J53" i="61" s="1" a="1"/>
  <c r="J53" i="61" s="1"/>
  <c r="F23" i="48"/>
  <c r="J53" i="48" s="1" a="1"/>
  <c r="J53" i="48" s="1"/>
  <c r="F23" i="49"/>
  <c r="F23" i="47"/>
  <c r="F23" i="42"/>
  <c r="J53" i="42" s="1" a="1"/>
  <c r="J53" i="42" s="1"/>
  <c r="F23" i="40"/>
  <c r="J53" i="40" s="1" a="1"/>
  <c r="J53" i="40" s="1"/>
  <c r="F23" i="39"/>
  <c r="F23" i="37"/>
  <c r="F23" i="41"/>
  <c r="F23" i="31"/>
  <c r="F23" i="60"/>
  <c r="J53" i="60" s="1" a="1"/>
  <c r="J53" i="60" s="1"/>
  <c r="F23" i="43"/>
  <c r="J53" i="43" s="1" a="1"/>
  <c r="J53" i="43" s="1"/>
  <c r="F23" i="35"/>
  <c r="F23" i="38"/>
  <c r="F23" i="36"/>
  <c r="F23" i="30"/>
  <c r="E23" i="28"/>
  <c r="E23" i="48"/>
  <c r="E23" i="61"/>
  <c r="E23" i="47"/>
  <c r="E23" i="42"/>
  <c r="E23" i="40"/>
  <c r="E23" i="49"/>
  <c r="E23" i="36"/>
  <c r="E23" i="30"/>
  <c r="E23" i="38"/>
  <c r="E23" i="35"/>
  <c r="E23" i="39"/>
  <c r="E23" i="37"/>
  <c r="E23" i="41"/>
  <c r="E23" i="31"/>
  <c r="E23" i="60"/>
  <c r="X23" i="60" s="1"/>
  <c r="E23" i="43"/>
  <c r="AT23" i="49"/>
  <c r="AT23" i="47"/>
  <c r="AT23" i="42"/>
  <c r="AT23" i="48"/>
  <c r="AT23" i="43"/>
  <c r="AT23" i="41"/>
  <c r="AT23" i="60"/>
  <c r="AV53" i="60" s="1"/>
  <c r="G1218" i="6" s="1"/>
  <c r="AT23" i="39"/>
  <c r="AT23" i="36"/>
  <c r="AT23" i="30"/>
  <c r="AT23" i="61"/>
  <c r="AV53" i="61" s="1"/>
  <c r="AT23" i="40"/>
  <c r="AT23" i="37"/>
  <c r="AT23" i="31"/>
  <c r="AT23" i="35"/>
  <c r="AT23" i="38"/>
  <c r="AT23" i="28"/>
  <c r="H23" i="28"/>
  <c r="H23" i="48"/>
  <c r="L53" i="48" s="1"/>
  <c r="H23" i="61"/>
  <c r="L53" i="61" s="1"/>
  <c r="H23" i="47"/>
  <c r="H23" i="42"/>
  <c r="L53" i="42" s="1"/>
  <c r="H23" i="49"/>
  <c r="H23" i="37"/>
  <c r="H23" i="35"/>
  <c r="H23" i="30"/>
  <c r="H23" i="38"/>
  <c r="H23" i="41"/>
  <c r="H23" i="31"/>
  <c r="H23" i="60"/>
  <c r="H23" i="43"/>
  <c r="L53" i="43" s="1"/>
  <c r="H23" i="36"/>
  <c r="H23" i="40"/>
  <c r="L53" i="40" s="1"/>
  <c r="H23" i="39"/>
  <c r="AS23" i="49"/>
  <c r="AS23" i="47"/>
  <c r="AS23" i="42"/>
  <c r="AS23" i="40"/>
  <c r="AS23" i="38"/>
  <c r="AS23" i="36"/>
  <c r="AS23" i="31"/>
  <c r="AS23" i="60"/>
  <c r="AU53" i="60" s="1"/>
  <c r="F1218" i="6" s="1"/>
  <c r="AS23" i="48"/>
  <c r="AS23" i="43"/>
  <c r="AS23" i="41"/>
  <c r="AS23" i="39"/>
  <c r="AS23" i="37"/>
  <c r="AS23" i="35"/>
  <c r="AS23" i="30"/>
  <c r="AS23" i="61"/>
  <c r="AU53" i="61" s="1"/>
  <c r="AS23" i="28"/>
  <c r="AR23" i="49"/>
  <c r="AR23" i="47"/>
  <c r="AR23" i="42"/>
  <c r="AR23" i="40"/>
  <c r="AR23" i="38"/>
  <c r="AR23" i="36"/>
  <c r="AR23" i="31"/>
  <c r="AR23" i="35"/>
  <c r="AR23" i="60"/>
  <c r="AT53" i="60" s="1"/>
  <c r="E1218" i="6" s="1"/>
  <c r="AR23" i="39"/>
  <c r="AR23" i="30"/>
  <c r="AR23" i="61"/>
  <c r="AT53" i="61" s="1"/>
  <c r="AR23" i="48"/>
  <c r="AR23" i="37"/>
  <c r="AR23" i="43"/>
  <c r="AR23" i="41"/>
  <c r="AR23" i="28"/>
  <c r="E2602" i="6"/>
  <c r="E2578" i="6"/>
  <c r="E2542" i="6"/>
  <c r="E2566" i="6"/>
  <c r="E2590" i="6"/>
  <c r="E2554" i="6"/>
  <c r="E2556" i="6"/>
  <c r="E2580" i="6"/>
  <c r="E2604" i="6"/>
  <c r="E2544" i="6"/>
  <c r="E2568" i="6"/>
  <c r="E2592" i="6"/>
  <c r="B29" i="6"/>
  <c r="B50" i="6" s="1"/>
  <c r="B71" i="6" s="1"/>
  <c r="B92" i="6" s="1"/>
  <c r="B113" i="6" s="1"/>
  <c r="B134" i="6" s="1"/>
  <c r="B155" i="6" s="1"/>
  <c r="B176" i="6" s="1"/>
  <c r="B197" i="6" s="1"/>
  <c r="B218" i="6" s="1"/>
  <c r="B239" i="6" s="1"/>
  <c r="B260" i="6" s="1"/>
  <c r="B281" i="6" s="1"/>
  <c r="B302" i="6" s="1"/>
  <c r="B323" i="6" s="1"/>
  <c r="B344" i="6" s="1"/>
  <c r="B365" i="6" s="1"/>
  <c r="B386" i="6" s="1"/>
  <c r="B407" i="6" s="1"/>
  <c r="B428" i="6" s="1"/>
  <c r="B449" i="6" s="1"/>
  <c r="B470" i="6" s="1"/>
  <c r="B491" i="6" s="1"/>
  <c r="B512" i="6" s="1"/>
  <c r="B533" i="6" s="1"/>
  <c r="B554" i="6" s="1"/>
  <c r="B575" i="6" s="1"/>
  <c r="B596" i="6" s="1"/>
  <c r="B617" i="6" s="1"/>
  <c r="B638" i="6" s="1"/>
  <c r="B659" i="6" s="1"/>
  <c r="B680" i="6" s="1"/>
  <c r="B701" i="6" s="1"/>
  <c r="B722" i="6" s="1"/>
  <c r="B743" i="6" s="1"/>
  <c r="B1223" i="6"/>
  <c r="A1222" i="6"/>
  <c r="B59" i="6"/>
  <c r="B58" i="6"/>
  <c r="B57" i="6"/>
  <c r="AA23" i="60" l="1"/>
  <c r="AE53" i="60" s="1"/>
  <c r="L53" i="60"/>
  <c r="J1220" i="6" s="1"/>
  <c r="Y23" i="39"/>
  <c r="AC53" i="39" s="1" a="1"/>
  <c r="AC53" i="39" s="1"/>
  <c r="J53" i="39" a="1"/>
  <c r="J53" i="39" s="1"/>
  <c r="I53" i="40" a="1"/>
  <c r="I53" i="40" s="1"/>
  <c r="I54" i="40" s="1" a="1"/>
  <c r="I54" i="40" s="1"/>
  <c r="G53" i="40" a="1"/>
  <c r="G53" i="40" s="1"/>
  <c r="Z53" i="60" a="1"/>
  <c r="Z53" i="60" s="1"/>
  <c r="E1219" i="6" s="1"/>
  <c r="G53" i="42" a="1"/>
  <c r="G53" i="42" s="1"/>
  <c r="I53" i="42" a="1"/>
  <c r="I53" i="42" s="1"/>
  <c r="I54" i="42" s="1" a="1"/>
  <c r="I54" i="42" s="1"/>
  <c r="X23" i="39"/>
  <c r="G53" i="39" a="1"/>
  <c r="G53" i="39" s="1"/>
  <c r="I53" i="39" a="1"/>
  <c r="I53" i="39" s="1"/>
  <c r="I54" i="39" s="1" a="1"/>
  <c r="I54" i="39" s="1"/>
  <c r="AA23" i="39"/>
  <c r="AE53" i="39" s="1"/>
  <c r="L53" i="39"/>
  <c r="G53" i="61" a="1"/>
  <c r="G53" i="61" s="1"/>
  <c r="I53" i="61" a="1"/>
  <c r="I53" i="61" s="1"/>
  <c r="I54" i="61" s="1" a="1"/>
  <c r="I54" i="61" s="1"/>
  <c r="I53" i="48" a="1"/>
  <c r="I53" i="48" s="1"/>
  <c r="I54" i="48" s="1" a="1"/>
  <c r="I54" i="48" s="1"/>
  <c r="G53" i="48" a="1"/>
  <c r="G53" i="48" s="1"/>
  <c r="G53" i="43" a="1"/>
  <c r="G53" i="43" s="1"/>
  <c r="I53" i="43" a="1"/>
  <c r="I53" i="43" s="1"/>
  <c r="I54" i="43" s="1" a="1"/>
  <c r="I54" i="43" s="1"/>
  <c r="I53" i="60" a="1"/>
  <c r="I53" i="60" s="1"/>
  <c r="G1220" i="6" s="1"/>
  <c r="G53" i="60" a="1"/>
  <c r="G53" i="60" s="1"/>
  <c r="E1220" i="6" s="1"/>
  <c r="Y23" i="60"/>
  <c r="H1220" i="6"/>
  <c r="AA23" i="61"/>
  <c r="AE53" i="61" s="1"/>
  <c r="F1256" i="6" a="1"/>
  <c r="F1256" i="6" s="1"/>
  <c r="F1255" i="6" a="1"/>
  <c r="F1255" i="6" s="1"/>
  <c r="F1254" i="6" a="1"/>
  <c r="F1254" i="6" s="1"/>
  <c r="Y23" i="61"/>
  <c r="AC53" i="61" s="1" a="1"/>
  <c r="AC53" i="61" s="1"/>
  <c r="X23" i="61"/>
  <c r="B1224" i="6"/>
  <c r="A1223" i="6"/>
  <c r="B80" i="6"/>
  <c r="B101" i="6" s="1"/>
  <c r="B78" i="6"/>
  <c r="B99" i="6" s="1"/>
  <c r="B79" i="6"/>
  <c r="B100" i="6" s="1"/>
  <c r="AC53" i="60" l="1" a="1"/>
  <c r="AC53" i="60" s="1"/>
  <c r="AB53" i="60" a="1"/>
  <c r="AB53" i="60" s="1"/>
  <c r="AB53" i="61" a="1"/>
  <c r="AB53" i="61" s="1"/>
  <c r="AB54" i="61" s="1" a="1"/>
  <c r="AB54" i="61" s="1"/>
  <c r="Z53" i="61" a="1"/>
  <c r="Z53" i="61" s="1"/>
  <c r="AB53" i="39" a="1"/>
  <c r="AB53" i="39" s="1"/>
  <c r="AB54" i="39" s="1" a="1"/>
  <c r="AB54" i="39" s="1"/>
  <c r="Z53" i="39" a="1"/>
  <c r="Z53" i="39" s="1"/>
  <c r="A1224" i="6"/>
  <c r="B1225" i="6"/>
  <c r="B120" i="6"/>
  <c r="A99" i="6"/>
  <c r="B121" i="6"/>
  <c r="A100" i="6"/>
  <c r="B122" i="6"/>
  <c r="A101" i="6"/>
  <c r="E1255" i="6" l="1" a="1"/>
  <c r="E1255" i="6" s="1"/>
  <c r="E1256" i="6" a="1"/>
  <c r="E1256" i="6" s="1"/>
  <c r="E1254" i="6" a="1"/>
  <c r="E1254" i="6" s="1"/>
  <c r="B1226" i="6"/>
  <c r="A1225" i="6"/>
  <c r="B141" i="6"/>
  <c r="A120" i="6"/>
  <c r="B142" i="6"/>
  <c r="A121" i="6"/>
  <c r="B143" i="6"/>
  <c r="A122" i="6"/>
  <c r="A1226" i="6" l="1"/>
  <c r="B1227" i="6"/>
  <c r="B164" i="6"/>
  <c r="A143" i="6"/>
  <c r="B162" i="6"/>
  <c r="A141" i="6"/>
  <c r="B163" i="6"/>
  <c r="A142" i="6"/>
  <c r="A1227" i="6" l="1"/>
  <c r="B1228" i="6"/>
  <c r="B183" i="6"/>
  <c r="A162" i="6"/>
  <c r="B185" i="6"/>
  <c r="A164" i="6"/>
  <c r="B184" i="6"/>
  <c r="A163" i="6"/>
  <c r="B1229" i="6" l="1"/>
  <c r="A1229" i="6" s="1"/>
  <c r="A1228" i="6"/>
  <c r="B204" i="6"/>
  <c r="A183" i="6"/>
  <c r="B206" i="6"/>
  <c r="A185" i="6"/>
  <c r="B205" i="6"/>
  <c r="A184" i="6"/>
  <c r="D29" i="49"/>
  <c r="E29" i="49"/>
  <c r="F29" i="49"/>
  <c r="G29" i="49"/>
  <c r="H29" i="49"/>
  <c r="C29" i="49"/>
  <c r="W29" i="49"/>
  <c r="X29" i="49"/>
  <c r="Y29" i="49"/>
  <c r="Z29" i="49"/>
  <c r="AA29" i="49"/>
  <c r="V29" i="49"/>
  <c r="AS29" i="49"/>
  <c r="AT29" i="49"/>
  <c r="AV45" i="49" s="1"/>
  <c r="G1088" i="6" s="1"/>
  <c r="AR29" i="49"/>
  <c r="AT45" i="49" s="1"/>
  <c r="E1088" i="6" s="1"/>
  <c r="W29" i="48"/>
  <c r="X29" i="48"/>
  <c r="Y29" i="48"/>
  <c r="Z29" i="48"/>
  <c r="AA29" i="48"/>
  <c r="V29" i="48"/>
  <c r="D29" i="48"/>
  <c r="E29" i="48"/>
  <c r="F29" i="48"/>
  <c r="G29" i="48"/>
  <c r="H29" i="48"/>
  <c r="J1093" i="6" s="1"/>
  <c r="C29" i="48"/>
  <c r="AS29" i="48"/>
  <c r="AT29" i="48"/>
  <c r="AV45" i="48" s="1"/>
  <c r="G1087" i="6" s="1"/>
  <c r="AR29" i="48"/>
  <c r="L1088" i="6"/>
  <c r="L1097" i="6" s="1"/>
  <c r="L1106" i="6" s="1"/>
  <c r="L1115" i="6" s="1"/>
  <c r="L1124" i="6" s="1"/>
  <c r="L1133" i="6" s="1"/>
  <c r="L1142" i="6" s="1"/>
  <c r="L1151" i="6" s="1"/>
  <c r="L1160" i="6" s="1"/>
  <c r="L1169" i="6" s="1"/>
  <c r="L1178" i="6" s="1"/>
  <c r="L1187" i="6" s="1"/>
  <c r="E65" i="49"/>
  <c r="F65" i="49"/>
  <c r="G65" i="49"/>
  <c r="H65" i="49"/>
  <c r="L1091" i="6"/>
  <c r="L1100" i="6" s="1"/>
  <c r="L1109" i="6" s="1"/>
  <c r="L1118" i="6" s="1"/>
  <c r="L1127" i="6" s="1"/>
  <c r="L1136" i="6" s="1"/>
  <c r="L1145" i="6" s="1"/>
  <c r="L1154" i="6" s="1"/>
  <c r="L1163" i="6" s="1"/>
  <c r="L1172" i="6" s="1"/>
  <c r="L1181" i="6" s="1"/>
  <c r="L1190" i="6" s="1"/>
  <c r="M1091" i="6"/>
  <c r="M1100" i="6" s="1"/>
  <c r="M1109" i="6" s="1"/>
  <c r="M1118" i="6" s="1"/>
  <c r="M1127" i="6" s="1"/>
  <c r="M1136" i="6" s="1"/>
  <c r="M1145" i="6" s="1"/>
  <c r="M1154" i="6" s="1"/>
  <c r="M1163" i="6" s="1"/>
  <c r="M1172" i="6" s="1"/>
  <c r="M1181" i="6" s="1"/>
  <c r="M1190" i="6" s="1"/>
  <c r="N1091" i="6"/>
  <c r="N1100" i="6" s="1"/>
  <c r="N1109" i="6" s="1"/>
  <c r="N1118" i="6" s="1"/>
  <c r="N1127" i="6" s="1"/>
  <c r="N1136" i="6" s="1"/>
  <c r="N1145" i="6" s="1"/>
  <c r="N1154" i="6" s="1"/>
  <c r="N1163" i="6" s="1"/>
  <c r="N1172" i="6" s="1"/>
  <c r="N1181" i="6" s="1"/>
  <c r="N1190" i="6" s="1"/>
  <c r="O1091" i="6"/>
  <c r="O1100" i="6" s="1"/>
  <c r="O1109" i="6" s="1"/>
  <c r="O1118" i="6" s="1"/>
  <c r="O1127" i="6" s="1"/>
  <c r="O1136" i="6" s="1"/>
  <c r="O1145" i="6" s="1"/>
  <c r="O1154" i="6" s="1"/>
  <c r="O1163" i="6" s="1"/>
  <c r="O1172" i="6" s="1"/>
  <c r="O1181" i="6" s="1"/>
  <c r="O1190" i="6" s="1"/>
  <c r="P1091" i="6"/>
  <c r="P1100" i="6" s="1"/>
  <c r="P1109" i="6" s="1"/>
  <c r="P1118" i="6" s="1"/>
  <c r="P1127" i="6" s="1"/>
  <c r="P1136" i="6" s="1"/>
  <c r="P1145" i="6" s="1"/>
  <c r="P1154" i="6" s="1"/>
  <c r="P1163" i="6" s="1"/>
  <c r="P1172" i="6" s="1"/>
  <c r="P1181" i="6" s="1"/>
  <c r="P1190" i="6" s="1"/>
  <c r="L1094" i="6"/>
  <c r="L1103" i="6" s="1"/>
  <c r="L1112" i="6" s="1"/>
  <c r="L1121" i="6" s="1"/>
  <c r="L1130" i="6" s="1"/>
  <c r="L1139" i="6" s="1"/>
  <c r="L1148" i="6" s="1"/>
  <c r="L1157" i="6" s="1"/>
  <c r="L1166" i="6" s="1"/>
  <c r="L1175" i="6" s="1"/>
  <c r="L1184" i="6" s="1"/>
  <c r="L1193" i="6" s="1"/>
  <c r="M1094" i="6"/>
  <c r="M1103" i="6" s="1"/>
  <c r="M1112" i="6" s="1"/>
  <c r="M1121" i="6" s="1"/>
  <c r="M1130" i="6" s="1"/>
  <c r="M1139" i="6" s="1"/>
  <c r="M1148" i="6" s="1"/>
  <c r="M1157" i="6" s="1"/>
  <c r="M1166" i="6" s="1"/>
  <c r="M1175" i="6" s="1"/>
  <c r="M1184" i="6" s="1"/>
  <c r="M1193" i="6" s="1"/>
  <c r="N1094" i="6"/>
  <c r="N1103" i="6" s="1"/>
  <c r="N1112" i="6" s="1"/>
  <c r="N1121" i="6" s="1"/>
  <c r="N1130" i="6" s="1"/>
  <c r="N1139" i="6" s="1"/>
  <c r="N1148" i="6" s="1"/>
  <c r="N1157" i="6" s="1"/>
  <c r="N1166" i="6" s="1"/>
  <c r="N1175" i="6" s="1"/>
  <c r="N1184" i="6" s="1"/>
  <c r="N1193" i="6" s="1"/>
  <c r="O1094" i="6"/>
  <c r="O1103" i="6" s="1"/>
  <c r="O1112" i="6" s="1"/>
  <c r="O1121" i="6" s="1"/>
  <c r="O1130" i="6" s="1"/>
  <c r="O1139" i="6" s="1"/>
  <c r="O1148" i="6" s="1"/>
  <c r="O1157" i="6" s="1"/>
  <c r="O1166" i="6" s="1"/>
  <c r="O1175" i="6" s="1"/>
  <c r="O1184" i="6" s="1"/>
  <c r="O1193" i="6" s="1"/>
  <c r="P1094" i="6"/>
  <c r="P1103" i="6" s="1"/>
  <c r="P1112" i="6" s="1"/>
  <c r="P1121" i="6" s="1"/>
  <c r="P1130" i="6" s="1"/>
  <c r="P1139" i="6" s="1"/>
  <c r="P1148" i="6" s="1"/>
  <c r="P1157" i="6" s="1"/>
  <c r="P1166" i="6" s="1"/>
  <c r="P1175" i="6" s="1"/>
  <c r="P1184" i="6" s="1"/>
  <c r="P1193" i="6" s="1"/>
  <c r="K1091" i="6"/>
  <c r="K1100" i="6" s="1"/>
  <c r="K1109" i="6" s="1"/>
  <c r="K1118" i="6" s="1"/>
  <c r="K1127" i="6" s="1"/>
  <c r="K1136" i="6" s="1"/>
  <c r="K1145" i="6" s="1"/>
  <c r="K1154" i="6" s="1"/>
  <c r="K1163" i="6" s="1"/>
  <c r="K1172" i="6" s="1"/>
  <c r="K1181" i="6" s="1"/>
  <c r="K1190" i="6" s="1"/>
  <c r="K1094" i="6"/>
  <c r="K1103" i="6" s="1"/>
  <c r="K1112" i="6" s="1"/>
  <c r="K1121" i="6" s="1"/>
  <c r="K1130" i="6" s="1"/>
  <c r="K1139" i="6" s="1"/>
  <c r="K1148" i="6" s="1"/>
  <c r="K1157" i="6" s="1"/>
  <c r="K1166" i="6" s="1"/>
  <c r="K1175" i="6" s="1"/>
  <c r="K1184" i="6" s="1"/>
  <c r="K1193" i="6" s="1"/>
  <c r="K1088" i="6"/>
  <c r="K1097" i="6" s="1"/>
  <c r="K1106" i="6" s="1"/>
  <c r="K1115" i="6" s="1"/>
  <c r="K1124" i="6" s="1"/>
  <c r="K1133" i="6" s="1"/>
  <c r="K1142" i="6" s="1"/>
  <c r="K1151" i="6" s="1"/>
  <c r="K1160" i="6" s="1"/>
  <c r="K1169" i="6" s="1"/>
  <c r="K1178" i="6" s="1"/>
  <c r="K1187" i="6" s="1"/>
  <c r="E65" i="48"/>
  <c r="F65" i="48"/>
  <c r="G65" i="48"/>
  <c r="H65" i="48"/>
  <c r="L1090" i="6"/>
  <c r="L1099" i="6" s="1"/>
  <c r="L1108" i="6" s="1"/>
  <c r="L1117" i="6" s="1"/>
  <c r="L1126" i="6" s="1"/>
  <c r="L1135" i="6" s="1"/>
  <c r="L1144" i="6" s="1"/>
  <c r="L1153" i="6" s="1"/>
  <c r="L1162" i="6" s="1"/>
  <c r="L1171" i="6" s="1"/>
  <c r="L1180" i="6" s="1"/>
  <c r="L1189" i="6" s="1"/>
  <c r="M1090" i="6"/>
  <c r="M1099" i="6" s="1"/>
  <c r="M1108" i="6" s="1"/>
  <c r="M1117" i="6" s="1"/>
  <c r="M1126" i="6" s="1"/>
  <c r="M1135" i="6" s="1"/>
  <c r="M1144" i="6" s="1"/>
  <c r="M1153" i="6" s="1"/>
  <c r="M1162" i="6" s="1"/>
  <c r="M1171" i="6" s="1"/>
  <c r="M1180" i="6" s="1"/>
  <c r="M1189" i="6" s="1"/>
  <c r="N1090" i="6"/>
  <c r="N1099" i="6" s="1"/>
  <c r="N1108" i="6" s="1"/>
  <c r="N1117" i="6" s="1"/>
  <c r="N1126" i="6" s="1"/>
  <c r="N1135" i="6" s="1"/>
  <c r="N1144" i="6" s="1"/>
  <c r="N1153" i="6" s="1"/>
  <c r="N1162" i="6" s="1"/>
  <c r="N1171" i="6" s="1"/>
  <c r="N1180" i="6" s="1"/>
  <c r="N1189" i="6" s="1"/>
  <c r="M1093" i="6"/>
  <c r="M1102" i="6" s="1"/>
  <c r="M1111" i="6" s="1"/>
  <c r="M1120" i="6" s="1"/>
  <c r="M1129" i="6" s="1"/>
  <c r="M1138" i="6" s="1"/>
  <c r="M1147" i="6" s="1"/>
  <c r="M1156" i="6" s="1"/>
  <c r="M1165" i="6" s="1"/>
  <c r="M1174" i="6" s="1"/>
  <c r="M1183" i="6" s="1"/>
  <c r="M1192" i="6" s="1"/>
  <c r="N1093" i="6"/>
  <c r="N1102" i="6" s="1"/>
  <c r="N1111" i="6" s="1"/>
  <c r="N1120" i="6" s="1"/>
  <c r="N1129" i="6" s="1"/>
  <c r="N1138" i="6" s="1"/>
  <c r="N1147" i="6" s="1"/>
  <c r="N1156" i="6" s="1"/>
  <c r="N1165" i="6" s="1"/>
  <c r="N1174" i="6" s="1"/>
  <c r="N1183" i="6" s="1"/>
  <c r="N1192" i="6" s="1"/>
  <c r="O1093" i="6"/>
  <c r="O1102" i="6" s="1"/>
  <c r="O1111" i="6" s="1"/>
  <c r="O1120" i="6" s="1"/>
  <c r="O1129" i="6" s="1"/>
  <c r="O1138" i="6" s="1"/>
  <c r="O1147" i="6" s="1"/>
  <c r="O1156" i="6" s="1"/>
  <c r="O1165" i="6" s="1"/>
  <c r="O1174" i="6" s="1"/>
  <c r="O1183" i="6" s="1"/>
  <c r="O1192" i="6" s="1"/>
  <c r="P1093" i="6"/>
  <c r="P1102" i="6" s="1"/>
  <c r="P1111" i="6" s="1"/>
  <c r="P1120" i="6" s="1"/>
  <c r="P1129" i="6" s="1"/>
  <c r="P1138" i="6" s="1"/>
  <c r="P1147" i="6" s="1"/>
  <c r="P1156" i="6" s="1"/>
  <c r="P1165" i="6" s="1"/>
  <c r="P1174" i="6" s="1"/>
  <c r="P1183" i="6" s="1"/>
  <c r="P1192" i="6" s="1"/>
  <c r="K1090" i="6"/>
  <c r="K1099" i="6" s="1"/>
  <c r="K1108" i="6" s="1"/>
  <c r="K1117" i="6" s="1"/>
  <c r="K1126" i="6" s="1"/>
  <c r="K1135" i="6" s="1"/>
  <c r="K1144" i="6" s="1"/>
  <c r="K1153" i="6" s="1"/>
  <c r="K1162" i="6" s="1"/>
  <c r="K1171" i="6" s="1"/>
  <c r="K1180" i="6" s="1"/>
  <c r="K1189" i="6" s="1"/>
  <c r="K1093" i="6"/>
  <c r="K1102" i="6" s="1"/>
  <c r="K1111" i="6" s="1"/>
  <c r="K1120" i="6" s="1"/>
  <c r="K1129" i="6" s="1"/>
  <c r="K1138" i="6" s="1"/>
  <c r="K1147" i="6" s="1"/>
  <c r="K1156" i="6" s="1"/>
  <c r="K1165" i="6" s="1"/>
  <c r="K1174" i="6" s="1"/>
  <c r="K1183" i="6" s="1"/>
  <c r="K1192" i="6" s="1"/>
  <c r="K1087" i="6"/>
  <c r="K1096" i="6" s="1"/>
  <c r="K1105" i="6" s="1"/>
  <c r="K1114" i="6" s="1"/>
  <c r="K1123" i="6" s="1"/>
  <c r="K1132" i="6" s="1"/>
  <c r="K1141" i="6" s="1"/>
  <c r="K1150" i="6" s="1"/>
  <c r="K1159" i="6" s="1"/>
  <c r="K1168" i="6" s="1"/>
  <c r="K1177" i="6" s="1"/>
  <c r="K1186" i="6" s="1"/>
  <c r="E65" i="47"/>
  <c r="F65" i="47"/>
  <c r="G65" i="47"/>
  <c r="H65" i="47"/>
  <c r="L1089" i="6"/>
  <c r="L1098" i="6" s="1"/>
  <c r="L1107" i="6" s="1"/>
  <c r="L1116" i="6" s="1"/>
  <c r="L1125" i="6" s="1"/>
  <c r="L1134" i="6" s="1"/>
  <c r="L1143" i="6" s="1"/>
  <c r="L1152" i="6" s="1"/>
  <c r="L1161" i="6" s="1"/>
  <c r="L1170" i="6" s="1"/>
  <c r="L1179" i="6" s="1"/>
  <c r="L1188" i="6" s="1"/>
  <c r="M1089" i="6"/>
  <c r="M1098" i="6" s="1"/>
  <c r="M1107" i="6" s="1"/>
  <c r="M1116" i="6" s="1"/>
  <c r="M1125" i="6" s="1"/>
  <c r="M1134" i="6" s="1"/>
  <c r="M1143" i="6" s="1"/>
  <c r="M1152" i="6" s="1"/>
  <c r="M1161" i="6" s="1"/>
  <c r="M1170" i="6" s="1"/>
  <c r="M1179" i="6" s="1"/>
  <c r="M1188" i="6" s="1"/>
  <c r="N1089" i="6"/>
  <c r="N1098" i="6" s="1"/>
  <c r="N1107" i="6" s="1"/>
  <c r="N1116" i="6" s="1"/>
  <c r="N1125" i="6" s="1"/>
  <c r="N1134" i="6" s="1"/>
  <c r="N1143" i="6" s="1"/>
  <c r="N1152" i="6" s="1"/>
  <c r="N1161" i="6" s="1"/>
  <c r="N1170" i="6" s="1"/>
  <c r="N1179" i="6" s="1"/>
  <c r="N1188" i="6" s="1"/>
  <c r="O1089" i="6"/>
  <c r="O1098" i="6" s="1"/>
  <c r="O1107" i="6" s="1"/>
  <c r="O1116" i="6" s="1"/>
  <c r="O1125" i="6" s="1"/>
  <c r="O1134" i="6" s="1"/>
  <c r="O1143" i="6" s="1"/>
  <c r="O1152" i="6" s="1"/>
  <c r="O1161" i="6" s="1"/>
  <c r="O1170" i="6" s="1"/>
  <c r="O1179" i="6" s="1"/>
  <c r="O1188" i="6" s="1"/>
  <c r="P1089" i="6"/>
  <c r="P1098" i="6" s="1"/>
  <c r="P1107" i="6" s="1"/>
  <c r="P1116" i="6" s="1"/>
  <c r="P1125" i="6" s="1"/>
  <c r="P1134" i="6" s="1"/>
  <c r="P1143" i="6" s="1"/>
  <c r="P1152" i="6" s="1"/>
  <c r="P1161" i="6" s="1"/>
  <c r="P1170" i="6" s="1"/>
  <c r="P1179" i="6" s="1"/>
  <c r="P1188" i="6" s="1"/>
  <c r="L1092" i="6"/>
  <c r="L1101" i="6" s="1"/>
  <c r="L1110" i="6" s="1"/>
  <c r="L1119" i="6" s="1"/>
  <c r="L1128" i="6" s="1"/>
  <c r="L1137" i="6" s="1"/>
  <c r="L1146" i="6" s="1"/>
  <c r="L1155" i="6" s="1"/>
  <c r="L1164" i="6" s="1"/>
  <c r="L1173" i="6" s="1"/>
  <c r="L1182" i="6" s="1"/>
  <c r="L1191" i="6" s="1"/>
  <c r="M1092" i="6"/>
  <c r="M1101" i="6" s="1"/>
  <c r="M1110" i="6" s="1"/>
  <c r="M1119" i="6" s="1"/>
  <c r="M1128" i="6" s="1"/>
  <c r="M1137" i="6" s="1"/>
  <c r="M1146" i="6" s="1"/>
  <c r="M1155" i="6" s="1"/>
  <c r="M1164" i="6" s="1"/>
  <c r="M1173" i="6" s="1"/>
  <c r="M1182" i="6" s="1"/>
  <c r="M1191" i="6" s="1"/>
  <c r="N1092" i="6"/>
  <c r="N1101" i="6" s="1"/>
  <c r="N1110" i="6" s="1"/>
  <c r="N1119" i="6" s="1"/>
  <c r="N1128" i="6" s="1"/>
  <c r="N1137" i="6" s="1"/>
  <c r="N1146" i="6" s="1"/>
  <c r="N1155" i="6" s="1"/>
  <c r="N1164" i="6" s="1"/>
  <c r="N1173" i="6" s="1"/>
  <c r="N1182" i="6" s="1"/>
  <c r="N1191" i="6" s="1"/>
  <c r="O1092" i="6"/>
  <c r="O1101" i="6" s="1"/>
  <c r="O1110" i="6" s="1"/>
  <c r="O1119" i="6" s="1"/>
  <c r="O1128" i="6" s="1"/>
  <c r="O1137" i="6" s="1"/>
  <c r="O1146" i="6" s="1"/>
  <c r="O1155" i="6" s="1"/>
  <c r="O1164" i="6" s="1"/>
  <c r="O1173" i="6" s="1"/>
  <c r="O1182" i="6" s="1"/>
  <c r="O1191" i="6" s="1"/>
  <c r="P1092" i="6"/>
  <c r="P1101" i="6" s="1"/>
  <c r="P1110" i="6" s="1"/>
  <c r="P1119" i="6" s="1"/>
  <c r="P1128" i="6" s="1"/>
  <c r="P1137" i="6" s="1"/>
  <c r="P1146" i="6" s="1"/>
  <c r="P1155" i="6" s="1"/>
  <c r="P1164" i="6" s="1"/>
  <c r="P1173" i="6" s="1"/>
  <c r="P1182" i="6" s="1"/>
  <c r="P1191" i="6" s="1"/>
  <c r="K1089" i="6"/>
  <c r="K1098" i="6" s="1"/>
  <c r="K1107" i="6" s="1"/>
  <c r="K1116" i="6" s="1"/>
  <c r="K1125" i="6" s="1"/>
  <c r="K1134" i="6" s="1"/>
  <c r="K1143" i="6" s="1"/>
  <c r="K1152" i="6" s="1"/>
  <c r="K1161" i="6" s="1"/>
  <c r="K1170" i="6" s="1"/>
  <c r="K1179" i="6" s="1"/>
  <c r="K1188" i="6" s="1"/>
  <c r="K1086" i="6"/>
  <c r="K1095" i="6" s="1"/>
  <c r="K1104" i="6" s="1"/>
  <c r="K1113" i="6" s="1"/>
  <c r="K1122" i="6" s="1"/>
  <c r="K1131" i="6" s="1"/>
  <c r="K1140" i="6" s="1"/>
  <c r="K1149" i="6" s="1"/>
  <c r="K1158" i="6" s="1"/>
  <c r="K1167" i="6" s="1"/>
  <c r="K1176" i="6" s="1"/>
  <c r="K1185" i="6" s="1"/>
  <c r="D29" i="47"/>
  <c r="E29" i="47"/>
  <c r="F29" i="47"/>
  <c r="G29" i="47"/>
  <c r="H29" i="47"/>
  <c r="C29" i="47"/>
  <c r="W29" i="47"/>
  <c r="X29" i="47"/>
  <c r="Y29" i="47"/>
  <c r="Z29" i="47"/>
  <c r="AA29" i="47"/>
  <c r="V29" i="47"/>
  <c r="AS29" i="47"/>
  <c r="AT29" i="47"/>
  <c r="AV46" i="47" s="1"/>
  <c r="G1095" i="6" s="1"/>
  <c r="AR29" i="47"/>
  <c r="L980" i="6"/>
  <c r="L989" i="6" s="1"/>
  <c r="L998" i="6" s="1"/>
  <c r="L1007" i="6" s="1"/>
  <c r="L1016" i="6" s="1"/>
  <c r="L1025" i="6" s="1"/>
  <c r="L1034" i="6" s="1"/>
  <c r="L1043" i="6" s="1"/>
  <c r="L1052" i="6" s="1"/>
  <c r="L1061" i="6" s="1"/>
  <c r="L1070" i="6" s="1"/>
  <c r="L1079" i="6" s="1"/>
  <c r="E65" i="43"/>
  <c r="F65" i="43"/>
  <c r="G65" i="43"/>
  <c r="H65" i="43"/>
  <c r="L983" i="6"/>
  <c r="L992" i="6" s="1"/>
  <c r="L1001" i="6" s="1"/>
  <c r="L1010" i="6" s="1"/>
  <c r="L1019" i="6" s="1"/>
  <c r="L1028" i="6" s="1"/>
  <c r="L1037" i="6" s="1"/>
  <c r="L1046" i="6" s="1"/>
  <c r="L1055" i="6" s="1"/>
  <c r="L1064" i="6" s="1"/>
  <c r="L1073" i="6" s="1"/>
  <c r="L1082" i="6" s="1"/>
  <c r="M983" i="6"/>
  <c r="M992" i="6" s="1"/>
  <c r="M1001" i="6" s="1"/>
  <c r="M1010" i="6" s="1"/>
  <c r="M1019" i="6" s="1"/>
  <c r="M1028" i="6" s="1"/>
  <c r="M1037" i="6" s="1"/>
  <c r="M1046" i="6" s="1"/>
  <c r="M1055" i="6" s="1"/>
  <c r="M1064" i="6" s="1"/>
  <c r="M1073" i="6" s="1"/>
  <c r="M1082" i="6" s="1"/>
  <c r="N986" i="6"/>
  <c r="N995" i="6" s="1"/>
  <c r="N1004" i="6" s="1"/>
  <c r="N1013" i="6" s="1"/>
  <c r="N1022" i="6" s="1"/>
  <c r="N1031" i="6" s="1"/>
  <c r="N1040" i="6" s="1"/>
  <c r="N1049" i="6" s="1"/>
  <c r="N1058" i="6" s="1"/>
  <c r="N1067" i="6" s="1"/>
  <c r="N1076" i="6" s="1"/>
  <c r="N1085" i="6" s="1"/>
  <c r="O986" i="6"/>
  <c r="O995" i="6" s="1"/>
  <c r="O1004" i="6" s="1"/>
  <c r="O1013" i="6" s="1"/>
  <c r="O1022" i="6" s="1"/>
  <c r="O1031" i="6" s="1"/>
  <c r="O1040" i="6" s="1"/>
  <c r="O1049" i="6" s="1"/>
  <c r="O1058" i="6" s="1"/>
  <c r="O1067" i="6" s="1"/>
  <c r="O1076" i="6" s="1"/>
  <c r="O1085" i="6" s="1"/>
  <c r="K986" i="6"/>
  <c r="K995" i="6" s="1"/>
  <c r="K1004" i="6" s="1"/>
  <c r="K1013" i="6" s="1"/>
  <c r="K1022" i="6" s="1"/>
  <c r="K1031" i="6" s="1"/>
  <c r="K1040" i="6" s="1"/>
  <c r="K1049" i="6" s="1"/>
  <c r="K1058" i="6" s="1"/>
  <c r="K1067" i="6" s="1"/>
  <c r="K1076" i="6" s="1"/>
  <c r="K1085" i="6" s="1"/>
  <c r="D29" i="43"/>
  <c r="E29" i="43"/>
  <c r="F29" i="43"/>
  <c r="G29" i="43"/>
  <c r="H29" i="43"/>
  <c r="J986" i="6" s="1"/>
  <c r="C29" i="43"/>
  <c r="W29" i="43"/>
  <c r="X29" i="43"/>
  <c r="Y29" i="43"/>
  <c r="Z29" i="43"/>
  <c r="AA29" i="43"/>
  <c r="V29" i="43"/>
  <c r="AS29" i="43"/>
  <c r="AT29" i="43"/>
  <c r="AV45" i="43" s="1"/>
  <c r="G980" i="6" s="1"/>
  <c r="AR29" i="43"/>
  <c r="L979" i="6"/>
  <c r="L988" i="6" s="1"/>
  <c r="L997" i="6" s="1"/>
  <c r="L1006" i="6" s="1"/>
  <c r="L1015" i="6" s="1"/>
  <c r="L1024" i="6" s="1"/>
  <c r="L1033" i="6" s="1"/>
  <c r="L1042" i="6" s="1"/>
  <c r="L1051" i="6" s="1"/>
  <c r="L1060" i="6" s="1"/>
  <c r="L1069" i="6" s="1"/>
  <c r="L1078" i="6" s="1"/>
  <c r="E65" i="42"/>
  <c r="F65" i="42"/>
  <c r="G65" i="42"/>
  <c r="H65" i="42"/>
  <c r="L982" i="6"/>
  <c r="L991" i="6" s="1"/>
  <c r="L1000" i="6" s="1"/>
  <c r="L1009" i="6" s="1"/>
  <c r="L1018" i="6" s="1"/>
  <c r="L1027" i="6" s="1"/>
  <c r="L1036" i="6" s="1"/>
  <c r="L1045" i="6" s="1"/>
  <c r="L1054" i="6" s="1"/>
  <c r="L1063" i="6" s="1"/>
  <c r="L1072" i="6" s="1"/>
  <c r="L1081" i="6" s="1"/>
  <c r="M982" i="6"/>
  <c r="M991" i="6" s="1"/>
  <c r="M1000" i="6" s="1"/>
  <c r="M1009" i="6" s="1"/>
  <c r="M1018" i="6" s="1"/>
  <c r="M1027" i="6" s="1"/>
  <c r="M1036" i="6" s="1"/>
  <c r="M1045" i="6" s="1"/>
  <c r="M1054" i="6" s="1"/>
  <c r="M1063" i="6" s="1"/>
  <c r="M1072" i="6" s="1"/>
  <c r="M1081" i="6" s="1"/>
  <c r="O982" i="6"/>
  <c r="O991" i="6" s="1"/>
  <c r="O1000" i="6" s="1"/>
  <c r="O1009" i="6" s="1"/>
  <c r="O1018" i="6" s="1"/>
  <c r="O1027" i="6" s="1"/>
  <c r="O1036" i="6" s="1"/>
  <c r="O1045" i="6" s="1"/>
  <c r="O1054" i="6" s="1"/>
  <c r="O1063" i="6" s="1"/>
  <c r="O1072" i="6" s="1"/>
  <c r="O1081" i="6" s="1"/>
  <c r="P982" i="6"/>
  <c r="P991" i="6" s="1"/>
  <c r="P1000" i="6" s="1"/>
  <c r="P1009" i="6" s="1"/>
  <c r="P1018" i="6" s="1"/>
  <c r="P1027" i="6" s="1"/>
  <c r="P1036" i="6" s="1"/>
  <c r="P1045" i="6" s="1"/>
  <c r="P1054" i="6" s="1"/>
  <c r="P1063" i="6" s="1"/>
  <c r="P1072" i="6" s="1"/>
  <c r="P1081" i="6" s="1"/>
  <c r="L985" i="6"/>
  <c r="L994" i="6" s="1"/>
  <c r="L1003" i="6" s="1"/>
  <c r="L1012" i="6" s="1"/>
  <c r="L1021" i="6" s="1"/>
  <c r="L1030" i="6" s="1"/>
  <c r="L1039" i="6" s="1"/>
  <c r="L1048" i="6" s="1"/>
  <c r="L1057" i="6" s="1"/>
  <c r="L1066" i="6" s="1"/>
  <c r="L1075" i="6" s="1"/>
  <c r="L1084" i="6" s="1"/>
  <c r="M985" i="6"/>
  <c r="M994" i="6" s="1"/>
  <c r="M1003" i="6" s="1"/>
  <c r="M1012" i="6" s="1"/>
  <c r="M1021" i="6" s="1"/>
  <c r="M1030" i="6" s="1"/>
  <c r="M1039" i="6" s="1"/>
  <c r="M1048" i="6" s="1"/>
  <c r="M1057" i="6" s="1"/>
  <c r="M1066" i="6" s="1"/>
  <c r="M1075" i="6" s="1"/>
  <c r="M1084" i="6" s="1"/>
  <c r="O985" i="6"/>
  <c r="O994" i="6" s="1"/>
  <c r="O1003" i="6" s="1"/>
  <c r="O1012" i="6" s="1"/>
  <c r="O1021" i="6" s="1"/>
  <c r="O1030" i="6" s="1"/>
  <c r="O1039" i="6" s="1"/>
  <c r="O1048" i="6" s="1"/>
  <c r="O1057" i="6" s="1"/>
  <c r="O1066" i="6" s="1"/>
  <c r="O1075" i="6" s="1"/>
  <c r="O1084" i="6" s="1"/>
  <c r="P985" i="6"/>
  <c r="P994" i="6" s="1"/>
  <c r="P1003" i="6" s="1"/>
  <c r="P1012" i="6" s="1"/>
  <c r="P1021" i="6" s="1"/>
  <c r="P1030" i="6" s="1"/>
  <c r="P1039" i="6" s="1"/>
  <c r="P1048" i="6" s="1"/>
  <c r="P1057" i="6" s="1"/>
  <c r="P1066" i="6" s="1"/>
  <c r="P1075" i="6" s="1"/>
  <c r="P1084" i="6" s="1"/>
  <c r="K982" i="6"/>
  <c r="K991" i="6" s="1"/>
  <c r="K1000" i="6" s="1"/>
  <c r="K1009" i="6" s="1"/>
  <c r="K1018" i="6" s="1"/>
  <c r="K1027" i="6" s="1"/>
  <c r="K1036" i="6" s="1"/>
  <c r="K1045" i="6" s="1"/>
  <c r="K1054" i="6" s="1"/>
  <c r="K1063" i="6" s="1"/>
  <c r="K1072" i="6" s="1"/>
  <c r="K1081" i="6" s="1"/>
  <c r="K985" i="6"/>
  <c r="K994" i="6" s="1"/>
  <c r="K1003" i="6" s="1"/>
  <c r="K1012" i="6" s="1"/>
  <c r="K1021" i="6" s="1"/>
  <c r="K1030" i="6" s="1"/>
  <c r="K1039" i="6" s="1"/>
  <c r="K1048" i="6" s="1"/>
  <c r="K1057" i="6" s="1"/>
  <c r="K1066" i="6" s="1"/>
  <c r="K1075" i="6" s="1"/>
  <c r="K1084" i="6" s="1"/>
  <c r="K979" i="6"/>
  <c r="K988" i="6" s="1"/>
  <c r="K997" i="6" s="1"/>
  <c r="K1006" i="6" s="1"/>
  <c r="K1015" i="6" s="1"/>
  <c r="K1024" i="6" s="1"/>
  <c r="K1033" i="6" s="1"/>
  <c r="K1042" i="6" s="1"/>
  <c r="K1051" i="6" s="1"/>
  <c r="K1060" i="6" s="1"/>
  <c r="K1069" i="6" s="1"/>
  <c r="K1078" i="6" s="1"/>
  <c r="D29" i="42"/>
  <c r="E29" i="42"/>
  <c r="F29" i="42"/>
  <c r="G29" i="42"/>
  <c r="H29" i="42"/>
  <c r="J985" i="6" s="1"/>
  <c r="C29" i="42"/>
  <c r="W29" i="42"/>
  <c r="X29" i="42"/>
  <c r="Y29" i="42"/>
  <c r="Z29" i="42"/>
  <c r="AA29" i="42"/>
  <c r="V29" i="42"/>
  <c r="AS29" i="42"/>
  <c r="AU45" i="42" s="1"/>
  <c r="F979" i="6" s="1"/>
  <c r="AT29" i="42"/>
  <c r="AV45" i="42" s="1"/>
  <c r="G979" i="6" s="1"/>
  <c r="AR29" i="42"/>
  <c r="AT45" i="42" s="1"/>
  <c r="E979" i="6" s="1"/>
  <c r="L978" i="6"/>
  <c r="L987" i="6" s="1"/>
  <c r="L996" i="6" s="1"/>
  <c r="L1005" i="6" s="1"/>
  <c r="L1014" i="6" s="1"/>
  <c r="L1023" i="6" s="1"/>
  <c r="L1032" i="6" s="1"/>
  <c r="L1041" i="6" s="1"/>
  <c r="L1050" i="6" s="1"/>
  <c r="L1059" i="6" s="1"/>
  <c r="L1068" i="6" s="1"/>
  <c r="L1077" i="6" s="1"/>
  <c r="E65" i="41"/>
  <c r="F65" i="41"/>
  <c r="G65" i="41"/>
  <c r="H65" i="41"/>
  <c r="L981" i="6"/>
  <c r="L990" i="6" s="1"/>
  <c r="L999" i="6" s="1"/>
  <c r="L1008" i="6" s="1"/>
  <c r="L1017" i="6" s="1"/>
  <c r="L1026" i="6" s="1"/>
  <c r="L1035" i="6" s="1"/>
  <c r="L1044" i="6" s="1"/>
  <c r="L1053" i="6" s="1"/>
  <c r="L1062" i="6" s="1"/>
  <c r="L1071" i="6" s="1"/>
  <c r="L1080" i="6" s="1"/>
  <c r="M981" i="6"/>
  <c r="M990" i="6" s="1"/>
  <c r="M999" i="6" s="1"/>
  <c r="M1008" i="6" s="1"/>
  <c r="M1017" i="6" s="1"/>
  <c r="M1026" i="6" s="1"/>
  <c r="M1035" i="6" s="1"/>
  <c r="M1044" i="6" s="1"/>
  <c r="M1053" i="6" s="1"/>
  <c r="M1062" i="6" s="1"/>
  <c r="M1071" i="6" s="1"/>
  <c r="M1080" i="6" s="1"/>
  <c r="N981" i="6"/>
  <c r="N990" i="6" s="1"/>
  <c r="N999" i="6" s="1"/>
  <c r="N1008" i="6" s="1"/>
  <c r="N1017" i="6" s="1"/>
  <c r="N1026" i="6" s="1"/>
  <c r="N1035" i="6" s="1"/>
  <c r="N1044" i="6" s="1"/>
  <c r="N1053" i="6" s="1"/>
  <c r="N1062" i="6" s="1"/>
  <c r="N1071" i="6" s="1"/>
  <c r="N1080" i="6" s="1"/>
  <c r="O981" i="6"/>
  <c r="O990" i="6" s="1"/>
  <c r="O999" i="6" s="1"/>
  <c r="O1008" i="6" s="1"/>
  <c r="O1017" i="6" s="1"/>
  <c r="O1026" i="6" s="1"/>
  <c r="O1035" i="6" s="1"/>
  <c r="O1044" i="6" s="1"/>
  <c r="O1053" i="6" s="1"/>
  <c r="O1062" i="6" s="1"/>
  <c r="O1071" i="6" s="1"/>
  <c r="O1080" i="6" s="1"/>
  <c r="P981" i="6"/>
  <c r="P990" i="6" s="1"/>
  <c r="P999" i="6" s="1"/>
  <c r="P1008" i="6" s="1"/>
  <c r="P1017" i="6" s="1"/>
  <c r="P1026" i="6" s="1"/>
  <c r="P1035" i="6" s="1"/>
  <c r="P1044" i="6" s="1"/>
  <c r="P1053" i="6" s="1"/>
  <c r="P1062" i="6" s="1"/>
  <c r="P1071" i="6" s="1"/>
  <c r="P1080" i="6" s="1"/>
  <c r="L984" i="6"/>
  <c r="L993" i="6" s="1"/>
  <c r="L1002" i="6" s="1"/>
  <c r="L1011" i="6" s="1"/>
  <c r="L1020" i="6" s="1"/>
  <c r="L1029" i="6" s="1"/>
  <c r="L1038" i="6" s="1"/>
  <c r="L1047" i="6" s="1"/>
  <c r="L1056" i="6" s="1"/>
  <c r="L1065" i="6" s="1"/>
  <c r="L1074" i="6" s="1"/>
  <c r="L1083" i="6" s="1"/>
  <c r="P984" i="6"/>
  <c r="P993" i="6" s="1"/>
  <c r="P1002" i="6" s="1"/>
  <c r="P1011" i="6" s="1"/>
  <c r="P1020" i="6" s="1"/>
  <c r="P1029" i="6" s="1"/>
  <c r="P1038" i="6" s="1"/>
  <c r="P1047" i="6" s="1"/>
  <c r="P1056" i="6" s="1"/>
  <c r="P1065" i="6" s="1"/>
  <c r="P1074" i="6" s="1"/>
  <c r="P1083" i="6" s="1"/>
  <c r="K984" i="6"/>
  <c r="K993" i="6" s="1"/>
  <c r="K1002" i="6" s="1"/>
  <c r="K1011" i="6" s="1"/>
  <c r="K1020" i="6" s="1"/>
  <c r="K1029" i="6" s="1"/>
  <c r="K1038" i="6" s="1"/>
  <c r="K1047" i="6" s="1"/>
  <c r="K1056" i="6" s="1"/>
  <c r="K1065" i="6" s="1"/>
  <c r="K1074" i="6" s="1"/>
  <c r="K1083" i="6" s="1"/>
  <c r="K978" i="6"/>
  <c r="K987" i="6" s="1"/>
  <c r="K996" i="6" s="1"/>
  <c r="K1005" i="6" s="1"/>
  <c r="K1014" i="6" s="1"/>
  <c r="K1023" i="6" s="1"/>
  <c r="K1032" i="6" s="1"/>
  <c r="K1041" i="6" s="1"/>
  <c r="K1050" i="6" s="1"/>
  <c r="K1059" i="6" s="1"/>
  <c r="K1068" i="6" s="1"/>
  <c r="K1077" i="6" s="1"/>
  <c r="D29" i="41"/>
  <c r="E29" i="41"/>
  <c r="F29" i="41"/>
  <c r="G29" i="41"/>
  <c r="H29" i="41"/>
  <c r="C29" i="41"/>
  <c r="W29" i="41"/>
  <c r="X29" i="41"/>
  <c r="Y29" i="41"/>
  <c r="Z29" i="41"/>
  <c r="AA29" i="41"/>
  <c r="V29" i="41"/>
  <c r="AS29" i="41"/>
  <c r="AU45" i="41" s="1"/>
  <c r="F978" i="6" s="1"/>
  <c r="AT29" i="41"/>
  <c r="AV46" i="41" s="1"/>
  <c r="G987" i="6" s="1"/>
  <c r="AR29" i="41"/>
  <c r="AT45" i="41" s="1"/>
  <c r="E978" i="6" s="1"/>
  <c r="L872" i="6"/>
  <c r="L881" i="6" s="1"/>
  <c r="L890" i="6" s="1"/>
  <c r="L899" i="6" s="1"/>
  <c r="L908" i="6" s="1"/>
  <c r="L917" i="6" s="1"/>
  <c r="L926" i="6" s="1"/>
  <c r="L935" i="6" s="1"/>
  <c r="L944" i="6" s="1"/>
  <c r="L953" i="6" s="1"/>
  <c r="L962" i="6" s="1"/>
  <c r="L971" i="6" s="1"/>
  <c r="E65" i="40"/>
  <c r="F65" i="40"/>
  <c r="G65" i="40"/>
  <c r="H65" i="40"/>
  <c r="M875" i="6"/>
  <c r="M884" i="6" s="1"/>
  <c r="M893" i="6" s="1"/>
  <c r="M902" i="6" s="1"/>
  <c r="M911" i="6" s="1"/>
  <c r="M920" i="6" s="1"/>
  <c r="M929" i="6" s="1"/>
  <c r="M938" i="6" s="1"/>
  <c r="M947" i="6" s="1"/>
  <c r="M956" i="6" s="1"/>
  <c r="M965" i="6" s="1"/>
  <c r="M974" i="6" s="1"/>
  <c r="N875" i="6"/>
  <c r="N884" i="6" s="1"/>
  <c r="N893" i="6" s="1"/>
  <c r="N902" i="6" s="1"/>
  <c r="N911" i="6" s="1"/>
  <c r="N920" i="6" s="1"/>
  <c r="N929" i="6" s="1"/>
  <c r="N938" i="6" s="1"/>
  <c r="N947" i="6" s="1"/>
  <c r="N956" i="6" s="1"/>
  <c r="N965" i="6" s="1"/>
  <c r="N974" i="6" s="1"/>
  <c r="O875" i="6"/>
  <c r="O884" i="6" s="1"/>
  <c r="O893" i="6" s="1"/>
  <c r="O902" i="6" s="1"/>
  <c r="O911" i="6" s="1"/>
  <c r="O920" i="6" s="1"/>
  <c r="O929" i="6" s="1"/>
  <c r="O938" i="6" s="1"/>
  <c r="O947" i="6" s="1"/>
  <c r="O956" i="6" s="1"/>
  <c r="O965" i="6" s="1"/>
  <c r="O974" i="6" s="1"/>
  <c r="P875" i="6"/>
  <c r="P884" i="6" s="1"/>
  <c r="P893" i="6" s="1"/>
  <c r="P902" i="6" s="1"/>
  <c r="P911" i="6" s="1"/>
  <c r="P920" i="6" s="1"/>
  <c r="P929" i="6" s="1"/>
  <c r="P938" i="6" s="1"/>
  <c r="P947" i="6" s="1"/>
  <c r="P956" i="6" s="1"/>
  <c r="P965" i="6" s="1"/>
  <c r="P974" i="6" s="1"/>
  <c r="L878" i="6"/>
  <c r="L887" i="6" s="1"/>
  <c r="L896" i="6" s="1"/>
  <c r="L905" i="6" s="1"/>
  <c r="L914" i="6" s="1"/>
  <c r="L923" i="6" s="1"/>
  <c r="L932" i="6" s="1"/>
  <c r="L941" i="6" s="1"/>
  <c r="L950" i="6" s="1"/>
  <c r="L959" i="6" s="1"/>
  <c r="L968" i="6" s="1"/>
  <c r="L977" i="6" s="1"/>
  <c r="M878" i="6"/>
  <c r="M887" i="6" s="1"/>
  <c r="M896" i="6" s="1"/>
  <c r="M905" i="6" s="1"/>
  <c r="M914" i="6" s="1"/>
  <c r="M923" i="6" s="1"/>
  <c r="M932" i="6" s="1"/>
  <c r="M941" i="6" s="1"/>
  <c r="M950" i="6" s="1"/>
  <c r="M959" i="6" s="1"/>
  <c r="M968" i="6" s="1"/>
  <c r="M977" i="6" s="1"/>
  <c r="P878" i="6"/>
  <c r="P887" i="6" s="1"/>
  <c r="P896" i="6" s="1"/>
  <c r="P905" i="6" s="1"/>
  <c r="P914" i="6" s="1"/>
  <c r="P923" i="6" s="1"/>
  <c r="P932" i="6" s="1"/>
  <c r="P941" i="6" s="1"/>
  <c r="P950" i="6" s="1"/>
  <c r="P959" i="6" s="1"/>
  <c r="P968" i="6" s="1"/>
  <c r="P977" i="6" s="1"/>
  <c r="K878" i="6"/>
  <c r="K887" i="6" s="1"/>
  <c r="K896" i="6" s="1"/>
  <c r="K905" i="6" s="1"/>
  <c r="K914" i="6" s="1"/>
  <c r="K923" i="6" s="1"/>
  <c r="K932" i="6" s="1"/>
  <c r="K941" i="6" s="1"/>
  <c r="K950" i="6" s="1"/>
  <c r="K959" i="6" s="1"/>
  <c r="K968" i="6" s="1"/>
  <c r="K977" i="6" s="1"/>
  <c r="K872" i="6"/>
  <c r="K881" i="6" s="1"/>
  <c r="K890" i="6" s="1"/>
  <c r="K899" i="6" s="1"/>
  <c r="K908" i="6" s="1"/>
  <c r="K917" i="6" s="1"/>
  <c r="K926" i="6" s="1"/>
  <c r="K935" i="6" s="1"/>
  <c r="K944" i="6" s="1"/>
  <c r="K953" i="6" s="1"/>
  <c r="K962" i="6" s="1"/>
  <c r="K971" i="6" s="1"/>
  <c r="D29" i="40"/>
  <c r="E29" i="40"/>
  <c r="F29" i="40"/>
  <c r="G29" i="40"/>
  <c r="H29" i="40"/>
  <c r="J878" i="6" s="1"/>
  <c r="C29" i="40"/>
  <c r="E878" i="6" s="1"/>
  <c r="W29" i="40"/>
  <c r="X29" i="40"/>
  <c r="Y29" i="40"/>
  <c r="Z29" i="40"/>
  <c r="AA29" i="40"/>
  <c r="V29" i="40"/>
  <c r="AS29" i="40"/>
  <c r="AT29" i="40"/>
  <c r="AV45" i="40" s="1"/>
  <c r="G872" i="6" s="1"/>
  <c r="AR29" i="40"/>
  <c r="AT45" i="40" s="1"/>
  <c r="E872" i="6" s="1"/>
  <c r="L871" i="6"/>
  <c r="L880" i="6" s="1"/>
  <c r="L889" i="6" s="1"/>
  <c r="L898" i="6" s="1"/>
  <c r="L907" i="6" s="1"/>
  <c r="L916" i="6" s="1"/>
  <c r="L925" i="6" s="1"/>
  <c r="L934" i="6" s="1"/>
  <c r="L943" i="6" s="1"/>
  <c r="L952" i="6" s="1"/>
  <c r="L961" i="6" s="1"/>
  <c r="L970" i="6" s="1"/>
  <c r="E65" i="39"/>
  <c r="F65" i="39"/>
  <c r="G65" i="39"/>
  <c r="H65" i="39"/>
  <c r="L874" i="6"/>
  <c r="L883" i="6" s="1"/>
  <c r="L892" i="6" s="1"/>
  <c r="L901" i="6" s="1"/>
  <c r="L910" i="6" s="1"/>
  <c r="L919" i="6" s="1"/>
  <c r="L928" i="6" s="1"/>
  <c r="L937" i="6" s="1"/>
  <c r="L946" i="6" s="1"/>
  <c r="L955" i="6" s="1"/>
  <c r="L964" i="6" s="1"/>
  <c r="L973" i="6" s="1"/>
  <c r="M874" i="6"/>
  <c r="M883" i="6" s="1"/>
  <c r="M892" i="6" s="1"/>
  <c r="M901" i="6" s="1"/>
  <c r="M910" i="6" s="1"/>
  <c r="M919" i="6" s="1"/>
  <c r="M928" i="6" s="1"/>
  <c r="M937" i="6" s="1"/>
  <c r="M946" i="6" s="1"/>
  <c r="M955" i="6" s="1"/>
  <c r="M964" i="6" s="1"/>
  <c r="M973" i="6" s="1"/>
  <c r="N874" i="6"/>
  <c r="N883" i="6" s="1"/>
  <c r="N892" i="6" s="1"/>
  <c r="N901" i="6" s="1"/>
  <c r="N910" i="6" s="1"/>
  <c r="N919" i="6" s="1"/>
  <c r="N928" i="6" s="1"/>
  <c r="N937" i="6" s="1"/>
  <c r="N946" i="6" s="1"/>
  <c r="N955" i="6" s="1"/>
  <c r="N964" i="6" s="1"/>
  <c r="N973" i="6" s="1"/>
  <c r="O874" i="6"/>
  <c r="O883" i="6" s="1"/>
  <c r="O892" i="6" s="1"/>
  <c r="O901" i="6" s="1"/>
  <c r="O910" i="6" s="1"/>
  <c r="O919" i="6" s="1"/>
  <c r="O928" i="6" s="1"/>
  <c r="O937" i="6" s="1"/>
  <c r="O946" i="6" s="1"/>
  <c r="O955" i="6" s="1"/>
  <c r="O964" i="6" s="1"/>
  <c r="O973" i="6" s="1"/>
  <c r="P874" i="6"/>
  <c r="P883" i="6" s="1"/>
  <c r="P892" i="6" s="1"/>
  <c r="P901" i="6" s="1"/>
  <c r="P910" i="6" s="1"/>
  <c r="P919" i="6" s="1"/>
  <c r="P928" i="6" s="1"/>
  <c r="P937" i="6" s="1"/>
  <c r="P946" i="6" s="1"/>
  <c r="P955" i="6" s="1"/>
  <c r="P964" i="6" s="1"/>
  <c r="P973" i="6" s="1"/>
  <c r="L877" i="6"/>
  <c r="L886" i="6" s="1"/>
  <c r="L895" i="6" s="1"/>
  <c r="L904" i="6" s="1"/>
  <c r="L913" i="6" s="1"/>
  <c r="L922" i="6" s="1"/>
  <c r="L931" i="6" s="1"/>
  <c r="L940" i="6" s="1"/>
  <c r="L949" i="6" s="1"/>
  <c r="L958" i="6" s="1"/>
  <c r="L967" i="6" s="1"/>
  <c r="L976" i="6" s="1"/>
  <c r="M877" i="6"/>
  <c r="M886" i="6" s="1"/>
  <c r="M895" i="6" s="1"/>
  <c r="M904" i="6" s="1"/>
  <c r="M913" i="6" s="1"/>
  <c r="M922" i="6" s="1"/>
  <c r="M931" i="6" s="1"/>
  <c r="M940" i="6" s="1"/>
  <c r="M949" i="6" s="1"/>
  <c r="M958" i="6" s="1"/>
  <c r="M967" i="6" s="1"/>
  <c r="M976" i="6" s="1"/>
  <c r="N877" i="6"/>
  <c r="N886" i="6" s="1"/>
  <c r="N895" i="6" s="1"/>
  <c r="N904" i="6" s="1"/>
  <c r="N913" i="6" s="1"/>
  <c r="N922" i="6" s="1"/>
  <c r="N931" i="6" s="1"/>
  <c r="N940" i="6" s="1"/>
  <c r="N949" i="6" s="1"/>
  <c r="N958" i="6" s="1"/>
  <c r="N967" i="6" s="1"/>
  <c r="N976" i="6" s="1"/>
  <c r="O877" i="6"/>
  <c r="O886" i="6" s="1"/>
  <c r="O895" i="6" s="1"/>
  <c r="O904" i="6" s="1"/>
  <c r="O913" i="6" s="1"/>
  <c r="O922" i="6" s="1"/>
  <c r="O931" i="6" s="1"/>
  <c r="O940" i="6" s="1"/>
  <c r="O949" i="6" s="1"/>
  <c r="O958" i="6" s="1"/>
  <c r="O967" i="6" s="1"/>
  <c r="O976" i="6" s="1"/>
  <c r="P877" i="6"/>
  <c r="P886" i="6" s="1"/>
  <c r="P895" i="6" s="1"/>
  <c r="P904" i="6" s="1"/>
  <c r="P913" i="6" s="1"/>
  <c r="P922" i="6" s="1"/>
  <c r="P931" i="6" s="1"/>
  <c r="P940" i="6" s="1"/>
  <c r="P949" i="6" s="1"/>
  <c r="P958" i="6" s="1"/>
  <c r="P967" i="6" s="1"/>
  <c r="P976" i="6" s="1"/>
  <c r="K874" i="6"/>
  <c r="K883" i="6" s="1"/>
  <c r="K892" i="6" s="1"/>
  <c r="K901" i="6" s="1"/>
  <c r="K910" i="6" s="1"/>
  <c r="K919" i="6" s="1"/>
  <c r="K928" i="6" s="1"/>
  <c r="K937" i="6" s="1"/>
  <c r="K946" i="6" s="1"/>
  <c r="K955" i="6" s="1"/>
  <c r="K964" i="6" s="1"/>
  <c r="K973" i="6" s="1"/>
  <c r="K877" i="6"/>
  <c r="K886" i="6" s="1"/>
  <c r="K895" i="6" s="1"/>
  <c r="K904" i="6" s="1"/>
  <c r="K913" i="6" s="1"/>
  <c r="K922" i="6" s="1"/>
  <c r="K931" i="6" s="1"/>
  <c r="K940" i="6" s="1"/>
  <c r="K949" i="6" s="1"/>
  <c r="K958" i="6" s="1"/>
  <c r="K967" i="6" s="1"/>
  <c r="K976" i="6" s="1"/>
  <c r="K871" i="6"/>
  <c r="K880" i="6" s="1"/>
  <c r="K889" i="6" s="1"/>
  <c r="K898" i="6" s="1"/>
  <c r="K907" i="6" s="1"/>
  <c r="K916" i="6" s="1"/>
  <c r="K925" i="6" s="1"/>
  <c r="K934" i="6" s="1"/>
  <c r="K943" i="6" s="1"/>
  <c r="K952" i="6" s="1"/>
  <c r="K961" i="6" s="1"/>
  <c r="K970" i="6" s="1"/>
  <c r="D29" i="39"/>
  <c r="E29" i="39"/>
  <c r="F29" i="39"/>
  <c r="G29" i="39"/>
  <c r="H29" i="39"/>
  <c r="J877" i="6" s="1"/>
  <c r="C29" i="39"/>
  <c r="W29" i="39"/>
  <c r="X29" i="39"/>
  <c r="Y29" i="39"/>
  <c r="Z29" i="39"/>
  <c r="AA29" i="39"/>
  <c r="V29" i="39"/>
  <c r="AS29" i="39"/>
  <c r="AU45" i="39" s="1"/>
  <c r="F871" i="6" s="1"/>
  <c r="AT29" i="39"/>
  <c r="AV45" i="39" s="1"/>
  <c r="G871" i="6" s="1"/>
  <c r="AR29" i="39"/>
  <c r="L873" i="6"/>
  <c r="L882" i="6" s="1"/>
  <c r="L891" i="6" s="1"/>
  <c r="L900" i="6" s="1"/>
  <c r="L909" i="6" s="1"/>
  <c r="L918" i="6" s="1"/>
  <c r="L927" i="6" s="1"/>
  <c r="L936" i="6" s="1"/>
  <c r="L945" i="6" s="1"/>
  <c r="L954" i="6" s="1"/>
  <c r="L963" i="6" s="1"/>
  <c r="L972" i="6" s="1"/>
  <c r="M873" i="6"/>
  <c r="M882" i="6" s="1"/>
  <c r="M891" i="6" s="1"/>
  <c r="M900" i="6" s="1"/>
  <c r="M909" i="6" s="1"/>
  <c r="M918" i="6" s="1"/>
  <c r="M927" i="6" s="1"/>
  <c r="M936" i="6" s="1"/>
  <c r="M945" i="6" s="1"/>
  <c r="M954" i="6" s="1"/>
  <c r="M963" i="6" s="1"/>
  <c r="M972" i="6" s="1"/>
  <c r="N873" i="6"/>
  <c r="N882" i="6" s="1"/>
  <c r="N891" i="6" s="1"/>
  <c r="N900" i="6" s="1"/>
  <c r="N909" i="6" s="1"/>
  <c r="N918" i="6" s="1"/>
  <c r="N927" i="6" s="1"/>
  <c r="N936" i="6" s="1"/>
  <c r="N945" i="6" s="1"/>
  <c r="N954" i="6" s="1"/>
  <c r="N963" i="6" s="1"/>
  <c r="N972" i="6" s="1"/>
  <c r="O873" i="6"/>
  <c r="O882" i="6" s="1"/>
  <c r="O891" i="6" s="1"/>
  <c r="O900" i="6" s="1"/>
  <c r="O909" i="6" s="1"/>
  <c r="O918" i="6" s="1"/>
  <c r="O927" i="6" s="1"/>
  <c r="O936" i="6" s="1"/>
  <c r="O945" i="6" s="1"/>
  <c r="O954" i="6" s="1"/>
  <c r="O963" i="6" s="1"/>
  <c r="O972" i="6" s="1"/>
  <c r="P873" i="6"/>
  <c r="P882" i="6" s="1"/>
  <c r="P891" i="6" s="1"/>
  <c r="P900" i="6" s="1"/>
  <c r="P909" i="6" s="1"/>
  <c r="P918" i="6" s="1"/>
  <c r="P927" i="6" s="1"/>
  <c r="P936" i="6" s="1"/>
  <c r="P945" i="6" s="1"/>
  <c r="P954" i="6" s="1"/>
  <c r="P963" i="6" s="1"/>
  <c r="P972" i="6" s="1"/>
  <c r="L876" i="6"/>
  <c r="L885" i="6" s="1"/>
  <c r="L894" i="6" s="1"/>
  <c r="L903" i="6" s="1"/>
  <c r="L912" i="6" s="1"/>
  <c r="L921" i="6" s="1"/>
  <c r="L930" i="6" s="1"/>
  <c r="L939" i="6" s="1"/>
  <c r="L948" i="6" s="1"/>
  <c r="L957" i="6" s="1"/>
  <c r="L966" i="6" s="1"/>
  <c r="L975" i="6" s="1"/>
  <c r="M876" i="6"/>
  <c r="M885" i="6" s="1"/>
  <c r="M894" i="6" s="1"/>
  <c r="M903" i="6" s="1"/>
  <c r="M912" i="6" s="1"/>
  <c r="M921" i="6" s="1"/>
  <c r="M930" i="6" s="1"/>
  <c r="M939" i="6" s="1"/>
  <c r="M948" i="6" s="1"/>
  <c r="M957" i="6" s="1"/>
  <c r="M966" i="6" s="1"/>
  <c r="M975" i="6" s="1"/>
  <c r="P876" i="6"/>
  <c r="P885" i="6" s="1"/>
  <c r="P894" i="6" s="1"/>
  <c r="P903" i="6" s="1"/>
  <c r="P912" i="6" s="1"/>
  <c r="P921" i="6" s="1"/>
  <c r="P930" i="6" s="1"/>
  <c r="P939" i="6" s="1"/>
  <c r="P948" i="6" s="1"/>
  <c r="P957" i="6" s="1"/>
  <c r="P966" i="6" s="1"/>
  <c r="P975" i="6" s="1"/>
  <c r="K873" i="6"/>
  <c r="K882" i="6" s="1"/>
  <c r="K891" i="6" s="1"/>
  <c r="K900" i="6" s="1"/>
  <c r="K909" i="6" s="1"/>
  <c r="K918" i="6" s="1"/>
  <c r="K927" i="6" s="1"/>
  <c r="K936" i="6" s="1"/>
  <c r="K945" i="6" s="1"/>
  <c r="K954" i="6" s="1"/>
  <c r="K963" i="6" s="1"/>
  <c r="K972" i="6" s="1"/>
  <c r="K876" i="6"/>
  <c r="K885" i="6" s="1"/>
  <c r="K894" i="6" s="1"/>
  <c r="K903" i="6" s="1"/>
  <c r="K912" i="6" s="1"/>
  <c r="K921" i="6" s="1"/>
  <c r="K930" i="6" s="1"/>
  <c r="K939" i="6" s="1"/>
  <c r="K948" i="6" s="1"/>
  <c r="K957" i="6" s="1"/>
  <c r="K966" i="6" s="1"/>
  <c r="K975" i="6" s="1"/>
  <c r="K870" i="6"/>
  <c r="K879" i="6" s="1"/>
  <c r="K888" i="6" s="1"/>
  <c r="K897" i="6" s="1"/>
  <c r="K906" i="6" s="1"/>
  <c r="K915" i="6" s="1"/>
  <c r="K924" i="6" s="1"/>
  <c r="K933" i="6" s="1"/>
  <c r="K942" i="6" s="1"/>
  <c r="K951" i="6" s="1"/>
  <c r="K960" i="6" s="1"/>
  <c r="K969" i="6" s="1"/>
  <c r="D29" i="38"/>
  <c r="E29" i="38"/>
  <c r="F29" i="38"/>
  <c r="G29" i="38"/>
  <c r="H29" i="38"/>
  <c r="C29" i="38"/>
  <c r="W29" i="38"/>
  <c r="X29" i="38"/>
  <c r="Y29" i="38"/>
  <c r="Z29" i="38"/>
  <c r="AA29" i="38"/>
  <c r="V29" i="38"/>
  <c r="AS29" i="38"/>
  <c r="AT29" i="38"/>
  <c r="AR29" i="38"/>
  <c r="P45" i="37"/>
  <c r="AI45" i="37"/>
  <c r="AZ46" i="37"/>
  <c r="P45" i="36"/>
  <c r="AI45" i="36"/>
  <c r="AZ46" i="36"/>
  <c r="AZ46" i="35"/>
  <c r="AI45" i="35"/>
  <c r="P45" i="35"/>
  <c r="P45" i="31"/>
  <c r="AI45" i="31"/>
  <c r="AZ46" i="31"/>
  <c r="P45" i="30"/>
  <c r="AI45" i="30"/>
  <c r="AZ46" i="30"/>
  <c r="AZ46" i="28"/>
  <c r="AI45" i="28"/>
  <c r="P45" i="28"/>
  <c r="L1086" i="6"/>
  <c r="L1095" i="6" s="1"/>
  <c r="L1104" i="6" s="1"/>
  <c r="L1113" i="6" s="1"/>
  <c r="L1122" i="6" s="1"/>
  <c r="L1131" i="6" s="1"/>
  <c r="L1140" i="6" s="1"/>
  <c r="L1149" i="6" s="1"/>
  <c r="L1158" i="6" s="1"/>
  <c r="L1167" i="6" s="1"/>
  <c r="L1176" i="6" s="1"/>
  <c r="L1185" i="6" s="1"/>
  <c r="L1087" i="6"/>
  <c r="L1096" i="6" s="1"/>
  <c r="L1105" i="6" s="1"/>
  <c r="L1114" i="6" s="1"/>
  <c r="L1123" i="6" s="1"/>
  <c r="L1132" i="6" s="1"/>
  <c r="L1141" i="6" s="1"/>
  <c r="L1150" i="6" s="1"/>
  <c r="L1159" i="6" s="1"/>
  <c r="L1168" i="6" s="1"/>
  <c r="L1177" i="6" s="1"/>
  <c r="L1186" i="6" s="1"/>
  <c r="O1090" i="6"/>
  <c r="O1099" i="6" s="1"/>
  <c r="O1108" i="6" s="1"/>
  <c r="O1117" i="6" s="1"/>
  <c r="O1126" i="6" s="1"/>
  <c r="O1135" i="6" s="1"/>
  <c r="O1144" i="6" s="1"/>
  <c r="O1153" i="6" s="1"/>
  <c r="O1162" i="6" s="1"/>
  <c r="O1171" i="6" s="1"/>
  <c r="O1180" i="6" s="1"/>
  <c r="O1189" i="6" s="1"/>
  <c r="P1090" i="6"/>
  <c r="P1099" i="6" s="1"/>
  <c r="P1108" i="6" s="1"/>
  <c r="P1117" i="6" s="1"/>
  <c r="P1126" i="6" s="1"/>
  <c r="P1135" i="6" s="1"/>
  <c r="P1144" i="6" s="1"/>
  <c r="P1153" i="6" s="1"/>
  <c r="P1162" i="6" s="1"/>
  <c r="P1171" i="6" s="1"/>
  <c r="P1180" i="6" s="1"/>
  <c r="P1189" i="6" s="1"/>
  <c r="L1093" i="6"/>
  <c r="L1102" i="6" s="1"/>
  <c r="L1111" i="6" s="1"/>
  <c r="L1120" i="6" s="1"/>
  <c r="L1129" i="6" s="1"/>
  <c r="L1138" i="6" s="1"/>
  <c r="L1147" i="6" s="1"/>
  <c r="L1156" i="6" s="1"/>
  <c r="L1165" i="6" s="1"/>
  <c r="L1174" i="6" s="1"/>
  <c r="L1183" i="6" s="1"/>
  <c r="L1192" i="6" s="1"/>
  <c r="K1092" i="6"/>
  <c r="K1101" i="6" s="1"/>
  <c r="K1110" i="6" s="1"/>
  <c r="K1119" i="6" s="1"/>
  <c r="K1128" i="6" s="1"/>
  <c r="K1137" i="6" s="1"/>
  <c r="K1146" i="6" s="1"/>
  <c r="K1155" i="6" s="1"/>
  <c r="K1164" i="6" s="1"/>
  <c r="K1173" i="6" s="1"/>
  <c r="K1182" i="6" s="1"/>
  <c r="K1191" i="6" s="1"/>
  <c r="AU45" i="49"/>
  <c r="F1088" i="6" s="1"/>
  <c r="Z26" i="49"/>
  <c r="I1193" i="6" s="1"/>
  <c r="Y26" i="49"/>
  <c r="H1193" i="6" s="1"/>
  <c r="X26" i="49"/>
  <c r="B26" i="49"/>
  <c r="E56" i="49" s="1"/>
  <c r="Z25" i="49"/>
  <c r="Y25" i="49"/>
  <c r="V25" i="49"/>
  <c r="B25" i="49"/>
  <c r="U25" i="49" s="1"/>
  <c r="AC25" i="49" s="1"/>
  <c r="X24" i="49"/>
  <c r="W24" i="49"/>
  <c r="F1175" i="6" s="1"/>
  <c r="V24" i="49"/>
  <c r="B24" i="49"/>
  <c r="U24" i="49" s="1"/>
  <c r="AQ24" i="49" s="1"/>
  <c r="Z23" i="49"/>
  <c r="W23" i="49"/>
  <c r="F1163" i="6" s="1"/>
  <c r="V23" i="49"/>
  <c r="B23" i="49"/>
  <c r="E53" i="49" s="1"/>
  <c r="Z22" i="49"/>
  <c r="I1157" i="6" s="1"/>
  <c r="W22" i="49"/>
  <c r="V22" i="49"/>
  <c r="B22" i="49"/>
  <c r="E52" i="49" s="1"/>
  <c r="Z21" i="49"/>
  <c r="I1148" i="6" s="1"/>
  <c r="Y21" i="49"/>
  <c r="X21" i="49"/>
  <c r="B21" i="49"/>
  <c r="Z20" i="49"/>
  <c r="W20" i="49"/>
  <c r="F1139" i="6" s="1"/>
  <c r="V20" i="49"/>
  <c r="E1136" i="6" s="1"/>
  <c r="B20" i="49"/>
  <c r="E50" i="49" s="1"/>
  <c r="X19" i="49"/>
  <c r="W19" i="49"/>
  <c r="F1130" i="6" s="1"/>
  <c r="V19" i="49"/>
  <c r="E1130" i="6" s="1"/>
  <c r="B19" i="49"/>
  <c r="X18" i="49"/>
  <c r="W18" i="49"/>
  <c r="V18" i="49"/>
  <c r="E1121" i="6" s="1"/>
  <c r="B18" i="49"/>
  <c r="Z17" i="49"/>
  <c r="Y17" i="49"/>
  <c r="V17" i="49"/>
  <c r="B17" i="49"/>
  <c r="AA16" i="49"/>
  <c r="Z16" i="49"/>
  <c r="I1103" i="6" s="1"/>
  <c r="Y16" i="49"/>
  <c r="X16" i="49"/>
  <c r="B16" i="49"/>
  <c r="J16" i="49" s="1"/>
  <c r="AA15" i="49"/>
  <c r="Z15" i="49"/>
  <c r="I1091" i="6" s="1"/>
  <c r="Y15" i="49"/>
  <c r="X15" i="49"/>
  <c r="G1091" i="6" s="1"/>
  <c r="W15" i="49"/>
  <c r="V15" i="49"/>
  <c r="B15" i="49"/>
  <c r="E45" i="49" s="1"/>
  <c r="I1192" i="6"/>
  <c r="H1192" i="6"/>
  <c r="F1174" i="6"/>
  <c r="E1174" i="6"/>
  <c r="F1165" i="6"/>
  <c r="E1165" i="6"/>
  <c r="I1156" i="6"/>
  <c r="I1147" i="6"/>
  <c r="F1138" i="6"/>
  <c r="E1138" i="6"/>
  <c r="F1129" i="6"/>
  <c r="E1129" i="6"/>
  <c r="E1120" i="6"/>
  <c r="I1102" i="6"/>
  <c r="I1093" i="6"/>
  <c r="H1093" i="6"/>
  <c r="G1093" i="6"/>
  <c r="Z26" i="48"/>
  <c r="I1189" i="6" s="1"/>
  <c r="Y26" i="48"/>
  <c r="H1189" i="6" s="1"/>
  <c r="X26" i="48"/>
  <c r="B26" i="48"/>
  <c r="U26" i="48" s="1"/>
  <c r="Z25" i="48"/>
  <c r="Y25" i="48"/>
  <c r="V25" i="48"/>
  <c r="B25" i="48"/>
  <c r="X24" i="48"/>
  <c r="W24" i="48"/>
  <c r="F1171" i="6" s="1"/>
  <c r="V24" i="48"/>
  <c r="B24" i="48"/>
  <c r="Z23" i="48"/>
  <c r="W23" i="48"/>
  <c r="F1162" i="6" s="1"/>
  <c r="V23" i="48"/>
  <c r="B23" i="48"/>
  <c r="J23" i="48" s="1"/>
  <c r="Z22" i="48"/>
  <c r="I1153" i="6" s="1"/>
  <c r="W22" i="48"/>
  <c r="V22" i="48"/>
  <c r="B22" i="48"/>
  <c r="Z21" i="48"/>
  <c r="I1144" i="6" s="1"/>
  <c r="Y21" i="48"/>
  <c r="X21" i="48"/>
  <c r="B21" i="48"/>
  <c r="U21" i="48" s="1"/>
  <c r="Z20" i="48"/>
  <c r="W20" i="48"/>
  <c r="F1135" i="6" s="1"/>
  <c r="V20" i="48"/>
  <c r="E1135" i="6" s="1"/>
  <c r="B20" i="48"/>
  <c r="X19" i="48"/>
  <c r="W19" i="48"/>
  <c r="F1126" i="6" s="1"/>
  <c r="V19" i="48"/>
  <c r="E1126" i="6" s="1"/>
  <c r="B19" i="48"/>
  <c r="J19" i="48" s="1"/>
  <c r="X18" i="48"/>
  <c r="W18" i="48"/>
  <c r="V18" i="48"/>
  <c r="E1117" i="6" s="1"/>
  <c r="B18" i="48"/>
  <c r="U18" i="48" s="1"/>
  <c r="Z17" i="48"/>
  <c r="Y17" i="48"/>
  <c r="V17" i="48"/>
  <c r="B17" i="48"/>
  <c r="E47" i="48" s="1"/>
  <c r="AA16" i="48"/>
  <c r="AE46" i="48" s="1"/>
  <c r="Z16" i="48"/>
  <c r="I1099" i="6" s="1"/>
  <c r="Y16" i="48"/>
  <c r="X16" i="48"/>
  <c r="B16" i="48"/>
  <c r="E46" i="48" s="1"/>
  <c r="AA15" i="48"/>
  <c r="AE45" i="48" s="1"/>
  <c r="Z15" i="48"/>
  <c r="I1090" i="6" s="1"/>
  <c r="Y15" i="48"/>
  <c r="X15" i="48"/>
  <c r="G1090" i="6" s="1"/>
  <c r="W15" i="48"/>
  <c r="V15" i="48"/>
  <c r="Z45" i="48" s="1" a="1"/>
  <c r="Z45" i="48" s="1"/>
  <c r="B15" i="48"/>
  <c r="U15" i="48" s="1"/>
  <c r="I1191" i="6"/>
  <c r="H1191" i="6"/>
  <c r="F1173" i="6"/>
  <c r="F1164" i="6"/>
  <c r="I1155" i="6"/>
  <c r="I1146" i="6"/>
  <c r="F1137" i="6"/>
  <c r="E1137" i="6"/>
  <c r="F1128" i="6"/>
  <c r="E1128" i="6"/>
  <c r="E1119" i="6"/>
  <c r="I1101" i="6"/>
  <c r="I1092" i="6"/>
  <c r="G1092" i="6"/>
  <c r="Z26" i="47"/>
  <c r="I1188" i="6" s="1"/>
  <c r="Y26" i="47"/>
  <c r="H1188" i="6" s="1"/>
  <c r="X26" i="47"/>
  <c r="B26" i="47"/>
  <c r="E56" i="47" s="1"/>
  <c r="Z25" i="47"/>
  <c r="Y25" i="47"/>
  <c r="V25" i="47"/>
  <c r="B25" i="47"/>
  <c r="U25" i="47" s="1"/>
  <c r="X24" i="47"/>
  <c r="W24" i="47"/>
  <c r="F1170" i="6" s="1"/>
  <c r="V24" i="47"/>
  <c r="B24" i="47"/>
  <c r="U24" i="47" s="1"/>
  <c r="Z23" i="47"/>
  <c r="W23" i="47"/>
  <c r="F1161" i="6" s="1"/>
  <c r="V23" i="47"/>
  <c r="B23" i="47"/>
  <c r="U23" i="47" s="1"/>
  <c r="Z22" i="47"/>
  <c r="I1152" i="6" s="1"/>
  <c r="W22" i="47"/>
  <c r="V22" i="47"/>
  <c r="B22" i="47"/>
  <c r="E52" i="47" s="1"/>
  <c r="Z21" i="47"/>
  <c r="I1143" i="6" s="1"/>
  <c r="Y21" i="47"/>
  <c r="X21" i="47"/>
  <c r="B21" i="47"/>
  <c r="U21" i="47" s="1"/>
  <c r="Z20" i="47"/>
  <c r="W20" i="47"/>
  <c r="F1134" i="6" s="1"/>
  <c r="V20" i="47"/>
  <c r="E1134" i="6" s="1"/>
  <c r="B20" i="47"/>
  <c r="U20" i="47" s="1"/>
  <c r="X19" i="47"/>
  <c r="W19" i="47"/>
  <c r="F1125" i="6" s="1"/>
  <c r="V19" i="47"/>
  <c r="E1125" i="6" s="1"/>
  <c r="B19" i="47"/>
  <c r="U19" i="47" s="1"/>
  <c r="X18" i="47"/>
  <c r="W18" i="47"/>
  <c r="V18" i="47"/>
  <c r="E1116" i="6" s="1"/>
  <c r="B18" i="47"/>
  <c r="E48" i="47" s="1"/>
  <c r="Z17" i="47"/>
  <c r="Y17" i="47"/>
  <c r="V17" i="47"/>
  <c r="B17" i="47"/>
  <c r="U17" i="47" s="1"/>
  <c r="AA16" i="47"/>
  <c r="Z16" i="47"/>
  <c r="I1098" i="6" s="1"/>
  <c r="Y16" i="47"/>
  <c r="X16" i="47"/>
  <c r="B16" i="47"/>
  <c r="J16" i="47" s="1"/>
  <c r="AA15" i="47"/>
  <c r="Z15" i="47"/>
  <c r="I1089" i="6" s="1"/>
  <c r="Y15" i="47"/>
  <c r="X15" i="47"/>
  <c r="G1089" i="6" s="1"/>
  <c r="W15" i="47"/>
  <c r="V15" i="47"/>
  <c r="B15" i="47"/>
  <c r="U15" i="47" s="1"/>
  <c r="M1587" i="6"/>
  <c r="L1587" i="6"/>
  <c r="C1587" i="6"/>
  <c r="B1587" i="6"/>
  <c r="N982" i="6"/>
  <c r="N991" i="6" s="1"/>
  <c r="N1000" i="6" s="1"/>
  <c r="N1009" i="6" s="1"/>
  <c r="N1018" i="6" s="1"/>
  <c r="N1027" i="6" s="1"/>
  <c r="N1036" i="6" s="1"/>
  <c r="N1045" i="6" s="1"/>
  <c r="N1054" i="6" s="1"/>
  <c r="N1063" i="6" s="1"/>
  <c r="N1072" i="6" s="1"/>
  <c r="N1081" i="6" s="1"/>
  <c r="M984" i="6"/>
  <c r="M993" i="6" s="1"/>
  <c r="M1002" i="6" s="1"/>
  <c r="M1011" i="6" s="1"/>
  <c r="M1020" i="6" s="1"/>
  <c r="M1029" i="6" s="1"/>
  <c r="M1038" i="6" s="1"/>
  <c r="M1047" i="6" s="1"/>
  <c r="M1056" i="6" s="1"/>
  <c r="M1065" i="6" s="1"/>
  <c r="M1074" i="6" s="1"/>
  <c r="M1083" i="6" s="1"/>
  <c r="N984" i="6"/>
  <c r="N993" i="6" s="1"/>
  <c r="N1002" i="6" s="1"/>
  <c r="N1011" i="6" s="1"/>
  <c r="N1020" i="6" s="1"/>
  <c r="N1029" i="6" s="1"/>
  <c r="N1038" i="6" s="1"/>
  <c r="N1047" i="6" s="1"/>
  <c r="N1056" i="6" s="1"/>
  <c r="N1065" i="6" s="1"/>
  <c r="N1074" i="6" s="1"/>
  <c r="N1083" i="6" s="1"/>
  <c r="O984" i="6"/>
  <c r="O993" i="6" s="1"/>
  <c r="O1002" i="6" s="1"/>
  <c r="O1011" i="6" s="1"/>
  <c r="O1020" i="6" s="1"/>
  <c r="O1029" i="6" s="1"/>
  <c r="O1038" i="6" s="1"/>
  <c r="O1047" i="6" s="1"/>
  <c r="O1056" i="6" s="1"/>
  <c r="O1065" i="6" s="1"/>
  <c r="O1074" i="6" s="1"/>
  <c r="O1083" i="6" s="1"/>
  <c r="N985" i="6"/>
  <c r="N994" i="6" s="1"/>
  <c r="N1003" i="6" s="1"/>
  <c r="N1012" i="6" s="1"/>
  <c r="N1021" i="6" s="1"/>
  <c r="N1030" i="6" s="1"/>
  <c r="N1039" i="6" s="1"/>
  <c r="N1048" i="6" s="1"/>
  <c r="N1057" i="6" s="1"/>
  <c r="N1066" i="6" s="1"/>
  <c r="N1075" i="6" s="1"/>
  <c r="N1084" i="6" s="1"/>
  <c r="K981" i="6"/>
  <c r="K990" i="6" s="1"/>
  <c r="K999" i="6" s="1"/>
  <c r="K1008" i="6" s="1"/>
  <c r="K1017" i="6" s="1"/>
  <c r="K1026" i="6" s="1"/>
  <c r="K1035" i="6" s="1"/>
  <c r="K1044" i="6" s="1"/>
  <c r="K1053" i="6" s="1"/>
  <c r="K1062" i="6" s="1"/>
  <c r="K1071" i="6" s="1"/>
  <c r="K1080" i="6" s="1"/>
  <c r="K980" i="6"/>
  <c r="K989" i="6" s="1"/>
  <c r="K998" i="6" s="1"/>
  <c r="K1007" i="6" s="1"/>
  <c r="K1016" i="6" s="1"/>
  <c r="K1025" i="6" s="1"/>
  <c r="K1034" i="6" s="1"/>
  <c r="K1043" i="6" s="1"/>
  <c r="K1052" i="6" s="1"/>
  <c r="K1061" i="6" s="1"/>
  <c r="K1070" i="6" s="1"/>
  <c r="K1079" i="6" s="1"/>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I1085" i="6"/>
  <c r="H1085" i="6"/>
  <c r="F1067" i="6"/>
  <c r="E1067" i="6"/>
  <c r="F1058" i="6"/>
  <c r="E1058" i="6"/>
  <c r="I1049" i="6"/>
  <c r="I1040" i="6"/>
  <c r="F1031" i="6"/>
  <c r="E1031" i="6"/>
  <c r="F1022" i="6"/>
  <c r="E1022" i="6"/>
  <c r="E1013" i="6"/>
  <c r="I995" i="6"/>
  <c r="AU45" i="43"/>
  <c r="F980" i="6" s="1"/>
  <c r="I986" i="6"/>
  <c r="H986" i="6"/>
  <c r="G986" i="6"/>
  <c r="F986" i="6"/>
  <c r="Z26" i="43"/>
  <c r="I1082" i="6" s="1"/>
  <c r="Y26" i="43"/>
  <c r="H1082" i="6" s="1"/>
  <c r="X26" i="43"/>
  <c r="B26" i="43"/>
  <c r="Z25" i="43"/>
  <c r="Y25" i="43"/>
  <c r="V25" i="43"/>
  <c r="B25" i="43"/>
  <c r="E55" i="43" s="1"/>
  <c r="X24" i="43"/>
  <c r="W24" i="43"/>
  <c r="F1064" i="6" s="1"/>
  <c r="V24" i="43"/>
  <c r="B24" i="43"/>
  <c r="E54" i="43" s="1"/>
  <c r="Z23" i="43"/>
  <c r="W23" i="43"/>
  <c r="F1055" i="6" s="1"/>
  <c r="V23" i="43"/>
  <c r="B23" i="43"/>
  <c r="E53" i="43" s="1"/>
  <c r="Z22" i="43"/>
  <c r="I1046" i="6" s="1"/>
  <c r="W22" i="43"/>
  <c r="V22" i="43"/>
  <c r="B22" i="43"/>
  <c r="Z21" i="43"/>
  <c r="I1037" i="6" s="1"/>
  <c r="Y21" i="43"/>
  <c r="X21" i="43"/>
  <c r="B21" i="43"/>
  <c r="E51" i="43" s="1"/>
  <c r="Z20" i="43"/>
  <c r="W20" i="43"/>
  <c r="F1028" i="6" s="1"/>
  <c r="V20" i="43"/>
  <c r="E1028" i="6" s="1"/>
  <c r="B20" i="43"/>
  <c r="E50" i="43" s="1"/>
  <c r="X19" i="43"/>
  <c r="W19" i="43"/>
  <c r="F1019" i="6" s="1"/>
  <c r="V19" i="43"/>
  <c r="E1019" i="6" s="1"/>
  <c r="B19" i="43"/>
  <c r="E49" i="43" s="1"/>
  <c r="X18" i="43"/>
  <c r="W18" i="43"/>
  <c r="V18" i="43"/>
  <c r="E1010" i="6" s="1"/>
  <c r="B18" i="43"/>
  <c r="E48" i="43" s="1"/>
  <c r="Z17" i="43"/>
  <c r="Y17" i="43"/>
  <c r="V17" i="43"/>
  <c r="B17" i="43"/>
  <c r="E47" i="43" s="1"/>
  <c r="AA16" i="43"/>
  <c r="AE46" i="43" s="1"/>
  <c r="Z16" i="43"/>
  <c r="I992" i="6" s="1"/>
  <c r="Y16" i="43"/>
  <c r="X16" i="43"/>
  <c r="B16" i="43"/>
  <c r="E46" i="43" s="1"/>
  <c r="AA15" i="43"/>
  <c r="AE45" i="43" s="1"/>
  <c r="Z15" i="43"/>
  <c r="I983" i="6" s="1"/>
  <c r="Y15" i="43"/>
  <c r="X15" i="43"/>
  <c r="G983" i="6" s="1"/>
  <c r="W15" i="43"/>
  <c r="V15" i="43"/>
  <c r="Z45" i="43" s="1" a="1"/>
  <c r="Z45" i="43" s="1"/>
  <c r="B15" i="43"/>
  <c r="I1084" i="6"/>
  <c r="H1084" i="6"/>
  <c r="F1066" i="6"/>
  <c r="E1066" i="6"/>
  <c r="F1057" i="6"/>
  <c r="E1057" i="6"/>
  <c r="I1048" i="6"/>
  <c r="I1039" i="6"/>
  <c r="F1030" i="6"/>
  <c r="E1030" i="6"/>
  <c r="F1021" i="6"/>
  <c r="E1021" i="6"/>
  <c r="E1012" i="6"/>
  <c r="J994" i="6"/>
  <c r="I994" i="6"/>
  <c r="I985" i="6"/>
  <c r="H985" i="6"/>
  <c r="G985" i="6"/>
  <c r="Z26" i="42"/>
  <c r="I1081" i="6" s="1"/>
  <c r="Y26" i="42"/>
  <c r="H1081" i="6" s="1"/>
  <c r="X26" i="42"/>
  <c r="B26" i="42"/>
  <c r="E56" i="42" s="1"/>
  <c r="Z25" i="42"/>
  <c r="Y25" i="42"/>
  <c r="V25" i="42"/>
  <c r="B25" i="42"/>
  <c r="E55" i="42" s="1"/>
  <c r="X24" i="42"/>
  <c r="W24" i="42"/>
  <c r="F1063" i="6" s="1"/>
  <c r="V24" i="42"/>
  <c r="B24" i="42"/>
  <c r="J24" i="42" s="1"/>
  <c r="Z23" i="42"/>
  <c r="W23" i="42"/>
  <c r="F1054" i="6" s="1"/>
  <c r="V23" i="42"/>
  <c r="B23" i="42"/>
  <c r="E53" i="42" s="1"/>
  <c r="Z22" i="42"/>
  <c r="I1045" i="6" s="1"/>
  <c r="W22" i="42"/>
  <c r="V22" i="42"/>
  <c r="B22" i="42"/>
  <c r="Z21" i="42"/>
  <c r="I1036" i="6" s="1"/>
  <c r="Y21" i="42"/>
  <c r="X21" i="42"/>
  <c r="B21" i="42"/>
  <c r="U21" i="42" s="1"/>
  <c r="AC21" i="42" s="1"/>
  <c r="Z20" i="42"/>
  <c r="W20" i="42"/>
  <c r="F1027" i="6" s="1"/>
  <c r="V20" i="42"/>
  <c r="E1027" i="6" s="1"/>
  <c r="B20" i="42"/>
  <c r="E50" i="42" s="1"/>
  <c r="X19" i="42"/>
  <c r="W19" i="42"/>
  <c r="F1018" i="6" s="1"/>
  <c r="V19" i="42"/>
  <c r="E1018" i="6" s="1"/>
  <c r="B19" i="42"/>
  <c r="X18" i="42"/>
  <c r="W18" i="42"/>
  <c r="V18" i="42"/>
  <c r="E1009" i="6" s="1"/>
  <c r="B18" i="42"/>
  <c r="J18" i="42" s="1"/>
  <c r="Z17" i="42"/>
  <c r="Y17" i="42"/>
  <c r="V17" i="42"/>
  <c r="B17" i="42"/>
  <c r="E47" i="42" s="1"/>
  <c r="AA16" i="42"/>
  <c r="AE46" i="42" s="1"/>
  <c r="Z16" i="42"/>
  <c r="I991" i="6" s="1"/>
  <c r="Y16" i="42"/>
  <c r="X16" i="42"/>
  <c r="B16" i="42"/>
  <c r="AA15" i="42"/>
  <c r="AE45" i="42" s="1"/>
  <c r="Z15" i="42"/>
  <c r="I982" i="6" s="1"/>
  <c r="Y15" i="42"/>
  <c r="X15" i="42"/>
  <c r="G982" i="6" s="1"/>
  <c r="W15" i="42"/>
  <c r="V15" i="42"/>
  <c r="Z45" i="42" s="1" a="1"/>
  <c r="Z45" i="42" s="1"/>
  <c r="B15" i="42"/>
  <c r="E45" i="42" s="1"/>
  <c r="I1083" i="6"/>
  <c r="H1083" i="6"/>
  <c r="F1065" i="6"/>
  <c r="F1056" i="6"/>
  <c r="I1047" i="6"/>
  <c r="I1038" i="6"/>
  <c r="F1029" i="6"/>
  <c r="E1029" i="6"/>
  <c r="F1020" i="6"/>
  <c r="E1020" i="6"/>
  <c r="E1011" i="6"/>
  <c r="I993" i="6"/>
  <c r="I984" i="6"/>
  <c r="G984" i="6"/>
  <c r="Z26" i="41"/>
  <c r="I1080" i="6" s="1"/>
  <c r="Y26" i="41"/>
  <c r="H1080" i="6" s="1"/>
  <c r="X26" i="41"/>
  <c r="B26" i="41"/>
  <c r="U26" i="41" s="1"/>
  <c r="Z25" i="41"/>
  <c r="Y25" i="41"/>
  <c r="V25" i="41"/>
  <c r="B25" i="41"/>
  <c r="X24" i="41"/>
  <c r="W24" i="41"/>
  <c r="F1062" i="6" s="1"/>
  <c r="V24" i="41"/>
  <c r="B24" i="41"/>
  <c r="E54" i="41" s="1"/>
  <c r="Z23" i="41"/>
  <c r="W23" i="41"/>
  <c r="F1053" i="6" s="1"/>
  <c r="V23" i="41"/>
  <c r="B23" i="41"/>
  <c r="E53" i="41" s="1"/>
  <c r="Z22" i="41"/>
  <c r="I1044" i="6" s="1"/>
  <c r="W22" i="41"/>
  <c r="V22" i="41"/>
  <c r="B22" i="41"/>
  <c r="Z21" i="41"/>
  <c r="I1035" i="6" s="1"/>
  <c r="Y21" i="41"/>
  <c r="X21" i="41"/>
  <c r="B21" i="41"/>
  <c r="U21" i="41" s="1"/>
  <c r="Z20" i="41"/>
  <c r="W20" i="41"/>
  <c r="F1026" i="6" s="1"/>
  <c r="V20" i="41"/>
  <c r="E1026" i="6" s="1"/>
  <c r="B20" i="41"/>
  <c r="X19" i="41"/>
  <c r="W19" i="41"/>
  <c r="F1017" i="6" s="1"/>
  <c r="V19" i="41"/>
  <c r="E1017" i="6" s="1"/>
  <c r="B19" i="41"/>
  <c r="E49" i="41" s="1"/>
  <c r="X18" i="41"/>
  <c r="W18" i="41"/>
  <c r="V18" i="41"/>
  <c r="E1008" i="6" s="1"/>
  <c r="B18" i="41"/>
  <c r="E48" i="41" s="1"/>
  <c r="Z17" i="41"/>
  <c r="Y17" i="41"/>
  <c r="V17" i="41"/>
  <c r="B17" i="41"/>
  <c r="J17" i="41" s="1"/>
  <c r="AA16" i="41"/>
  <c r="Z16" i="41"/>
  <c r="I990" i="6" s="1"/>
  <c r="Y16" i="41"/>
  <c r="X16" i="41"/>
  <c r="B16" i="41"/>
  <c r="J16" i="41" s="1"/>
  <c r="AA15" i="41"/>
  <c r="Z15" i="41"/>
  <c r="I981" i="6" s="1"/>
  <c r="Y15" i="41"/>
  <c r="X15" i="41"/>
  <c r="G981" i="6" s="1"/>
  <c r="W15" i="41"/>
  <c r="V15" i="41"/>
  <c r="B15" i="41"/>
  <c r="E45" i="41" s="1"/>
  <c r="M1566" i="6"/>
  <c r="L1566" i="6"/>
  <c r="C1566" i="6"/>
  <c r="B1566" i="6"/>
  <c r="M1545" i="6"/>
  <c r="L1545" i="6"/>
  <c r="C1545" i="6"/>
  <c r="B1545" i="6"/>
  <c r="N876" i="6"/>
  <c r="N885" i="6" s="1"/>
  <c r="N894" i="6" s="1"/>
  <c r="N903" i="6" s="1"/>
  <c r="N912" i="6" s="1"/>
  <c r="N921" i="6" s="1"/>
  <c r="N930" i="6" s="1"/>
  <c r="N939" i="6" s="1"/>
  <c r="N948" i="6" s="1"/>
  <c r="N957" i="6" s="1"/>
  <c r="N966" i="6" s="1"/>
  <c r="N975" i="6" s="1"/>
  <c r="O876" i="6"/>
  <c r="O885" i="6" s="1"/>
  <c r="O894" i="6" s="1"/>
  <c r="O903" i="6" s="1"/>
  <c r="O912" i="6" s="1"/>
  <c r="O921" i="6" s="1"/>
  <c r="O930" i="6" s="1"/>
  <c r="O939" i="6" s="1"/>
  <c r="O948" i="6" s="1"/>
  <c r="O957" i="6" s="1"/>
  <c r="O966" i="6" s="1"/>
  <c r="O975" i="6" s="1"/>
  <c r="N878" i="6"/>
  <c r="N887" i="6" s="1"/>
  <c r="N896" i="6" s="1"/>
  <c r="N905" i="6" s="1"/>
  <c r="N914" i="6" s="1"/>
  <c r="N923" i="6" s="1"/>
  <c r="N932" i="6" s="1"/>
  <c r="N941" i="6" s="1"/>
  <c r="N950" i="6" s="1"/>
  <c r="N959" i="6" s="1"/>
  <c r="N968" i="6" s="1"/>
  <c r="N977" i="6" s="1"/>
  <c r="O878" i="6"/>
  <c r="O887" i="6" s="1"/>
  <c r="O896" i="6" s="1"/>
  <c r="O905" i="6" s="1"/>
  <c r="O914" i="6" s="1"/>
  <c r="O923" i="6" s="1"/>
  <c r="O932" i="6" s="1"/>
  <c r="O941" i="6" s="1"/>
  <c r="O950" i="6" s="1"/>
  <c r="O959" i="6" s="1"/>
  <c r="O968" i="6" s="1"/>
  <c r="O977" i="6" s="1"/>
  <c r="L875" i="6"/>
  <c r="L884" i="6" s="1"/>
  <c r="L893" i="6" s="1"/>
  <c r="L902" i="6" s="1"/>
  <c r="L911" i="6" s="1"/>
  <c r="L920" i="6" s="1"/>
  <c r="L929" i="6" s="1"/>
  <c r="L938" i="6" s="1"/>
  <c r="L947" i="6" s="1"/>
  <c r="L956" i="6" s="1"/>
  <c r="L965" i="6" s="1"/>
  <c r="L974" i="6" s="1"/>
  <c r="K875" i="6"/>
  <c r="K884" i="6" s="1"/>
  <c r="K893" i="6" s="1"/>
  <c r="K902" i="6" s="1"/>
  <c r="K911" i="6" s="1"/>
  <c r="K920" i="6" s="1"/>
  <c r="K929" i="6" s="1"/>
  <c r="K938" i="6" s="1"/>
  <c r="K947" i="6" s="1"/>
  <c r="K956" i="6" s="1"/>
  <c r="K965" i="6" s="1"/>
  <c r="K974" i="6" s="1"/>
  <c r="L870" i="6"/>
  <c r="L879" i="6" s="1"/>
  <c r="L888" i="6" s="1"/>
  <c r="L897" i="6" s="1"/>
  <c r="L906" i="6" s="1"/>
  <c r="L915" i="6" s="1"/>
  <c r="L924" i="6" s="1"/>
  <c r="L933" i="6" s="1"/>
  <c r="L942" i="6" s="1"/>
  <c r="L951" i="6" s="1"/>
  <c r="L960" i="6" s="1"/>
  <c r="L969" i="6" s="1"/>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I977" i="6"/>
  <c r="H977" i="6"/>
  <c r="F959" i="6"/>
  <c r="E959" i="6"/>
  <c r="F950" i="6"/>
  <c r="E950" i="6"/>
  <c r="I941" i="6"/>
  <c r="I932" i="6"/>
  <c r="F923" i="6"/>
  <c r="E923" i="6"/>
  <c r="F914" i="6"/>
  <c r="E914" i="6"/>
  <c r="E905" i="6"/>
  <c r="I887" i="6"/>
  <c r="I878" i="6"/>
  <c r="H878" i="6"/>
  <c r="G878" i="6"/>
  <c r="F878" i="6"/>
  <c r="Z26" i="40"/>
  <c r="I974" i="6" s="1"/>
  <c r="Y26" i="40"/>
  <c r="H974" i="6" s="1"/>
  <c r="X26" i="40"/>
  <c r="B26" i="40"/>
  <c r="E56" i="40" s="1"/>
  <c r="Z25" i="40"/>
  <c r="Y25" i="40"/>
  <c r="V25" i="40"/>
  <c r="B25" i="40"/>
  <c r="E55" i="40" s="1"/>
  <c r="X24" i="40"/>
  <c r="W24" i="40"/>
  <c r="F956" i="6" s="1"/>
  <c r="V24" i="40"/>
  <c r="B24" i="40"/>
  <c r="U24" i="40" s="1"/>
  <c r="Z23" i="40"/>
  <c r="W23" i="40"/>
  <c r="F947" i="6" s="1"/>
  <c r="V23" i="40"/>
  <c r="B23" i="40"/>
  <c r="J23" i="40" s="1"/>
  <c r="Z22" i="40"/>
  <c r="I938" i="6" s="1"/>
  <c r="W22" i="40"/>
  <c r="V22" i="40"/>
  <c r="B22" i="40"/>
  <c r="E52" i="40" s="1"/>
  <c r="Z21" i="40"/>
  <c r="I929" i="6" s="1"/>
  <c r="Y21" i="40"/>
  <c r="X21" i="40"/>
  <c r="B21" i="40"/>
  <c r="E51" i="40" s="1"/>
  <c r="Z20" i="40"/>
  <c r="W20" i="40"/>
  <c r="F920" i="6" s="1"/>
  <c r="V20" i="40"/>
  <c r="E920" i="6" s="1"/>
  <c r="B20" i="40"/>
  <c r="J20" i="40" s="1"/>
  <c r="X19" i="40"/>
  <c r="W19" i="40"/>
  <c r="F911" i="6" s="1"/>
  <c r="V19" i="40"/>
  <c r="E911" i="6" s="1"/>
  <c r="B19" i="40"/>
  <c r="J19" i="40" s="1"/>
  <c r="X18" i="40"/>
  <c r="W18" i="40"/>
  <c r="V18" i="40"/>
  <c r="E902" i="6" s="1"/>
  <c r="B18" i="40"/>
  <c r="E48" i="40" s="1"/>
  <c r="Z17" i="40"/>
  <c r="Y17" i="40"/>
  <c r="V17" i="40"/>
  <c r="B17" i="40"/>
  <c r="AA16" i="40"/>
  <c r="AE46" i="40" s="1"/>
  <c r="Z16" i="40"/>
  <c r="I884" i="6" s="1"/>
  <c r="Y16" i="40"/>
  <c r="X16" i="40"/>
  <c r="B16" i="40"/>
  <c r="E46" i="40" s="1"/>
  <c r="AA15" i="40"/>
  <c r="AE45" i="40" s="1"/>
  <c r="Z15" i="40"/>
  <c r="I875" i="6" s="1"/>
  <c r="Y15" i="40"/>
  <c r="X15" i="40"/>
  <c r="G875" i="6" s="1"/>
  <c r="W15" i="40"/>
  <c r="V15" i="40"/>
  <c r="Z45" i="40" s="1" a="1"/>
  <c r="Z45" i="40" s="1"/>
  <c r="B15" i="40"/>
  <c r="U15" i="40" s="1"/>
  <c r="X45" i="40" s="1"/>
  <c r="I976" i="6"/>
  <c r="H976" i="6"/>
  <c r="F958" i="6"/>
  <c r="E958" i="6"/>
  <c r="F949" i="6"/>
  <c r="E949" i="6"/>
  <c r="I940" i="6"/>
  <c r="I931" i="6"/>
  <c r="F922" i="6"/>
  <c r="E922" i="6"/>
  <c r="F913" i="6"/>
  <c r="E913" i="6"/>
  <c r="E904" i="6"/>
  <c r="I886" i="6"/>
  <c r="I877" i="6"/>
  <c r="H877" i="6"/>
  <c r="G877" i="6"/>
  <c r="F877" i="6"/>
  <c r="I973" i="6"/>
  <c r="H973" i="6"/>
  <c r="B26" i="39"/>
  <c r="E56" i="39" s="1"/>
  <c r="B25" i="39"/>
  <c r="U25" i="39" s="1"/>
  <c r="F955" i="6"/>
  <c r="E955" i="6"/>
  <c r="B24" i="39"/>
  <c r="U24" i="39" s="1"/>
  <c r="F946" i="6"/>
  <c r="E946" i="6"/>
  <c r="B23" i="39"/>
  <c r="U23" i="39" s="1"/>
  <c r="I937" i="6"/>
  <c r="B22" i="39"/>
  <c r="E52" i="39" s="1"/>
  <c r="I928" i="6"/>
  <c r="B21" i="39"/>
  <c r="U21" i="39" s="1"/>
  <c r="F919" i="6"/>
  <c r="E919" i="6"/>
  <c r="B20" i="39"/>
  <c r="U20" i="39" s="1"/>
  <c r="F910" i="6"/>
  <c r="E910" i="6"/>
  <c r="B19" i="39"/>
  <c r="U19" i="39" s="1"/>
  <c r="E901" i="6"/>
  <c r="B18" i="39"/>
  <c r="E48" i="39" s="1"/>
  <c r="B17" i="39"/>
  <c r="U17" i="39" s="1"/>
  <c r="I883" i="6"/>
  <c r="B16" i="39"/>
  <c r="E46" i="39" s="1"/>
  <c r="I874" i="6"/>
  <c r="H874" i="6"/>
  <c r="G874" i="6"/>
  <c r="B15" i="39"/>
  <c r="U15" i="39" s="1"/>
  <c r="B16" i="38"/>
  <c r="J16" i="38" s="1"/>
  <c r="B17" i="38"/>
  <c r="J17" i="38" s="1"/>
  <c r="B18" i="38"/>
  <c r="J18" i="38" s="1"/>
  <c r="B19" i="38"/>
  <c r="J19" i="38" s="1"/>
  <c r="B20" i="38"/>
  <c r="U20" i="38" s="1"/>
  <c r="AC20" i="38" s="1"/>
  <c r="B21" i="38"/>
  <c r="J21" i="38" s="1"/>
  <c r="B22" i="38"/>
  <c r="U22" i="38" s="1"/>
  <c r="X52" i="38" s="1"/>
  <c r="B23" i="38"/>
  <c r="J23" i="38" s="1"/>
  <c r="B24" i="38"/>
  <c r="J24" i="38" s="1"/>
  <c r="B25" i="38"/>
  <c r="E55" i="38" s="1"/>
  <c r="B26" i="38"/>
  <c r="E56" i="38" s="1"/>
  <c r="B15" i="38"/>
  <c r="U15" i="38" s="1"/>
  <c r="AC15" i="38" s="1"/>
  <c r="B16" i="35"/>
  <c r="B17" i="35"/>
  <c r="B18" i="35"/>
  <c r="B19" i="35"/>
  <c r="B20" i="35"/>
  <c r="B21" i="35"/>
  <c r="B22" i="35"/>
  <c r="B23" i="35"/>
  <c r="B24" i="35"/>
  <c r="B25" i="35"/>
  <c r="B26" i="35"/>
  <c r="B15" i="35"/>
  <c r="I975" i="6"/>
  <c r="H975" i="6"/>
  <c r="F957" i="6"/>
  <c r="F948" i="6"/>
  <c r="I939" i="6"/>
  <c r="I930" i="6"/>
  <c r="F921" i="6"/>
  <c r="E921" i="6"/>
  <c r="F912" i="6"/>
  <c r="E912" i="6"/>
  <c r="E903" i="6"/>
  <c r="I885" i="6"/>
  <c r="I876" i="6"/>
  <c r="G876" i="6"/>
  <c r="Z26" i="38"/>
  <c r="I972" i="6" s="1"/>
  <c r="Y26" i="38"/>
  <c r="H972" i="6" s="1"/>
  <c r="X26" i="38"/>
  <c r="Z25" i="38"/>
  <c r="Y25" i="38"/>
  <c r="V25" i="38"/>
  <c r="X24" i="38"/>
  <c r="W24" i="38"/>
  <c r="F954" i="6" s="1"/>
  <c r="V24" i="38"/>
  <c r="Z23" i="38"/>
  <c r="W23" i="38"/>
  <c r="F945" i="6" s="1"/>
  <c r="V23" i="38"/>
  <c r="Z22" i="38"/>
  <c r="I936" i="6" s="1"/>
  <c r="W22" i="38"/>
  <c r="V22" i="38"/>
  <c r="Z21" i="38"/>
  <c r="I927" i="6" s="1"/>
  <c r="Y21" i="38"/>
  <c r="X21" i="38"/>
  <c r="Z20" i="38"/>
  <c r="W20" i="38"/>
  <c r="F918" i="6" s="1"/>
  <c r="V20" i="38"/>
  <c r="E918" i="6" s="1"/>
  <c r="X19" i="38"/>
  <c r="W19" i="38"/>
  <c r="F909" i="6" s="1"/>
  <c r="V19" i="38"/>
  <c r="E909" i="6" s="1"/>
  <c r="X18" i="38"/>
  <c r="W18" i="38"/>
  <c r="V18" i="38"/>
  <c r="E900" i="6" s="1"/>
  <c r="Z17" i="38"/>
  <c r="Y17" i="38"/>
  <c r="V17" i="38"/>
  <c r="AA16" i="38"/>
  <c r="Z16" i="38"/>
  <c r="I882" i="6" s="1"/>
  <c r="Y16" i="38"/>
  <c r="X16" i="38"/>
  <c r="AA15" i="38"/>
  <c r="Z15" i="38"/>
  <c r="I873" i="6" s="1"/>
  <c r="Y15" i="38"/>
  <c r="X15" i="38"/>
  <c r="G873" i="6" s="1"/>
  <c r="W15" i="38"/>
  <c r="V15" i="38"/>
  <c r="AC45" i="40" l="1" a="1"/>
  <c r="AC45" i="40" s="1"/>
  <c r="H875" i="6" s="1"/>
  <c r="AA45" i="40" a="1"/>
  <c r="AA45" i="40" s="1"/>
  <c r="AC45" i="43" a="1"/>
  <c r="AC45" i="43" s="1"/>
  <c r="H983" i="6" s="1"/>
  <c r="AA45" i="43" a="1"/>
  <c r="AA45" i="43" s="1"/>
  <c r="AA45" i="48" a="1"/>
  <c r="AA45" i="48" s="1"/>
  <c r="AC45" i="48" a="1"/>
  <c r="AC45" i="48" s="1"/>
  <c r="H1090" i="6" s="1"/>
  <c r="AC45" i="42" a="1"/>
  <c r="AC45" i="42" s="1"/>
  <c r="H982" i="6" s="1"/>
  <c r="AA45" i="42" a="1"/>
  <c r="AA45" i="42" s="1"/>
  <c r="G56" i="47" a="1"/>
  <c r="G56" i="47" s="1"/>
  <c r="G55" i="47" s="1"/>
  <c r="G53" i="47" a="1"/>
  <c r="G53" i="47" s="1"/>
  <c r="E1164" i="6" s="1"/>
  <c r="G45" i="47" a="1"/>
  <c r="G45" i="47" s="1"/>
  <c r="E1092" i="6" s="1"/>
  <c r="G54" i="47" a="1"/>
  <c r="G54" i="47" s="1"/>
  <c r="E1173" i="6" s="1"/>
  <c r="L53" i="47"/>
  <c r="L55" i="47"/>
  <c r="L54" i="47"/>
  <c r="L46" i="47"/>
  <c r="J1101" i="6" s="1"/>
  <c r="L45" i="47"/>
  <c r="J1092" i="6" s="1"/>
  <c r="L56" i="47"/>
  <c r="I55" i="47"/>
  <c r="I56" i="47" s="1" a="1"/>
  <c r="I56" i="47" s="1"/>
  <c r="I53" i="47" a="1"/>
  <c r="I53" i="47" s="1"/>
  <c r="I54" i="47" s="1" a="1"/>
  <c r="I54" i="47" s="1"/>
  <c r="AC45" i="47" a="1"/>
  <c r="AC45" i="47" s="1"/>
  <c r="H1089" i="6" s="1"/>
  <c r="AA45" i="47" a="1"/>
  <c r="AA45" i="47" s="1"/>
  <c r="Z45" i="47" a="1"/>
  <c r="Z45" i="47" s="1"/>
  <c r="K54" i="47" a="1"/>
  <c r="K54" i="47" s="1"/>
  <c r="H55" i="47"/>
  <c r="H45" i="47" a="1"/>
  <c r="H45" i="47" s="1"/>
  <c r="F1092" i="6" s="1"/>
  <c r="H56" i="47" a="1"/>
  <c r="H56" i="47" s="1"/>
  <c r="AE46" i="47"/>
  <c r="AE45" i="47"/>
  <c r="J53" i="47" a="1"/>
  <c r="J53" i="47" s="1"/>
  <c r="J54" i="47" a="1"/>
  <c r="J54" i="47" s="1"/>
  <c r="J55" i="47" s="1"/>
  <c r="J45" i="47" a="1"/>
  <c r="J45" i="47" s="1"/>
  <c r="H1092" i="6" s="1"/>
  <c r="Z45" i="41" a="1"/>
  <c r="Z45" i="41" s="1"/>
  <c r="K54" i="41" a="1"/>
  <c r="K54" i="41" s="1"/>
  <c r="L46" i="41"/>
  <c r="J993" i="6" s="1"/>
  <c r="L54" i="41"/>
  <c r="L45" i="41"/>
  <c r="J984" i="6" s="1"/>
  <c r="L56" i="41"/>
  <c r="L53" i="41"/>
  <c r="L55" i="41"/>
  <c r="AE45" i="41"/>
  <c r="AE46" i="41"/>
  <c r="J54" i="41" a="1"/>
  <c r="J54" i="41" s="1"/>
  <c r="J55" i="41" s="1"/>
  <c r="J45" i="41" a="1"/>
  <c r="J45" i="41" s="1"/>
  <c r="H984" i="6" s="1"/>
  <c r="J53" i="41" a="1"/>
  <c r="J53" i="41" s="1"/>
  <c r="AC45" i="41" a="1"/>
  <c r="AC45" i="41" s="1"/>
  <c r="H981" i="6" s="1"/>
  <c r="H55" i="41"/>
  <c r="H56" i="41" a="1"/>
  <c r="H56" i="41" s="1"/>
  <c r="H45" i="41" a="1"/>
  <c r="H45" i="41" s="1"/>
  <c r="F984" i="6" s="1"/>
  <c r="AA45" i="41" a="1"/>
  <c r="AA45" i="41" s="1"/>
  <c r="I55" i="41"/>
  <c r="I56" i="41" a="1"/>
  <c r="I56" i="41" s="1"/>
  <c r="I53" i="41" a="1"/>
  <c r="I53" i="41" s="1"/>
  <c r="I54" i="41" s="1" a="1"/>
  <c r="I54" i="41" s="1"/>
  <c r="G54" i="41" a="1"/>
  <c r="G54" i="41" s="1"/>
  <c r="E1065" i="6" s="1"/>
  <c r="G56" i="41" a="1"/>
  <c r="G56" i="41" s="1"/>
  <c r="G55" i="41" s="1"/>
  <c r="G45" i="41" a="1"/>
  <c r="G45" i="41" s="1"/>
  <c r="G53" i="41" a="1"/>
  <c r="G53" i="41" s="1"/>
  <c r="E1056" i="6" s="1"/>
  <c r="L54" i="38"/>
  <c r="L53" i="38"/>
  <c r="L55" i="38"/>
  <c r="L56" i="38"/>
  <c r="L46" i="38"/>
  <c r="J885" i="6" s="1"/>
  <c r="L45" i="38"/>
  <c r="J876" i="6" s="1"/>
  <c r="Z45" i="38" a="1"/>
  <c r="Z45" i="38" s="1"/>
  <c r="K54" i="38" a="1"/>
  <c r="K54" i="38" s="1"/>
  <c r="J54" i="38" a="1"/>
  <c r="J54" i="38" s="1"/>
  <c r="J55" i="38" s="1"/>
  <c r="J45" i="38" a="1"/>
  <c r="J45" i="38" s="1"/>
  <c r="H876" i="6" s="1"/>
  <c r="J53" i="38" a="1"/>
  <c r="J53" i="38" s="1"/>
  <c r="I55" i="38"/>
  <c r="I56" i="38" s="1" a="1"/>
  <c r="I56" i="38" s="1"/>
  <c r="I53" i="38" a="1"/>
  <c r="I53" i="38" s="1"/>
  <c r="I54" i="38" s="1" a="1"/>
  <c r="I54" i="38" s="1"/>
  <c r="AC45" i="38" a="1"/>
  <c r="AC45" i="38" s="1"/>
  <c r="H873" i="6" s="1"/>
  <c r="H55" i="38"/>
  <c r="H45" i="38" a="1"/>
  <c r="H45" i="38" s="1"/>
  <c r="F876" i="6" s="1"/>
  <c r="H56" i="38" a="1"/>
  <c r="H56" i="38" s="1"/>
  <c r="AE45" i="38"/>
  <c r="AE46" i="38"/>
  <c r="AA45" i="38" a="1"/>
  <c r="AA45" i="38" s="1"/>
  <c r="G45" i="38" a="1"/>
  <c r="G45" i="38" s="1"/>
  <c r="G56" i="38" a="1"/>
  <c r="G56" i="38" s="1"/>
  <c r="G55" i="38" s="1"/>
  <c r="G54" i="38" a="1"/>
  <c r="G54" i="38" s="1"/>
  <c r="E957" i="6" s="1"/>
  <c r="G53" i="38" a="1"/>
  <c r="G53" i="38" s="1"/>
  <c r="E948" i="6" s="1"/>
  <c r="L54" i="49"/>
  <c r="L53" i="49"/>
  <c r="L55" i="49"/>
  <c r="L46" i="49"/>
  <c r="L45" i="49"/>
  <c r="L56" i="49"/>
  <c r="Z45" i="49" a="1"/>
  <c r="Z45" i="49" s="1"/>
  <c r="K54" i="49" a="1"/>
  <c r="K54" i="49" s="1"/>
  <c r="AE45" i="49"/>
  <c r="AE46" i="49"/>
  <c r="J54" i="49" a="1"/>
  <c r="J54" i="49" s="1"/>
  <c r="J55" i="49" s="1"/>
  <c r="J53" i="49" a="1"/>
  <c r="J53" i="49" s="1"/>
  <c r="J45" i="49" a="1"/>
  <c r="J45" i="49" s="1"/>
  <c r="I55" i="49"/>
  <c r="I56" i="49" s="1" a="1"/>
  <c r="I56" i="49" s="1"/>
  <c r="I53" i="49" a="1"/>
  <c r="I53" i="49" s="1"/>
  <c r="I54" i="49" s="1" a="1"/>
  <c r="I54" i="49" s="1"/>
  <c r="AA45" i="49" a="1"/>
  <c r="AA45" i="49" s="1"/>
  <c r="G56" i="49" a="1"/>
  <c r="G56" i="49" s="1"/>
  <c r="G55" i="49" s="1"/>
  <c r="G54" i="49" a="1"/>
  <c r="G54" i="49" s="1"/>
  <c r="G53" i="49" a="1"/>
  <c r="G53" i="49" s="1"/>
  <c r="G45" i="49" a="1"/>
  <c r="G45" i="49" s="1"/>
  <c r="AC45" i="49" a="1"/>
  <c r="AC45" i="49" s="1"/>
  <c r="H1091" i="6" s="1"/>
  <c r="H55" i="49"/>
  <c r="H56" i="49" a="1"/>
  <c r="H56" i="49" s="1"/>
  <c r="H45" i="49" a="1"/>
  <c r="H45" i="49" s="1"/>
  <c r="F1093" i="6"/>
  <c r="AV46" i="43"/>
  <c r="G989" i="6" s="1"/>
  <c r="E985" i="6"/>
  <c r="AV46" i="42"/>
  <c r="G988" i="6" s="1"/>
  <c r="E53" i="38"/>
  <c r="E54" i="38"/>
  <c r="U24" i="38"/>
  <c r="X54" i="38" s="1"/>
  <c r="AU45" i="40"/>
  <c r="F872" i="6" s="1"/>
  <c r="J887" i="6"/>
  <c r="U25" i="43"/>
  <c r="AQ25" i="43" s="1"/>
  <c r="U19" i="40"/>
  <c r="AC19" i="40" s="1"/>
  <c r="J20" i="38"/>
  <c r="E50" i="38"/>
  <c r="J25" i="42"/>
  <c r="AT45" i="39"/>
  <c r="E871" i="6" s="1"/>
  <c r="AV46" i="39"/>
  <c r="G880" i="6" s="1"/>
  <c r="F985" i="6"/>
  <c r="N983" i="6"/>
  <c r="N992" i="6" s="1"/>
  <c r="N1001" i="6" s="1"/>
  <c r="N1010" i="6" s="1"/>
  <c r="N1019" i="6" s="1"/>
  <c r="N1028" i="6" s="1"/>
  <c r="N1037" i="6" s="1"/>
  <c r="N1046" i="6" s="1"/>
  <c r="N1055" i="6" s="1"/>
  <c r="N1064" i="6" s="1"/>
  <c r="N1073" i="6" s="1"/>
  <c r="N1082" i="6" s="1"/>
  <c r="E877" i="6"/>
  <c r="AV46" i="49"/>
  <c r="G1097" i="6" s="1"/>
  <c r="AT45" i="47"/>
  <c r="E1086" i="6" s="1"/>
  <c r="AV45" i="47"/>
  <c r="G1086" i="6" s="1"/>
  <c r="AT45" i="43"/>
  <c r="E980" i="6" s="1"/>
  <c r="U24" i="43"/>
  <c r="AC24" i="43" s="1"/>
  <c r="J22" i="38"/>
  <c r="J21" i="42"/>
  <c r="AU45" i="48"/>
  <c r="F1087" i="6" s="1"/>
  <c r="U18" i="43"/>
  <c r="AQ18" i="43" s="1"/>
  <c r="AW18" i="43" s="1"/>
  <c r="U23" i="38"/>
  <c r="X53" i="38" s="1"/>
  <c r="AV46" i="40"/>
  <c r="G881" i="6" s="1"/>
  <c r="U17" i="38"/>
  <c r="AC17" i="38" s="1"/>
  <c r="J26" i="42"/>
  <c r="J17" i="48"/>
  <c r="J1102" i="6"/>
  <c r="E45" i="40"/>
  <c r="U15" i="42"/>
  <c r="X45" i="42" s="1"/>
  <c r="J25" i="39"/>
  <c r="J886" i="6"/>
  <c r="E49" i="38"/>
  <c r="O983" i="6"/>
  <c r="O992" i="6" s="1"/>
  <c r="O1001" i="6" s="1"/>
  <c r="O1010" i="6" s="1"/>
  <c r="O1019" i="6" s="1"/>
  <c r="O1028" i="6" s="1"/>
  <c r="O1037" i="6" s="1"/>
  <c r="O1046" i="6" s="1"/>
  <c r="O1055" i="6" s="1"/>
  <c r="O1064" i="6" s="1"/>
  <c r="O1073" i="6" s="1"/>
  <c r="O1082" i="6" s="1"/>
  <c r="E51" i="38"/>
  <c r="AV45" i="41"/>
  <c r="G978" i="6" s="1"/>
  <c r="U18" i="42"/>
  <c r="AQ18" i="42" s="1"/>
  <c r="U25" i="42"/>
  <c r="AC25" i="42" s="1"/>
  <c r="U26" i="42"/>
  <c r="AQ26" i="42" s="1"/>
  <c r="AW26" i="42" s="1"/>
  <c r="AV46" i="48"/>
  <c r="G1096" i="6" s="1"/>
  <c r="AT45" i="38"/>
  <c r="E870" i="6" s="1"/>
  <c r="F1166" i="6"/>
  <c r="U19" i="38"/>
  <c r="AC19" i="38" s="1"/>
  <c r="J18" i="39"/>
  <c r="J15" i="40"/>
  <c r="E46" i="38"/>
  <c r="J20" i="42"/>
  <c r="J24" i="43"/>
  <c r="J25" i="43"/>
  <c r="E1093" i="6"/>
  <c r="E48" i="38"/>
  <c r="U16" i="40"/>
  <c r="AQ16" i="40" s="1"/>
  <c r="AR46" i="40" s="1"/>
  <c r="U26" i="40"/>
  <c r="X56" i="40" s="1"/>
  <c r="U20" i="42"/>
  <c r="AQ20" i="42" s="1"/>
  <c r="AR50" i="42" s="1"/>
  <c r="J995" i="6"/>
  <c r="E47" i="38"/>
  <c r="E986" i="6"/>
  <c r="AQ25" i="49"/>
  <c r="AW25" i="49" s="1"/>
  <c r="E51" i="42"/>
  <c r="J20" i="43"/>
  <c r="J21" i="43"/>
  <c r="M986" i="6"/>
  <c r="M995" i="6" s="1"/>
  <c r="M1004" i="6" s="1"/>
  <c r="M1013" i="6" s="1"/>
  <c r="M1022" i="6" s="1"/>
  <c r="M1031" i="6" s="1"/>
  <c r="M1040" i="6" s="1"/>
  <c r="M1049" i="6" s="1"/>
  <c r="M1058" i="6" s="1"/>
  <c r="M1067" i="6" s="1"/>
  <c r="M1076" i="6" s="1"/>
  <c r="M1085" i="6" s="1"/>
  <c r="U15" i="49"/>
  <c r="X45" i="49" s="1"/>
  <c r="J21" i="41"/>
  <c r="U16" i="43"/>
  <c r="AQ16" i="43" s="1"/>
  <c r="J18" i="43"/>
  <c r="J19" i="43"/>
  <c r="U20" i="43"/>
  <c r="AQ20" i="43" s="1"/>
  <c r="U21" i="43"/>
  <c r="AC21" i="43" s="1"/>
  <c r="L986" i="6"/>
  <c r="L995" i="6" s="1"/>
  <c r="L1004" i="6" s="1"/>
  <c r="L1013" i="6" s="1"/>
  <c r="L1022" i="6" s="1"/>
  <c r="L1031" i="6" s="1"/>
  <c r="L1040" i="6" s="1"/>
  <c r="L1049" i="6" s="1"/>
  <c r="L1058" i="6" s="1"/>
  <c r="L1067" i="6" s="1"/>
  <c r="L1076" i="6" s="1"/>
  <c r="L1085" i="6" s="1"/>
  <c r="J16" i="48"/>
  <c r="U16" i="49"/>
  <c r="AQ16" i="49" s="1"/>
  <c r="U16" i="38"/>
  <c r="AC16" i="38" s="1"/>
  <c r="U22" i="40"/>
  <c r="X52" i="40" s="1"/>
  <c r="U24" i="42"/>
  <c r="AQ24" i="42" s="1"/>
  <c r="AR54" i="42" s="1"/>
  <c r="U23" i="48"/>
  <c r="AQ23" i="48" s="1"/>
  <c r="J23" i="43"/>
  <c r="U21" i="38"/>
  <c r="X51" i="38" s="1"/>
  <c r="AU45" i="38"/>
  <c r="F870" i="6" s="1"/>
  <c r="U21" i="40"/>
  <c r="AC21" i="40" s="1"/>
  <c r="J19" i="41"/>
  <c r="J23" i="42"/>
  <c r="E45" i="47"/>
  <c r="J20" i="39"/>
  <c r="U18" i="38"/>
  <c r="AC18" i="38" s="1"/>
  <c r="U20" i="40"/>
  <c r="AC20" i="40" s="1"/>
  <c r="E48" i="42"/>
  <c r="J16" i="39"/>
  <c r="E49" i="42"/>
  <c r="U19" i="42"/>
  <c r="AC19" i="42" s="1"/>
  <c r="J19" i="42"/>
  <c r="P986" i="6"/>
  <c r="P995" i="6" s="1"/>
  <c r="P1004" i="6" s="1"/>
  <c r="P1013" i="6" s="1"/>
  <c r="P1022" i="6" s="1"/>
  <c r="P1031" i="6" s="1"/>
  <c r="P1040" i="6" s="1"/>
  <c r="P1049" i="6" s="1"/>
  <c r="P1058" i="6" s="1"/>
  <c r="P1067" i="6" s="1"/>
  <c r="P1076" i="6" s="1"/>
  <c r="P1085" i="6" s="1"/>
  <c r="P983" i="6"/>
  <c r="P992" i="6" s="1"/>
  <c r="P1001" i="6" s="1"/>
  <c r="P1010" i="6" s="1"/>
  <c r="P1019" i="6" s="1"/>
  <c r="P1028" i="6" s="1"/>
  <c r="P1037" i="6" s="1"/>
  <c r="P1046" i="6" s="1"/>
  <c r="P1055" i="6" s="1"/>
  <c r="P1064" i="6" s="1"/>
  <c r="P1073" i="6" s="1"/>
  <c r="P1082" i="6" s="1"/>
  <c r="U16" i="39"/>
  <c r="X46" i="39" s="1"/>
  <c r="J22" i="39"/>
  <c r="E47" i="40"/>
  <c r="U17" i="40"/>
  <c r="AC17" i="40" s="1"/>
  <c r="U20" i="41"/>
  <c r="X50" i="41" s="1"/>
  <c r="J20" i="41"/>
  <c r="E52" i="41"/>
  <c r="J22" i="41"/>
  <c r="E56" i="43"/>
  <c r="U26" i="43"/>
  <c r="X56" i="43" s="1"/>
  <c r="J26" i="43"/>
  <c r="U23" i="40"/>
  <c r="AQ23" i="40" s="1"/>
  <c r="E52" i="42"/>
  <c r="U22" i="42"/>
  <c r="AQ22" i="42" s="1"/>
  <c r="AW22" i="42" s="1"/>
  <c r="E52" i="43"/>
  <c r="U22" i="43"/>
  <c r="J22" i="43"/>
  <c r="U26" i="38"/>
  <c r="X56" i="38" s="1"/>
  <c r="J23" i="39"/>
  <c r="J26" i="38"/>
  <c r="U25" i="38"/>
  <c r="AC25" i="38" s="1"/>
  <c r="E47" i="39"/>
  <c r="J25" i="38"/>
  <c r="U25" i="40"/>
  <c r="AC25" i="40" s="1"/>
  <c r="J22" i="42"/>
  <c r="J17" i="39"/>
  <c r="J19" i="39"/>
  <c r="J21" i="39"/>
  <c r="J24" i="39"/>
  <c r="J26" i="39"/>
  <c r="E51" i="39"/>
  <c r="E54" i="40"/>
  <c r="E55" i="41"/>
  <c r="J25" i="41"/>
  <c r="U18" i="40"/>
  <c r="X48" i="40" s="1"/>
  <c r="AT45" i="48"/>
  <c r="E1087" i="6" s="1"/>
  <c r="U17" i="41"/>
  <c r="X47" i="41" s="1"/>
  <c r="E47" i="41"/>
  <c r="E55" i="39"/>
  <c r="J16" i="40"/>
  <c r="U17" i="42"/>
  <c r="AC17" i="42" s="1"/>
  <c r="J17" i="42"/>
  <c r="E54" i="42"/>
  <c r="J17" i="43"/>
  <c r="U17" i="43"/>
  <c r="AC17" i="43" s="1"/>
  <c r="E1139" i="6"/>
  <c r="E50" i="40"/>
  <c r="E51" i="41"/>
  <c r="U23" i="42"/>
  <c r="AC23" i="42" s="1"/>
  <c r="I1094" i="6"/>
  <c r="E49" i="48"/>
  <c r="E46" i="49"/>
  <c r="J18" i="41"/>
  <c r="U19" i="43"/>
  <c r="U16" i="47"/>
  <c r="AC16" i="47" s="1"/>
  <c r="E54" i="49"/>
  <c r="U16" i="41"/>
  <c r="X46" i="41" s="1"/>
  <c r="J23" i="41"/>
  <c r="J26" i="41"/>
  <c r="J15" i="42"/>
  <c r="J16" i="43"/>
  <c r="B226" i="6"/>
  <c r="A205" i="6"/>
  <c r="J24" i="41"/>
  <c r="B227" i="6"/>
  <c r="A206" i="6"/>
  <c r="U23" i="43"/>
  <c r="AQ23" i="43" s="1"/>
  <c r="AR53" i="43" s="1"/>
  <c r="B225" i="6"/>
  <c r="A204" i="6"/>
  <c r="K983" i="6"/>
  <c r="K992" i="6" s="1"/>
  <c r="K1001" i="6" s="1"/>
  <c r="K1010" i="6" s="1"/>
  <c r="K1019" i="6" s="1"/>
  <c r="K1028" i="6" s="1"/>
  <c r="K1037" i="6" s="1"/>
  <c r="K1046" i="6" s="1"/>
  <c r="K1055" i="6" s="1"/>
  <c r="K1064" i="6" s="1"/>
  <c r="K1073" i="6" s="1"/>
  <c r="K1082" i="6" s="1"/>
  <c r="I1190" i="6"/>
  <c r="F1127" i="6"/>
  <c r="G1094" i="6"/>
  <c r="H1190" i="6"/>
  <c r="I1145" i="6"/>
  <c r="F1136" i="6"/>
  <c r="I1100" i="6"/>
  <c r="F1172" i="6"/>
  <c r="I1154" i="6"/>
  <c r="E1118" i="6"/>
  <c r="E1127" i="6"/>
  <c r="AU45" i="47"/>
  <c r="F1086" i="6" s="1"/>
  <c r="AV45" i="38"/>
  <c r="G870" i="6" s="1"/>
  <c r="AV46" i="38"/>
  <c r="G879" i="6" s="1"/>
  <c r="AC26" i="48"/>
  <c r="AQ26" i="48"/>
  <c r="X56" i="48"/>
  <c r="AC21" i="47"/>
  <c r="X51" i="47"/>
  <c r="AQ21" i="47"/>
  <c r="X45" i="47"/>
  <c r="AC15" i="47"/>
  <c r="AQ15" i="47"/>
  <c r="X53" i="47"/>
  <c r="AC23" i="47"/>
  <c r="AQ23" i="47"/>
  <c r="X54" i="47"/>
  <c r="AC24" i="47"/>
  <c r="AQ24" i="47"/>
  <c r="AC25" i="47"/>
  <c r="X55" i="47"/>
  <c r="AQ25" i="47"/>
  <c r="AC17" i="47"/>
  <c r="X47" i="47"/>
  <c r="AQ17" i="47"/>
  <c r="AC15" i="48"/>
  <c r="X45" i="48"/>
  <c r="AQ15" i="48"/>
  <c r="X49" i="47"/>
  <c r="AC19" i="47"/>
  <c r="AQ19" i="47"/>
  <c r="X50" i="47"/>
  <c r="AC20" i="47"/>
  <c r="AQ20" i="47"/>
  <c r="E49" i="47"/>
  <c r="E48" i="49"/>
  <c r="U18" i="49"/>
  <c r="J18" i="49"/>
  <c r="AR54" i="49"/>
  <c r="AW24" i="49"/>
  <c r="E46" i="47"/>
  <c r="E50" i="47"/>
  <c r="E54" i="47"/>
  <c r="J15" i="48"/>
  <c r="U17" i="48"/>
  <c r="J20" i="48"/>
  <c r="E50" i="48"/>
  <c r="AC21" i="48"/>
  <c r="X51" i="48"/>
  <c r="AQ21" i="48"/>
  <c r="E45" i="48"/>
  <c r="E53" i="48"/>
  <c r="U21" i="49"/>
  <c r="E51" i="49"/>
  <c r="J21" i="49"/>
  <c r="AC24" i="49"/>
  <c r="X54" i="49"/>
  <c r="E53" i="47"/>
  <c r="J22" i="48"/>
  <c r="E52" i="48"/>
  <c r="U19" i="48"/>
  <c r="E55" i="48"/>
  <c r="J25" i="48"/>
  <c r="X55" i="49"/>
  <c r="AC18" i="48"/>
  <c r="AQ18" i="48"/>
  <c r="J17" i="47"/>
  <c r="J18" i="47"/>
  <c r="J19" i="47"/>
  <c r="J20" i="47"/>
  <c r="J21" i="47"/>
  <c r="J22" i="47"/>
  <c r="J23" i="47"/>
  <c r="J24" i="47"/>
  <c r="J25" i="47"/>
  <c r="J26" i="47"/>
  <c r="E47" i="47"/>
  <c r="E51" i="47"/>
  <c r="E55" i="47"/>
  <c r="J18" i="48"/>
  <c r="E48" i="48"/>
  <c r="X48" i="48"/>
  <c r="E49" i="49"/>
  <c r="U19" i="49"/>
  <c r="J19" i="49"/>
  <c r="J24" i="48"/>
  <c r="E54" i="48"/>
  <c r="J15" i="47"/>
  <c r="U18" i="47"/>
  <c r="U22" i="47"/>
  <c r="U26" i="47"/>
  <c r="U16" i="48"/>
  <c r="U22" i="48"/>
  <c r="U24" i="48"/>
  <c r="AC16" i="49"/>
  <c r="U20" i="48"/>
  <c r="E51" i="48"/>
  <c r="J21" i="48"/>
  <c r="U17" i="49"/>
  <c r="E47" i="49"/>
  <c r="J17" i="49"/>
  <c r="U25" i="48"/>
  <c r="J26" i="48"/>
  <c r="E56" i="48"/>
  <c r="U20" i="49"/>
  <c r="J20" i="49"/>
  <c r="J22" i="49"/>
  <c r="J23" i="49"/>
  <c r="J24" i="49"/>
  <c r="J25" i="49"/>
  <c r="J26" i="49"/>
  <c r="E55" i="49"/>
  <c r="J15" i="49"/>
  <c r="U22" i="49"/>
  <c r="U23" i="49"/>
  <c r="U26" i="49"/>
  <c r="AC21" i="41"/>
  <c r="AQ21" i="41"/>
  <c r="X51" i="41"/>
  <c r="X56" i="41"/>
  <c r="AC26" i="41"/>
  <c r="AQ26" i="41"/>
  <c r="E46" i="41"/>
  <c r="E50" i="41"/>
  <c r="E56" i="41"/>
  <c r="U16" i="42"/>
  <c r="J16" i="42"/>
  <c r="J15" i="41"/>
  <c r="U18" i="41"/>
  <c r="U19" i="41"/>
  <c r="U22" i="41"/>
  <c r="U23" i="41"/>
  <c r="U24" i="41"/>
  <c r="U25" i="41"/>
  <c r="X48" i="43"/>
  <c r="U15" i="41"/>
  <c r="E45" i="43"/>
  <c r="U15" i="43"/>
  <c r="X51" i="42"/>
  <c r="AQ21" i="42"/>
  <c r="J15" i="43"/>
  <c r="E46" i="42"/>
  <c r="AC24" i="40"/>
  <c r="AQ24" i="40"/>
  <c r="X54" i="40"/>
  <c r="AC15" i="40"/>
  <c r="AQ15" i="40"/>
  <c r="E49" i="40"/>
  <c r="E53" i="40"/>
  <c r="J17" i="40"/>
  <c r="J18" i="40"/>
  <c r="J21" i="40"/>
  <c r="J22" i="40"/>
  <c r="J24" i="40"/>
  <c r="J25" i="40"/>
  <c r="J26" i="40"/>
  <c r="AC25" i="39"/>
  <c r="X55" i="39"/>
  <c r="AQ25" i="39"/>
  <c r="AC15" i="39"/>
  <c r="AQ15" i="39"/>
  <c r="X45" i="39"/>
  <c r="AC19" i="39"/>
  <c r="AQ19" i="39"/>
  <c r="X49" i="39"/>
  <c r="AC20" i="39"/>
  <c r="AQ20" i="39"/>
  <c r="X50" i="39"/>
  <c r="AC23" i="39"/>
  <c r="AQ23" i="39"/>
  <c r="X53" i="39"/>
  <c r="AC17" i="39"/>
  <c r="X47" i="39"/>
  <c r="AQ17" i="39"/>
  <c r="AC21" i="39"/>
  <c r="X51" i="39"/>
  <c r="AQ21" i="39"/>
  <c r="AC24" i="39"/>
  <c r="AQ24" i="39"/>
  <c r="X54" i="39"/>
  <c r="E45" i="39"/>
  <c r="E49" i="39"/>
  <c r="E53" i="39"/>
  <c r="E50" i="39"/>
  <c r="E54" i="39"/>
  <c r="J15" i="39"/>
  <c r="U18" i="39"/>
  <c r="U22" i="39"/>
  <c r="U26" i="39"/>
  <c r="E52" i="38"/>
  <c r="AQ20" i="38"/>
  <c r="AR50" i="38" s="1"/>
  <c r="E45" i="38"/>
  <c r="J15" i="38"/>
  <c r="AQ15" i="38"/>
  <c r="AW15" i="38" s="1"/>
  <c r="AQ24" i="38"/>
  <c r="X45" i="38"/>
  <c r="X50" i="38"/>
  <c r="AQ22" i="38"/>
  <c r="AC22" i="38"/>
  <c r="K55" i="47" l="1"/>
  <c r="K53" i="47"/>
  <c r="E984" i="6"/>
  <c r="K53" i="41"/>
  <c r="K55" i="41"/>
  <c r="E876" i="6"/>
  <c r="K55" i="38"/>
  <c r="K53" i="38"/>
  <c r="H1094" i="6"/>
  <c r="K53" i="49"/>
  <c r="K55" i="49"/>
  <c r="AQ19" i="38"/>
  <c r="AR49" i="38" s="1"/>
  <c r="AW24" i="42"/>
  <c r="AC15" i="42"/>
  <c r="X51" i="40"/>
  <c r="X49" i="38"/>
  <c r="AC18" i="43"/>
  <c r="AR48" i="43"/>
  <c r="AC24" i="38"/>
  <c r="AC25" i="43"/>
  <c r="X55" i="43"/>
  <c r="AR55" i="49"/>
  <c r="X52" i="42"/>
  <c r="X48" i="38"/>
  <c r="AW16" i="40"/>
  <c r="AQ19" i="40"/>
  <c r="AR49" i="40" s="1"/>
  <c r="AQ21" i="38"/>
  <c r="AR51" i="38" s="1"/>
  <c r="X50" i="40"/>
  <c r="X49" i="40"/>
  <c r="AQ26" i="38"/>
  <c r="AW26" i="38" s="1"/>
  <c r="AQ25" i="42"/>
  <c r="AR55" i="42" s="1"/>
  <c r="AQ20" i="40"/>
  <c r="AW20" i="40" s="1"/>
  <c r="X46" i="38"/>
  <c r="X46" i="43"/>
  <c r="AC18" i="40"/>
  <c r="AC21" i="38"/>
  <c r="AQ16" i="38"/>
  <c r="AW16" i="38" s="1"/>
  <c r="AQ15" i="42"/>
  <c r="AW15" i="42" s="1"/>
  <c r="X55" i="42"/>
  <c r="AQ16" i="41"/>
  <c r="AW16" i="41" s="1"/>
  <c r="AC26" i="40"/>
  <c r="AQ26" i="40"/>
  <c r="AW26" i="40" s="1"/>
  <c r="AC23" i="48"/>
  <c r="AQ17" i="40"/>
  <c r="AR47" i="40" s="1"/>
  <c r="X47" i="38"/>
  <c r="AR52" i="42"/>
  <c r="X53" i="48"/>
  <c r="AC22" i="42"/>
  <c r="X54" i="42"/>
  <c r="AC24" i="42"/>
  <c r="X49" i="42"/>
  <c r="AC20" i="42"/>
  <c r="X50" i="42"/>
  <c r="AC23" i="38"/>
  <c r="AQ21" i="43"/>
  <c r="AW21" i="43" s="1"/>
  <c r="AW20" i="42"/>
  <c r="AQ23" i="42"/>
  <c r="AW23" i="42" s="1"/>
  <c r="AC18" i="42"/>
  <c r="X51" i="43"/>
  <c r="X48" i="42"/>
  <c r="X54" i="43"/>
  <c r="AQ23" i="38"/>
  <c r="AW23" i="38" s="1"/>
  <c r="AC22" i="40"/>
  <c r="AQ24" i="43"/>
  <c r="AR54" i="43" s="1"/>
  <c r="AQ22" i="40"/>
  <c r="AR52" i="40" s="1"/>
  <c r="AQ17" i="38"/>
  <c r="AR47" i="38" s="1"/>
  <c r="AQ17" i="41"/>
  <c r="AR47" i="41" s="1"/>
  <c r="AQ21" i="40"/>
  <c r="AR51" i="40" s="1"/>
  <c r="AC26" i="38"/>
  <c r="AC20" i="41"/>
  <c r="AQ20" i="41"/>
  <c r="AW20" i="41" s="1"/>
  <c r="X55" i="40"/>
  <c r="X53" i="42"/>
  <c r="X47" i="42"/>
  <c r="AC17" i="41"/>
  <c r="AQ16" i="47"/>
  <c r="AW16" i="47" s="1"/>
  <c r="X55" i="38"/>
  <c r="AQ25" i="38"/>
  <c r="AR55" i="38" s="1"/>
  <c r="X46" i="49"/>
  <c r="AQ25" i="40"/>
  <c r="AW25" i="40" s="1"/>
  <c r="AC15" i="49"/>
  <c r="AC16" i="40"/>
  <c r="X53" i="43"/>
  <c r="AQ18" i="40"/>
  <c r="AW18" i="40" s="1"/>
  <c r="AR56" i="42"/>
  <c r="AC23" i="43"/>
  <c r="X56" i="42"/>
  <c r="X46" i="40"/>
  <c r="AW23" i="43"/>
  <c r="AC26" i="42"/>
  <c r="AQ19" i="42"/>
  <c r="AR49" i="42" s="1"/>
  <c r="AQ15" i="49"/>
  <c r="AR45" i="49" s="1"/>
  <c r="AQ17" i="42"/>
  <c r="AR47" i="42" s="1"/>
  <c r="AR46" i="43"/>
  <c r="AW16" i="43"/>
  <c r="AQ18" i="38"/>
  <c r="AR48" i="38" s="1"/>
  <c r="AC16" i="41"/>
  <c r="X50" i="43"/>
  <c r="AC20" i="43"/>
  <c r="X47" i="40"/>
  <c r="AC16" i="43"/>
  <c r="B247" i="6"/>
  <c r="A226" i="6"/>
  <c r="AQ22" i="43"/>
  <c r="AC22" i="43"/>
  <c r="AR45" i="38"/>
  <c r="AQ17" i="43"/>
  <c r="AR47" i="43" s="1"/>
  <c r="B246" i="6"/>
  <c r="A225" i="6"/>
  <c r="AC23" i="40"/>
  <c r="X53" i="40"/>
  <c r="B248" i="6"/>
  <c r="A227" i="6"/>
  <c r="AW18" i="42"/>
  <c r="AR48" i="42"/>
  <c r="AW20" i="38"/>
  <c r="X52" i="43"/>
  <c r="X46" i="47"/>
  <c r="AQ26" i="43"/>
  <c r="AC26" i="43"/>
  <c r="AQ19" i="43"/>
  <c r="AC19" i="43"/>
  <c r="X49" i="43"/>
  <c r="X47" i="43"/>
  <c r="AQ16" i="39"/>
  <c r="AC16" i="39"/>
  <c r="AW17" i="47"/>
  <c r="AR47" i="47"/>
  <c r="AW23" i="47"/>
  <c r="AR53" i="47"/>
  <c r="AC25" i="48"/>
  <c r="X55" i="48"/>
  <c r="AQ25" i="48"/>
  <c r="AC21" i="49"/>
  <c r="X51" i="49"/>
  <c r="AQ21" i="49"/>
  <c r="AC17" i="49"/>
  <c r="X47" i="49"/>
  <c r="AQ17" i="49"/>
  <c r="X56" i="47"/>
  <c r="AC26" i="47"/>
  <c r="AQ26" i="47"/>
  <c r="AW24" i="47"/>
  <c r="AR54" i="47"/>
  <c r="X53" i="49"/>
  <c r="AC23" i="49"/>
  <c r="AQ23" i="49"/>
  <c r="X52" i="47"/>
  <c r="AC22" i="47"/>
  <c r="AQ22" i="47"/>
  <c r="X48" i="49"/>
  <c r="AC18" i="49"/>
  <c r="AQ18" i="49"/>
  <c r="AR45" i="47"/>
  <c r="AW15" i="47"/>
  <c r="AW19" i="47"/>
  <c r="AR49" i="47"/>
  <c r="X52" i="49"/>
  <c r="AC22" i="49"/>
  <c r="AQ22" i="49"/>
  <c r="AC24" i="48"/>
  <c r="AQ24" i="48"/>
  <c r="X54" i="48"/>
  <c r="X48" i="47"/>
  <c r="AC18" i="47"/>
  <c r="AQ18" i="47"/>
  <c r="X47" i="48"/>
  <c r="AQ17" i="48"/>
  <c r="AC17" i="48"/>
  <c r="AR45" i="48"/>
  <c r="AW15" i="48"/>
  <c r="AC19" i="48"/>
  <c r="AQ19" i="48"/>
  <c r="X49" i="48"/>
  <c r="AC20" i="49"/>
  <c r="X50" i="49"/>
  <c r="AQ20" i="49"/>
  <c r="AR46" i="49"/>
  <c r="AW16" i="49"/>
  <c r="AC22" i="48"/>
  <c r="AQ22" i="48"/>
  <c r="X52" i="48"/>
  <c r="AR48" i="48"/>
  <c r="AW18" i="48"/>
  <c r="AW20" i="47"/>
  <c r="AR50" i="47"/>
  <c r="AW21" i="47"/>
  <c r="AR51" i="47"/>
  <c r="AR56" i="48"/>
  <c r="AW26" i="48"/>
  <c r="X56" i="49"/>
  <c r="AC26" i="49"/>
  <c r="AQ26" i="49"/>
  <c r="AC20" i="48"/>
  <c r="AQ20" i="48"/>
  <c r="X50" i="48"/>
  <c r="AR53" i="48"/>
  <c r="AW23" i="48"/>
  <c r="X46" i="48"/>
  <c r="AC16" i="48"/>
  <c r="AQ16" i="48"/>
  <c r="X49" i="49"/>
  <c r="AC19" i="49"/>
  <c r="AQ19" i="49"/>
  <c r="AR51" i="48"/>
  <c r="AW21" i="48"/>
  <c r="AW25" i="47"/>
  <c r="AR55" i="47"/>
  <c r="AC24" i="41"/>
  <c r="X54" i="41"/>
  <c r="AQ24" i="41"/>
  <c r="X53" i="41"/>
  <c r="AC23" i="41"/>
  <c r="AQ23" i="41"/>
  <c r="AQ22" i="41"/>
  <c r="AC22" i="41"/>
  <c r="X52" i="41"/>
  <c r="AR56" i="41"/>
  <c r="AW26" i="41"/>
  <c r="AC18" i="41"/>
  <c r="X48" i="41"/>
  <c r="AQ18" i="41"/>
  <c r="AR50" i="43"/>
  <c r="AW20" i="43"/>
  <c r="AW21" i="42"/>
  <c r="AR51" i="42"/>
  <c r="X45" i="41"/>
  <c r="AQ15" i="41"/>
  <c r="AC15" i="41"/>
  <c r="AW21" i="41"/>
  <c r="AR51" i="41"/>
  <c r="X49" i="41"/>
  <c r="AC19" i="41"/>
  <c r="AQ19" i="41"/>
  <c r="X45" i="43"/>
  <c r="AC15" i="43"/>
  <c r="AQ15" i="43"/>
  <c r="AC16" i="42"/>
  <c r="AQ16" i="42"/>
  <c r="X46" i="42"/>
  <c r="AR55" i="43"/>
  <c r="AW25" i="43"/>
  <c r="AC25" i="41"/>
  <c r="X55" i="41"/>
  <c r="AQ25" i="41"/>
  <c r="AR45" i="40"/>
  <c r="AW15" i="40"/>
  <c r="AR53" i="40"/>
  <c r="AW23" i="40"/>
  <c r="AR54" i="40"/>
  <c r="AW24" i="40"/>
  <c r="X52" i="39"/>
  <c r="AC22" i="39"/>
  <c r="AQ22" i="39"/>
  <c r="X48" i="39"/>
  <c r="AC18" i="39"/>
  <c r="AQ18" i="39"/>
  <c r="AR47" i="39"/>
  <c r="AW17" i="39"/>
  <c r="AW25" i="39"/>
  <c r="AR55" i="39"/>
  <c r="AW23" i="39"/>
  <c r="AR53" i="39"/>
  <c r="X56" i="39"/>
  <c r="AC26" i="39"/>
  <c r="AQ26" i="39"/>
  <c r="AR51" i="39"/>
  <c r="AW21" i="39"/>
  <c r="AW24" i="39"/>
  <c r="AR54" i="39"/>
  <c r="AR45" i="39"/>
  <c r="AW15" i="39"/>
  <c r="AR49" i="39"/>
  <c r="AW19" i="39"/>
  <c r="AR50" i="39"/>
  <c r="AW20" i="39"/>
  <c r="AR54" i="38"/>
  <c r="AW24" i="38"/>
  <c r="AR52" i="38"/>
  <c r="AW22" i="38"/>
  <c r="AW19" i="38" l="1"/>
  <c r="AW18" i="38"/>
  <c r="AR50" i="40"/>
  <c r="AR46" i="41"/>
  <c r="AW17" i="41"/>
  <c r="AW17" i="38"/>
  <c r="AW25" i="42"/>
  <c r="AR56" i="38"/>
  <c r="AR56" i="40"/>
  <c r="AW21" i="38"/>
  <c r="AW17" i="40"/>
  <c r="AW24" i="43"/>
  <c r="AR51" i="43"/>
  <c r="AR50" i="41"/>
  <c r="AW19" i="40"/>
  <c r="AW17" i="43"/>
  <c r="AR45" i="42"/>
  <c r="AR53" i="38"/>
  <c r="AR46" i="38"/>
  <c r="AR48" i="40"/>
  <c r="AW21" i="40"/>
  <c r="AR46" i="47"/>
  <c r="AR53" i="42"/>
  <c r="AW15" i="49"/>
  <c r="AW25" i="38"/>
  <c r="AW22" i="40"/>
  <c r="AW17" i="42"/>
  <c r="AW19" i="42"/>
  <c r="AR55" i="40"/>
  <c r="AR46" i="39"/>
  <c r="AW16" i="39"/>
  <c r="B267" i="6"/>
  <c r="A246" i="6"/>
  <c r="AR49" i="43"/>
  <c r="AW19" i="43"/>
  <c r="B269" i="6"/>
  <c r="A248" i="6"/>
  <c r="AR52" i="43"/>
  <c r="AW22" i="43"/>
  <c r="AR56" i="43"/>
  <c r="AW26" i="43"/>
  <c r="B268" i="6"/>
  <c r="A247" i="6"/>
  <c r="AR46" i="48"/>
  <c r="AW16" i="48"/>
  <c r="AR50" i="48"/>
  <c r="AW20" i="48"/>
  <c r="AR52" i="48"/>
  <c r="AW22" i="48"/>
  <c r="AR54" i="48"/>
  <c r="AW24" i="48"/>
  <c r="AR55" i="48"/>
  <c r="AW25" i="48"/>
  <c r="AR47" i="48"/>
  <c r="AW17" i="48"/>
  <c r="AW18" i="49"/>
  <c r="AR48" i="49"/>
  <c r="AW26" i="47"/>
  <c r="AR56" i="47"/>
  <c r="AR49" i="48"/>
  <c r="AW19" i="48"/>
  <c r="AW22" i="49"/>
  <c r="AR52" i="49"/>
  <c r="AW23" i="49"/>
  <c r="AR53" i="49"/>
  <c r="AW17" i="49"/>
  <c r="AR47" i="49"/>
  <c r="AW22" i="47"/>
  <c r="AR52" i="47"/>
  <c r="AW26" i="49"/>
  <c r="AR56" i="49"/>
  <c r="AW18" i="47"/>
  <c r="AR48" i="47"/>
  <c r="AW19" i="49"/>
  <c r="AR49" i="49"/>
  <c r="AW21" i="49"/>
  <c r="AR51" i="49"/>
  <c r="AR50" i="49"/>
  <c r="AW20" i="49"/>
  <c r="AR45" i="41"/>
  <c r="AW15" i="41"/>
  <c r="AW19" i="41"/>
  <c r="AR49" i="41"/>
  <c r="AW18" i="41"/>
  <c r="AR48" i="41"/>
  <c r="AW23" i="41"/>
  <c r="AR53" i="41"/>
  <c r="AR46" i="42"/>
  <c r="AW16" i="42"/>
  <c r="AR45" i="43"/>
  <c r="AW15" i="43"/>
  <c r="AR54" i="41"/>
  <c r="AW24" i="41"/>
  <c r="AR52" i="41"/>
  <c r="AW22" i="41"/>
  <c r="AR55" i="41"/>
  <c r="AW25" i="41"/>
  <c r="AR56" i="39"/>
  <c r="AW26" i="39"/>
  <c r="AW18" i="39"/>
  <c r="AR48" i="39"/>
  <c r="AR52" i="39"/>
  <c r="AW22" i="39"/>
  <c r="M1524" i="6"/>
  <c r="L1524" i="6"/>
  <c r="C1524" i="6"/>
  <c r="B1524" i="6"/>
  <c r="M1503" i="6"/>
  <c r="L1503" i="6"/>
  <c r="L768" i="6"/>
  <c r="L777" i="6" s="1"/>
  <c r="L786" i="6" s="1"/>
  <c r="L795" i="6" s="1"/>
  <c r="L804" i="6" s="1"/>
  <c r="L813" i="6" s="1"/>
  <c r="L822" i="6" s="1"/>
  <c r="L831" i="6" s="1"/>
  <c r="L840" i="6" s="1"/>
  <c r="L849" i="6" s="1"/>
  <c r="L858" i="6" s="1"/>
  <c r="L867" i="6" s="1"/>
  <c r="M768" i="6"/>
  <c r="M777" i="6" s="1"/>
  <c r="M786" i="6" s="1"/>
  <c r="M795" i="6" s="1"/>
  <c r="M804" i="6" s="1"/>
  <c r="M813" i="6" s="1"/>
  <c r="M822" i="6" s="1"/>
  <c r="M831" i="6" s="1"/>
  <c r="M840" i="6" s="1"/>
  <c r="M849" i="6" s="1"/>
  <c r="M858" i="6" s="1"/>
  <c r="M867" i="6" s="1"/>
  <c r="N768" i="6"/>
  <c r="N777" i="6" s="1"/>
  <c r="N786" i="6" s="1"/>
  <c r="N795" i="6" s="1"/>
  <c r="N804" i="6" s="1"/>
  <c r="N813" i="6" s="1"/>
  <c r="N822" i="6" s="1"/>
  <c r="N831" i="6" s="1"/>
  <c r="N840" i="6" s="1"/>
  <c r="N849" i="6" s="1"/>
  <c r="N858" i="6" s="1"/>
  <c r="N867" i="6" s="1"/>
  <c r="O768" i="6"/>
  <c r="O777" i="6" s="1"/>
  <c r="O786" i="6" s="1"/>
  <c r="O795" i="6" s="1"/>
  <c r="O804" i="6" s="1"/>
  <c r="O813" i="6" s="1"/>
  <c r="O822" i="6" s="1"/>
  <c r="O831" i="6" s="1"/>
  <c r="O840" i="6" s="1"/>
  <c r="O849" i="6" s="1"/>
  <c r="O858" i="6" s="1"/>
  <c r="O867" i="6" s="1"/>
  <c r="P768" i="6"/>
  <c r="P777" i="6" s="1"/>
  <c r="P786" i="6" s="1"/>
  <c r="P795" i="6" s="1"/>
  <c r="P804" i="6" s="1"/>
  <c r="P813" i="6" s="1"/>
  <c r="P822" i="6" s="1"/>
  <c r="P831" i="6" s="1"/>
  <c r="P840" i="6" s="1"/>
  <c r="P849" i="6" s="1"/>
  <c r="P858" i="6" s="1"/>
  <c r="P867" i="6" s="1"/>
  <c r="L769" i="6"/>
  <c r="L778" i="6" s="1"/>
  <c r="L787" i="6" s="1"/>
  <c r="L796" i="6" s="1"/>
  <c r="L805" i="6" s="1"/>
  <c r="L814" i="6" s="1"/>
  <c r="L823" i="6" s="1"/>
  <c r="L832" i="6" s="1"/>
  <c r="L841" i="6" s="1"/>
  <c r="L850" i="6" s="1"/>
  <c r="L859" i="6" s="1"/>
  <c r="L868" i="6" s="1"/>
  <c r="M769" i="6"/>
  <c r="M778" i="6" s="1"/>
  <c r="M787" i="6" s="1"/>
  <c r="M796" i="6" s="1"/>
  <c r="M805" i="6" s="1"/>
  <c r="M814" i="6" s="1"/>
  <c r="M823" i="6" s="1"/>
  <c r="M832" i="6" s="1"/>
  <c r="M841" i="6" s="1"/>
  <c r="M850" i="6" s="1"/>
  <c r="M859" i="6" s="1"/>
  <c r="M868" i="6" s="1"/>
  <c r="N769" i="6"/>
  <c r="N778" i="6" s="1"/>
  <c r="N787" i="6" s="1"/>
  <c r="N796" i="6" s="1"/>
  <c r="N805" i="6" s="1"/>
  <c r="N814" i="6" s="1"/>
  <c r="N823" i="6" s="1"/>
  <c r="N832" i="6" s="1"/>
  <c r="N841" i="6" s="1"/>
  <c r="N850" i="6" s="1"/>
  <c r="N859" i="6" s="1"/>
  <c r="N868" i="6" s="1"/>
  <c r="O769" i="6"/>
  <c r="O778" i="6" s="1"/>
  <c r="O787" i="6" s="1"/>
  <c r="O796" i="6" s="1"/>
  <c r="O805" i="6" s="1"/>
  <c r="O814" i="6" s="1"/>
  <c r="O823" i="6" s="1"/>
  <c r="O832" i="6" s="1"/>
  <c r="O841" i="6" s="1"/>
  <c r="O850" i="6" s="1"/>
  <c r="O859" i="6" s="1"/>
  <c r="O868" i="6" s="1"/>
  <c r="P769" i="6"/>
  <c r="P778" i="6" s="1"/>
  <c r="P787" i="6" s="1"/>
  <c r="P796" i="6" s="1"/>
  <c r="P805" i="6" s="1"/>
  <c r="P814" i="6" s="1"/>
  <c r="P823" i="6" s="1"/>
  <c r="P832" i="6" s="1"/>
  <c r="P841" i="6" s="1"/>
  <c r="P850" i="6" s="1"/>
  <c r="P859" i="6" s="1"/>
  <c r="P868" i="6" s="1"/>
  <c r="L770" i="6"/>
  <c r="L779" i="6" s="1"/>
  <c r="L788" i="6" s="1"/>
  <c r="L797" i="6" s="1"/>
  <c r="L806" i="6" s="1"/>
  <c r="L815" i="6" s="1"/>
  <c r="L824" i="6" s="1"/>
  <c r="L833" i="6" s="1"/>
  <c r="L842" i="6" s="1"/>
  <c r="L851" i="6" s="1"/>
  <c r="L860" i="6" s="1"/>
  <c r="L869" i="6" s="1"/>
  <c r="M770" i="6"/>
  <c r="M779" i="6" s="1"/>
  <c r="M788" i="6" s="1"/>
  <c r="M797" i="6" s="1"/>
  <c r="M806" i="6" s="1"/>
  <c r="M815" i="6" s="1"/>
  <c r="M824" i="6" s="1"/>
  <c r="M833" i="6" s="1"/>
  <c r="M842" i="6" s="1"/>
  <c r="M851" i="6" s="1"/>
  <c r="M860" i="6" s="1"/>
  <c r="M869" i="6" s="1"/>
  <c r="N770" i="6"/>
  <c r="N779" i="6" s="1"/>
  <c r="N788" i="6" s="1"/>
  <c r="N797" i="6" s="1"/>
  <c r="N806" i="6" s="1"/>
  <c r="N815" i="6" s="1"/>
  <c r="N824" i="6" s="1"/>
  <c r="N833" i="6" s="1"/>
  <c r="N842" i="6" s="1"/>
  <c r="N851" i="6" s="1"/>
  <c r="N860" i="6" s="1"/>
  <c r="N869" i="6" s="1"/>
  <c r="O770" i="6"/>
  <c r="O779" i="6" s="1"/>
  <c r="O788" i="6" s="1"/>
  <c r="O797" i="6" s="1"/>
  <c r="O806" i="6" s="1"/>
  <c r="O815" i="6" s="1"/>
  <c r="O824" i="6" s="1"/>
  <c r="O833" i="6" s="1"/>
  <c r="O842" i="6" s="1"/>
  <c r="O851" i="6" s="1"/>
  <c r="O860" i="6" s="1"/>
  <c r="O869" i="6" s="1"/>
  <c r="P770" i="6"/>
  <c r="P779" i="6" s="1"/>
  <c r="P788" i="6" s="1"/>
  <c r="P797" i="6" s="1"/>
  <c r="P806" i="6" s="1"/>
  <c r="P815" i="6" s="1"/>
  <c r="P824" i="6" s="1"/>
  <c r="P833" i="6" s="1"/>
  <c r="P842" i="6" s="1"/>
  <c r="P851" i="6" s="1"/>
  <c r="P860" i="6" s="1"/>
  <c r="P869" i="6" s="1"/>
  <c r="K770" i="6"/>
  <c r="K779" i="6" s="1"/>
  <c r="K788" i="6" s="1"/>
  <c r="K797" i="6" s="1"/>
  <c r="K806" i="6" s="1"/>
  <c r="K815" i="6" s="1"/>
  <c r="K824" i="6" s="1"/>
  <c r="K833" i="6" s="1"/>
  <c r="K842" i="6" s="1"/>
  <c r="K851" i="6" s="1"/>
  <c r="K860" i="6" s="1"/>
  <c r="K869" i="6" s="1"/>
  <c r="K769" i="6"/>
  <c r="K778" i="6" s="1"/>
  <c r="K787" i="6" s="1"/>
  <c r="K796" i="6" s="1"/>
  <c r="K805" i="6" s="1"/>
  <c r="K814" i="6" s="1"/>
  <c r="K823" i="6" s="1"/>
  <c r="K832" i="6" s="1"/>
  <c r="K841" i="6" s="1"/>
  <c r="K850" i="6" s="1"/>
  <c r="K859" i="6" s="1"/>
  <c r="K868" i="6" s="1"/>
  <c r="K768" i="6"/>
  <c r="K777" i="6" s="1"/>
  <c r="K786" i="6" s="1"/>
  <c r="K795" i="6" s="1"/>
  <c r="K804" i="6" s="1"/>
  <c r="K813" i="6" s="1"/>
  <c r="K822" i="6" s="1"/>
  <c r="K831" i="6" s="1"/>
  <c r="K840" i="6" s="1"/>
  <c r="K849" i="6" s="1"/>
  <c r="K858" i="6" s="1"/>
  <c r="K867" i="6" s="1"/>
  <c r="L765" i="6"/>
  <c r="L774" i="6" s="1"/>
  <c r="L783" i="6" s="1"/>
  <c r="L792" i="6" s="1"/>
  <c r="L801" i="6" s="1"/>
  <c r="L810" i="6" s="1"/>
  <c r="L819" i="6" s="1"/>
  <c r="L828" i="6" s="1"/>
  <c r="L837" i="6" s="1"/>
  <c r="L846" i="6" s="1"/>
  <c r="L855" i="6" s="1"/>
  <c r="L864" i="6" s="1"/>
  <c r="M765" i="6"/>
  <c r="M774" i="6" s="1"/>
  <c r="M783" i="6" s="1"/>
  <c r="M792" i="6" s="1"/>
  <c r="M801" i="6" s="1"/>
  <c r="M810" i="6" s="1"/>
  <c r="M819" i="6" s="1"/>
  <c r="M828" i="6" s="1"/>
  <c r="M837" i="6" s="1"/>
  <c r="M846" i="6" s="1"/>
  <c r="M855" i="6" s="1"/>
  <c r="M864" i="6" s="1"/>
  <c r="N765" i="6"/>
  <c r="N774" i="6" s="1"/>
  <c r="N783" i="6" s="1"/>
  <c r="N792" i="6" s="1"/>
  <c r="N801" i="6" s="1"/>
  <c r="N810" i="6" s="1"/>
  <c r="N819" i="6" s="1"/>
  <c r="N828" i="6" s="1"/>
  <c r="N837" i="6" s="1"/>
  <c r="N846" i="6" s="1"/>
  <c r="N855" i="6" s="1"/>
  <c r="N864" i="6" s="1"/>
  <c r="O765" i="6"/>
  <c r="O774" i="6" s="1"/>
  <c r="O783" i="6" s="1"/>
  <c r="O792" i="6" s="1"/>
  <c r="O801" i="6" s="1"/>
  <c r="O810" i="6" s="1"/>
  <c r="O819" i="6" s="1"/>
  <c r="O828" i="6" s="1"/>
  <c r="O837" i="6" s="1"/>
  <c r="O846" i="6" s="1"/>
  <c r="O855" i="6" s="1"/>
  <c r="O864" i="6" s="1"/>
  <c r="P765" i="6"/>
  <c r="P774" i="6" s="1"/>
  <c r="P783" i="6" s="1"/>
  <c r="P792" i="6" s="1"/>
  <c r="P801" i="6" s="1"/>
  <c r="P810" i="6" s="1"/>
  <c r="P819" i="6" s="1"/>
  <c r="P828" i="6" s="1"/>
  <c r="P837" i="6" s="1"/>
  <c r="P846" i="6" s="1"/>
  <c r="P855" i="6" s="1"/>
  <c r="P864" i="6" s="1"/>
  <c r="L766" i="6"/>
  <c r="L775" i="6" s="1"/>
  <c r="L784" i="6" s="1"/>
  <c r="L793" i="6" s="1"/>
  <c r="L802" i="6" s="1"/>
  <c r="L811" i="6" s="1"/>
  <c r="L820" i="6" s="1"/>
  <c r="L829" i="6" s="1"/>
  <c r="L838" i="6" s="1"/>
  <c r="L847" i="6" s="1"/>
  <c r="L856" i="6" s="1"/>
  <c r="L865" i="6" s="1"/>
  <c r="M766" i="6"/>
  <c r="M775" i="6" s="1"/>
  <c r="M784" i="6" s="1"/>
  <c r="M793" i="6" s="1"/>
  <c r="M802" i="6" s="1"/>
  <c r="M811" i="6" s="1"/>
  <c r="M820" i="6" s="1"/>
  <c r="M829" i="6" s="1"/>
  <c r="M838" i="6" s="1"/>
  <c r="M847" i="6" s="1"/>
  <c r="M856" i="6" s="1"/>
  <c r="M865" i="6" s="1"/>
  <c r="N766" i="6"/>
  <c r="N775" i="6" s="1"/>
  <c r="N784" i="6" s="1"/>
  <c r="N793" i="6" s="1"/>
  <c r="N802" i="6" s="1"/>
  <c r="N811" i="6" s="1"/>
  <c r="N820" i="6" s="1"/>
  <c r="N829" i="6" s="1"/>
  <c r="N838" i="6" s="1"/>
  <c r="N847" i="6" s="1"/>
  <c r="N856" i="6" s="1"/>
  <c r="N865" i="6" s="1"/>
  <c r="O766" i="6"/>
  <c r="O775" i="6" s="1"/>
  <c r="O784" i="6" s="1"/>
  <c r="O793" i="6" s="1"/>
  <c r="O802" i="6" s="1"/>
  <c r="O811" i="6" s="1"/>
  <c r="O820" i="6" s="1"/>
  <c r="O829" i="6" s="1"/>
  <c r="O838" i="6" s="1"/>
  <c r="O847" i="6" s="1"/>
  <c r="O856" i="6" s="1"/>
  <c r="O865" i="6" s="1"/>
  <c r="P766" i="6"/>
  <c r="P775" i="6" s="1"/>
  <c r="P784" i="6" s="1"/>
  <c r="P793" i="6" s="1"/>
  <c r="P802" i="6" s="1"/>
  <c r="P811" i="6" s="1"/>
  <c r="P820" i="6" s="1"/>
  <c r="P829" i="6" s="1"/>
  <c r="P838" i="6" s="1"/>
  <c r="P847" i="6" s="1"/>
  <c r="P856" i="6" s="1"/>
  <c r="P865" i="6" s="1"/>
  <c r="L767" i="6"/>
  <c r="L776" i="6" s="1"/>
  <c r="L785" i="6" s="1"/>
  <c r="L794" i="6" s="1"/>
  <c r="L803" i="6" s="1"/>
  <c r="L812" i="6" s="1"/>
  <c r="L821" i="6" s="1"/>
  <c r="L830" i="6" s="1"/>
  <c r="L839" i="6" s="1"/>
  <c r="L848" i="6" s="1"/>
  <c r="L857" i="6" s="1"/>
  <c r="L866" i="6" s="1"/>
  <c r="M767" i="6"/>
  <c r="M776" i="6" s="1"/>
  <c r="M785" i="6" s="1"/>
  <c r="M794" i="6" s="1"/>
  <c r="M803" i="6" s="1"/>
  <c r="M812" i="6" s="1"/>
  <c r="M821" i="6" s="1"/>
  <c r="M830" i="6" s="1"/>
  <c r="M839" i="6" s="1"/>
  <c r="M848" i="6" s="1"/>
  <c r="M857" i="6" s="1"/>
  <c r="M866" i="6" s="1"/>
  <c r="N767" i="6"/>
  <c r="N776" i="6" s="1"/>
  <c r="N785" i="6" s="1"/>
  <c r="N794" i="6" s="1"/>
  <c r="N803" i="6" s="1"/>
  <c r="N812" i="6" s="1"/>
  <c r="N821" i="6" s="1"/>
  <c r="N830" i="6" s="1"/>
  <c r="N839" i="6" s="1"/>
  <c r="N848" i="6" s="1"/>
  <c r="N857" i="6" s="1"/>
  <c r="N866" i="6" s="1"/>
  <c r="O767" i="6"/>
  <c r="O776" i="6" s="1"/>
  <c r="O785" i="6" s="1"/>
  <c r="O794" i="6" s="1"/>
  <c r="O803" i="6" s="1"/>
  <c r="O812" i="6" s="1"/>
  <c r="O821" i="6" s="1"/>
  <c r="O830" i="6" s="1"/>
  <c r="O839" i="6" s="1"/>
  <c r="O848" i="6" s="1"/>
  <c r="O857" i="6" s="1"/>
  <c r="O866" i="6" s="1"/>
  <c r="P767" i="6"/>
  <c r="P776" i="6" s="1"/>
  <c r="P785" i="6" s="1"/>
  <c r="P794" i="6" s="1"/>
  <c r="P803" i="6" s="1"/>
  <c r="P812" i="6" s="1"/>
  <c r="P821" i="6" s="1"/>
  <c r="P830" i="6" s="1"/>
  <c r="P839" i="6" s="1"/>
  <c r="P848" i="6" s="1"/>
  <c r="P857" i="6" s="1"/>
  <c r="P866" i="6" s="1"/>
  <c r="K767" i="6"/>
  <c r="K776" i="6" s="1"/>
  <c r="K785" i="6" s="1"/>
  <c r="K794" i="6" s="1"/>
  <c r="K803" i="6" s="1"/>
  <c r="K812" i="6" s="1"/>
  <c r="K821" i="6" s="1"/>
  <c r="K830" i="6" s="1"/>
  <c r="K839" i="6" s="1"/>
  <c r="K848" i="6" s="1"/>
  <c r="K857" i="6" s="1"/>
  <c r="K866" i="6" s="1"/>
  <c r="K766" i="6"/>
  <c r="K775" i="6" s="1"/>
  <c r="K784" i="6" s="1"/>
  <c r="K793" i="6" s="1"/>
  <c r="K802" i="6" s="1"/>
  <c r="K811" i="6" s="1"/>
  <c r="K820" i="6" s="1"/>
  <c r="K829" i="6" s="1"/>
  <c r="K838" i="6" s="1"/>
  <c r="K847" i="6" s="1"/>
  <c r="K856" i="6" s="1"/>
  <c r="K865" i="6" s="1"/>
  <c r="K765" i="6"/>
  <c r="K774" i="6" s="1"/>
  <c r="K783" i="6" s="1"/>
  <c r="K792" i="6" s="1"/>
  <c r="K801" i="6" s="1"/>
  <c r="K810" i="6" s="1"/>
  <c r="K819" i="6" s="1"/>
  <c r="K828" i="6" s="1"/>
  <c r="K837" i="6" s="1"/>
  <c r="K846" i="6" s="1"/>
  <c r="K855" i="6" s="1"/>
  <c r="K864" i="6" s="1"/>
  <c r="L764" i="6"/>
  <c r="L773" i="6" s="1"/>
  <c r="L782" i="6" s="1"/>
  <c r="L791" i="6" s="1"/>
  <c r="L800" i="6" s="1"/>
  <c r="L809" i="6" s="1"/>
  <c r="L818" i="6" s="1"/>
  <c r="L827" i="6" s="1"/>
  <c r="L836" i="6" s="1"/>
  <c r="L845" i="6" s="1"/>
  <c r="L854" i="6" s="1"/>
  <c r="L863" i="6" s="1"/>
  <c r="K764" i="6"/>
  <c r="K773" i="6" s="1"/>
  <c r="K782" i="6" s="1"/>
  <c r="K791" i="6" s="1"/>
  <c r="K800" i="6" s="1"/>
  <c r="K809" i="6" s="1"/>
  <c r="K818" i="6" s="1"/>
  <c r="K827" i="6" s="1"/>
  <c r="K836" i="6" s="1"/>
  <c r="K845" i="6" s="1"/>
  <c r="K854" i="6" s="1"/>
  <c r="K863" i="6" s="1"/>
  <c r="L763" i="6"/>
  <c r="L772" i="6" s="1"/>
  <c r="L781" i="6" s="1"/>
  <c r="L790" i="6" s="1"/>
  <c r="L799" i="6" s="1"/>
  <c r="L808" i="6" s="1"/>
  <c r="L817" i="6" s="1"/>
  <c r="L826" i="6" s="1"/>
  <c r="L835" i="6" s="1"/>
  <c r="L844" i="6" s="1"/>
  <c r="L853" i="6" s="1"/>
  <c r="L862" i="6" s="1"/>
  <c r="K763" i="6"/>
  <c r="K772" i="6" s="1"/>
  <c r="K781" i="6" s="1"/>
  <c r="K790" i="6" s="1"/>
  <c r="K799" i="6" s="1"/>
  <c r="K808" i="6" s="1"/>
  <c r="K817" i="6" s="1"/>
  <c r="K826" i="6" s="1"/>
  <c r="K835" i="6" s="1"/>
  <c r="K844" i="6" s="1"/>
  <c r="K853" i="6" s="1"/>
  <c r="K862" i="6" s="1"/>
  <c r="L762" i="6"/>
  <c r="L771" i="6" s="1"/>
  <c r="L780" i="6" s="1"/>
  <c r="L789" i="6" s="1"/>
  <c r="L798" i="6" s="1"/>
  <c r="L807" i="6" s="1"/>
  <c r="L816" i="6" s="1"/>
  <c r="L825" i="6" s="1"/>
  <c r="L834" i="6" s="1"/>
  <c r="L843" i="6" s="1"/>
  <c r="L852" i="6" s="1"/>
  <c r="L861" i="6" s="1"/>
  <c r="K762" i="6"/>
  <c r="K771" i="6" s="1"/>
  <c r="K780" i="6" s="1"/>
  <c r="K789" i="6" s="1"/>
  <c r="K798" i="6" s="1"/>
  <c r="K807" i="6" s="1"/>
  <c r="K816" i="6" s="1"/>
  <c r="K825" i="6" s="1"/>
  <c r="K834" i="6" s="1"/>
  <c r="K843" i="6" s="1"/>
  <c r="K852" i="6" s="1"/>
  <c r="K861" i="6" s="1"/>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I869" i="6"/>
  <c r="H869" i="6"/>
  <c r="F851" i="6"/>
  <c r="F842" i="6"/>
  <c r="I833" i="6"/>
  <c r="I824" i="6"/>
  <c r="F815" i="6"/>
  <c r="E815" i="6"/>
  <c r="AY49" i="37"/>
  <c r="F806" i="6"/>
  <c r="E806" i="6"/>
  <c r="AY48" i="37"/>
  <c r="AH48" i="37"/>
  <c r="O48" i="37"/>
  <c r="E797" i="6"/>
  <c r="AH47" i="37"/>
  <c r="O47" i="37"/>
  <c r="AY46" i="37"/>
  <c r="I779" i="6"/>
  <c r="AH45" i="37"/>
  <c r="O45" i="37"/>
  <c r="I770" i="6"/>
  <c r="G770" i="6"/>
  <c r="AT37" i="37"/>
  <c r="AS37" i="37"/>
  <c r="AR37" i="37"/>
  <c r="H37" i="37"/>
  <c r="F37" i="37"/>
  <c r="E37" i="37"/>
  <c r="Z36" i="37"/>
  <c r="W36" i="37"/>
  <c r="V36" i="37"/>
  <c r="Z35" i="37"/>
  <c r="Y35" i="37"/>
  <c r="X35" i="37"/>
  <c r="Z34" i="37"/>
  <c r="W34" i="37"/>
  <c r="V34" i="37"/>
  <c r="X33" i="37"/>
  <c r="W33" i="37"/>
  <c r="V33" i="37"/>
  <c r="X32" i="37"/>
  <c r="W32" i="37"/>
  <c r="V32" i="37"/>
  <c r="Z31" i="37"/>
  <c r="Y31" i="37"/>
  <c r="V31" i="37"/>
  <c r="Z30" i="37"/>
  <c r="Y30" i="37"/>
  <c r="X30" i="37"/>
  <c r="Z29" i="37"/>
  <c r="Y29" i="37"/>
  <c r="X29" i="37"/>
  <c r="Z26" i="37"/>
  <c r="I866" i="6" s="1"/>
  <c r="Y26" i="37"/>
  <c r="H866" i="6" s="1"/>
  <c r="X26" i="37"/>
  <c r="B26" i="37"/>
  <c r="E56" i="37" s="1"/>
  <c r="Z25" i="37"/>
  <c r="Y25" i="37"/>
  <c r="V25" i="37"/>
  <c r="B25" i="37"/>
  <c r="B39" i="37" s="1"/>
  <c r="X24" i="37"/>
  <c r="W24" i="37"/>
  <c r="V24" i="37"/>
  <c r="B24" i="37"/>
  <c r="B38" i="37" s="1"/>
  <c r="Z23" i="37"/>
  <c r="W23" i="37"/>
  <c r="F839" i="6" s="1"/>
  <c r="V23" i="37"/>
  <c r="B23" i="37"/>
  <c r="B37" i="37" s="1"/>
  <c r="Z22" i="37"/>
  <c r="I830" i="6" s="1"/>
  <c r="W22" i="37"/>
  <c r="V22" i="37"/>
  <c r="B22" i="37"/>
  <c r="B36" i="37" s="1"/>
  <c r="Z21" i="37"/>
  <c r="I821" i="6" s="1"/>
  <c r="Y21" i="37"/>
  <c r="X21" i="37"/>
  <c r="B21" i="37"/>
  <c r="B35" i="37" s="1"/>
  <c r="Z20" i="37"/>
  <c r="W20" i="37"/>
  <c r="V20" i="37"/>
  <c r="B20" i="37"/>
  <c r="X19" i="37"/>
  <c r="W19" i="37"/>
  <c r="F803" i="6" s="1"/>
  <c r="V19" i="37"/>
  <c r="E803" i="6" s="1"/>
  <c r="B19" i="37"/>
  <c r="E49" i="37" s="1"/>
  <c r="X18" i="37"/>
  <c r="W18" i="37"/>
  <c r="V18" i="37"/>
  <c r="E794" i="6" s="1"/>
  <c r="B18" i="37"/>
  <c r="Z17" i="37"/>
  <c r="Y17" i="37"/>
  <c r="V17" i="37"/>
  <c r="B17" i="37"/>
  <c r="B31" i="37" s="1"/>
  <c r="AA16" i="37"/>
  <c r="Z16" i="37"/>
  <c r="I776" i="6" s="1"/>
  <c r="Y16" i="37"/>
  <c r="X16" i="37"/>
  <c r="B16" i="37"/>
  <c r="AA15" i="37"/>
  <c r="Z15" i="37"/>
  <c r="I767" i="6" s="1"/>
  <c r="Y15" i="37"/>
  <c r="X15" i="37"/>
  <c r="G767" i="6" s="1"/>
  <c r="W15" i="37"/>
  <c r="V15" i="37"/>
  <c r="B15" i="37"/>
  <c r="E45" i="37" s="1"/>
  <c r="AW9" i="37"/>
  <c r="AC9" i="37"/>
  <c r="J9" i="37"/>
  <c r="AY7" i="37"/>
  <c r="AX7" i="37"/>
  <c r="AW7" i="37"/>
  <c r="AH7" i="37"/>
  <c r="AG7" i="37"/>
  <c r="AF7" i="37"/>
  <c r="AE7" i="37"/>
  <c r="AD7" i="37"/>
  <c r="AC7" i="37"/>
  <c r="O7" i="37"/>
  <c r="N7" i="37"/>
  <c r="M7" i="37"/>
  <c r="L7" i="37"/>
  <c r="K7" i="37"/>
  <c r="J7" i="37"/>
  <c r="I868" i="6"/>
  <c r="H868" i="6"/>
  <c r="F850" i="6"/>
  <c r="F841" i="6"/>
  <c r="I832" i="6"/>
  <c r="I823" i="6"/>
  <c r="F814" i="6"/>
  <c r="E814" i="6"/>
  <c r="AY49" i="36"/>
  <c r="F805" i="6"/>
  <c r="E805" i="6"/>
  <c r="AY48" i="36"/>
  <c r="AH48" i="36"/>
  <c r="O48" i="36"/>
  <c r="E796" i="6"/>
  <c r="AH47" i="36"/>
  <c r="O47" i="36"/>
  <c r="AY46" i="36"/>
  <c r="I778" i="6"/>
  <c r="AH45" i="36"/>
  <c r="O45" i="36"/>
  <c r="I769" i="6"/>
  <c r="G769" i="6"/>
  <c r="AT37" i="36"/>
  <c r="AS37" i="36"/>
  <c r="AR37" i="36"/>
  <c r="H37" i="36"/>
  <c r="F37" i="36"/>
  <c r="E37" i="36"/>
  <c r="Z36" i="36"/>
  <c r="W36" i="36"/>
  <c r="V36" i="36"/>
  <c r="Z35" i="36"/>
  <c r="Y35" i="36"/>
  <c r="X35" i="36"/>
  <c r="Z34" i="36"/>
  <c r="W34" i="36"/>
  <c r="V34" i="36"/>
  <c r="X33" i="36"/>
  <c r="W33" i="36"/>
  <c r="V33" i="36"/>
  <c r="X32" i="36"/>
  <c r="W32" i="36"/>
  <c r="V32" i="36"/>
  <c r="Z31" i="36"/>
  <c r="Y31" i="36"/>
  <c r="V31" i="36"/>
  <c r="Z30" i="36"/>
  <c r="Y30" i="36"/>
  <c r="X30" i="36"/>
  <c r="Z29" i="36"/>
  <c r="Y29" i="36"/>
  <c r="X29" i="36"/>
  <c r="Z26" i="36"/>
  <c r="I865" i="6" s="1"/>
  <c r="Y26" i="36"/>
  <c r="H865" i="6" s="1"/>
  <c r="X26" i="36"/>
  <c r="B26" i="36"/>
  <c r="Z25" i="36"/>
  <c r="Y25" i="36"/>
  <c r="V25" i="36"/>
  <c r="B25" i="36"/>
  <c r="X24" i="36"/>
  <c r="W24" i="36"/>
  <c r="V24" i="36"/>
  <c r="B24" i="36"/>
  <c r="B38" i="36" s="1"/>
  <c r="Z23" i="36"/>
  <c r="W23" i="36"/>
  <c r="F838" i="6" s="1"/>
  <c r="V23" i="36"/>
  <c r="B23" i="36"/>
  <c r="E53" i="36" s="1"/>
  <c r="Z22" i="36"/>
  <c r="I829" i="6" s="1"/>
  <c r="W22" i="36"/>
  <c r="V22" i="36"/>
  <c r="B22" i="36"/>
  <c r="E52" i="36" s="1"/>
  <c r="Z21" i="36"/>
  <c r="I820" i="6" s="1"/>
  <c r="Y21" i="36"/>
  <c r="X21" i="36"/>
  <c r="B21" i="36"/>
  <c r="E51" i="36" s="1"/>
  <c r="Z20" i="36"/>
  <c r="W20" i="36"/>
  <c r="V20" i="36"/>
  <c r="B20" i="36"/>
  <c r="B34" i="36" s="1"/>
  <c r="X19" i="36"/>
  <c r="W19" i="36"/>
  <c r="F802" i="6" s="1"/>
  <c r="V19" i="36"/>
  <c r="E802" i="6" s="1"/>
  <c r="B19" i="36"/>
  <c r="E49" i="36" s="1"/>
  <c r="X18" i="36"/>
  <c r="W18" i="36"/>
  <c r="V18" i="36"/>
  <c r="E793" i="6" s="1"/>
  <c r="B18" i="36"/>
  <c r="Z17" i="36"/>
  <c r="Y17" i="36"/>
  <c r="V17" i="36"/>
  <c r="B17" i="36"/>
  <c r="AA16" i="36"/>
  <c r="Z16" i="36"/>
  <c r="I775" i="6" s="1"/>
  <c r="Y16" i="36"/>
  <c r="X16" i="36"/>
  <c r="B16" i="36"/>
  <c r="AA15" i="36"/>
  <c r="Z15" i="36"/>
  <c r="I766" i="6" s="1"/>
  <c r="Y15" i="36"/>
  <c r="X15" i="36"/>
  <c r="G766" i="6" s="1"/>
  <c r="W15" i="36"/>
  <c r="V15" i="36"/>
  <c r="B15" i="36"/>
  <c r="E45" i="36" s="1"/>
  <c r="AW9" i="36"/>
  <c r="AC9" i="36"/>
  <c r="J9" i="36"/>
  <c r="AY7" i="36"/>
  <c r="AX7" i="36"/>
  <c r="AW7" i="36"/>
  <c r="AH7" i="36"/>
  <c r="AG7" i="36"/>
  <c r="AF7" i="36"/>
  <c r="AE7" i="36"/>
  <c r="AD7" i="36"/>
  <c r="AC7" i="36"/>
  <c r="O7" i="36"/>
  <c r="N7" i="36"/>
  <c r="M7" i="36"/>
  <c r="L7" i="36"/>
  <c r="K7" i="36"/>
  <c r="J7" i="36"/>
  <c r="I867" i="6"/>
  <c r="H867" i="6"/>
  <c r="E56" i="35"/>
  <c r="E55" i="35"/>
  <c r="F849" i="6"/>
  <c r="E54" i="35"/>
  <c r="F840" i="6"/>
  <c r="E53" i="35"/>
  <c r="I831" i="6"/>
  <c r="E52" i="35"/>
  <c r="I822" i="6"/>
  <c r="E51" i="35"/>
  <c r="F813" i="6"/>
  <c r="E813" i="6"/>
  <c r="E50" i="35"/>
  <c r="AY49" i="35"/>
  <c r="F804" i="6"/>
  <c r="E804" i="6"/>
  <c r="E49" i="35"/>
  <c r="AY48" i="35"/>
  <c r="AH48" i="35"/>
  <c r="O48" i="35"/>
  <c r="E795" i="6"/>
  <c r="E48" i="35"/>
  <c r="AH47" i="35"/>
  <c r="O47" i="35"/>
  <c r="E47" i="35"/>
  <c r="AY46" i="35"/>
  <c r="I777" i="6"/>
  <c r="E46" i="35"/>
  <c r="AH45" i="35"/>
  <c r="O45" i="35"/>
  <c r="I768" i="6"/>
  <c r="G768" i="6"/>
  <c r="E45" i="35"/>
  <c r="J40" i="35"/>
  <c r="B40" i="35"/>
  <c r="J39" i="35"/>
  <c r="B39" i="35"/>
  <c r="J38" i="35"/>
  <c r="B38" i="35"/>
  <c r="AT37" i="35"/>
  <c r="AS37" i="35"/>
  <c r="AR37" i="35"/>
  <c r="J37" i="35"/>
  <c r="H37" i="35"/>
  <c r="F37" i="35"/>
  <c r="E37" i="35"/>
  <c r="B37" i="35"/>
  <c r="Z36" i="35"/>
  <c r="W36" i="35"/>
  <c r="V36" i="35"/>
  <c r="J36" i="35"/>
  <c r="B36" i="35"/>
  <c r="Z35" i="35"/>
  <c r="Y35" i="35"/>
  <c r="X35" i="35"/>
  <c r="J35" i="35"/>
  <c r="B35" i="35"/>
  <c r="Z34" i="35"/>
  <c r="W34" i="35"/>
  <c r="V34" i="35"/>
  <c r="J34" i="35"/>
  <c r="B34" i="35"/>
  <c r="X33" i="35"/>
  <c r="W33" i="35"/>
  <c r="V33" i="35"/>
  <c r="J33" i="35"/>
  <c r="B33" i="35"/>
  <c r="X32" i="35"/>
  <c r="W32" i="35"/>
  <c r="V32" i="35"/>
  <c r="J32" i="35"/>
  <c r="B32" i="35"/>
  <c r="Z31" i="35"/>
  <c r="Y31" i="35"/>
  <c r="V31" i="35"/>
  <c r="J31" i="35"/>
  <c r="B31" i="35"/>
  <c r="Z30" i="35"/>
  <c r="Y30" i="35"/>
  <c r="X30" i="35"/>
  <c r="J30" i="35"/>
  <c r="B30" i="35"/>
  <c r="Z29" i="35"/>
  <c r="Y29" i="35"/>
  <c r="X29" i="35"/>
  <c r="J29" i="35"/>
  <c r="B29" i="35"/>
  <c r="Z26" i="35"/>
  <c r="I864" i="6" s="1"/>
  <c r="Y26" i="35"/>
  <c r="H864" i="6" s="1"/>
  <c r="X26" i="35"/>
  <c r="U26" i="35"/>
  <c r="X56" i="35" s="1"/>
  <c r="Z25" i="35"/>
  <c r="Y25" i="35"/>
  <c r="V25" i="35"/>
  <c r="U25" i="35"/>
  <c r="AQ25" i="35" s="1"/>
  <c r="AW39" i="35" s="1"/>
  <c r="X24" i="35"/>
  <c r="W24" i="35"/>
  <c r="V24" i="35"/>
  <c r="U24" i="35"/>
  <c r="X54" i="35" s="1"/>
  <c r="Z23" i="35"/>
  <c r="W23" i="35"/>
  <c r="F837" i="6" s="1"/>
  <c r="V23" i="35"/>
  <c r="U23" i="35"/>
  <c r="Z22" i="35"/>
  <c r="I828" i="6" s="1"/>
  <c r="W22" i="35"/>
  <c r="V22" i="35"/>
  <c r="U22" i="35"/>
  <c r="AQ22" i="35" s="1"/>
  <c r="AQ36" i="35" s="1"/>
  <c r="Z21" i="35"/>
  <c r="I819" i="6" s="1"/>
  <c r="Y21" i="35"/>
  <c r="X21" i="35"/>
  <c r="U21" i="35"/>
  <c r="X51" i="35" s="1"/>
  <c r="Z20" i="35"/>
  <c r="W20" i="35"/>
  <c r="V20" i="35"/>
  <c r="U20" i="35"/>
  <c r="AQ20" i="35" s="1"/>
  <c r="AQ34" i="35" s="1"/>
  <c r="X19" i="35"/>
  <c r="W19" i="35"/>
  <c r="F801" i="6" s="1"/>
  <c r="V19" i="35"/>
  <c r="E801" i="6" s="1"/>
  <c r="U19" i="35"/>
  <c r="AQ19" i="35" s="1"/>
  <c r="X18" i="35"/>
  <c r="W18" i="35"/>
  <c r="V18" i="35"/>
  <c r="E792" i="6" s="1"/>
  <c r="U18" i="35"/>
  <c r="U32" i="35" s="1"/>
  <c r="Z17" i="35"/>
  <c r="Y17" i="35"/>
  <c r="V17" i="35"/>
  <c r="U17" i="35"/>
  <c r="AQ17" i="35" s="1"/>
  <c r="AA16" i="35"/>
  <c r="Z16" i="35"/>
  <c r="I774" i="6" s="1"/>
  <c r="Y16" i="35"/>
  <c r="X16" i="35"/>
  <c r="U16" i="35"/>
  <c r="U30" i="35" s="1"/>
  <c r="AA15" i="35"/>
  <c r="Z15" i="35"/>
  <c r="I765" i="6" s="1"/>
  <c r="Y15" i="35"/>
  <c r="X15" i="35"/>
  <c r="G765" i="6" s="1"/>
  <c r="W15" i="35"/>
  <c r="V15" i="35"/>
  <c r="U15" i="35"/>
  <c r="AQ15" i="35" s="1"/>
  <c r="AQ29" i="35" s="1"/>
  <c r="AW9" i="35"/>
  <c r="AC9" i="35"/>
  <c r="J9" i="35"/>
  <c r="AY7" i="35"/>
  <c r="AX7" i="35"/>
  <c r="AW7" i="35"/>
  <c r="AH7" i="35"/>
  <c r="AG7" i="35"/>
  <c r="AF7" i="35"/>
  <c r="AE7" i="35"/>
  <c r="AD7" i="35"/>
  <c r="AC7" i="35"/>
  <c r="O7" i="35"/>
  <c r="N7" i="35"/>
  <c r="M7" i="35"/>
  <c r="L7" i="35"/>
  <c r="K7" i="35"/>
  <c r="J7" i="35"/>
  <c r="I761" i="6"/>
  <c r="H761" i="6"/>
  <c r="F635" i="6"/>
  <c r="F572" i="6"/>
  <c r="I509" i="6"/>
  <c r="I446" i="6"/>
  <c r="F383" i="6"/>
  <c r="E383" i="6"/>
  <c r="F320" i="6"/>
  <c r="E320" i="6"/>
  <c r="E257" i="6"/>
  <c r="I131" i="6"/>
  <c r="I68" i="6"/>
  <c r="G68" i="6"/>
  <c r="I760" i="6"/>
  <c r="H760" i="6"/>
  <c r="F634" i="6"/>
  <c r="F571" i="6"/>
  <c r="I508" i="6"/>
  <c r="I445" i="6"/>
  <c r="F382" i="6"/>
  <c r="E382" i="6"/>
  <c r="F319" i="6"/>
  <c r="E319" i="6"/>
  <c r="E256" i="6"/>
  <c r="I130" i="6"/>
  <c r="I67" i="6"/>
  <c r="G67" i="6"/>
  <c r="B26" i="31"/>
  <c r="U26" i="31" s="1"/>
  <c r="U40" i="31" s="1"/>
  <c r="B25" i="31"/>
  <c r="B39" i="31" s="1"/>
  <c r="B24" i="31"/>
  <c r="U24" i="31" s="1"/>
  <c r="U38" i="31" s="1"/>
  <c r="B23" i="31"/>
  <c r="B37" i="31" s="1"/>
  <c r="B22" i="31"/>
  <c r="B36" i="31" s="1"/>
  <c r="B21" i="31"/>
  <c r="J35" i="31" s="1"/>
  <c r="B20" i="31"/>
  <c r="J34" i="31" s="1"/>
  <c r="B19" i="31"/>
  <c r="E49" i="31" s="1"/>
  <c r="B18" i="31"/>
  <c r="B32" i="31" s="1"/>
  <c r="B17" i="31"/>
  <c r="J31" i="31" s="1"/>
  <c r="B16" i="31"/>
  <c r="J30" i="31" s="1"/>
  <c r="B15" i="31"/>
  <c r="J29" i="31" s="1"/>
  <c r="B30" i="30"/>
  <c r="J31" i="30"/>
  <c r="E48" i="30"/>
  <c r="B33" i="30"/>
  <c r="B34" i="30"/>
  <c r="J35" i="30"/>
  <c r="U22" i="30"/>
  <c r="X52" i="30" s="1"/>
  <c r="J37" i="30"/>
  <c r="U24" i="30"/>
  <c r="AC38" i="30" s="1"/>
  <c r="E55" i="30"/>
  <c r="E56" i="30"/>
  <c r="U15" i="30"/>
  <c r="AC29" i="30" s="1"/>
  <c r="F633" i="6"/>
  <c r="H759" i="6"/>
  <c r="I759" i="6"/>
  <c r="F570" i="6"/>
  <c r="Z26" i="31"/>
  <c r="I740" i="6" s="1"/>
  <c r="Y26" i="31"/>
  <c r="H740" i="6" s="1"/>
  <c r="X26" i="31"/>
  <c r="Z25" i="31"/>
  <c r="Y25" i="31"/>
  <c r="V25" i="31"/>
  <c r="X24" i="31"/>
  <c r="W24" i="31"/>
  <c r="V24" i="31"/>
  <c r="Z23" i="31"/>
  <c r="W23" i="31"/>
  <c r="F551" i="6" s="1"/>
  <c r="V23" i="31"/>
  <c r="Z22" i="31"/>
  <c r="I488" i="6" s="1"/>
  <c r="W22" i="31"/>
  <c r="V22" i="31"/>
  <c r="Z21" i="31"/>
  <c r="I425" i="6" s="1"/>
  <c r="Y21" i="31"/>
  <c r="X21" i="31"/>
  <c r="Z20" i="31"/>
  <c r="W20" i="31"/>
  <c r="V20" i="31"/>
  <c r="X19" i="31"/>
  <c r="W19" i="31"/>
  <c r="V19" i="31"/>
  <c r="E299" i="6" s="1"/>
  <c r="X18" i="31"/>
  <c r="W18" i="31"/>
  <c r="V18" i="31"/>
  <c r="E236" i="6" s="1"/>
  <c r="Z17" i="31"/>
  <c r="Y17" i="31"/>
  <c r="V17" i="31"/>
  <c r="AA16" i="31"/>
  <c r="Z16" i="31"/>
  <c r="I110" i="6" s="1"/>
  <c r="Y16" i="31"/>
  <c r="X16" i="31"/>
  <c r="AA15" i="31"/>
  <c r="Z15" i="31"/>
  <c r="I47" i="6" s="1"/>
  <c r="Y15" i="31"/>
  <c r="X15" i="31"/>
  <c r="G47" i="6" s="1"/>
  <c r="W15" i="31"/>
  <c r="V15" i="31"/>
  <c r="Z26" i="30"/>
  <c r="I739" i="6" s="1"/>
  <c r="Y26" i="30"/>
  <c r="X26" i="30"/>
  <c r="Z25" i="30"/>
  <c r="Y25" i="30"/>
  <c r="V25" i="30"/>
  <c r="X24" i="30"/>
  <c r="W24" i="30"/>
  <c r="V24" i="30"/>
  <c r="Z23" i="30"/>
  <c r="W23" i="30"/>
  <c r="V23" i="30"/>
  <c r="Z22" i="30"/>
  <c r="I487" i="6" s="1"/>
  <c r="W22" i="30"/>
  <c r="V22" i="30"/>
  <c r="Z21" i="30"/>
  <c r="I424" i="6" s="1"/>
  <c r="Y21" i="30"/>
  <c r="X21" i="30"/>
  <c r="Z20" i="30"/>
  <c r="W20" i="30"/>
  <c r="V20" i="30"/>
  <c r="X19" i="30"/>
  <c r="W19" i="30"/>
  <c r="V19" i="30"/>
  <c r="E298" i="6" s="1"/>
  <c r="X18" i="30"/>
  <c r="W18" i="30"/>
  <c r="V18" i="30"/>
  <c r="E235" i="6" s="1"/>
  <c r="Z17" i="30"/>
  <c r="Y17" i="30"/>
  <c r="V17" i="30"/>
  <c r="AA16" i="30"/>
  <c r="Z16" i="30"/>
  <c r="I109" i="6" s="1"/>
  <c r="Y16" i="30"/>
  <c r="X16" i="30"/>
  <c r="AA15" i="30"/>
  <c r="Z15" i="30"/>
  <c r="I46" i="6" s="1"/>
  <c r="Y15" i="30"/>
  <c r="X15" i="30"/>
  <c r="W15" i="30"/>
  <c r="V15" i="30"/>
  <c r="V23" i="28"/>
  <c r="W23" i="28"/>
  <c r="Z23" i="28"/>
  <c r="V24" i="28"/>
  <c r="W24" i="28"/>
  <c r="X24" i="28"/>
  <c r="V25" i="28"/>
  <c r="Y25" i="28"/>
  <c r="Z25" i="28"/>
  <c r="X26" i="28"/>
  <c r="Y26" i="28"/>
  <c r="H738" i="6" s="1"/>
  <c r="Z26" i="28"/>
  <c r="X16" i="28"/>
  <c r="Y16" i="28"/>
  <c r="Z16" i="28"/>
  <c r="I108" i="6" s="1"/>
  <c r="AA16" i="28"/>
  <c r="V17" i="28"/>
  <c r="Y17" i="28"/>
  <c r="Z17" i="28"/>
  <c r="V18" i="28"/>
  <c r="E234" i="6" s="1"/>
  <c r="W18" i="28"/>
  <c r="X18" i="28"/>
  <c r="V19" i="28"/>
  <c r="W19" i="28"/>
  <c r="F297" i="6" s="1"/>
  <c r="X19" i="28"/>
  <c r="V20" i="28"/>
  <c r="W20" i="28"/>
  <c r="Z20" i="28"/>
  <c r="X21" i="28"/>
  <c r="Y21" i="28"/>
  <c r="Z21" i="28"/>
  <c r="V22" i="28"/>
  <c r="W22" i="28"/>
  <c r="Z22" i="28"/>
  <c r="I486" i="6" s="1"/>
  <c r="W15" i="28"/>
  <c r="X15" i="28"/>
  <c r="G45" i="6" s="1"/>
  <c r="Y15" i="28"/>
  <c r="Z15" i="28"/>
  <c r="I45" i="6" s="1"/>
  <c r="AA15" i="28"/>
  <c r="H402" i="6"/>
  <c r="I402" i="6"/>
  <c r="J402" i="6"/>
  <c r="H403" i="6"/>
  <c r="I403" i="6"/>
  <c r="J403" i="6"/>
  <c r="H404" i="6"/>
  <c r="I404" i="6"/>
  <c r="J404" i="6"/>
  <c r="L66" i="6"/>
  <c r="M66" i="6"/>
  <c r="N66" i="6"/>
  <c r="O66" i="6"/>
  <c r="P66" i="6"/>
  <c r="L67" i="6"/>
  <c r="M67" i="6"/>
  <c r="N67" i="6"/>
  <c r="O67" i="6"/>
  <c r="P67" i="6"/>
  <c r="L68" i="6"/>
  <c r="M68" i="6"/>
  <c r="N68" i="6"/>
  <c r="O68" i="6"/>
  <c r="P68" i="6"/>
  <c r="K68" i="6"/>
  <c r="K67" i="6"/>
  <c r="K66" i="6"/>
  <c r="L45" i="6"/>
  <c r="M45" i="6"/>
  <c r="N45" i="6"/>
  <c r="O45" i="6"/>
  <c r="P45" i="6"/>
  <c r="L46" i="6"/>
  <c r="M46" i="6"/>
  <c r="N46" i="6"/>
  <c r="O46" i="6"/>
  <c r="P46" i="6"/>
  <c r="L47" i="6"/>
  <c r="M47" i="6"/>
  <c r="N47" i="6"/>
  <c r="O47" i="6"/>
  <c r="P47" i="6"/>
  <c r="K47" i="6"/>
  <c r="K46" i="6"/>
  <c r="K45" i="6"/>
  <c r="L24" i="6"/>
  <c r="L87" i="6" s="1"/>
  <c r="L25" i="6"/>
  <c r="L88" i="6" s="1"/>
  <c r="L26" i="6"/>
  <c r="L89" i="6" s="1"/>
  <c r="K26" i="6"/>
  <c r="K89" i="6" s="1"/>
  <c r="K25" i="6"/>
  <c r="K88" i="6" s="1"/>
  <c r="K24" i="6"/>
  <c r="K87" i="6" s="1"/>
  <c r="AY49" i="31"/>
  <c r="AY48" i="31"/>
  <c r="AH48" i="31"/>
  <c r="O48" i="31"/>
  <c r="AH47" i="31"/>
  <c r="O47" i="31"/>
  <c r="AY46" i="31"/>
  <c r="AH45" i="31"/>
  <c r="O45" i="31"/>
  <c r="AT37" i="31"/>
  <c r="AS37" i="31"/>
  <c r="AR37" i="31"/>
  <c r="H37" i="31"/>
  <c r="F37" i="31"/>
  <c r="E37" i="31"/>
  <c r="Z36" i="31"/>
  <c r="W36" i="31"/>
  <c r="V36" i="31"/>
  <c r="Z35" i="31"/>
  <c r="Y35" i="31"/>
  <c r="X35" i="31"/>
  <c r="Z34" i="31"/>
  <c r="W34" i="31"/>
  <c r="V34" i="31"/>
  <c r="X33" i="31"/>
  <c r="W33" i="31"/>
  <c r="V33" i="31"/>
  <c r="X32" i="31"/>
  <c r="W32" i="31"/>
  <c r="V32" i="31"/>
  <c r="Z31" i="31"/>
  <c r="Y31" i="31"/>
  <c r="V31" i="31"/>
  <c r="Z30" i="31"/>
  <c r="Y30" i="31"/>
  <c r="X30" i="31"/>
  <c r="Z29" i="31"/>
  <c r="Y29" i="31"/>
  <c r="X29" i="31"/>
  <c r="AW9" i="31"/>
  <c r="AC9" i="31"/>
  <c r="J9" i="31"/>
  <c r="AY7" i="31"/>
  <c r="AX7" i="31"/>
  <c r="AW7" i="31"/>
  <c r="AH7" i="31"/>
  <c r="AG7" i="31"/>
  <c r="AF7" i="31"/>
  <c r="AE7" i="31"/>
  <c r="AD7" i="31"/>
  <c r="AC7" i="31"/>
  <c r="O7" i="31"/>
  <c r="N7" i="31"/>
  <c r="M7" i="31"/>
  <c r="L7" i="31"/>
  <c r="K7" i="31"/>
  <c r="J7" i="31"/>
  <c r="AY49" i="30"/>
  <c r="AY48" i="30"/>
  <c r="AH48" i="30"/>
  <c r="O48" i="30"/>
  <c r="AH47" i="30"/>
  <c r="O47" i="30"/>
  <c r="AY46" i="30"/>
  <c r="AH45" i="30"/>
  <c r="O45" i="30"/>
  <c r="AT37" i="30"/>
  <c r="AS37" i="30"/>
  <c r="AR37" i="30"/>
  <c r="H37" i="30"/>
  <c r="F37" i="30"/>
  <c r="E37" i="30"/>
  <c r="Z36" i="30"/>
  <c r="W36" i="30"/>
  <c r="V36" i="30"/>
  <c r="Z35" i="30"/>
  <c r="Y35" i="30"/>
  <c r="X35" i="30"/>
  <c r="Z34" i="30"/>
  <c r="W34" i="30"/>
  <c r="V34" i="30"/>
  <c r="X33" i="30"/>
  <c r="W33" i="30"/>
  <c r="V33" i="30"/>
  <c r="X32" i="30"/>
  <c r="W32" i="30"/>
  <c r="V32" i="30"/>
  <c r="Z31" i="30"/>
  <c r="Y31" i="30"/>
  <c r="V31" i="30"/>
  <c r="Z30" i="30"/>
  <c r="Y30" i="30"/>
  <c r="X30" i="30"/>
  <c r="Z29" i="30"/>
  <c r="Y29" i="30"/>
  <c r="X29" i="30"/>
  <c r="AW9" i="30"/>
  <c r="AC9" i="30"/>
  <c r="J9" i="30"/>
  <c r="AY7" i="30"/>
  <c r="AX7" i="30"/>
  <c r="AW7" i="30"/>
  <c r="AH7" i="30"/>
  <c r="AG7" i="30"/>
  <c r="AF7" i="30"/>
  <c r="AE7" i="30"/>
  <c r="AD7" i="30"/>
  <c r="AC7" i="30"/>
  <c r="O7" i="30"/>
  <c r="N7" i="30"/>
  <c r="M7" i="30"/>
  <c r="L7" i="30"/>
  <c r="K7" i="30"/>
  <c r="J7" i="30"/>
  <c r="E255" i="6"/>
  <c r="E318" i="6"/>
  <c r="E381" i="6"/>
  <c r="I129" i="6"/>
  <c r="F318" i="6"/>
  <c r="F381" i="6"/>
  <c r="I444" i="6"/>
  <c r="I507" i="6"/>
  <c r="G66" i="6"/>
  <c r="I66" i="6"/>
  <c r="O48" i="28"/>
  <c r="AA37" i="30" l="1"/>
  <c r="L53" i="30"/>
  <c r="AA37" i="36"/>
  <c r="L53" i="36"/>
  <c r="X37" i="30"/>
  <c r="G53" i="30" a="1"/>
  <c r="G53" i="30" s="1"/>
  <c r="E571" i="6" s="1"/>
  <c r="I53" i="30" a="1"/>
  <c r="I53" i="30" s="1"/>
  <c r="Y37" i="30"/>
  <c r="J53" i="30" a="1"/>
  <c r="J53" i="30" s="1"/>
  <c r="X37" i="31"/>
  <c r="G53" i="31" a="1"/>
  <c r="G53" i="31" s="1"/>
  <c r="E572" i="6" s="1"/>
  <c r="I53" i="31" a="1"/>
  <c r="I53" i="31" s="1"/>
  <c r="X37" i="35"/>
  <c r="I53" i="35" a="1"/>
  <c r="I53" i="35" s="1"/>
  <c r="G53" i="35" a="1"/>
  <c r="G53" i="35" s="1"/>
  <c r="E840" i="6" s="1"/>
  <c r="AA37" i="31"/>
  <c r="L53" i="31"/>
  <c r="Y37" i="35"/>
  <c r="J53" i="35" a="1"/>
  <c r="J53" i="35" s="1"/>
  <c r="X37" i="37"/>
  <c r="I53" i="37" a="1"/>
  <c r="I53" i="37" s="1"/>
  <c r="G53" i="37" a="1"/>
  <c r="G53" i="37" s="1"/>
  <c r="E842" i="6" s="1"/>
  <c r="Y37" i="31"/>
  <c r="J53" i="31" a="1"/>
  <c r="J53" i="31" s="1"/>
  <c r="AA37" i="35"/>
  <c r="L53" i="35"/>
  <c r="X37" i="36"/>
  <c r="I53" i="36" a="1"/>
  <c r="I53" i="36" s="1"/>
  <c r="G53" i="36" a="1"/>
  <c r="G53" i="36" s="1"/>
  <c r="E841" i="6" s="1"/>
  <c r="Y37" i="37"/>
  <c r="J53" i="37" a="1"/>
  <c r="J53" i="37" s="1"/>
  <c r="Y37" i="36"/>
  <c r="J53" i="36" a="1"/>
  <c r="J53" i="36" s="1"/>
  <c r="AA37" i="37"/>
  <c r="L53" i="37"/>
  <c r="U19" i="31"/>
  <c r="X49" i="31" s="1"/>
  <c r="U17" i="31"/>
  <c r="X47" i="31" s="1"/>
  <c r="E55" i="31"/>
  <c r="B38" i="31"/>
  <c r="E45" i="31"/>
  <c r="U25" i="31"/>
  <c r="U39" i="31" s="1"/>
  <c r="B29" i="30"/>
  <c r="J39" i="31"/>
  <c r="B31" i="31"/>
  <c r="U19" i="30"/>
  <c r="X49" i="30" s="1"/>
  <c r="J30" i="30"/>
  <c r="U22" i="36"/>
  <c r="AC36" i="36" s="1"/>
  <c r="U21" i="31"/>
  <c r="U35" i="31" s="1"/>
  <c r="U25" i="30"/>
  <c r="X55" i="30" s="1"/>
  <c r="E47" i="30"/>
  <c r="B31" i="30"/>
  <c r="U17" i="30"/>
  <c r="X47" i="30" s="1"/>
  <c r="B39" i="30"/>
  <c r="J32" i="31"/>
  <c r="J39" i="30"/>
  <c r="J40" i="31"/>
  <c r="E46" i="31"/>
  <c r="J34" i="30"/>
  <c r="U26" i="30"/>
  <c r="X56" i="30" s="1"/>
  <c r="U22" i="31"/>
  <c r="U36" i="31" s="1"/>
  <c r="J32" i="30"/>
  <c r="B40" i="30"/>
  <c r="J33" i="30"/>
  <c r="J40" i="30"/>
  <c r="E50" i="30"/>
  <c r="B30" i="31"/>
  <c r="J36" i="31"/>
  <c r="E49" i="30"/>
  <c r="U16" i="31"/>
  <c r="X46" i="31" s="1"/>
  <c r="B33" i="31"/>
  <c r="E52" i="31"/>
  <c r="U18" i="30"/>
  <c r="U32" i="30" s="1"/>
  <c r="U20" i="30"/>
  <c r="AC34" i="30" s="1"/>
  <c r="B32" i="30"/>
  <c r="E51" i="31"/>
  <c r="B35" i="31"/>
  <c r="J38" i="31"/>
  <c r="E54" i="31"/>
  <c r="B38" i="30"/>
  <c r="E51" i="30"/>
  <c r="J38" i="30"/>
  <c r="E54" i="30"/>
  <c r="U21" i="30"/>
  <c r="X51" i="30" s="1"/>
  <c r="U18" i="31"/>
  <c r="U32" i="31" s="1"/>
  <c r="E48" i="31"/>
  <c r="B35" i="30"/>
  <c r="J29" i="30"/>
  <c r="U16" i="30"/>
  <c r="AC30" i="30" s="1"/>
  <c r="J37" i="31"/>
  <c r="E53" i="31"/>
  <c r="U15" i="31"/>
  <c r="U29" i="31" s="1"/>
  <c r="U23" i="31"/>
  <c r="X53" i="31" s="1"/>
  <c r="E56" i="31"/>
  <c r="B40" i="31"/>
  <c r="B36" i="30"/>
  <c r="J36" i="30"/>
  <c r="E46" i="30"/>
  <c r="E52" i="30"/>
  <c r="B29" i="31"/>
  <c r="E47" i="31"/>
  <c r="J33" i="31"/>
  <c r="AQ24" i="30"/>
  <c r="AW38" i="30" s="1"/>
  <c r="H739" i="6"/>
  <c r="U38" i="30"/>
  <c r="B290" i="6"/>
  <c r="A269" i="6"/>
  <c r="G46" i="6"/>
  <c r="B288" i="6"/>
  <c r="A267" i="6"/>
  <c r="AC34" i="35"/>
  <c r="AC40" i="35"/>
  <c r="B289" i="6"/>
  <c r="A268" i="6"/>
  <c r="F549" i="6"/>
  <c r="AQ26" i="35"/>
  <c r="AQ40" i="35" s="1"/>
  <c r="AC38" i="35"/>
  <c r="U24" i="37"/>
  <c r="X54" i="37" s="1"/>
  <c r="AQ24" i="35"/>
  <c r="AQ38" i="35" s="1"/>
  <c r="X46" i="35"/>
  <c r="X48" i="35"/>
  <c r="U24" i="36"/>
  <c r="X54" i="36" s="1"/>
  <c r="AC36" i="35"/>
  <c r="AC32" i="35"/>
  <c r="U22" i="37"/>
  <c r="AC36" i="37" s="1"/>
  <c r="AQ16" i="35"/>
  <c r="AQ30" i="35" s="1"/>
  <c r="X55" i="35"/>
  <c r="AC30" i="35"/>
  <c r="AR55" i="35"/>
  <c r="U21" i="36"/>
  <c r="U35" i="36" s="1"/>
  <c r="U23" i="36"/>
  <c r="U37" i="36" s="1"/>
  <c r="E52" i="37"/>
  <c r="E50" i="36"/>
  <c r="AQ39" i="35"/>
  <c r="AC39" i="35"/>
  <c r="U19" i="37"/>
  <c r="AC33" i="37" s="1"/>
  <c r="E47" i="37"/>
  <c r="E53" i="37"/>
  <c r="AQ18" i="35"/>
  <c r="AR48" i="35" s="1"/>
  <c r="U15" i="36"/>
  <c r="AQ15" i="36" s="1"/>
  <c r="U15" i="37"/>
  <c r="AC29" i="37" s="1"/>
  <c r="AW33" i="35"/>
  <c r="AR49" i="35"/>
  <c r="X45" i="35"/>
  <c r="U29" i="35"/>
  <c r="X52" i="35"/>
  <c r="U36" i="35"/>
  <c r="B32" i="36"/>
  <c r="U18" i="36"/>
  <c r="J32" i="36"/>
  <c r="B40" i="36"/>
  <c r="E56" i="36"/>
  <c r="J40" i="36"/>
  <c r="U26" i="36"/>
  <c r="AQ23" i="35"/>
  <c r="X53" i="35"/>
  <c r="U37" i="35"/>
  <c r="X49" i="35"/>
  <c r="U33" i="35"/>
  <c r="AR47" i="35"/>
  <c r="AW31" i="35"/>
  <c r="AC29" i="35"/>
  <c r="AQ31" i="35"/>
  <c r="AQ33" i="35"/>
  <c r="X47" i="35"/>
  <c r="U31" i="35"/>
  <c r="AQ21" i="35"/>
  <c r="U35" i="35"/>
  <c r="AC31" i="35"/>
  <c r="AC33" i="35"/>
  <c r="AC35" i="35"/>
  <c r="AC37" i="35"/>
  <c r="E46" i="36"/>
  <c r="B30" i="36"/>
  <c r="J30" i="36"/>
  <c r="B32" i="37"/>
  <c r="U18" i="37"/>
  <c r="J32" i="37"/>
  <c r="E48" i="37"/>
  <c r="AR50" i="35"/>
  <c r="AW34" i="35"/>
  <c r="U16" i="36"/>
  <c r="E47" i="36"/>
  <c r="B31" i="36"/>
  <c r="U17" i="36"/>
  <c r="J31" i="36"/>
  <c r="E48" i="36"/>
  <c r="AR45" i="35"/>
  <c r="AW29" i="35"/>
  <c r="AW36" i="35"/>
  <c r="AR52" i="35"/>
  <c r="X50" i="35"/>
  <c r="U34" i="35"/>
  <c r="X52" i="36"/>
  <c r="AQ22" i="36"/>
  <c r="U36" i="36"/>
  <c r="B39" i="36"/>
  <c r="E55" i="36"/>
  <c r="J39" i="36"/>
  <c r="U38" i="35"/>
  <c r="U39" i="35"/>
  <c r="U40" i="35"/>
  <c r="U20" i="36"/>
  <c r="U19" i="36"/>
  <c r="J29" i="36"/>
  <c r="J33" i="36"/>
  <c r="J34" i="36"/>
  <c r="J35" i="36"/>
  <c r="J36" i="36"/>
  <c r="J37" i="36"/>
  <c r="J38" i="36"/>
  <c r="B30" i="37"/>
  <c r="E46" i="37"/>
  <c r="J30" i="37"/>
  <c r="U16" i="37"/>
  <c r="U25" i="36"/>
  <c r="E54" i="36"/>
  <c r="B40" i="37"/>
  <c r="U26" i="37"/>
  <c r="J40" i="37"/>
  <c r="B29" i="36"/>
  <c r="B33" i="36"/>
  <c r="B35" i="36"/>
  <c r="B36" i="36"/>
  <c r="B37" i="36"/>
  <c r="B34" i="37"/>
  <c r="J34" i="37"/>
  <c r="E50" i="37"/>
  <c r="U20" i="37"/>
  <c r="U21" i="37"/>
  <c r="E54" i="37"/>
  <c r="J29" i="37"/>
  <c r="J31" i="37"/>
  <c r="J33" i="37"/>
  <c r="J35" i="37"/>
  <c r="J36" i="37"/>
  <c r="J37" i="37"/>
  <c r="J38" i="37"/>
  <c r="J39" i="37"/>
  <c r="E51" i="37"/>
  <c r="E55" i="37"/>
  <c r="U17" i="37"/>
  <c r="U25" i="37"/>
  <c r="U23" i="37"/>
  <c r="B29" i="37"/>
  <c r="B33" i="37"/>
  <c r="F299" i="6"/>
  <c r="F298" i="6"/>
  <c r="F550" i="6"/>
  <c r="I423" i="6"/>
  <c r="E297" i="6"/>
  <c r="AQ24" i="31"/>
  <c r="AW38" i="31" s="1"/>
  <c r="AC40" i="31"/>
  <c r="X56" i="31"/>
  <c r="U20" i="31"/>
  <c r="AC34" i="31" s="1"/>
  <c r="AQ26" i="31"/>
  <c r="B34" i="31"/>
  <c r="E50" i="31"/>
  <c r="B37" i="30"/>
  <c r="E53" i="30"/>
  <c r="U23" i="30"/>
  <c r="AC37" i="30" s="1"/>
  <c r="E45" i="30"/>
  <c r="U29" i="30"/>
  <c r="AQ15" i="30"/>
  <c r="AQ29" i="30" s="1"/>
  <c r="X45" i="30"/>
  <c r="I738" i="6"/>
  <c r="X54" i="31"/>
  <c r="AC38" i="31"/>
  <c r="X54" i="30"/>
  <c r="AQ22" i="30"/>
  <c r="AC33" i="30"/>
  <c r="AC36" i="30"/>
  <c r="U36" i="30"/>
  <c r="AQ17" i="31" l="1"/>
  <c r="AW31" i="31" s="1"/>
  <c r="AQ19" i="30"/>
  <c r="U33" i="30"/>
  <c r="AQ38" i="30"/>
  <c r="X55" i="31"/>
  <c r="AQ19" i="37"/>
  <c r="AR49" i="37" s="1"/>
  <c r="AQ25" i="31"/>
  <c r="AQ39" i="31" s="1"/>
  <c r="AQ25" i="30"/>
  <c r="AW39" i="30" s="1"/>
  <c r="AC39" i="30"/>
  <c r="X45" i="31"/>
  <c r="AC33" i="31"/>
  <c r="U33" i="31"/>
  <c r="AQ19" i="31"/>
  <c r="AR49" i="31" s="1"/>
  <c r="U39" i="30"/>
  <c r="AQ26" i="30"/>
  <c r="AQ40" i="30" s="1"/>
  <c r="AC39" i="31"/>
  <c r="AC37" i="36"/>
  <c r="AQ21" i="31"/>
  <c r="AW35" i="31" s="1"/>
  <c r="X51" i="31"/>
  <c r="AC35" i="31"/>
  <c r="U34" i="30"/>
  <c r="AQ20" i="30"/>
  <c r="AW34" i="30" s="1"/>
  <c r="X50" i="30"/>
  <c r="U31" i="31"/>
  <c r="AC31" i="31"/>
  <c r="AC29" i="31"/>
  <c r="AQ15" i="31"/>
  <c r="AW29" i="31" s="1"/>
  <c r="AC40" i="30"/>
  <c r="U40" i="30"/>
  <c r="AW40" i="35"/>
  <c r="AC31" i="30"/>
  <c r="AC37" i="31"/>
  <c r="U31" i="30"/>
  <c r="AR54" i="30"/>
  <c r="AC32" i="31"/>
  <c r="AC36" i="31"/>
  <c r="U37" i="31"/>
  <c r="AC30" i="31"/>
  <c r="AQ23" i="31"/>
  <c r="AR53" i="31" s="1"/>
  <c r="AQ17" i="30"/>
  <c r="AR47" i="30" s="1"/>
  <c r="AQ22" i="31"/>
  <c r="AW36" i="31" s="1"/>
  <c r="X52" i="31"/>
  <c r="AQ18" i="30"/>
  <c r="AR48" i="30" s="1"/>
  <c r="X48" i="30"/>
  <c r="X46" i="30"/>
  <c r="U30" i="30"/>
  <c r="AC32" i="30"/>
  <c r="AQ16" i="30"/>
  <c r="AW30" i="30" s="1"/>
  <c r="U35" i="30"/>
  <c r="AC35" i="30"/>
  <c r="AQ21" i="30"/>
  <c r="AW35" i="30" s="1"/>
  <c r="AR54" i="31"/>
  <c r="U30" i="31"/>
  <c r="AQ16" i="31"/>
  <c r="AQ18" i="31"/>
  <c r="AW32" i="31" s="1"/>
  <c r="AQ15" i="37"/>
  <c r="AR45" i="37" s="1"/>
  <c r="X48" i="31"/>
  <c r="X52" i="37"/>
  <c r="X53" i="30"/>
  <c r="AR56" i="35"/>
  <c r="X45" i="36"/>
  <c r="AQ22" i="37"/>
  <c r="AQ36" i="37" s="1"/>
  <c r="X50" i="31"/>
  <c r="AC29" i="36"/>
  <c r="B309" i="6"/>
  <c r="A288" i="6"/>
  <c r="U38" i="36"/>
  <c r="B311" i="6"/>
  <c r="A290" i="6"/>
  <c r="AQ23" i="30"/>
  <c r="AR53" i="30" s="1"/>
  <c r="B310" i="6"/>
  <c r="A289" i="6"/>
  <c r="U37" i="30"/>
  <c r="U29" i="36"/>
  <c r="U29" i="37"/>
  <c r="AC38" i="37"/>
  <c r="U38" i="37"/>
  <c r="X45" i="37"/>
  <c r="AQ24" i="37"/>
  <c r="AQ38" i="37" s="1"/>
  <c r="AC38" i="36"/>
  <c r="AW38" i="35"/>
  <c r="U36" i="37"/>
  <c r="AR54" i="35"/>
  <c r="AW30" i="35"/>
  <c r="AQ24" i="36"/>
  <c r="AW38" i="36" s="1"/>
  <c r="AC35" i="36"/>
  <c r="AR46" i="35"/>
  <c r="AW32" i="35"/>
  <c r="AQ32" i="35"/>
  <c r="X53" i="36"/>
  <c r="AQ23" i="36"/>
  <c r="X51" i="36"/>
  <c r="AQ21" i="36"/>
  <c r="U33" i="37"/>
  <c r="X49" i="37"/>
  <c r="X47" i="36"/>
  <c r="U31" i="36"/>
  <c r="AQ17" i="36"/>
  <c r="AC31" i="36"/>
  <c r="X50" i="36"/>
  <c r="U34" i="36"/>
  <c r="AC34" i="36"/>
  <c r="AQ20" i="36"/>
  <c r="U34" i="37"/>
  <c r="AC34" i="37"/>
  <c r="X50" i="37"/>
  <c r="AQ20" i="37"/>
  <c r="U30" i="37"/>
  <c r="AC30" i="37"/>
  <c r="X46" i="37"/>
  <c r="AQ16" i="37"/>
  <c r="U30" i="36"/>
  <c r="AC30" i="36"/>
  <c r="X46" i="36"/>
  <c r="AQ16" i="36"/>
  <c r="AW35" i="35"/>
  <c r="AQ35" i="35"/>
  <c r="AR51" i="35"/>
  <c r="U35" i="37"/>
  <c r="X51" i="37"/>
  <c r="AC35" i="37"/>
  <c r="AQ21" i="37"/>
  <c r="X53" i="37"/>
  <c r="U37" i="37"/>
  <c r="AC37" i="37"/>
  <c r="AQ23" i="37"/>
  <c r="X56" i="36"/>
  <c r="U40" i="36"/>
  <c r="AC40" i="36"/>
  <c r="AQ26" i="36"/>
  <c r="U39" i="37"/>
  <c r="AQ25" i="37"/>
  <c r="X55" i="37"/>
  <c r="AC39" i="37"/>
  <c r="AR52" i="36"/>
  <c r="AW36" i="36"/>
  <c r="AQ36" i="36"/>
  <c r="AR45" i="36"/>
  <c r="AW29" i="36"/>
  <c r="AQ29" i="36"/>
  <c r="AR53" i="35"/>
  <c r="AW37" i="35"/>
  <c r="AQ37" i="35"/>
  <c r="X56" i="37"/>
  <c r="U40" i="37"/>
  <c r="AC40" i="37"/>
  <c r="AQ26" i="37"/>
  <c r="U32" i="37"/>
  <c r="AC32" i="37"/>
  <c r="AQ18" i="37"/>
  <c r="X48" i="37"/>
  <c r="U31" i="37"/>
  <c r="AQ17" i="37"/>
  <c r="AC31" i="37"/>
  <c r="X47" i="37"/>
  <c r="X55" i="36"/>
  <c r="AC39" i="36"/>
  <c r="AQ25" i="36"/>
  <c r="U39" i="36"/>
  <c r="X49" i="36"/>
  <c r="U33" i="36"/>
  <c r="AC33" i="36"/>
  <c r="AQ19" i="36"/>
  <c r="X48" i="36"/>
  <c r="U32" i="36"/>
  <c r="AC32" i="36"/>
  <c r="AQ18" i="36"/>
  <c r="AW40" i="31"/>
  <c r="AQ40" i="31"/>
  <c r="AQ38" i="31"/>
  <c r="U34" i="31"/>
  <c r="AQ20" i="31"/>
  <c r="AR56" i="31"/>
  <c r="AW39" i="31"/>
  <c r="AR55" i="31"/>
  <c r="AR47" i="31"/>
  <c r="AQ31" i="31"/>
  <c r="AQ34" i="30"/>
  <c r="AW29" i="30"/>
  <c r="AR45" i="30"/>
  <c r="AW33" i="31"/>
  <c r="AQ33" i="31"/>
  <c r="AW33" i="30"/>
  <c r="AR49" i="30"/>
  <c r="AQ33" i="30"/>
  <c r="AW36" i="30"/>
  <c r="AR52" i="30"/>
  <c r="AQ36" i="30"/>
  <c r="AW33" i="37" l="1"/>
  <c r="AQ33" i="37"/>
  <c r="AR56" i="30"/>
  <c r="AW40" i="30"/>
  <c r="AR55" i="30"/>
  <c r="AQ39" i="30"/>
  <c r="AW31" i="30"/>
  <c r="AR50" i="30"/>
  <c r="AR48" i="31"/>
  <c r="AQ32" i="31"/>
  <c r="AQ35" i="31"/>
  <c r="AR51" i="31"/>
  <c r="AQ37" i="31"/>
  <c r="AW37" i="31"/>
  <c r="AR52" i="37"/>
  <c r="AW36" i="37"/>
  <c r="AR45" i="31"/>
  <c r="AQ29" i="31"/>
  <c r="AQ35" i="30"/>
  <c r="AR51" i="30"/>
  <c r="AQ31" i="30"/>
  <c r="AW32" i="30"/>
  <c r="AQ32" i="30"/>
  <c r="AQ36" i="31"/>
  <c r="AR52" i="31"/>
  <c r="AR46" i="30"/>
  <c r="AQ29" i="37"/>
  <c r="AW29" i="37"/>
  <c r="AQ30" i="30"/>
  <c r="AR54" i="37"/>
  <c r="AW38" i="37"/>
  <c r="AW30" i="31"/>
  <c r="AR46" i="31"/>
  <c r="AQ30" i="31"/>
  <c r="AW37" i="30"/>
  <c r="AQ37" i="30"/>
  <c r="B331" i="6"/>
  <c r="A310" i="6"/>
  <c r="B332" i="6"/>
  <c r="A311" i="6"/>
  <c r="AQ38" i="36"/>
  <c r="B330" i="6"/>
  <c r="A309" i="6"/>
  <c r="AR54" i="36"/>
  <c r="AW35" i="36"/>
  <c r="AQ35" i="36"/>
  <c r="AR51" i="36"/>
  <c r="AR53" i="36"/>
  <c r="AQ37" i="36"/>
  <c r="AW37" i="36"/>
  <c r="AQ31" i="37"/>
  <c r="AW31" i="37"/>
  <c r="AR47" i="37"/>
  <c r="AR48" i="36"/>
  <c r="AW32" i="36"/>
  <c r="AQ32" i="36"/>
  <c r="AR51" i="37"/>
  <c r="AQ35" i="37"/>
  <c r="AW35" i="37"/>
  <c r="AR47" i="36"/>
  <c r="AW31" i="36"/>
  <c r="AQ31" i="36"/>
  <c r="AR56" i="37"/>
  <c r="AQ40" i="37"/>
  <c r="AW40" i="37"/>
  <c r="AQ37" i="37"/>
  <c r="AW37" i="37"/>
  <c r="AR53" i="37"/>
  <c r="AQ30" i="37"/>
  <c r="AR46" i="37"/>
  <c r="AW30" i="37"/>
  <c r="AR49" i="36"/>
  <c r="AW33" i="36"/>
  <c r="AQ33" i="36"/>
  <c r="AW39" i="36"/>
  <c r="AQ39" i="36"/>
  <c r="AR55" i="36"/>
  <c r="AR48" i="37"/>
  <c r="AQ32" i="37"/>
  <c r="AW32" i="37"/>
  <c r="AR50" i="36"/>
  <c r="AW34" i="36"/>
  <c r="AQ34" i="36"/>
  <c r="AW40" i="36"/>
  <c r="AR56" i="36"/>
  <c r="AQ40" i="36"/>
  <c r="AW30" i="36"/>
  <c r="AR46" i="36"/>
  <c r="AQ30" i="36"/>
  <c r="AR55" i="37"/>
  <c r="AQ39" i="37"/>
  <c r="AW39" i="37"/>
  <c r="AQ34" i="37"/>
  <c r="AW34" i="37"/>
  <c r="AR50" i="37"/>
  <c r="AW34" i="31"/>
  <c r="AQ34" i="31"/>
  <c r="AR50" i="31"/>
  <c r="B351" i="6" l="1"/>
  <c r="A330" i="6"/>
  <c r="B353" i="6"/>
  <c r="A332" i="6"/>
  <c r="B352" i="6"/>
  <c r="A331" i="6"/>
  <c r="AS37" i="28"/>
  <c r="AT37" i="28"/>
  <c r="AR37" i="28"/>
  <c r="H37" i="28"/>
  <c r="F37" i="28"/>
  <c r="E37" i="28"/>
  <c r="Z36" i="28"/>
  <c r="H40" i="60"/>
  <c r="D40" i="60"/>
  <c r="AS39" i="60"/>
  <c r="H39" i="60"/>
  <c r="E39" i="60"/>
  <c r="D39" i="60"/>
  <c r="H38" i="60"/>
  <c r="G38" i="60"/>
  <c r="F38" i="60"/>
  <c r="AV56" i="61"/>
  <c r="AU56" i="61"/>
  <c r="AT56" i="61"/>
  <c r="BO251" i="29"/>
  <c r="BN251" i="29"/>
  <c r="BM251" i="29"/>
  <c r="AG251" i="29"/>
  <c r="AG258" i="29" s="1"/>
  <c r="AF251" i="29"/>
  <c r="AF258" i="29" s="1"/>
  <c r="AE251" i="29"/>
  <c r="AE258" i="29" s="1"/>
  <c r="BO249" i="29"/>
  <c r="H36" i="60" s="1"/>
  <c r="AA36" i="60" s="1"/>
  <c r="BN249" i="29"/>
  <c r="BM249" i="29"/>
  <c r="AG249" i="29"/>
  <c r="AG256" i="29" s="1"/>
  <c r="AF249" i="29"/>
  <c r="AF256" i="29" s="1"/>
  <c r="AE249" i="29"/>
  <c r="AE256" i="29" s="1"/>
  <c r="BO216" i="29"/>
  <c r="BN216" i="29"/>
  <c r="AS35" i="60" s="1"/>
  <c r="BM216" i="29"/>
  <c r="AR35" i="60" s="1"/>
  <c r="AG216" i="29"/>
  <c r="AG223" i="29" s="1"/>
  <c r="AF216" i="29"/>
  <c r="AF223" i="29" s="1"/>
  <c r="AE216" i="29"/>
  <c r="AE223" i="29" s="1"/>
  <c r="BO214" i="29"/>
  <c r="H35" i="60" s="1"/>
  <c r="AA35" i="60" s="1"/>
  <c r="BN214" i="29"/>
  <c r="D35" i="60" s="1"/>
  <c r="W35" i="60" s="1"/>
  <c r="BM214" i="29"/>
  <c r="AG214" i="29"/>
  <c r="AG221" i="29" s="1"/>
  <c r="AF214" i="29"/>
  <c r="AF221" i="29" s="1"/>
  <c r="AE214" i="29"/>
  <c r="AE221" i="29" s="1"/>
  <c r="BO180" i="29"/>
  <c r="AT34" i="60" s="1"/>
  <c r="BN180" i="29"/>
  <c r="BM180" i="29"/>
  <c r="AR34" i="60" s="1"/>
  <c r="AG180" i="29"/>
  <c r="AG187" i="29" s="1"/>
  <c r="AF180" i="29"/>
  <c r="AF187" i="29" s="1"/>
  <c r="AE180" i="29"/>
  <c r="AE187" i="29" s="1"/>
  <c r="BO178" i="29"/>
  <c r="H34" i="60" s="1"/>
  <c r="AA34" i="60" s="1"/>
  <c r="BN178" i="29"/>
  <c r="F34" i="60" s="1"/>
  <c r="Y34" i="60" s="1"/>
  <c r="BM178" i="29"/>
  <c r="AG178" i="29"/>
  <c r="AG185" i="29" s="1"/>
  <c r="AF178" i="29"/>
  <c r="AF185" i="29" s="1"/>
  <c r="AE178" i="29"/>
  <c r="AE185" i="29" s="1"/>
  <c r="BO144" i="29"/>
  <c r="BN144" i="29"/>
  <c r="BM144" i="29"/>
  <c r="AG144" i="29"/>
  <c r="AG151" i="29" s="1"/>
  <c r="AF144" i="29"/>
  <c r="AF151" i="29" s="1"/>
  <c r="AE144" i="29"/>
  <c r="AE151" i="29" s="1"/>
  <c r="BO142" i="29"/>
  <c r="BN142" i="29"/>
  <c r="G33" i="60" s="1"/>
  <c r="Z33" i="60" s="1"/>
  <c r="BM142" i="29"/>
  <c r="AG142" i="29"/>
  <c r="AG149" i="29" s="1"/>
  <c r="AF142" i="29"/>
  <c r="AF149" i="29" s="1"/>
  <c r="AE142" i="29"/>
  <c r="AE149" i="29" s="1"/>
  <c r="BO109" i="29"/>
  <c r="BN109" i="29"/>
  <c r="BM109" i="29"/>
  <c r="AG109" i="29"/>
  <c r="AF109" i="29"/>
  <c r="AF116" i="29" s="1"/>
  <c r="AE109" i="29"/>
  <c r="AE116" i="29" s="1"/>
  <c r="BO107" i="29"/>
  <c r="H32" i="60" s="1"/>
  <c r="AA32" i="60" s="1"/>
  <c r="BN107" i="29"/>
  <c r="G32" i="60" s="1"/>
  <c r="Z32" i="60" s="1"/>
  <c r="BM107" i="29"/>
  <c r="AG107" i="29"/>
  <c r="AF107" i="29"/>
  <c r="AF114" i="29" s="1"/>
  <c r="AE107" i="29"/>
  <c r="AE114" i="29" s="1"/>
  <c r="AS31" i="60"/>
  <c r="AR31" i="60"/>
  <c r="H31" i="60"/>
  <c r="AA31" i="60" s="1"/>
  <c r="E31" i="60"/>
  <c r="X31" i="60" s="1"/>
  <c r="AT30" i="60"/>
  <c r="AV46" i="60" s="1"/>
  <c r="G1197" i="6" s="1"/>
  <c r="AS30" i="60"/>
  <c r="AR30" i="60"/>
  <c r="AF49" i="29"/>
  <c r="AE49" i="29"/>
  <c r="H30" i="60"/>
  <c r="L46" i="60" s="1"/>
  <c r="D30" i="60"/>
  <c r="AF47" i="29"/>
  <c r="AE47" i="29"/>
  <c r="H29" i="60"/>
  <c r="L45" i="60" s="1"/>
  <c r="D29" i="60"/>
  <c r="E56" i="28"/>
  <c r="E55" i="28"/>
  <c r="E54" i="28"/>
  <c r="E53" i="28"/>
  <c r="E52" i="28"/>
  <c r="E51" i="28"/>
  <c r="E50" i="28"/>
  <c r="AY49" i="28"/>
  <c r="E49" i="28"/>
  <c r="AY48" i="28"/>
  <c r="AH48" i="28"/>
  <c r="E48" i="28"/>
  <c r="AH47" i="28"/>
  <c r="O47" i="28"/>
  <c r="E47" i="28"/>
  <c r="AY46" i="28"/>
  <c r="E46" i="28"/>
  <c r="AH45" i="28"/>
  <c r="O45" i="28"/>
  <c r="E45" i="28"/>
  <c r="AJ40" i="28"/>
  <c r="AI40" i="28"/>
  <c r="AH40" i="28"/>
  <c r="AG40" i="28"/>
  <c r="AF40" i="28"/>
  <c r="AE40" i="28"/>
  <c r="J40" i="28"/>
  <c r="B40" i="28"/>
  <c r="AJ39" i="28"/>
  <c r="AI39" i="28"/>
  <c r="AH39" i="28"/>
  <c r="AG39" i="28"/>
  <c r="AF39" i="28"/>
  <c r="AE39" i="28"/>
  <c r="J39" i="28"/>
  <c r="B39" i="28"/>
  <c r="AJ38" i="28"/>
  <c r="AI38" i="28"/>
  <c r="AH38" i="28"/>
  <c r="AG38" i="28"/>
  <c r="AF38" i="28"/>
  <c r="AE38" i="28"/>
  <c r="J38" i="28"/>
  <c r="B38" i="28"/>
  <c r="AJ37" i="28"/>
  <c r="AI37" i="28"/>
  <c r="AH37" i="28"/>
  <c r="AG37" i="28"/>
  <c r="AF37" i="28"/>
  <c r="AE37" i="28"/>
  <c r="J37" i="28"/>
  <c r="B37" i="28"/>
  <c r="AJ36" i="28"/>
  <c r="AI36" i="28"/>
  <c r="AH36" i="28"/>
  <c r="AG36" i="28"/>
  <c r="AF36" i="28"/>
  <c r="AE36" i="28"/>
  <c r="W36" i="28"/>
  <c r="V36" i="28"/>
  <c r="J36" i="28"/>
  <c r="B36" i="28"/>
  <c r="AJ35" i="28"/>
  <c r="AI35" i="28"/>
  <c r="AH35" i="28"/>
  <c r="AG35" i="28"/>
  <c r="AF35" i="28"/>
  <c r="AE35" i="28"/>
  <c r="Z35" i="28"/>
  <c r="Y35" i="28"/>
  <c r="X35" i="28"/>
  <c r="J35" i="28"/>
  <c r="B35" i="28"/>
  <c r="AJ34" i="28"/>
  <c r="AI34" i="28"/>
  <c r="AH34" i="28"/>
  <c r="AG34" i="28"/>
  <c r="AF34" i="28"/>
  <c r="AE34" i="28"/>
  <c r="Z34" i="28"/>
  <c r="W34" i="28"/>
  <c r="V34" i="28"/>
  <c r="J34" i="28"/>
  <c r="B34" i="28"/>
  <c r="AJ33" i="28"/>
  <c r="AI33" i="28"/>
  <c r="AH33" i="28"/>
  <c r="AG33" i="28"/>
  <c r="AF33" i="28"/>
  <c r="AE33" i="28"/>
  <c r="X33" i="28"/>
  <c r="W33" i="28"/>
  <c r="V33" i="28"/>
  <c r="J33" i="28"/>
  <c r="B33" i="28"/>
  <c r="AJ32" i="28"/>
  <c r="AI32" i="28"/>
  <c r="AH32" i="28"/>
  <c r="AG32" i="28"/>
  <c r="AF32" i="28"/>
  <c r="AE32" i="28"/>
  <c r="X32" i="28"/>
  <c r="W32" i="28"/>
  <c r="V32" i="28"/>
  <c r="J32" i="28"/>
  <c r="B32" i="28"/>
  <c r="AJ31" i="28"/>
  <c r="AI31" i="28"/>
  <c r="AH31" i="28"/>
  <c r="AG31" i="28"/>
  <c r="AF31" i="28"/>
  <c r="AE31" i="28"/>
  <c r="Z31" i="28"/>
  <c r="Y31" i="28"/>
  <c r="V31" i="28"/>
  <c r="J31" i="28"/>
  <c r="B31" i="28"/>
  <c r="AJ30" i="28"/>
  <c r="AI30" i="28"/>
  <c r="AH30" i="28"/>
  <c r="AG30" i="28"/>
  <c r="AF30" i="28"/>
  <c r="AE30" i="28"/>
  <c r="Z30" i="28"/>
  <c r="Y30" i="28"/>
  <c r="X30" i="28"/>
  <c r="J30" i="28"/>
  <c r="B30" i="28"/>
  <c r="AJ29" i="28"/>
  <c r="AI29" i="28"/>
  <c r="AH29" i="28"/>
  <c r="AG29" i="28"/>
  <c r="AF29" i="28"/>
  <c r="AE29" i="28"/>
  <c r="Z29" i="28"/>
  <c r="Y29" i="28"/>
  <c r="X29" i="28"/>
  <c r="J29" i="28"/>
  <c r="B29" i="28"/>
  <c r="U26" i="28"/>
  <c r="U40" i="28" s="1"/>
  <c r="U25" i="28"/>
  <c r="U39" i="28" s="1"/>
  <c r="U24" i="28"/>
  <c r="U38" i="28" s="1"/>
  <c r="U23" i="28"/>
  <c r="X53" i="28" s="1"/>
  <c r="U22" i="28"/>
  <c r="AQ22" i="28" s="1"/>
  <c r="U21" i="28"/>
  <c r="U35" i="28" s="1"/>
  <c r="U20" i="28"/>
  <c r="U34" i="28" s="1"/>
  <c r="U19" i="28"/>
  <c r="U33" i="28" s="1"/>
  <c r="U18" i="28"/>
  <c r="U32" i="28" s="1"/>
  <c r="U17" i="28"/>
  <c r="U31" i="28" s="1"/>
  <c r="U16" i="28"/>
  <c r="U30" i="28" s="1"/>
  <c r="V15" i="28"/>
  <c r="U15" i="28"/>
  <c r="X45" i="28" s="1"/>
  <c r="AW9" i="28"/>
  <c r="AC9" i="28"/>
  <c r="J9" i="28"/>
  <c r="AY7" i="28"/>
  <c r="AX7" i="28"/>
  <c r="AW7" i="28"/>
  <c r="AH7" i="28"/>
  <c r="AG7" i="28"/>
  <c r="AF7" i="28"/>
  <c r="AE7" i="28"/>
  <c r="AD7" i="28"/>
  <c r="AC7" i="28"/>
  <c r="O7" i="28"/>
  <c r="N7" i="28"/>
  <c r="M7" i="28"/>
  <c r="L7" i="28"/>
  <c r="K7" i="28"/>
  <c r="J7" i="28"/>
  <c r="G1288" i="6"/>
  <c r="K16" i="24"/>
  <c r="K14" i="24"/>
  <c r="K13" i="24"/>
  <c r="K12" i="24"/>
  <c r="K11" i="24"/>
  <c r="E1681" i="6"/>
  <c r="K10" i="24"/>
  <c r="E2389" i="6" l="1" a="1"/>
  <c r="E2389" i="6" s="1"/>
  <c r="E1945" i="6" a="1"/>
  <c r="E1945" i="6" s="1"/>
  <c r="E1959" i="6" a="1"/>
  <c r="E1959" i="6" s="1"/>
  <c r="E2373" i="6" a="1"/>
  <c r="E2373" i="6" s="1"/>
  <c r="E1941" i="6" a="1"/>
  <c r="E1941" i="6" s="1"/>
  <c r="E1934" i="6" a="1"/>
  <c r="E1934" i="6" s="1"/>
  <c r="E1933" i="6" a="1"/>
  <c r="E1933" i="6" s="1"/>
  <c r="E2366" i="6" a="1"/>
  <c r="E2366" i="6" s="1"/>
  <c r="E2367" i="6" a="1"/>
  <c r="E2367" i="6" s="1"/>
  <c r="E1927" i="6" a="1"/>
  <c r="E1927" i="6" s="1"/>
  <c r="E1952" i="6" a="1"/>
  <c r="E1952" i="6" s="1"/>
  <c r="E2361" i="6" a="1"/>
  <c r="E2361" i="6" s="1"/>
  <c r="E2391" i="6" a="1"/>
  <c r="E2391" i="6" s="1"/>
  <c r="E1953" i="6" a="1"/>
  <c r="E1953" i="6" s="1"/>
  <c r="E2378" i="6" a="1"/>
  <c r="E2378" i="6" s="1"/>
  <c r="E2377" i="6" a="1"/>
  <c r="E2377" i="6" s="1"/>
  <c r="E2372" i="6" a="1"/>
  <c r="E2372" i="6" s="1"/>
  <c r="E2385" i="6" a="1"/>
  <c r="E2385" i="6" s="1"/>
  <c r="E1958" i="6" a="1"/>
  <c r="E1958" i="6" s="1"/>
  <c r="E1957" i="6" a="1"/>
  <c r="E1957" i="6" s="1"/>
  <c r="E1928" i="6" a="1"/>
  <c r="E1928" i="6" s="1"/>
  <c r="E2359" i="6" a="1"/>
  <c r="E2359" i="6" s="1"/>
  <c r="E1935" i="6" a="1"/>
  <c r="E1935" i="6" s="1"/>
  <c r="E1939" i="6" a="1"/>
  <c r="E1939" i="6" s="1"/>
  <c r="E2365" i="6" a="1"/>
  <c r="E2365" i="6" s="1"/>
  <c r="E1947" i="6" a="1"/>
  <c r="E1947" i="6" s="1"/>
  <c r="E2384" i="6" a="1"/>
  <c r="E2384" i="6" s="1"/>
  <c r="E1940" i="6" a="1"/>
  <c r="E1940" i="6" s="1"/>
  <c r="E2390" i="6" a="1"/>
  <c r="E2390" i="6" s="1"/>
  <c r="E1929" i="6" a="1"/>
  <c r="E1929" i="6" s="1"/>
  <c r="E2360" i="6" a="1"/>
  <c r="E2360" i="6" s="1"/>
  <c r="E2371" i="6" a="1"/>
  <c r="E2371" i="6" s="1"/>
  <c r="E2379" i="6" a="1"/>
  <c r="E2379" i="6" s="1"/>
  <c r="E1951" i="6" a="1"/>
  <c r="E1951" i="6" s="1"/>
  <c r="E1946" i="6" a="1"/>
  <c r="E1946" i="6" s="1"/>
  <c r="E2383" i="6" a="1"/>
  <c r="E2383" i="6" s="1"/>
  <c r="E2300" i="6" a="1"/>
  <c r="E2300" i="6" s="1"/>
  <c r="E1875" i="6" a="1"/>
  <c r="E1875" i="6" s="1"/>
  <c r="E2312" i="6" a="1"/>
  <c r="E2312" i="6" s="1"/>
  <c r="E1879" i="6" a="1"/>
  <c r="E1879" i="6" s="1"/>
  <c r="E2305" i="6" a="1"/>
  <c r="E2305" i="6" s="1"/>
  <c r="E1862" i="6" a="1"/>
  <c r="E1862" i="6" s="1"/>
  <c r="E2287" i="6" a="1"/>
  <c r="E2287" i="6" s="1"/>
  <c r="E2318" i="6" a="1"/>
  <c r="E2318" i="6" s="1"/>
  <c r="E1867" i="6" a="1"/>
  <c r="E1867" i="6" s="1"/>
  <c r="E1880" i="6" a="1"/>
  <c r="E1880" i="6" s="1"/>
  <c r="E2306" i="6" a="1"/>
  <c r="E2306" i="6" s="1"/>
  <c r="E1855" i="6" a="1"/>
  <c r="E1855" i="6" s="1"/>
  <c r="E1869" i="6" a="1"/>
  <c r="E1869" i="6" s="1"/>
  <c r="E2294" i="6" a="1"/>
  <c r="E2294" i="6" s="1"/>
  <c r="E2307" i="6" a="1"/>
  <c r="E2307" i="6" s="1"/>
  <c r="E1856" i="6" a="1"/>
  <c r="E1856" i="6" s="1"/>
  <c r="E1886" i="6" a="1"/>
  <c r="E1886" i="6" s="1"/>
  <c r="E2295" i="6" a="1"/>
  <c r="E2295" i="6" s="1"/>
  <c r="E1887" i="6" a="1"/>
  <c r="E1887" i="6" s="1"/>
  <c r="E2311" i="6" a="1"/>
  <c r="E2311" i="6" s="1"/>
  <c r="E1873" i="6" a="1"/>
  <c r="E1873" i="6" s="1"/>
  <c r="E2301" i="6" a="1"/>
  <c r="E2301" i="6" s="1"/>
  <c r="E1868" i="6" a="1"/>
  <c r="E1868" i="6" s="1"/>
  <c r="E1863" i="6" a="1"/>
  <c r="E1863" i="6" s="1"/>
  <c r="E1874" i="6" a="1"/>
  <c r="E1874" i="6" s="1"/>
  <c r="E1885" i="6" a="1"/>
  <c r="E1885" i="6" s="1"/>
  <c r="E2313" i="6" a="1"/>
  <c r="E2313" i="6" s="1"/>
  <c r="E1861" i="6" a="1"/>
  <c r="E1861" i="6" s="1"/>
  <c r="E2289" i="6" a="1"/>
  <c r="E2289" i="6" s="1"/>
  <c r="E2299" i="6" a="1"/>
  <c r="E2299" i="6" s="1"/>
  <c r="E2319" i="6" a="1"/>
  <c r="E2319" i="6" s="1"/>
  <c r="E1881" i="6" a="1"/>
  <c r="E1881" i="6" s="1"/>
  <c r="E1857" i="6" a="1"/>
  <c r="E1857" i="6" s="1"/>
  <c r="E2293" i="6" a="1"/>
  <c r="E2293" i="6" s="1"/>
  <c r="E2288" i="6" a="1"/>
  <c r="E2288" i="6" s="1"/>
  <c r="E2317" i="6" a="1"/>
  <c r="E2317" i="6" s="1"/>
  <c r="E1832" i="6" a="1"/>
  <c r="E1832" i="6" s="1"/>
  <c r="E2252" i="6" a="1"/>
  <c r="E2252" i="6" s="1"/>
  <c r="E2276" i="6" a="1"/>
  <c r="E2276" i="6" s="1"/>
  <c r="E1819" i="6" a="1"/>
  <c r="E1819" i="6" s="1"/>
  <c r="E1827" i="6" a="1"/>
  <c r="E1827" i="6" s="1"/>
  <c r="E1843" i="6" a="1"/>
  <c r="E1843" i="6" s="1"/>
  <c r="E1825" i="6" a="1"/>
  <c r="E1825" i="6" s="1"/>
  <c r="E1851" i="6" a="1"/>
  <c r="E1851" i="6" s="1"/>
  <c r="E2263" i="6" a="1"/>
  <c r="E2263" i="6" s="1"/>
  <c r="E2271" i="6" a="1"/>
  <c r="E2271" i="6" s="1"/>
  <c r="E1820" i="6" a="1"/>
  <c r="E1820" i="6" s="1"/>
  <c r="E1844" i="6" a="1"/>
  <c r="E1844" i="6" s="1"/>
  <c r="E2264" i="6" a="1"/>
  <c r="E2264" i="6" s="1"/>
  <c r="E2283" i="6" a="1"/>
  <c r="E2283" i="6" s="1"/>
  <c r="E1821" i="6" a="1"/>
  <c r="E1821" i="6" s="1"/>
  <c r="E1837" i="6" a="1"/>
  <c r="E1837" i="6" s="1"/>
  <c r="E1845" i="6" a="1"/>
  <c r="E1845" i="6" s="1"/>
  <c r="E2257" i="6" a="1"/>
  <c r="E2257" i="6" s="1"/>
  <c r="E2265" i="6" a="1"/>
  <c r="E2265" i="6" s="1"/>
  <c r="E2281" i="6" a="1"/>
  <c r="E2281" i="6" s="1"/>
  <c r="E1838" i="6" a="1"/>
  <c r="E1838" i="6" s="1"/>
  <c r="E2258" i="6" a="1"/>
  <c r="E2258" i="6" s="1"/>
  <c r="E2282" i="6" a="1"/>
  <c r="E2282" i="6" s="1"/>
  <c r="E1831" i="6" a="1"/>
  <c r="E1831" i="6" s="1"/>
  <c r="E1839" i="6" a="1"/>
  <c r="E1839" i="6" s="1"/>
  <c r="E2251" i="6" a="1"/>
  <c r="E2251" i="6" s="1"/>
  <c r="E2259" i="6" a="1"/>
  <c r="E2259" i="6" s="1"/>
  <c r="E2275" i="6" a="1"/>
  <c r="E2275" i="6" s="1"/>
  <c r="E1826" i="6" a="1"/>
  <c r="E1826" i="6" s="1"/>
  <c r="E1850" i="6" a="1"/>
  <c r="E1850" i="6" s="1"/>
  <c r="E2270" i="6" a="1"/>
  <c r="E2270" i="6" s="1"/>
  <c r="E1833" i="6" a="1"/>
  <c r="E1833" i="6" s="1"/>
  <c r="E1849" i="6" a="1"/>
  <c r="E1849" i="6" s="1"/>
  <c r="E2253" i="6" a="1"/>
  <c r="E2253" i="6" s="1"/>
  <c r="E2269" i="6" a="1"/>
  <c r="E2269" i="6" s="1"/>
  <c r="E2277" i="6" a="1"/>
  <c r="E2277" i="6" s="1"/>
  <c r="E2221" i="6" a="1"/>
  <c r="E2221" i="6" s="1"/>
  <c r="E2245" i="6" a="1"/>
  <c r="E2245" i="6" s="1"/>
  <c r="E2222" i="6" a="1"/>
  <c r="E2222" i="6" s="1"/>
  <c r="E1797" i="6" a="1"/>
  <c r="E1797" i="6" s="1"/>
  <c r="E1790" i="6" a="1"/>
  <c r="E1790" i="6" s="1"/>
  <c r="E2240" i="6" a="1"/>
  <c r="E2240" i="6" s="1"/>
  <c r="E1783" i="6" a="1"/>
  <c r="E1783" i="6" s="1"/>
  <c r="E1815" i="6" a="1"/>
  <c r="E1815" i="6" s="1"/>
  <c r="E1796" i="6" a="1"/>
  <c r="E1796" i="6" s="1"/>
  <c r="E2228" i="6" a="1"/>
  <c r="E2228" i="6" s="1"/>
  <c r="E1785" i="6" a="1"/>
  <c r="E1785" i="6" s="1"/>
  <c r="E1809" i="6" a="1"/>
  <c r="E1809" i="6" s="1"/>
  <c r="E2229" i="6" a="1"/>
  <c r="E2229" i="6" s="1"/>
  <c r="E1802" i="6" a="1"/>
  <c r="E1802" i="6" s="1"/>
  <c r="E2246" i="6" a="1"/>
  <c r="E2246" i="6" s="1"/>
  <c r="E2233" i="6" a="1"/>
  <c r="E2233" i="6" s="1"/>
  <c r="E1791" i="6" a="1"/>
  <c r="E1791" i="6" s="1"/>
  <c r="E1807" i="6" a="1"/>
  <c r="E1807" i="6" s="1"/>
  <c r="E2217" i="6" a="1"/>
  <c r="E2217" i="6" s="1"/>
  <c r="E2241" i="6" a="1"/>
  <c r="E2241" i="6" s="1"/>
  <c r="E1813" i="6" a="1"/>
  <c r="E1813" i="6" s="1"/>
  <c r="E1789" i="6" a="1"/>
  <c r="E1789" i="6" s="1"/>
  <c r="E2247" i="6" a="1"/>
  <c r="E2247" i="6" s="1"/>
  <c r="E2239" i="6" a="1"/>
  <c r="E2239" i="6" s="1"/>
  <c r="E2223" i="6" a="1"/>
  <c r="E2223" i="6" s="1"/>
  <c r="E2234" i="6" a="1"/>
  <c r="E2234" i="6" s="1"/>
  <c r="E2227" i="6" a="1"/>
  <c r="E2227" i="6" s="1"/>
  <c r="E2215" i="6" a="1"/>
  <c r="E2215" i="6" s="1"/>
  <c r="E2216" i="6" a="1"/>
  <c r="E2216" i="6" s="1"/>
  <c r="E1803" i="6" a="1"/>
  <c r="E1803" i="6" s="1"/>
  <c r="E1808" i="6" a="1"/>
  <c r="E1808" i="6" s="1"/>
  <c r="E1784" i="6" a="1"/>
  <c r="E1784" i="6" s="1"/>
  <c r="E1795" i="6" a="1"/>
  <c r="E1795" i="6" s="1"/>
  <c r="E1801" i="6" a="1"/>
  <c r="E1801" i="6" s="1"/>
  <c r="E2235" i="6" a="1"/>
  <c r="E2235" i="6" s="1"/>
  <c r="E1814" i="6" a="1"/>
  <c r="E1814" i="6" s="1"/>
  <c r="E2143" i="6" a="1"/>
  <c r="E2143" i="6" s="1"/>
  <c r="E1711" i="6" a="1"/>
  <c r="E1711" i="6" s="1"/>
  <c r="E2150" i="6" a="1"/>
  <c r="E2150" i="6" s="1"/>
  <c r="E1731" i="6" a="1"/>
  <c r="E1731" i="6" s="1"/>
  <c r="E1742" i="6" a="1"/>
  <c r="E1742" i="6" s="1"/>
  <c r="E2168" i="6" a="1"/>
  <c r="E2168" i="6" s="1"/>
  <c r="E1724" i="6" a="1"/>
  <c r="E1724" i="6" s="1"/>
  <c r="E2157" i="6" a="1"/>
  <c r="E2157" i="6" s="1"/>
  <c r="E1737" i="6" a="1"/>
  <c r="E1737" i="6" s="1"/>
  <c r="E1713" i="6" a="1"/>
  <c r="E1713" i="6" s="1"/>
  <c r="E1735" i="6" a="1"/>
  <c r="E1735" i="6" s="1"/>
  <c r="E1717" i="6" a="1"/>
  <c r="E1717" i="6" s="1"/>
  <c r="E1730" i="6" a="1"/>
  <c r="E1730" i="6" s="1"/>
  <c r="E1741" i="6" a="1"/>
  <c r="E1741" i="6" s="1"/>
  <c r="E2145" i="6" a="1"/>
  <c r="E2145" i="6" s="1"/>
  <c r="E1736" i="6" a="1"/>
  <c r="E1736" i="6" s="1"/>
  <c r="E2175" i="6" a="1"/>
  <c r="E2175" i="6" s="1"/>
  <c r="E2144" i="6" a="1"/>
  <c r="E2144" i="6" s="1"/>
  <c r="E1712" i="6" a="1"/>
  <c r="E1712" i="6" s="1"/>
  <c r="E1723" i="6" a="1"/>
  <c r="E1723" i="6" s="1"/>
  <c r="E2151" i="6" a="1"/>
  <c r="E2151" i="6" s="1"/>
  <c r="E2162" i="6" a="1"/>
  <c r="E2162" i="6" s="1"/>
  <c r="E1725" i="6" a="1"/>
  <c r="E1725" i="6" s="1"/>
  <c r="E2174" i="6" a="1"/>
  <c r="E2174" i="6" s="1"/>
  <c r="E2155" i="6" a="1"/>
  <c r="E2155" i="6" s="1"/>
  <c r="E1719" i="6" a="1"/>
  <c r="E1719" i="6" s="1"/>
  <c r="E2169" i="6" a="1"/>
  <c r="E2169" i="6" s="1"/>
  <c r="E2173" i="6" a="1"/>
  <c r="E2173" i="6" s="1"/>
  <c r="E2149" i="6" a="1"/>
  <c r="E2149" i="6" s="1"/>
  <c r="E2161" i="6" a="1"/>
  <c r="E2161" i="6" s="1"/>
  <c r="E1729" i="6" a="1"/>
  <c r="E1729" i="6" s="1"/>
  <c r="E2163" i="6" a="1"/>
  <c r="E2163" i="6" s="1"/>
  <c r="E1743" i="6" a="1"/>
  <c r="E1743" i="6" s="1"/>
  <c r="E1718" i="6" a="1"/>
  <c r="E1718" i="6" s="1"/>
  <c r="E2156" i="6" a="1"/>
  <c r="E2156" i="6" s="1"/>
  <c r="E2167" i="6" a="1"/>
  <c r="E2167" i="6" s="1"/>
  <c r="J45" i="60" a="1"/>
  <c r="J45" i="60" s="1"/>
  <c r="G54" i="60" a="1"/>
  <c r="G54" i="60" s="1"/>
  <c r="E1223" i="6" s="1"/>
  <c r="J54" i="60" a="1"/>
  <c r="J54" i="60" s="1"/>
  <c r="J55" i="60" s="1"/>
  <c r="AA40" i="60"/>
  <c r="L56" i="60"/>
  <c r="J1229" i="6" s="1"/>
  <c r="K54" i="60" a="1"/>
  <c r="K54" i="60" s="1"/>
  <c r="I54" i="60" a="1"/>
  <c r="I54" i="60" s="1"/>
  <c r="G1223" i="6" s="1"/>
  <c r="AA38" i="60"/>
  <c r="L54" i="60"/>
  <c r="J1223" i="6" s="1"/>
  <c r="X37" i="28"/>
  <c r="I53" i="28" a="1"/>
  <c r="I53" i="28" s="1"/>
  <c r="G53" i="28" a="1"/>
  <c r="G53" i="28" s="1"/>
  <c r="E570" i="6" s="1"/>
  <c r="W39" i="60"/>
  <c r="H55" i="60"/>
  <c r="Y37" i="28"/>
  <c r="J53" i="28" a="1"/>
  <c r="J53" i="28" s="1"/>
  <c r="X39" i="60"/>
  <c r="I55" i="60"/>
  <c r="I56" i="60" s="1" a="1"/>
  <c r="I56" i="60" s="1"/>
  <c r="AA37" i="28"/>
  <c r="L53" i="28"/>
  <c r="AA39" i="60"/>
  <c r="L55" i="60"/>
  <c r="E2179" i="6" a="1"/>
  <c r="E2179" i="6" s="1"/>
  <c r="E1778" i="6" a="1"/>
  <c r="E1778" i="6" s="1"/>
  <c r="E1777" i="6" a="1"/>
  <c r="E1777" i="6" s="1"/>
  <c r="E1753" i="6" a="1"/>
  <c r="E1753" i="6" s="1"/>
  <c r="E2191" i="6" a="1"/>
  <c r="E2191" i="6" s="1"/>
  <c r="E2205" i="6" a="1"/>
  <c r="E2205" i="6" s="1"/>
  <c r="E2192" i="6" a="1"/>
  <c r="E2192" i="6" s="1"/>
  <c r="E2204" i="6" a="1"/>
  <c r="E2204" i="6" s="1"/>
  <c r="E1771" i="6" a="1"/>
  <c r="E1771" i="6" s="1"/>
  <c r="E1772" i="6" a="1"/>
  <c r="E1772" i="6" s="1"/>
  <c r="E1755" i="6" a="1"/>
  <c r="E1755" i="6" s="1"/>
  <c r="E1773" i="6" a="1"/>
  <c r="E1773" i="6" s="1"/>
  <c r="E2211" i="6" a="1"/>
  <c r="E2211" i="6" s="1"/>
  <c r="E1767" i="6" a="1"/>
  <c r="E1767" i="6" s="1"/>
  <c r="E2209" i="6" a="1"/>
  <c r="E2209" i="6" s="1"/>
  <c r="E2180" i="6" a="1"/>
  <c r="E2180" i="6" s="1"/>
  <c r="E2186" i="6" a="1"/>
  <c r="E2186" i="6" s="1"/>
  <c r="E2198" i="6" a="1"/>
  <c r="E2198" i="6" s="1"/>
  <c r="E1754" i="6" a="1"/>
  <c r="E1754" i="6" s="1"/>
  <c r="E2210" i="6" a="1"/>
  <c r="E2210" i="6" s="1"/>
  <c r="E1749" i="6" a="1"/>
  <c r="E1749" i="6" s="1"/>
  <c r="E2185" i="6" a="1"/>
  <c r="E2185" i="6" s="1"/>
  <c r="E1766" i="6" a="1"/>
  <c r="E1766" i="6" s="1"/>
  <c r="E1747" i="6" a="1"/>
  <c r="E1747" i="6" s="1"/>
  <c r="E1748" i="6" a="1"/>
  <c r="E1748" i="6" s="1"/>
  <c r="E2181" i="6" a="1"/>
  <c r="E2181" i="6" s="1"/>
  <c r="E2193" i="6" a="1"/>
  <c r="E2193" i="6" s="1"/>
  <c r="E2199" i="6" a="1"/>
  <c r="E2199" i="6" s="1"/>
  <c r="E1760" i="6" a="1"/>
  <c r="E1760" i="6" s="1"/>
  <c r="E2203" i="6" a="1"/>
  <c r="E2203" i="6" s="1"/>
  <c r="E2197" i="6" a="1"/>
  <c r="E2197" i="6" s="1"/>
  <c r="E1761" i="6" a="1"/>
  <c r="E1761" i="6" s="1"/>
  <c r="E2187" i="6" a="1"/>
  <c r="E2187" i="6" s="1"/>
  <c r="E1779" i="6" a="1"/>
  <c r="E1779" i="6" s="1"/>
  <c r="E1759" i="6" a="1"/>
  <c r="E1759" i="6" s="1"/>
  <c r="E1765" i="6" a="1"/>
  <c r="E1765" i="6" s="1"/>
  <c r="Y38" i="60"/>
  <c r="Z38" i="60"/>
  <c r="W40" i="60"/>
  <c r="E17" i="28"/>
  <c r="E17" i="49"/>
  <c r="E17" i="61"/>
  <c r="E17" i="48"/>
  <c r="E17" i="38"/>
  <c r="E17" i="36"/>
  <c r="E17" i="31"/>
  <c r="E17" i="39"/>
  <c r="E17" i="43"/>
  <c r="E17" i="41"/>
  <c r="E17" i="40"/>
  <c r="E17" i="47"/>
  <c r="E17" i="30"/>
  <c r="E17" i="42"/>
  <c r="E17" i="37"/>
  <c r="E17" i="60"/>
  <c r="E17" i="35"/>
  <c r="G19" i="28"/>
  <c r="Z19" i="28" s="1"/>
  <c r="G19" i="49"/>
  <c r="K49" i="49" s="1" a="1"/>
  <c r="K49" i="49" s="1"/>
  <c r="G19" i="61"/>
  <c r="G19" i="48"/>
  <c r="K49" i="48" s="1" a="1"/>
  <c r="K49" i="48" s="1"/>
  <c r="G19" i="47"/>
  <c r="K49" i="47" s="1" a="1"/>
  <c r="K49" i="47" s="1"/>
  <c r="G19" i="43"/>
  <c r="K49" i="43" s="1" a="1"/>
  <c r="K49" i="43" s="1"/>
  <c r="G19" i="41"/>
  <c r="K49" i="41" s="1" a="1"/>
  <c r="K49" i="41" s="1"/>
  <c r="G19" i="39"/>
  <c r="G19" i="40"/>
  <c r="K49" i="40" s="1" a="1"/>
  <c r="K49" i="40" s="1"/>
  <c r="G19" i="35"/>
  <c r="G19" i="42"/>
  <c r="K49" i="42" s="1" a="1"/>
  <c r="K49" i="42" s="1"/>
  <c r="G19" i="37"/>
  <c r="G19" i="31"/>
  <c r="G19" i="30"/>
  <c r="G19" i="60"/>
  <c r="K49" i="60" s="1" a="1"/>
  <c r="K49" i="60" s="1"/>
  <c r="G19" i="38"/>
  <c r="K49" i="38" s="1" a="1"/>
  <c r="K49" i="38" s="1"/>
  <c r="G19" i="36"/>
  <c r="D21" i="28"/>
  <c r="D21" i="61"/>
  <c r="D21" i="48"/>
  <c r="D21" i="49"/>
  <c r="D21" i="47"/>
  <c r="D21" i="37"/>
  <c r="D21" i="35"/>
  <c r="D21" i="30"/>
  <c r="D21" i="41"/>
  <c r="D21" i="36"/>
  <c r="D21" i="60"/>
  <c r="D21" i="40"/>
  <c r="D21" i="38"/>
  <c r="D21" i="39"/>
  <c r="D21" i="42"/>
  <c r="D21" i="31"/>
  <c r="D21" i="43"/>
  <c r="H17" i="28"/>
  <c r="H17" i="48"/>
  <c r="L47" i="48" s="1"/>
  <c r="H17" i="61"/>
  <c r="L47" i="61" s="1"/>
  <c r="H17" i="47"/>
  <c r="L47" i="47" s="1"/>
  <c r="H17" i="42"/>
  <c r="L47" i="42" s="1"/>
  <c r="H17" i="40"/>
  <c r="L47" i="40" s="1"/>
  <c r="H17" i="37"/>
  <c r="H17" i="31"/>
  <c r="H17" i="36"/>
  <c r="H17" i="30"/>
  <c r="H17" i="38"/>
  <c r="L47" i="38" s="1"/>
  <c r="H17" i="35"/>
  <c r="H17" i="60"/>
  <c r="H17" i="39"/>
  <c r="H17" i="49"/>
  <c r="L47" i="49" s="1"/>
  <c r="H17" i="41"/>
  <c r="L47" i="41" s="1"/>
  <c r="H17" i="43"/>
  <c r="L47" i="43" s="1"/>
  <c r="AR18" i="49"/>
  <c r="AT48" i="49" s="1"/>
  <c r="E1115" i="6" s="1"/>
  <c r="AR18" i="47"/>
  <c r="AT48" i="47" s="1"/>
  <c r="E1113" i="6" s="1"/>
  <c r="AR18" i="42"/>
  <c r="AT48" i="42" s="1"/>
  <c r="E1006" i="6" s="1"/>
  <c r="AR18" i="40"/>
  <c r="AT48" i="40" s="1"/>
  <c r="E899" i="6" s="1"/>
  <c r="AR18" i="38"/>
  <c r="AT48" i="38" s="1"/>
  <c r="E897" i="6" s="1"/>
  <c r="AR18" i="36"/>
  <c r="AR18" i="31"/>
  <c r="AR18" i="60"/>
  <c r="AR18" i="48"/>
  <c r="AT48" i="48" s="1"/>
  <c r="E1114" i="6" s="1"/>
  <c r="AR18" i="43"/>
  <c r="AT48" i="43" s="1"/>
  <c r="E1007" i="6" s="1"/>
  <c r="AR18" i="41"/>
  <c r="AT48" i="41" s="1"/>
  <c r="E1005" i="6" s="1"/>
  <c r="AR18" i="39"/>
  <c r="AT48" i="39" s="1"/>
  <c r="E898" i="6" s="1"/>
  <c r="AR18" i="37"/>
  <c r="AR18" i="35"/>
  <c r="AT48" i="35" s="1"/>
  <c r="E789" i="6" s="1"/>
  <c r="AR18" i="30"/>
  <c r="AR18" i="61"/>
  <c r="AT48" i="61" s="1"/>
  <c r="AR18" i="28"/>
  <c r="H19" i="28"/>
  <c r="H19" i="61"/>
  <c r="H19" i="49"/>
  <c r="L49" i="49" s="1" a="1"/>
  <c r="L49" i="49" s="1"/>
  <c r="H19" i="43"/>
  <c r="L49" i="43" s="1" a="1"/>
  <c r="L49" i="43" s="1"/>
  <c r="H19" i="38"/>
  <c r="L49" i="38" s="1" a="1"/>
  <c r="L49" i="38" s="1"/>
  <c r="H19" i="36"/>
  <c r="H19" i="31"/>
  <c r="H19" i="30"/>
  <c r="H19" i="60"/>
  <c r="H19" i="35"/>
  <c r="H19" i="42"/>
  <c r="L49" i="42" s="1" a="1"/>
  <c r="L49" i="42" s="1"/>
  <c r="H19" i="39"/>
  <c r="H19" i="48"/>
  <c r="L49" i="48" s="1" a="1"/>
  <c r="L49" i="48" s="1"/>
  <c r="H19" i="47"/>
  <c r="L49" i="47" s="1" a="1"/>
  <c r="L49" i="47" s="1"/>
  <c r="H19" i="37"/>
  <c r="H19" i="41"/>
  <c r="L49" i="41" s="1" a="1"/>
  <c r="L49" i="41" s="1"/>
  <c r="H19" i="40"/>
  <c r="L49" i="40" s="1" a="1"/>
  <c r="L49" i="40" s="1"/>
  <c r="AR20" i="48"/>
  <c r="AT50" i="48" s="1"/>
  <c r="E1132" i="6" s="1"/>
  <c r="AR20" i="43"/>
  <c r="AT50" i="43" s="1"/>
  <c r="E1025" i="6" s="1"/>
  <c r="AR20" i="41"/>
  <c r="AT50" i="41" s="1"/>
  <c r="E1023" i="6" s="1"/>
  <c r="AR20" i="39"/>
  <c r="AT50" i="39" s="1"/>
  <c r="E916" i="6" s="1"/>
  <c r="AR20" i="37"/>
  <c r="AR20" i="35"/>
  <c r="AR20" i="30"/>
  <c r="AR20" i="61"/>
  <c r="AT50" i="61" s="1"/>
  <c r="E1245" i="6" s="1" a="1"/>
  <c r="E1245" i="6" s="1"/>
  <c r="AR20" i="49"/>
  <c r="AT50" i="49" s="1"/>
  <c r="E1133" i="6" s="1"/>
  <c r="AR20" i="47"/>
  <c r="AT50" i="47" s="1"/>
  <c r="E1131" i="6" s="1"/>
  <c r="AR20" i="42"/>
  <c r="AT50" i="42" s="1"/>
  <c r="E1024" i="6" s="1"/>
  <c r="AR20" i="40"/>
  <c r="AT50" i="40" s="1"/>
  <c r="E917" i="6" s="1"/>
  <c r="AR20" i="38"/>
  <c r="AT50" i="38" s="1"/>
  <c r="E915" i="6" s="1"/>
  <c r="AR20" i="36"/>
  <c r="AR20" i="31"/>
  <c r="AR20" i="60"/>
  <c r="AT50" i="60" s="1"/>
  <c r="E1209" i="6" s="1"/>
  <c r="AR20" i="28"/>
  <c r="H21" i="28"/>
  <c r="H21" i="49"/>
  <c r="L51" i="49" s="1"/>
  <c r="H21" i="47"/>
  <c r="L51" i="47" s="1"/>
  <c r="H21" i="48"/>
  <c r="L51" i="48" s="1"/>
  <c r="H21" i="43"/>
  <c r="L51" i="43" s="1"/>
  <c r="H21" i="41"/>
  <c r="L51" i="41" s="1"/>
  <c r="H21" i="39"/>
  <c r="H21" i="42"/>
  <c r="L51" i="42" s="1"/>
  <c r="H21" i="37"/>
  <c r="H21" i="31"/>
  <c r="H21" i="36"/>
  <c r="H21" i="60"/>
  <c r="L51" i="60" s="1"/>
  <c r="H21" i="40"/>
  <c r="L51" i="40" s="1"/>
  <c r="H21" i="38"/>
  <c r="L51" i="38" s="1"/>
  <c r="H21" i="30"/>
  <c r="H21" i="61"/>
  <c r="H21" i="35"/>
  <c r="AR22" i="48"/>
  <c r="AT52" i="48" s="1"/>
  <c r="E1150" i="6" s="1"/>
  <c r="AR22" i="43"/>
  <c r="AT52" i="43" s="1"/>
  <c r="E1043" i="6" s="1"/>
  <c r="AR22" i="41"/>
  <c r="AT52" i="41" s="1"/>
  <c r="E1041" i="6" s="1"/>
  <c r="AR22" i="39"/>
  <c r="AT52" i="39" s="1"/>
  <c r="E934" i="6" s="1"/>
  <c r="AR22" i="37"/>
  <c r="AR22" i="35"/>
  <c r="AR22" i="30"/>
  <c r="AR22" i="61"/>
  <c r="AT52" i="61" s="1"/>
  <c r="AR22" i="49"/>
  <c r="AT52" i="49" s="1"/>
  <c r="E1151" i="6" s="1"/>
  <c r="AR22" i="47"/>
  <c r="AT52" i="47" s="1"/>
  <c r="E1149" i="6" s="1"/>
  <c r="AR22" i="42"/>
  <c r="AT52" i="42" s="1"/>
  <c r="E1042" i="6" s="1"/>
  <c r="AR22" i="40"/>
  <c r="AT52" i="40" s="1"/>
  <c r="E935" i="6" s="1"/>
  <c r="AR22" i="38"/>
  <c r="AT52" i="38" s="1"/>
  <c r="E933" i="6" s="1"/>
  <c r="AR22" i="36"/>
  <c r="AR22" i="31"/>
  <c r="AR22" i="60"/>
  <c r="AR22" i="28"/>
  <c r="AS20" i="49"/>
  <c r="AU50" i="49" s="1"/>
  <c r="F1133" i="6" s="1"/>
  <c r="AS20" i="47"/>
  <c r="AU50" i="47" s="1"/>
  <c r="F1131" i="6" s="1"/>
  <c r="AS20" i="42"/>
  <c r="AU50" i="42" s="1"/>
  <c r="F1024" i="6" s="1"/>
  <c r="AS20" i="40"/>
  <c r="AU50" i="40" s="1"/>
  <c r="F917" i="6" s="1"/>
  <c r="AS20" i="38"/>
  <c r="AU50" i="38" s="1"/>
  <c r="F915" i="6" s="1"/>
  <c r="AS20" i="36"/>
  <c r="AS20" i="31"/>
  <c r="AS20" i="37"/>
  <c r="AS20" i="41"/>
  <c r="AU50" i="41" s="1"/>
  <c r="F1023" i="6" s="1"/>
  <c r="AS20" i="35"/>
  <c r="AS20" i="39"/>
  <c r="AU50" i="39" s="1"/>
  <c r="F916" i="6" s="1"/>
  <c r="AS20" i="60"/>
  <c r="AS20" i="48"/>
  <c r="AU50" i="48" s="1"/>
  <c r="F1132" i="6" s="1"/>
  <c r="AS20" i="30"/>
  <c r="AS20" i="28"/>
  <c r="AS20" i="61"/>
  <c r="AU50" i="61" s="1"/>
  <c r="F1247" i="6" s="1" a="1"/>
  <c r="F1247" i="6" s="1"/>
  <c r="AS20" i="43"/>
  <c r="AU50" i="43" s="1"/>
  <c r="F1025" i="6" s="1"/>
  <c r="AS18" i="49"/>
  <c r="AU48" i="49" s="1"/>
  <c r="F1115" i="6" s="1"/>
  <c r="AS18" i="47"/>
  <c r="AU48" i="47" s="1"/>
  <c r="F1113" i="6" s="1"/>
  <c r="AS18" i="42"/>
  <c r="AU48" i="42" s="1"/>
  <c r="F1006" i="6" s="1"/>
  <c r="AS18" i="48"/>
  <c r="AU48" i="48" s="1"/>
  <c r="F1114" i="6" s="1"/>
  <c r="AS18" i="43"/>
  <c r="AU48" i="43" s="1"/>
  <c r="F1007" i="6" s="1"/>
  <c r="AS18" i="36"/>
  <c r="AS18" i="30"/>
  <c r="AS18" i="60"/>
  <c r="AS18" i="40"/>
  <c r="AU48" i="40" s="1"/>
  <c r="F899" i="6" s="1"/>
  <c r="AS18" i="37"/>
  <c r="AS18" i="61"/>
  <c r="AU48" i="61" s="1"/>
  <c r="AS18" i="31"/>
  <c r="AS18" i="41"/>
  <c r="AU48" i="41" s="1"/>
  <c r="F1005" i="6" s="1"/>
  <c r="AS18" i="38"/>
  <c r="AU48" i="38" s="1"/>
  <c r="F897" i="6" s="1"/>
  <c r="AS18" i="35"/>
  <c r="AS18" i="39"/>
  <c r="AU48" i="39" s="1"/>
  <c r="F898" i="6" s="1"/>
  <c r="AS18" i="28"/>
  <c r="AG116" i="29"/>
  <c r="AT22" i="48"/>
  <c r="AV52" i="48" s="1"/>
  <c r="G1150" i="6" s="1"/>
  <c r="AT22" i="43"/>
  <c r="AV52" i="43" s="1"/>
  <c r="G1043" i="6" s="1"/>
  <c r="AT22" i="41"/>
  <c r="AV52" i="41" s="1"/>
  <c r="G1041" i="6" s="1"/>
  <c r="AT22" i="39"/>
  <c r="AV52" i="39" s="1"/>
  <c r="G934" i="6" s="1"/>
  <c r="AT22" i="37"/>
  <c r="AT22" i="35"/>
  <c r="AT22" i="30"/>
  <c r="AT22" i="61"/>
  <c r="AV52" i="61" s="1"/>
  <c r="AT22" i="49"/>
  <c r="AV52" i="49" s="1"/>
  <c r="G1151" i="6" s="1"/>
  <c r="AT22" i="47"/>
  <c r="AV52" i="47" s="1"/>
  <c r="G1149" i="6" s="1"/>
  <c r="AT22" i="42"/>
  <c r="AV52" i="42" s="1"/>
  <c r="G1042" i="6" s="1"/>
  <c r="AT22" i="40"/>
  <c r="AV52" i="40" s="1"/>
  <c r="G935" i="6" s="1"/>
  <c r="AT22" i="38"/>
  <c r="AV52" i="38" s="1"/>
  <c r="G933" i="6" s="1"/>
  <c r="AT22" i="36"/>
  <c r="AT22" i="31"/>
  <c r="AT22" i="60"/>
  <c r="AT22" i="28"/>
  <c r="F20" i="28"/>
  <c r="F20" i="61"/>
  <c r="F20" i="49"/>
  <c r="F20" i="48"/>
  <c r="F20" i="47"/>
  <c r="F20" i="42"/>
  <c r="F20" i="40"/>
  <c r="F20" i="38"/>
  <c r="F20" i="35"/>
  <c r="F20" i="37"/>
  <c r="F20" i="41"/>
  <c r="F20" i="43"/>
  <c r="F20" i="31"/>
  <c r="F20" i="36"/>
  <c r="F20" i="30"/>
  <c r="F20" i="60"/>
  <c r="F20" i="39"/>
  <c r="F22" i="28"/>
  <c r="F22" i="49"/>
  <c r="J52" i="49" s="1" a="1"/>
  <c r="J52" i="49" s="1"/>
  <c r="F22" i="48"/>
  <c r="J52" i="48" s="1" a="1"/>
  <c r="J52" i="48" s="1"/>
  <c r="F22" i="43"/>
  <c r="J52" i="43" s="1" a="1"/>
  <c r="J52" i="43" s="1"/>
  <c r="F22" i="61"/>
  <c r="J52" i="61" s="1" a="1"/>
  <c r="J52" i="61" s="1"/>
  <c r="F22" i="38"/>
  <c r="J52" i="38" s="1" a="1"/>
  <c r="J52" i="38" s="1"/>
  <c r="F22" i="36"/>
  <c r="F22" i="31"/>
  <c r="F22" i="60"/>
  <c r="F22" i="47"/>
  <c r="J52" i="47" s="1" a="1"/>
  <c r="J52" i="47" s="1"/>
  <c r="F22" i="30"/>
  <c r="F22" i="35"/>
  <c r="F22" i="39"/>
  <c r="F22" i="42"/>
  <c r="J52" i="42" s="1" a="1"/>
  <c r="J52" i="42" s="1"/>
  <c r="F22" i="37"/>
  <c r="F22" i="41"/>
  <c r="J52" i="41" s="1" a="1"/>
  <c r="J52" i="41" s="1"/>
  <c r="F22" i="40"/>
  <c r="J52" i="40" s="1" a="1"/>
  <c r="J52" i="40" s="1"/>
  <c r="AR16" i="49"/>
  <c r="AT46" i="49" s="1"/>
  <c r="E1097" i="6" s="1"/>
  <c r="AR16" i="47"/>
  <c r="AT46" i="47" s="1"/>
  <c r="E1095" i="6" s="1"/>
  <c r="AR16" i="42"/>
  <c r="AT46" i="42" s="1"/>
  <c r="E988" i="6" s="1"/>
  <c r="AR16" i="40"/>
  <c r="AT46" i="40" s="1"/>
  <c r="E881" i="6" s="1"/>
  <c r="AR16" i="38"/>
  <c r="AT46" i="38" s="1"/>
  <c r="E879" i="6" s="1"/>
  <c r="AR16" i="36"/>
  <c r="AR16" i="31"/>
  <c r="AR16" i="60"/>
  <c r="AT46" i="60" s="1"/>
  <c r="E1197" i="6" s="1"/>
  <c r="AR16" i="48"/>
  <c r="AT46" i="48" s="1"/>
  <c r="E1096" i="6" s="1"/>
  <c r="AR16" i="43"/>
  <c r="AT46" i="43" s="1"/>
  <c r="E989" i="6" s="1"/>
  <c r="AR16" i="41"/>
  <c r="AT46" i="41" s="1"/>
  <c r="E987" i="6" s="1"/>
  <c r="AR16" i="39"/>
  <c r="AT46" i="39" s="1"/>
  <c r="E880" i="6" s="1"/>
  <c r="AR16" i="37"/>
  <c r="AR16" i="35"/>
  <c r="AR16" i="30"/>
  <c r="AR16" i="61"/>
  <c r="AT46" i="61" s="1"/>
  <c r="AR16" i="28"/>
  <c r="AS22" i="48"/>
  <c r="AU52" i="48" s="1"/>
  <c r="F1150" i="6" s="1"/>
  <c r="AS22" i="43"/>
  <c r="AU52" i="43" s="1"/>
  <c r="F1043" i="6" s="1"/>
  <c r="AS22" i="49"/>
  <c r="AU52" i="49" s="1"/>
  <c r="F1151" i="6" s="1"/>
  <c r="AS22" i="47"/>
  <c r="AU52" i="47" s="1"/>
  <c r="F1149" i="6" s="1"/>
  <c r="AS22" i="42"/>
  <c r="AU52" i="42" s="1"/>
  <c r="F1042" i="6" s="1"/>
  <c r="AS22" i="41"/>
  <c r="AU52" i="41" s="1"/>
  <c r="F1041" i="6" s="1"/>
  <c r="AS22" i="38"/>
  <c r="AU52" i="38" s="1"/>
  <c r="F933" i="6" s="1"/>
  <c r="AS22" i="35"/>
  <c r="AS22" i="60"/>
  <c r="AS22" i="39"/>
  <c r="AU52" i="39" s="1"/>
  <c r="F934" i="6" s="1"/>
  <c r="AS22" i="36"/>
  <c r="AS22" i="30"/>
  <c r="AS22" i="61"/>
  <c r="AU52" i="61" s="1"/>
  <c r="AS22" i="40"/>
  <c r="AU52" i="40" s="1"/>
  <c r="F935" i="6" s="1"/>
  <c r="AS22" i="37"/>
  <c r="AS22" i="31"/>
  <c r="AS22" i="28"/>
  <c r="AS16" i="48"/>
  <c r="AU46" i="48" s="1"/>
  <c r="F1096" i="6" s="1"/>
  <c r="AS16" i="43"/>
  <c r="AU46" i="43" s="1"/>
  <c r="F989" i="6" s="1"/>
  <c r="AS16" i="41"/>
  <c r="AU46" i="41" s="1"/>
  <c r="F987" i="6" s="1"/>
  <c r="AS16" i="39"/>
  <c r="AU46" i="39" s="1"/>
  <c r="F880" i="6" s="1"/>
  <c r="AS16" i="37"/>
  <c r="AS16" i="35"/>
  <c r="AS16" i="30"/>
  <c r="AS16" i="36"/>
  <c r="AS16" i="49"/>
  <c r="AU46" i="49" s="1"/>
  <c r="F1097" i="6" s="1"/>
  <c r="AS16" i="60"/>
  <c r="AU46" i="60" s="1"/>
  <c r="F1197" i="6" s="1"/>
  <c r="AS16" i="47"/>
  <c r="AU46" i="47" s="1"/>
  <c r="F1095" i="6" s="1"/>
  <c r="AS16" i="40"/>
  <c r="AU46" i="40" s="1"/>
  <c r="F881" i="6" s="1"/>
  <c r="AS16" i="42"/>
  <c r="AU46" i="42" s="1"/>
  <c r="F988" i="6" s="1"/>
  <c r="AS16" i="31"/>
  <c r="AS16" i="61"/>
  <c r="AU46" i="61" s="1"/>
  <c r="AS16" i="38"/>
  <c r="AU46" i="38" s="1"/>
  <c r="F879" i="6" s="1"/>
  <c r="AS16" i="28"/>
  <c r="AT20" i="49"/>
  <c r="AV50" i="49" s="1"/>
  <c r="G1133" i="6" s="1"/>
  <c r="AT20" i="47"/>
  <c r="AV50" i="47" s="1"/>
  <c r="G1131" i="6" s="1"/>
  <c r="AT20" i="42"/>
  <c r="AV50" i="42" s="1"/>
  <c r="G1024" i="6" s="1"/>
  <c r="AT20" i="40"/>
  <c r="AV50" i="40" s="1"/>
  <c r="G917" i="6" s="1"/>
  <c r="AT20" i="38"/>
  <c r="AV50" i="38" s="1"/>
  <c r="G915" i="6" s="1"/>
  <c r="AT20" i="36"/>
  <c r="AT20" i="31"/>
  <c r="AT20" i="60"/>
  <c r="AV50" i="60" s="1"/>
  <c r="G1209" i="6" s="1"/>
  <c r="AT20" i="48"/>
  <c r="AV50" i="48" s="1"/>
  <c r="G1132" i="6" s="1"/>
  <c r="AT20" i="43"/>
  <c r="AV50" i="43" s="1"/>
  <c r="G1025" i="6" s="1"/>
  <c r="AT20" i="41"/>
  <c r="AV50" i="41" s="1"/>
  <c r="G1023" i="6" s="1"/>
  <c r="AT20" i="39"/>
  <c r="AV50" i="39" s="1"/>
  <c r="G916" i="6" s="1"/>
  <c r="AT20" i="37"/>
  <c r="AT20" i="35"/>
  <c r="AT20" i="30"/>
  <c r="AT20" i="61"/>
  <c r="AV50" i="61" s="1"/>
  <c r="AT20" i="28"/>
  <c r="E22" i="28"/>
  <c r="X22" i="28" s="1"/>
  <c r="E22" i="49"/>
  <c r="E22" i="61"/>
  <c r="E22" i="48"/>
  <c r="E22" i="47"/>
  <c r="E22" i="43"/>
  <c r="E22" i="41"/>
  <c r="E22" i="39"/>
  <c r="E22" i="40"/>
  <c r="E22" i="38"/>
  <c r="E22" i="30"/>
  <c r="E22" i="35"/>
  <c r="E22" i="37"/>
  <c r="E22" i="42"/>
  <c r="E22" i="60"/>
  <c r="E22" i="31"/>
  <c r="E22" i="36"/>
  <c r="C16" i="28"/>
  <c r="C16" i="61"/>
  <c r="G46" i="61" s="1" a="1"/>
  <c r="G46" i="61" s="1"/>
  <c r="C16" i="49"/>
  <c r="G46" i="49" s="1" a="1"/>
  <c r="G46" i="49" s="1"/>
  <c r="C16" i="37"/>
  <c r="C16" i="35"/>
  <c r="C16" i="30"/>
  <c r="C16" i="40"/>
  <c r="G46" i="40" s="1" a="1"/>
  <c r="G46" i="40" s="1"/>
  <c r="C16" i="39"/>
  <c r="G46" i="39" s="1" a="1"/>
  <c r="G46" i="39" s="1"/>
  <c r="C16" i="43"/>
  <c r="G46" i="43" s="1" a="1"/>
  <c r="G46" i="43" s="1"/>
  <c r="C16" i="42"/>
  <c r="G46" i="42" s="1" a="1"/>
  <c r="G46" i="42" s="1"/>
  <c r="C16" i="60"/>
  <c r="C16" i="41"/>
  <c r="G46" i="41" s="1" a="1"/>
  <c r="G46" i="41" s="1"/>
  <c r="C16" i="48"/>
  <c r="G46" i="48" s="1" a="1"/>
  <c r="G46" i="48" s="1"/>
  <c r="C16" i="31"/>
  <c r="C16" i="47"/>
  <c r="G46" i="47" s="1" a="1"/>
  <c r="G46" i="47" s="1"/>
  <c r="C16" i="38"/>
  <c r="G46" i="38" s="1" a="1"/>
  <c r="G46" i="38" s="1"/>
  <c r="C16" i="36"/>
  <c r="AR17" i="48"/>
  <c r="AT47" i="48" s="1"/>
  <c r="E1105" i="6" s="1"/>
  <c r="AR17" i="43"/>
  <c r="AT47" i="43" s="1"/>
  <c r="E998" i="6" s="1"/>
  <c r="AR17" i="49"/>
  <c r="AT47" i="49" s="1"/>
  <c r="E1106" i="6" s="1"/>
  <c r="AR17" i="47"/>
  <c r="AT47" i="47" s="1"/>
  <c r="E1104" i="6" s="1"/>
  <c r="AR17" i="42"/>
  <c r="AT47" i="42" s="1"/>
  <c r="E997" i="6" s="1"/>
  <c r="AR17" i="39"/>
  <c r="AT47" i="39" s="1"/>
  <c r="E889" i="6" s="1"/>
  <c r="AR17" i="36"/>
  <c r="AR17" i="30"/>
  <c r="AR17" i="60"/>
  <c r="AT47" i="60" s="1"/>
  <c r="E1200" i="6" s="1"/>
  <c r="AR17" i="40"/>
  <c r="AT47" i="40" s="1"/>
  <c r="E890" i="6" s="1"/>
  <c r="AR17" i="37"/>
  <c r="AR17" i="31"/>
  <c r="AR17" i="61"/>
  <c r="AT47" i="61" s="1"/>
  <c r="AR17" i="41"/>
  <c r="AT47" i="41" s="1"/>
  <c r="E996" i="6" s="1"/>
  <c r="AR17" i="38"/>
  <c r="AT47" i="38" s="1"/>
  <c r="E888" i="6" s="1"/>
  <c r="AR17" i="28"/>
  <c r="AR17" i="35"/>
  <c r="G18" i="48"/>
  <c r="K48" i="48" s="1" a="1"/>
  <c r="K48" i="48" s="1"/>
  <c r="G18" i="61"/>
  <c r="K48" i="61" s="1" a="1"/>
  <c r="K48" i="61" s="1"/>
  <c r="G18" i="47"/>
  <c r="K48" i="47" s="1" a="1"/>
  <c r="K48" i="47" s="1"/>
  <c r="G18" i="42"/>
  <c r="K48" i="42" s="1" a="1"/>
  <c r="K48" i="42" s="1"/>
  <c r="G18" i="49"/>
  <c r="K48" i="49" s="1" a="1"/>
  <c r="K48" i="49" s="1"/>
  <c r="G18" i="37"/>
  <c r="G18" i="35"/>
  <c r="G18" i="30"/>
  <c r="G18" i="31"/>
  <c r="G18" i="36"/>
  <c r="G18" i="28"/>
  <c r="Z18" i="28" s="1"/>
  <c r="G18" i="40"/>
  <c r="K48" i="40" s="1" a="1"/>
  <c r="K48" i="40" s="1"/>
  <c r="G18" i="38"/>
  <c r="K48" i="38" s="1" a="1"/>
  <c r="K48" i="38" s="1"/>
  <c r="G18" i="60"/>
  <c r="K48" i="60" s="1" a="1"/>
  <c r="K48" i="60" s="1"/>
  <c r="G18" i="39"/>
  <c r="AG114" i="29"/>
  <c r="G18" i="43"/>
  <c r="K48" i="43" s="1" a="1"/>
  <c r="K48" i="43" s="1"/>
  <c r="G18" i="41"/>
  <c r="K48" i="41" s="1" a="1"/>
  <c r="K48" i="41" s="1"/>
  <c r="AR19" i="28"/>
  <c r="AR19" i="48"/>
  <c r="AT49" i="48" s="1"/>
  <c r="E1123" i="6" s="1"/>
  <c r="AR19" i="43"/>
  <c r="AT49" i="43" s="1"/>
  <c r="E1016" i="6" s="1"/>
  <c r="AR19" i="41"/>
  <c r="AT49" i="41" s="1"/>
  <c r="E1014" i="6" s="1"/>
  <c r="AR19" i="39"/>
  <c r="AT49" i="39" s="1"/>
  <c r="E907" i="6" s="1"/>
  <c r="AR19" i="37"/>
  <c r="AR19" i="35"/>
  <c r="AR19" i="30"/>
  <c r="AR19" i="40"/>
  <c r="AT49" i="40" s="1"/>
  <c r="E908" i="6" s="1"/>
  <c r="AR19" i="61"/>
  <c r="AT49" i="61" s="1"/>
  <c r="AR19" i="49"/>
  <c r="AT49" i="49" s="1"/>
  <c r="E1124" i="6" s="1"/>
  <c r="AR19" i="31"/>
  <c r="AR19" i="47"/>
  <c r="AT49" i="47" s="1"/>
  <c r="E1122" i="6" s="1"/>
  <c r="AR19" i="42"/>
  <c r="AT49" i="42" s="1"/>
  <c r="E1015" i="6" s="1"/>
  <c r="AR19" i="38"/>
  <c r="AT49" i="38" s="1"/>
  <c r="E906" i="6" s="1"/>
  <c r="AR19" i="60"/>
  <c r="AR19" i="36"/>
  <c r="H20" i="28"/>
  <c r="AA20" i="28" s="1"/>
  <c r="H20" i="61"/>
  <c r="H20" i="48"/>
  <c r="L50" i="48" s="1"/>
  <c r="H20" i="49"/>
  <c r="L50" i="49" s="1"/>
  <c r="H20" i="47"/>
  <c r="L50" i="47" s="1"/>
  <c r="H20" i="42"/>
  <c r="L50" i="42" s="1"/>
  <c r="H20" i="40"/>
  <c r="L50" i="40" s="1"/>
  <c r="H20" i="39"/>
  <c r="H20" i="41"/>
  <c r="L50" i="41" s="1"/>
  <c r="H20" i="43"/>
  <c r="L50" i="43" s="1"/>
  <c r="H20" i="31"/>
  <c r="H20" i="36"/>
  <c r="H20" i="30"/>
  <c r="H20" i="60"/>
  <c r="L50" i="60" s="1"/>
  <c r="H20" i="38"/>
  <c r="L50" i="38" s="1"/>
  <c r="H20" i="35"/>
  <c r="H20" i="37"/>
  <c r="AR21" i="49"/>
  <c r="AT51" i="49" s="1"/>
  <c r="E1142" i="6" s="1"/>
  <c r="AR21" i="47"/>
  <c r="AT51" i="47" s="1"/>
  <c r="E1140" i="6" s="1"/>
  <c r="AR21" i="42"/>
  <c r="AT51" i="42" s="1"/>
  <c r="E1033" i="6" s="1"/>
  <c r="AR21" i="48"/>
  <c r="AT51" i="48" s="1"/>
  <c r="E1141" i="6" s="1"/>
  <c r="AR21" i="43"/>
  <c r="AT51" i="43" s="1"/>
  <c r="E1034" i="6" s="1"/>
  <c r="AR21" i="31"/>
  <c r="AR21" i="41"/>
  <c r="AT51" i="41" s="1"/>
  <c r="E1032" i="6" s="1"/>
  <c r="AR21" i="38"/>
  <c r="AT51" i="38" s="1"/>
  <c r="E924" i="6" s="1"/>
  <c r="AR21" i="35"/>
  <c r="AR21" i="39"/>
  <c r="AT51" i="39" s="1"/>
  <c r="E925" i="6" s="1"/>
  <c r="AR21" i="60"/>
  <c r="AT51" i="60" s="1"/>
  <c r="E1212" i="6" s="1"/>
  <c r="AR21" i="36"/>
  <c r="AR21" i="30"/>
  <c r="AR21" i="61"/>
  <c r="AT51" i="61" s="1"/>
  <c r="AR21" i="40"/>
  <c r="AT51" i="40" s="1"/>
  <c r="E926" i="6" s="1"/>
  <c r="AR21" i="37"/>
  <c r="AR21" i="28"/>
  <c r="H22" i="28"/>
  <c r="H22" i="49"/>
  <c r="L52" i="49" s="1"/>
  <c r="H22" i="61"/>
  <c r="H22" i="48"/>
  <c r="L52" i="48" s="1"/>
  <c r="H22" i="38"/>
  <c r="L52" i="38" s="1"/>
  <c r="H22" i="36"/>
  <c r="H22" i="31"/>
  <c r="H22" i="43"/>
  <c r="L52" i="43" s="1"/>
  <c r="H22" i="40"/>
  <c r="L52" i="40" s="1"/>
  <c r="H22" i="35"/>
  <c r="H22" i="39"/>
  <c r="H22" i="42"/>
  <c r="L52" i="42" s="1"/>
  <c r="H22" i="37"/>
  <c r="H22" i="41"/>
  <c r="L52" i="41" s="1"/>
  <c r="H22" i="30"/>
  <c r="H22" i="47"/>
  <c r="L52" i="47" s="1"/>
  <c r="H22" i="60"/>
  <c r="L52" i="60" s="1"/>
  <c r="F18" i="28"/>
  <c r="F18" i="61"/>
  <c r="F18" i="48"/>
  <c r="J48" i="48" s="1" a="1"/>
  <c r="J48" i="48" s="1"/>
  <c r="F18" i="49"/>
  <c r="J48" i="49" s="1" a="1"/>
  <c r="J48" i="49" s="1"/>
  <c r="F18" i="47"/>
  <c r="J48" i="47" s="1" a="1"/>
  <c r="J48" i="47" s="1"/>
  <c r="F18" i="42"/>
  <c r="J48" i="42" s="1" a="1"/>
  <c r="J48" i="42" s="1"/>
  <c r="F18" i="40"/>
  <c r="J48" i="40" s="1" a="1"/>
  <c r="J48" i="40" s="1"/>
  <c r="F18" i="43"/>
  <c r="J48" i="43" s="1" a="1"/>
  <c r="J48" i="43" s="1"/>
  <c r="F18" i="41"/>
  <c r="J48" i="41" s="1" a="1"/>
  <c r="J48" i="41" s="1"/>
  <c r="F18" i="36"/>
  <c r="F18" i="30"/>
  <c r="F18" i="38"/>
  <c r="J48" i="38" s="1" a="1"/>
  <c r="J48" i="38" s="1"/>
  <c r="F18" i="35"/>
  <c r="F18" i="60"/>
  <c r="F18" i="39"/>
  <c r="F18" i="37"/>
  <c r="F18" i="31"/>
  <c r="AS17" i="48"/>
  <c r="AU47" i="48" s="1"/>
  <c r="F1105" i="6" s="1"/>
  <c r="AS17" i="43"/>
  <c r="AU47" i="43" s="1"/>
  <c r="F998" i="6" s="1"/>
  <c r="AS17" i="41"/>
  <c r="AU47" i="41" s="1"/>
  <c r="F996" i="6" s="1"/>
  <c r="AS17" i="39"/>
  <c r="AU47" i="39" s="1"/>
  <c r="F889" i="6" s="1"/>
  <c r="AS17" i="37"/>
  <c r="AS17" i="35"/>
  <c r="AS17" i="30"/>
  <c r="AS17" i="61"/>
  <c r="AU47" i="61" s="1"/>
  <c r="AS17" i="49"/>
  <c r="AU47" i="49" s="1"/>
  <c r="F1106" i="6" s="1"/>
  <c r="AS17" i="47"/>
  <c r="AU47" i="47" s="1"/>
  <c r="F1104" i="6" s="1"/>
  <c r="AS17" i="42"/>
  <c r="AU47" i="42" s="1"/>
  <c r="F997" i="6" s="1"/>
  <c r="AS17" i="40"/>
  <c r="AU47" i="40" s="1"/>
  <c r="F890" i="6" s="1"/>
  <c r="AS17" i="38"/>
  <c r="AU47" i="38" s="1"/>
  <c r="F888" i="6" s="1"/>
  <c r="AS17" i="36"/>
  <c r="AS17" i="31"/>
  <c r="AS17" i="60"/>
  <c r="AU47" i="60" s="1"/>
  <c r="F1200" i="6" s="1"/>
  <c r="AS17" i="28"/>
  <c r="AS19" i="28"/>
  <c r="AS19" i="48"/>
  <c r="AU49" i="48" s="1"/>
  <c r="F1123" i="6" s="1"/>
  <c r="AS19" i="43"/>
  <c r="AU49" i="43" s="1"/>
  <c r="F1016" i="6" s="1"/>
  <c r="AS19" i="41"/>
  <c r="AU49" i="41" s="1"/>
  <c r="F1014" i="6" s="1"/>
  <c r="AS19" i="39"/>
  <c r="AU49" i="39" s="1"/>
  <c r="F907" i="6" s="1"/>
  <c r="AS19" i="37"/>
  <c r="AS19" i="35"/>
  <c r="AS19" i="30"/>
  <c r="AS19" i="61"/>
  <c r="AU49" i="61" s="1"/>
  <c r="AS19" i="49"/>
  <c r="AU49" i="49" s="1"/>
  <c r="F1124" i="6" s="1"/>
  <c r="AS19" i="47"/>
  <c r="AU49" i="47" s="1"/>
  <c r="F1122" i="6" s="1"/>
  <c r="AS19" i="42"/>
  <c r="AU49" i="42" s="1"/>
  <c r="F1015" i="6" s="1"/>
  <c r="AS19" i="40"/>
  <c r="AU49" i="40" s="1"/>
  <c r="F908" i="6" s="1"/>
  <c r="AS19" i="38"/>
  <c r="AU49" i="38" s="1"/>
  <c r="F906" i="6" s="1"/>
  <c r="AS19" i="36"/>
  <c r="AS19" i="31"/>
  <c r="AS19" i="60"/>
  <c r="AS21" i="49"/>
  <c r="AU51" i="49" s="1"/>
  <c r="F1142" i="6" s="1"/>
  <c r="AS21" i="47"/>
  <c r="AU51" i="47" s="1"/>
  <c r="F1140" i="6" s="1"/>
  <c r="AS21" i="42"/>
  <c r="AU51" i="42" s="1"/>
  <c r="F1033" i="6" s="1"/>
  <c r="AS21" i="40"/>
  <c r="AU51" i="40" s="1"/>
  <c r="F926" i="6" s="1"/>
  <c r="AS21" i="38"/>
  <c r="AU51" i="38" s="1"/>
  <c r="F924" i="6" s="1"/>
  <c r="AS21" i="36"/>
  <c r="AS21" i="31"/>
  <c r="AS21" i="60"/>
  <c r="AU51" i="60" s="1"/>
  <c r="F1212" i="6" s="1"/>
  <c r="AS21" i="48"/>
  <c r="AU51" i="48" s="1"/>
  <c r="F1141" i="6" s="1"/>
  <c r="AS21" i="43"/>
  <c r="AU51" i="43" s="1"/>
  <c r="F1034" i="6" s="1"/>
  <c r="AS21" i="41"/>
  <c r="AU51" i="41" s="1"/>
  <c r="F1032" i="6" s="1"/>
  <c r="AS21" i="39"/>
  <c r="AU51" i="39" s="1"/>
  <c r="F925" i="6" s="1"/>
  <c r="AS21" i="37"/>
  <c r="AS21" i="35"/>
  <c r="AS21" i="30"/>
  <c r="AS21" i="61"/>
  <c r="AU51" i="61" s="1"/>
  <c r="AS21" i="28"/>
  <c r="E20" i="28"/>
  <c r="I50" i="28" s="1" a="1"/>
  <c r="I50" i="28" s="1"/>
  <c r="I49" i="28" s="1"/>
  <c r="E20" i="49"/>
  <c r="I50" i="49" s="1" a="1"/>
  <c r="I50" i="49" s="1"/>
  <c r="I49" i="49" s="1"/>
  <c r="E20" i="61"/>
  <c r="E20" i="38"/>
  <c r="I50" i="38" s="1" a="1"/>
  <c r="I50" i="38" s="1"/>
  <c r="I49" i="38" s="1"/>
  <c r="E20" i="36"/>
  <c r="E20" i="31"/>
  <c r="E20" i="42"/>
  <c r="I50" i="42" s="1" a="1"/>
  <c r="I50" i="42" s="1"/>
  <c r="I49" i="42" s="1"/>
  <c r="E20" i="39"/>
  <c r="E20" i="48"/>
  <c r="I50" i="48" s="1" a="1"/>
  <c r="I50" i="48" s="1"/>
  <c r="I49" i="48" s="1"/>
  <c r="E20" i="47"/>
  <c r="I50" i="47" s="1" a="1"/>
  <c r="I50" i="47" s="1"/>
  <c r="I49" i="47" s="1"/>
  <c r="E20" i="37"/>
  <c r="E20" i="41"/>
  <c r="I50" i="41" s="1" a="1"/>
  <c r="I50" i="41" s="1"/>
  <c r="I49" i="41" s="1"/>
  <c r="E20" i="43"/>
  <c r="I50" i="43" s="1" a="1"/>
  <c r="I50" i="43" s="1"/>
  <c r="I49" i="43" s="1"/>
  <c r="E20" i="40"/>
  <c r="I50" i="40" s="1" a="1"/>
  <c r="I50" i="40" s="1"/>
  <c r="I49" i="40" s="1"/>
  <c r="E20" i="30"/>
  <c r="E20" i="60"/>
  <c r="E20" i="35"/>
  <c r="D16" i="28"/>
  <c r="D16" i="49"/>
  <c r="D16" i="47"/>
  <c r="D16" i="48"/>
  <c r="D16" i="43"/>
  <c r="D16" i="41"/>
  <c r="D16" i="39"/>
  <c r="D16" i="38"/>
  <c r="D16" i="30"/>
  <c r="D16" i="42"/>
  <c r="D16" i="35"/>
  <c r="D16" i="60"/>
  <c r="D16" i="37"/>
  <c r="D16" i="31"/>
  <c r="D16" i="36"/>
  <c r="D16" i="61"/>
  <c r="D16" i="40"/>
  <c r="D17" i="28"/>
  <c r="D17" i="49"/>
  <c r="H47" i="49" s="1" a="1"/>
  <c r="H47" i="49" s="1"/>
  <c r="D17" i="43"/>
  <c r="H47" i="43" s="1" a="1"/>
  <c r="H47" i="43" s="1"/>
  <c r="D17" i="48"/>
  <c r="H47" i="48" s="1" a="1"/>
  <c r="H47" i="48" s="1"/>
  <c r="D17" i="61"/>
  <c r="H47" i="61" s="1" a="1"/>
  <c r="H47" i="61" s="1"/>
  <c r="D17" i="38"/>
  <c r="H47" i="38" s="1" a="1"/>
  <c r="H47" i="38" s="1"/>
  <c r="D17" i="36"/>
  <c r="D17" i="31"/>
  <c r="D17" i="42"/>
  <c r="H47" i="42" s="1" a="1"/>
  <c r="H47" i="42" s="1"/>
  <c r="D17" i="35"/>
  <c r="D17" i="60"/>
  <c r="D17" i="37"/>
  <c r="D17" i="41"/>
  <c r="H47" i="41" s="1" a="1"/>
  <c r="H47" i="41" s="1"/>
  <c r="D17" i="40"/>
  <c r="H47" i="40" s="1" a="1"/>
  <c r="H47" i="40" s="1"/>
  <c r="D17" i="47"/>
  <c r="H47" i="47" s="1" a="1"/>
  <c r="H47" i="47" s="1"/>
  <c r="D17" i="30"/>
  <c r="D17" i="39"/>
  <c r="AT17" i="49"/>
  <c r="AV47" i="49" s="1"/>
  <c r="G1106" i="6" s="1"/>
  <c r="AT17" i="47"/>
  <c r="AV47" i="47" s="1"/>
  <c r="G1104" i="6" s="1"/>
  <c r="AT17" i="42"/>
  <c r="AV47" i="42" s="1"/>
  <c r="G997" i="6" s="1"/>
  <c r="AT17" i="40"/>
  <c r="AV47" i="40" s="1"/>
  <c r="G890" i="6" s="1"/>
  <c r="AT17" i="38"/>
  <c r="AV47" i="38" s="1"/>
  <c r="G888" i="6" s="1"/>
  <c r="AT17" i="36"/>
  <c r="AT17" i="31"/>
  <c r="AT17" i="43"/>
  <c r="AV47" i="43" s="1"/>
  <c r="G998" i="6" s="1"/>
  <c r="AT17" i="39"/>
  <c r="AV47" i="39" s="1"/>
  <c r="G889" i="6" s="1"/>
  <c r="AT17" i="30"/>
  <c r="AT17" i="60"/>
  <c r="AT17" i="37"/>
  <c r="AT17" i="61"/>
  <c r="AV47" i="61" s="1"/>
  <c r="AT17" i="41"/>
  <c r="AV47" i="41" s="1"/>
  <c r="G996" i="6" s="1"/>
  <c r="AT17" i="35"/>
  <c r="AT17" i="48"/>
  <c r="AV47" i="48" s="1"/>
  <c r="G1105" i="6" s="1"/>
  <c r="AT17" i="28"/>
  <c r="F19" i="28"/>
  <c r="F19" i="48"/>
  <c r="J49" i="48" s="1" a="1"/>
  <c r="J49" i="48" s="1"/>
  <c r="F19" i="47"/>
  <c r="J49" i="47" s="1" a="1"/>
  <c r="J49" i="47" s="1"/>
  <c r="F19" i="61"/>
  <c r="F19" i="49"/>
  <c r="J49" i="49" s="1" a="1"/>
  <c r="J49" i="49" s="1"/>
  <c r="F19" i="43"/>
  <c r="J49" i="43" s="1" a="1"/>
  <c r="J49" i="43" s="1"/>
  <c r="F19" i="41"/>
  <c r="J49" i="41" s="1" a="1"/>
  <c r="J49" i="41" s="1"/>
  <c r="F19" i="39"/>
  <c r="F19" i="36"/>
  <c r="F19" i="38"/>
  <c r="J49" i="38" s="1" a="1"/>
  <c r="J49" i="38" s="1"/>
  <c r="F19" i="30"/>
  <c r="F19" i="60"/>
  <c r="F19" i="35"/>
  <c r="F19" i="42"/>
  <c r="J49" i="42" s="1" a="1"/>
  <c r="J49" i="42" s="1"/>
  <c r="F19" i="37"/>
  <c r="F19" i="31"/>
  <c r="F19" i="40"/>
  <c r="J49" i="40" s="1" a="1"/>
  <c r="J49" i="40" s="1"/>
  <c r="AT19" i="28"/>
  <c r="AT19" i="48"/>
  <c r="AV49" i="48" s="1"/>
  <c r="G1123" i="6" s="1"/>
  <c r="AT19" i="43"/>
  <c r="AV49" i="43" s="1"/>
  <c r="G1016" i="6" s="1"/>
  <c r="AT19" i="49"/>
  <c r="AV49" i="49" s="1"/>
  <c r="G1124" i="6" s="1"/>
  <c r="AT19" i="47"/>
  <c r="AV49" i="47" s="1"/>
  <c r="G1122" i="6" s="1"/>
  <c r="AT19" i="42"/>
  <c r="AV49" i="42" s="1"/>
  <c r="G1015" i="6" s="1"/>
  <c r="AT19" i="40"/>
  <c r="AV49" i="40" s="1"/>
  <c r="G908" i="6" s="1"/>
  <c r="AT19" i="61"/>
  <c r="AV49" i="61" s="1"/>
  <c r="AT19" i="37"/>
  <c r="AT19" i="31"/>
  <c r="AT19" i="41"/>
  <c r="AV49" i="41" s="1"/>
  <c r="G1014" i="6" s="1"/>
  <c r="AT19" i="38"/>
  <c r="AV49" i="38" s="1"/>
  <c r="G906" i="6" s="1"/>
  <c r="AT19" i="35"/>
  <c r="AT19" i="39"/>
  <c r="AV49" i="39" s="1"/>
  <c r="G907" i="6" s="1"/>
  <c r="AT19" i="36"/>
  <c r="AT19" i="60"/>
  <c r="AT19" i="30"/>
  <c r="C21" i="28"/>
  <c r="G51" i="28" s="1" a="1"/>
  <c r="G51" i="28" s="1"/>
  <c r="G52" i="28" s="1" a="1"/>
  <c r="G52" i="28" s="1"/>
  <c r="C21" i="61"/>
  <c r="G51" i="61" s="1" a="1"/>
  <c r="G51" i="61" s="1"/>
  <c r="G52" i="61" s="1" a="1"/>
  <c r="G52" i="61" s="1"/>
  <c r="C21" i="49"/>
  <c r="G51" i="49" s="1" a="1"/>
  <c r="G51" i="49" s="1"/>
  <c r="G52" i="49" s="1" a="1"/>
  <c r="G52" i="49" s="1"/>
  <c r="C21" i="47"/>
  <c r="G51" i="47" s="1" a="1"/>
  <c r="G51" i="47" s="1"/>
  <c r="G52" i="47" s="1" a="1"/>
  <c r="G52" i="47" s="1"/>
  <c r="C21" i="42"/>
  <c r="G51" i="42" s="1" a="1"/>
  <c r="G51" i="42" s="1"/>
  <c r="C21" i="48"/>
  <c r="G51" i="48" s="1" a="1"/>
  <c r="G51" i="48" s="1"/>
  <c r="G52" i="48" s="1" a="1"/>
  <c r="G52" i="48" s="1"/>
  <c r="C21" i="37"/>
  <c r="C21" i="35"/>
  <c r="C21" i="30"/>
  <c r="C21" i="43"/>
  <c r="G51" i="43" s="1" a="1"/>
  <c r="G51" i="43" s="1"/>
  <c r="G52" i="43" s="1" a="1"/>
  <c r="G52" i="43" s="1"/>
  <c r="C21" i="31"/>
  <c r="C21" i="36"/>
  <c r="C21" i="60"/>
  <c r="G51" i="60" s="1" a="1"/>
  <c r="G51" i="60" s="1"/>
  <c r="C21" i="40"/>
  <c r="G51" i="40" s="1" a="1"/>
  <c r="G51" i="40" s="1"/>
  <c r="C21" i="38"/>
  <c r="G51" i="38" s="1" a="1"/>
  <c r="G51" i="38" s="1"/>
  <c r="C21" i="39"/>
  <c r="C21" i="41"/>
  <c r="G51" i="41" s="1" a="1"/>
  <c r="G51" i="41" s="1"/>
  <c r="AT21" i="48"/>
  <c r="AV51" i="48" s="1"/>
  <c r="G1141" i="6" s="1"/>
  <c r="AT21" i="43"/>
  <c r="AV51" i="43" s="1"/>
  <c r="G1034" i="6" s="1"/>
  <c r="AT21" i="41"/>
  <c r="AV51" i="41" s="1"/>
  <c r="G1032" i="6" s="1"/>
  <c r="AT21" i="39"/>
  <c r="AV51" i="39" s="1"/>
  <c r="G925" i="6" s="1"/>
  <c r="AT21" i="37"/>
  <c r="AT21" i="35"/>
  <c r="AT21" i="30"/>
  <c r="AT21" i="49"/>
  <c r="AV51" i="49" s="1"/>
  <c r="G1142" i="6" s="1"/>
  <c r="AT21" i="38"/>
  <c r="AV51" i="38" s="1"/>
  <c r="G924" i="6" s="1"/>
  <c r="AT21" i="47"/>
  <c r="AV51" i="47" s="1"/>
  <c r="G1140" i="6" s="1"/>
  <c r="AT21" i="42"/>
  <c r="AV51" i="42" s="1"/>
  <c r="G1033" i="6" s="1"/>
  <c r="AT21" i="60"/>
  <c r="AT21" i="36"/>
  <c r="AT21" i="61"/>
  <c r="AV51" i="61" s="1"/>
  <c r="AT21" i="40"/>
  <c r="AV51" i="40" s="1"/>
  <c r="G926" i="6" s="1"/>
  <c r="AT21" i="31"/>
  <c r="AT21" i="28"/>
  <c r="AH16" i="61"/>
  <c r="AH30" i="60"/>
  <c r="AG19" i="61"/>
  <c r="AG33" i="60"/>
  <c r="AG22" i="61"/>
  <c r="AG36" i="60"/>
  <c r="AI16" i="61"/>
  <c r="AI30" i="60"/>
  <c r="AF17" i="61"/>
  <c r="AF31" i="60"/>
  <c r="AH19" i="61"/>
  <c r="AH33" i="60"/>
  <c r="AE20" i="61"/>
  <c r="AE34" i="60"/>
  <c r="AJ21" i="61"/>
  <c r="AJ35" i="60"/>
  <c r="AH22" i="61"/>
  <c r="AH36" i="60"/>
  <c r="AH23" i="61"/>
  <c r="AH37" i="60"/>
  <c r="H1219" i="6" s="1"/>
  <c r="AH24" i="61"/>
  <c r="AH38" i="60"/>
  <c r="AH25" i="61"/>
  <c r="AH39" i="60"/>
  <c r="AJ16" i="61"/>
  <c r="AJ30" i="60"/>
  <c r="AI22" i="61"/>
  <c r="AI36" i="60"/>
  <c r="AI23" i="61"/>
  <c r="AI37" i="60"/>
  <c r="AI24" i="61"/>
  <c r="AI38" i="60"/>
  <c r="AI25" i="61"/>
  <c r="AI39" i="60"/>
  <c r="AJ18" i="61"/>
  <c r="AJ32" i="60"/>
  <c r="AI21" i="61"/>
  <c r="AI35" i="60"/>
  <c r="AG25" i="61"/>
  <c r="AG39" i="60"/>
  <c r="AF15" i="61"/>
  <c r="AF29" i="60"/>
  <c r="AH17" i="61"/>
  <c r="AH31" i="60"/>
  <c r="AE18" i="61"/>
  <c r="AE32" i="60"/>
  <c r="AJ19" i="61"/>
  <c r="AJ33" i="60"/>
  <c r="AG20" i="61"/>
  <c r="AG34" i="60"/>
  <c r="AJ22" i="61"/>
  <c r="AJ36" i="60"/>
  <c r="AJ23" i="61"/>
  <c r="AJ37" i="60"/>
  <c r="J1219" i="6" s="1"/>
  <c r="AJ24" i="61"/>
  <c r="AJ38" i="60"/>
  <c r="AJ25" i="61"/>
  <c r="AJ39" i="60"/>
  <c r="AG23" i="61"/>
  <c r="AG37" i="60"/>
  <c r="AI19" i="61"/>
  <c r="AI33" i="60"/>
  <c r="AG15" i="61"/>
  <c r="AG29" i="60"/>
  <c r="AI17" i="61"/>
  <c r="AI31" i="60"/>
  <c r="AF18" i="61"/>
  <c r="AF32" i="60"/>
  <c r="AH20" i="61"/>
  <c r="AH34" i="60"/>
  <c r="AE21" i="61"/>
  <c r="AE35" i="60"/>
  <c r="AE17" i="61"/>
  <c r="AE31" i="60"/>
  <c r="AG24" i="61"/>
  <c r="AG38" i="60"/>
  <c r="AE15" i="61"/>
  <c r="AE29" i="60"/>
  <c r="AG17" i="61"/>
  <c r="AG31" i="60"/>
  <c r="AF20" i="61"/>
  <c r="AF34" i="60"/>
  <c r="AH15" i="61"/>
  <c r="AH29" i="60"/>
  <c r="AE16" i="61"/>
  <c r="AE30" i="60"/>
  <c r="AJ17" i="61"/>
  <c r="AJ31" i="60"/>
  <c r="AG18" i="61"/>
  <c r="AG32" i="60"/>
  <c r="AI20" i="61"/>
  <c r="AI34" i="60"/>
  <c r="AF21" i="61"/>
  <c r="AF35" i="60"/>
  <c r="AI15" i="61"/>
  <c r="AI29" i="60"/>
  <c r="AF16" i="61"/>
  <c r="AF30" i="60"/>
  <c r="AH18" i="61"/>
  <c r="AH32" i="60"/>
  <c r="AE19" i="61"/>
  <c r="AE33" i="60"/>
  <c r="AJ20" i="61"/>
  <c r="AJ34" i="60"/>
  <c r="AG21" i="61"/>
  <c r="AG35" i="60"/>
  <c r="AE22" i="61"/>
  <c r="AE36" i="60"/>
  <c r="AE23" i="61"/>
  <c r="AE37" i="60"/>
  <c r="AE24" i="61"/>
  <c r="AE38" i="60"/>
  <c r="AE25" i="61"/>
  <c r="AE39" i="60"/>
  <c r="AJ15" i="61"/>
  <c r="AJ29" i="60"/>
  <c r="AG16" i="61"/>
  <c r="AG30" i="60"/>
  <c r="AI18" i="61"/>
  <c r="AI32" i="60"/>
  <c r="AF19" i="61"/>
  <c r="AF33" i="60"/>
  <c r="AH21" i="61"/>
  <c r="AH35" i="60"/>
  <c r="AF22" i="61"/>
  <c r="AF36" i="60"/>
  <c r="AF23" i="61"/>
  <c r="AF37" i="60"/>
  <c r="AF24" i="61"/>
  <c r="AF38" i="60"/>
  <c r="AF25" i="61"/>
  <c r="AF39" i="60"/>
  <c r="AG26" i="61"/>
  <c r="AG40" i="60"/>
  <c r="AJ26" i="61"/>
  <c r="AJ40" i="60"/>
  <c r="AH26" i="61"/>
  <c r="AH40" i="60"/>
  <c r="AI26" i="61"/>
  <c r="AI40" i="60"/>
  <c r="AE26" i="61"/>
  <c r="AE40" i="60"/>
  <c r="AF26" i="61"/>
  <c r="AF40" i="60"/>
  <c r="V26" i="60"/>
  <c r="E2539" i="6"/>
  <c r="E2563" i="6"/>
  <c r="E2587" i="6"/>
  <c r="E2599" i="6"/>
  <c r="E2575" i="6"/>
  <c r="E2551" i="6"/>
  <c r="E2540" i="6"/>
  <c r="E2564" i="6"/>
  <c r="E2588" i="6"/>
  <c r="E2552" i="6"/>
  <c r="E2576" i="6"/>
  <c r="E2600" i="6"/>
  <c r="E2562" i="6"/>
  <c r="E2586" i="6"/>
  <c r="E2538" i="6"/>
  <c r="E2550" i="6"/>
  <c r="E2574" i="6"/>
  <c r="E2598" i="6"/>
  <c r="E2555" i="6"/>
  <c r="E2579" i="6"/>
  <c r="E2603" i="6"/>
  <c r="E2543" i="6"/>
  <c r="E2567" i="6"/>
  <c r="E2591" i="6"/>
  <c r="E2577" i="6"/>
  <c r="E2541" i="6"/>
  <c r="E2565" i="6"/>
  <c r="E2589" i="6"/>
  <c r="E2601" i="6"/>
  <c r="E2553" i="6"/>
  <c r="E2537" i="6"/>
  <c r="E2549" i="6"/>
  <c r="E2573" i="6"/>
  <c r="E2597" i="6"/>
  <c r="E2561" i="6"/>
  <c r="E2585" i="6"/>
  <c r="AF16" i="48"/>
  <c r="AF16" i="43"/>
  <c r="AF16" i="41"/>
  <c r="AF16" i="39"/>
  <c r="AF16" i="49"/>
  <c r="AF16" i="47"/>
  <c r="AF16" i="42"/>
  <c r="AF16" i="40"/>
  <c r="AF16" i="38"/>
  <c r="AJ15" i="49"/>
  <c r="AJ15" i="47"/>
  <c r="J1089" i="6" s="1"/>
  <c r="AJ15" i="42"/>
  <c r="J982" i="6" s="1"/>
  <c r="AJ15" i="40"/>
  <c r="J875" i="6" s="1"/>
  <c r="AJ15" i="38"/>
  <c r="J873" i="6" s="1"/>
  <c r="AJ15" i="48"/>
  <c r="J1090" i="6" s="1"/>
  <c r="AJ15" i="43"/>
  <c r="J983" i="6" s="1"/>
  <c r="AJ15" i="41"/>
  <c r="J981" i="6" s="1"/>
  <c r="AJ15" i="39"/>
  <c r="J874" i="6" s="1"/>
  <c r="AG16" i="48"/>
  <c r="AG16" i="43"/>
  <c r="AG16" i="41"/>
  <c r="AG16" i="39"/>
  <c r="AG16" i="49"/>
  <c r="AG16" i="47"/>
  <c r="AG16" i="42"/>
  <c r="AG16" i="40"/>
  <c r="AG16" i="38"/>
  <c r="AI18" i="48"/>
  <c r="AI18" i="43"/>
  <c r="AI18" i="41"/>
  <c r="AI18" i="39"/>
  <c r="AI18" i="38"/>
  <c r="AI18" i="49"/>
  <c r="AI18" i="47"/>
  <c r="AI18" i="42"/>
  <c r="AI18" i="40"/>
  <c r="AF19" i="48"/>
  <c r="AF19" i="43"/>
  <c r="AF19" i="41"/>
  <c r="AF19" i="39"/>
  <c r="AF19" i="49"/>
  <c r="AF19" i="47"/>
  <c r="AF19" i="42"/>
  <c r="AF19" i="40"/>
  <c r="AF19" i="38"/>
  <c r="AH21" i="48"/>
  <c r="AH21" i="43"/>
  <c r="AH21" i="41"/>
  <c r="AH21" i="39"/>
  <c r="AH21" i="49"/>
  <c r="AH21" i="47"/>
  <c r="AH21" i="42"/>
  <c r="AH21" i="40"/>
  <c r="AH21" i="38"/>
  <c r="AF22" i="49"/>
  <c r="AF22" i="47"/>
  <c r="AF22" i="42"/>
  <c r="AF22" i="40"/>
  <c r="AF22" i="38"/>
  <c r="AF22" i="48"/>
  <c r="AF22" i="43"/>
  <c r="AF22" i="41"/>
  <c r="AF22" i="39"/>
  <c r="AF23" i="48"/>
  <c r="AF23" i="43"/>
  <c r="AF23" i="41"/>
  <c r="AF23" i="39"/>
  <c r="AF23" i="49"/>
  <c r="AF23" i="47"/>
  <c r="AF23" i="42"/>
  <c r="AF23" i="40"/>
  <c r="AF23" i="38"/>
  <c r="AF24" i="48"/>
  <c r="AF24" i="43"/>
  <c r="AF24" i="41"/>
  <c r="AF24" i="39"/>
  <c r="AF24" i="49"/>
  <c r="AF24" i="47"/>
  <c r="AF24" i="42"/>
  <c r="AF24" i="40"/>
  <c r="AF24" i="38"/>
  <c r="AF25" i="49"/>
  <c r="AF25" i="47"/>
  <c r="AF25" i="42"/>
  <c r="AF25" i="40"/>
  <c r="AF25" i="38"/>
  <c r="AF25" i="48"/>
  <c r="AF25" i="43"/>
  <c r="AF25" i="41"/>
  <c r="AF25" i="39"/>
  <c r="AF26" i="49"/>
  <c r="AF26" i="47"/>
  <c r="AF26" i="42"/>
  <c r="AF26" i="40"/>
  <c r="AF26" i="38"/>
  <c r="AF26" i="48"/>
  <c r="AF26" i="43"/>
  <c r="AF26" i="41"/>
  <c r="AF26" i="39"/>
  <c r="AI15" i="49"/>
  <c r="AI15" i="47"/>
  <c r="AI15" i="42"/>
  <c r="AI15" i="40"/>
  <c r="AI15" i="38"/>
  <c r="AI15" i="48"/>
  <c r="AI15" i="43"/>
  <c r="AI15" i="41"/>
  <c r="AI15" i="39"/>
  <c r="AE19" i="48"/>
  <c r="AE19" i="43"/>
  <c r="AE19" i="41"/>
  <c r="AE19" i="39"/>
  <c r="AE19" i="49"/>
  <c r="AE19" i="47"/>
  <c r="AE19" i="42"/>
  <c r="AE19" i="40"/>
  <c r="AE19" i="38"/>
  <c r="AG21" i="48"/>
  <c r="AG21" i="43"/>
  <c r="AG21" i="41"/>
  <c r="AG21" i="39"/>
  <c r="AG21" i="49"/>
  <c r="AG21" i="47"/>
  <c r="AG21" i="42"/>
  <c r="AG21" i="40"/>
  <c r="AG21" i="38"/>
  <c r="AE24" i="48"/>
  <c r="AE24" i="43"/>
  <c r="AE24" i="41"/>
  <c r="AE24" i="39"/>
  <c r="AE24" i="49"/>
  <c r="AE24" i="47"/>
  <c r="AE24" i="42"/>
  <c r="AE24" i="40"/>
  <c r="AE24" i="38"/>
  <c r="AE26" i="38"/>
  <c r="AE26" i="49"/>
  <c r="AE26" i="47"/>
  <c r="AE26" i="42"/>
  <c r="AE26" i="40"/>
  <c r="AE26" i="48"/>
  <c r="AE26" i="43"/>
  <c r="AE26" i="41"/>
  <c r="AE26" i="39"/>
  <c r="AH16" i="48"/>
  <c r="AH16" i="43"/>
  <c r="AH16" i="41"/>
  <c r="AH16" i="39"/>
  <c r="AH16" i="49"/>
  <c r="AH16" i="47"/>
  <c r="AH16" i="42"/>
  <c r="AH16" i="40"/>
  <c r="AH16" i="38"/>
  <c r="AE17" i="49"/>
  <c r="AE17" i="47"/>
  <c r="AE17" i="42"/>
  <c r="AE17" i="40"/>
  <c r="AE17" i="38"/>
  <c r="AE17" i="48"/>
  <c r="AE17" i="43"/>
  <c r="AE17" i="41"/>
  <c r="AE17" i="39"/>
  <c r="AJ18" i="48"/>
  <c r="AJ18" i="43"/>
  <c r="AJ18" i="41"/>
  <c r="AJ18" i="39"/>
  <c r="AJ18" i="49"/>
  <c r="AJ18" i="47"/>
  <c r="AJ18" i="42"/>
  <c r="AJ18" i="40"/>
  <c r="AJ18" i="38"/>
  <c r="AG19" i="49"/>
  <c r="AG19" i="47"/>
  <c r="AG19" i="42"/>
  <c r="AG19" i="40"/>
  <c r="AG19" i="38"/>
  <c r="AG19" i="48"/>
  <c r="AG19" i="43"/>
  <c r="AG19" i="41"/>
  <c r="AG19" i="39"/>
  <c r="AI21" i="48"/>
  <c r="AI21" i="43"/>
  <c r="AI21" i="41"/>
  <c r="AI21" i="39"/>
  <c r="AI21" i="49"/>
  <c r="AI21" i="47"/>
  <c r="AI21" i="42"/>
  <c r="AI21" i="40"/>
  <c r="AI21" i="38"/>
  <c r="AG22" i="49"/>
  <c r="AG22" i="47"/>
  <c r="AG22" i="42"/>
  <c r="AG22" i="40"/>
  <c r="AG22" i="38"/>
  <c r="AG22" i="48"/>
  <c r="AG22" i="43"/>
  <c r="AG22" i="41"/>
  <c r="AG22" i="39"/>
  <c r="AG23" i="49"/>
  <c r="AG23" i="47"/>
  <c r="AG23" i="42"/>
  <c r="AG23" i="40"/>
  <c r="AG23" i="38"/>
  <c r="AG23" i="48"/>
  <c r="AG23" i="43"/>
  <c r="AG23" i="41"/>
  <c r="AG23" i="39"/>
  <c r="AG24" i="48"/>
  <c r="AG24" i="43"/>
  <c r="AG24" i="41"/>
  <c r="AG24" i="39"/>
  <c r="AG24" i="49"/>
  <c r="AG24" i="47"/>
  <c r="AG24" i="42"/>
  <c r="AG24" i="40"/>
  <c r="AG24" i="38"/>
  <c r="AG25" i="48"/>
  <c r="AG25" i="43"/>
  <c r="AG25" i="41"/>
  <c r="AG25" i="39"/>
  <c r="AG25" i="49"/>
  <c r="AG25" i="47"/>
  <c r="AG25" i="42"/>
  <c r="AG25" i="40"/>
  <c r="AG25" i="38"/>
  <c r="AG26" i="49"/>
  <c r="AG26" i="47"/>
  <c r="AG26" i="42"/>
  <c r="AG26" i="40"/>
  <c r="AG26" i="38"/>
  <c r="AG26" i="48"/>
  <c r="AG26" i="43"/>
  <c r="AG26" i="41"/>
  <c r="AG26" i="39"/>
  <c r="AH18" i="49"/>
  <c r="AH18" i="47"/>
  <c r="AH18" i="42"/>
  <c r="AH18" i="40"/>
  <c r="AH18" i="38"/>
  <c r="AH18" i="48"/>
  <c r="AH18" i="43"/>
  <c r="AH18" i="41"/>
  <c r="AH18" i="39"/>
  <c r="AE22" i="49"/>
  <c r="AE22" i="47"/>
  <c r="AE22" i="42"/>
  <c r="AE22" i="40"/>
  <c r="AE22" i="48"/>
  <c r="AE22" i="43"/>
  <c r="AE22" i="41"/>
  <c r="AE22" i="39"/>
  <c r="AE22" i="38"/>
  <c r="AF17" i="49"/>
  <c r="AF17" i="47"/>
  <c r="AF17" i="42"/>
  <c r="AF17" i="40"/>
  <c r="AF17" i="38"/>
  <c r="AF17" i="48"/>
  <c r="AF17" i="43"/>
  <c r="AF17" i="41"/>
  <c r="AF17" i="39"/>
  <c r="AH19" i="49"/>
  <c r="AH19" i="47"/>
  <c r="AH19" i="42"/>
  <c r="AH19" i="40"/>
  <c r="AH19" i="38"/>
  <c r="AH19" i="48"/>
  <c r="AH19" i="43"/>
  <c r="AH19" i="41"/>
  <c r="AH19" i="39"/>
  <c r="AJ21" i="48"/>
  <c r="AJ21" i="43"/>
  <c r="AJ21" i="41"/>
  <c r="AJ21" i="39"/>
  <c r="AJ21" i="49"/>
  <c r="AJ21" i="47"/>
  <c r="AJ21" i="42"/>
  <c r="AJ21" i="40"/>
  <c r="AJ21" i="38"/>
  <c r="AH24" i="48"/>
  <c r="AH24" i="43"/>
  <c r="AH24" i="41"/>
  <c r="AH24" i="39"/>
  <c r="AH24" i="49"/>
  <c r="AH24" i="47"/>
  <c r="AH24" i="42"/>
  <c r="AH24" i="40"/>
  <c r="AH24" i="38"/>
  <c r="AH26" i="49"/>
  <c r="AH26" i="47"/>
  <c r="AH26" i="42"/>
  <c r="AH26" i="40"/>
  <c r="AH26" i="38"/>
  <c r="AH26" i="48"/>
  <c r="AH26" i="43"/>
  <c r="AH26" i="41"/>
  <c r="AH26" i="39"/>
  <c r="AE15" i="48"/>
  <c r="E1090" i="6" s="1"/>
  <c r="AE15" i="43"/>
  <c r="E983" i="6" s="1"/>
  <c r="AE15" i="41"/>
  <c r="E981" i="6" s="1"/>
  <c r="AE15" i="39"/>
  <c r="E874" i="6" s="1"/>
  <c r="AE15" i="38"/>
  <c r="E873" i="6" s="1"/>
  <c r="AE15" i="49"/>
  <c r="AE15" i="47"/>
  <c r="E1089" i="6" s="1"/>
  <c r="AE15" i="42"/>
  <c r="E982" i="6" s="1"/>
  <c r="AE15" i="40"/>
  <c r="E875" i="6" s="1"/>
  <c r="AJ16" i="49"/>
  <c r="AJ16" i="47"/>
  <c r="J1098" i="6" s="1"/>
  <c r="AJ16" i="42"/>
  <c r="J991" i="6" s="1"/>
  <c r="AJ16" i="40"/>
  <c r="J884" i="6" s="1"/>
  <c r="AJ16" i="38"/>
  <c r="J882" i="6" s="1"/>
  <c r="AJ16" i="48"/>
  <c r="J1099" i="6" s="1"/>
  <c r="AJ16" i="43"/>
  <c r="J992" i="6" s="1"/>
  <c r="AJ16" i="41"/>
  <c r="J990" i="6" s="1"/>
  <c r="AJ16" i="39"/>
  <c r="J883" i="6" s="1"/>
  <c r="AG17" i="48"/>
  <c r="AG17" i="43"/>
  <c r="AG17" i="41"/>
  <c r="AG17" i="39"/>
  <c r="AG17" i="38"/>
  <c r="AG17" i="49"/>
  <c r="AG17" i="47"/>
  <c r="AG17" i="42"/>
  <c r="AG17" i="40"/>
  <c r="AI19" i="49"/>
  <c r="AI19" i="47"/>
  <c r="AI19" i="42"/>
  <c r="AI19" i="40"/>
  <c r="AI19" i="38"/>
  <c r="AI19" i="48"/>
  <c r="AI19" i="43"/>
  <c r="AI19" i="41"/>
  <c r="AI19" i="39"/>
  <c r="AF20" i="48"/>
  <c r="AF20" i="43"/>
  <c r="AF20" i="41"/>
  <c r="AF20" i="39"/>
  <c r="AF20" i="49"/>
  <c r="AF20" i="47"/>
  <c r="AF20" i="42"/>
  <c r="AF20" i="40"/>
  <c r="AF20" i="38"/>
  <c r="AI22" i="48"/>
  <c r="AI22" i="43"/>
  <c r="AI22" i="41"/>
  <c r="AI22" i="39"/>
  <c r="AI22" i="49"/>
  <c r="AI22" i="47"/>
  <c r="AI22" i="42"/>
  <c r="AI22" i="40"/>
  <c r="AI22" i="38"/>
  <c r="AI23" i="49"/>
  <c r="AI23" i="47"/>
  <c r="AI23" i="42"/>
  <c r="AI23" i="40"/>
  <c r="AI23" i="38"/>
  <c r="AI23" i="48"/>
  <c r="AI23" i="43"/>
  <c r="AI23" i="41"/>
  <c r="AI23" i="39"/>
  <c r="AI24" i="38"/>
  <c r="AI24" i="49"/>
  <c r="AI24" i="47"/>
  <c r="AI24" i="42"/>
  <c r="AI24" i="40"/>
  <c r="AI24" i="48"/>
  <c r="AI24" i="43"/>
  <c r="AI24" i="41"/>
  <c r="AI24" i="39"/>
  <c r="AI25" i="48"/>
  <c r="AI25" i="43"/>
  <c r="AI25" i="41"/>
  <c r="AI25" i="39"/>
  <c r="AI25" i="49"/>
  <c r="AI25" i="47"/>
  <c r="AI25" i="42"/>
  <c r="AI25" i="40"/>
  <c r="AI25" i="38"/>
  <c r="AI26" i="48"/>
  <c r="AI26" i="43"/>
  <c r="AI26" i="41"/>
  <c r="AI26" i="39"/>
  <c r="AI26" i="49"/>
  <c r="AI26" i="47"/>
  <c r="AI26" i="42"/>
  <c r="AI26" i="40"/>
  <c r="AI26" i="38"/>
  <c r="AJ20" i="49"/>
  <c r="AJ20" i="47"/>
  <c r="AJ20" i="42"/>
  <c r="AJ20" i="40"/>
  <c r="AJ20" i="38"/>
  <c r="AJ20" i="48"/>
  <c r="AJ20" i="43"/>
  <c r="AJ20" i="41"/>
  <c r="AJ20" i="39"/>
  <c r="AE23" i="48"/>
  <c r="AE23" i="43"/>
  <c r="AE23" i="41"/>
  <c r="AE23" i="39"/>
  <c r="AE23" i="49"/>
  <c r="AE23" i="47"/>
  <c r="AE23" i="42"/>
  <c r="AE23" i="40"/>
  <c r="AE23" i="38"/>
  <c r="AF15" i="48"/>
  <c r="F1090" i="6" s="1"/>
  <c r="AF15" i="43"/>
  <c r="F983" i="6" s="1"/>
  <c r="AF15" i="41"/>
  <c r="F981" i="6" s="1"/>
  <c r="AF15" i="39"/>
  <c r="F874" i="6" s="1"/>
  <c r="AF15" i="49"/>
  <c r="AF15" i="47"/>
  <c r="F1089" i="6" s="1"/>
  <c r="AF15" i="42"/>
  <c r="F982" i="6" s="1"/>
  <c r="AF15" i="40"/>
  <c r="F875" i="6" s="1"/>
  <c r="AF15" i="38"/>
  <c r="F873" i="6" s="1"/>
  <c r="AH17" i="48"/>
  <c r="AH17" i="43"/>
  <c r="AH17" i="41"/>
  <c r="AH17" i="39"/>
  <c r="AH17" i="49"/>
  <c r="AH17" i="47"/>
  <c r="AH17" i="42"/>
  <c r="AH17" i="40"/>
  <c r="AH17" i="38"/>
  <c r="AE18" i="49"/>
  <c r="AE18" i="47"/>
  <c r="AE18" i="42"/>
  <c r="AE18" i="40"/>
  <c r="AE18" i="38"/>
  <c r="AE18" i="48"/>
  <c r="AE18" i="43"/>
  <c r="AE18" i="41"/>
  <c r="AE18" i="39"/>
  <c r="AJ19" i="49"/>
  <c r="AJ19" i="47"/>
  <c r="AJ19" i="42"/>
  <c r="AJ19" i="40"/>
  <c r="AJ19" i="38"/>
  <c r="AJ19" i="48"/>
  <c r="AJ19" i="43"/>
  <c r="AJ19" i="41"/>
  <c r="AJ19" i="39"/>
  <c r="AG20" i="48"/>
  <c r="AG20" i="43"/>
  <c r="AG20" i="41"/>
  <c r="AG20" i="39"/>
  <c r="AG20" i="49"/>
  <c r="AG20" i="47"/>
  <c r="AG20" i="42"/>
  <c r="AG20" i="40"/>
  <c r="AG20" i="38"/>
  <c r="AJ22" i="48"/>
  <c r="AJ22" i="43"/>
  <c r="AJ22" i="41"/>
  <c r="AJ22" i="39"/>
  <c r="AJ22" i="49"/>
  <c r="AJ22" i="47"/>
  <c r="AJ22" i="42"/>
  <c r="AJ22" i="40"/>
  <c r="AJ22" i="38"/>
  <c r="AJ23" i="49"/>
  <c r="AJ23" i="47"/>
  <c r="AJ23" i="42"/>
  <c r="AJ23" i="40"/>
  <c r="AJ23" i="38"/>
  <c r="AJ23" i="48"/>
  <c r="AJ23" i="43"/>
  <c r="AJ23" i="41"/>
  <c r="AJ23" i="39"/>
  <c r="AJ24" i="49"/>
  <c r="AJ24" i="47"/>
  <c r="AJ24" i="42"/>
  <c r="AJ24" i="40"/>
  <c r="AJ24" i="38"/>
  <c r="AJ24" i="48"/>
  <c r="AJ24" i="43"/>
  <c r="AJ24" i="41"/>
  <c r="AJ24" i="39"/>
  <c r="AJ25" i="48"/>
  <c r="AJ25" i="43"/>
  <c r="AJ25" i="41"/>
  <c r="AJ25" i="39"/>
  <c r="AJ25" i="49"/>
  <c r="AJ25" i="47"/>
  <c r="AJ25" i="42"/>
  <c r="AJ25" i="40"/>
  <c r="AJ25" i="38"/>
  <c r="AJ26" i="48"/>
  <c r="AJ26" i="43"/>
  <c r="AJ26" i="41"/>
  <c r="AJ26" i="39"/>
  <c r="AJ26" i="49"/>
  <c r="AJ26" i="47"/>
  <c r="AJ26" i="42"/>
  <c r="AJ26" i="40"/>
  <c r="AJ26" i="38"/>
  <c r="AI16" i="49"/>
  <c r="AI16" i="47"/>
  <c r="AI16" i="42"/>
  <c r="AI16" i="40"/>
  <c r="AI16" i="38"/>
  <c r="AI16" i="48"/>
  <c r="AI16" i="43"/>
  <c r="AI16" i="41"/>
  <c r="AI16" i="39"/>
  <c r="AE20" i="48"/>
  <c r="AE20" i="43"/>
  <c r="AE20" i="41"/>
  <c r="AE20" i="39"/>
  <c r="AE20" i="49"/>
  <c r="AE20" i="47"/>
  <c r="AE20" i="42"/>
  <c r="AE20" i="40"/>
  <c r="AE20" i="38"/>
  <c r="AH23" i="49"/>
  <c r="AH23" i="47"/>
  <c r="AH23" i="42"/>
  <c r="AH23" i="40"/>
  <c r="AH23" i="38"/>
  <c r="AH23" i="48"/>
  <c r="AH23" i="43"/>
  <c r="AH23" i="41"/>
  <c r="AH23" i="39"/>
  <c r="AG15" i="49"/>
  <c r="AG15" i="47"/>
  <c r="AG15" i="42"/>
  <c r="AG15" i="40"/>
  <c r="AG15" i="38"/>
  <c r="AG15" i="48"/>
  <c r="AG15" i="43"/>
  <c r="AG15" i="41"/>
  <c r="AG15" i="39"/>
  <c r="AI17" i="48"/>
  <c r="AI17" i="43"/>
  <c r="AI17" i="41"/>
  <c r="AI17" i="39"/>
  <c r="AI17" i="49"/>
  <c r="AI17" i="47"/>
  <c r="AI17" i="42"/>
  <c r="AI17" i="40"/>
  <c r="AI17" i="38"/>
  <c r="AF18" i="49"/>
  <c r="AF18" i="47"/>
  <c r="AF18" i="42"/>
  <c r="AF18" i="40"/>
  <c r="AF18" i="38"/>
  <c r="AF18" i="48"/>
  <c r="AF18" i="43"/>
  <c r="AF18" i="41"/>
  <c r="AF18" i="39"/>
  <c r="AH20" i="48"/>
  <c r="AH20" i="43"/>
  <c r="AH20" i="41"/>
  <c r="AH20" i="39"/>
  <c r="AH20" i="49"/>
  <c r="AH20" i="47"/>
  <c r="AH20" i="42"/>
  <c r="AH20" i="40"/>
  <c r="AH20" i="38"/>
  <c r="AE21" i="49"/>
  <c r="AE21" i="47"/>
  <c r="AE21" i="42"/>
  <c r="AE21" i="40"/>
  <c r="AE21" i="38"/>
  <c r="AE21" i="48"/>
  <c r="AE21" i="43"/>
  <c r="AE21" i="41"/>
  <c r="AE21" i="39"/>
  <c r="AE25" i="49"/>
  <c r="AE25" i="47"/>
  <c r="AE25" i="42"/>
  <c r="AE25" i="40"/>
  <c r="AE25" i="38"/>
  <c r="AE25" i="48"/>
  <c r="AE25" i="43"/>
  <c r="AE25" i="41"/>
  <c r="AE25" i="39"/>
  <c r="AH22" i="49"/>
  <c r="AH22" i="47"/>
  <c r="AH22" i="42"/>
  <c r="AH22" i="40"/>
  <c r="AH22" i="38"/>
  <c r="AH22" i="48"/>
  <c r="AH22" i="43"/>
  <c r="AH22" i="41"/>
  <c r="AH22" i="39"/>
  <c r="AH25" i="48"/>
  <c r="AH25" i="43"/>
  <c r="AH25" i="41"/>
  <c r="AH25" i="39"/>
  <c r="AH25" i="49"/>
  <c r="AH25" i="47"/>
  <c r="AH25" i="42"/>
  <c r="AH25" i="40"/>
  <c r="AH25" i="38"/>
  <c r="AH15" i="49"/>
  <c r="AH15" i="47"/>
  <c r="AH15" i="42"/>
  <c r="AH15" i="40"/>
  <c r="AH15" i="38"/>
  <c r="AH15" i="48"/>
  <c r="AH15" i="43"/>
  <c r="AH15" i="41"/>
  <c r="AH15" i="39"/>
  <c r="AE16" i="48"/>
  <c r="AE16" i="43"/>
  <c r="AE16" i="41"/>
  <c r="AE16" i="39"/>
  <c r="AE16" i="49"/>
  <c r="AE16" i="47"/>
  <c r="AE16" i="42"/>
  <c r="AE16" i="40"/>
  <c r="AE16" i="38"/>
  <c r="AJ17" i="48"/>
  <c r="AJ17" i="43"/>
  <c r="AJ17" i="41"/>
  <c r="AJ17" i="39"/>
  <c r="AJ17" i="49"/>
  <c r="AJ17" i="47"/>
  <c r="AJ17" i="42"/>
  <c r="AJ17" i="40"/>
  <c r="AJ17" i="38"/>
  <c r="AG18" i="49"/>
  <c r="AG18" i="47"/>
  <c r="AG18" i="42"/>
  <c r="AG18" i="40"/>
  <c r="AG18" i="38"/>
  <c r="AG18" i="48"/>
  <c r="AG18" i="43"/>
  <c r="AG18" i="41"/>
  <c r="AG18" i="39"/>
  <c r="AI20" i="49"/>
  <c r="AI20" i="47"/>
  <c r="AI20" i="42"/>
  <c r="AI20" i="40"/>
  <c r="AI20" i="38"/>
  <c r="AI20" i="48"/>
  <c r="AI20" i="43"/>
  <c r="AI20" i="41"/>
  <c r="AI20" i="39"/>
  <c r="AF21" i="49"/>
  <c r="AF21" i="47"/>
  <c r="AF21" i="42"/>
  <c r="AF21" i="40"/>
  <c r="AF21" i="38"/>
  <c r="AF21" i="48"/>
  <c r="AF21" i="43"/>
  <c r="AF21" i="41"/>
  <c r="AF21" i="39"/>
  <c r="AE35" i="37"/>
  <c r="AE35" i="36"/>
  <c r="AE35" i="35"/>
  <c r="AE35" i="31"/>
  <c r="AE35" i="30"/>
  <c r="AG39" i="37"/>
  <c r="AG39" i="36"/>
  <c r="AG39" i="35"/>
  <c r="AG39" i="31"/>
  <c r="AG39" i="30"/>
  <c r="F36" i="28"/>
  <c r="Y36" i="28" s="1"/>
  <c r="F36" i="60"/>
  <c r="Y36" i="60" s="1"/>
  <c r="AA24" i="60"/>
  <c r="AE54" i="60" s="1"/>
  <c r="AR39" i="28"/>
  <c r="AR39" i="60"/>
  <c r="AT55" i="60" s="1"/>
  <c r="E1224" i="6" s="1"/>
  <c r="W29" i="60"/>
  <c r="AE32" i="37"/>
  <c r="AE32" i="36"/>
  <c r="AE32" i="35"/>
  <c r="AE32" i="31"/>
  <c r="AE32" i="30"/>
  <c r="AF33" i="37"/>
  <c r="AF33" i="36"/>
  <c r="AF33" i="35"/>
  <c r="AF33" i="31"/>
  <c r="AF33" i="30"/>
  <c r="AG34" i="37"/>
  <c r="AG34" i="31"/>
  <c r="AG34" i="30"/>
  <c r="AG34" i="36"/>
  <c r="AG34" i="35"/>
  <c r="AG35" i="37"/>
  <c r="AG35" i="36"/>
  <c r="AG35" i="35"/>
  <c r="AG35" i="31"/>
  <c r="AG35" i="30"/>
  <c r="AI36" i="37"/>
  <c r="AI36" i="36"/>
  <c r="AI36" i="35"/>
  <c r="AI36" i="31"/>
  <c r="AI36" i="30"/>
  <c r="AE38" i="37"/>
  <c r="AE38" i="36"/>
  <c r="AE38" i="35"/>
  <c r="AE38" i="31"/>
  <c r="AE38" i="30"/>
  <c r="AI39" i="37"/>
  <c r="AI39" i="36"/>
  <c r="AI39" i="35"/>
  <c r="AI39" i="31"/>
  <c r="AI39" i="30"/>
  <c r="AT39" i="28"/>
  <c r="AT39" i="60"/>
  <c r="AF32" i="37"/>
  <c r="AF32" i="30"/>
  <c r="AF32" i="35"/>
  <c r="AF32" i="36"/>
  <c r="AF32" i="31"/>
  <c r="AF38" i="37"/>
  <c r="AF38" i="36"/>
  <c r="AF38" i="30"/>
  <c r="AF38" i="35"/>
  <c r="AF38" i="31"/>
  <c r="AE30" i="37"/>
  <c r="AE30" i="36"/>
  <c r="AE30" i="35"/>
  <c r="AE30" i="31"/>
  <c r="AE30" i="30"/>
  <c r="AF31" i="37"/>
  <c r="AF31" i="36"/>
  <c r="AF31" i="35"/>
  <c r="AF31" i="31"/>
  <c r="AF31" i="30"/>
  <c r="AG32" i="37"/>
  <c r="AG32" i="35"/>
  <c r="AG32" i="31"/>
  <c r="AG32" i="30"/>
  <c r="AG32" i="36"/>
  <c r="AH33" i="37"/>
  <c r="AH33" i="36"/>
  <c r="AH33" i="35"/>
  <c r="AH33" i="31"/>
  <c r="AH33" i="30"/>
  <c r="AI34" i="37"/>
  <c r="AI34" i="36"/>
  <c r="AI34" i="35"/>
  <c r="AI34" i="31"/>
  <c r="AI34" i="30"/>
  <c r="AI35" i="37"/>
  <c r="AI35" i="36"/>
  <c r="AI35" i="35"/>
  <c r="AI35" i="31"/>
  <c r="AI35" i="30"/>
  <c r="AG38" i="36"/>
  <c r="AG38" i="37"/>
  <c r="AG38" i="35"/>
  <c r="AG38" i="30"/>
  <c r="AG38" i="31"/>
  <c r="C40" i="28"/>
  <c r="C40" i="60"/>
  <c r="G56" i="60" s="1" a="1"/>
  <c r="G56" i="60" s="1"/>
  <c r="G55" i="60" s="1"/>
  <c r="J1199" i="6"/>
  <c r="AA30" i="60"/>
  <c r="AE46" i="60" s="1"/>
  <c r="AH34" i="37"/>
  <c r="AH34" i="36"/>
  <c r="AH34" i="35"/>
  <c r="AH34" i="31"/>
  <c r="AH34" i="30"/>
  <c r="AJ35" i="37"/>
  <c r="AJ35" i="36"/>
  <c r="AJ35" i="35"/>
  <c r="AJ35" i="31"/>
  <c r="AJ35" i="30"/>
  <c r="AR32" i="28"/>
  <c r="AR32" i="60"/>
  <c r="AR33" i="28"/>
  <c r="AR33" i="60"/>
  <c r="AR36" i="28"/>
  <c r="AR36" i="60"/>
  <c r="X25" i="28"/>
  <c r="D39" i="28"/>
  <c r="AE33" i="37"/>
  <c r="AE33" i="36"/>
  <c r="AE33" i="35"/>
  <c r="AE33" i="31"/>
  <c r="AE33" i="30"/>
  <c r="AF35" i="37"/>
  <c r="AF35" i="36"/>
  <c r="AF35" i="35"/>
  <c r="AF35" i="31"/>
  <c r="AF35" i="30"/>
  <c r="AH39" i="37"/>
  <c r="AH39" i="36"/>
  <c r="AH39" i="35"/>
  <c r="AH39" i="31"/>
  <c r="AH39" i="30"/>
  <c r="H33" i="28"/>
  <c r="AA33" i="28" s="1"/>
  <c r="H33" i="60"/>
  <c r="AA33" i="60" s="1"/>
  <c r="AG33" i="37"/>
  <c r="AG33" i="36"/>
  <c r="AG33" i="35"/>
  <c r="AG33" i="31"/>
  <c r="AG33" i="30"/>
  <c r="AH35" i="37"/>
  <c r="AH35" i="36"/>
  <c r="AH35" i="35"/>
  <c r="AH35" i="31"/>
  <c r="AH35" i="30"/>
  <c r="AJ36" i="31"/>
  <c r="AJ36" i="35"/>
  <c r="AJ36" i="37"/>
  <c r="AJ36" i="30"/>
  <c r="AJ36" i="36"/>
  <c r="AE29" i="37"/>
  <c r="AE29" i="36"/>
  <c r="AE29" i="35"/>
  <c r="AE29" i="31"/>
  <c r="AE29" i="30"/>
  <c r="AF30" i="37"/>
  <c r="AF30" i="31"/>
  <c r="AF30" i="30"/>
  <c r="AF30" i="36"/>
  <c r="AF30" i="35"/>
  <c r="AG31" i="37"/>
  <c r="AG31" i="36"/>
  <c r="AG31" i="35"/>
  <c r="AG31" i="31"/>
  <c r="AG31" i="30"/>
  <c r="AH32" i="37"/>
  <c r="AH32" i="36"/>
  <c r="AH32" i="35"/>
  <c r="AH32" i="31"/>
  <c r="AH32" i="30"/>
  <c r="AI33" i="37"/>
  <c r="AI33" i="36"/>
  <c r="AI33" i="35"/>
  <c r="AI33" i="31"/>
  <c r="AI33" i="30"/>
  <c r="AJ34" i="36"/>
  <c r="AJ34" i="37"/>
  <c r="AJ34" i="30"/>
  <c r="AJ34" i="35"/>
  <c r="AJ34" i="31"/>
  <c r="AH38" i="37"/>
  <c r="AH38" i="36"/>
  <c r="AH38" i="35"/>
  <c r="AH38" i="31"/>
  <c r="AH38" i="30"/>
  <c r="AR29" i="28"/>
  <c r="AR29" i="60"/>
  <c r="AT45" i="60" s="1"/>
  <c r="AF29" i="37"/>
  <c r="AF29" i="36"/>
  <c r="AF29" i="35"/>
  <c r="AF29" i="31"/>
  <c r="AF29" i="30"/>
  <c r="AG30" i="37"/>
  <c r="AG30" i="36"/>
  <c r="AG30" i="31"/>
  <c r="AG30" i="30"/>
  <c r="AG30" i="35"/>
  <c r="AH31" i="37"/>
  <c r="AH31" i="36"/>
  <c r="AH31" i="35"/>
  <c r="AH31" i="31"/>
  <c r="AH31" i="30"/>
  <c r="AI32" i="37"/>
  <c r="AI32" i="36"/>
  <c r="AI32" i="35"/>
  <c r="AI32" i="31"/>
  <c r="AI32" i="30"/>
  <c r="AJ33" i="30"/>
  <c r="AJ33" i="37"/>
  <c r="AJ33" i="36"/>
  <c r="AJ33" i="35"/>
  <c r="AJ33" i="31"/>
  <c r="AE37" i="37"/>
  <c r="AE37" i="36"/>
  <c r="AE37" i="35"/>
  <c r="AE37" i="31"/>
  <c r="AE37" i="30"/>
  <c r="AI38" i="37"/>
  <c r="AI38" i="36"/>
  <c r="AI38" i="35"/>
  <c r="AI38" i="31"/>
  <c r="AI38" i="30"/>
  <c r="AE40" i="37"/>
  <c r="AE40" i="36"/>
  <c r="AE40" i="35"/>
  <c r="AE40" i="31"/>
  <c r="AE40" i="30"/>
  <c r="AS29" i="28"/>
  <c r="AU45" i="28" s="1"/>
  <c r="F24" i="6" s="1"/>
  <c r="AS29" i="60"/>
  <c r="AU45" i="60" s="1"/>
  <c r="AS32" i="28"/>
  <c r="AS32" i="60"/>
  <c r="AS33" i="28"/>
  <c r="AS33" i="60"/>
  <c r="AS34" i="28"/>
  <c r="AS34" i="60"/>
  <c r="AS36" i="28"/>
  <c r="AS36" i="60"/>
  <c r="AA25" i="28"/>
  <c r="AR38" i="28"/>
  <c r="AR38" i="60"/>
  <c r="AT54" i="60" s="1"/>
  <c r="E1221" i="6" s="1"/>
  <c r="AR40" i="28"/>
  <c r="AR40" i="60"/>
  <c r="AE34" i="37"/>
  <c r="AE34" i="36"/>
  <c r="AE34" i="35"/>
  <c r="AE34" i="31"/>
  <c r="AE34" i="30"/>
  <c r="AG36" i="37"/>
  <c r="AG36" i="31"/>
  <c r="AG36" i="35"/>
  <c r="AG36" i="30"/>
  <c r="AG36" i="36"/>
  <c r="AA29" i="60"/>
  <c r="AE45" i="60" s="1"/>
  <c r="AJ39" i="30"/>
  <c r="AJ39" i="37"/>
  <c r="AJ39" i="36"/>
  <c r="AJ39" i="35"/>
  <c r="AJ39" i="31"/>
  <c r="AT33" i="28"/>
  <c r="AT33" i="60"/>
  <c r="AT36" i="28"/>
  <c r="AT36" i="60"/>
  <c r="AH29" i="37"/>
  <c r="AH29" i="36"/>
  <c r="AH29" i="35"/>
  <c r="AH29" i="31"/>
  <c r="AH29" i="30"/>
  <c r="AI30" i="37"/>
  <c r="AI30" i="36"/>
  <c r="AI30" i="35"/>
  <c r="AI30" i="31"/>
  <c r="AI30" i="30"/>
  <c r="AJ31" i="37"/>
  <c r="AJ31" i="36"/>
  <c r="AJ31" i="35"/>
  <c r="AJ31" i="31"/>
  <c r="AJ31" i="30"/>
  <c r="AG37" i="37"/>
  <c r="AG37" i="36"/>
  <c r="AG37" i="35"/>
  <c r="AG37" i="31"/>
  <c r="AG37" i="30"/>
  <c r="AG40" i="37"/>
  <c r="AG40" i="30"/>
  <c r="AG40" i="36"/>
  <c r="AG40" i="31"/>
  <c r="AG40" i="35"/>
  <c r="D35" i="28"/>
  <c r="W35" i="28" s="1"/>
  <c r="AU55" i="60"/>
  <c r="F1224" i="6" s="1"/>
  <c r="AS38" i="28"/>
  <c r="AS38" i="60"/>
  <c r="AS40" i="28"/>
  <c r="AS40" i="60"/>
  <c r="AE31" i="37"/>
  <c r="AE31" i="36"/>
  <c r="AE31" i="35"/>
  <c r="AE31" i="31"/>
  <c r="AE31" i="30"/>
  <c r="AG29" i="37"/>
  <c r="AG29" i="36"/>
  <c r="AG29" i="35"/>
  <c r="AG29" i="31"/>
  <c r="AG29" i="30"/>
  <c r="AI31" i="37"/>
  <c r="AI31" i="36"/>
  <c r="AI31" i="35"/>
  <c r="AI31" i="31"/>
  <c r="AI31" i="30"/>
  <c r="AJ32" i="36"/>
  <c r="AJ32" i="31"/>
  <c r="AJ32" i="37"/>
  <c r="AJ32" i="35"/>
  <c r="AJ32" i="30"/>
  <c r="AF37" i="37"/>
  <c r="AF37" i="36"/>
  <c r="AF37" i="35"/>
  <c r="AF37" i="31"/>
  <c r="AF37" i="30"/>
  <c r="AJ38" i="36"/>
  <c r="AJ38" i="37"/>
  <c r="AJ38" i="35"/>
  <c r="AJ38" i="31"/>
  <c r="AJ38" i="30"/>
  <c r="AT32" i="28"/>
  <c r="AT32" i="60"/>
  <c r="AT35" i="28"/>
  <c r="AT35" i="60"/>
  <c r="AI29" i="37"/>
  <c r="AI29" i="36"/>
  <c r="AI29" i="35"/>
  <c r="AI29" i="31"/>
  <c r="AI29" i="30"/>
  <c r="AJ30" i="37"/>
  <c r="AJ30" i="31"/>
  <c r="AJ30" i="35"/>
  <c r="AJ30" i="30"/>
  <c r="AJ30" i="36"/>
  <c r="AH37" i="37"/>
  <c r="AH37" i="36"/>
  <c r="AH37" i="35"/>
  <c r="AH37" i="31"/>
  <c r="AH37" i="30"/>
  <c r="AH40" i="37"/>
  <c r="AH40" i="36"/>
  <c r="AH40" i="35"/>
  <c r="AH40" i="31"/>
  <c r="AH40" i="30"/>
  <c r="AT38" i="28"/>
  <c r="AT38" i="60"/>
  <c r="AV54" i="60" s="1"/>
  <c r="G1221" i="6" s="1"/>
  <c r="AT40" i="28"/>
  <c r="AT40" i="60"/>
  <c r="AT29" i="28"/>
  <c r="AV45" i="28" s="1"/>
  <c r="G24" i="6" s="1"/>
  <c r="AT29" i="60"/>
  <c r="AV45" i="60" s="1"/>
  <c r="AJ29" i="30"/>
  <c r="AJ29" i="37"/>
  <c r="AJ29" i="36"/>
  <c r="AJ29" i="35"/>
  <c r="AJ29" i="31"/>
  <c r="AE36" i="37"/>
  <c r="AE36" i="36"/>
  <c r="AE36" i="35"/>
  <c r="AE36" i="31"/>
  <c r="AE36" i="30"/>
  <c r="AI37" i="37"/>
  <c r="AI37" i="36"/>
  <c r="AI37" i="35"/>
  <c r="AI37" i="31"/>
  <c r="AI37" i="30"/>
  <c r="AE39" i="37"/>
  <c r="AE39" i="36"/>
  <c r="AE39" i="35"/>
  <c r="AE39" i="31"/>
  <c r="AE39" i="30"/>
  <c r="AI40" i="37"/>
  <c r="AI40" i="36"/>
  <c r="AI40" i="35"/>
  <c r="AI40" i="31"/>
  <c r="AI40" i="30"/>
  <c r="Y24" i="60"/>
  <c r="W30" i="60"/>
  <c r="AF34" i="37"/>
  <c r="AF34" i="35"/>
  <c r="AF34" i="36"/>
  <c r="AF34" i="31"/>
  <c r="AF34" i="30"/>
  <c r="AH36" i="37"/>
  <c r="AH36" i="36"/>
  <c r="AH36" i="35"/>
  <c r="AH36" i="31"/>
  <c r="AH36" i="30"/>
  <c r="AH30" i="37"/>
  <c r="AH30" i="36"/>
  <c r="AH30" i="35"/>
  <c r="AH30" i="31"/>
  <c r="AH30" i="30"/>
  <c r="AF40" i="36"/>
  <c r="AF40" i="31"/>
  <c r="AF40" i="35"/>
  <c r="AF40" i="30"/>
  <c r="AF40" i="37"/>
  <c r="AT31" i="28"/>
  <c r="AT31" i="60"/>
  <c r="AF36" i="37"/>
  <c r="AF36" i="35"/>
  <c r="AF36" i="36"/>
  <c r="AF36" i="31"/>
  <c r="AF36" i="30"/>
  <c r="AJ37" i="37"/>
  <c r="AJ37" i="36"/>
  <c r="AJ37" i="35"/>
  <c r="AJ37" i="31"/>
  <c r="AJ37" i="30"/>
  <c r="AF39" i="37"/>
  <c r="AF39" i="36"/>
  <c r="AF39" i="35"/>
  <c r="AF39" i="31"/>
  <c r="AF39" i="30"/>
  <c r="AJ40" i="35"/>
  <c r="AJ40" i="31"/>
  <c r="AJ40" i="30"/>
  <c r="AJ40" i="36"/>
  <c r="AJ40" i="37"/>
  <c r="C29" i="28"/>
  <c r="G45" i="28" s="1" a="1"/>
  <c r="G45" i="28" s="1"/>
  <c r="C29" i="60"/>
  <c r="G45" i="60" s="1" a="1"/>
  <c r="G45" i="60" s="1"/>
  <c r="C30" i="28"/>
  <c r="C30" i="60"/>
  <c r="D31" i="28"/>
  <c r="W31" i="28" s="1"/>
  <c r="D31" i="60"/>
  <c r="W31" i="60" s="1"/>
  <c r="F32" i="28"/>
  <c r="Y32" i="28" s="1"/>
  <c r="F32" i="60"/>
  <c r="Y32" i="60" s="1"/>
  <c r="F33" i="28"/>
  <c r="Y33" i="28" s="1"/>
  <c r="F33" i="60"/>
  <c r="Y33" i="60" s="1"/>
  <c r="E34" i="28"/>
  <c r="X34" i="28" s="1"/>
  <c r="E34" i="60"/>
  <c r="X34" i="60" s="1"/>
  <c r="C35" i="28"/>
  <c r="V35" i="28" s="1"/>
  <c r="C35" i="60"/>
  <c r="V35" i="60" s="1"/>
  <c r="E36" i="28"/>
  <c r="X36" i="28" s="1"/>
  <c r="E36" i="60"/>
  <c r="X36" i="60" s="1"/>
  <c r="Z24" i="60"/>
  <c r="AQ21" i="28"/>
  <c r="AQ35" i="28" s="1"/>
  <c r="AQ17" i="28"/>
  <c r="AR47" i="28" s="1"/>
  <c r="AQ20" i="28"/>
  <c r="AQ34" i="28" s="1"/>
  <c r="D29" i="36"/>
  <c r="D29" i="37"/>
  <c r="D29" i="35"/>
  <c r="D29" i="31"/>
  <c r="D29" i="30"/>
  <c r="D30" i="36"/>
  <c r="D30" i="35"/>
  <c r="D30" i="31"/>
  <c r="D30" i="30"/>
  <c r="D30" i="37"/>
  <c r="E31" i="35"/>
  <c r="X31" i="35" s="1"/>
  <c r="E31" i="36"/>
  <c r="X31" i="36" s="1"/>
  <c r="E31" i="37"/>
  <c r="X31" i="37" s="1"/>
  <c r="E31" i="30"/>
  <c r="X31" i="30" s="1"/>
  <c r="E31" i="31"/>
  <c r="X31" i="31" s="1"/>
  <c r="G32" i="37"/>
  <c r="Z32" i="37" s="1"/>
  <c r="G32" i="36"/>
  <c r="Z32" i="36" s="1"/>
  <c r="G32" i="35"/>
  <c r="Z32" i="35" s="1"/>
  <c r="G32" i="30"/>
  <c r="Z32" i="30" s="1"/>
  <c r="G32" i="31"/>
  <c r="Z32" i="31" s="1"/>
  <c r="G33" i="37"/>
  <c r="Z33" i="37" s="1"/>
  <c r="G33" i="35"/>
  <c r="Z33" i="35" s="1"/>
  <c r="G33" i="36"/>
  <c r="Z33" i="36" s="1"/>
  <c r="G33" i="30"/>
  <c r="Z33" i="30" s="1"/>
  <c r="G33" i="31"/>
  <c r="Z33" i="31" s="1"/>
  <c r="F34" i="36"/>
  <c r="Y34" i="36" s="1"/>
  <c r="F34" i="37"/>
  <c r="Y34" i="37" s="1"/>
  <c r="F34" i="35"/>
  <c r="Y34" i="35" s="1"/>
  <c r="F34" i="30"/>
  <c r="Y34" i="30" s="1"/>
  <c r="F34" i="31"/>
  <c r="Y34" i="31" s="1"/>
  <c r="D35" i="36"/>
  <c r="W35" i="36" s="1"/>
  <c r="D35" i="35"/>
  <c r="W35" i="35" s="1"/>
  <c r="D35" i="37"/>
  <c r="W35" i="37" s="1"/>
  <c r="D35" i="31"/>
  <c r="W35" i="31" s="1"/>
  <c r="D35" i="30"/>
  <c r="W35" i="30" s="1"/>
  <c r="F36" i="36"/>
  <c r="Y36" i="36" s="1"/>
  <c r="F36" i="37"/>
  <c r="Y36" i="37" s="1"/>
  <c r="F36" i="35"/>
  <c r="Y36" i="35" s="1"/>
  <c r="F36" i="30"/>
  <c r="Y36" i="30" s="1"/>
  <c r="F36" i="31"/>
  <c r="Y36" i="31" s="1"/>
  <c r="G32" i="28"/>
  <c r="Z32" i="28" s="1"/>
  <c r="D39" i="36"/>
  <c r="D39" i="37"/>
  <c r="D39" i="35"/>
  <c r="D39" i="31"/>
  <c r="D39" i="30"/>
  <c r="H29" i="37"/>
  <c r="L45" i="37" s="1"/>
  <c r="H29" i="35"/>
  <c r="L45" i="35" s="1"/>
  <c r="H29" i="36"/>
  <c r="L45" i="36" s="1"/>
  <c r="H29" i="31"/>
  <c r="L45" i="31" s="1"/>
  <c r="H29" i="30"/>
  <c r="L45" i="30" s="1"/>
  <c r="H30" i="36"/>
  <c r="L46" i="36" s="1"/>
  <c r="H30" i="35"/>
  <c r="L46" i="35" s="1"/>
  <c r="H30" i="37"/>
  <c r="L46" i="37" s="1"/>
  <c r="H30" i="31"/>
  <c r="L46" i="31" s="1"/>
  <c r="H30" i="30"/>
  <c r="L46" i="30" s="1"/>
  <c r="H31" i="35"/>
  <c r="AA31" i="35" s="1"/>
  <c r="H31" i="36"/>
  <c r="AA31" i="36" s="1"/>
  <c r="H31" i="37"/>
  <c r="AA31" i="37" s="1"/>
  <c r="H31" i="30"/>
  <c r="AA31" i="30" s="1"/>
  <c r="H31" i="31"/>
  <c r="AA31" i="31" s="1"/>
  <c r="H32" i="37"/>
  <c r="AA32" i="37" s="1"/>
  <c r="H32" i="36"/>
  <c r="AA32" i="36" s="1"/>
  <c r="H32" i="35"/>
  <c r="AA32" i="35" s="1"/>
  <c r="H32" i="30"/>
  <c r="AA32" i="30" s="1"/>
  <c r="H32" i="31"/>
  <c r="AA32" i="31" s="1"/>
  <c r="H33" i="35"/>
  <c r="AA33" i="35" s="1"/>
  <c r="H33" i="36"/>
  <c r="AA33" i="36" s="1"/>
  <c r="H33" i="37"/>
  <c r="AA33" i="37" s="1"/>
  <c r="H33" i="31"/>
  <c r="AA33" i="31" s="1"/>
  <c r="H33" i="30"/>
  <c r="AA33" i="30" s="1"/>
  <c r="H34" i="36"/>
  <c r="AA34" i="36" s="1"/>
  <c r="H34" i="37"/>
  <c r="AA34" i="37" s="1"/>
  <c r="H34" i="35"/>
  <c r="AA34" i="35" s="1"/>
  <c r="H34" i="30"/>
  <c r="AA34" i="30" s="1"/>
  <c r="H34" i="31"/>
  <c r="AA34" i="31" s="1"/>
  <c r="H35" i="36"/>
  <c r="AA35" i="36" s="1"/>
  <c r="H35" i="35"/>
  <c r="AA35" i="35" s="1"/>
  <c r="H35" i="37"/>
  <c r="AA35" i="37" s="1"/>
  <c r="H35" i="30"/>
  <c r="AA35" i="30" s="1"/>
  <c r="H35" i="31"/>
  <c r="AA35" i="31" s="1"/>
  <c r="H36" i="37"/>
  <c r="AA36" i="37" s="1"/>
  <c r="H36" i="35"/>
  <c r="AA36" i="35" s="1"/>
  <c r="H36" i="30"/>
  <c r="AA36" i="30" s="1"/>
  <c r="H36" i="31"/>
  <c r="AA36" i="31" s="1"/>
  <c r="H36" i="36"/>
  <c r="AA36" i="36" s="1"/>
  <c r="E39" i="36"/>
  <c r="E39" i="37"/>
  <c r="E39" i="35"/>
  <c r="E39" i="31"/>
  <c r="E39" i="30"/>
  <c r="D29" i="28"/>
  <c r="G33" i="28"/>
  <c r="Z33" i="28" s="1"/>
  <c r="AT54" i="47"/>
  <c r="E1167" i="6" s="1"/>
  <c r="AT54" i="41"/>
  <c r="E1059" i="6" s="1"/>
  <c r="AT54" i="49"/>
  <c r="E1169" i="6" s="1"/>
  <c r="AT54" i="48"/>
  <c r="E1168" i="6" s="1"/>
  <c r="AT54" i="42"/>
  <c r="E1060" i="6" s="1"/>
  <c r="AT54" i="43"/>
  <c r="E1061" i="6" s="1"/>
  <c r="AT54" i="38"/>
  <c r="E951" i="6" s="1"/>
  <c r="AT54" i="39"/>
  <c r="E952" i="6" s="1"/>
  <c r="AT54" i="40"/>
  <c r="E953" i="6" s="1"/>
  <c r="AT56" i="47"/>
  <c r="E1185" i="6" s="1"/>
  <c r="AT56" i="48"/>
  <c r="E1186" i="6" s="1"/>
  <c r="AT56" i="43"/>
  <c r="E1079" i="6" s="1"/>
  <c r="AT56" i="41"/>
  <c r="E1077" i="6" s="1"/>
  <c r="AT56" i="49"/>
  <c r="E1187" i="6" s="1"/>
  <c r="AT56" i="40"/>
  <c r="E971" i="6" s="1"/>
  <c r="AT56" i="42"/>
  <c r="E1078" i="6" s="1"/>
  <c r="AT56" i="39"/>
  <c r="E970" i="6" s="1"/>
  <c r="AT56" i="38"/>
  <c r="E969" i="6" s="1"/>
  <c r="AR39" i="36"/>
  <c r="AR39" i="37"/>
  <c r="AR39" i="35"/>
  <c r="AR39" i="31"/>
  <c r="AR39" i="30"/>
  <c r="H36" i="28"/>
  <c r="AA36" i="28" s="1"/>
  <c r="H39" i="37"/>
  <c r="H39" i="35"/>
  <c r="H39" i="31"/>
  <c r="H39" i="30"/>
  <c r="H39" i="36"/>
  <c r="AC37" i="28"/>
  <c r="H29" i="28"/>
  <c r="AU54" i="49"/>
  <c r="F1169" i="6" s="1"/>
  <c r="AU54" i="48"/>
  <c r="F1168" i="6" s="1"/>
  <c r="AU54" i="42"/>
  <c r="F1060" i="6" s="1"/>
  <c r="AU54" i="43"/>
  <c r="F1061" i="6" s="1"/>
  <c r="AU54" i="41"/>
  <c r="F1059" i="6" s="1"/>
  <c r="AU54" i="38"/>
  <c r="F951" i="6" s="1"/>
  <c r="AU54" i="47"/>
  <c r="F1167" i="6" s="1"/>
  <c r="AU54" i="39"/>
  <c r="F952" i="6" s="1"/>
  <c r="AU54" i="40"/>
  <c r="F953" i="6" s="1"/>
  <c r="AU56" i="47"/>
  <c r="F1185" i="6" s="1"/>
  <c r="AU56" i="42"/>
  <c r="F1078" i="6" s="1"/>
  <c r="AU56" i="48"/>
  <c r="F1186" i="6" s="1"/>
  <c r="AU56" i="43"/>
  <c r="F1079" i="6" s="1"/>
  <c r="AU56" i="41"/>
  <c r="F1077" i="6" s="1"/>
  <c r="AU56" i="49"/>
  <c r="F1187" i="6" s="1"/>
  <c r="AU56" i="40"/>
  <c r="F971" i="6" s="1"/>
  <c r="AU56" i="39"/>
  <c r="F970" i="6" s="1"/>
  <c r="AU56" i="38"/>
  <c r="F969" i="6" s="1"/>
  <c r="AS39" i="36"/>
  <c r="AS39" i="37"/>
  <c r="AS39" i="35"/>
  <c r="AS39" i="31"/>
  <c r="AS39" i="30"/>
  <c r="AS39" i="28"/>
  <c r="AR29" i="36"/>
  <c r="AT45" i="36" s="1"/>
  <c r="E763" i="6" s="1"/>
  <c r="AR29" i="37"/>
  <c r="AT45" i="37" s="1"/>
  <c r="E764" i="6" s="1"/>
  <c r="AR29" i="35"/>
  <c r="AT45" i="35" s="1"/>
  <c r="E762" i="6" s="1"/>
  <c r="AR29" i="31"/>
  <c r="AT45" i="31" s="1"/>
  <c r="E26" i="6" s="1"/>
  <c r="AR29" i="30"/>
  <c r="AT45" i="30" s="1"/>
  <c r="E25" i="6" s="1"/>
  <c r="AR30" i="36"/>
  <c r="AR30" i="35"/>
  <c r="AR30" i="30"/>
  <c r="AR30" i="31"/>
  <c r="AR30" i="37"/>
  <c r="AR31" i="35"/>
  <c r="AR31" i="37"/>
  <c r="AR31" i="36"/>
  <c r="AR31" i="30"/>
  <c r="AR31" i="31"/>
  <c r="AR32" i="36"/>
  <c r="AR32" i="37"/>
  <c r="AR32" i="35"/>
  <c r="AR32" i="30"/>
  <c r="AR32" i="31"/>
  <c r="AR33" i="37"/>
  <c r="AR33" i="35"/>
  <c r="AR33" i="36"/>
  <c r="AR33" i="30"/>
  <c r="AR33" i="31"/>
  <c r="AR34" i="36"/>
  <c r="AR34" i="35"/>
  <c r="AR34" i="37"/>
  <c r="AR34" i="30"/>
  <c r="AR34" i="31"/>
  <c r="AR35" i="35"/>
  <c r="AR35" i="36"/>
  <c r="AR35" i="37"/>
  <c r="AR35" i="30"/>
  <c r="AR35" i="31"/>
  <c r="AR36" i="36"/>
  <c r="AR36" i="37"/>
  <c r="AR36" i="35"/>
  <c r="AR36" i="31"/>
  <c r="AR36" i="30"/>
  <c r="H30" i="28"/>
  <c r="L46" i="28" s="1"/>
  <c r="H34" i="28"/>
  <c r="AA34" i="28" s="1"/>
  <c r="AV54" i="41"/>
  <c r="G1059" i="6" s="1"/>
  <c r="AV54" i="49"/>
  <c r="G1169" i="6" s="1"/>
  <c r="AV54" i="48"/>
  <c r="G1168" i="6" s="1"/>
  <c r="AV54" i="40"/>
  <c r="G953" i="6" s="1"/>
  <c r="AV54" i="43"/>
  <c r="G1061" i="6" s="1"/>
  <c r="AV54" i="47"/>
  <c r="G1167" i="6" s="1"/>
  <c r="AV54" i="38"/>
  <c r="G951" i="6" s="1"/>
  <c r="AV54" i="39"/>
  <c r="G952" i="6" s="1"/>
  <c r="AV54" i="42"/>
  <c r="G1060" i="6" s="1"/>
  <c r="AV56" i="47"/>
  <c r="G1185" i="6" s="1"/>
  <c r="AV56" i="42"/>
  <c r="G1078" i="6" s="1"/>
  <c r="AV56" i="48"/>
  <c r="G1186" i="6" s="1"/>
  <c r="AV56" i="43"/>
  <c r="G1079" i="6" s="1"/>
  <c r="AV56" i="41"/>
  <c r="G1077" i="6" s="1"/>
  <c r="AV56" i="49"/>
  <c r="G1187" i="6" s="1"/>
  <c r="AV56" i="40"/>
  <c r="G971" i="6" s="1"/>
  <c r="AV56" i="38"/>
  <c r="G969" i="6" s="1"/>
  <c r="AV56" i="39"/>
  <c r="G970" i="6" s="1"/>
  <c r="AT39" i="37"/>
  <c r="AT39" i="35"/>
  <c r="AT39" i="31"/>
  <c r="AT39" i="36"/>
  <c r="AT39" i="30"/>
  <c r="AS29" i="36"/>
  <c r="AU45" i="36" s="1"/>
  <c r="F763" i="6" s="1"/>
  <c r="AS29" i="37"/>
  <c r="AU45" i="37" s="1"/>
  <c r="F764" i="6" s="1"/>
  <c r="AS29" i="35"/>
  <c r="AU45" i="35" s="1"/>
  <c r="F762" i="6" s="1"/>
  <c r="AS29" i="31"/>
  <c r="AU45" i="31" s="1"/>
  <c r="F26" i="6" s="1"/>
  <c r="AS29" i="30"/>
  <c r="AU45" i="30" s="1"/>
  <c r="F25" i="6" s="1"/>
  <c r="AS30" i="36"/>
  <c r="AS30" i="35"/>
  <c r="AS30" i="37"/>
  <c r="AS30" i="31"/>
  <c r="AS30" i="30"/>
  <c r="AS31" i="35"/>
  <c r="AS31" i="37"/>
  <c r="AS31" i="36"/>
  <c r="AS31" i="30"/>
  <c r="AS31" i="31"/>
  <c r="AS32" i="36"/>
  <c r="AS32" i="37"/>
  <c r="AS32" i="35"/>
  <c r="AS32" i="30"/>
  <c r="AS32" i="31"/>
  <c r="AS33" i="37"/>
  <c r="AS33" i="35"/>
  <c r="AS33" i="36"/>
  <c r="AS33" i="30"/>
  <c r="AS33" i="31"/>
  <c r="AS34" i="36"/>
  <c r="AS34" i="35"/>
  <c r="AS34" i="37"/>
  <c r="AS34" i="31"/>
  <c r="AS34" i="30"/>
  <c r="AS35" i="35"/>
  <c r="AS35" i="36"/>
  <c r="AS35" i="37"/>
  <c r="AS35" i="30"/>
  <c r="AS35" i="31"/>
  <c r="AS36" i="37"/>
  <c r="AS36" i="35"/>
  <c r="AS36" i="36"/>
  <c r="AS36" i="31"/>
  <c r="AS36" i="30"/>
  <c r="D30" i="28"/>
  <c r="F34" i="28"/>
  <c r="Y34" i="28" s="1"/>
  <c r="F38" i="31"/>
  <c r="F38" i="36"/>
  <c r="F38" i="37"/>
  <c r="F38" i="35"/>
  <c r="F38" i="30"/>
  <c r="C40" i="31"/>
  <c r="C40" i="36"/>
  <c r="C40" i="37"/>
  <c r="C40" i="35"/>
  <c r="C40" i="30"/>
  <c r="AT29" i="37"/>
  <c r="AV45" i="37" s="1"/>
  <c r="G764" i="6" s="1"/>
  <c r="AT29" i="35"/>
  <c r="AV45" i="35" s="1"/>
  <c r="G762" i="6" s="1"/>
  <c r="AT29" i="30"/>
  <c r="AV45" i="30" s="1"/>
  <c r="G25" i="6" s="1"/>
  <c r="AT29" i="31"/>
  <c r="AV45" i="31" s="1"/>
  <c r="G26" i="6" s="1"/>
  <c r="AT29" i="36"/>
  <c r="AV45" i="36" s="1"/>
  <c r="G763" i="6" s="1"/>
  <c r="AT30" i="36"/>
  <c r="AV46" i="36" s="1"/>
  <c r="G772" i="6" s="1"/>
  <c r="AT30" i="35"/>
  <c r="AV46" i="35" s="1"/>
  <c r="G771" i="6" s="1"/>
  <c r="AT30" i="37"/>
  <c r="AV46" i="37" s="1"/>
  <c r="G773" i="6" s="1"/>
  <c r="AT30" i="31"/>
  <c r="AV46" i="31" s="1"/>
  <c r="G89" i="6" s="1"/>
  <c r="AT30" i="30"/>
  <c r="AV46" i="30" s="1"/>
  <c r="G88" i="6" s="1"/>
  <c r="AT31" i="35"/>
  <c r="AT31" i="37"/>
  <c r="AT31" i="36"/>
  <c r="AT31" i="30"/>
  <c r="AT31" i="31"/>
  <c r="AT32" i="36"/>
  <c r="AT32" i="37"/>
  <c r="AT32" i="35"/>
  <c r="AT32" i="31"/>
  <c r="AT32" i="30"/>
  <c r="AT33" i="35"/>
  <c r="AT33" i="36"/>
  <c r="AT33" i="30"/>
  <c r="AT33" i="37"/>
  <c r="AT33" i="31"/>
  <c r="AT34" i="36"/>
  <c r="AT34" i="35"/>
  <c r="AT34" i="37"/>
  <c r="AT34" i="31"/>
  <c r="AT34" i="30"/>
  <c r="AT35" i="35"/>
  <c r="AT35" i="36"/>
  <c r="AT35" i="37"/>
  <c r="AT35" i="30"/>
  <c r="AT35" i="31"/>
  <c r="AT36" i="35"/>
  <c r="AT36" i="36"/>
  <c r="AT36" i="37"/>
  <c r="AT36" i="31"/>
  <c r="AT36" i="30"/>
  <c r="G38" i="36"/>
  <c r="G38" i="37"/>
  <c r="G38" i="35"/>
  <c r="G38" i="30"/>
  <c r="G38" i="31"/>
  <c r="D40" i="36"/>
  <c r="D40" i="37"/>
  <c r="D40" i="35"/>
  <c r="D40" i="30"/>
  <c r="D40" i="31"/>
  <c r="AR30" i="28"/>
  <c r="AT34" i="28"/>
  <c r="F38" i="28"/>
  <c r="B373" i="6"/>
  <c r="A352" i="6"/>
  <c r="H38" i="36"/>
  <c r="H38" i="37"/>
  <c r="H38" i="35"/>
  <c r="H38" i="30"/>
  <c r="H38" i="31"/>
  <c r="H40" i="36"/>
  <c r="H40" i="37"/>
  <c r="H40" i="35"/>
  <c r="H40" i="30"/>
  <c r="H40" i="31"/>
  <c r="AS30" i="28"/>
  <c r="H38" i="28"/>
  <c r="E31" i="28"/>
  <c r="X31" i="28" s="1"/>
  <c r="AT55" i="49"/>
  <c r="E1178" i="6" s="1"/>
  <c r="AT55" i="43"/>
  <c r="E1070" i="6" s="1"/>
  <c r="AT55" i="47"/>
  <c r="E1176" i="6" s="1"/>
  <c r="AT55" i="42"/>
  <c r="E1069" i="6" s="1"/>
  <c r="AT55" i="38"/>
  <c r="E960" i="6" s="1"/>
  <c r="AT55" i="48"/>
  <c r="E1177" i="6" s="1"/>
  <c r="AT55" i="40"/>
  <c r="E962" i="6" s="1"/>
  <c r="AT55" i="41"/>
  <c r="E1068" i="6" s="1"/>
  <c r="AT55" i="39"/>
  <c r="E961" i="6" s="1"/>
  <c r="AR38" i="36"/>
  <c r="AR38" i="37"/>
  <c r="AR38" i="35"/>
  <c r="AR38" i="30"/>
  <c r="AR38" i="31"/>
  <c r="AR40" i="35"/>
  <c r="AR40" i="37"/>
  <c r="AR40" i="36"/>
  <c r="AR40" i="30"/>
  <c r="AR40" i="31"/>
  <c r="AT30" i="28"/>
  <c r="AV46" i="28" s="1"/>
  <c r="G87" i="6" s="1"/>
  <c r="AR34" i="28"/>
  <c r="G38" i="28"/>
  <c r="E39" i="28"/>
  <c r="B374" i="6"/>
  <c r="A353" i="6"/>
  <c r="H31" i="28"/>
  <c r="AA31" i="28" s="1"/>
  <c r="H35" i="28"/>
  <c r="AA35" i="28" s="1"/>
  <c r="AU55" i="43"/>
  <c r="F1070" i="6" s="1"/>
  <c r="AU55" i="47"/>
  <c r="F1176" i="6" s="1"/>
  <c r="AU55" i="42"/>
  <c r="F1069" i="6" s="1"/>
  <c r="AU55" i="48"/>
  <c r="F1177" i="6" s="1"/>
  <c r="AU55" i="41"/>
  <c r="F1068" i="6" s="1"/>
  <c r="AU55" i="49"/>
  <c r="F1178" i="6" s="1"/>
  <c r="AU55" i="38"/>
  <c r="F960" i="6" s="1"/>
  <c r="AU55" i="40"/>
  <c r="F962" i="6" s="1"/>
  <c r="AU55" i="39"/>
  <c r="F961" i="6" s="1"/>
  <c r="AS38" i="36"/>
  <c r="AS38" i="37"/>
  <c r="AS38" i="35"/>
  <c r="AS38" i="30"/>
  <c r="AS38" i="31"/>
  <c r="AS40" i="35"/>
  <c r="AS40" i="37"/>
  <c r="AS40" i="36"/>
  <c r="AS40" i="30"/>
  <c r="AS40" i="31"/>
  <c r="AR31" i="28"/>
  <c r="AR35" i="28"/>
  <c r="H39" i="28"/>
  <c r="D40" i="28"/>
  <c r="C29" i="36"/>
  <c r="G45" i="36" s="1" a="1"/>
  <c r="G45" i="36" s="1"/>
  <c r="C29" i="37"/>
  <c r="G45" i="37" s="1" a="1"/>
  <c r="G45" i="37" s="1"/>
  <c r="C29" i="35"/>
  <c r="G45" i="35" s="1" a="1"/>
  <c r="G45" i="35" s="1"/>
  <c r="C29" i="31"/>
  <c r="G45" i="31" s="1" a="1"/>
  <c r="G45" i="31" s="1"/>
  <c r="C29" i="30"/>
  <c r="G45" i="30" s="1" a="1"/>
  <c r="G45" i="30" s="1"/>
  <c r="C30" i="37"/>
  <c r="C30" i="36"/>
  <c r="C30" i="31"/>
  <c r="C30" i="30"/>
  <c r="C30" i="35"/>
  <c r="D31" i="35"/>
  <c r="W31" i="35" s="1"/>
  <c r="D31" i="36"/>
  <c r="W31" i="36" s="1"/>
  <c r="D31" i="37"/>
  <c r="D31" i="30"/>
  <c r="W31" i="30" s="1"/>
  <c r="D31" i="31"/>
  <c r="W31" i="31" s="1"/>
  <c r="F32" i="37"/>
  <c r="F32" i="36"/>
  <c r="Y32" i="36" s="1"/>
  <c r="F32" i="30"/>
  <c r="Y32" i="30" s="1"/>
  <c r="F32" i="31"/>
  <c r="Y32" i="31" s="1"/>
  <c r="F32" i="35"/>
  <c r="Y32" i="35" s="1"/>
  <c r="F33" i="36"/>
  <c r="Y33" i="36" s="1"/>
  <c r="F33" i="37"/>
  <c r="Y33" i="37" s="1"/>
  <c r="F33" i="35"/>
  <c r="Y33" i="35" s="1"/>
  <c r="F33" i="30"/>
  <c r="Y33" i="30" s="1"/>
  <c r="F33" i="31"/>
  <c r="Y33" i="31" s="1"/>
  <c r="E34" i="36"/>
  <c r="X34" i="36" s="1"/>
  <c r="E34" i="37"/>
  <c r="X34" i="37" s="1"/>
  <c r="E34" i="30"/>
  <c r="X34" i="30" s="1"/>
  <c r="E34" i="35"/>
  <c r="X34" i="35" s="1"/>
  <c r="E34" i="31"/>
  <c r="X34" i="31" s="1"/>
  <c r="C35" i="36"/>
  <c r="V35" i="36" s="1"/>
  <c r="C35" i="35"/>
  <c r="V35" i="35" s="1"/>
  <c r="C35" i="37"/>
  <c r="V35" i="37" s="1"/>
  <c r="C35" i="31"/>
  <c r="V35" i="31" s="1"/>
  <c r="C35" i="30"/>
  <c r="V35" i="30" s="1"/>
  <c r="E36" i="36"/>
  <c r="X36" i="36" s="1"/>
  <c r="E36" i="37"/>
  <c r="X36" i="37" s="1"/>
  <c r="E36" i="31"/>
  <c r="X36" i="31" s="1"/>
  <c r="E36" i="35"/>
  <c r="X36" i="35" s="1"/>
  <c r="E36" i="30"/>
  <c r="X36" i="30" s="1"/>
  <c r="H32" i="28"/>
  <c r="AA32" i="28" s="1"/>
  <c r="AV55" i="43"/>
  <c r="G1070" i="6" s="1"/>
  <c r="AV55" i="47"/>
  <c r="G1176" i="6" s="1"/>
  <c r="AV55" i="42"/>
  <c r="G1069" i="6" s="1"/>
  <c r="AV55" i="48"/>
  <c r="G1177" i="6" s="1"/>
  <c r="AV55" i="41"/>
  <c r="G1068" i="6" s="1"/>
  <c r="AV55" i="49"/>
  <c r="G1178" i="6" s="1"/>
  <c r="AV55" i="38"/>
  <c r="G960" i="6" s="1"/>
  <c r="AV55" i="40"/>
  <c r="G962" i="6" s="1"/>
  <c r="AV55" i="39"/>
  <c r="G961" i="6" s="1"/>
  <c r="AT38" i="36"/>
  <c r="AT38" i="37"/>
  <c r="AT38" i="35"/>
  <c r="AT38" i="30"/>
  <c r="AT38" i="31"/>
  <c r="AT40" i="35"/>
  <c r="AT40" i="37"/>
  <c r="AT40" i="36"/>
  <c r="AT40" i="31"/>
  <c r="AT40" i="30"/>
  <c r="AS31" i="28"/>
  <c r="AS35" i="28"/>
  <c r="H40" i="28"/>
  <c r="B372" i="6"/>
  <c r="A351" i="6"/>
  <c r="AA23" i="28"/>
  <c r="AE53" i="28" s="1"/>
  <c r="AT53" i="41"/>
  <c r="AT53" i="42"/>
  <c r="AT53" i="49"/>
  <c r="AT53" i="48"/>
  <c r="AT53" i="40"/>
  <c r="AT53" i="38"/>
  <c r="AT53" i="47"/>
  <c r="AT53" i="39"/>
  <c r="AT53" i="43"/>
  <c r="AT53" i="30"/>
  <c r="AT53" i="36"/>
  <c r="AT53" i="37"/>
  <c r="AT53" i="31"/>
  <c r="AT53" i="35"/>
  <c r="AU53" i="49"/>
  <c r="AU53" i="41"/>
  <c r="AU53" i="48"/>
  <c r="AU53" i="40"/>
  <c r="AU53" i="38"/>
  <c r="AU53" i="39"/>
  <c r="AU53" i="43"/>
  <c r="AU53" i="47"/>
  <c r="AU53" i="42"/>
  <c r="AU53" i="30"/>
  <c r="AU53" i="37"/>
  <c r="AU53" i="31"/>
  <c r="AU53" i="35"/>
  <c r="AU53" i="36"/>
  <c r="AT53" i="28"/>
  <c r="AV53" i="48"/>
  <c r="AV53" i="40"/>
  <c r="AV53" i="38"/>
  <c r="AV53" i="49"/>
  <c r="AV53" i="39"/>
  <c r="AV53" i="43"/>
  <c r="AV53" i="47"/>
  <c r="AV53" i="42"/>
  <c r="AV53" i="41"/>
  <c r="AV53" i="37"/>
  <c r="AV53" i="30"/>
  <c r="AV53" i="31"/>
  <c r="AV53" i="35"/>
  <c r="AV53" i="36"/>
  <c r="AV53" i="28"/>
  <c r="AU53" i="28"/>
  <c r="AW36" i="28"/>
  <c r="AR52" i="28"/>
  <c r="AQ36" i="28"/>
  <c r="AQ23" i="28"/>
  <c r="AQ24" i="28"/>
  <c r="AQ25" i="28"/>
  <c r="AQ26" i="28"/>
  <c r="U37" i="28"/>
  <c r="X50" i="28"/>
  <c r="X54" i="28"/>
  <c r="AC38" i="28"/>
  <c r="X46" i="28"/>
  <c r="X48" i="28"/>
  <c r="AC36" i="28"/>
  <c r="X51" i="28"/>
  <c r="X55" i="28"/>
  <c r="AQ19" i="28"/>
  <c r="U36" i="28"/>
  <c r="AC39" i="28"/>
  <c r="AQ15" i="28"/>
  <c r="AQ16" i="28"/>
  <c r="X52" i="28"/>
  <c r="X56" i="28"/>
  <c r="AQ18" i="28"/>
  <c r="AC29" i="28"/>
  <c r="AC30" i="28"/>
  <c r="AC31" i="28"/>
  <c r="AC32" i="28"/>
  <c r="AC33" i="28"/>
  <c r="AC34" i="28"/>
  <c r="AC35" i="28"/>
  <c r="AC40" i="28"/>
  <c r="X47" i="28"/>
  <c r="X49" i="28"/>
  <c r="U29" i="28"/>
  <c r="E1708" i="6"/>
  <c r="F1708" i="6"/>
  <c r="E1709" i="6"/>
  <c r="F1709" i="6"/>
  <c r="E1710" i="6"/>
  <c r="F1710" i="6"/>
  <c r="F1711" i="6"/>
  <c r="F1712" i="6"/>
  <c r="F1713" i="6"/>
  <c r="E1714" i="6"/>
  <c r="F1714" i="6"/>
  <c r="E1715" i="6"/>
  <c r="F1715" i="6"/>
  <c r="E1716" i="6"/>
  <c r="F1716" i="6"/>
  <c r="F1717" i="6"/>
  <c r="F1718" i="6"/>
  <c r="F1719" i="6"/>
  <c r="E1720" i="6"/>
  <c r="F1720" i="6"/>
  <c r="E1721" i="6"/>
  <c r="F1721" i="6"/>
  <c r="E1722" i="6"/>
  <c r="F1722" i="6"/>
  <c r="F1723" i="6"/>
  <c r="F1724" i="6"/>
  <c r="F1725" i="6"/>
  <c r="E1726" i="6"/>
  <c r="F1726" i="6"/>
  <c r="E1727" i="6"/>
  <c r="F1727" i="6"/>
  <c r="E1728" i="6"/>
  <c r="F1728" i="6"/>
  <c r="F1729" i="6"/>
  <c r="F1730" i="6"/>
  <c r="F1731" i="6"/>
  <c r="E1732" i="6"/>
  <c r="F1732" i="6"/>
  <c r="E1733" i="6"/>
  <c r="F1733" i="6"/>
  <c r="E1734" i="6"/>
  <c r="F1734" i="6"/>
  <c r="F1735" i="6"/>
  <c r="F1736" i="6"/>
  <c r="F1737" i="6"/>
  <c r="F1738" i="6"/>
  <c r="E1739" i="6"/>
  <c r="F1739" i="6"/>
  <c r="E1740" i="6"/>
  <c r="F1740" i="6"/>
  <c r="F1741" i="6"/>
  <c r="F1742" i="6"/>
  <c r="F1743" i="6"/>
  <c r="E1744" i="6"/>
  <c r="F1744" i="6"/>
  <c r="E1745" i="6"/>
  <c r="F1745" i="6"/>
  <c r="E1746" i="6"/>
  <c r="F1746" i="6"/>
  <c r="F1747" i="6"/>
  <c r="F1748" i="6"/>
  <c r="F1749" i="6"/>
  <c r="E1750" i="6"/>
  <c r="F1750" i="6"/>
  <c r="E1751" i="6"/>
  <c r="F1751" i="6"/>
  <c r="E1752" i="6"/>
  <c r="F1752" i="6"/>
  <c r="F1753" i="6"/>
  <c r="F1754" i="6"/>
  <c r="F1755" i="6"/>
  <c r="E1756" i="6"/>
  <c r="F1756" i="6"/>
  <c r="E1757" i="6"/>
  <c r="F1757" i="6"/>
  <c r="E1758" i="6"/>
  <c r="F1758" i="6"/>
  <c r="F1759" i="6"/>
  <c r="F1760" i="6"/>
  <c r="F1761" i="6"/>
  <c r="E1762" i="6"/>
  <c r="F1762" i="6"/>
  <c r="E1763" i="6"/>
  <c r="F1763" i="6"/>
  <c r="E1764" i="6"/>
  <c r="F1764" i="6"/>
  <c r="F1765" i="6"/>
  <c r="F1766" i="6"/>
  <c r="F1767" i="6"/>
  <c r="E1768" i="6"/>
  <c r="F1768" i="6"/>
  <c r="E1769" i="6"/>
  <c r="F1769" i="6"/>
  <c r="E1770" i="6"/>
  <c r="F1770" i="6"/>
  <c r="F1771" i="6"/>
  <c r="F1772" i="6"/>
  <c r="F1773" i="6"/>
  <c r="E1774" i="6"/>
  <c r="F1774" i="6"/>
  <c r="E1775" i="6"/>
  <c r="F1775" i="6"/>
  <c r="E1776" i="6"/>
  <c r="F1776" i="6"/>
  <c r="F1777" i="6"/>
  <c r="F1778" i="6"/>
  <c r="F1779" i="6"/>
  <c r="E1780" i="6"/>
  <c r="F1780" i="6"/>
  <c r="E1781" i="6"/>
  <c r="F1781" i="6"/>
  <c r="E1782" i="6"/>
  <c r="F1782" i="6"/>
  <c r="F1783" i="6"/>
  <c r="F1784" i="6"/>
  <c r="F1785" i="6"/>
  <c r="E1786" i="6"/>
  <c r="F1786" i="6"/>
  <c r="E1787" i="6"/>
  <c r="F1787" i="6"/>
  <c r="E1788" i="6"/>
  <c r="F1788" i="6"/>
  <c r="F1789" i="6"/>
  <c r="F1790" i="6"/>
  <c r="F1791" i="6"/>
  <c r="E1792" i="6"/>
  <c r="F1792" i="6"/>
  <c r="E1793" i="6"/>
  <c r="F1793" i="6"/>
  <c r="E1794" i="6"/>
  <c r="F1794" i="6"/>
  <c r="F1795" i="6"/>
  <c r="F1796" i="6"/>
  <c r="F1797" i="6"/>
  <c r="E1798" i="6"/>
  <c r="F1798" i="6"/>
  <c r="E1799" i="6"/>
  <c r="F1799" i="6"/>
  <c r="E1800" i="6"/>
  <c r="F1800" i="6"/>
  <c r="F1801" i="6"/>
  <c r="F1802" i="6"/>
  <c r="F1803" i="6"/>
  <c r="F1804" i="6"/>
  <c r="E1805" i="6"/>
  <c r="F1805" i="6"/>
  <c r="E1806" i="6"/>
  <c r="F1806" i="6"/>
  <c r="F1807" i="6"/>
  <c r="F1808" i="6"/>
  <c r="F1809" i="6"/>
  <c r="F1810" i="6"/>
  <c r="E1811" i="6"/>
  <c r="F1811" i="6"/>
  <c r="E1812" i="6"/>
  <c r="F1812" i="6"/>
  <c r="F1813" i="6"/>
  <c r="F1814" i="6"/>
  <c r="F1815" i="6"/>
  <c r="E1816" i="6"/>
  <c r="F1816" i="6"/>
  <c r="E1817" i="6"/>
  <c r="F1817" i="6"/>
  <c r="E1818" i="6"/>
  <c r="F1818" i="6"/>
  <c r="F1819" i="6"/>
  <c r="F1820" i="6"/>
  <c r="F1821" i="6"/>
  <c r="E1822" i="6"/>
  <c r="F1822" i="6"/>
  <c r="E1823" i="6"/>
  <c r="F1823" i="6"/>
  <c r="E1824" i="6"/>
  <c r="F1824" i="6"/>
  <c r="F1825" i="6"/>
  <c r="F1826" i="6"/>
  <c r="F1827" i="6"/>
  <c r="E1828" i="6"/>
  <c r="F1828" i="6"/>
  <c r="E1829" i="6"/>
  <c r="F1829" i="6"/>
  <c r="E1830" i="6"/>
  <c r="F1830" i="6"/>
  <c r="F1831" i="6"/>
  <c r="F1832" i="6"/>
  <c r="F1833" i="6"/>
  <c r="E1834" i="6"/>
  <c r="F1834" i="6"/>
  <c r="E1835" i="6"/>
  <c r="F1835" i="6"/>
  <c r="E1836" i="6"/>
  <c r="F1836" i="6"/>
  <c r="F1837" i="6"/>
  <c r="F1838" i="6"/>
  <c r="F1839" i="6"/>
  <c r="E1840" i="6"/>
  <c r="F1840" i="6"/>
  <c r="E1841" i="6"/>
  <c r="F1841" i="6"/>
  <c r="E1842" i="6"/>
  <c r="F1842" i="6"/>
  <c r="F1843" i="6"/>
  <c r="F1844" i="6"/>
  <c r="F1845" i="6"/>
  <c r="E1846" i="6"/>
  <c r="F1846" i="6"/>
  <c r="E1847" i="6"/>
  <c r="F1847" i="6"/>
  <c r="E1848" i="6"/>
  <c r="F1848" i="6"/>
  <c r="F1849" i="6"/>
  <c r="F1850" i="6"/>
  <c r="F1851" i="6"/>
  <c r="E1852" i="6"/>
  <c r="F1852" i="6"/>
  <c r="E1853" i="6"/>
  <c r="F1853" i="6"/>
  <c r="E1854" i="6"/>
  <c r="F1854" i="6"/>
  <c r="F1855" i="6"/>
  <c r="F1856" i="6"/>
  <c r="F1857" i="6"/>
  <c r="E1858" i="6"/>
  <c r="F1858" i="6"/>
  <c r="E1859" i="6"/>
  <c r="F1859" i="6"/>
  <c r="E1860" i="6"/>
  <c r="F1860" i="6"/>
  <c r="F1861" i="6"/>
  <c r="F1862" i="6"/>
  <c r="F1863" i="6"/>
  <c r="E1864" i="6"/>
  <c r="F1864" i="6"/>
  <c r="E1865" i="6"/>
  <c r="F1865" i="6"/>
  <c r="E1866" i="6"/>
  <c r="F1866" i="6"/>
  <c r="F1867" i="6"/>
  <c r="F1868" i="6"/>
  <c r="F1869" i="6"/>
  <c r="E1870" i="6"/>
  <c r="F1870" i="6"/>
  <c r="E1871" i="6"/>
  <c r="F1871" i="6"/>
  <c r="E1872" i="6"/>
  <c r="F1872" i="6"/>
  <c r="F1873" i="6"/>
  <c r="F1874" i="6"/>
  <c r="F1875" i="6"/>
  <c r="E1876" i="6"/>
  <c r="F1876" i="6"/>
  <c r="E1877" i="6"/>
  <c r="F1877" i="6"/>
  <c r="E1878" i="6"/>
  <c r="F1878" i="6"/>
  <c r="F1879" i="6"/>
  <c r="F1880" i="6"/>
  <c r="F1881" i="6"/>
  <c r="E1882" i="6"/>
  <c r="F1882" i="6"/>
  <c r="E1883" i="6"/>
  <c r="F1883" i="6"/>
  <c r="E1884" i="6"/>
  <c r="F1884" i="6"/>
  <c r="F1885" i="6"/>
  <c r="F1886" i="6"/>
  <c r="F1887" i="6"/>
  <c r="E1888" i="6"/>
  <c r="F1888" i="6"/>
  <c r="E1889" i="6"/>
  <c r="F1889" i="6"/>
  <c r="E1890" i="6"/>
  <c r="F1890" i="6"/>
  <c r="F1891" i="6"/>
  <c r="F1892" i="6"/>
  <c r="F1893" i="6"/>
  <c r="E1894" i="6"/>
  <c r="F1894" i="6"/>
  <c r="E1895" i="6"/>
  <c r="F1895" i="6"/>
  <c r="E1896" i="6"/>
  <c r="F1896" i="6"/>
  <c r="F1897" i="6"/>
  <c r="F1898" i="6"/>
  <c r="F1899" i="6"/>
  <c r="E1900" i="6"/>
  <c r="F1900" i="6"/>
  <c r="E1901" i="6"/>
  <c r="F1901" i="6"/>
  <c r="E1902" i="6"/>
  <c r="F1902" i="6"/>
  <c r="F1903" i="6"/>
  <c r="F1904" i="6"/>
  <c r="F1905" i="6"/>
  <c r="E1906" i="6"/>
  <c r="F1906" i="6"/>
  <c r="E1907" i="6"/>
  <c r="F1907" i="6"/>
  <c r="E1908" i="6"/>
  <c r="F1908" i="6"/>
  <c r="F1909" i="6"/>
  <c r="F1910" i="6"/>
  <c r="F1911" i="6"/>
  <c r="E1912" i="6"/>
  <c r="F1912" i="6"/>
  <c r="E1913" i="6"/>
  <c r="F1913" i="6"/>
  <c r="E1914" i="6"/>
  <c r="F1914" i="6"/>
  <c r="F1915" i="6"/>
  <c r="F1916" i="6"/>
  <c r="F1917" i="6"/>
  <c r="E1918" i="6"/>
  <c r="F1918" i="6"/>
  <c r="E1919" i="6"/>
  <c r="F1919" i="6"/>
  <c r="E1920" i="6"/>
  <c r="F1920" i="6"/>
  <c r="F1921" i="6"/>
  <c r="F1922" i="6"/>
  <c r="F1923" i="6"/>
  <c r="E1924" i="6"/>
  <c r="F1924" i="6"/>
  <c r="E1925" i="6"/>
  <c r="F1925" i="6"/>
  <c r="E1926" i="6"/>
  <c r="F1926" i="6"/>
  <c r="F1927" i="6"/>
  <c r="F1928" i="6"/>
  <c r="F1929" i="6"/>
  <c r="E1930" i="6"/>
  <c r="F1930" i="6"/>
  <c r="E1931" i="6"/>
  <c r="F1931" i="6"/>
  <c r="E1932" i="6"/>
  <c r="F1932" i="6"/>
  <c r="F1933" i="6"/>
  <c r="F1934" i="6"/>
  <c r="F1935" i="6"/>
  <c r="E1936" i="6"/>
  <c r="F1936" i="6"/>
  <c r="E1937" i="6"/>
  <c r="F1937" i="6"/>
  <c r="E1938" i="6"/>
  <c r="F1938" i="6"/>
  <c r="F1939" i="6"/>
  <c r="F1940" i="6"/>
  <c r="F1941" i="6"/>
  <c r="E1942" i="6"/>
  <c r="F1942" i="6"/>
  <c r="E1943" i="6"/>
  <c r="F1943" i="6"/>
  <c r="E1944" i="6"/>
  <c r="F1944" i="6"/>
  <c r="F1945" i="6"/>
  <c r="F1946" i="6"/>
  <c r="F1947" i="6"/>
  <c r="E1948" i="6"/>
  <c r="F1948" i="6"/>
  <c r="E1949" i="6"/>
  <c r="F1949" i="6"/>
  <c r="E1950" i="6"/>
  <c r="F1950" i="6"/>
  <c r="F1951" i="6"/>
  <c r="F1952" i="6"/>
  <c r="F1953" i="6"/>
  <c r="E1954" i="6"/>
  <c r="F1954" i="6"/>
  <c r="E1955" i="6"/>
  <c r="F1955" i="6"/>
  <c r="E1956" i="6"/>
  <c r="F1956" i="6"/>
  <c r="F1957" i="6"/>
  <c r="F1958" i="6"/>
  <c r="F1959" i="6"/>
  <c r="E1960" i="6"/>
  <c r="F1960" i="6"/>
  <c r="E1961" i="6"/>
  <c r="F1961" i="6"/>
  <c r="E1962" i="6"/>
  <c r="F1962" i="6"/>
  <c r="F1963" i="6"/>
  <c r="F1964" i="6"/>
  <c r="F1965" i="6"/>
  <c r="E1966" i="6"/>
  <c r="F1966" i="6"/>
  <c r="E1967" i="6"/>
  <c r="F1967" i="6"/>
  <c r="E1968" i="6"/>
  <c r="F1968" i="6"/>
  <c r="F1969" i="6"/>
  <c r="F1970" i="6"/>
  <c r="F1971" i="6"/>
  <c r="E1972" i="6"/>
  <c r="F1972" i="6"/>
  <c r="E1973" i="6"/>
  <c r="F1973" i="6"/>
  <c r="E1974" i="6"/>
  <c r="F1974" i="6"/>
  <c r="F1975" i="6"/>
  <c r="F1976" i="6"/>
  <c r="F1977" i="6"/>
  <c r="E1978" i="6"/>
  <c r="F1978" i="6"/>
  <c r="E1979" i="6"/>
  <c r="F1979" i="6"/>
  <c r="E1980" i="6"/>
  <c r="F1980" i="6"/>
  <c r="F1981" i="6"/>
  <c r="F1982" i="6"/>
  <c r="F1983" i="6"/>
  <c r="E1984" i="6"/>
  <c r="F1984" i="6"/>
  <c r="E1985" i="6"/>
  <c r="F1985" i="6"/>
  <c r="E1986" i="6"/>
  <c r="F1986" i="6"/>
  <c r="F1987" i="6"/>
  <c r="F1988" i="6"/>
  <c r="F1989" i="6"/>
  <c r="E1990" i="6"/>
  <c r="F1990" i="6"/>
  <c r="E1991" i="6"/>
  <c r="F1991" i="6"/>
  <c r="E1992" i="6"/>
  <c r="F1992" i="6"/>
  <c r="F1993" i="6"/>
  <c r="F1994" i="6"/>
  <c r="F1995" i="6"/>
  <c r="E1996" i="6"/>
  <c r="F1996" i="6"/>
  <c r="E1997" i="6"/>
  <c r="F1997" i="6"/>
  <c r="E1998" i="6"/>
  <c r="F1998" i="6"/>
  <c r="F1999" i="6"/>
  <c r="F2000" i="6"/>
  <c r="F2001" i="6"/>
  <c r="E2002" i="6"/>
  <c r="F2002" i="6"/>
  <c r="E2003" i="6"/>
  <c r="F2003" i="6"/>
  <c r="E2004" i="6"/>
  <c r="F2004" i="6"/>
  <c r="F2005" i="6"/>
  <c r="F2006" i="6"/>
  <c r="F2007" i="6"/>
  <c r="E2008" i="6"/>
  <c r="F2008" i="6"/>
  <c r="E2009" i="6"/>
  <c r="F2009" i="6"/>
  <c r="E2010" i="6"/>
  <c r="F2010" i="6"/>
  <c r="F2011" i="6"/>
  <c r="F2012" i="6"/>
  <c r="F2013" i="6"/>
  <c r="E2014" i="6"/>
  <c r="F2014" i="6"/>
  <c r="E2015" i="6"/>
  <c r="F2015" i="6"/>
  <c r="E2016" i="6"/>
  <c r="F2016" i="6"/>
  <c r="F2017" i="6"/>
  <c r="F2018" i="6"/>
  <c r="F2019" i="6"/>
  <c r="E2020" i="6"/>
  <c r="F2020" i="6"/>
  <c r="E2021" i="6"/>
  <c r="F2021" i="6"/>
  <c r="E2022" i="6"/>
  <c r="F2022" i="6"/>
  <c r="F2023" i="6"/>
  <c r="F2024" i="6"/>
  <c r="F2025" i="6"/>
  <c r="E2026" i="6"/>
  <c r="F2026" i="6"/>
  <c r="E2027" i="6"/>
  <c r="F2027" i="6"/>
  <c r="E2028" i="6"/>
  <c r="F2028" i="6"/>
  <c r="F2029" i="6"/>
  <c r="F2030" i="6"/>
  <c r="F2031" i="6"/>
  <c r="E2032" i="6"/>
  <c r="F2032" i="6"/>
  <c r="E2033" i="6"/>
  <c r="F2033" i="6"/>
  <c r="E2034" i="6"/>
  <c r="F2034" i="6"/>
  <c r="F2035" i="6"/>
  <c r="F2036" i="6"/>
  <c r="F2037" i="6"/>
  <c r="E2038" i="6"/>
  <c r="F2038" i="6"/>
  <c r="E2039" i="6"/>
  <c r="F2039" i="6"/>
  <c r="E2040" i="6"/>
  <c r="F2040" i="6"/>
  <c r="F2041" i="6"/>
  <c r="F2042" i="6"/>
  <c r="F2043" i="6"/>
  <c r="E2044" i="6"/>
  <c r="F2044" i="6"/>
  <c r="E2045" i="6"/>
  <c r="F2045" i="6"/>
  <c r="E2046" i="6"/>
  <c r="F2046" i="6"/>
  <c r="F2047" i="6"/>
  <c r="F2048" i="6"/>
  <c r="F2049" i="6"/>
  <c r="E2050" i="6"/>
  <c r="F2050" i="6"/>
  <c r="E2051" i="6"/>
  <c r="F2051" i="6"/>
  <c r="E2052" i="6"/>
  <c r="F2052" i="6"/>
  <c r="F2053" i="6"/>
  <c r="F2054" i="6"/>
  <c r="F2055" i="6"/>
  <c r="E2056" i="6"/>
  <c r="F2056" i="6"/>
  <c r="E2057" i="6"/>
  <c r="F2057" i="6"/>
  <c r="E2058" i="6"/>
  <c r="F2058" i="6"/>
  <c r="F2059" i="6"/>
  <c r="F2060" i="6"/>
  <c r="F2061" i="6"/>
  <c r="E2062" i="6"/>
  <c r="F2062" i="6"/>
  <c r="E2063" i="6"/>
  <c r="F2063" i="6"/>
  <c r="E2064" i="6"/>
  <c r="F2064" i="6"/>
  <c r="F2065" i="6"/>
  <c r="F2066" i="6"/>
  <c r="F2067" i="6"/>
  <c r="E2068" i="6"/>
  <c r="F2068" i="6"/>
  <c r="E2069" i="6"/>
  <c r="F2069" i="6"/>
  <c r="E2070" i="6"/>
  <c r="F2070" i="6"/>
  <c r="F2071" i="6"/>
  <c r="F2072" i="6"/>
  <c r="F2073" i="6"/>
  <c r="E2074" i="6"/>
  <c r="F2074" i="6"/>
  <c r="E2075" i="6"/>
  <c r="F2075" i="6"/>
  <c r="E2076" i="6"/>
  <c r="F2076" i="6"/>
  <c r="F2077" i="6"/>
  <c r="F2078" i="6"/>
  <c r="F2079" i="6"/>
  <c r="E2080" i="6"/>
  <c r="F2080" i="6"/>
  <c r="E2081" i="6"/>
  <c r="F2081" i="6"/>
  <c r="E2082" i="6"/>
  <c r="F2082" i="6"/>
  <c r="F2083" i="6"/>
  <c r="F2084" i="6"/>
  <c r="F2085" i="6"/>
  <c r="E2086" i="6"/>
  <c r="F2086" i="6"/>
  <c r="E2087" i="6"/>
  <c r="F2087" i="6"/>
  <c r="E2088" i="6"/>
  <c r="F2088" i="6"/>
  <c r="F2089" i="6"/>
  <c r="F2090" i="6"/>
  <c r="F2091" i="6"/>
  <c r="E2092" i="6"/>
  <c r="F2092" i="6"/>
  <c r="E2093" i="6"/>
  <c r="F2093" i="6"/>
  <c r="E2094" i="6"/>
  <c r="F2094" i="6"/>
  <c r="F2095" i="6"/>
  <c r="F2096" i="6"/>
  <c r="F2097" i="6"/>
  <c r="E2098" i="6"/>
  <c r="F2098" i="6"/>
  <c r="E2099" i="6"/>
  <c r="F2099" i="6"/>
  <c r="E2100" i="6"/>
  <c r="F2100" i="6"/>
  <c r="F2101" i="6"/>
  <c r="F2102" i="6"/>
  <c r="F2103" i="6"/>
  <c r="F1703" i="6"/>
  <c r="F1704" i="6"/>
  <c r="F1705" i="6"/>
  <c r="F1706" i="6"/>
  <c r="F1707" i="6"/>
  <c r="F1702" i="6"/>
  <c r="E1704" i="6"/>
  <c r="E1703" i="6"/>
  <c r="E1702" i="6"/>
  <c r="F1697" i="6"/>
  <c r="F1698" i="6"/>
  <c r="F1699" i="6"/>
  <c r="F1700" i="6"/>
  <c r="F1701" i="6"/>
  <c r="F1696" i="6"/>
  <c r="E1698" i="6"/>
  <c r="E1697" i="6"/>
  <c r="E1696" i="6"/>
  <c r="F1691" i="6"/>
  <c r="F1692" i="6"/>
  <c r="F1693" i="6"/>
  <c r="F1694" i="6"/>
  <c r="F1695" i="6"/>
  <c r="F1690" i="6"/>
  <c r="E1692" i="6"/>
  <c r="E1691" i="6"/>
  <c r="E1690" i="6"/>
  <c r="F1685" i="6"/>
  <c r="F1686" i="6"/>
  <c r="F1687" i="6"/>
  <c r="F1688" i="6"/>
  <c r="F1689" i="6"/>
  <c r="F1684" i="6"/>
  <c r="E1686" i="6"/>
  <c r="E1685" i="6"/>
  <c r="E1684" i="6"/>
  <c r="E1680" i="6"/>
  <c r="E1679" i="6"/>
  <c r="F1679" i="6"/>
  <c r="F1680" i="6"/>
  <c r="F1681" i="6"/>
  <c r="F1682" i="6"/>
  <c r="F1683" i="6"/>
  <c r="F1678" i="6"/>
  <c r="E1678" i="6"/>
  <c r="E1674" i="6"/>
  <c r="E1673" i="6"/>
  <c r="F1677" i="6"/>
  <c r="F1676" i="6"/>
  <c r="F1675" i="6"/>
  <c r="F1673" i="6"/>
  <c r="F1674" i="6"/>
  <c r="F1672" i="6"/>
  <c r="E1672" i="6"/>
  <c r="G52" i="40" l="1" a="1"/>
  <c r="G52" i="40" s="1"/>
  <c r="G52" i="38" a="1"/>
  <c r="G52" i="38" s="1"/>
  <c r="G52" i="41" a="1"/>
  <c r="G52" i="41" s="1"/>
  <c r="AU46" i="36"/>
  <c r="F772" i="6" s="1"/>
  <c r="I52" i="48" a="1"/>
  <c r="I52" i="48" s="1"/>
  <c r="I52" i="47" a="1"/>
  <c r="I52" i="47" s="1"/>
  <c r="G1155" i="6" s="1"/>
  <c r="I52" i="43" a="1"/>
  <c r="I52" i="43" s="1"/>
  <c r="I52" i="41" a="1"/>
  <c r="I52" i="41" s="1"/>
  <c r="I52" i="40" a="1"/>
  <c r="I52" i="40" s="1"/>
  <c r="I52" i="38" a="1"/>
  <c r="I52" i="38" s="1"/>
  <c r="G939" i="6" s="1"/>
  <c r="AU46" i="28"/>
  <c r="F87" i="6" s="1"/>
  <c r="AA39" i="28"/>
  <c r="L55" i="28"/>
  <c r="W40" i="30"/>
  <c r="H56" i="30" a="1"/>
  <c r="H56" i="30" s="1"/>
  <c r="AA38" i="28"/>
  <c r="L54" i="28"/>
  <c r="AA38" i="30"/>
  <c r="L54" i="30"/>
  <c r="J634" i="6" s="1"/>
  <c r="W40" i="36"/>
  <c r="H56" i="36" a="1"/>
  <c r="H56" i="36" s="1"/>
  <c r="V40" i="37"/>
  <c r="G56" i="37" a="1"/>
  <c r="G56" i="37" s="1"/>
  <c r="G55" i="37" s="1"/>
  <c r="AA39" i="30"/>
  <c r="L55" i="30"/>
  <c r="X39" i="36"/>
  <c r="I55" i="36"/>
  <c r="I56" i="36" s="1" a="1"/>
  <c r="I56" i="36" s="1"/>
  <c r="AC54" i="60" a="1"/>
  <c r="AC54" i="60" s="1"/>
  <c r="Z54" i="60" a="1"/>
  <c r="Z54" i="60" s="1"/>
  <c r="E1222" i="6" s="1"/>
  <c r="J49" i="31" a="1"/>
  <c r="J49" i="31" s="1"/>
  <c r="H320" i="6" s="1"/>
  <c r="Y19" i="39"/>
  <c r="AC49" i="39" s="1" a="1"/>
  <c r="AC49" i="39" s="1"/>
  <c r="H910" i="6" s="1"/>
  <c r="J49" i="39" a="1"/>
  <c r="J49" i="39" s="1"/>
  <c r="H913" i="6" s="1"/>
  <c r="H47" i="35" a="1"/>
  <c r="H47" i="35" s="1"/>
  <c r="H48" i="35" s="1"/>
  <c r="W16" i="35"/>
  <c r="H46" i="35" a="1"/>
  <c r="H46" i="35" s="1"/>
  <c r="F777" i="6" s="1"/>
  <c r="J46" i="35" a="1"/>
  <c r="J46" i="35" s="1"/>
  <c r="H777" i="6" s="1"/>
  <c r="H46" i="47" a="1"/>
  <c r="H46" i="47" s="1"/>
  <c r="J46" i="47" a="1"/>
  <c r="J46" i="47" s="1"/>
  <c r="H1101" i="6" s="1"/>
  <c r="Y18" i="37"/>
  <c r="J48" i="37" a="1"/>
  <c r="J48" i="37" s="1"/>
  <c r="AA22" i="28"/>
  <c r="AE52" i="28" s="1"/>
  <c r="L52" i="28"/>
  <c r="L50" i="31"/>
  <c r="J383" i="6" s="1"/>
  <c r="K47" i="60"/>
  <c r="K48" i="37" a="1"/>
  <c r="K48" i="37" s="1"/>
  <c r="G47" i="38"/>
  <c r="G58" i="38" a="1"/>
  <c r="G58" i="38" s="1"/>
  <c r="G47" i="39"/>
  <c r="I52" i="36" a="1"/>
  <c r="I52" i="36" s="1"/>
  <c r="G832" i="6" s="1"/>
  <c r="J50" i="30" a="1"/>
  <c r="J50" i="30" s="1"/>
  <c r="J51" i="30" s="1"/>
  <c r="J50" i="40" a="1"/>
  <c r="J50" i="40" s="1"/>
  <c r="J51" i="40" s="1"/>
  <c r="L49" i="37"/>
  <c r="L49" i="31"/>
  <c r="J320" i="6" s="1"/>
  <c r="L47" i="36"/>
  <c r="L47" i="28"/>
  <c r="J192" i="6" s="1"/>
  <c r="H51" i="36" a="1"/>
  <c r="H51" i="36" s="1"/>
  <c r="H52" i="36" s="1" a="1"/>
  <c r="H52" i="36" s="1"/>
  <c r="H51" i="61" a="1"/>
  <c r="H51" i="61" s="1"/>
  <c r="H52" i="61" s="1" a="1"/>
  <c r="H52" i="61" s="1"/>
  <c r="K50" i="42" a="1"/>
  <c r="K50" i="42" s="1"/>
  <c r="Z19" i="61"/>
  <c r="AD49" i="61" s="1" a="1"/>
  <c r="AD49" i="61" s="1"/>
  <c r="K49" i="61" a="1"/>
  <c r="K49" i="61" s="1"/>
  <c r="K50" i="61" s="1" a="1"/>
  <c r="K50" i="61" s="1"/>
  <c r="Z38" i="36"/>
  <c r="K54" i="36" a="1"/>
  <c r="K54" i="36" s="1"/>
  <c r="I54" i="36" a="1"/>
  <c r="I54" i="36" s="1"/>
  <c r="AA38" i="35"/>
  <c r="L54" i="35"/>
  <c r="J849" i="6" s="1"/>
  <c r="Y38" i="28"/>
  <c r="G54" i="28" a="1"/>
  <c r="G54" i="28" s="1"/>
  <c r="E633" i="6" s="1"/>
  <c r="J54" i="28" a="1"/>
  <c r="J54" i="28" s="1"/>
  <c r="J55" i="28" s="1"/>
  <c r="Z38" i="31"/>
  <c r="K54" i="31" a="1"/>
  <c r="K54" i="31" s="1"/>
  <c r="I54" i="31" a="1"/>
  <c r="I54" i="31" s="1"/>
  <c r="V40" i="36"/>
  <c r="G56" i="36" a="1"/>
  <c r="G56" i="36" s="1"/>
  <c r="G55" i="36" s="1"/>
  <c r="AA39" i="31"/>
  <c r="L55" i="31"/>
  <c r="J698" i="6" s="1"/>
  <c r="W39" i="30"/>
  <c r="H55" i="30"/>
  <c r="F697" i="6" s="1"/>
  <c r="AE50" i="28"/>
  <c r="J360" i="6" s="1"/>
  <c r="AD49" i="28" a="1"/>
  <c r="AD49" i="28" s="1"/>
  <c r="AE55" i="28"/>
  <c r="W39" i="28"/>
  <c r="H55" i="28"/>
  <c r="G52" i="60" a="1"/>
  <c r="G52" i="60" s="1"/>
  <c r="E1217" i="6" s="1"/>
  <c r="J49" i="37" a="1"/>
  <c r="J49" i="37" s="1"/>
  <c r="H47" i="28" a="1"/>
  <c r="H47" i="28" s="1"/>
  <c r="H48" i="28" s="1"/>
  <c r="J46" i="42" a="1"/>
  <c r="J46" i="42" s="1"/>
  <c r="H994" i="6" s="1"/>
  <c r="H46" i="42" a="1"/>
  <c r="H46" i="42" s="1"/>
  <c r="J46" i="49" a="1"/>
  <c r="J46" i="49" s="1"/>
  <c r="H46" i="49" a="1"/>
  <c r="H46" i="49" s="1"/>
  <c r="I50" i="37" a="1"/>
  <c r="I50" i="37" s="1"/>
  <c r="I49" i="37" s="1"/>
  <c r="X20" i="61"/>
  <c r="AB50" i="61" s="1" a="1"/>
  <c r="AB50" i="61" s="1"/>
  <c r="AB49" i="61" s="1"/>
  <c r="I50" i="61" a="1"/>
  <c r="I50" i="61" s="1"/>
  <c r="I49" i="61" s="1"/>
  <c r="Y18" i="39"/>
  <c r="AC48" i="39" s="1" a="1"/>
  <c r="AC48" i="39" s="1"/>
  <c r="J48" i="39" a="1"/>
  <c r="J48" i="39" s="1"/>
  <c r="AA20" i="61"/>
  <c r="AE50" i="61" s="1"/>
  <c r="L50" i="61"/>
  <c r="K47" i="38"/>
  <c r="K47" i="49"/>
  <c r="G47" i="47"/>
  <c r="G58" i="47" a="1"/>
  <c r="G58" i="47" s="1"/>
  <c r="G47" i="40"/>
  <c r="G58" i="40" a="1"/>
  <c r="G58" i="40" s="1"/>
  <c r="I52" i="31" a="1"/>
  <c r="I52" i="31" s="1"/>
  <c r="G509" i="6" s="1"/>
  <c r="X22" i="39"/>
  <c r="I52" i="39" a="1"/>
  <c r="I52" i="39" s="1"/>
  <c r="G940" i="6" s="1"/>
  <c r="Y22" i="39"/>
  <c r="AC52" i="39" s="1" a="1"/>
  <c r="AC52" i="39" s="1"/>
  <c r="H937" i="6" s="1"/>
  <c r="J52" i="39" a="1"/>
  <c r="J52" i="39" s="1"/>
  <c r="H940" i="6" s="1"/>
  <c r="J50" i="36" a="1"/>
  <c r="J50" i="36" s="1"/>
  <c r="J51" i="36" s="1"/>
  <c r="J50" i="42" a="1"/>
  <c r="J50" i="42" s="1"/>
  <c r="J51" i="42" s="1"/>
  <c r="L49" i="36"/>
  <c r="J805" i="6" s="1"/>
  <c r="L47" i="31"/>
  <c r="J194" i="6" s="1"/>
  <c r="H51" i="43" a="1"/>
  <c r="H51" i="43" s="1"/>
  <c r="H52" i="43" s="1" a="1"/>
  <c r="H52" i="43" s="1"/>
  <c r="I51" i="43" a="1"/>
  <c r="I51" i="43" s="1"/>
  <c r="H51" i="41" a="1"/>
  <c r="H51" i="41" s="1"/>
  <c r="H52" i="41" s="1" a="1"/>
  <c r="H52" i="41" s="1"/>
  <c r="I51" i="41" a="1"/>
  <c r="I51" i="41" s="1"/>
  <c r="H51" i="28" a="1"/>
  <c r="H51" i="28" s="1"/>
  <c r="H52" i="28" s="1" a="1"/>
  <c r="H52" i="28" s="1"/>
  <c r="I51" i="28" a="1"/>
  <c r="I51" i="28" s="1"/>
  <c r="G444" i="6" s="1"/>
  <c r="K49" i="35" a="1"/>
  <c r="K49" i="35" s="1"/>
  <c r="K50" i="35" s="1" a="1"/>
  <c r="K50" i="35" s="1"/>
  <c r="K50" i="49" a="1"/>
  <c r="K50" i="49" s="1"/>
  <c r="K58" i="49" s="1" a="1"/>
  <c r="K58" i="49" s="1"/>
  <c r="I54" i="28" a="1"/>
  <c r="I54" i="28" s="1"/>
  <c r="X39" i="28"/>
  <c r="I55" i="28"/>
  <c r="I56" i="28" s="1" a="1"/>
  <c r="I56" i="28" s="1"/>
  <c r="G759" i="6" s="1"/>
  <c r="W40" i="31"/>
  <c r="H56" i="31" a="1"/>
  <c r="H56" i="31" s="1"/>
  <c r="F761" i="6" s="1"/>
  <c r="Z38" i="37"/>
  <c r="K54" i="37" a="1"/>
  <c r="K54" i="37" s="1"/>
  <c r="I54" i="37" a="1"/>
  <c r="I54" i="37" s="1"/>
  <c r="Y38" i="35"/>
  <c r="G54" i="35" a="1"/>
  <c r="G54" i="35" s="1"/>
  <c r="E849" i="6" s="1"/>
  <c r="J54" i="35" a="1"/>
  <c r="J54" i="35" s="1"/>
  <c r="J55" i="35" s="1"/>
  <c r="Y38" i="37"/>
  <c r="G54" i="37" a="1"/>
  <c r="G54" i="37" s="1"/>
  <c r="E851" i="6" s="1"/>
  <c r="J54" i="37" a="1"/>
  <c r="J54" i="37" s="1"/>
  <c r="J55" i="37" s="1"/>
  <c r="AA40" i="31"/>
  <c r="L56" i="31"/>
  <c r="J761" i="6" s="1"/>
  <c r="AA38" i="37"/>
  <c r="L54" i="37"/>
  <c r="J851" i="6" s="1"/>
  <c r="Z38" i="30"/>
  <c r="K54" i="30" a="1"/>
  <c r="K54" i="30" s="1"/>
  <c r="I54" i="30" a="1"/>
  <c r="I54" i="30" s="1"/>
  <c r="V40" i="31"/>
  <c r="G56" i="31" a="1"/>
  <c r="G56" i="31" s="1"/>
  <c r="G55" i="31" s="1"/>
  <c r="AA39" i="35"/>
  <c r="L55" i="35"/>
  <c r="W39" i="31"/>
  <c r="H55" i="31"/>
  <c r="F698" i="6" s="1"/>
  <c r="H45" i="30" a="1"/>
  <c r="H45" i="30" s="1"/>
  <c r="J45" i="30" a="1"/>
  <c r="J45" i="30" s="1"/>
  <c r="H67" i="6" s="1"/>
  <c r="AD48" i="28" a="1"/>
  <c r="AD48" i="28" s="1"/>
  <c r="I234" i="6" s="1"/>
  <c r="AB55" i="28"/>
  <c r="AC45" i="60" a="1"/>
  <c r="AC45" i="60" s="1"/>
  <c r="H1195" i="6" s="1"/>
  <c r="G51" i="36" a="1"/>
  <c r="G51" i="36" s="1"/>
  <c r="G52" i="36" s="1" a="1"/>
  <c r="G52" i="36" s="1"/>
  <c r="H47" i="30" a="1"/>
  <c r="H47" i="30" s="1"/>
  <c r="H48" i="30" s="1"/>
  <c r="H47" i="31" a="1"/>
  <c r="H47" i="31" s="1"/>
  <c r="H48" i="31" s="1"/>
  <c r="J46" i="40" a="1"/>
  <c r="J46" i="40" s="1"/>
  <c r="H887" i="6" s="1"/>
  <c r="H46" i="40" a="1"/>
  <c r="H46" i="40" s="1"/>
  <c r="F887" i="6" s="1"/>
  <c r="W16" i="30"/>
  <c r="H46" i="30" a="1"/>
  <c r="H46" i="30" s="1"/>
  <c r="F130" i="6" s="1"/>
  <c r="J46" i="30" a="1"/>
  <c r="J46" i="30" s="1"/>
  <c r="H130" i="6" s="1"/>
  <c r="W16" i="28"/>
  <c r="J46" i="28" a="1"/>
  <c r="J46" i="28" s="1"/>
  <c r="H129" i="6" s="1"/>
  <c r="H46" i="28" a="1"/>
  <c r="H46" i="28" s="1"/>
  <c r="F129" i="6" s="1"/>
  <c r="J48" i="60" a="1"/>
  <c r="J48" i="60" s="1"/>
  <c r="J47" i="60" s="1" a="1"/>
  <c r="J47" i="60" s="1"/>
  <c r="L52" i="30"/>
  <c r="J508" i="6" s="1"/>
  <c r="L52" i="31"/>
  <c r="J509" i="6" s="1"/>
  <c r="L50" i="37"/>
  <c r="J815" i="6" s="1"/>
  <c r="L50" i="28"/>
  <c r="J381" i="6" s="1"/>
  <c r="K47" i="40"/>
  <c r="K47" i="42"/>
  <c r="K58" i="42" a="1"/>
  <c r="K58" i="42" s="1"/>
  <c r="V16" i="31"/>
  <c r="G46" i="31" a="1"/>
  <c r="G46" i="31" s="1"/>
  <c r="G47" i="31" s="1"/>
  <c r="V16" i="30"/>
  <c r="G46" i="30" a="1"/>
  <c r="G46" i="30" s="1"/>
  <c r="G47" i="30" s="1"/>
  <c r="I52" i="60" a="1"/>
  <c r="I52" i="60" s="1"/>
  <c r="G1217" i="6" s="1"/>
  <c r="J52" i="35" a="1"/>
  <c r="J52" i="35" s="1"/>
  <c r="H831" i="6" s="1"/>
  <c r="J50" i="31" a="1"/>
  <c r="J50" i="31" s="1"/>
  <c r="J51" i="31" s="1"/>
  <c r="J50" i="47" a="1"/>
  <c r="J50" i="47" s="1"/>
  <c r="J51" i="47" s="1"/>
  <c r="L51" i="36"/>
  <c r="J823" i="6" s="1"/>
  <c r="L47" i="37"/>
  <c r="J788" i="6" s="1"/>
  <c r="H51" i="31" a="1"/>
  <c r="H51" i="31" s="1"/>
  <c r="H52" i="31" s="1" a="1"/>
  <c r="H52" i="31" s="1"/>
  <c r="H51" i="30" a="1"/>
  <c r="H51" i="30" s="1"/>
  <c r="H52" i="30" s="1" a="1"/>
  <c r="H52" i="30" s="1"/>
  <c r="K49" i="36" a="1"/>
  <c r="K49" i="36" s="1"/>
  <c r="K50" i="36" s="1" a="1"/>
  <c r="K50" i="36" s="1"/>
  <c r="K50" i="40" a="1"/>
  <c r="K50" i="40" s="1"/>
  <c r="K58" i="40" s="1" a="1"/>
  <c r="K58" i="40" s="1"/>
  <c r="K49" i="28" a="1"/>
  <c r="K49" i="28" s="1"/>
  <c r="K50" i="28" s="1" a="1"/>
  <c r="K50" i="28" s="1"/>
  <c r="AA40" i="28"/>
  <c r="L56" i="28"/>
  <c r="J759" i="6" s="1"/>
  <c r="AA40" i="30"/>
  <c r="L56" i="30"/>
  <c r="J760" i="6" s="1"/>
  <c r="AA38" i="36"/>
  <c r="L54" i="36"/>
  <c r="J850" i="6" s="1"/>
  <c r="Z38" i="35"/>
  <c r="K54" i="35" a="1"/>
  <c r="K54" i="35" s="1"/>
  <c r="I54" i="35" a="1"/>
  <c r="I54" i="35" s="1"/>
  <c r="Y38" i="30"/>
  <c r="G54" i="30" a="1"/>
  <c r="G54" i="30" s="1"/>
  <c r="E634" i="6" s="1"/>
  <c r="J54" i="30" a="1"/>
  <c r="J54" i="30" s="1"/>
  <c r="J55" i="30" s="1"/>
  <c r="AA39" i="37"/>
  <c r="L55" i="37"/>
  <c r="J860" i="6" s="1"/>
  <c r="W39" i="35"/>
  <c r="H55" i="35"/>
  <c r="F858" i="6" s="1"/>
  <c r="J45" i="31" a="1"/>
  <c r="J45" i="31" s="1"/>
  <c r="H68" i="6" s="1"/>
  <c r="H45" i="31" a="1"/>
  <c r="H45" i="31" s="1"/>
  <c r="G51" i="31" a="1"/>
  <c r="G51" i="31" s="1"/>
  <c r="G52" i="31" s="1" a="1"/>
  <c r="G52" i="31" s="1"/>
  <c r="J49" i="35" a="1"/>
  <c r="J49" i="35" s="1"/>
  <c r="H47" i="36" a="1"/>
  <c r="H47" i="36" s="1"/>
  <c r="H48" i="36" s="1"/>
  <c r="H46" i="61" a="1"/>
  <c r="H46" i="61" s="1"/>
  <c r="J46" i="61" a="1"/>
  <c r="J46" i="61" s="1"/>
  <c r="H46" i="38" a="1"/>
  <c r="H46" i="38" s="1"/>
  <c r="F885" i="6" s="1"/>
  <c r="J46" i="38" a="1"/>
  <c r="J46" i="38" s="1"/>
  <c r="H885" i="6" s="1"/>
  <c r="I50" i="35" a="1"/>
  <c r="I50" i="35" s="1"/>
  <c r="I49" i="35" s="1"/>
  <c r="J48" i="35" a="1"/>
  <c r="J48" i="35" s="1"/>
  <c r="L52" i="36"/>
  <c r="L50" i="35"/>
  <c r="AA20" i="39"/>
  <c r="AE50" i="39" s="1"/>
  <c r="J919" i="6" s="1"/>
  <c r="L50" i="39"/>
  <c r="J922" i="6" s="1"/>
  <c r="K48" i="28" a="1"/>
  <c r="K48" i="28" s="1"/>
  <c r="K47" i="47"/>
  <c r="G47" i="48"/>
  <c r="G58" i="48" a="1"/>
  <c r="G58" i="48" s="1"/>
  <c r="V16" i="35"/>
  <c r="G46" i="35" a="1"/>
  <c r="G46" i="35" s="1"/>
  <c r="G52" i="42" a="1"/>
  <c r="G52" i="42" s="1"/>
  <c r="G58" i="42" s="1" a="1"/>
  <c r="G58" i="42" s="1"/>
  <c r="I52" i="42" a="1"/>
  <c r="I52" i="42" s="1"/>
  <c r="G1048" i="6" s="1"/>
  <c r="J52" i="30" a="1"/>
  <c r="J52" i="30" s="1"/>
  <c r="J50" i="43" a="1"/>
  <c r="J50" i="43" s="1"/>
  <c r="J51" i="43" s="1"/>
  <c r="J50" i="48" a="1"/>
  <c r="J50" i="48" s="1"/>
  <c r="J51" i="48" s="1"/>
  <c r="L51" i="31"/>
  <c r="AA19" i="39"/>
  <c r="AE49" i="39" s="1" a="1"/>
  <c r="AE49" i="39" s="1"/>
  <c r="J910" i="6" s="1"/>
  <c r="L49" i="39" a="1"/>
  <c r="L49" i="39" s="1"/>
  <c r="J913" i="6" s="1"/>
  <c r="H51" i="42" a="1"/>
  <c r="H51" i="42" s="1"/>
  <c r="I51" i="42" a="1"/>
  <c r="I51" i="42" s="1"/>
  <c r="H51" i="35" a="1"/>
  <c r="H51" i="35" s="1"/>
  <c r="H52" i="35" s="1" a="1"/>
  <c r="H52" i="35" s="1"/>
  <c r="K50" i="38" a="1"/>
  <c r="K50" i="38" s="1"/>
  <c r="K58" i="38" s="1" a="1"/>
  <c r="K58" i="38" s="1"/>
  <c r="Z19" i="39"/>
  <c r="AD49" i="39" s="1" a="1"/>
  <c r="AD49" i="39" s="1"/>
  <c r="K49" i="39" a="1"/>
  <c r="K49" i="39" s="1"/>
  <c r="K50" i="39" s="1" a="1"/>
  <c r="K50" i="39" s="1"/>
  <c r="W40" i="28"/>
  <c r="H56" i="28" a="1"/>
  <c r="H56" i="28" s="1"/>
  <c r="F759" i="6" s="1"/>
  <c r="AA40" i="35"/>
  <c r="L56" i="35"/>
  <c r="X39" i="30"/>
  <c r="I55" i="30"/>
  <c r="I56" i="30" s="1" a="1"/>
  <c r="I56" i="30" s="1"/>
  <c r="W39" i="37"/>
  <c r="H55" i="37"/>
  <c r="J45" i="35" a="1"/>
  <c r="J45" i="35" s="1"/>
  <c r="H768" i="6" s="1"/>
  <c r="H45" i="35" a="1"/>
  <c r="H45" i="35" s="1"/>
  <c r="AD54" i="60" a="1"/>
  <c r="AD54" i="60" s="1"/>
  <c r="AB54" i="60" a="1"/>
  <c r="AB54" i="60" s="1"/>
  <c r="G1222" i="6" s="1"/>
  <c r="J49" i="60" a="1"/>
  <c r="J49" i="60" s="1"/>
  <c r="H1208" i="6" s="1"/>
  <c r="Y19" i="61"/>
  <c r="AC49" i="61" s="1" a="1"/>
  <c r="AC49" i="61" s="1"/>
  <c r="J49" i="61" a="1"/>
  <c r="J49" i="61" s="1"/>
  <c r="W16" i="36"/>
  <c r="J46" i="36" a="1"/>
  <c r="J46" i="36" s="1"/>
  <c r="H778" i="6" s="1"/>
  <c r="H46" i="36" a="1"/>
  <c r="H46" i="36" s="1"/>
  <c r="H46" i="39" a="1"/>
  <c r="H46" i="39" s="1"/>
  <c r="F886" i="6" s="1"/>
  <c r="J46" i="39" a="1"/>
  <c r="J46" i="39" s="1"/>
  <c r="H886" i="6" s="1"/>
  <c r="I50" i="60" a="1"/>
  <c r="I50" i="60" s="1"/>
  <c r="X20" i="39"/>
  <c r="AB50" i="39" s="1" a="1"/>
  <c r="AB50" i="39" s="1"/>
  <c r="I50" i="39" a="1"/>
  <c r="I50" i="39" s="1"/>
  <c r="I49" i="39" s="1"/>
  <c r="L52" i="37"/>
  <c r="J833" i="6" s="1"/>
  <c r="K47" i="41"/>
  <c r="K48" i="36" a="1"/>
  <c r="K48" i="36" s="1"/>
  <c r="K47" i="61"/>
  <c r="K58" i="61" a="1"/>
  <c r="K58" i="61" s="1"/>
  <c r="G47" i="41"/>
  <c r="G58" i="41" a="1"/>
  <c r="G58" i="41" s="1"/>
  <c r="V16" i="37"/>
  <c r="G46" i="37" a="1"/>
  <c r="G46" i="37" s="1"/>
  <c r="G47" i="37" s="1"/>
  <c r="I52" i="37" a="1"/>
  <c r="I52" i="37" s="1"/>
  <c r="G833" i="6" s="1"/>
  <c r="J50" i="41" a="1"/>
  <c r="J50" i="41" s="1"/>
  <c r="J51" i="41" s="1"/>
  <c r="J50" i="49" a="1"/>
  <c r="J50" i="49" s="1"/>
  <c r="J51" i="49" s="1"/>
  <c r="L51" i="35"/>
  <c r="J822" i="6" s="1"/>
  <c r="L51" i="37"/>
  <c r="J824" i="6" s="1"/>
  <c r="AA21" i="28"/>
  <c r="AE51" i="28" s="1"/>
  <c r="L51" i="28"/>
  <c r="J444" i="6" s="1"/>
  <c r="W21" i="39"/>
  <c r="AA51" i="39" s="1" a="1"/>
  <c r="AA51" i="39" s="1"/>
  <c r="AA52" i="39" s="1" a="1"/>
  <c r="AA52" i="39" s="1"/>
  <c r="H51" i="39" a="1"/>
  <c r="H51" i="39" s="1"/>
  <c r="H52" i="39" s="1" a="1"/>
  <c r="H52" i="39" s="1"/>
  <c r="I51" i="39" a="1"/>
  <c r="I51" i="39" s="1"/>
  <c r="H51" i="37" a="1"/>
  <c r="H51" i="37" s="1"/>
  <c r="H52" i="37" s="1" a="1"/>
  <c r="H52" i="37" s="1"/>
  <c r="I51" i="37" a="1"/>
  <c r="I51" i="37" s="1"/>
  <c r="K50" i="60" a="1"/>
  <c r="K50" i="60" s="1"/>
  <c r="K58" i="60" s="1" a="1"/>
  <c r="K58" i="60" s="1"/>
  <c r="K50" i="41" a="1"/>
  <c r="K50" i="41" s="1"/>
  <c r="K58" i="41" s="1" a="1"/>
  <c r="K58" i="41" s="1"/>
  <c r="H45" i="60" a="1"/>
  <c r="H45" i="60" s="1"/>
  <c r="H45" i="28" a="1"/>
  <c r="H45" i="28" s="1"/>
  <c r="J45" i="28" a="1"/>
  <c r="J45" i="28" s="1"/>
  <c r="H66" i="6" s="1"/>
  <c r="X39" i="31"/>
  <c r="I55" i="31"/>
  <c r="I56" i="31" s="1" a="1"/>
  <c r="I56" i="31" s="1"/>
  <c r="W39" i="36"/>
  <c r="H55" i="36"/>
  <c r="F859" i="6" s="1"/>
  <c r="J45" i="37" a="1"/>
  <c r="J45" i="37" s="1"/>
  <c r="H770" i="6" s="1"/>
  <c r="H45" i="37" a="1"/>
  <c r="H45" i="37" s="1"/>
  <c r="G51" i="30" a="1"/>
  <c r="G51" i="30" s="1"/>
  <c r="G52" i="30" s="1" a="1"/>
  <c r="G52" i="30" s="1"/>
  <c r="J49" i="30" a="1"/>
  <c r="J49" i="30" s="1"/>
  <c r="H319" i="6" s="1"/>
  <c r="W16" i="31"/>
  <c r="H46" i="31" a="1"/>
  <c r="H46" i="31" s="1"/>
  <c r="F131" i="6" s="1"/>
  <c r="J46" i="31" a="1"/>
  <c r="J46" i="31" s="1"/>
  <c r="H131" i="6" s="1"/>
  <c r="H46" i="41" a="1"/>
  <c r="H46" i="41" s="1"/>
  <c r="J46" i="41" a="1"/>
  <c r="J46" i="41" s="1"/>
  <c r="H993" i="6" s="1"/>
  <c r="I50" i="30" a="1"/>
  <c r="I50" i="30" s="1"/>
  <c r="I49" i="30" s="1"/>
  <c r="J48" i="30" a="1"/>
  <c r="J48" i="30" s="1"/>
  <c r="K47" i="43"/>
  <c r="K48" i="31" a="1"/>
  <c r="K48" i="31" s="1"/>
  <c r="K47" i="48"/>
  <c r="G46" i="60" a="1"/>
  <c r="G46" i="60" s="1"/>
  <c r="G47" i="60" s="1"/>
  <c r="G47" i="49"/>
  <c r="G58" i="49" a="1"/>
  <c r="G58" i="49" s="1"/>
  <c r="I52" i="35" a="1"/>
  <c r="I52" i="35" s="1"/>
  <c r="G831" i="6" s="1"/>
  <c r="J52" i="60" a="1"/>
  <c r="J52" i="60" s="1"/>
  <c r="H1217" i="6" s="1"/>
  <c r="J52" i="28" a="1"/>
  <c r="J52" i="28" s="1"/>
  <c r="H507" i="6" s="1"/>
  <c r="J50" i="37" a="1"/>
  <c r="J50" i="37" s="1"/>
  <c r="J51" i="37" s="1"/>
  <c r="Y20" i="61"/>
  <c r="AC50" i="61" s="1" a="1"/>
  <c r="AC50" i="61" s="1"/>
  <c r="AC51" i="61" s="1"/>
  <c r="J50" i="61" a="1"/>
  <c r="J50" i="61" s="1"/>
  <c r="J51" i="61" s="1"/>
  <c r="AA21" i="61"/>
  <c r="AE51" i="61" s="1"/>
  <c r="L51" i="61"/>
  <c r="L49" i="35"/>
  <c r="J804" i="6" s="1"/>
  <c r="AA19" i="61"/>
  <c r="AE49" i="61" s="1" a="1"/>
  <c r="AE49" i="61" s="1"/>
  <c r="L49" i="61" a="1"/>
  <c r="L49" i="61" s="1"/>
  <c r="L47" i="35"/>
  <c r="J786" i="6" s="1"/>
  <c r="H51" i="38" a="1"/>
  <c r="H51" i="38" s="1"/>
  <c r="I51" i="38" a="1"/>
  <c r="I51" i="38" s="1"/>
  <c r="H51" i="47" a="1"/>
  <c r="H51" i="47" s="1"/>
  <c r="I51" i="47" a="1"/>
  <c r="I51" i="47" s="1"/>
  <c r="K49" i="30" a="1"/>
  <c r="K49" i="30" s="1"/>
  <c r="K50" i="30" s="1" a="1"/>
  <c r="K50" i="30" s="1"/>
  <c r="K50" i="43" a="1"/>
  <c r="K50" i="43" s="1"/>
  <c r="K58" i="43" s="1" a="1"/>
  <c r="K58" i="43" s="1"/>
  <c r="AA40" i="36"/>
  <c r="L56" i="36"/>
  <c r="J868" i="6" s="1"/>
  <c r="W40" i="35"/>
  <c r="H56" i="35" a="1"/>
  <c r="H56" i="35" s="1"/>
  <c r="F867" i="6" s="1"/>
  <c r="V40" i="30"/>
  <c r="G56" i="30" a="1"/>
  <c r="G56" i="30" s="1"/>
  <c r="G55" i="30" s="1"/>
  <c r="Y38" i="36"/>
  <c r="G54" i="36" a="1"/>
  <c r="G54" i="36" s="1"/>
  <c r="E850" i="6" s="1"/>
  <c r="J54" i="36" a="1"/>
  <c r="J54" i="36" s="1"/>
  <c r="J55" i="36" s="1"/>
  <c r="L45" i="28"/>
  <c r="J66" i="6" s="1"/>
  <c r="X39" i="35"/>
  <c r="I55" i="35"/>
  <c r="I56" i="35" s="1" a="1"/>
  <c r="I56" i="35" s="1"/>
  <c r="H45" i="36" a="1"/>
  <c r="H45" i="36" s="1"/>
  <c r="J45" i="36" a="1"/>
  <c r="J45" i="36" s="1"/>
  <c r="H769" i="6" s="1"/>
  <c r="V40" i="28"/>
  <c r="G56" i="28" a="1"/>
  <c r="G56" i="28" s="1"/>
  <c r="G55" i="28" s="1"/>
  <c r="V21" i="39"/>
  <c r="Z51" i="39" s="1" a="1"/>
  <c r="Z51" i="39" s="1"/>
  <c r="Z52" i="39" s="1" a="1"/>
  <c r="Z52" i="39" s="1"/>
  <c r="G51" i="39" a="1"/>
  <c r="G51" i="39" s="1"/>
  <c r="G52" i="39" s="1" a="1"/>
  <c r="G52" i="39" s="1"/>
  <c r="G51" i="35" a="1"/>
  <c r="G51" i="35" s="1"/>
  <c r="G52" i="35" s="1" a="1"/>
  <c r="G52" i="35" s="1"/>
  <c r="W16" i="37"/>
  <c r="H46" i="37" a="1"/>
  <c r="H46" i="37" s="1"/>
  <c r="F779" i="6" s="1"/>
  <c r="J46" i="37" a="1"/>
  <c r="J46" i="37" s="1"/>
  <c r="H779" i="6" s="1"/>
  <c r="J46" i="43" a="1"/>
  <c r="J46" i="43" s="1"/>
  <c r="H995" i="6" s="1"/>
  <c r="H46" i="43" a="1"/>
  <c r="H46" i="43" s="1"/>
  <c r="H58" i="43" s="1" a="1"/>
  <c r="H58" i="43" s="1"/>
  <c r="I50" i="31" a="1"/>
  <c r="I50" i="31" s="1"/>
  <c r="I49" i="31" s="1"/>
  <c r="J48" i="36" a="1"/>
  <c r="J48" i="36" s="1"/>
  <c r="J47" i="36" s="1" a="1"/>
  <c r="J47" i="36" s="1"/>
  <c r="Y18" i="61"/>
  <c r="AC48" i="61" s="1" a="1"/>
  <c r="AC48" i="61" s="1"/>
  <c r="J48" i="61" a="1"/>
  <c r="J48" i="61" s="1"/>
  <c r="J47" i="61" s="1" a="1"/>
  <c r="J47" i="61" s="1"/>
  <c r="AA22" i="39"/>
  <c r="AE52" i="39" s="1"/>
  <c r="J937" i="6" s="1"/>
  <c r="L52" i="39"/>
  <c r="J940" i="6" s="1"/>
  <c r="AA22" i="61"/>
  <c r="AE52" i="61" s="1"/>
  <c r="L52" i="61"/>
  <c r="L50" i="30"/>
  <c r="J382" i="6" s="1"/>
  <c r="K48" i="30" a="1"/>
  <c r="K48" i="30" s="1"/>
  <c r="G47" i="42"/>
  <c r="G47" i="61"/>
  <c r="G58" i="61" a="1"/>
  <c r="G58" i="61" s="1"/>
  <c r="I52" i="30" a="1"/>
  <c r="I52" i="30" s="1"/>
  <c r="G508" i="6" s="1"/>
  <c r="X22" i="61"/>
  <c r="I52" i="61" a="1"/>
  <c r="I52" i="61" s="1"/>
  <c r="J52" i="31" a="1"/>
  <c r="J52" i="31" s="1"/>
  <c r="H509" i="6" s="1"/>
  <c r="Y20" i="39"/>
  <c r="J50" i="39" a="1"/>
  <c r="J50" i="39" s="1"/>
  <c r="J51" i="39" s="1"/>
  <c r="J50" i="35" a="1"/>
  <c r="J50" i="35" s="1"/>
  <c r="J51" i="35" s="1"/>
  <c r="Y20" i="28"/>
  <c r="J50" i="28" a="1"/>
  <c r="J50" i="28" s="1"/>
  <c r="J51" i="28" s="1"/>
  <c r="L51" i="30"/>
  <c r="J445" i="6" s="1"/>
  <c r="AA21" i="39"/>
  <c r="AE51" i="39" s="1"/>
  <c r="J928" i="6" s="1"/>
  <c r="L51" i="39"/>
  <c r="J931" i="6" s="1"/>
  <c r="L49" i="60"/>
  <c r="J1208" i="6" s="1"/>
  <c r="L49" i="28"/>
  <c r="J318" i="6" s="1"/>
  <c r="H51" i="40" a="1"/>
  <c r="H51" i="40" s="1"/>
  <c r="H52" i="40" s="1" a="1"/>
  <c r="H52" i="40" s="1"/>
  <c r="I51" i="40" a="1"/>
  <c r="I51" i="40" s="1"/>
  <c r="H51" i="49" a="1"/>
  <c r="H51" i="49" s="1"/>
  <c r="H52" i="49" s="1" a="1"/>
  <c r="H52" i="49" s="1"/>
  <c r="I51" i="49" a="1"/>
  <c r="I51" i="49" s="1"/>
  <c r="K49" i="31" a="1"/>
  <c r="K49" i="31" s="1"/>
  <c r="K50" i="31" s="1" a="1"/>
  <c r="K50" i="31" s="1"/>
  <c r="K50" i="47" a="1"/>
  <c r="K50" i="47" s="1"/>
  <c r="K58" i="47" s="1" a="1"/>
  <c r="K58" i="47" s="1"/>
  <c r="K53" i="60"/>
  <c r="I1220" i="6" s="1"/>
  <c r="K55" i="60"/>
  <c r="I1226" i="6" s="1"/>
  <c r="Z38" i="28"/>
  <c r="K54" i="28" a="1"/>
  <c r="K54" i="28" s="1"/>
  <c r="AA40" i="37"/>
  <c r="L56" i="37"/>
  <c r="J869" i="6" s="1"/>
  <c r="AA38" i="31"/>
  <c r="L54" i="31"/>
  <c r="J635" i="6" s="1"/>
  <c r="W40" i="37"/>
  <c r="H56" i="37" a="1"/>
  <c r="H56" i="37" s="1"/>
  <c r="F869" i="6" s="1"/>
  <c r="V40" i="35"/>
  <c r="G56" i="35" a="1"/>
  <c r="G56" i="35" s="1"/>
  <c r="G55" i="35" s="1"/>
  <c r="Y38" i="31"/>
  <c r="G54" i="31" a="1"/>
  <c r="G54" i="31" s="1"/>
  <c r="E635" i="6" s="1"/>
  <c r="J54" i="31" a="1"/>
  <c r="J54" i="31" s="1"/>
  <c r="J55" i="31" s="1"/>
  <c r="AA39" i="36"/>
  <c r="L55" i="36"/>
  <c r="J859" i="6" s="1"/>
  <c r="X39" i="37"/>
  <c r="I55" i="37"/>
  <c r="I56" i="37" s="1" a="1"/>
  <c r="I56" i="37" s="1"/>
  <c r="X20" i="28"/>
  <c r="AB50" i="28" s="1" a="1"/>
  <c r="AB50" i="28" s="1"/>
  <c r="AB49" i="28" s="1"/>
  <c r="G297" i="6" s="1"/>
  <c r="G51" i="37" a="1"/>
  <c r="G51" i="37" s="1"/>
  <c r="G52" i="37" s="1" a="1"/>
  <c r="G52" i="37" s="1"/>
  <c r="J49" i="36" a="1"/>
  <c r="J49" i="36" s="1"/>
  <c r="H805" i="6" s="1"/>
  <c r="Y19" i="28"/>
  <c r="AC49" i="28" s="1" a="1"/>
  <c r="AC49" i="28" s="1"/>
  <c r="J49" i="28" a="1"/>
  <c r="J49" i="28" s="1"/>
  <c r="H318" i="6" s="1"/>
  <c r="H47" i="60" a="1"/>
  <c r="H47" i="60" s="1"/>
  <c r="H48" i="60" s="1"/>
  <c r="H46" i="60" a="1"/>
  <c r="H46" i="60" s="1"/>
  <c r="F1199" i="6" s="1"/>
  <c r="J46" i="60" a="1"/>
  <c r="J46" i="60" s="1"/>
  <c r="H1199" i="6" s="1"/>
  <c r="H46" i="48" a="1"/>
  <c r="H46" i="48" s="1"/>
  <c r="J46" i="48" a="1"/>
  <c r="J46" i="48" s="1"/>
  <c r="H1102" i="6" s="1"/>
  <c r="I50" i="36" a="1"/>
  <c r="I50" i="36" s="1"/>
  <c r="I49" i="36" s="1"/>
  <c r="J48" i="31" a="1"/>
  <c r="J48" i="31" s="1"/>
  <c r="Y18" i="28"/>
  <c r="AC48" i="28" s="1" a="1"/>
  <c r="AC48" i="28" s="1"/>
  <c r="H234" i="6" s="1"/>
  <c r="J48" i="28" a="1"/>
  <c r="J48" i="28" s="1"/>
  <c r="L52" i="35"/>
  <c r="J831" i="6" s="1"/>
  <c r="L50" i="36"/>
  <c r="J814" i="6" s="1"/>
  <c r="Z18" i="39"/>
  <c r="AD48" i="39" s="1" a="1"/>
  <c r="AD48" i="39" s="1"/>
  <c r="K48" i="39" a="1"/>
  <c r="K48" i="39" s="1"/>
  <c r="K48" i="35" a="1"/>
  <c r="K48" i="35" s="1"/>
  <c r="V16" i="36"/>
  <c r="G46" i="36" a="1"/>
  <c r="G46" i="36" s="1"/>
  <c r="G47" i="36" s="1"/>
  <c r="G47" i="43"/>
  <c r="G58" i="43" a="1"/>
  <c r="G58" i="43" s="1"/>
  <c r="V16" i="28"/>
  <c r="G46" i="28" a="1"/>
  <c r="G46" i="28" s="1"/>
  <c r="G47" i="28" s="1"/>
  <c r="I52" i="49" a="1"/>
  <c r="I52" i="49" s="1"/>
  <c r="J52" i="37" a="1"/>
  <c r="J52" i="37" s="1"/>
  <c r="H833" i="6" s="1"/>
  <c r="J52" i="36" a="1"/>
  <c r="J52" i="36" s="1"/>
  <c r="H832" i="6" s="1"/>
  <c r="J50" i="60" a="1"/>
  <c r="J50" i="60" s="1"/>
  <c r="J51" i="60" s="1"/>
  <c r="J50" i="38" a="1"/>
  <c r="J50" i="38" s="1"/>
  <c r="J51" i="38" s="1"/>
  <c r="L49" i="30"/>
  <c r="J319" i="6" s="1"/>
  <c r="L47" i="30"/>
  <c r="J193" i="6" s="1"/>
  <c r="H51" i="60" a="1"/>
  <c r="H51" i="60" s="1"/>
  <c r="H51" i="48" a="1"/>
  <c r="H51" i="48" s="1"/>
  <c r="H52" i="48" s="1" a="1"/>
  <c r="H52" i="48" s="1"/>
  <c r="I51" i="48" a="1"/>
  <c r="I51" i="48" s="1"/>
  <c r="K49" i="37" a="1"/>
  <c r="K49" i="37" s="1"/>
  <c r="K50" i="37" s="1" a="1"/>
  <c r="K50" i="37" s="1"/>
  <c r="K50" i="48" a="1"/>
  <c r="K50" i="48" s="1"/>
  <c r="K58" i="48" s="1" a="1"/>
  <c r="K58" i="48" s="1"/>
  <c r="I52" i="28" a="1"/>
  <c r="I52" i="28" s="1"/>
  <c r="H56" i="60" a="1"/>
  <c r="H56" i="60" s="1"/>
  <c r="F1229" i="6" s="1"/>
  <c r="H48" i="49"/>
  <c r="H58" i="49" a="1"/>
  <c r="H58" i="49" s="1"/>
  <c r="I47" i="47" a="1"/>
  <c r="I47" i="47" s="1"/>
  <c r="J47" i="47" a="1"/>
  <c r="J47" i="47" s="1"/>
  <c r="I47" i="48" a="1"/>
  <c r="I47" i="48" s="1"/>
  <c r="J47" i="48" a="1"/>
  <c r="J47" i="48" s="1"/>
  <c r="W17" i="39"/>
  <c r="AA47" i="39" s="1" a="1"/>
  <c r="AA47" i="39" s="1"/>
  <c r="H47" i="39" a="1"/>
  <c r="H47" i="39" s="1"/>
  <c r="H48" i="42"/>
  <c r="I47" i="40" a="1"/>
  <c r="I47" i="40" s="1"/>
  <c r="J47" i="40" a="1"/>
  <c r="J47" i="40" s="1"/>
  <c r="I47" i="61" a="1"/>
  <c r="I47" i="61" s="1"/>
  <c r="I47" i="41" a="1"/>
  <c r="I47" i="41" s="1"/>
  <c r="J47" i="41" a="1"/>
  <c r="J47" i="41" s="1"/>
  <c r="I47" i="49" a="1"/>
  <c r="I47" i="49" s="1"/>
  <c r="J47" i="49" a="1"/>
  <c r="J47" i="49" s="1"/>
  <c r="H48" i="47"/>
  <c r="AA17" i="39"/>
  <c r="AE47" i="39" s="1"/>
  <c r="J892" i="6" s="1"/>
  <c r="L47" i="39"/>
  <c r="J895" i="6" s="1"/>
  <c r="I47" i="35" a="1"/>
  <c r="I47" i="35" s="1"/>
  <c r="J47" i="35" a="1"/>
  <c r="J47" i="35" s="1"/>
  <c r="I47" i="43" a="1"/>
  <c r="I47" i="43" s="1"/>
  <c r="J47" i="43" a="1"/>
  <c r="J47" i="43" s="1"/>
  <c r="I47" i="28" a="1"/>
  <c r="I47" i="28" s="1"/>
  <c r="J47" i="28" a="1"/>
  <c r="J47" i="28" s="1"/>
  <c r="H48" i="40"/>
  <c r="H58" i="40" a="1"/>
  <c r="H58" i="40" s="1"/>
  <c r="H48" i="38"/>
  <c r="AA17" i="60"/>
  <c r="AE47" i="60" s="1"/>
  <c r="L47" i="60"/>
  <c r="J1202" i="6" s="1"/>
  <c r="I47" i="60" a="1"/>
  <c r="I47" i="60" s="1"/>
  <c r="G1202" i="6" s="1"/>
  <c r="X17" i="39"/>
  <c r="I47" i="39" a="1"/>
  <c r="I47" i="39" s="1"/>
  <c r="J47" i="39" a="1"/>
  <c r="J47" i="39" s="1"/>
  <c r="H48" i="43"/>
  <c r="I47" i="38" a="1"/>
  <c r="I47" i="38" s="1"/>
  <c r="J47" i="38" a="1"/>
  <c r="J47" i="38" s="1"/>
  <c r="J58" i="38" s="1" a="1"/>
  <c r="J58" i="38" s="1"/>
  <c r="H48" i="41"/>
  <c r="H48" i="61"/>
  <c r="H58" i="61" a="1"/>
  <c r="H58" i="61" s="1"/>
  <c r="I47" i="37" a="1"/>
  <c r="I47" i="37" s="1"/>
  <c r="J47" i="37" a="1"/>
  <c r="J47" i="37" s="1"/>
  <c r="I47" i="31" a="1"/>
  <c r="I47" i="31" s="1"/>
  <c r="J47" i="31" a="1"/>
  <c r="J47" i="31" s="1"/>
  <c r="I47" i="30" a="1"/>
  <c r="I47" i="30" s="1"/>
  <c r="J47" i="30" a="1"/>
  <c r="J47" i="30" s="1"/>
  <c r="J58" i="30" s="1" a="1"/>
  <c r="J58" i="30" s="1"/>
  <c r="W17" i="37"/>
  <c r="H47" i="37" a="1"/>
  <c r="H47" i="37" s="1"/>
  <c r="H48" i="48"/>
  <c r="H58" i="48" a="1"/>
  <c r="H58" i="48" s="1"/>
  <c r="I47" i="42" a="1"/>
  <c r="I47" i="42" s="1"/>
  <c r="J47" i="42" a="1"/>
  <c r="J47" i="42" s="1"/>
  <c r="J58" i="42" s="1" a="1"/>
  <c r="J58" i="42" s="1"/>
  <c r="I47" i="36" a="1"/>
  <c r="I47" i="36" s="1"/>
  <c r="W16" i="60"/>
  <c r="V21" i="60"/>
  <c r="Z51" i="60" s="1" a="1"/>
  <c r="Z51" i="60" s="1"/>
  <c r="V40" i="60"/>
  <c r="Z56" i="60" s="1" a="1"/>
  <c r="Z56" i="60" s="1"/>
  <c r="Z55" i="60" s="1"/>
  <c r="E1225" i="6" s="1"/>
  <c r="E1226" i="6"/>
  <c r="V16" i="60"/>
  <c r="Y22" i="60"/>
  <c r="AC52" i="60" s="1" a="1"/>
  <c r="AC52" i="60" s="1"/>
  <c r="H1216" i="6" s="1"/>
  <c r="H1196" i="6"/>
  <c r="W17" i="60"/>
  <c r="AA47" i="60" s="1" a="1"/>
  <c r="AA47" i="60" s="1"/>
  <c r="J1195" i="6"/>
  <c r="AT46" i="35"/>
  <c r="E771" i="6" s="1"/>
  <c r="AT46" i="36"/>
  <c r="E772" i="6" s="1"/>
  <c r="W21" i="60"/>
  <c r="AT46" i="30"/>
  <c r="E88" i="6" s="1"/>
  <c r="AU46" i="37"/>
  <c r="F773" i="6" s="1"/>
  <c r="AT46" i="31"/>
  <c r="E89" i="6" s="1"/>
  <c r="AT46" i="28"/>
  <c r="E87" i="6" s="1"/>
  <c r="E1239" i="6" a="1"/>
  <c r="E1239" i="6" s="1"/>
  <c r="E1240" i="6" a="1"/>
  <c r="E1240" i="6" s="1"/>
  <c r="AU46" i="30"/>
  <c r="F88" i="6" s="1"/>
  <c r="AT46" i="37"/>
  <c r="E773" i="6" s="1"/>
  <c r="AU46" i="31"/>
  <c r="F89" i="6" s="1"/>
  <c r="AU46" i="35"/>
  <c r="F771" i="6" s="1"/>
  <c r="F995" i="6"/>
  <c r="W16" i="43"/>
  <c r="H18" i="28"/>
  <c r="H18" i="61"/>
  <c r="L48" i="61" s="1" a="1"/>
  <c r="L48" i="61" s="1"/>
  <c r="L58" i="61" s="1"/>
  <c r="H18" i="48"/>
  <c r="H18" i="49"/>
  <c r="L48" i="49" s="1" a="1"/>
  <c r="L48" i="49" s="1"/>
  <c r="L58" i="49" s="1"/>
  <c r="H18" i="47"/>
  <c r="H18" i="37"/>
  <c r="H18" i="35"/>
  <c r="H18" i="30"/>
  <c r="H18" i="40"/>
  <c r="H18" i="38"/>
  <c r="H18" i="60"/>
  <c r="H18" i="39"/>
  <c r="H18" i="43"/>
  <c r="H18" i="42"/>
  <c r="H18" i="41"/>
  <c r="H18" i="31"/>
  <c r="H18" i="36"/>
  <c r="V16" i="49"/>
  <c r="Z46" i="49" s="1" a="1"/>
  <c r="Z46" i="49" s="1"/>
  <c r="W16" i="48"/>
  <c r="F1102" i="6"/>
  <c r="V16" i="42"/>
  <c r="Z46" i="42" s="1" a="1"/>
  <c r="Z46" i="42" s="1"/>
  <c r="V16" i="61"/>
  <c r="Z46" i="61" s="1" a="1"/>
  <c r="Z46" i="61" s="1"/>
  <c r="F1101" i="6"/>
  <c r="W16" i="47"/>
  <c r="V16" i="43"/>
  <c r="Z46" i="43" s="1" a="1"/>
  <c r="Z46" i="43" s="1"/>
  <c r="E129" i="6"/>
  <c r="W16" i="42"/>
  <c r="F994" i="6"/>
  <c r="W16" i="49"/>
  <c r="V16" i="38"/>
  <c r="Z46" i="38" s="1" a="1"/>
  <c r="Z46" i="38" s="1"/>
  <c r="V16" i="39"/>
  <c r="Z46" i="39" s="1" a="1"/>
  <c r="Z46" i="39" s="1"/>
  <c r="E1241" i="6" a="1"/>
  <c r="E1241" i="6" s="1"/>
  <c r="W16" i="40"/>
  <c r="V16" i="47"/>
  <c r="Z46" i="47" s="1" a="1"/>
  <c r="Z46" i="47" s="1"/>
  <c r="V16" i="40"/>
  <c r="Z46" i="40" s="1" a="1"/>
  <c r="Z46" i="40" s="1"/>
  <c r="AT18" i="49"/>
  <c r="AV48" i="49" s="1"/>
  <c r="AT18" i="47"/>
  <c r="AV48" i="47" s="1"/>
  <c r="G1113" i="6" s="1"/>
  <c r="AT18" i="42"/>
  <c r="AV48" i="42" s="1"/>
  <c r="G1006" i="6" s="1"/>
  <c r="AT18" i="40"/>
  <c r="AV48" i="40" s="1"/>
  <c r="G899" i="6" s="1"/>
  <c r="AT18" i="38"/>
  <c r="AV48" i="38" s="1"/>
  <c r="G897" i="6" s="1"/>
  <c r="AT18" i="36"/>
  <c r="AV48" i="36" s="1"/>
  <c r="G790" i="6" s="1"/>
  <c r="AT18" i="31"/>
  <c r="AV48" i="31" s="1"/>
  <c r="G215" i="6" s="1"/>
  <c r="AT18" i="60"/>
  <c r="AV48" i="60" s="1"/>
  <c r="G1203" i="6" s="1"/>
  <c r="AT18" i="48"/>
  <c r="AV48" i="48" s="1"/>
  <c r="G1114" i="6" s="1"/>
  <c r="AT18" i="43"/>
  <c r="AV48" i="43" s="1"/>
  <c r="G1007" i="6" s="1"/>
  <c r="AT18" i="41"/>
  <c r="AV48" i="41" s="1"/>
  <c r="G1005" i="6" s="1"/>
  <c r="AT18" i="39"/>
  <c r="AV48" i="39" s="1"/>
  <c r="G898" i="6" s="1"/>
  <c r="AT18" i="37"/>
  <c r="AV48" i="37" s="1"/>
  <c r="G791" i="6" s="1"/>
  <c r="AT18" i="35"/>
  <c r="AV48" i="35" s="1"/>
  <c r="G789" i="6" s="1"/>
  <c r="AT18" i="30"/>
  <c r="AV48" i="30" s="1"/>
  <c r="G214" i="6" s="1"/>
  <c r="AT18" i="61"/>
  <c r="AV48" i="61" s="1"/>
  <c r="AV58" i="61" s="1"/>
  <c r="AT18" i="28"/>
  <c r="AV48" i="28" s="1"/>
  <c r="G213" i="6" s="1"/>
  <c r="W16" i="61"/>
  <c r="W16" i="38"/>
  <c r="W16" i="39"/>
  <c r="V16" i="48"/>
  <c r="Z46" i="48" s="1" a="1"/>
  <c r="Z46" i="48" s="1"/>
  <c r="W16" i="41"/>
  <c r="V16" i="41"/>
  <c r="Z46" i="41" s="1" a="1"/>
  <c r="Z46" i="41" s="1"/>
  <c r="E1246" i="6" a="1"/>
  <c r="E1246" i="6" s="1"/>
  <c r="J1198" i="6"/>
  <c r="AT58" i="61"/>
  <c r="Z18" i="61"/>
  <c r="AD48" i="61" s="1" a="1"/>
  <c r="AD48" i="61" s="1"/>
  <c r="AV51" i="60"/>
  <c r="G1212" i="6" s="1"/>
  <c r="F1246" i="6" a="1"/>
  <c r="F1246" i="6" s="1"/>
  <c r="AV52" i="60"/>
  <c r="G1215" i="6" s="1"/>
  <c r="E1247" i="6" a="1"/>
  <c r="E1247" i="6" s="1"/>
  <c r="F1245" i="6" a="1"/>
  <c r="F1245" i="6" s="1"/>
  <c r="W26" i="60"/>
  <c r="AU49" i="60"/>
  <c r="F1206" i="6" s="1"/>
  <c r="AU58" i="61"/>
  <c r="AR51" i="28"/>
  <c r="AU48" i="28"/>
  <c r="F213" i="6" s="1"/>
  <c r="AT55" i="37"/>
  <c r="E854" i="6" s="1"/>
  <c r="AT50" i="28"/>
  <c r="E339" i="6" s="1"/>
  <c r="AW35" i="28"/>
  <c r="AT49" i="60"/>
  <c r="E1206" i="6" s="1"/>
  <c r="X17" i="60"/>
  <c r="AU48" i="60"/>
  <c r="F1203" i="6" s="1"/>
  <c r="AA17" i="61"/>
  <c r="AE47" i="61" s="1"/>
  <c r="Y22" i="61"/>
  <c r="AC52" i="61" s="1" a="1"/>
  <c r="AC52" i="61" s="1"/>
  <c r="F1243" i="6" a="1"/>
  <c r="F1243" i="6" s="1"/>
  <c r="F1244" i="6" a="1"/>
  <c r="F1244" i="6" s="1"/>
  <c r="F1242" i="6" a="1"/>
  <c r="F1242" i="6" s="1"/>
  <c r="W21" i="61"/>
  <c r="V21" i="61"/>
  <c r="Z51" i="61" s="1" a="1"/>
  <c r="Z51" i="61" s="1"/>
  <c r="W17" i="61"/>
  <c r="AA47" i="61" s="1" a="1"/>
  <c r="AA47" i="61" s="1"/>
  <c r="AV47" i="60"/>
  <c r="G1200" i="6" s="1"/>
  <c r="E1243" i="6" a="1"/>
  <c r="E1243" i="6" s="1"/>
  <c r="E1242" i="6" a="1"/>
  <c r="E1242" i="6" s="1"/>
  <c r="E1244" i="6" a="1"/>
  <c r="E1244" i="6" s="1"/>
  <c r="X17" i="61"/>
  <c r="AU48" i="30"/>
  <c r="F214" i="6" s="1"/>
  <c r="AV50" i="28"/>
  <c r="G339" i="6" s="1"/>
  <c r="V30" i="28"/>
  <c r="AT48" i="37"/>
  <c r="E791" i="6" s="1"/>
  <c r="AT47" i="28"/>
  <c r="E150" i="6" s="1"/>
  <c r="AT55" i="28"/>
  <c r="E654" i="6" s="1"/>
  <c r="AU55" i="35"/>
  <c r="F852" i="6" s="1"/>
  <c r="AV55" i="35"/>
  <c r="G852" i="6" s="1"/>
  <c r="AV55" i="37"/>
  <c r="G854" i="6" s="1"/>
  <c r="AT48" i="36"/>
  <c r="E790" i="6" s="1"/>
  <c r="AU55" i="36"/>
  <c r="F853" i="6" s="1"/>
  <c r="AA26" i="60"/>
  <c r="AT50" i="31"/>
  <c r="E341" i="6" s="1"/>
  <c r="AV55" i="28"/>
  <c r="G654" i="6" s="1"/>
  <c r="AT50" i="35"/>
  <c r="E807" i="6" s="1"/>
  <c r="AA29" i="28"/>
  <c r="AV55" i="31"/>
  <c r="G656" i="6" s="1"/>
  <c r="AU55" i="30"/>
  <c r="F655" i="6" s="1"/>
  <c r="AT48" i="28"/>
  <c r="E213" i="6" s="1"/>
  <c r="AT55" i="36"/>
  <c r="E853" i="6" s="1"/>
  <c r="AU55" i="31"/>
  <c r="F656" i="6" s="1"/>
  <c r="AT55" i="35"/>
  <c r="E852" i="6" s="1"/>
  <c r="V29" i="28"/>
  <c r="AV55" i="30"/>
  <c r="G655" i="6" s="1"/>
  <c r="AU55" i="37"/>
  <c r="F854" i="6" s="1"/>
  <c r="AV56" i="31"/>
  <c r="G719" i="6" s="1"/>
  <c r="AU56" i="30"/>
  <c r="F718" i="6" s="1"/>
  <c r="AT56" i="37"/>
  <c r="E863" i="6" s="1"/>
  <c r="AV55" i="60"/>
  <c r="G1224" i="6" s="1"/>
  <c r="AT54" i="28"/>
  <c r="E591" i="6" s="1"/>
  <c r="AV55" i="36"/>
  <c r="G853" i="6" s="1"/>
  <c r="AU49" i="28"/>
  <c r="F276" i="6" s="1"/>
  <c r="AT55" i="30"/>
  <c r="E655" i="6" s="1"/>
  <c r="AT55" i="31"/>
  <c r="E656" i="6" s="1"/>
  <c r="AU52" i="28"/>
  <c r="F465" i="6" s="1"/>
  <c r="AT56" i="28"/>
  <c r="E717" i="6" s="1"/>
  <c r="AV56" i="35"/>
  <c r="G861" i="6" s="1"/>
  <c r="AV52" i="28"/>
  <c r="G465" i="6" s="1"/>
  <c r="AQ31" i="28"/>
  <c r="AW31" i="28"/>
  <c r="AR50" i="28"/>
  <c r="AV49" i="28"/>
  <c r="G276" i="6" s="1"/>
  <c r="W29" i="28"/>
  <c r="F696" i="6"/>
  <c r="AV54" i="28"/>
  <c r="G591" i="6" s="1"/>
  <c r="AT49" i="28"/>
  <c r="E276" i="6" s="1"/>
  <c r="J1259" i="6" a="1"/>
  <c r="J1259" i="6" s="1"/>
  <c r="J1257" i="6" a="1"/>
  <c r="J1257" i="6" s="1"/>
  <c r="J1258" i="6" a="1"/>
  <c r="J1258" i="6" s="1"/>
  <c r="G1262" i="6" a="1"/>
  <c r="G1262" i="6" s="1"/>
  <c r="G1261" i="6" a="1"/>
  <c r="G1261" i="6" s="1"/>
  <c r="G1260" i="6" a="1"/>
  <c r="G1260" i="6" s="1"/>
  <c r="I1258" i="6" a="1"/>
  <c r="I1258" i="6" s="1"/>
  <c r="I1257" i="6" a="1"/>
  <c r="I1257" i="6" s="1"/>
  <c r="I1259" i="6" a="1"/>
  <c r="I1259" i="6" s="1"/>
  <c r="J1222" i="6"/>
  <c r="J1256" i="6" a="1"/>
  <c r="J1256" i="6" s="1"/>
  <c r="J1254" i="6" a="1"/>
  <c r="J1254" i="6" s="1"/>
  <c r="J1255" i="6" a="1"/>
  <c r="J1255" i="6" s="1"/>
  <c r="H1257" i="6" a="1"/>
  <c r="H1257" i="6" s="1"/>
  <c r="H1259" i="6" a="1"/>
  <c r="H1259" i="6" s="1"/>
  <c r="H1258" i="6" a="1"/>
  <c r="H1258" i="6" s="1"/>
  <c r="AT45" i="28"/>
  <c r="E24" i="6" s="1"/>
  <c r="AW34" i="28"/>
  <c r="G1219" i="6"/>
  <c r="W30" i="28"/>
  <c r="AV51" i="28"/>
  <c r="G402" i="6" s="1"/>
  <c r="F1262" i="6" a="1"/>
  <c r="F1262" i="6" s="1"/>
  <c r="F1261" i="6" a="1"/>
  <c r="F1261" i="6" s="1"/>
  <c r="F1260" i="6" a="1"/>
  <c r="F1260" i="6" s="1"/>
  <c r="G1254" i="6" a="1"/>
  <c r="G1254" i="6" s="1"/>
  <c r="G1255" i="6" a="1"/>
  <c r="G1255" i="6" s="1"/>
  <c r="G1256" i="6" a="1"/>
  <c r="G1256" i="6" s="1"/>
  <c r="H1256" i="6" a="1"/>
  <c r="H1256" i="6" s="1"/>
  <c r="H1254" i="6" a="1"/>
  <c r="H1254" i="6" s="1"/>
  <c r="H1255" i="6" a="1"/>
  <c r="H1255" i="6" s="1"/>
  <c r="AV47" i="28"/>
  <c r="G150" i="6" s="1"/>
  <c r="J1262" i="6" a="1"/>
  <c r="J1262" i="6" s="1"/>
  <c r="J1260" i="6" a="1"/>
  <c r="J1260" i="6" s="1"/>
  <c r="J1261" i="6" a="1"/>
  <c r="J1261" i="6" s="1"/>
  <c r="J1235" i="6" a="1"/>
  <c r="J1235" i="6" s="1"/>
  <c r="J1233" i="6" a="1"/>
  <c r="J1233" i="6" s="1"/>
  <c r="J1234" i="6" a="1"/>
  <c r="J1234" i="6" s="1"/>
  <c r="AU56" i="28"/>
  <c r="F717" i="6" s="1"/>
  <c r="AU56" i="37"/>
  <c r="F863" i="6" s="1"/>
  <c r="AV56" i="60"/>
  <c r="G1227" i="6" s="1"/>
  <c r="AU56" i="31"/>
  <c r="F719" i="6" s="1"/>
  <c r="AT56" i="36"/>
  <c r="E862" i="6" s="1"/>
  <c r="AV56" i="28"/>
  <c r="G717" i="6" s="1"/>
  <c r="AV56" i="37"/>
  <c r="G863" i="6" s="1"/>
  <c r="AU56" i="35"/>
  <c r="F861" i="6" s="1"/>
  <c r="AU56" i="60"/>
  <c r="F1227" i="6" s="1"/>
  <c r="AV56" i="36"/>
  <c r="G862" i="6" s="1"/>
  <c r="AU56" i="36"/>
  <c r="F862" i="6" s="1"/>
  <c r="AT56" i="30"/>
  <c r="E718" i="6" s="1"/>
  <c r="AT56" i="31"/>
  <c r="E719" i="6" s="1"/>
  <c r="AV56" i="30"/>
  <c r="G718" i="6" s="1"/>
  <c r="AT56" i="35"/>
  <c r="E861" i="6" s="1"/>
  <c r="AT56" i="60"/>
  <c r="E1227" i="6" s="1"/>
  <c r="AA26" i="61"/>
  <c r="AE56" i="61" s="1"/>
  <c r="W26" i="61"/>
  <c r="V26" i="61"/>
  <c r="Z56" i="61" s="1" a="1"/>
  <c r="Z56" i="61" s="1"/>
  <c r="Z55" i="61" s="1"/>
  <c r="AU55" i="28"/>
  <c r="F654" i="6" s="1"/>
  <c r="J696" i="6"/>
  <c r="G675" i="6"/>
  <c r="G507" i="6"/>
  <c r="AT52" i="28"/>
  <c r="E465" i="6" s="1"/>
  <c r="AV49" i="31"/>
  <c r="G278" i="6" s="1"/>
  <c r="AU50" i="30"/>
  <c r="F340" i="6" s="1"/>
  <c r="W25" i="28"/>
  <c r="E1091" i="6"/>
  <c r="E1094" i="6"/>
  <c r="AU54" i="60"/>
  <c r="F1221" i="6" s="1"/>
  <c r="AA19" i="28"/>
  <c r="AU50" i="28"/>
  <c r="F339" i="6" s="1"/>
  <c r="J1100" i="6"/>
  <c r="J1103" i="6"/>
  <c r="H297" i="6"/>
  <c r="F1091" i="6"/>
  <c r="F1094" i="6"/>
  <c r="J1091" i="6"/>
  <c r="J1094" i="6"/>
  <c r="AT51" i="28"/>
  <c r="E402" i="6" s="1"/>
  <c r="AT54" i="37"/>
  <c r="E845" i="6" s="1"/>
  <c r="AU54" i="35"/>
  <c r="F843" i="6" s="1"/>
  <c r="AV54" i="31"/>
  <c r="G593" i="6" s="1"/>
  <c r="AU54" i="37"/>
  <c r="F845" i="6" s="1"/>
  <c r="AV54" i="30"/>
  <c r="G592" i="6" s="1"/>
  <c r="AU54" i="36"/>
  <c r="F844" i="6" s="1"/>
  <c r="AU54" i="28"/>
  <c r="F591" i="6" s="1"/>
  <c r="AV54" i="35"/>
  <c r="G843" i="6" s="1"/>
  <c r="AT54" i="31"/>
  <c r="E593" i="6" s="1"/>
  <c r="AV54" i="37"/>
  <c r="G845" i="6" s="1"/>
  <c r="AT54" i="30"/>
  <c r="E592" i="6" s="1"/>
  <c r="AV54" i="36"/>
  <c r="G844" i="6" s="1"/>
  <c r="AT54" i="35"/>
  <c r="E843" i="6" s="1"/>
  <c r="AT54" i="36"/>
  <c r="E844" i="6" s="1"/>
  <c r="AU54" i="31"/>
  <c r="F593" i="6" s="1"/>
  <c r="AU54" i="30"/>
  <c r="F592" i="6" s="1"/>
  <c r="Z18" i="60"/>
  <c r="AD48" i="60" s="1" a="1"/>
  <c r="AD48" i="60" s="1"/>
  <c r="AA19" i="60"/>
  <c r="Y18" i="60"/>
  <c r="AC48" i="60" s="1" a="1"/>
  <c r="AC48" i="60" s="1"/>
  <c r="H255" i="6"/>
  <c r="I1223" i="6"/>
  <c r="V30" i="60"/>
  <c r="J1196" i="6"/>
  <c r="AT51" i="36"/>
  <c r="E817" i="6" s="1"/>
  <c r="AV49" i="60"/>
  <c r="G1206" i="6" s="1"/>
  <c r="AT52" i="60"/>
  <c r="E1215" i="6" s="1"/>
  <c r="V29" i="60"/>
  <c r="Z45" i="60" s="1" a="1"/>
  <c r="Z45" i="60" s="1"/>
  <c r="X22" i="60"/>
  <c r="F1194" i="6"/>
  <c r="H1226" i="6"/>
  <c r="H1223" i="6"/>
  <c r="AA22" i="60"/>
  <c r="J1217" i="6"/>
  <c r="AA25" i="60"/>
  <c r="J1226" i="6"/>
  <c r="AU52" i="60"/>
  <c r="F1215" i="6" s="1"/>
  <c r="G1194" i="6"/>
  <c r="Y20" i="60"/>
  <c r="AA21" i="60"/>
  <c r="J1214" i="6"/>
  <c r="X20" i="60"/>
  <c r="AB50" i="60" s="1" a="1"/>
  <c r="AB50" i="60" s="1"/>
  <c r="AB49" i="60" s="1"/>
  <c r="Z19" i="60"/>
  <c r="AD49" i="60" s="1" a="1"/>
  <c r="AD49" i="60" s="1"/>
  <c r="X25" i="60"/>
  <c r="AB55" i="60" s="1"/>
  <c r="F1226" i="6"/>
  <c r="W25" i="60"/>
  <c r="AU49" i="30"/>
  <c r="F277" i="6" s="1"/>
  <c r="AA20" i="60"/>
  <c r="J1211" i="6"/>
  <c r="Y19" i="60"/>
  <c r="E1194" i="6"/>
  <c r="AU50" i="60"/>
  <c r="F1209" i="6" s="1"/>
  <c r="AT48" i="60"/>
  <c r="E1203" i="6" s="1"/>
  <c r="AT51" i="35"/>
  <c r="E816" i="6" s="1"/>
  <c r="AT48" i="30"/>
  <c r="E214" i="6" s="1"/>
  <c r="AT50" i="37"/>
  <c r="E809" i="6" s="1"/>
  <c r="AT47" i="31"/>
  <c r="E152" i="6" s="1"/>
  <c r="AV51" i="36"/>
  <c r="G817" i="6" s="1"/>
  <c r="AV50" i="35"/>
  <c r="G807" i="6" s="1"/>
  <c r="AV49" i="30"/>
  <c r="G277" i="6" s="1"/>
  <c r="AU52" i="30"/>
  <c r="F466" i="6" s="1"/>
  <c r="AU48" i="36"/>
  <c r="F790" i="6" s="1"/>
  <c r="AT52" i="36"/>
  <c r="E826" i="6" s="1"/>
  <c r="AT51" i="30"/>
  <c r="E403" i="6" s="1"/>
  <c r="AV52" i="35"/>
  <c r="G825" i="6" s="1"/>
  <c r="AV47" i="37"/>
  <c r="G782" i="6" s="1"/>
  <c r="AT52" i="30"/>
  <c r="E466" i="6" s="1"/>
  <c r="AT51" i="37"/>
  <c r="E818" i="6" s="1"/>
  <c r="AU51" i="28"/>
  <c r="F402" i="6" s="1"/>
  <c r="V30" i="35"/>
  <c r="AA22" i="31"/>
  <c r="J1156" i="6"/>
  <c r="AA22" i="48"/>
  <c r="AA21" i="43"/>
  <c r="J1040" i="6"/>
  <c r="AA20" i="40"/>
  <c r="J923" i="6"/>
  <c r="J912" i="6"/>
  <c r="AA19" i="38"/>
  <c r="AA17" i="37"/>
  <c r="X17" i="28"/>
  <c r="H1049" i="6"/>
  <c r="Y22" i="43"/>
  <c r="W21" i="42"/>
  <c r="Z19" i="40"/>
  <c r="AD49" i="40" s="1" a="1"/>
  <c r="AD49" i="40" s="1"/>
  <c r="Z18" i="36"/>
  <c r="AD48" i="36" s="1" a="1"/>
  <c r="AD48" i="36" s="1"/>
  <c r="X17" i="30"/>
  <c r="X17" i="49"/>
  <c r="J964" i="6"/>
  <c r="J967" i="6"/>
  <c r="X22" i="35"/>
  <c r="V21" i="30"/>
  <c r="V21" i="41"/>
  <c r="Z51" i="41" s="1" a="1"/>
  <c r="Z51" i="41" s="1"/>
  <c r="X20" i="48"/>
  <c r="AB50" i="48" s="1" a="1"/>
  <c r="AB50" i="48" s="1"/>
  <c r="AB49" i="48" s="1"/>
  <c r="H914" i="6"/>
  <c r="Y19" i="40"/>
  <c r="Y18" i="43"/>
  <c r="AC48" i="43" s="1" a="1"/>
  <c r="AC48" i="43" s="1"/>
  <c r="X25" i="38"/>
  <c r="AB55" i="38" s="1"/>
  <c r="F1076" i="6"/>
  <c r="W25" i="43"/>
  <c r="AA26" i="30"/>
  <c r="J1191" i="6"/>
  <c r="AA26" i="47"/>
  <c r="AT48" i="31"/>
  <c r="E215" i="6" s="1"/>
  <c r="AA24" i="35"/>
  <c r="AT47" i="35"/>
  <c r="E780" i="6" s="1"/>
  <c r="AV52" i="30"/>
  <c r="G466" i="6" s="1"/>
  <c r="AV47" i="36"/>
  <c r="G781" i="6" s="1"/>
  <c r="AU51" i="36"/>
  <c r="F817" i="6" s="1"/>
  <c r="AU50" i="35"/>
  <c r="F807" i="6" s="1"/>
  <c r="F760" i="6"/>
  <c r="W26" i="30"/>
  <c r="W26" i="47"/>
  <c r="F1191" i="6"/>
  <c r="Z24" i="41"/>
  <c r="AD54" i="41" s="1" a="1"/>
  <c r="AD54" i="41" s="1"/>
  <c r="J777" i="6"/>
  <c r="AA30" i="35"/>
  <c r="V26" i="41"/>
  <c r="Z56" i="41" s="1" a="1"/>
  <c r="Z56" i="41" s="1"/>
  <c r="Z55" i="41" s="1"/>
  <c r="Y24" i="49"/>
  <c r="AT49" i="30"/>
  <c r="E277" i="6" s="1"/>
  <c r="V30" i="30"/>
  <c r="AA22" i="36"/>
  <c r="J832" i="6"/>
  <c r="J1155" i="6"/>
  <c r="AA22" i="47"/>
  <c r="AA21" i="49"/>
  <c r="AE51" i="49" s="1"/>
  <c r="J921" i="6"/>
  <c r="AA20" i="38"/>
  <c r="J787" i="6"/>
  <c r="AA17" i="36"/>
  <c r="AT50" i="30"/>
  <c r="E340" i="6" s="1"/>
  <c r="Y22" i="31"/>
  <c r="H1156" i="6"/>
  <c r="Y22" i="48"/>
  <c r="W21" i="47"/>
  <c r="Y20" i="41"/>
  <c r="Z18" i="35"/>
  <c r="AD48" i="35" s="1" a="1"/>
  <c r="AD48" i="35" s="1"/>
  <c r="X17" i="31"/>
  <c r="AA25" i="40"/>
  <c r="J968" i="6"/>
  <c r="X22" i="37"/>
  <c r="V21" i="36"/>
  <c r="Z51" i="36" s="1" a="1"/>
  <c r="Z51" i="36" s="1"/>
  <c r="V21" i="48"/>
  <c r="Z51" i="48" s="1" a="1"/>
  <c r="Z51" i="48" s="1"/>
  <c r="X20" i="49"/>
  <c r="AB50" i="49" s="1" a="1"/>
  <c r="AB50" i="49" s="1"/>
  <c r="AB49" i="49" s="1"/>
  <c r="H1021" i="6"/>
  <c r="Y19" i="42"/>
  <c r="Y18" i="40"/>
  <c r="AC48" i="40" s="1" a="1"/>
  <c r="AC48" i="40" s="1"/>
  <c r="W17" i="40"/>
  <c r="AA47" i="40" s="1" a="1"/>
  <c r="AA47" i="40" s="1"/>
  <c r="X25" i="41"/>
  <c r="AB55" i="41" s="1"/>
  <c r="W26" i="28"/>
  <c r="F968" i="6"/>
  <c r="W25" i="40"/>
  <c r="AA26" i="36"/>
  <c r="V26" i="28"/>
  <c r="Z56" i="28" s="1" a="1"/>
  <c r="Z56" i="28" s="1"/>
  <c r="Z55" i="28" s="1"/>
  <c r="J1065" i="6"/>
  <c r="AA24" i="41"/>
  <c r="AT47" i="37"/>
  <c r="E782" i="6" s="1"/>
  <c r="Y24" i="28"/>
  <c r="AV52" i="31"/>
  <c r="G467" i="6" s="1"/>
  <c r="AV47" i="35"/>
  <c r="G780" i="6" s="1"/>
  <c r="AU50" i="37"/>
  <c r="F809" i="6" s="1"/>
  <c r="AU49" i="31"/>
  <c r="F278" i="6" s="1"/>
  <c r="F868" i="6"/>
  <c r="W26" i="36"/>
  <c r="Z24" i="31"/>
  <c r="AD54" i="31" s="1" a="1"/>
  <c r="AD54" i="31" s="1"/>
  <c r="Z24" i="48"/>
  <c r="AD54" i="48" s="1" a="1"/>
  <c r="AD54" i="48" s="1"/>
  <c r="AA30" i="36"/>
  <c r="J778" i="6"/>
  <c r="V26" i="48"/>
  <c r="Z56" i="48" s="1" a="1"/>
  <c r="Z56" i="48" s="1"/>
  <c r="Z55" i="48" s="1"/>
  <c r="Y24" i="42"/>
  <c r="W30" i="37"/>
  <c r="AT49" i="31"/>
  <c r="E278" i="6" s="1"/>
  <c r="J486" i="6"/>
  <c r="V30" i="31"/>
  <c r="AA22" i="30"/>
  <c r="AA21" i="30"/>
  <c r="AA21" i="41"/>
  <c r="J1038" i="6"/>
  <c r="J1029" i="6"/>
  <c r="AA20" i="41"/>
  <c r="AA19" i="42"/>
  <c r="J1021" i="6"/>
  <c r="AA17" i="35"/>
  <c r="Y22" i="30"/>
  <c r="AC52" i="30" s="1" a="1"/>
  <c r="AC52" i="30" s="1"/>
  <c r="H508" i="6"/>
  <c r="H1155" i="6"/>
  <c r="Y22" i="47"/>
  <c r="W21" i="43"/>
  <c r="Y20" i="48"/>
  <c r="Z19" i="38"/>
  <c r="AD49" i="38" s="1" a="1"/>
  <c r="AD49" i="38" s="1"/>
  <c r="X17" i="36"/>
  <c r="AA25" i="48"/>
  <c r="J1183" i="6"/>
  <c r="X22" i="36"/>
  <c r="V21" i="31"/>
  <c r="Z51" i="31" s="1" a="1"/>
  <c r="Z51" i="31" s="1"/>
  <c r="X20" i="30"/>
  <c r="AB50" i="30" s="1" a="1"/>
  <c r="AB50" i="30" s="1"/>
  <c r="AB49" i="30" s="1"/>
  <c r="X20" i="47"/>
  <c r="AB50" i="47" s="1" a="1"/>
  <c r="AB50" i="47" s="1"/>
  <c r="AB49" i="47" s="1"/>
  <c r="Y19" i="43"/>
  <c r="H1022" i="6"/>
  <c r="Y18" i="38"/>
  <c r="AC48" i="38" s="1" a="1"/>
  <c r="AC48" i="38" s="1"/>
  <c r="X25" i="42"/>
  <c r="AB55" i="42" s="1"/>
  <c r="J633" i="6"/>
  <c r="AA24" i="28"/>
  <c r="W25" i="42"/>
  <c r="F1075" i="6"/>
  <c r="J867" i="6"/>
  <c r="AA26" i="35"/>
  <c r="Z24" i="28"/>
  <c r="AA24" i="43"/>
  <c r="J1067" i="6"/>
  <c r="AT47" i="36"/>
  <c r="E781" i="6" s="1"/>
  <c r="AV51" i="31"/>
  <c r="G404" i="6" s="1"/>
  <c r="AU50" i="36"/>
  <c r="F808" i="6" s="1"/>
  <c r="AU49" i="35"/>
  <c r="F798" i="6" s="1"/>
  <c r="AU48" i="31"/>
  <c r="F215" i="6" s="1"/>
  <c r="W26" i="35"/>
  <c r="Z24" i="30"/>
  <c r="AD54" i="30" s="1" a="1"/>
  <c r="AD54" i="30" s="1"/>
  <c r="Z24" i="43"/>
  <c r="AD54" i="43" s="1" a="1"/>
  <c r="AD54" i="43" s="1"/>
  <c r="J67" i="6"/>
  <c r="AA29" i="30"/>
  <c r="AE45" i="30" s="1"/>
  <c r="V26" i="36"/>
  <c r="Z56" i="36" s="1" a="1"/>
  <c r="Z56" i="36" s="1"/>
  <c r="Z55" i="36" s="1"/>
  <c r="V26" i="42"/>
  <c r="Z56" i="42" s="1" a="1"/>
  <c r="Z56" i="42" s="1"/>
  <c r="Z55" i="42" s="1"/>
  <c r="Y24" i="41"/>
  <c r="W30" i="30"/>
  <c r="AT49" i="35"/>
  <c r="E798" i="6" s="1"/>
  <c r="J507" i="6"/>
  <c r="V30" i="36"/>
  <c r="AA22" i="35"/>
  <c r="AA21" i="31"/>
  <c r="J446" i="6"/>
  <c r="AA21" i="48"/>
  <c r="J1147" i="6"/>
  <c r="AA20" i="48"/>
  <c r="J1138" i="6"/>
  <c r="J914" i="6"/>
  <c r="AA19" i="40"/>
  <c r="AA17" i="40"/>
  <c r="J896" i="6"/>
  <c r="B395" i="6"/>
  <c r="A374" i="6"/>
  <c r="Y22" i="35"/>
  <c r="W21" i="30"/>
  <c r="W21" i="49"/>
  <c r="Y20" i="49"/>
  <c r="AC50" i="49" s="1" a="1"/>
  <c r="AC50" i="49" s="1"/>
  <c r="AC51" i="49" s="1"/>
  <c r="Z19" i="42"/>
  <c r="AD49" i="42" s="1" a="1"/>
  <c r="AD49" i="42" s="1"/>
  <c r="Z18" i="38"/>
  <c r="AD48" i="38" s="1" a="1"/>
  <c r="AD48" i="38" s="1"/>
  <c r="X17" i="35"/>
  <c r="AA25" i="42"/>
  <c r="J1075" i="6"/>
  <c r="G1047" i="6"/>
  <c r="X22" i="41"/>
  <c r="V21" i="35"/>
  <c r="Z51" i="35" s="1" a="1"/>
  <c r="Z51" i="35" s="1"/>
  <c r="Z52" i="35" s="1" a="1"/>
  <c r="Z52" i="35" s="1"/>
  <c r="X20" i="31"/>
  <c r="AB50" i="31" s="1" a="1"/>
  <c r="AB50" i="31" s="1"/>
  <c r="AB49" i="31" s="1"/>
  <c r="X20" i="43"/>
  <c r="AB50" i="43" s="1" a="1"/>
  <c r="AB50" i="43" s="1"/>
  <c r="AB49" i="43" s="1"/>
  <c r="H1128" i="6"/>
  <c r="Y19" i="47"/>
  <c r="Y18" i="47"/>
  <c r="AC48" i="47" s="1" a="1"/>
  <c r="AC48" i="47" s="1"/>
  <c r="W17" i="42"/>
  <c r="AA47" i="42" s="1" a="1"/>
  <c r="AA47" i="42" s="1"/>
  <c r="B394" i="6"/>
  <c r="A373" i="6"/>
  <c r="W25" i="31"/>
  <c r="AA55" i="31" s="1"/>
  <c r="F1183" i="6"/>
  <c r="W25" i="48"/>
  <c r="AA26" i="37"/>
  <c r="AA30" i="28"/>
  <c r="J129" i="6"/>
  <c r="AA24" i="40"/>
  <c r="J959" i="6"/>
  <c r="AV52" i="37"/>
  <c r="G827" i="6" s="1"/>
  <c r="AV51" i="30"/>
  <c r="G403" i="6" s="1"/>
  <c r="AU49" i="37"/>
  <c r="F800" i="6" s="1"/>
  <c r="W26" i="37"/>
  <c r="Z24" i="37"/>
  <c r="AD54" i="37" s="1" a="1"/>
  <c r="AD54" i="37" s="1"/>
  <c r="J68" i="6"/>
  <c r="AA29" i="31"/>
  <c r="AE45" i="31" s="1"/>
  <c r="V26" i="31"/>
  <c r="Z56" i="31" s="1" a="1"/>
  <c r="Z56" i="31" s="1"/>
  <c r="Z55" i="31" s="1"/>
  <c r="V26" i="47"/>
  <c r="Z56" i="47" s="1" a="1"/>
  <c r="Z56" i="47" s="1"/>
  <c r="Z55" i="47" s="1"/>
  <c r="Y24" i="48"/>
  <c r="W30" i="31"/>
  <c r="AT49" i="37"/>
  <c r="E800" i="6" s="1"/>
  <c r="J549" i="6"/>
  <c r="Y22" i="28"/>
  <c r="V30" i="37"/>
  <c r="AA22" i="37"/>
  <c r="AA21" i="36"/>
  <c r="AA20" i="31"/>
  <c r="AA20" i="49"/>
  <c r="AE50" i="49" s="1"/>
  <c r="J1022" i="6"/>
  <c r="AA19" i="43"/>
  <c r="AT50" i="36"/>
  <c r="E808" i="6" s="1"/>
  <c r="Y22" i="37"/>
  <c r="W21" i="31"/>
  <c r="W21" i="48"/>
  <c r="Y20" i="42"/>
  <c r="Z19" i="43"/>
  <c r="AD49" i="43" s="1" a="1"/>
  <c r="AD49" i="43" s="1"/>
  <c r="Z18" i="40"/>
  <c r="AD48" i="40" s="1" a="1"/>
  <c r="AD48" i="40" s="1"/>
  <c r="X17" i="42"/>
  <c r="AT52" i="35"/>
  <c r="E825" i="6" s="1"/>
  <c r="AA25" i="41"/>
  <c r="J1074" i="6"/>
  <c r="X22" i="38"/>
  <c r="V21" i="37"/>
  <c r="Z51" i="37" s="1" a="1"/>
  <c r="Z51" i="37" s="1"/>
  <c r="X20" i="36"/>
  <c r="AB50" i="36" s="1" a="1"/>
  <c r="AB50" i="36" s="1"/>
  <c r="AB49" i="36" s="1"/>
  <c r="Y19" i="31"/>
  <c r="Y19" i="49"/>
  <c r="AC49" i="49" s="1" a="1"/>
  <c r="AC49" i="49" s="1"/>
  <c r="Y18" i="49"/>
  <c r="AC48" i="49" s="1" a="1"/>
  <c r="AC48" i="49" s="1"/>
  <c r="W17" i="38"/>
  <c r="AA47" i="38" s="1" a="1"/>
  <c r="AA47" i="38" s="1"/>
  <c r="AA26" i="28"/>
  <c r="X25" i="47"/>
  <c r="AB55" i="47" s="1"/>
  <c r="W25" i="36"/>
  <c r="AA55" i="36" s="1"/>
  <c r="W25" i="49"/>
  <c r="AA55" i="49" s="1"/>
  <c r="AA26" i="38"/>
  <c r="J975" i="6"/>
  <c r="AU47" i="28"/>
  <c r="F150" i="6" s="1"/>
  <c r="J957" i="6"/>
  <c r="AA24" i="38"/>
  <c r="AV52" i="36"/>
  <c r="G826" i="6" s="1"/>
  <c r="AV51" i="35"/>
  <c r="G816" i="6" s="1"/>
  <c r="AV50" i="31"/>
  <c r="G341" i="6" s="1"/>
  <c r="AU49" i="36"/>
  <c r="F799" i="6" s="1"/>
  <c r="AU48" i="35"/>
  <c r="F789" i="6" s="1"/>
  <c r="AU47" i="30"/>
  <c r="F151" i="6" s="1"/>
  <c r="F975" i="6"/>
  <c r="W26" i="38"/>
  <c r="Z24" i="36"/>
  <c r="AD54" i="36" s="1" a="1"/>
  <c r="AD54" i="36" s="1"/>
  <c r="J769" i="6"/>
  <c r="AA29" i="36"/>
  <c r="V26" i="30"/>
  <c r="Z56" i="30" s="1" a="1"/>
  <c r="Z56" i="30" s="1"/>
  <c r="Z55" i="30" s="1"/>
  <c r="Y24" i="31"/>
  <c r="Y24" i="43"/>
  <c r="W30" i="35"/>
  <c r="AT49" i="36"/>
  <c r="E799" i="6" s="1"/>
  <c r="V29" i="30"/>
  <c r="Z45" i="30" s="1" a="1"/>
  <c r="Z45" i="30" s="1"/>
  <c r="AA21" i="35"/>
  <c r="AA20" i="30"/>
  <c r="AA20" i="47"/>
  <c r="J1137" i="6"/>
  <c r="J1128" i="6"/>
  <c r="AA19" i="47"/>
  <c r="AA17" i="41"/>
  <c r="J1002" i="6"/>
  <c r="Y22" i="36"/>
  <c r="W21" i="36"/>
  <c r="Y20" i="30"/>
  <c r="Y20" i="47"/>
  <c r="Z19" i="47"/>
  <c r="AD49" i="47" s="1" a="1"/>
  <c r="AD49" i="47" s="1"/>
  <c r="AD50" i="47" s="1" a="1"/>
  <c r="AD50" i="47" s="1"/>
  <c r="Z18" i="47"/>
  <c r="AD48" i="47" s="1" a="1"/>
  <c r="AD48" i="47" s="1"/>
  <c r="X17" i="43"/>
  <c r="AT52" i="37"/>
  <c r="E827" i="6" s="1"/>
  <c r="J697" i="6"/>
  <c r="AA25" i="30"/>
  <c r="AE55" i="30" s="1"/>
  <c r="AA25" i="47"/>
  <c r="J1182" i="6"/>
  <c r="G941" i="6"/>
  <c r="X22" i="40"/>
  <c r="X20" i="35"/>
  <c r="AB50" i="35" s="1" a="1"/>
  <c r="AB50" i="35" s="1"/>
  <c r="AB49" i="35" s="1"/>
  <c r="Y19" i="30"/>
  <c r="H1129" i="6"/>
  <c r="Y19" i="48"/>
  <c r="Y18" i="41"/>
  <c r="AC48" i="41" s="1" a="1"/>
  <c r="AC48" i="41" s="1"/>
  <c r="W17" i="47"/>
  <c r="AA47" i="47" s="1" a="1"/>
  <c r="AA47" i="47" s="1"/>
  <c r="X25" i="43"/>
  <c r="AB55" i="43" s="1"/>
  <c r="W25" i="30"/>
  <c r="AA55" i="30" s="1"/>
  <c r="J973" i="6"/>
  <c r="J976" i="6"/>
  <c r="AT52" i="31"/>
  <c r="E467" i="6" s="1"/>
  <c r="J955" i="6"/>
  <c r="J958" i="6"/>
  <c r="AV51" i="37"/>
  <c r="G818" i="6" s="1"/>
  <c r="AV50" i="30"/>
  <c r="G340" i="6" s="1"/>
  <c r="AU48" i="37"/>
  <c r="F791" i="6" s="1"/>
  <c r="AU47" i="31"/>
  <c r="F152" i="6" s="1"/>
  <c r="F973" i="6"/>
  <c r="F976" i="6"/>
  <c r="Z24" i="35"/>
  <c r="AD54" i="35" s="1" a="1"/>
  <c r="AD54" i="35" s="1"/>
  <c r="AA29" i="35"/>
  <c r="J768" i="6"/>
  <c r="V26" i="35"/>
  <c r="Z56" i="35" s="1" a="1"/>
  <c r="Z56" i="35" s="1"/>
  <c r="Z55" i="35" s="1"/>
  <c r="Y24" i="30"/>
  <c r="Y24" i="47"/>
  <c r="W30" i="36"/>
  <c r="Y32" i="37"/>
  <c r="V29" i="31"/>
  <c r="Z45" i="31" s="1" a="1"/>
  <c r="Z45" i="31" s="1"/>
  <c r="J939" i="6"/>
  <c r="AA22" i="38"/>
  <c r="AA21" i="37"/>
  <c r="AA20" i="36"/>
  <c r="AA19" i="31"/>
  <c r="AA19" i="49"/>
  <c r="AE49" i="49" s="1" a="1"/>
  <c r="AE49" i="49" s="1"/>
  <c r="AA17" i="38"/>
  <c r="J894" i="6"/>
  <c r="W21" i="35"/>
  <c r="Y20" i="31"/>
  <c r="Y20" i="43"/>
  <c r="Z19" i="49"/>
  <c r="AD49" i="49" s="1" a="1"/>
  <c r="AD49" i="49" s="1"/>
  <c r="Z18" i="49"/>
  <c r="AD48" i="49" s="1" a="1"/>
  <c r="AD48" i="49" s="1"/>
  <c r="AA25" i="31"/>
  <c r="AA25" i="43"/>
  <c r="J1076" i="6"/>
  <c r="V21" i="40"/>
  <c r="Z51" i="40" s="1" a="1"/>
  <c r="Z51" i="40" s="1"/>
  <c r="Z52" i="40" s="1" a="1"/>
  <c r="Z52" i="40" s="1"/>
  <c r="X20" i="37"/>
  <c r="AB50" i="37" s="1" a="1"/>
  <c r="AB50" i="37" s="1"/>
  <c r="Y19" i="36"/>
  <c r="Y18" i="30"/>
  <c r="Y18" i="48"/>
  <c r="AC48" i="48" s="1" a="1"/>
  <c r="AC48" i="48" s="1"/>
  <c r="W17" i="41"/>
  <c r="AA47" i="41" s="1" a="1"/>
  <c r="AA47" i="41" s="1"/>
  <c r="X25" i="40"/>
  <c r="AB55" i="40" s="1"/>
  <c r="W25" i="35"/>
  <c r="AA55" i="35" s="1"/>
  <c r="J977" i="6"/>
  <c r="AA26" i="40"/>
  <c r="AA24" i="47"/>
  <c r="J1173" i="6"/>
  <c r="AU47" i="35"/>
  <c r="F780" i="6" s="1"/>
  <c r="F977" i="6"/>
  <c r="W26" i="40"/>
  <c r="Z24" i="47"/>
  <c r="AD54" i="47" s="1" a="1"/>
  <c r="AD54" i="47" s="1"/>
  <c r="J770" i="6"/>
  <c r="AA29" i="37"/>
  <c r="V26" i="37"/>
  <c r="Z56" i="37" s="1" a="1"/>
  <c r="Z56" i="37" s="1"/>
  <c r="Z55" i="37" s="1"/>
  <c r="Y24" i="36"/>
  <c r="W29" i="30"/>
  <c r="J675" i="6"/>
  <c r="V29" i="35"/>
  <c r="Z45" i="35" s="1" a="1"/>
  <c r="Z45" i="35" s="1"/>
  <c r="J941" i="6"/>
  <c r="AA22" i="40"/>
  <c r="J930" i="6"/>
  <c r="AA21" i="38"/>
  <c r="AA20" i="35"/>
  <c r="J813" i="6"/>
  <c r="AA19" i="30"/>
  <c r="AA19" i="48"/>
  <c r="J1129" i="6"/>
  <c r="AA17" i="42"/>
  <c r="J1003" i="6"/>
  <c r="Y22" i="42"/>
  <c r="H1048" i="6"/>
  <c r="W21" i="37"/>
  <c r="AA51" i="37" s="1" a="1"/>
  <c r="AA51" i="37" s="1"/>
  <c r="AA52" i="37" s="1" a="1"/>
  <c r="AA52" i="37" s="1"/>
  <c r="Y20" i="36"/>
  <c r="AC50" i="36" s="1" a="1"/>
  <c r="AC50" i="36" s="1"/>
  <c r="AC51" i="36" s="1"/>
  <c r="Z19" i="31"/>
  <c r="AD49" i="31" s="1" a="1"/>
  <c r="AD49" i="31" s="1"/>
  <c r="AD50" i="31" s="1" a="1"/>
  <c r="AD50" i="31" s="1"/>
  <c r="Z19" i="41"/>
  <c r="AD49" i="41" s="1" a="1"/>
  <c r="AD49" i="41" s="1"/>
  <c r="Z18" i="41"/>
  <c r="AD48" i="41" s="1" a="1"/>
  <c r="AD48" i="41" s="1"/>
  <c r="X17" i="38"/>
  <c r="AA25" i="36"/>
  <c r="X22" i="43"/>
  <c r="G1049" i="6"/>
  <c r="V21" i="38"/>
  <c r="Z51" i="38" s="1" a="1"/>
  <c r="Z51" i="38" s="1"/>
  <c r="Z52" i="38" s="1" a="1"/>
  <c r="Z52" i="38" s="1"/>
  <c r="X20" i="40"/>
  <c r="AB50" i="40" s="1" a="1"/>
  <c r="AB50" i="40" s="1"/>
  <c r="AB49" i="40" s="1"/>
  <c r="H804" i="6"/>
  <c r="Y19" i="35"/>
  <c r="Y18" i="31"/>
  <c r="Y18" i="42"/>
  <c r="AC48" i="42" s="1" a="1"/>
  <c r="AC48" i="42" s="1"/>
  <c r="W17" i="48"/>
  <c r="AA47" i="48" s="1" a="1"/>
  <c r="AA47" i="48" s="1"/>
  <c r="X25" i="30"/>
  <c r="AB55" i="30" s="1"/>
  <c r="X25" i="48"/>
  <c r="AB55" i="48" s="1"/>
  <c r="W25" i="37"/>
  <c r="AA55" i="37" s="1"/>
  <c r="F860" i="6"/>
  <c r="AA26" i="43"/>
  <c r="J1085" i="6"/>
  <c r="AA24" i="49"/>
  <c r="AE54" i="49" s="1"/>
  <c r="AV50" i="37"/>
  <c r="G809" i="6" s="1"/>
  <c r="AU52" i="31"/>
  <c r="F467" i="6" s="1"/>
  <c r="AU47" i="37"/>
  <c r="F782" i="6" s="1"/>
  <c r="W26" i="43"/>
  <c r="F1085" i="6"/>
  <c r="Z24" i="40"/>
  <c r="AD54" i="40" s="1" a="1"/>
  <c r="AD54" i="40" s="1"/>
  <c r="Y24" i="35"/>
  <c r="W29" i="31"/>
  <c r="B393" i="6"/>
  <c r="A372" i="6"/>
  <c r="V29" i="37"/>
  <c r="Z45" i="37" s="1" a="1"/>
  <c r="Z45" i="37" s="1"/>
  <c r="AA22" i="42"/>
  <c r="J1048" i="6"/>
  <c r="AA20" i="37"/>
  <c r="J806" i="6"/>
  <c r="AA19" i="37"/>
  <c r="AA17" i="43"/>
  <c r="J1004" i="6"/>
  <c r="Y22" i="49"/>
  <c r="AC52" i="49" s="1" a="1"/>
  <c r="AC52" i="49" s="1"/>
  <c r="W21" i="41"/>
  <c r="Y20" i="35"/>
  <c r="AC50" i="35" s="1" a="1"/>
  <c r="AC50" i="35" s="1"/>
  <c r="AC51" i="35" s="1"/>
  <c r="Z19" i="30"/>
  <c r="AD49" i="30" s="1" a="1"/>
  <c r="AD49" i="30" s="1"/>
  <c r="AD50" i="30" s="1" a="1"/>
  <c r="AD50" i="30" s="1"/>
  <c r="Z19" i="48"/>
  <c r="AD49" i="48" s="1" a="1"/>
  <c r="AD49" i="48" s="1"/>
  <c r="Z18" i="48"/>
  <c r="AD48" i="48" s="1" a="1"/>
  <c r="AD48" i="48" s="1"/>
  <c r="X17" i="41"/>
  <c r="J858" i="6"/>
  <c r="AA25" i="35"/>
  <c r="J423" i="6"/>
  <c r="G1156" i="6"/>
  <c r="X22" i="48"/>
  <c r="V21" i="42"/>
  <c r="Z51" i="42" s="1" a="1"/>
  <c r="Z51" i="42" s="1"/>
  <c r="X20" i="38"/>
  <c r="AB50" i="38" s="1" a="1"/>
  <c r="AB50" i="38" s="1"/>
  <c r="AB49" i="38" s="1"/>
  <c r="H806" i="6"/>
  <c r="Y19" i="37"/>
  <c r="Y18" i="36"/>
  <c r="AC48" i="36" s="1" a="1"/>
  <c r="AC48" i="36" s="1"/>
  <c r="W17" i="30"/>
  <c r="AA47" i="30" s="1" a="1"/>
  <c r="AA47" i="30" s="1"/>
  <c r="W17" i="49"/>
  <c r="AA47" i="49" s="1" a="1"/>
  <c r="AA47" i="49" s="1"/>
  <c r="X25" i="31"/>
  <c r="AB55" i="31" s="1"/>
  <c r="X25" i="49"/>
  <c r="AB55" i="49" s="1"/>
  <c r="F1074" i="6"/>
  <c r="W25" i="41"/>
  <c r="AA26" i="49"/>
  <c r="AE56" i="49" s="1"/>
  <c r="AA24" i="31"/>
  <c r="AA24" i="42"/>
  <c r="J1066" i="6"/>
  <c r="AV50" i="36"/>
  <c r="G808" i="6" s="1"/>
  <c r="AV49" i="35"/>
  <c r="G798" i="6" s="1"/>
  <c r="AU52" i="35"/>
  <c r="F825" i="6" s="1"/>
  <c r="AU51" i="30"/>
  <c r="F403" i="6" s="1"/>
  <c r="AU47" i="36"/>
  <c r="F781" i="6" s="1"/>
  <c r="W26" i="49"/>
  <c r="V26" i="40"/>
  <c r="Z56" i="40" s="1" a="1"/>
  <c r="Z56" i="40" s="1"/>
  <c r="Z55" i="40" s="1"/>
  <c r="Y24" i="37"/>
  <c r="W29" i="35"/>
  <c r="W31" i="37"/>
  <c r="V29" i="36"/>
  <c r="Z45" i="36" s="1" a="1"/>
  <c r="Z45" i="36" s="1"/>
  <c r="AA22" i="49"/>
  <c r="AE52" i="49" s="1"/>
  <c r="AA21" i="40"/>
  <c r="J932" i="6"/>
  <c r="AA19" i="36"/>
  <c r="AA17" i="47"/>
  <c r="J1110" i="6"/>
  <c r="H939" i="6"/>
  <c r="Y22" i="38"/>
  <c r="W21" i="38"/>
  <c r="Y20" i="37"/>
  <c r="Z19" i="36"/>
  <c r="AD49" i="36" s="1" a="1"/>
  <c r="AD49" i="36" s="1"/>
  <c r="Z18" i="37"/>
  <c r="AD48" i="37" s="1" a="1"/>
  <c r="AD48" i="37" s="1"/>
  <c r="Z18" i="42"/>
  <c r="AD48" i="42" s="1" a="1"/>
  <c r="AD48" i="42" s="1"/>
  <c r="X17" i="40"/>
  <c r="AA25" i="37"/>
  <c r="W17" i="28"/>
  <c r="AA47" i="28" s="1" a="1"/>
  <c r="AA47" i="28" s="1"/>
  <c r="X22" i="47"/>
  <c r="V21" i="47"/>
  <c r="Z51" i="47" s="1" a="1"/>
  <c r="Z51" i="47" s="1"/>
  <c r="X20" i="42"/>
  <c r="AB50" i="42" s="1" a="1"/>
  <c r="AB50" i="42" s="1"/>
  <c r="AB49" i="42" s="1"/>
  <c r="Y18" i="35"/>
  <c r="AC48" i="35" s="1" a="1"/>
  <c r="AC48" i="35" s="1"/>
  <c r="W17" i="31"/>
  <c r="AA47" i="31" s="1" a="1"/>
  <c r="AA47" i="31" s="1"/>
  <c r="W17" i="43"/>
  <c r="AA47" i="43" s="1" a="1"/>
  <c r="AA47" i="43" s="1"/>
  <c r="X25" i="36"/>
  <c r="AB55" i="36" s="1"/>
  <c r="F966" i="6"/>
  <c r="W25" i="38"/>
  <c r="J1083" i="6"/>
  <c r="AA26" i="41"/>
  <c r="AT51" i="31"/>
  <c r="E404" i="6" s="1"/>
  <c r="AA24" i="30"/>
  <c r="AA24" i="48"/>
  <c r="J1174" i="6"/>
  <c r="AV49" i="37"/>
  <c r="G800" i="6" s="1"/>
  <c r="AU52" i="37"/>
  <c r="F827" i="6" s="1"/>
  <c r="AU51" i="31"/>
  <c r="F404" i="6" s="1"/>
  <c r="F1083" i="6"/>
  <c r="W26" i="41"/>
  <c r="Z24" i="38"/>
  <c r="AD54" i="38" s="1" a="1"/>
  <c r="AD54" i="38" s="1"/>
  <c r="AA30" i="30"/>
  <c r="J130" i="6"/>
  <c r="V26" i="38"/>
  <c r="Z56" i="38" s="1" a="1"/>
  <c r="Z56" i="38" s="1"/>
  <c r="Z55" i="38" s="1"/>
  <c r="Y24" i="40"/>
  <c r="W29" i="37"/>
  <c r="V21" i="28"/>
  <c r="Z51" i="28" s="1" a="1"/>
  <c r="Z51" i="28" s="1"/>
  <c r="Z52" i="28" s="1" a="1"/>
  <c r="Z52" i="28" s="1"/>
  <c r="J1047" i="6"/>
  <c r="AA22" i="41"/>
  <c r="AA21" i="42"/>
  <c r="J1039" i="6"/>
  <c r="AA20" i="42"/>
  <c r="J1030" i="6"/>
  <c r="AA19" i="35"/>
  <c r="AA17" i="31"/>
  <c r="J1111" i="6"/>
  <c r="AA17" i="48"/>
  <c r="Y22" i="40"/>
  <c r="H941" i="6"/>
  <c r="Y20" i="40"/>
  <c r="Z19" i="35"/>
  <c r="AD49" i="35" s="1" a="1"/>
  <c r="AD49" i="35" s="1"/>
  <c r="Z18" i="30"/>
  <c r="Z18" i="43"/>
  <c r="AD48" i="43" s="1" a="1"/>
  <c r="AD48" i="43" s="1"/>
  <c r="X17" i="47"/>
  <c r="AA25" i="38"/>
  <c r="J966" i="6"/>
  <c r="X22" i="31"/>
  <c r="X22" i="42"/>
  <c r="V21" i="43"/>
  <c r="Z51" i="43" s="1" a="1"/>
  <c r="Z51" i="43" s="1"/>
  <c r="H912" i="6"/>
  <c r="Y19" i="38"/>
  <c r="W17" i="36"/>
  <c r="AA47" i="36" s="1" a="1"/>
  <c r="AA47" i="36" s="1"/>
  <c r="X25" i="35"/>
  <c r="AB55" i="35" s="1"/>
  <c r="F967" i="6"/>
  <c r="F964" i="6"/>
  <c r="J1192" i="6"/>
  <c r="AA26" i="48"/>
  <c r="AA24" i="37"/>
  <c r="AT47" i="30"/>
  <c r="E151" i="6" s="1"/>
  <c r="AV49" i="36"/>
  <c r="G799" i="6" s="1"/>
  <c r="AV47" i="30"/>
  <c r="G151" i="6" s="1"/>
  <c r="AU52" i="36"/>
  <c r="F826" i="6" s="1"/>
  <c r="AU51" i="35"/>
  <c r="F816" i="6" s="1"/>
  <c r="AU50" i="31"/>
  <c r="F341" i="6" s="1"/>
  <c r="F1192" i="6"/>
  <c r="W26" i="48"/>
  <c r="Z24" i="49"/>
  <c r="AD54" i="49" s="1" a="1"/>
  <c r="AD54" i="49" s="1"/>
  <c r="AA30" i="31"/>
  <c r="J131" i="6"/>
  <c r="V26" i="43"/>
  <c r="Z56" i="43" s="1" a="1"/>
  <c r="Z56" i="43" s="1"/>
  <c r="Z55" i="43" s="1"/>
  <c r="Y24" i="38"/>
  <c r="W29" i="36"/>
  <c r="E66" i="6"/>
  <c r="AA17" i="28"/>
  <c r="AA22" i="43"/>
  <c r="J1049" i="6"/>
  <c r="AA21" i="47"/>
  <c r="J1146" i="6"/>
  <c r="AA20" i="43"/>
  <c r="J1031" i="6"/>
  <c r="J1020" i="6"/>
  <c r="AA19" i="41"/>
  <c r="AA17" i="30"/>
  <c r="AA17" i="49"/>
  <c r="AE47" i="49" s="1"/>
  <c r="W21" i="28"/>
  <c r="H1047" i="6"/>
  <c r="Y22" i="41"/>
  <c r="W21" i="40"/>
  <c r="Y20" i="38"/>
  <c r="Z19" i="37"/>
  <c r="AD49" i="37" s="1" a="1"/>
  <c r="AD49" i="37" s="1"/>
  <c r="Z18" i="31"/>
  <c r="X17" i="37"/>
  <c r="X17" i="48"/>
  <c r="AA25" i="49"/>
  <c r="AE55" i="49" s="1"/>
  <c r="X22" i="30"/>
  <c r="X22" i="49"/>
  <c r="V21" i="49"/>
  <c r="Z51" i="49" s="1" a="1"/>
  <c r="Z51" i="49" s="1"/>
  <c r="Z52" i="49" s="1" a="1"/>
  <c r="Z52" i="49" s="1"/>
  <c r="X20" i="41"/>
  <c r="AB50" i="41" s="1" a="1"/>
  <c r="AB50" i="41" s="1"/>
  <c r="AB49" i="41" s="1"/>
  <c r="Y19" i="41"/>
  <c r="H1020" i="6"/>
  <c r="W17" i="35"/>
  <c r="AA47" i="35" s="1" a="1"/>
  <c r="AA47" i="35" s="1"/>
  <c r="X25" i="37"/>
  <c r="AB55" i="37" s="1"/>
  <c r="W25" i="47"/>
  <c r="F1182" i="6"/>
  <c r="AA26" i="31"/>
  <c r="AA26" i="42"/>
  <c r="J1084" i="6"/>
  <c r="AA24" i="36"/>
  <c r="AV47" i="31"/>
  <c r="G152" i="6" s="1"/>
  <c r="AU51" i="37"/>
  <c r="F818" i="6" s="1"/>
  <c r="W26" i="31"/>
  <c r="F1084" i="6"/>
  <c r="W26" i="42"/>
  <c r="Z24" i="42"/>
  <c r="AD54" i="42" s="1" a="1"/>
  <c r="AD54" i="42" s="1"/>
  <c r="AA30" i="37"/>
  <c r="J779" i="6"/>
  <c r="V26" i="49"/>
  <c r="Z56" i="49" s="1" a="1"/>
  <c r="Z56" i="49" s="1"/>
  <c r="Z55" i="49" s="1"/>
  <c r="E1051" i="6"/>
  <c r="AT58" i="42"/>
  <c r="G835" i="6"/>
  <c r="G1052" i="6"/>
  <c r="F834" i="6"/>
  <c r="F942" i="6"/>
  <c r="AU58" i="38"/>
  <c r="E835" i="6"/>
  <c r="E1160" i="6"/>
  <c r="AT58" i="49"/>
  <c r="AA23" i="40"/>
  <c r="AE53" i="40" s="1"/>
  <c r="AA23" i="38"/>
  <c r="AE53" i="38" s="1"/>
  <c r="Y23" i="49"/>
  <c r="AC53" i="49" s="1" a="1"/>
  <c r="AC53" i="49" s="1"/>
  <c r="X23" i="36"/>
  <c r="X23" i="43"/>
  <c r="F530" i="6"/>
  <c r="G530" i="6"/>
  <c r="G1160" i="6"/>
  <c r="F836" i="6"/>
  <c r="F1159" i="6"/>
  <c r="AU58" i="48"/>
  <c r="E1052" i="6"/>
  <c r="AT58" i="43"/>
  <c r="E1050" i="6"/>
  <c r="AT58" i="41"/>
  <c r="AA23" i="41"/>
  <c r="AE53" i="41" s="1"/>
  <c r="Y23" i="36"/>
  <c r="AC53" i="36" s="1" a="1"/>
  <c r="AC53" i="36" s="1"/>
  <c r="Y23" i="43"/>
  <c r="AC53" i="43" s="1" a="1"/>
  <c r="AC53" i="43" s="1"/>
  <c r="X23" i="31"/>
  <c r="X23" i="38"/>
  <c r="G943" i="6"/>
  <c r="X23" i="30"/>
  <c r="G529" i="6"/>
  <c r="G942" i="6"/>
  <c r="F529" i="6"/>
  <c r="F1050" i="6"/>
  <c r="AU58" i="41"/>
  <c r="E943" i="6"/>
  <c r="AT58" i="39"/>
  <c r="AA23" i="31"/>
  <c r="AE53" i="31" s="1"/>
  <c r="AA23" i="42"/>
  <c r="AE53" i="42" s="1"/>
  <c r="Y23" i="30"/>
  <c r="AC53" i="30" s="1" a="1"/>
  <c r="AC53" i="30" s="1"/>
  <c r="X23" i="37"/>
  <c r="X23" i="48"/>
  <c r="E529" i="6"/>
  <c r="Y23" i="28"/>
  <c r="AC53" i="28" s="1" a="1"/>
  <c r="AC53" i="28" s="1"/>
  <c r="G836" i="6"/>
  <c r="G944" i="6"/>
  <c r="F1051" i="6"/>
  <c r="AU58" i="42"/>
  <c r="F1160" i="6"/>
  <c r="AU58" i="49"/>
  <c r="E1158" i="6"/>
  <c r="AT58" i="47"/>
  <c r="AA23" i="35"/>
  <c r="AE53" i="35" s="1"/>
  <c r="AA23" i="49"/>
  <c r="AE53" i="49" s="1"/>
  <c r="Y23" i="31"/>
  <c r="AC53" i="31" s="1" a="1"/>
  <c r="AC53" i="31" s="1"/>
  <c r="Y23" i="38"/>
  <c r="AC53" i="38" s="1" a="1"/>
  <c r="AC53" i="38" s="1"/>
  <c r="X23" i="41"/>
  <c r="X23" i="40"/>
  <c r="F944" i="6"/>
  <c r="AU58" i="40"/>
  <c r="AA23" i="48"/>
  <c r="AE53" i="48" s="1"/>
  <c r="F528" i="6"/>
  <c r="G1050" i="6"/>
  <c r="G1159" i="6"/>
  <c r="F1158" i="6"/>
  <c r="AU58" i="47"/>
  <c r="E834" i="6"/>
  <c r="E942" i="6"/>
  <c r="AT58" i="38"/>
  <c r="AA23" i="36"/>
  <c r="AE53" i="36" s="1"/>
  <c r="AA23" i="47"/>
  <c r="AE53" i="47" s="1"/>
  <c r="Y23" i="37"/>
  <c r="AC53" i="37" s="1" a="1"/>
  <c r="AC53" i="37" s="1"/>
  <c r="Y23" i="40"/>
  <c r="AC53" i="40" s="1" a="1"/>
  <c r="AC53" i="40" s="1"/>
  <c r="X23" i="42"/>
  <c r="G834" i="6"/>
  <c r="Y23" i="35"/>
  <c r="AC53" i="35" s="1" a="1"/>
  <c r="AC53" i="35" s="1"/>
  <c r="X23" i="28"/>
  <c r="G1051" i="6"/>
  <c r="E528" i="6"/>
  <c r="F1052" i="6"/>
  <c r="AU58" i="43"/>
  <c r="E530" i="6"/>
  <c r="E944" i="6"/>
  <c r="AT58" i="40"/>
  <c r="AA23" i="30"/>
  <c r="AE53" i="30" s="1"/>
  <c r="AA23" i="43"/>
  <c r="AE53" i="43" s="1"/>
  <c r="Y23" i="41"/>
  <c r="AC53" i="41" s="1" a="1"/>
  <c r="AC53" i="41" s="1"/>
  <c r="Y23" i="48"/>
  <c r="AC53" i="48" s="1" a="1"/>
  <c r="AC53" i="48" s="1"/>
  <c r="X23" i="49"/>
  <c r="J570" i="6"/>
  <c r="Y23" i="47"/>
  <c r="AC53" i="47" s="1" a="1"/>
  <c r="AC53" i="47" s="1"/>
  <c r="G528" i="6"/>
  <c r="G1158" i="6"/>
  <c r="F835" i="6"/>
  <c r="F943" i="6"/>
  <c r="AU58" i="39"/>
  <c r="E836" i="6"/>
  <c r="E1159" i="6"/>
  <c r="AT58" i="48"/>
  <c r="AA23" i="37"/>
  <c r="AE53" i="37" s="1"/>
  <c r="Y23" i="42"/>
  <c r="AC53" i="42" s="1" a="1"/>
  <c r="AC53" i="42" s="1"/>
  <c r="X23" i="35"/>
  <c r="X23" i="47"/>
  <c r="AQ30" i="28"/>
  <c r="AR46" i="28"/>
  <c r="AW30" i="28"/>
  <c r="AR45" i="28"/>
  <c r="AQ29" i="28"/>
  <c r="AW29" i="28"/>
  <c r="AQ32" i="28"/>
  <c r="AR48" i="28"/>
  <c r="AW32" i="28"/>
  <c r="AW40" i="28"/>
  <c r="AQ40" i="28"/>
  <c r="AR56" i="28"/>
  <c r="AW39" i="28"/>
  <c r="AQ39" i="28"/>
  <c r="AR55" i="28"/>
  <c r="AR54" i="28"/>
  <c r="AW38" i="28"/>
  <c r="AQ38" i="28"/>
  <c r="AR49" i="28"/>
  <c r="AQ33" i="28"/>
  <c r="AW33" i="28"/>
  <c r="AQ37" i="28"/>
  <c r="AR53" i="28"/>
  <c r="AW37" i="28"/>
  <c r="A2103" i="6"/>
  <c r="A2102" i="6"/>
  <c r="A2101" i="6"/>
  <c r="A2100" i="6"/>
  <c r="A2099" i="6"/>
  <c r="A2098" i="6"/>
  <c r="A2097" i="6"/>
  <c r="A2096" i="6"/>
  <c r="A2095" i="6"/>
  <c r="A2094" i="6"/>
  <c r="A2093" i="6"/>
  <c r="A2092" i="6"/>
  <c r="A2091" i="6"/>
  <c r="A2090" i="6"/>
  <c r="A2089" i="6"/>
  <c r="A2088" i="6"/>
  <c r="A2087" i="6"/>
  <c r="A2086" i="6"/>
  <c r="A2085" i="6"/>
  <c r="A2084" i="6"/>
  <c r="A2083" i="6"/>
  <c r="A2082" i="6"/>
  <c r="A2081" i="6"/>
  <c r="A2080" i="6"/>
  <c r="A2079" i="6"/>
  <c r="A2078" i="6"/>
  <c r="A2077" i="6"/>
  <c r="A2076" i="6"/>
  <c r="A2075" i="6"/>
  <c r="A2074" i="6"/>
  <c r="A2073" i="6"/>
  <c r="A2072" i="6"/>
  <c r="A2071" i="6"/>
  <c r="A2070" i="6"/>
  <c r="A2069" i="6"/>
  <c r="A2068" i="6"/>
  <c r="A2067" i="6"/>
  <c r="A2066" i="6"/>
  <c r="A2065" i="6"/>
  <c r="A2064" i="6"/>
  <c r="A2063" i="6"/>
  <c r="A2062" i="6"/>
  <c r="A2061" i="6"/>
  <c r="A2060" i="6"/>
  <c r="A2059" i="6"/>
  <c r="A2058" i="6"/>
  <c r="A2057" i="6"/>
  <c r="A2056" i="6"/>
  <c r="A2055" i="6"/>
  <c r="A2054" i="6"/>
  <c r="A2053" i="6"/>
  <c r="A2052" i="6"/>
  <c r="A2051" i="6"/>
  <c r="A2050" i="6"/>
  <c r="A2049" i="6"/>
  <c r="A2048" i="6"/>
  <c r="A2047" i="6"/>
  <c r="A2046" i="6"/>
  <c r="A2045" i="6"/>
  <c r="A2044" i="6"/>
  <c r="A2043" i="6"/>
  <c r="A2042" i="6"/>
  <c r="A2041" i="6"/>
  <c r="A2040" i="6"/>
  <c r="A2039" i="6"/>
  <c r="A2038" i="6"/>
  <c r="A2037" i="6"/>
  <c r="A2036" i="6"/>
  <c r="A2035" i="6"/>
  <c r="A2034" i="6"/>
  <c r="A2033" i="6"/>
  <c r="A2032" i="6"/>
  <c r="A2031" i="6"/>
  <c r="A2030" i="6"/>
  <c r="A2029" i="6"/>
  <c r="A2028" i="6"/>
  <c r="A2027" i="6"/>
  <c r="A2026" i="6"/>
  <c r="A2025" i="6"/>
  <c r="A2024" i="6"/>
  <c r="A2023" i="6"/>
  <c r="A2022" i="6"/>
  <c r="A2021" i="6"/>
  <c r="A2020" i="6"/>
  <c r="A2019" i="6"/>
  <c r="A2018" i="6"/>
  <c r="A2017" i="6"/>
  <c r="A2016" i="6"/>
  <c r="A2015" i="6"/>
  <c r="A2014" i="6"/>
  <c r="A2013" i="6"/>
  <c r="A2012" i="6"/>
  <c r="A2011" i="6"/>
  <c r="A2010" i="6"/>
  <c r="A2009" i="6"/>
  <c r="A2008" i="6"/>
  <c r="A2007" i="6"/>
  <c r="A2006" i="6"/>
  <c r="A2005" i="6"/>
  <c r="A2004" i="6"/>
  <c r="A2003" i="6"/>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J58" i="61" l="1" a="1"/>
  <c r="J58" i="61" s="1"/>
  <c r="J58" i="40" a="1"/>
  <c r="J58" i="40" s="1"/>
  <c r="AC50" i="39" a="1"/>
  <c r="AC50" i="39" s="1"/>
  <c r="J58" i="41" a="1"/>
  <c r="J58" i="41" s="1"/>
  <c r="J58" i="31" a="1"/>
  <c r="J58" i="31" s="1"/>
  <c r="AD50" i="41" a="1"/>
  <c r="AD50" i="41" s="1"/>
  <c r="AD58" i="41" s="1" a="1"/>
  <c r="AD58" i="41" s="1"/>
  <c r="AD50" i="48" a="1"/>
  <c r="AD50" i="48" s="1"/>
  <c r="J58" i="60" a="1"/>
  <c r="J58" i="60" s="1"/>
  <c r="H52" i="42" a="1"/>
  <c r="H52" i="42" s="1"/>
  <c r="F1048" i="6" s="1"/>
  <c r="H58" i="42" a="1"/>
  <c r="H58" i="42" s="1"/>
  <c r="F66" i="6"/>
  <c r="H58" i="28" a="1"/>
  <c r="H58" i="28" s="1"/>
  <c r="F993" i="6"/>
  <c r="H58" i="41" a="1"/>
  <c r="H58" i="41" s="1"/>
  <c r="H52" i="38" a="1"/>
  <c r="H52" i="38" s="1"/>
  <c r="F939" i="6" s="1"/>
  <c r="H58" i="38" a="1"/>
  <c r="H58" i="38" s="1"/>
  <c r="AC55" i="60"/>
  <c r="H1225" i="6" s="1"/>
  <c r="H1222" i="6"/>
  <c r="H52" i="60" a="1"/>
  <c r="H52" i="60" s="1"/>
  <c r="F1217" i="6" s="1"/>
  <c r="F1214" i="6"/>
  <c r="J58" i="47" a="1"/>
  <c r="J58" i="47" s="1"/>
  <c r="J58" i="35" a="1"/>
  <c r="J58" i="35" s="1"/>
  <c r="J58" i="43" a="1"/>
  <c r="J58" i="43" s="1"/>
  <c r="J58" i="28" a="1"/>
  <c r="J58" i="28" s="1"/>
  <c r="AD50" i="60" a="1"/>
  <c r="AD50" i="60" s="1"/>
  <c r="Z52" i="37" a="1"/>
  <c r="Z52" i="37" s="1"/>
  <c r="E830" i="6" s="1"/>
  <c r="AB56" i="47" a="1"/>
  <c r="AB56" i="47" s="1"/>
  <c r="G1188" i="6" s="1"/>
  <c r="AC50" i="30" a="1"/>
  <c r="AC50" i="30" s="1"/>
  <c r="AC50" i="47" a="1"/>
  <c r="AC50" i="47" s="1"/>
  <c r="AC50" i="31" a="1"/>
  <c r="AC50" i="31" s="1"/>
  <c r="AC51" i="31" s="1"/>
  <c r="AC50" i="43" a="1"/>
  <c r="AC50" i="43" s="1"/>
  <c r="AD50" i="49" a="1"/>
  <c r="AD50" i="49" s="1"/>
  <c r="AD58" i="49" s="1" a="1"/>
  <c r="AD58" i="49" s="1"/>
  <c r="G47" i="35"/>
  <c r="E786" i="6" s="1"/>
  <c r="G58" i="35" a="1"/>
  <c r="G58" i="35" s="1"/>
  <c r="H52" i="47" a="1"/>
  <c r="H52" i="47" s="1"/>
  <c r="F1155" i="6" s="1"/>
  <c r="H58" i="47" a="1"/>
  <c r="H58" i="47" s="1"/>
  <c r="H58" i="35" a="1"/>
  <c r="H58" i="35" s="1"/>
  <c r="H58" i="36" a="1"/>
  <c r="H58" i="36" s="1"/>
  <c r="Z52" i="61" a="1"/>
  <c r="Z52" i="61" s="1"/>
  <c r="AC50" i="37" a="1"/>
  <c r="AC50" i="37" s="1"/>
  <c r="AD50" i="36" a="1"/>
  <c r="AD50" i="36" s="1"/>
  <c r="I811" i="6" s="1"/>
  <c r="AD50" i="35" a="1"/>
  <c r="AD50" i="35" s="1"/>
  <c r="AD58" i="35" s="1" a="1"/>
  <c r="AD58" i="35" s="1"/>
  <c r="Z52" i="43" a="1"/>
  <c r="Z52" i="43" s="1"/>
  <c r="E1046" i="6" s="1"/>
  <c r="AC50" i="38" a="1"/>
  <c r="AC50" i="38" s="1"/>
  <c r="AB52" i="49" a="1"/>
  <c r="AB52" i="49" s="1"/>
  <c r="AB52" i="39" a="1"/>
  <c r="AB52" i="39" s="1"/>
  <c r="G937" i="6" s="1"/>
  <c r="I49" i="60"/>
  <c r="G1208" i="6" s="1"/>
  <c r="I51" i="60" a="1"/>
  <c r="I51" i="60" s="1"/>
  <c r="G1115" i="6"/>
  <c r="AV58" i="49"/>
  <c r="G58" i="37" a="1"/>
  <c r="G58" i="37" s="1"/>
  <c r="J58" i="36" a="1"/>
  <c r="J58" i="36" s="1"/>
  <c r="F778" i="6"/>
  <c r="I51" i="35" a="1"/>
  <c r="I51" i="35" s="1"/>
  <c r="H58" i="60" a="1"/>
  <c r="H58" i="60" s="1"/>
  <c r="H58" i="30" a="1"/>
  <c r="H58" i="30" s="1"/>
  <c r="H58" i="31" a="1"/>
  <c r="H58" i="31" s="1"/>
  <c r="AE45" i="35"/>
  <c r="J765" i="6" s="1"/>
  <c r="AB52" i="40" a="1"/>
  <c r="AB52" i="40" s="1"/>
  <c r="G938" i="6" s="1"/>
  <c r="AD47" i="47"/>
  <c r="I1107" i="6" s="1"/>
  <c r="AD58" i="47" a="1"/>
  <c r="AD58" i="47" s="1"/>
  <c r="AE56" i="28"/>
  <c r="J738" i="6" s="1"/>
  <c r="AD50" i="43" a="1"/>
  <c r="AD50" i="43" s="1"/>
  <c r="AE51" i="36"/>
  <c r="J820" i="6" s="1"/>
  <c r="AD53" i="37"/>
  <c r="I839" i="6" s="1"/>
  <c r="AD55" i="37"/>
  <c r="I857" i="6" s="1"/>
  <c r="AE51" i="31"/>
  <c r="J425" i="6" s="1"/>
  <c r="AC54" i="41" a="1"/>
  <c r="AC54" i="41" s="1"/>
  <c r="Z54" i="41" a="1"/>
  <c r="Z54" i="41" s="1"/>
  <c r="E1062" i="6" s="1"/>
  <c r="AA56" i="35" a="1"/>
  <c r="AA56" i="35" s="1"/>
  <c r="F864" i="6" s="1"/>
  <c r="AB56" i="35" a="1"/>
  <c r="AB56" i="35" s="1"/>
  <c r="G864" i="6" s="1"/>
  <c r="AD54" i="28" a="1"/>
  <c r="AD54" i="28" s="1"/>
  <c r="AD53" i="31"/>
  <c r="I551" i="6" s="1"/>
  <c r="AD55" i="31"/>
  <c r="I677" i="6" s="1"/>
  <c r="Z52" i="48" a="1"/>
  <c r="Z52" i="48" s="1"/>
  <c r="E1153" i="6" s="1"/>
  <c r="AC50" i="41" a="1"/>
  <c r="AC50" i="41" s="1"/>
  <c r="AD55" i="41"/>
  <c r="I1071" i="6" s="1"/>
  <c r="AD53" i="41"/>
  <c r="I1053" i="6" s="1"/>
  <c r="AE56" i="30"/>
  <c r="J739" i="6" s="1"/>
  <c r="Z52" i="41" a="1"/>
  <c r="Z52" i="41" s="1"/>
  <c r="E1044" i="6" s="1"/>
  <c r="AD47" i="36"/>
  <c r="I784" i="6" s="1"/>
  <c r="AD58" i="36" a="1"/>
  <c r="AD58" i="36" s="1"/>
  <c r="AE49" i="38" a="1"/>
  <c r="AE49" i="38" s="1"/>
  <c r="J909" i="6" s="1"/>
  <c r="AB52" i="60" a="1"/>
  <c r="AB52" i="60" s="1"/>
  <c r="G1216" i="6" s="1"/>
  <c r="AE49" i="28"/>
  <c r="J297" i="6" s="1"/>
  <c r="AC46" i="39" a="1"/>
  <c r="AC46" i="39" s="1"/>
  <c r="H883" i="6" s="1"/>
  <c r="AA46" i="39" a="1"/>
  <c r="AA46" i="39" s="1"/>
  <c r="AA46" i="40" a="1"/>
  <c r="AA46" i="40" s="1"/>
  <c r="F884" i="6" s="1"/>
  <c r="AC46" i="40" a="1"/>
  <c r="AC46" i="40" s="1"/>
  <c r="H884" i="6" s="1"/>
  <c r="Z47" i="43"/>
  <c r="E1001" i="6" s="1"/>
  <c r="AA18" i="36"/>
  <c r="L48" i="36"/>
  <c r="AA18" i="40"/>
  <c r="L48" i="40" a="1"/>
  <c r="L48" i="40" s="1"/>
  <c r="L48" i="28"/>
  <c r="J58" i="48" a="1"/>
  <c r="J58" i="48" s="1"/>
  <c r="AD47" i="39"/>
  <c r="I892" i="6" s="1"/>
  <c r="K47" i="30"/>
  <c r="I193" i="6" s="1"/>
  <c r="K58" i="30" a="1"/>
  <c r="K58" i="30" s="1"/>
  <c r="K47" i="36"/>
  <c r="I787" i="6" s="1"/>
  <c r="K58" i="36" a="1"/>
  <c r="K58" i="36" s="1"/>
  <c r="G58" i="36" a="1"/>
  <c r="G58" i="36" s="1"/>
  <c r="I51" i="61" a="1"/>
  <c r="I51" i="61" s="1"/>
  <c r="I58" i="61" s="1" a="1"/>
  <c r="I58" i="61" s="1"/>
  <c r="K47" i="37"/>
  <c r="I788" i="6" s="1"/>
  <c r="K58" i="37" a="1"/>
  <c r="K58" i="37" s="1"/>
  <c r="Z53" i="30" a="1"/>
  <c r="Z53" i="30" s="1"/>
  <c r="E550" i="6" s="1"/>
  <c r="AB53" i="30" a="1"/>
  <c r="AB53" i="30" s="1"/>
  <c r="AD48" i="31" a="1"/>
  <c r="AD48" i="31" s="1"/>
  <c r="AE51" i="47"/>
  <c r="J1143" i="6" s="1"/>
  <c r="AE49" i="35"/>
  <c r="J801" i="6" s="1"/>
  <c r="AB56" i="41" a="1"/>
  <c r="AB56" i="41" s="1"/>
  <c r="G1080" i="6" s="1"/>
  <c r="AA56" i="41" a="1"/>
  <c r="AA56" i="41" s="1"/>
  <c r="F1080" i="6" s="1"/>
  <c r="AE54" i="30"/>
  <c r="J613" i="6" s="1"/>
  <c r="AA51" i="38" a="1"/>
  <c r="AA51" i="38" s="1"/>
  <c r="AB51" i="38" a="1"/>
  <c r="AB51" i="38" s="1"/>
  <c r="G927" i="6" s="1"/>
  <c r="AE49" i="30"/>
  <c r="J298" i="6" s="1"/>
  <c r="Z53" i="28" a="1"/>
  <c r="Z53" i="28" s="1"/>
  <c r="E549" i="6" s="1"/>
  <c r="AB53" i="28" a="1"/>
  <c r="AB53" i="28" s="1"/>
  <c r="AB54" i="28" s="1" a="1"/>
  <c r="AB54" i="28" s="1"/>
  <c r="AD50" i="37" a="1"/>
  <c r="AD50" i="37" s="1"/>
  <c r="AC50" i="40" a="1"/>
  <c r="AC50" i="40" s="1"/>
  <c r="AC52" i="38" a="1"/>
  <c r="AC52" i="38" s="1"/>
  <c r="H936" i="6" s="1"/>
  <c r="AB56" i="49" a="1"/>
  <c r="AB56" i="49" s="1"/>
  <c r="AA56" i="49" a="1"/>
  <c r="AA56" i="49" s="1"/>
  <c r="AA51" i="41" a="1"/>
  <c r="AA51" i="41" s="1"/>
  <c r="AB51" i="41" a="1"/>
  <c r="AB51" i="41" s="1"/>
  <c r="G1035" i="6" s="1"/>
  <c r="Z54" i="35" a="1"/>
  <c r="Z54" i="35" s="1"/>
  <c r="E846" i="6" s="1"/>
  <c r="AC54" i="35" a="1"/>
  <c r="AC54" i="35" s="1"/>
  <c r="AC55" i="35" s="1"/>
  <c r="H855" i="6" s="1"/>
  <c r="AC48" i="31" a="1"/>
  <c r="AC48" i="31" s="1"/>
  <c r="AE55" i="36"/>
  <c r="J856" i="6" s="1"/>
  <c r="AC45" i="30" a="1"/>
  <c r="AC45" i="30" s="1"/>
  <c r="H46" i="6" s="1"/>
  <c r="AA45" i="30" a="1"/>
  <c r="AA45" i="30" s="1"/>
  <c r="F46" i="6" s="1"/>
  <c r="AE49" i="31"/>
  <c r="J299" i="6" s="1"/>
  <c r="AD53" i="35"/>
  <c r="I837" i="6" s="1"/>
  <c r="AD55" i="35"/>
  <c r="I855" i="6" s="1"/>
  <c r="AE49" i="47" a="1"/>
  <c r="AE49" i="47" s="1"/>
  <c r="J1125" i="6" s="1"/>
  <c r="AC54" i="43" a="1"/>
  <c r="AC54" i="43" s="1"/>
  <c r="Z54" i="43" a="1"/>
  <c r="Z54" i="43" s="1"/>
  <c r="E1064" i="6" s="1"/>
  <c r="AC50" i="42" a="1"/>
  <c r="AC50" i="42" s="1"/>
  <c r="AE52" i="37"/>
  <c r="J830" i="6" s="1"/>
  <c r="AB56" i="37" a="1"/>
  <c r="AB56" i="37" s="1"/>
  <c r="G866" i="6" s="1"/>
  <c r="AA56" i="37" a="1"/>
  <c r="AA56" i="37" s="1"/>
  <c r="F866" i="6" s="1"/>
  <c r="AE46" i="28"/>
  <c r="J108" i="6" s="1"/>
  <c r="AB52" i="41" a="1"/>
  <c r="AB52" i="41" s="1"/>
  <c r="G1044" i="6" s="1"/>
  <c r="AA51" i="49" a="1"/>
  <c r="AA51" i="49" s="1"/>
  <c r="AB51" i="49" a="1"/>
  <c r="AB51" i="49" s="1"/>
  <c r="AE49" i="40" a="1"/>
  <c r="AE49" i="40" s="1"/>
  <c r="J911" i="6" s="1"/>
  <c r="AE52" i="35"/>
  <c r="J828" i="6" s="1"/>
  <c r="AE56" i="35"/>
  <c r="J864" i="6" s="1"/>
  <c r="AE55" i="48"/>
  <c r="J1180" i="6" s="1"/>
  <c r="AE51" i="41"/>
  <c r="J1035" i="6" s="1"/>
  <c r="AB56" i="36" a="1"/>
  <c r="AB56" i="36" s="1"/>
  <c r="G865" i="6" s="1"/>
  <c r="AA56" i="36" a="1"/>
  <c r="AA56" i="36" s="1"/>
  <c r="F865" i="6" s="1"/>
  <c r="AE54" i="41"/>
  <c r="J1062" i="6" s="1"/>
  <c r="AA56" i="28" a="1"/>
  <c r="AA56" i="28" s="1"/>
  <c r="F738" i="6" s="1"/>
  <c r="AB56" i="28" a="1"/>
  <c r="AB56" i="28" s="1"/>
  <c r="Z52" i="36" a="1"/>
  <c r="Z52" i="36" s="1"/>
  <c r="E829" i="6" s="1"/>
  <c r="AA51" i="47" a="1"/>
  <c r="AA51" i="47" s="1"/>
  <c r="AA52" i="47" s="1" a="1"/>
  <c r="AA52" i="47" s="1"/>
  <c r="AB51" i="47" a="1"/>
  <c r="AB51" i="47" s="1"/>
  <c r="G1143" i="6" s="1"/>
  <c r="AE52" i="36"/>
  <c r="J829" i="6" s="1"/>
  <c r="AA55" i="43"/>
  <c r="F1073" i="6" s="1"/>
  <c r="Z51" i="30" a="1"/>
  <c r="Z51" i="30" s="1"/>
  <c r="Z52" i="30" s="1" a="1"/>
  <c r="Z52" i="30" s="1"/>
  <c r="E487" i="6" s="1"/>
  <c r="AD50" i="40" a="1"/>
  <c r="AD50" i="40" s="1"/>
  <c r="AE52" i="31"/>
  <c r="J488" i="6" s="1"/>
  <c r="AE50" i="60"/>
  <c r="J1210" i="6" s="1"/>
  <c r="AE51" i="60"/>
  <c r="J1213" i="6" s="1"/>
  <c r="AE52" i="60"/>
  <c r="J1216" i="6" s="1"/>
  <c r="AA46" i="47" a="1"/>
  <c r="AA46" i="47" s="1"/>
  <c r="F1098" i="6" s="1"/>
  <c r="AC46" i="47" a="1"/>
  <c r="AC46" i="47" s="1"/>
  <c r="H1098" i="6" s="1"/>
  <c r="AA18" i="31"/>
  <c r="L48" i="31"/>
  <c r="L48" i="30"/>
  <c r="J256" i="6" s="1"/>
  <c r="AC46" i="43" a="1"/>
  <c r="AC46" i="43" s="1"/>
  <c r="H992" i="6" s="1"/>
  <c r="AA46" i="43" a="1"/>
  <c r="AA46" i="43" s="1"/>
  <c r="F992" i="6" s="1"/>
  <c r="L58" i="30"/>
  <c r="Z46" i="28" a="1"/>
  <c r="Z46" i="28" s="1"/>
  <c r="Z47" i="28" s="1"/>
  <c r="E171" i="6" s="1"/>
  <c r="AD53" i="60"/>
  <c r="I1219" i="6" s="1"/>
  <c r="AD55" i="60"/>
  <c r="I1225" i="6" s="1"/>
  <c r="G58" i="60" a="1"/>
  <c r="G58" i="60" s="1"/>
  <c r="I51" i="31" a="1"/>
  <c r="I51" i="31" s="1"/>
  <c r="I58" i="31" s="1" a="1"/>
  <c r="I58" i="31" s="1"/>
  <c r="AA46" i="28" a="1"/>
  <c r="AA46" i="28" s="1"/>
  <c r="F108" i="6" s="1"/>
  <c r="AC46" i="28" a="1"/>
  <c r="AC46" i="28" s="1"/>
  <c r="H108" i="6" s="1"/>
  <c r="K55" i="31"/>
  <c r="I698" i="6" s="1"/>
  <c r="K53" i="31"/>
  <c r="I572" i="6" s="1"/>
  <c r="AE56" i="31"/>
  <c r="J740" i="6" s="1"/>
  <c r="AB52" i="42" a="1"/>
  <c r="AB52" i="42" s="1"/>
  <c r="G1045" i="6" s="1"/>
  <c r="AA45" i="31" a="1"/>
  <c r="AA45" i="31" s="1"/>
  <c r="AC45" i="31" a="1"/>
  <c r="AC45" i="31" s="1"/>
  <c r="H47" i="6" s="1"/>
  <c r="AB53" i="38" a="1"/>
  <c r="AB53" i="38" s="1"/>
  <c r="Z53" i="38" a="1"/>
  <c r="Z53" i="38" s="1"/>
  <c r="E945" i="6" s="1"/>
  <c r="AB53" i="43" a="1"/>
  <c r="AB53" i="43" s="1"/>
  <c r="Z53" i="43" a="1"/>
  <c r="Z53" i="43" s="1"/>
  <c r="E1055" i="6" s="1"/>
  <c r="AE52" i="43"/>
  <c r="J1046" i="6" s="1"/>
  <c r="AE46" i="31"/>
  <c r="J110" i="6" s="1"/>
  <c r="AB52" i="31" a="1"/>
  <c r="AB52" i="31" s="1"/>
  <c r="G488" i="6" s="1"/>
  <c r="AA45" i="37" a="1"/>
  <c r="AA45" i="37" s="1"/>
  <c r="F767" i="6" s="1"/>
  <c r="AC45" i="37" a="1"/>
  <c r="AC45" i="37" s="1"/>
  <c r="H767" i="6" s="1"/>
  <c r="AE56" i="41"/>
  <c r="J1080" i="6" s="1"/>
  <c r="AE55" i="37"/>
  <c r="J857" i="6" s="1"/>
  <c r="AE51" i="40"/>
  <c r="J929" i="6" s="1"/>
  <c r="AE54" i="31"/>
  <c r="J614" i="6" s="1"/>
  <c r="AE55" i="35"/>
  <c r="J855" i="6" s="1"/>
  <c r="AD53" i="40"/>
  <c r="I947" i="6" s="1"/>
  <c r="AD55" i="40"/>
  <c r="I965" i="6" s="1"/>
  <c r="AE56" i="43"/>
  <c r="J1082" i="6" s="1"/>
  <c r="AC49" i="35" a="1"/>
  <c r="AC49" i="35" s="1"/>
  <c r="H801" i="6" s="1"/>
  <c r="AC52" i="42" a="1"/>
  <c r="AC52" i="42" s="1"/>
  <c r="H1045" i="6" s="1"/>
  <c r="AE50" i="35"/>
  <c r="J810" i="6" s="1"/>
  <c r="AC54" i="36" a="1"/>
  <c r="AC54" i="36" s="1"/>
  <c r="Z54" i="36" a="1"/>
  <c r="Z54" i="36" s="1"/>
  <c r="E847" i="6" s="1"/>
  <c r="AA51" i="35" a="1"/>
  <c r="AA51" i="35" s="1"/>
  <c r="AB51" i="35" a="1"/>
  <c r="AB51" i="35" s="1"/>
  <c r="G819" i="6" s="1"/>
  <c r="AE50" i="36"/>
  <c r="J811" i="6" s="1"/>
  <c r="Z54" i="31" a="1"/>
  <c r="Z54" i="31" s="1"/>
  <c r="E614" i="6" s="1"/>
  <c r="AC54" i="31" a="1"/>
  <c r="AC54" i="31" s="1"/>
  <c r="AB52" i="38" a="1"/>
  <c r="AB52" i="38" s="1"/>
  <c r="G936" i="6" s="1"/>
  <c r="AA51" i="48" a="1"/>
  <c r="AA51" i="48" s="1"/>
  <c r="AA52" i="48" s="1" a="1"/>
  <c r="AA52" i="48" s="1"/>
  <c r="AB51" i="48" a="1"/>
  <c r="AB51" i="48" s="1"/>
  <c r="G1144" i="6" s="1"/>
  <c r="AE49" i="43" a="1"/>
  <c r="AE49" i="43" s="1"/>
  <c r="J1019" i="6" s="1"/>
  <c r="AE56" i="37"/>
  <c r="J866" i="6" s="1"/>
  <c r="AA51" i="30" a="1"/>
  <c r="AA51" i="30" s="1"/>
  <c r="AB51" i="30" a="1"/>
  <c r="AB51" i="30" s="1"/>
  <c r="G424" i="6" s="1"/>
  <c r="AC49" i="43" a="1"/>
  <c r="AC49" i="43" s="1"/>
  <c r="H1019" i="6" s="1"/>
  <c r="AC52" i="48" a="1"/>
  <c r="AC52" i="48" s="1"/>
  <c r="H1153" i="6" s="1"/>
  <c r="AA56" i="47" a="1"/>
  <c r="AA56" i="47" s="1"/>
  <c r="F1188" i="6" s="1"/>
  <c r="AA51" i="42" a="1"/>
  <c r="AA51" i="42" s="1"/>
  <c r="AB51" i="42" a="1"/>
  <c r="AB51" i="42" s="1"/>
  <c r="G1036" i="6" s="1"/>
  <c r="AC50" i="60" a="1"/>
  <c r="AC50" i="60" s="1"/>
  <c r="AC46" i="38" a="1"/>
  <c r="AC46" i="38" s="1"/>
  <c r="H882" i="6" s="1"/>
  <c r="AA46" i="38" a="1"/>
  <c r="AA46" i="38" s="1"/>
  <c r="F882" i="6" s="1"/>
  <c r="Z47" i="39"/>
  <c r="E892" i="6" s="1"/>
  <c r="Z58" i="39" a="1"/>
  <c r="Z58" i="39" s="1"/>
  <c r="AA18" i="41"/>
  <c r="L48" i="41" a="1"/>
  <c r="L48" i="41" s="1"/>
  <c r="AA18" i="35"/>
  <c r="L48" i="35"/>
  <c r="Z52" i="60" a="1"/>
  <c r="Z52" i="60" s="1"/>
  <c r="E1216" i="6" s="1"/>
  <c r="K55" i="28"/>
  <c r="I696" i="6" s="1"/>
  <c r="K53" i="28"/>
  <c r="I570" i="6" s="1"/>
  <c r="AB52" i="61" a="1"/>
  <c r="AB52" i="61" s="1"/>
  <c r="AA45" i="60" a="1"/>
  <c r="AA45" i="60" s="1"/>
  <c r="F1195" i="6" s="1"/>
  <c r="K55" i="36"/>
  <c r="K53" i="36"/>
  <c r="I51" i="36" a="1"/>
  <c r="I51" i="36" s="1"/>
  <c r="Z53" i="35" a="1"/>
  <c r="Z53" i="35" s="1"/>
  <c r="E837" i="6" s="1"/>
  <c r="AB53" i="35" a="1"/>
  <c r="AB53" i="35" s="1"/>
  <c r="AB54" i="35" s="1" a="1"/>
  <c r="AB54" i="35" s="1"/>
  <c r="AB56" i="31" a="1"/>
  <c r="AB56" i="31" s="1"/>
  <c r="AA56" i="31" a="1"/>
  <c r="AA56" i="31" s="1"/>
  <c r="F740" i="6" s="1"/>
  <c r="AE54" i="42"/>
  <c r="J1063" i="6" s="1"/>
  <c r="Z53" i="31" a="1"/>
  <c r="Z53" i="31" s="1"/>
  <c r="E551" i="6" s="1"/>
  <c r="AB53" i="31" a="1"/>
  <c r="AB53" i="31" s="1"/>
  <c r="AB54" i="31" s="1" a="1"/>
  <c r="AB54" i="31" s="1"/>
  <c r="Z53" i="36" a="1"/>
  <c r="Z53" i="36" s="1"/>
  <c r="E838" i="6" s="1"/>
  <c r="AB53" i="36" a="1"/>
  <c r="AB53" i="36" s="1"/>
  <c r="AB54" i="36" s="1" a="1"/>
  <c r="AB54" i="36" s="1"/>
  <c r="AA55" i="47"/>
  <c r="AA51" i="40" a="1"/>
  <c r="AA51" i="40" s="1"/>
  <c r="AB51" i="40" a="1"/>
  <c r="AB51" i="40" s="1"/>
  <c r="G929" i="6" s="1"/>
  <c r="AE49" i="41" a="1"/>
  <c r="AE49" i="41" s="1"/>
  <c r="J1017" i="6" s="1"/>
  <c r="AD53" i="49"/>
  <c r="AD55" i="49"/>
  <c r="AC52" i="40" a="1"/>
  <c r="AC52" i="40" s="1"/>
  <c r="H938" i="6" s="1"/>
  <c r="AE50" i="42"/>
  <c r="J1027" i="6" s="1"/>
  <c r="Z54" i="40" a="1"/>
  <c r="Z54" i="40" s="1"/>
  <c r="E956" i="6" s="1"/>
  <c r="AC54" i="40" a="1"/>
  <c r="AC54" i="40" s="1"/>
  <c r="AC49" i="37" a="1"/>
  <c r="AC49" i="37" s="1"/>
  <c r="H803" i="6" s="1"/>
  <c r="AE51" i="38"/>
  <c r="J927" i="6" s="1"/>
  <c r="AE54" i="47"/>
  <c r="J1170" i="6" s="1"/>
  <c r="AC48" i="30" a="1"/>
  <c r="AC48" i="30" s="1"/>
  <c r="AE55" i="43"/>
  <c r="J1073" i="6" s="1"/>
  <c r="AC49" i="48" a="1"/>
  <c r="AC49" i="48" s="1"/>
  <c r="H1126" i="6" s="1"/>
  <c r="AE55" i="47"/>
  <c r="J1179" i="6" s="1"/>
  <c r="AE56" i="38"/>
  <c r="J972" i="6" s="1"/>
  <c r="AA51" i="31" a="1"/>
  <c r="AA51" i="31" s="1"/>
  <c r="AB51" i="31" a="1"/>
  <c r="AB51" i="31" s="1"/>
  <c r="G425" i="6" s="1"/>
  <c r="Z54" i="48" a="1"/>
  <c r="Z54" i="48" s="1"/>
  <c r="E1171" i="6" s="1"/>
  <c r="AC54" i="48" a="1"/>
  <c r="AC54" i="48" s="1"/>
  <c r="AD50" i="38" a="1"/>
  <c r="AD50" i="38" s="1"/>
  <c r="AE51" i="30"/>
  <c r="J424" i="6" s="1"/>
  <c r="Z54" i="42" a="1"/>
  <c r="Z54" i="42" s="1"/>
  <c r="E1063" i="6" s="1"/>
  <c r="AC54" i="42" a="1"/>
  <c r="AC54" i="42" s="1"/>
  <c r="AB52" i="37" a="1"/>
  <c r="AB52" i="37" s="1"/>
  <c r="G830" i="6" s="1"/>
  <c r="AE50" i="38"/>
  <c r="J918" i="6" s="1"/>
  <c r="AB56" i="30" a="1"/>
  <c r="AB56" i="30" s="1"/>
  <c r="AA56" i="30" a="1"/>
  <c r="AA56" i="30" s="1"/>
  <c r="AE54" i="35"/>
  <c r="J846" i="6" s="1"/>
  <c r="AB56" i="38" a="1"/>
  <c r="AB56" i="38" s="1"/>
  <c r="G972" i="6" s="1"/>
  <c r="AB52" i="35" a="1"/>
  <c r="AB52" i="35" s="1"/>
  <c r="G828" i="6" s="1"/>
  <c r="AC52" i="43" a="1"/>
  <c r="AC52" i="43" s="1"/>
  <c r="H1046" i="6" s="1"/>
  <c r="AE50" i="40"/>
  <c r="J920" i="6" s="1"/>
  <c r="AA55" i="60"/>
  <c r="F1225" i="6" s="1"/>
  <c r="AA45" i="28" a="1"/>
  <c r="AA45" i="28" s="1"/>
  <c r="AC45" i="28" a="1"/>
  <c r="AC45" i="28" s="1"/>
  <c r="H45" i="6" s="1"/>
  <c r="AE56" i="60"/>
  <c r="J1228" i="6" s="1"/>
  <c r="Z47" i="41"/>
  <c r="E999" i="6" s="1"/>
  <c r="AC46" i="61" a="1"/>
  <c r="AC46" i="61" s="1"/>
  <c r="AA46" i="61" a="1"/>
  <c r="AA46" i="61" s="1"/>
  <c r="Z47" i="38"/>
  <c r="E891" i="6" s="1"/>
  <c r="Z47" i="61"/>
  <c r="E1236" i="6" s="1" a="1"/>
  <c r="E1236" i="6" s="1"/>
  <c r="AA18" i="42"/>
  <c r="L48" i="42" a="1"/>
  <c r="L48" i="42" s="1"/>
  <c r="AA18" i="37"/>
  <c r="L48" i="37"/>
  <c r="J58" i="37" a="1"/>
  <c r="J58" i="37" s="1"/>
  <c r="Z46" i="37" a="1"/>
  <c r="Z46" i="37" s="1"/>
  <c r="AC46" i="36" a="1"/>
  <c r="AC46" i="36" s="1"/>
  <c r="H775" i="6" s="1"/>
  <c r="AA46" i="36" a="1"/>
  <c r="AA46" i="36" s="1"/>
  <c r="F775" i="6" s="1"/>
  <c r="K47" i="28"/>
  <c r="I192" i="6" s="1"/>
  <c r="K58" i="28" a="1"/>
  <c r="K58" i="28" s="1"/>
  <c r="Z46" i="30" a="1"/>
  <c r="Z46" i="30" s="1"/>
  <c r="AB53" i="42" a="1"/>
  <c r="AB53" i="42" s="1"/>
  <c r="Z53" i="42" a="1"/>
  <c r="Z53" i="42" s="1"/>
  <c r="E1054" i="6" s="1"/>
  <c r="Z53" i="48" a="1"/>
  <c r="Z53" i="48" s="1"/>
  <c r="E1162" i="6" s="1"/>
  <c r="AB53" i="48" a="1"/>
  <c r="AB53" i="48" s="1"/>
  <c r="AE46" i="37"/>
  <c r="J776" i="6" s="1"/>
  <c r="AB52" i="30" a="1"/>
  <c r="AB52" i="30" s="1"/>
  <c r="G487" i="6" s="1"/>
  <c r="AB56" i="48" a="1"/>
  <c r="AB56" i="48" s="1"/>
  <c r="G1189" i="6" s="1"/>
  <c r="AA56" i="48" a="1"/>
  <c r="AA56" i="48" s="1"/>
  <c r="F1189" i="6" s="1"/>
  <c r="AD47" i="42"/>
  <c r="I1000" i="6" s="1"/>
  <c r="AA55" i="41"/>
  <c r="F1071" i="6" s="1"/>
  <c r="AE52" i="42"/>
  <c r="J1045" i="6" s="1"/>
  <c r="AB56" i="43" a="1"/>
  <c r="AB56" i="43" s="1"/>
  <c r="AA56" i="43" a="1"/>
  <c r="AA56" i="43" s="1"/>
  <c r="F1082" i="6" s="1"/>
  <c r="AD47" i="41"/>
  <c r="I999" i="6" s="1"/>
  <c r="AE45" i="37"/>
  <c r="J767" i="6" s="1"/>
  <c r="AE56" i="40"/>
  <c r="J974" i="6" s="1"/>
  <c r="AE55" i="31"/>
  <c r="J677" i="6" s="1"/>
  <c r="Z54" i="47" a="1"/>
  <c r="Z54" i="47" s="1"/>
  <c r="E1170" i="6" s="1"/>
  <c r="AC54" i="47" a="1"/>
  <c r="AC54" i="47" s="1"/>
  <c r="AA51" i="36" a="1"/>
  <c r="AA51" i="36" s="1"/>
  <c r="AA52" i="36" s="1" a="1"/>
  <c r="AA52" i="36" s="1"/>
  <c r="F829" i="6" s="1"/>
  <c r="AB51" i="36" a="1"/>
  <c r="AB51" i="36" s="1"/>
  <c r="G820" i="6" s="1"/>
  <c r="AE50" i="47"/>
  <c r="J1134" i="6" s="1"/>
  <c r="AE45" i="36"/>
  <c r="J766" i="6" s="1"/>
  <c r="AE55" i="41"/>
  <c r="J1071" i="6" s="1"/>
  <c r="AC52" i="28" a="1"/>
  <c r="AC52" i="28" s="1"/>
  <c r="H486" i="6" s="1"/>
  <c r="AA55" i="48"/>
  <c r="F1180" i="6" s="1"/>
  <c r="AC49" i="47" a="1"/>
  <c r="AC49" i="47" s="1"/>
  <c r="H1125" i="6" s="1"/>
  <c r="AE55" i="42"/>
  <c r="J1072" i="6" s="1"/>
  <c r="AC52" i="35" a="1"/>
  <c r="AC52" i="35" s="1"/>
  <c r="H828" i="6" s="1"/>
  <c r="AE50" i="48"/>
  <c r="J1135" i="6" s="1"/>
  <c r="AA55" i="42"/>
  <c r="F1072" i="6" s="1"/>
  <c r="AC50" i="48" a="1"/>
  <c r="AC50" i="48" s="1"/>
  <c r="AE52" i="30"/>
  <c r="J487" i="6" s="1"/>
  <c r="AE56" i="36"/>
  <c r="J865" i="6" s="1"/>
  <c r="AC52" i="31" a="1"/>
  <c r="AC52" i="31" s="1"/>
  <c r="H488" i="6" s="1"/>
  <c r="Z54" i="49" a="1"/>
  <c r="Z54" i="49" s="1"/>
  <c r="AC54" i="49" a="1"/>
  <c r="AC54" i="49" s="1"/>
  <c r="AE49" i="60"/>
  <c r="J1207" i="6" s="1"/>
  <c r="AA55" i="28"/>
  <c r="F675" i="6" s="1"/>
  <c r="AA46" i="49" a="1"/>
  <c r="AA46" i="49" s="1"/>
  <c r="AC46" i="49" a="1"/>
  <c r="AC46" i="49" s="1"/>
  <c r="Z47" i="42"/>
  <c r="AA18" i="43"/>
  <c r="L48" i="43" a="1"/>
  <c r="L48" i="43" s="1"/>
  <c r="L58" i="43" s="1"/>
  <c r="S46" i="5"/>
  <c r="L48" i="47" a="1"/>
  <c r="L48" i="47" s="1"/>
  <c r="L58" i="47" s="1"/>
  <c r="J58" i="49" a="1"/>
  <c r="J58" i="49" s="1"/>
  <c r="AC50" i="28" a="1"/>
  <c r="AC50" i="28" s="1"/>
  <c r="G58" i="31" a="1"/>
  <c r="G58" i="31" s="1"/>
  <c r="K53" i="35"/>
  <c r="I840" i="6" s="1"/>
  <c r="K55" i="35"/>
  <c r="I858" i="6" s="1"/>
  <c r="AA46" i="30" a="1"/>
  <c r="AA46" i="30" s="1"/>
  <c r="F109" i="6" s="1"/>
  <c r="AC46" i="30" a="1"/>
  <c r="AC46" i="30" s="1"/>
  <c r="H109" i="6" s="1"/>
  <c r="K53" i="37"/>
  <c r="I842" i="6" s="1"/>
  <c r="K55" i="37"/>
  <c r="I860" i="6" s="1"/>
  <c r="G58" i="39" a="1"/>
  <c r="G58" i="39" s="1"/>
  <c r="AC46" i="35" a="1"/>
  <c r="AC46" i="35" s="1"/>
  <c r="H774" i="6" s="1"/>
  <c r="AA46" i="35" a="1"/>
  <c r="AA46" i="35" s="1"/>
  <c r="AB53" i="40" a="1"/>
  <c r="AB53" i="40" s="1"/>
  <c r="Z53" i="40" a="1"/>
  <c r="Z53" i="40" s="1"/>
  <c r="E947" i="6" s="1"/>
  <c r="AC52" i="41" a="1"/>
  <c r="AC52" i="41" s="1"/>
  <c r="H1044" i="6" s="1"/>
  <c r="AC49" i="38" a="1"/>
  <c r="AC49" i="38" s="1"/>
  <c r="H909" i="6" s="1"/>
  <c r="AE55" i="38"/>
  <c r="J963" i="6" s="1"/>
  <c r="AA55" i="38"/>
  <c r="F963" i="6" s="1"/>
  <c r="AB53" i="49" a="1"/>
  <c r="AB53" i="49" s="1"/>
  <c r="Z53" i="49" a="1"/>
  <c r="Z53" i="49" s="1"/>
  <c r="Z58" i="49" s="1" a="1"/>
  <c r="Z58" i="49" s="1"/>
  <c r="AB53" i="41" a="1"/>
  <c r="AB53" i="41" s="1"/>
  <c r="Z53" i="41" a="1"/>
  <c r="Z53" i="41" s="1"/>
  <c r="E1053" i="6" s="1"/>
  <c r="AB53" i="37" a="1"/>
  <c r="AB53" i="37" s="1"/>
  <c r="AB54" i="37" s="1" a="1"/>
  <c r="AB54" i="37" s="1"/>
  <c r="Z53" i="37" a="1"/>
  <c r="Z53" i="37" s="1"/>
  <c r="E839" i="6" s="1"/>
  <c r="AD55" i="42"/>
  <c r="I1072" i="6" s="1"/>
  <c r="AD53" i="42"/>
  <c r="I1054" i="6" s="1"/>
  <c r="AE54" i="36"/>
  <c r="J847" i="6" s="1"/>
  <c r="AE54" i="37"/>
  <c r="J848" i="6" s="1"/>
  <c r="AE51" i="42"/>
  <c r="J1036" i="6" s="1"/>
  <c r="Z52" i="47" a="1"/>
  <c r="Z52" i="47" s="1"/>
  <c r="E1152" i="6" s="1"/>
  <c r="AD47" i="37"/>
  <c r="I785" i="6" s="1"/>
  <c r="AD47" i="48"/>
  <c r="I1108" i="6" s="1"/>
  <c r="AE49" i="37"/>
  <c r="J803" i="6" s="1"/>
  <c r="AE52" i="40"/>
  <c r="J938" i="6" s="1"/>
  <c r="AC49" i="36" a="1"/>
  <c r="AC49" i="36" s="1"/>
  <c r="H802" i="6" s="1"/>
  <c r="AE51" i="37"/>
  <c r="J821" i="6" s="1"/>
  <c r="Z54" i="30" a="1"/>
  <c r="Z54" i="30" s="1"/>
  <c r="E613" i="6" s="1"/>
  <c r="AC54" i="30" a="1"/>
  <c r="AC54" i="30" s="1"/>
  <c r="AC55" i="30" s="1"/>
  <c r="AC49" i="30" a="1"/>
  <c r="AC49" i="30" s="1"/>
  <c r="H298" i="6" s="1"/>
  <c r="AE50" i="30"/>
  <c r="J361" i="6" s="1"/>
  <c r="AC52" i="37" a="1"/>
  <c r="AC52" i="37" s="1"/>
  <c r="H830" i="6" s="1"/>
  <c r="AD55" i="43"/>
  <c r="I1073" i="6" s="1"/>
  <c r="AD53" i="43"/>
  <c r="I1055" i="6" s="1"/>
  <c r="AE54" i="28"/>
  <c r="J612" i="6" s="1"/>
  <c r="Z52" i="31" a="1"/>
  <c r="Z52" i="31" s="1"/>
  <c r="E488" i="6" s="1"/>
  <c r="AA51" i="43" a="1"/>
  <c r="AA51" i="43" s="1"/>
  <c r="AB51" i="43" a="1"/>
  <c r="AB51" i="43" s="1"/>
  <c r="AE49" i="42" a="1"/>
  <c r="AE49" i="42" s="1"/>
  <c r="J1018" i="6" s="1"/>
  <c r="AC49" i="42" a="1"/>
  <c r="AC49" i="42" s="1"/>
  <c r="H1018" i="6" s="1"/>
  <c r="AE55" i="40"/>
  <c r="J965" i="6" s="1"/>
  <c r="AE56" i="47"/>
  <c r="J1188" i="6" s="1"/>
  <c r="AC49" i="40" a="1"/>
  <c r="AC49" i="40" s="1"/>
  <c r="H911" i="6" s="1"/>
  <c r="AE51" i="43"/>
  <c r="J1037" i="6" s="1"/>
  <c r="AD47" i="60"/>
  <c r="I1201" i="6" s="1"/>
  <c r="AB56" i="61" a="1"/>
  <c r="AB56" i="61" s="1"/>
  <c r="AA56" i="61" a="1"/>
  <c r="AA56" i="61" s="1"/>
  <c r="AD47" i="61"/>
  <c r="I1238" i="6" s="1" a="1"/>
  <c r="I1238" i="6" s="1"/>
  <c r="AC46" i="41" a="1"/>
  <c r="AC46" i="41" s="1"/>
  <c r="H990" i="6" s="1"/>
  <c r="AA46" i="41" a="1"/>
  <c r="AA46" i="41" s="1"/>
  <c r="F990" i="6" s="1"/>
  <c r="Z47" i="40"/>
  <c r="E893" i="6" s="1"/>
  <c r="AA18" i="39"/>
  <c r="L48" i="39" a="1"/>
  <c r="L48" i="39" s="1"/>
  <c r="AA51" i="60" a="1"/>
  <c r="AA51" i="60" s="1"/>
  <c r="AA52" i="60" s="1" a="1"/>
  <c r="AA52" i="60" s="1"/>
  <c r="F1216" i="6" s="1"/>
  <c r="AB51" i="60" a="1"/>
  <c r="AB51" i="60" s="1"/>
  <c r="G1213" i="6" s="1"/>
  <c r="Z46" i="60" a="1"/>
  <c r="Z46" i="60" s="1"/>
  <c r="Z47" i="60" s="1"/>
  <c r="E1201" i="6" s="1"/>
  <c r="AC46" i="60" a="1"/>
  <c r="AC46" i="60" s="1"/>
  <c r="H1198" i="6" s="1"/>
  <c r="AA46" i="60" a="1"/>
  <c r="AA46" i="60" s="1"/>
  <c r="F1198" i="6" s="1"/>
  <c r="J58" i="39" a="1"/>
  <c r="J58" i="39" s="1"/>
  <c r="Z46" i="36" a="1"/>
  <c r="Z46" i="36" s="1"/>
  <c r="K47" i="31"/>
  <c r="I194" i="6" s="1"/>
  <c r="K58" i="31" a="1"/>
  <c r="K58" i="31" s="1"/>
  <c r="AB51" i="39" a="1"/>
  <c r="AB51" i="39" s="1"/>
  <c r="G928" i="6" s="1"/>
  <c r="AB49" i="39"/>
  <c r="G910" i="6" s="1"/>
  <c r="Z46" i="31" a="1"/>
  <c r="Z46" i="31" s="1"/>
  <c r="Z47" i="31" s="1"/>
  <c r="E173" i="6" s="1"/>
  <c r="AD47" i="28"/>
  <c r="I171" i="6" s="1"/>
  <c r="AB56" i="42" a="1"/>
  <c r="AB56" i="42" s="1"/>
  <c r="G1081" i="6" s="1"/>
  <c r="AA56" i="42" a="1"/>
  <c r="AA56" i="42" s="1"/>
  <c r="AA51" i="28" a="1"/>
  <c r="AA51" i="28" s="1"/>
  <c r="AB51" i="28" a="1"/>
  <c r="AB51" i="28" s="1"/>
  <c r="G423" i="6" s="1"/>
  <c r="AE50" i="43"/>
  <c r="J1028" i="6" s="1"/>
  <c r="AC45" i="36" a="1"/>
  <c r="AC45" i="36" s="1"/>
  <c r="H766" i="6" s="1"/>
  <c r="AA45" i="36" a="1"/>
  <c r="AA45" i="36" s="1"/>
  <c r="AE56" i="48"/>
  <c r="J1189" i="6" s="1"/>
  <c r="AD47" i="43"/>
  <c r="I1001" i="6" s="1"/>
  <c r="AE52" i="41"/>
  <c r="J1044" i="6" s="1"/>
  <c r="AE46" i="30"/>
  <c r="J109" i="6" s="1"/>
  <c r="AE54" i="48"/>
  <c r="J1171" i="6" s="1"/>
  <c r="AB52" i="47" a="1"/>
  <c r="AB52" i="47" s="1"/>
  <c r="G1152" i="6" s="1"/>
  <c r="AE49" i="36"/>
  <c r="J802" i="6" s="1"/>
  <c r="AA45" i="35" a="1"/>
  <c r="AA45" i="35" s="1"/>
  <c r="AC45" i="35" a="1"/>
  <c r="AC45" i="35" s="1"/>
  <c r="H765" i="6" s="1"/>
  <c r="Z52" i="42" a="1"/>
  <c r="Z52" i="42" s="1"/>
  <c r="AE49" i="48" a="1"/>
  <c r="AE49" i="48" s="1"/>
  <c r="J1126" i="6" s="1"/>
  <c r="AD55" i="47"/>
  <c r="I1179" i="6" s="1"/>
  <c r="AD53" i="47"/>
  <c r="I1161" i="6" s="1"/>
  <c r="AB51" i="37" a="1"/>
  <c r="AB51" i="37" s="1"/>
  <c r="G821" i="6" s="1"/>
  <c r="AB49" i="37"/>
  <c r="G803" i="6" s="1"/>
  <c r="AD47" i="49"/>
  <c r="AE52" i="38"/>
  <c r="J936" i="6" s="1"/>
  <c r="AC52" i="36" a="1"/>
  <c r="AC52" i="36" s="1"/>
  <c r="H829" i="6" s="1"/>
  <c r="AD53" i="36"/>
  <c r="I838" i="6" s="1"/>
  <c r="AD55" i="36"/>
  <c r="I856" i="6" s="1"/>
  <c r="AC49" i="31" a="1"/>
  <c r="AC49" i="31" s="1"/>
  <c r="H299" i="6" s="1"/>
  <c r="AE50" i="31"/>
  <c r="J362" i="6" s="1"/>
  <c r="AD47" i="38"/>
  <c r="AE51" i="48"/>
  <c r="J1144" i="6" s="1"/>
  <c r="AD53" i="30"/>
  <c r="I550" i="6" s="1"/>
  <c r="AD55" i="30"/>
  <c r="AC52" i="47" a="1"/>
  <c r="AC52" i="47" s="1"/>
  <c r="H1152" i="6" s="1"/>
  <c r="AE50" i="41"/>
  <c r="J1026" i="6" s="1"/>
  <c r="AE46" i="36"/>
  <c r="J775" i="6" s="1"/>
  <c r="AA55" i="40"/>
  <c r="AE52" i="47"/>
  <c r="J1152" i="6" s="1"/>
  <c r="AE46" i="35"/>
  <c r="J774" i="6" s="1"/>
  <c r="AE52" i="48"/>
  <c r="J1153" i="6" s="1"/>
  <c r="AC49" i="60" a="1"/>
  <c r="AC49" i="60" s="1"/>
  <c r="H1207" i="6" s="1"/>
  <c r="AA51" i="61" a="1"/>
  <c r="AA51" i="61" s="1"/>
  <c r="AB51" i="61" a="1"/>
  <c r="AB51" i="61" s="1"/>
  <c r="AB56" i="60" a="1"/>
  <c r="AB56" i="60" s="1"/>
  <c r="G1228" i="6" s="1"/>
  <c r="AA56" i="60" a="1"/>
  <c r="AA56" i="60" s="1"/>
  <c r="F1228" i="6" s="1"/>
  <c r="Z47" i="48"/>
  <c r="Z47" i="47"/>
  <c r="AC46" i="42" a="1"/>
  <c r="AC46" i="42" s="1"/>
  <c r="H991" i="6" s="1"/>
  <c r="AA46" i="42" a="1"/>
  <c r="AA46" i="42" s="1"/>
  <c r="F991" i="6" s="1"/>
  <c r="AA46" i="48" a="1"/>
  <c r="AA46" i="48" s="1"/>
  <c r="F1099" i="6" s="1"/>
  <c r="AC46" i="48" a="1"/>
  <c r="AC46" i="48" s="1"/>
  <c r="H1099" i="6" s="1"/>
  <c r="L48" i="60"/>
  <c r="L58" i="60" s="1"/>
  <c r="L48" i="48" a="1"/>
  <c r="L48" i="48" s="1"/>
  <c r="L58" i="48" s="1"/>
  <c r="AA47" i="37" a="1"/>
  <c r="AA47" i="37" s="1"/>
  <c r="K47" i="35"/>
  <c r="I786" i="6" s="1"/>
  <c r="K58" i="35" a="1"/>
  <c r="K58" i="35" s="1"/>
  <c r="AC46" i="37" a="1"/>
  <c r="AC46" i="37" s="1"/>
  <c r="H776" i="6" s="1"/>
  <c r="AA46" i="37" a="1"/>
  <c r="AA46" i="37" s="1"/>
  <c r="AA46" i="31" a="1"/>
  <c r="AA46" i="31" s="1"/>
  <c r="F110" i="6" s="1"/>
  <c r="AC46" i="31" a="1"/>
  <c r="AC46" i="31" s="1"/>
  <c r="H110" i="6" s="1"/>
  <c r="AD50" i="39" a="1"/>
  <c r="AD50" i="39" s="1"/>
  <c r="Z46" i="35" a="1"/>
  <c r="Z46" i="35" s="1"/>
  <c r="Z47" i="35" s="1"/>
  <c r="E783" i="6" s="1"/>
  <c r="AD50" i="61" a="1"/>
  <c r="AD50" i="61" s="1"/>
  <c r="G58" i="30" a="1"/>
  <c r="G58" i="30" s="1"/>
  <c r="Z53" i="47" a="1"/>
  <c r="Z53" i="47" s="1"/>
  <c r="E1161" i="6" s="1"/>
  <c r="AB53" i="47" a="1"/>
  <c r="AB53" i="47" s="1"/>
  <c r="AE56" i="42"/>
  <c r="J1081" i="6" s="1"/>
  <c r="AC49" i="41" a="1"/>
  <c r="AC49" i="41" s="1"/>
  <c r="H1017" i="6" s="1"/>
  <c r="Z54" i="38" a="1"/>
  <c r="Z54" i="38" s="1"/>
  <c r="E954" i="6" s="1"/>
  <c r="AC54" i="38" a="1"/>
  <c r="AC54" i="38" s="1"/>
  <c r="AD48" i="30" a="1"/>
  <c r="AD48" i="30" s="1"/>
  <c r="I235" i="6" s="1"/>
  <c r="AD55" i="38"/>
  <c r="I963" i="6" s="1"/>
  <c r="AD53" i="38"/>
  <c r="I945" i="6" s="1"/>
  <c r="Z54" i="37" a="1"/>
  <c r="Z54" i="37" s="1"/>
  <c r="E848" i="6" s="1"/>
  <c r="AC54" i="37" a="1"/>
  <c r="AC54" i="37" s="1"/>
  <c r="AB52" i="48" a="1"/>
  <c r="AB52" i="48" s="1"/>
  <c r="G1153" i="6" s="1"/>
  <c r="AE50" i="37"/>
  <c r="J812" i="6" s="1"/>
  <c r="AB52" i="43" a="1"/>
  <c r="AB52" i="43" s="1"/>
  <c r="G1046" i="6" s="1"/>
  <c r="AA56" i="40" a="1"/>
  <c r="AA56" i="40" s="1"/>
  <c r="F974" i="6" s="1"/>
  <c r="AB56" i="40" a="1"/>
  <c r="AB56" i="40" s="1"/>
  <c r="G974" i="6" s="1"/>
  <c r="AE51" i="35"/>
  <c r="J819" i="6" s="1"/>
  <c r="AA56" i="38" a="1"/>
  <c r="AA56" i="38" s="1"/>
  <c r="F972" i="6" s="1"/>
  <c r="AE54" i="38"/>
  <c r="J954" i="6" s="1"/>
  <c r="AD47" i="40"/>
  <c r="I893" i="6" s="1"/>
  <c r="AE54" i="40"/>
  <c r="J956" i="6" s="1"/>
  <c r="AD50" i="42" a="1"/>
  <c r="AD50" i="42" s="1"/>
  <c r="AD58" i="42" s="1" a="1"/>
  <c r="AD58" i="42" s="1"/>
  <c r="AE54" i="43"/>
  <c r="J1064" i="6" s="1"/>
  <c r="AB52" i="36" a="1"/>
  <c r="AB52" i="36" s="1"/>
  <c r="G829" i="6" s="1"/>
  <c r="AD55" i="48"/>
  <c r="I1180" i="6" s="1"/>
  <c r="AD53" i="48"/>
  <c r="I1162" i="6" s="1"/>
  <c r="AC54" i="28" a="1"/>
  <c r="AC54" i="28" s="1"/>
  <c r="AC55" i="28" s="1"/>
  <c r="H675" i="6" s="1"/>
  <c r="Z54" i="28" a="1"/>
  <c r="Z54" i="28" s="1"/>
  <c r="E612" i="6" s="1"/>
  <c r="AD47" i="35"/>
  <c r="I783" i="6" s="1"/>
  <c r="AE55" i="60"/>
  <c r="J1225" i="6" s="1"/>
  <c r="Z45" i="28" a="1"/>
  <c r="Z45" i="28" s="1"/>
  <c r="AE45" i="28"/>
  <c r="J45" i="6" s="1"/>
  <c r="Z47" i="49"/>
  <c r="AA18" i="38"/>
  <c r="L48" i="38" a="1"/>
  <c r="L48" i="38" s="1"/>
  <c r="K47" i="39"/>
  <c r="I895" i="6" s="1"/>
  <c r="K58" i="39" a="1"/>
  <c r="K58" i="39" s="1"/>
  <c r="G58" i="28" a="1"/>
  <c r="G58" i="28" s="1"/>
  <c r="I51" i="30" a="1"/>
  <c r="I51" i="30" s="1"/>
  <c r="K55" i="30"/>
  <c r="I697" i="6" s="1"/>
  <c r="K53" i="30"/>
  <c r="I571" i="6" s="1"/>
  <c r="AD50" i="28" a="1"/>
  <c r="AD50" i="28" s="1"/>
  <c r="I360" i="6" s="1"/>
  <c r="AC48" i="37" a="1"/>
  <c r="AC48" i="37" s="1"/>
  <c r="AB52" i="28" a="1"/>
  <c r="AB52" i="28" s="1"/>
  <c r="G486" i="6" s="1"/>
  <c r="J1201" i="6"/>
  <c r="AE47" i="28"/>
  <c r="AB47" i="38" a="1"/>
  <c r="AB47" i="38" s="1"/>
  <c r="G891" i="6" s="1"/>
  <c r="AC47" i="38" a="1"/>
  <c r="AC47" i="38" s="1"/>
  <c r="AA48" i="60"/>
  <c r="F1204" i="6" s="1"/>
  <c r="I48" i="60"/>
  <c r="G1205" i="6" s="1"/>
  <c r="I46" i="60"/>
  <c r="G1199" i="6" s="1"/>
  <c r="I46" i="28"/>
  <c r="G129" i="6" s="1"/>
  <c r="I48" i="28"/>
  <c r="G255" i="6" s="1"/>
  <c r="I58" i="28" a="1"/>
  <c r="I58" i="28" s="1"/>
  <c r="I58" i="48" a="1"/>
  <c r="I58" i="48" s="1"/>
  <c r="I46" i="48"/>
  <c r="I48" i="48"/>
  <c r="G1120" i="6" s="1"/>
  <c r="AA48" i="30"/>
  <c r="F235" i="6" s="1"/>
  <c r="AA48" i="42"/>
  <c r="F1009" i="6" s="1"/>
  <c r="AE47" i="35"/>
  <c r="I48" i="36"/>
  <c r="G796" i="6" s="1"/>
  <c r="I46" i="36"/>
  <c r="G778" i="6" s="1"/>
  <c r="I48" i="30"/>
  <c r="G256" i="6" s="1"/>
  <c r="I46" i="30"/>
  <c r="G130" i="6" s="1"/>
  <c r="AA48" i="36"/>
  <c r="F793" i="6" s="1"/>
  <c r="AB47" i="40" a="1"/>
  <c r="AB47" i="40" s="1"/>
  <c r="G893" i="6" s="1"/>
  <c r="AC47" i="40" a="1"/>
  <c r="AC47" i="40" s="1"/>
  <c r="H893" i="6" s="1"/>
  <c r="AA48" i="40"/>
  <c r="F902" i="6" s="1"/>
  <c r="AE47" i="48"/>
  <c r="AE47" i="47"/>
  <c r="AB47" i="41" a="1"/>
  <c r="AB47" i="41" s="1"/>
  <c r="G999" i="6" s="1"/>
  <c r="AC47" i="41" a="1"/>
  <c r="AC47" i="41" s="1"/>
  <c r="AE47" i="43"/>
  <c r="AE47" i="42"/>
  <c r="I46" i="42"/>
  <c r="G994" i="6" s="1"/>
  <c r="I48" i="42"/>
  <c r="G1012" i="6" s="1"/>
  <c r="I58" i="42" a="1"/>
  <c r="I58" i="42" s="1"/>
  <c r="I48" i="31"/>
  <c r="G257" i="6" s="1"/>
  <c r="I46" i="31"/>
  <c r="G131" i="6" s="1"/>
  <c r="I48" i="38"/>
  <c r="G903" i="6" s="1"/>
  <c r="I46" i="38"/>
  <c r="G885" i="6" s="1"/>
  <c r="I58" i="38" a="1"/>
  <c r="I58" i="38" s="1"/>
  <c r="AA48" i="47"/>
  <c r="F1116" i="6" s="1"/>
  <c r="AB47" i="35" a="1"/>
  <c r="AB47" i="35" s="1"/>
  <c r="G783" i="6" s="1"/>
  <c r="AC47" i="35" a="1"/>
  <c r="AC47" i="35" s="1"/>
  <c r="H783" i="6" s="1"/>
  <c r="AB47" i="28" a="1"/>
  <c r="AB47" i="28" s="1"/>
  <c r="AC47" i="28" a="1"/>
  <c r="AC47" i="28" s="1"/>
  <c r="I48" i="43"/>
  <c r="G1013" i="6" s="1"/>
  <c r="I46" i="43"/>
  <c r="G995" i="6" s="1"/>
  <c r="I58" i="43" a="1"/>
  <c r="I58" i="43" s="1"/>
  <c r="I46" i="47"/>
  <c r="G1101" i="6" s="1"/>
  <c r="I48" i="47"/>
  <c r="G1119" i="6" s="1"/>
  <c r="I58" i="47" a="1"/>
  <c r="I58" i="47" s="1"/>
  <c r="AA48" i="41"/>
  <c r="F1008" i="6" s="1"/>
  <c r="AB47" i="48" a="1"/>
  <c r="AB47" i="48" s="1"/>
  <c r="G1108" i="6" s="1"/>
  <c r="AC47" i="48" a="1"/>
  <c r="AC47" i="48" s="1"/>
  <c r="AE47" i="31"/>
  <c r="AE47" i="38"/>
  <c r="AB47" i="42" a="1"/>
  <c r="AB47" i="42" s="1"/>
  <c r="G1000" i="6" s="1"/>
  <c r="AC47" i="42" a="1"/>
  <c r="AC47" i="42" s="1"/>
  <c r="H1000" i="6" s="1"/>
  <c r="AB47" i="31" a="1"/>
  <c r="AB47" i="31" s="1"/>
  <c r="G173" i="6" s="1"/>
  <c r="AB47" i="49" a="1"/>
  <c r="AB47" i="49" s="1"/>
  <c r="AC47" i="49" a="1"/>
  <c r="AC47" i="49" s="1"/>
  <c r="AE47" i="37"/>
  <c r="AA48" i="61"/>
  <c r="F1239" i="6" s="1" a="1"/>
  <c r="F1239" i="6" s="1"/>
  <c r="I46" i="37"/>
  <c r="G779" i="6" s="1"/>
  <c r="I48" i="37"/>
  <c r="G797" i="6" s="1"/>
  <c r="I58" i="37" a="1"/>
  <c r="I58" i="37" s="1"/>
  <c r="H48" i="39"/>
  <c r="F904" i="6" s="1"/>
  <c r="H58" i="39" a="1"/>
  <c r="H58" i="39" s="1"/>
  <c r="AA48" i="38"/>
  <c r="AB47" i="36" a="1"/>
  <c r="AB47" i="36" s="1"/>
  <c r="G784" i="6" s="1"/>
  <c r="AC47" i="36" a="1"/>
  <c r="AC47" i="36" s="1"/>
  <c r="AA48" i="35"/>
  <c r="F792" i="6" s="1"/>
  <c r="AB47" i="47" a="1"/>
  <c r="AB47" i="47" s="1"/>
  <c r="G1107" i="6" s="1"/>
  <c r="AC47" i="47" a="1"/>
  <c r="AC47" i="47" s="1"/>
  <c r="AB47" i="37" a="1"/>
  <c r="AB47" i="37" s="1"/>
  <c r="G785" i="6" s="1"/>
  <c r="AA48" i="43"/>
  <c r="F1010" i="6" s="1"/>
  <c r="AA48" i="48"/>
  <c r="F1117" i="6" s="1"/>
  <c r="AB47" i="30" a="1"/>
  <c r="AB47" i="30" s="1"/>
  <c r="G172" i="6" s="1"/>
  <c r="AB47" i="60" a="1"/>
  <c r="AB47" i="60" s="1"/>
  <c r="G1201" i="6" s="1"/>
  <c r="AC47" i="60" a="1"/>
  <c r="AC47" i="60" s="1"/>
  <c r="H48" i="37"/>
  <c r="F797" i="6" s="1"/>
  <c r="H58" i="37" a="1"/>
  <c r="H58" i="37" s="1"/>
  <c r="I48" i="35"/>
  <c r="G795" i="6" s="1"/>
  <c r="I46" i="35"/>
  <c r="G777" i="6" s="1"/>
  <c r="I48" i="49"/>
  <c r="I46" i="49"/>
  <c r="I58" i="49" a="1"/>
  <c r="I58" i="49" s="1"/>
  <c r="I46" i="61"/>
  <c r="I48" i="61"/>
  <c r="AA48" i="39"/>
  <c r="F901" i="6" s="1"/>
  <c r="AB47" i="43" a="1"/>
  <c r="AB47" i="43" s="1"/>
  <c r="G1001" i="6" s="1"/>
  <c r="AC47" i="43" a="1"/>
  <c r="AC47" i="43" s="1"/>
  <c r="H1001" i="6" s="1"/>
  <c r="AE47" i="36"/>
  <c r="AE47" i="30"/>
  <c r="AA48" i="31"/>
  <c r="F236" i="6" s="1"/>
  <c r="AA48" i="28"/>
  <c r="F234" i="6" s="1"/>
  <c r="AA48" i="49"/>
  <c r="AE47" i="41"/>
  <c r="AE47" i="40"/>
  <c r="I48" i="39"/>
  <c r="G904" i="6" s="1"/>
  <c r="I46" i="39"/>
  <c r="G886" i="6" s="1"/>
  <c r="I58" i="39" a="1"/>
  <c r="I58" i="39" s="1"/>
  <c r="AB47" i="61" a="1"/>
  <c r="AB47" i="61" s="1"/>
  <c r="G1237" i="6" s="1" a="1"/>
  <c r="G1237" i="6" s="1"/>
  <c r="AC47" i="61" a="1"/>
  <c r="AC47" i="61" s="1"/>
  <c r="AB47" i="39" a="1"/>
  <c r="AB47" i="39" s="1"/>
  <c r="G892" i="6" s="1"/>
  <c r="AC47" i="39" a="1"/>
  <c r="AC47" i="39" s="1"/>
  <c r="H892" i="6" s="1"/>
  <c r="I58" i="41" a="1"/>
  <c r="I58" i="41" s="1"/>
  <c r="I48" i="41"/>
  <c r="G1011" i="6" s="1"/>
  <c r="I46" i="41"/>
  <c r="G993" i="6" s="1"/>
  <c r="I48" i="40"/>
  <c r="G905" i="6" s="1"/>
  <c r="I46" i="40"/>
  <c r="G887" i="6" s="1"/>
  <c r="I58" i="40" a="1"/>
  <c r="I58" i="40" s="1"/>
  <c r="F1196" i="6"/>
  <c r="AA18" i="61"/>
  <c r="AE48" i="61" s="1" a="1"/>
  <c r="AE48" i="61" s="1"/>
  <c r="AA18" i="49"/>
  <c r="AE48" i="49" s="1" a="1"/>
  <c r="AE48" i="49" s="1"/>
  <c r="AA18" i="28"/>
  <c r="AE48" i="28" s="1"/>
  <c r="E1103" i="6"/>
  <c r="J1013" i="6"/>
  <c r="AA18" i="47"/>
  <c r="AV58" i="48"/>
  <c r="AV58" i="41"/>
  <c r="AV58" i="42"/>
  <c r="G1247" i="6" a="1"/>
  <c r="G1247" i="6" s="1"/>
  <c r="AV58" i="39"/>
  <c r="AA18" i="30"/>
  <c r="E1100" i="6"/>
  <c r="AV58" i="47"/>
  <c r="AV58" i="43"/>
  <c r="E992" i="6"/>
  <c r="F1103" i="6"/>
  <c r="F1100" i="6"/>
  <c r="E882" i="6"/>
  <c r="AV58" i="38"/>
  <c r="AA18" i="48"/>
  <c r="J1119" i="6"/>
  <c r="H1243" i="6" a="1"/>
  <c r="H1243" i="6" s="1"/>
  <c r="AV58" i="40"/>
  <c r="E884" i="6"/>
  <c r="E990" i="6"/>
  <c r="E1000" i="6"/>
  <c r="E991" i="6"/>
  <c r="E883" i="6"/>
  <c r="E1234" i="6" a="1"/>
  <c r="E1234" i="6" s="1"/>
  <c r="E1233" i="6" a="1"/>
  <c r="E1233" i="6" s="1"/>
  <c r="E1235" i="6" a="1"/>
  <c r="E1235" i="6" s="1"/>
  <c r="E1107" i="6"/>
  <c r="E1098" i="6"/>
  <c r="E1108" i="6"/>
  <c r="E1099" i="6"/>
  <c r="E1002" i="6"/>
  <c r="E993" i="6"/>
  <c r="E894" i="6"/>
  <c r="E885" i="6"/>
  <c r="E1004" i="6"/>
  <c r="E995" i="6"/>
  <c r="E1003" i="6"/>
  <c r="E994" i="6"/>
  <c r="AA18" i="60"/>
  <c r="E887" i="6"/>
  <c r="E896" i="6"/>
  <c r="E192" i="6"/>
  <c r="E1111" i="6"/>
  <c r="E1102" i="6"/>
  <c r="E1110" i="6"/>
  <c r="E1101" i="6"/>
  <c r="E895" i="6"/>
  <c r="E886" i="6"/>
  <c r="J1245" i="6" a="1"/>
  <c r="J1245" i="6" s="1"/>
  <c r="J1247" i="6" a="1"/>
  <c r="J1247" i="6" s="1"/>
  <c r="J1246" i="6" a="1"/>
  <c r="J1246" i="6" s="1"/>
  <c r="J1250" i="6" a="1"/>
  <c r="J1250" i="6" s="1"/>
  <c r="J1243" i="6" a="1"/>
  <c r="J1243" i="6" s="1"/>
  <c r="I1242" i="6" a="1"/>
  <c r="I1242" i="6" s="1"/>
  <c r="H1240" i="6" a="1"/>
  <c r="H1240" i="6" s="1"/>
  <c r="H1239" i="6" a="1"/>
  <c r="H1239" i="6" s="1"/>
  <c r="J1249" i="6" a="1"/>
  <c r="J1249" i="6" s="1"/>
  <c r="H1241" i="6" a="1"/>
  <c r="H1241" i="6" s="1"/>
  <c r="J1244" i="6" a="1"/>
  <c r="J1244" i="6" s="1"/>
  <c r="J1242" i="6" a="1"/>
  <c r="J1242" i="6" s="1"/>
  <c r="J1252" i="6" a="1"/>
  <c r="J1252" i="6" s="1"/>
  <c r="J1248" i="6" a="1"/>
  <c r="J1248" i="6" s="1"/>
  <c r="I1244" i="6" a="1"/>
  <c r="I1244" i="6" s="1"/>
  <c r="J1253" i="6" a="1"/>
  <c r="J1253" i="6" s="1"/>
  <c r="J1251" i="6" a="1"/>
  <c r="J1251" i="6" s="1"/>
  <c r="H1245" i="6" a="1"/>
  <c r="H1245" i="6" s="1"/>
  <c r="H1247" i="6" a="1"/>
  <c r="H1247" i="6" s="1"/>
  <c r="H1246" i="6" a="1"/>
  <c r="H1246" i="6" s="1"/>
  <c r="I1243" i="6" a="1"/>
  <c r="I1243" i="6" s="1"/>
  <c r="J1237" i="6" a="1"/>
  <c r="J1237" i="6" s="1"/>
  <c r="H1251" i="6" a="1"/>
  <c r="H1251" i="6" s="1"/>
  <c r="E1248" i="6" a="1"/>
  <c r="E1248" i="6" s="1"/>
  <c r="E1250" i="6" a="1"/>
  <c r="E1250" i="6" s="1"/>
  <c r="E108" i="6"/>
  <c r="G1245" i="6" a="1"/>
  <c r="G1245" i="6" s="1"/>
  <c r="G1242" i="6" a="1"/>
  <c r="G1242" i="6" s="1"/>
  <c r="F1238" i="6" a="1"/>
  <c r="F1238" i="6" s="1"/>
  <c r="H1253" i="6" a="1"/>
  <c r="H1253" i="6" s="1"/>
  <c r="H1252" i="6" a="1"/>
  <c r="H1252" i="6" s="1"/>
  <c r="F1249" i="6" a="1"/>
  <c r="F1249" i="6" s="1"/>
  <c r="E1249" i="6" a="1"/>
  <c r="E1249" i="6" s="1"/>
  <c r="J1238" i="6" a="1"/>
  <c r="J1238" i="6" s="1"/>
  <c r="I1241" i="6" a="1"/>
  <c r="I1241" i="6" s="1"/>
  <c r="H1242" i="6" a="1"/>
  <c r="H1242" i="6" s="1"/>
  <c r="J1236" i="6" a="1"/>
  <c r="J1236" i="6" s="1"/>
  <c r="I1239" i="6" a="1"/>
  <c r="I1239" i="6" s="1"/>
  <c r="G1236" i="6" a="1"/>
  <c r="G1236" i="6" s="1"/>
  <c r="G1238" i="6" a="1"/>
  <c r="G1238" i="6" s="1"/>
  <c r="G1246" i="6" a="1"/>
  <c r="G1246" i="6" s="1"/>
  <c r="I1240" i="6" a="1"/>
  <c r="I1240" i="6" s="1"/>
  <c r="F1237" i="6" a="1"/>
  <c r="F1237" i="6" s="1"/>
  <c r="H1244" i="6" a="1"/>
  <c r="H1244" i="6" s="1"/>
  <c r="F1236" i="6" a="1"/>
  <c r="F1236" i="6" s="1"/>
  <c r="E1214" i="6"/>
  <c r="H171" i="6"/>
  <c r="H192" i="6"/>
  <c r="G360" i="6"/>
  <c r="AV58" i="28"/>
  <c r="E1229" i="6"/>
  <c r="I1222" i="6"/>
  <c r="H1249" i="6" a="1"/>
  <c r="H1249" i="6" s="1"/>
  <c r="H1250" i="6" a="1"/>
  <c r="H1250" i="6" s="1"/>
  <c r="H1248" i="6" a="1"/>
  <c r="H1248" i="6" s="1"/>
  <c r="G1257" i="6" a="1"/>
  <c r="G1257" i="6" s="1"/>
  <c r="G1258" i="6" a="1"/>
  <c r="G1258" i="6" s="1"/>
  <c r="G1259" i="6" a="1"/>
  <c r="G1259" i="6" s="1"/>
  <c r="I1255" i="6" a="1"/>
  <c r="I1255" i="6" s="1"/>
  <c r="I1256" i="6" a="1"/>
  <c r="I1256" i="6" s="1"/>
  <c r="I1254" i="6" a="1"/>
  <c r="I1254" i="6" s="1"/>
  <c r="I1236" i="6" a="1"/>
  <c r="I1236" i="6" s="1"/>
  <c r="I1237" i="6" a="1"/>
  <c r="I1237" i="6" s="1"/>
  <c r="H1262" i="6" a="1"/>
  <c r="H1262" i="6" s="1"/>
  <c r="H1260" i="6" a="1"/>
  <c r="H1260" i="6" s="1"/>
  <c r="H1261" i="6" a="1"/>
  <c r="H1261" i="6" s="1"/>
  <c r="I1262" i="6" a="1"/>
  <c r="I1262" i="6" s="1"/>
  <c r="I1260" i="6" a="1"/>
  <c r="I1260" i="6" s="1"/>
  <c r="I1261" i="6" a="1"/>
  <c r="I1261" i="6" s="1"/>
  <c r="E1228" i="6"/>
  <c r="G738" i="6"/>
  <c r="G381" i="6"/>
  <c r="E1264" i="6" a="1"/>
  <c r="E1264" i="6" s="1"/>
  <c r="E1265" i="6" a="1"/>
  <c r="E1265" i="6" s="1"/>
  <c r="E1263" i="6" a="1"/>
  <c r="E1263" i="6" s="1"/>
  <c r="F1263" i="6" a="1"/>
  <c r="F1263" i="6" s="1"/>
  <c r="F1264" i="6" a="1"/>
  <c r="F1264" i="6" s="1"/>
  <c r="F1265" i="6" a="1"/>
  <c r="F1265" i="6" s="1"/>
  <c r="J1263" i="6" a="1"/>
  <c r="J1263" i="6" s="1"/>
  <c r="J1265" i="6" a="1"/>
  <c r="J1265" i="6" s="1"/>
  <c r="J1264" i="6" a="1"/>
  <c r="J1264" i="6" s="1"/>
  <c r="F614" i="6"/>
  <c r="F677" i="6"/>
  <c r="G740" i="6"/>
  <c r="G677" i="6"/>
  <c r="G696" i="6"/>
  <c r="F612" i="6"/>
  <c r="G318" i="6"/>
  <c r="AV58" i="60"/>
  <c r="I255" i="6"/>
  <c r="AT58" i="28"/>
  <c r="AT58" i="36"/>
  <c r="E1109" i="6"/>
  <c r="E1112" i="6"/>
  <c r="H1214" i="6"/>
  <c r="H1211" i="6"/>
  <c r="E1196" i="6"/>
  <c r="E1202" i="6"/>
  <c r="E1199" i="6"/>
  <c r="G1225" i="6"/>
  <c r="E1195" i="6"/>
  <c r="E1198" i="6"/>
  <c r="H1202" i="6"/>
  <c r="H1205" i="6"/>
  <c r="G1229" i="6"/>
  <c r="G1226" i="6"/>
  <c r="H1204" i="6"/>
  <c r="I1208" i="6"/>
  <c r="I1211" i="6"/>
  <c r="AT58" i="60"/>
  <c r="I1207" i="6"/>
  <c r="G1211" i="6"/>
  <c r="AU58" i="60"/>
  <c r="F1205" i="6"/>
  <c r="F1202" i="6"/>
  <c r="G1210" i="6"/>
  <c r="G1207" i="6"/>
  <c r="F1201" i="6"/>
  <c r="AV58" i="35"/>
  <c r="AT58" i="35"/>
  <c r="I1204" i="6"/>
  <c r="E1213" i="6"/>
  <c r="I1205" i="6"/>
  <c r="AT58" i="37"/>
  <c r="AT58" i="31"/>
  <c r="AU58" i="28"/>
  <c r="AV58" i="31"/>
  <c r="AV58" i="36"/>
  <c r="AV58" i="30"/>
  <c r="I297" i="6"/>
  <c r="AT58" i="30"/>
  <c r="AU58" i="37"/>
  <c r="AU58" i="30"/>
  <c r="F795" i="6"/>
  <c r="F786" i="6"/>
  <c r="AU58" i="36"/>
  <c r="I1057" i="6"/>
  <c r="I1066" i="6"/>
  <c r="I1075" i="6"/>
  <c r="G1111" i="6"/>
  <c r="G1102" i="6"/>
  <c r="F766" i="6"/>
  <c r="G867" i="6"/>
  <c r="G858" i="6"/>
  <c r="I810" i="6"/>
  <c r="I801" i="6"/>
  <c r="H444" i="6"/>
  <c r="H381" i="6"/>
  <c r="F765" i="6"/>
  <c r="H793" i="6"/>
  <c r="G739" i="6"/>
  <c r="G676" i="6"/>
  <c r="E939" i="6"/>
  <c r="E930" i="6"/>
  <c r="I1017" i="6"/>
  <c r="I1026" i="6"/>
  <c r="H1120" i="6"/>
  <c r="H1111" i="6"/>
  <c r="H425" i="6"/>
  <c r="H362" i="6"/>
  <c r="H613" i="6"/>
  <c r="G813" i="6"/>
  <c r="G804" i="6"/>
  <c r="I850" i="6"/>
  <c r="I859" i="6"/>
  <c r="I841" i="6"/>
  <c r="F900" i="6"/>
  <c r="F891" i="6"/>
  <c r="F1153" i="6"/>
  <c r="F1144" i="6"/>
  <c r="E1179" i="6"/>
  <c r="E1188" i="6"/>
  <c r="G1028" i="6"/>
  <c r="G1037" i="6"/>
  <c r="G1019" i="6"/>
  <c r="I900" i="6"/>
  <c r="I891" i="6"/>
  <c r="B416" i="6"/>
  <c r="A395" i="6"/>
  <c r="H903" i="6"/>
  <c r="H894" i="6"/>
  <c r="F905" i="6"/>
  <c r="F896" i="6"/>
  <c r="F1152" i="6"/>
  <c r="F1143" i="6"/>
  <c r="G1082" i="6"/>
  <c r="G1073" i="6"/>
  <c r="E931" i="6"/>
  <c r="E940" i="6"/>
  <c r="I1116" i="6"/>
  <c r="F1156" i="6"/>
  <c r="F1147" i="6"/>
  <c r="J1139" i="6"/>
  <c r="J1136" i="6"/>
  <c r="E1182" i="6"/>
  <c r="E1191" i="6"/>
  <c r="G973" i="6"/>
  <c r="G964" i="6"/>
  <c r="G446" i="6"/>
  <c r="G320" i="6"/>
  <c r="G383" i="6"/>
  <c r="I1027" i="6"/>
  <c r="I1018" i="6"/>
  <c r="E1072" i="6"/>
  <c r="E1081" i="6"/>
  <c r="E759" i="6"/>
  <c r="E696" i="6"/>
  <c r="H905" i="6"/>
  <c r="H896" i="6"/>
  <c r="G1129" i="6"/>
  <c r="G1147" i="6"/>
  <c r="G1138" i="6"/>
  <c r="G171" i="6"/>
  <c r="I1029" i="6"/>
  <c r="I1020" i="6"/>
  <c r="G1017" i="6"/>
  <c r="G1026" i="6"/>
  <c r="F507" i="6"/>
  <c r="F444" i="6"/>
  <c r="H966" i="6"/>
  <c r="H957" i="6"/>
  <c r="G855" i="6"/>
  <c r="G1181" i="6"/>
  <c r="G1184" i="6"/>
  <c r="H1157" i="6"/>
  <c r="H1154" i="6"/>
  <c r="J1175" i="6"/>
  <c r="J1172" i="6"/>
  <c r="F1108" i="6"/>
  <c r="I362" i="6"/>
  <c r="I299" i="6"/>
  <c r="E765" i="6"/>
  <c r="E857" i="6"/>
  <c r="E866" i="6"/>
  <c r="F822" i="6"/>
  <c r="F831" i="6"/>
  <c r="E864" i="6"/>
  <c r="E855" i="6"/>
  <c r="G1085" i="6"/>
  <c r="G1076" i="6"/>
  <c r="E937" i="6"/>
  <c r="E928" i="6"/>
  <c r="I1119" i="6"/>
  <c r="I1110" i="6"/>
  <c r="H1076" i="6"/>
  <c r="H1067" i="6"/>
  <c r="H1121" i="6"/>
  <c r="H1118" i="6"/>
  <c r="F362" i="6"/>
  <c r="E677" i="6"/>
  <c r="E740" i="6"/>
  <c r="G976" i="6"/>
  <c r="G967" i="6"/>
  <c r="G362" i="6"/>
  <c r="G299" i="6"/>
  <c r="I1030" i="6"/>
  <c r="I1021" i="6"/>
  <c r="E1075" i="6"/>
  <c r="E1084" i="6"/>
  <c r="G787" i="6"/>
  <c r="H487" i="6"/>
  <c r="H1066" i="6"/>
  <c r="H1075" i="6"/>
  <c r="E675" i="6"/>
  <c r="E738" i="6"/>
  <c r="H902" i="6"/>
  <c r="G1135" i="6"/>
  <c r="G1126" i="6"/>
  <c r="G193" i="6"/>
  <c r="G192" i="6"/>
  <c r="F770" i="6"/>
  <c r="G760" i="6"/>
  <c r="G697" i="6"/>
  <c r="H193" i="6"/>
  <c r="H256" i="6"/>
  <c r="H697" i="6"/>
  <c r="H634" i="6"/>
  <c r="H923" i="6"/>
  <c r="H932" i="6"/>
  <c r="G1030" i="6"/>
  <c r="G1021" i="6"/>
  <c r="G1039" i="6"/>
  <c r="G896" i="6"/>
  <c r="H860" i="6"/>
  <c r="H851" i="6"/>
  <c r="G1002" i="6"/>
  <c r="G1029" i="6"/>
  <c r="G1020" i="6"/>
  <c r="G1038" i="6"/>
  <c r="G788" i="6"/>
  <c r="F360" i="6"/>
  <c r="E1076" i="6"/>
  <c r="E1085" i="6"/>
  <c r="F796" i="6"/>
  <c r="F787" i="6"/>
  <c r="F937" i="6"/>
  <c r="F928" i="6"/>
  <c r="G1027" i="6"/>
  <c r="G1018" i="6"/>
  <c r="I1009" i="6"/>
  <c r="J1157" i="6"/>
  <c r="J1154" i="6"/>
  <c r="G912" i="6"/>
  <c r="G930" i="6"/>
  <c r="G921" i="6"/>
  <c r="I1117" i="6"/>
  <c r="F1120" i="6"/>
  <c r="F1111" i="6"/>
  <c r="I383" i="6"/>
  <c r="I320" i="6"/>
  <c r="E768" i="6"/>
  <c r="E860" i="6"/>
  <c r="E869" i="6"/>
  <c r="F810" i="6"/>
  <c r="E858" i="6"/>
  <c r="E867" i="6"/>
  <c r="F1110" i="6"/>
  <c r="F1119" i="6"/>
  <c r="I1134" i="6"/>
  <c r="I1125" i="6"/>
  <c r="E67" i="6"/>
  <c r="F1184" i="6"/>
  <c r="F1181" i="6"/>
  <c r="H1130" i="6"/>
  <c r="H1127" i="6"/>
  <c r="F446" i="6"/>
  <c r="F509" i="6"/>
  <c r="E698" i="6"/>
  <c r="E761" i="6"/>
  <c r="E819" i="6"/>
  <c r="E828" i="6"/>
  <c r="E810" i="6"/>
  <c r="H1136" i="6"/>
  <c r="H1139" i="6"/>
  <c r="E856" i="6"/>
  <c r="E865" i="6"/>
  <c r="G1134" i="6"/>
  <c r="G1125" i="6"/>
  <c r="I901" i="6"/>
  <c r="J1148" i="6"/>
  <c r="J1145" i="6"/>
  <c r="E1047" i="6"/>
  <c r="E1038" i="6"/>
  <c r="I796" i="6"/>
  <c r="E936" i="6"/>
  <c r="E927" i="6"/>
  <c r="I257" i="6"/>
  <c r="E1073" i="6"/>
  <c r="E1082" i="6"/>
  <c r="F784" i="6"/>
  <c r="F940" i="6"/>
  <c r="F931" i="6"/>
  <c r="H968" i="6"/>
  <c r="H959" i="6"/>
  <c r="G868" i="6"/>
  <c r="G859" i="6"/>
  <c r="E1146" i="6"/>
  <c r="E1155" i="6"/>
  <c r="I1003" i="6"/>
  <c r="I1012" i="6"/>
  <c r="G909" i="6"/>
  <c r="G918" i="6"/>
  <c r="I1120" i="6"/>
  <c r="I1111" i="6"/>
  <c r="E967" i="6"/>
  <c r="E976" i="6"/>
  <c r="H1009" i="6"/>
  <c r="H820" i="6"/>
  <c r="H811" i="6"/>
  <c r="G895" i="6"/>
  <c r="F1107" i="6"/>
  <c r="I1137" i="6"/>
  <c r="I1128" i="6"/>
  <c r="E46" i="6"/>
  <c r="G1003" i="6"/>
  <c r="I318" i="6"/>
  <c r="I381" i="6"/>
  <c r="J47" i="6"/>
  <c r="B415" i="6"/>
  <c r="A394" i="6"/>
  <c r="E831" i="6"/>
  <c r="E822" i="6"/>
  <c r="E787" i="6"/>
  <c r="E778" i="6"/>
  <c r="E859" i="6"/>
  <c r="E868" i="6"/>
  <c r="G1137" i="6"/>
  <c r="G1146" i="6"/>
  <c r="G1128" i="6"/>
  <c r="I904" i="6"/>
  <c r="E1183" i="6"/>
  <c r="E1192" i="6"/>
  <c r="G194" i="6"/>
  <c r="E1074" i="6"/>
  <c r="E1083" i="6"/>
  <c r="E1035" i="6"/>
  <c r="I793" i="6"/>
  <c r="F768" i="6"/>
  <c r="AU58" i="35"/>
  <c r="H955" i="6"/>
  <c r="H964" i="6"/>
  <c r="E1145" i="6"/>
  <c r="E1148" i="6"/>
  <c r="J1112" i="6"/>
  <c r="J1109" i="6"/>
  <c r="E966" i="6"/>
  <c r="E975" i="6"/>
  <c r="G856" i="6"/>
  <c r="E1143" i="6"/>
  <c r="I794" i="6"/>
  <c r="E769" i="6"/>
  <c r="E965" i="6"/>
  <c r="E974" i="6"/>
  <c r="G761" i="6"/>
  <c r="G698" i="6"/>
  <c r="E1039" i="6"/>
  <c r="E1048" i="6"/>
  <c r="I1138" i="6"/>
  <c r="I1129" i="6"/>
  <c r="E964" i="6"/>
  <c r="E973" i="6"/>
  <c r="H1012" i="6"/>
  <c r="H1003" i="6"/>
  <c r="H823" i="6"/>
  <c r="H814" i="6"/>
  <c r="G812" i="6"/>
  <c r="H1011" i="6"/>
  <c r="H1002" i="6"/>
  <c r="H635" i="6"/>
  <c r="H698" i="6"/>
  <c r="F1012" i="6"/>
  <c r="F1003" i="6"/>
  <c r="J46" i="6"/>
  <c r="G382" i="6"/>
  <c r="G319" i="6"/>
  <c r="I909" i="6"/>
  <c r="E1180" i="6"/>
  <c r="E1189" i="6"/>
  <c r="G1136" i="6"/>
  <c r="G1139" i="6"/>
  <c r="I792" i="6"/>
  <c r="E1071" i="6"/>
  <c r="E1080" i="6"/>
  <c r="E361" i="6"/>
  <c r="I911" i="6"/>
  <c r="E777" i="6"/>
  <c r="H967" i="6"/>
  <c r="H958" i="6"/>
  <c r="G857" i="6"/>
  <c r="I803" i="6"/>
  <c r="G1110" i="6"/>
  <c r="E963" i="6"/>
  <c r="E972" i="6"/>
  <c r="F1001" i="6"/>
  <c r="I797" i="6"/>
  <c r="E766" i="6"/>
  <c r="E968" i="6"/>
  <c r="E977" i="6"/>
  <c r="E1036" i="6"/>
  <c r="I1126" i="6"/>
  <c r="F821" i="6"/>
  <c r="F830" i="6"/>
  <c r="F812" i="6"/>
  <c r="F846" i="6"/>
  <c r="F855" i="6"/>
  <c r="G815" i="6"/>
  <c r="G824" i="6"/>
  <c r="G806" i="6"/>
  <c r="I1121" i="6"/>
  <c r="I1118" i="6"/>
  <c r="I846" i="6"/>
  <c r="H1008" i="6"/>
  <c r="H1146" i="6"/>
  <c r="H1137" i="6"/>
  <c r="E676" i="6"/>
  <c r="F847" i="6"/>
  <c r="F856" i="6"/>
  <c r="I902" i="6"/>
  <c r="F1000" i="6"/>
  <c r="G361" i="6"/>
  <c r="G298" i="6"/>
  <c r="I921" i="6"/>
  <c r="I912" i="6"/>
  <c r="E194" i="6"/>
  <c r="E131" i="6"/>
  <c r="I795" i="6"/>
  <c r="E508" i="6"/>
  <c r="E445" i="6"/>
  <c r="I923" i="6"/>
  <c r="I914" i="6"/>
  <c r="E1190" i="6"/>
  <c r="E1193" i="6"/>
  <c r="G869" i="6"/>
  <c r="G860" i="6"/>
  <c r="I815" i="6"/>
  <c r="I806" i="6"/>
  <c r="I1175" i="6"/>
  <c r="I1172" i="6"/>
  <c r="G919" i="6"/>
  <c r="I1010" i="6"/>
  <c r="F1013" i="6"/>
  <c r="F1004" i="6"/>
  <c r="I802" i="6"/>
  <c r="I361" i="6"/>
  <c r="I298" i="6"/>
  <c r="E770" i="6"/>
  <c r="I956" i="6"/>
  <c r="H257" i="6"/>
  <c r="H194" i="6"/>
  <c r="F833" i="6"/>
  <c r="F824" i="6"/>
  <c r="I1170" i="6"/>
  <c r="G977" i="6"/>
  <c r="G968" i="6"/>
  <c r="E941" i="6"/>
  <c r="E932" i="6"/>
  <c r="I849" i="6"/>
  <c r="H445" i="6"/>
  <c r="H382" i="6"/>
  <c r="E697" i="6"/>
  <c r="E760" i="6"/>
  <c r="G1179" i="6"/>
  <c r="G814" i="6"/>
  <c r="G805" i="6"/>
  <c r="I905" i="6"/>
  <c r="I896" i="6"/>
  <c r="I848" i="6"/>
  <c r="H1119" i="6"/>
  <c r="H1110" i="6"/>
  <c r="F508" i="6"/>
  <c r="F445" i="6"/>
  <c r="I1076" i="6"/>
  <c r="I1067" i="6"/>
  <c r="I1058" i="6"/>
  <c r="G1084" i="6"/>
  <c r="G1075" i="6"/>
  <c r="E509" i="6"/>
  <c r="E446" i="6"/>
  <c r="E1147" i="6"/>
  <c r="E1156" i="6"/>
  <c r="I922" i="6"/>
  <c r="I913" i="6"/>
  <c r="G975" i="6"/>
  <c r="G966" i="6"/>
  <c r="H859" i="6"/>
  <c r="H850" i="6"/>
  <c r="AV58" i="37"/>
  <c r="F783" i="6"/>
  <c r="H930" i="6"/>
  <c r="H921" i="6"/>
  <c r="G922" i="6"/>
  <c r="G913" i="6"/>
  <c r="G931" i="6"/>
  <c r="I1013" i="6"/>
  <c r="I1004" i="6"/>
  <c r="F173" i="6"/>
  <c r="F192" i="6"/>
  <c r="F255" i="6"/>
  <c r="I814" i="6"/>
  <c r="I805" i="6"/>
  <c r="F788" i="6"/>
  <c r="I949" i="6"/>
  <c r="I958" i="6"/>
  <c r="I967" i="6"/>
  <c r="F1112" i="6"/>
  <c r="F1109" i="6"/>
  <c r="I382" i="6"/>
  <c r="I319" i="6"/>
  <c r="E767" i="6"/>
  <c r="I959" i="6"/>
  <c r="I950" i="6"/>
  <c r="I968" i="6"/>
  <c r="F848" i="6"/>
  <c r="F857" i="6"/>
  <c r="I1173" i="6"/>
  <c r="I1164" i="6"/>
  <c r="I1182" i="6"/>
  <c r="G965" i="6"/>
  <c r="E938" i="6"/>
  <c r="E929" i="6"/>
  <c r="I1130" i="6"/>
  <c r="I1127" i="6"/>
  <c r="J676" i="6"/>
  <c r="G1191" i="6"/>
  <c r="G1182" i="6"/>
  <c r="G811" i="6"/>
  <c r="G802" i="6"/>
  <c r="I1031" i="6"/>
  <c r="I1022" i="6"/>
  <c r="I851" i="6"/>
  <c r="H1116" i="6"/>
  <c r="F361" i="6"/>
  <c r="I1064" i="6"/>
  <c r="G1072" i="6"/>
  <c r="E362" i="6"/>
  <c r="E425" i="6"/>
  <c r="H1147" i="6"/>
  <c r="H1138" i="6"/>
  <c r="I1183" i="6"/>
  <c r="I1165" i="6"/>
  <c r="I1174" i="6"/>
  <c r="H633" i="6"/>
  <c r="H696" i="6"/>
  <c r="E1144" i="6"/>
  <c r="I910" i="6"/>
  <c r="I1062" i="6"/>
  <c r="G963" i="6"/>
  <c r="H931" i="6"/>
  <c r="H922" i="6"/>
  <c r="H858" i="6"/>
  <c r="H849" i="6"/>
  <c r="I954" i="6"/>
  <c r="F257" i="6"/>
  <c r="F194" i="6"/>
  <c r="F171" i="6"/>
  <c r="H824" i="6"/>
  <c r="H815" i="6"/>
  <c r="I955" i="6"/>
  <c r="I964" i="6"/>
  <c r="I946" i="6"/>
  <c r="F172" i="6"/>
  <c r="H819" i="6"/>
  <c r="H810" i="6"/>
  <c r="G1180" i="6"/>
  <c r="G894" i="6"/>
  <c r="F1002" i="6"/>
  <c r="F1011" i="6"/>
  <c r="E68" i="6"/>
  <c r="F823" i="6"/>
  <c r="F832" i="6"/>
  <c r="E821" i="6"/>
  <c r="E812" i="6"/>
  <c r="I1019" i="6"/>
  <c r="G786" i="6"/>
  <c r="I634" i="6"/>
  <c r="F892" i="6"/>
  <c r="I1171" i="6"/>
  <c r="G1071" i="6"/>
  <c r="E832" i="6"/>
  <c r="E823" i="6"/>
  <c r="H1029" i="6"/>
  <c r="H1038" i="6"/>
  <c r="I1065" i="6"/>
  <c r="I1056" i="6"/>
  <c r="I1074" i="6"/>
  <c r="H1010" i="6"/>
  <c r="F1039" i="6"/>
  <c r="E444" i="6"/>
  <c r="E507" i="6"/>
  <c r="AU58" i="31"/>
  <c r="H901" i="6"/>
  <c r="E1037" i="6"/>
  <c r="I256" i="6"/>
  <c r="E423" i="6"/>
  <c r="I966" i="6"/>
  <c r="I957" i="6"/>
  <c r="I948" i="6"/>
  <c r="H792" i="6"/>
  <c r="J1193" i="6"/>
  <c r="J1190" i="6"/>
  <c r="F256" i="6"/>
  <c r="F193" i="6"/>
  <c r="H822" i="6"/>
  <c r="H813" i="6"/>
  <c r="B414" i="6"/>
  <c r="A393" i="6"/>
  <c r="G1192" i="6"/>
  <c r="G1183" i="6"/>
  <c r="G920" i="6"/>
  <c r="G911" i="6"/>
  <c r="I1011" i="6"/>
  <c r="I1002" i="6"/>
  <c r="F67" i="6"/>
  <c r="F999" i="6"/>
  <c r="J1130" i="6"/>
  <c r="J1127" i="6"/>
  <c r="H1182" i="6"/>
  <c r="H1173" i="6"/>
  <c r="F613" i="6"/>
  <c r="F676" i="6"/>
  <c r="F811" i="6"/>
  <c r="I847" i="6"/>
  <c r="E833" i="6"/>
  <c r="E824" i="6"/>
  <c r="E788" i="6"/>
  <c r="E779" i="6"/>
  <c r="H1183" i="6"/>
  <c r="H1174" i="6"/>
  <c r="I613" i="6"/>
  <c r="I633" i="6"/>
  <c r="F895" i="6"/>
  <c r="F1049" i="6"/>
  <c r="F1040" i="6"/>
  <c r="I614" i="6"/>
  <c r="G1083" i="6"/>
  <c r="G1074" i="6"/>
  <c r="E820" i="6"/>
  <c r="E811" i="6"/>
  <c r="E193" i="6"/>
  <c r="E130" i="6"/>
  <c r="H1013" i="6"/>
  <c r="H1004" i="6"/>
  <c r="H446" i="6"/>
  <c r="H383" i="6"/>
  <c r="E1049" i="6"/>
  <c r="E1040" i="6"/>
  <c r="I1063" i="6"/>
  <c r="H904" i="6"/>
  <c r="H895" i="6"/>
  <c r="J1184" i="6"/>
  <c r="J1181" i="6"/>
  <c r="F941" i="6"/>
  <c r="F932" i="6"/>
  <c r="F769" i="6"/>
  <c r="I813" i="6"/>
  <c r="I804" i="6"/>
  <c r="H786" i="6"/>
  <c r="H795" i="6"/>
  <c r="F930" i="6"/>
  <c r="H796" i="6"/>
  <c r="H787" i="6"/>
  <c r="F1047" i="6"/>
  <c r="F1038" i="6"/>
  <c r="F68" i="6"/>
  <c r="G914" i="6"/>
  <c r="G932" i="6"/>
  <c r="G923" i="6"/>
  <c r="I1008" i="6"/>
  <c r="H1117" i="6"/>
  <c r="H1040" i="6"/>
  <c r="H1031" i="6"/>
  <c r="H797" i="6"/>
  <c r="H788" i="6"/>
  <c r="G810" i="6"/>
  <c r="G801" i="6"/>
  <c r="G1004" i="6"/>
  <c r="F903" i="6"/>
  <c r="F894" i="6"/>
  <c r="H1039" i="6"/>
  <c r="H1030" i="6"/>
  <c r="G1022" i="6"/>
  <c r="G1031" i="6"/>
  <c r="G1040" i="6"/>
  <c r="I894" i="6"/>
  <c r="I903" i="6"/>
  <c r="H1074" i="6"/>
  <c r="H1065" i="6"/>
  <c r="H900" i="6"/>
  <c r="I635" i="6"/>
  <c r="F893" i="6"/>
  <c r="F1146" i="6"/>
  <c r="H551" i="6"/>
  <c r="J837" i="6"/>
  <c r="J946" i="6"/>
  <c r="H1165" i="6"/>
  <c r="G959" i="6"/>
  <c r="G950" i="6"/>
  <c r="H570" i="6"/>
  <c r="J1054" i="6"/>
  <c r="H1058" i="6"/>
  <c r="J947" i="6"/>
  <c r="J1166" i="6"/>
  <c r="J1163" i="6"/>
  <c r="J950" i="6"/>
  <c r="J842" i="6"/>
  <c r="H1164" i="6"/>
  <c r="H1056" i="6"/>
  <c r="H842" i="6"/>
  <c r="H949" i="6"/>
  <c r="H1053" i="6"/>
  <c r="J572" i="6"/>
  <c r="G1173" i="6"/>
  <c r="G1164" i="6"/>
  <c r="J1055" i="6"/>
  <c r="J1161" i="6"/>
  <c r="G1065" i="6"/>
  <c r="G1056" i="6"/>
  <c r="H946" i="6"/>
  <c r="G955" i="6"/>
  <c r="G946" i="6"/>
  <c r="G850" i="6"/>
  <c r="G841" i="6"/>
  <c r="H549" i="6"/>
  <c r="J1058" i="6"/>
  <c r="G570" i="6"/>
  <c r="G633" i="6"/>
  <c r="J1164" i="6"/>
  <c r="J1165" i="6"/>
  <c r="H945" i="6"/>
  <c r="G957" i="6"/>
  <c r="G948" i="6"/>
  <c r="H841" i="6"/>
  <c r="G958" i="6"/>
  <c r="G949" i="6"/>
  <c r="H1161" i="6"/>
  <c r="G849" i="6"/>
  <c r="G840" i="6"/>
  <c r="J550" i="6"/>
  <c r="H840" i="6"/>
  <c r="G1066" i="6"/>
  <c r="G1057" i="6"/>
  <c r="J1162" i="6"/>
  <c r="H948" i="6"/>
  <c r="J840" i="6"/>
  <c r="H571" i="6"/>
  <c r="J1056" i="6"/>
  <c r="H1166" i="6"/>
  <c r="H1163" i="6"/>
  <c r="J949" i="6"/>
  <c r="H1054" i="6"/>
  <c r="H947" i="6"/>
  <c r="G1174" i="6"/>
  <c r="G1165" i="6"/>
  <c r="J1053" i="6"/>
  <c r="J945" i="6"/>
  <c r="H1055" i="6"/>
  <c r="H1057" i="6"/>
  <c r="H1162" i="6"/>
  <c r="J571" i="6"/>
  <c r="H950" i="6"/>
  <c r="J841" i="6"/>
  <c r="H572" i="6"/>
  <c r="G851" i="6"/>
  <c r="G842" i="6"/>
  <c r="J1057" i="6"/>
  <c r="G634" i="6"/>
  <c r="G571" i="6"/>
  <c r="G635" i="6"/>
  <c r="G572" i="6"/>
  <c r="G1058" i="6"/>
  <c r="G1067" i="6"/>
  <c r="J948" i="6"/>
  <c r="AA58" i="43" l="1" a="1"/>
  <c r="AA58" i="43" s="1"/>
  <c r="AA52" i="61" a="1"/>
  <c r="AA52" i="61" s="1"/>
  <c r="F1250" i="6" a="1"/>
  <c r="F1250" i="6" s="1"/>
  <c r="F1248" i="6" a="1"/>
  <c r="F1248" i="6" s="1"/>
  <c r="J1241" i="6" a="1"/>
  <c r="J1241" i="6" s="1"/>
  <c r="J1239" i="6" a="1"/>
  <c r="J1239" i="6" s="1"/>
  <c r="G1251" i="6" a="1"/>
  <c r="G1251" i="6" s="1"/>
  <c r="G1252" i="6" a="1"/>
  <c r="G1252" i="6" s="1"/>
  <c r="G1253" i="6" a="1"/>
  <c r="G1253" i="6" s="1"/>
  <c r="F785" i="6"/>
  <c r="AA48" i="37"/>
  <c r="F794" i="6" s="1"/>
  <c r="AC51" i="39"/>
  <c r="H919" i="6"/>
  <c r="AD58" i="48" a="1"/>
  <c r="AD58" i="48" s="1"/>
  <c r="I1135" i="6"/>
  <c r="I1210" i="6"/>
  <c r="AD58" i="60" a="1"/>
  <c r="AD58" i="60" s="1"/>
  <c r="AC51" i="47"/>
  <c r="H1134" i="6"/>
  <c r="AC51" i="43"/>
  <c r="H1028" i="6"/>
  <c r="Z58" i="61" a="1"/>
  <c r="Z58" i="61" s="1"/>
  <c r="E1253" i="6" a="1"/>
  <c r="E1253" i="6" s="1"/>
  <c r="I58" i="60" a="1"/>
  <c r="I58" i="60" s="1"/>
  <c r="G1214" i="6"/>
  <c r="G822" i="6"/>
  <c r="I58" i="35" a="1"/>
  <c r="I58" i="35" s="1"/>
  <c r="I1028" i="6"/>
  <c r="AD58" i="43" a="1"/>
  <c r="AD58" i="43" s="1"/>
  <c r="AC55" i="41"/>
  <c r="H1071" i="6" s="1"/>
  <c r="H1062" i="6"/>
  <c r="I612" i="6"/>
  <c r="AD58" i="28" a="1"/>
  <c r="AD58" i="28" s="1"/>
  <c r="J796" i="6"/>
  <c r="L58" i="36"/>
  <c r="AA52" i="38" a="1"/>
  <c r="AA52" i="38" s="1"/>
  <c r="F936" i="6" s="1"/>
  <c r="F927" i="6"/>
  <c r="AA52" i="41" a="1"/>
  <c r="AA52" i="41" s="1"/>
  <c r="F1044" i="6" s="1"/>
  <c r="F1035" i="6"/>
  <c r="G823" i="6"/>
  <c r="I58" i="36" a="1"/>
  <c r="I58" i="36" s="1"/>
  <c r="F1179" i="6"/>
  <c r="AA58" i="47" a="1"/>
  <c r="AA58" i="47" s="1"/>
  <c r="AA52" i="31" a="1"/>
  <c r="AA52" i="31" s="1"/>
  <c r="F488" i="6" s="1"/>
  <c r="F425" i="6"/>
  <c r="AC51" i="48"/>
  <c r="H1135" i="6"/>
  <c r="AC55" i="49"/>
  <c r="H1175" i="6"/>
  <c r="H1172" i="6"/>
  <c r="AD58" i="61" a="1"/>
  <c r="AD58" i="61" s="1"/>
  <c r="I1247" i="6" a="1"/>
  <c r="I1247" i="6" s="1"/>
  <c r="AC55" i="38"/>
  <c r="H963" i="6" s="1"/>
  <c r="H954" i="6"/>
  <c r="G445" i="6"/>
  <c r="I58" i="30" a="1"/>
  <c r="I58" i="30" s="1"/>
  <c r="AE58" i="61"/>
  <c r="J1240" i="6" a="1"/>
  <c r="J1240" i="6" s="1"/>
  <c r="AC51" i="60"/>
  <c r="H1210" i="6"/>
  <c r="AA58" i="49" a="1"/>
  <c r="AA58" i="49" s="1"/>
  <c r="AC58" i="49" a="1"/>
  <c r="AC58" i="49" s="1"/>
  <c r="AC58" i="36" a="1"/>
  <c r="AC58" i="36" s="1"/>
  <c r="Z58" i="48" a="1"/>
  <c r="Z58" i="48" s="1"/>
  <c r="AC51" i="30"/>
  <c r="H424" i="6" s="1"/>
  <c r="H361" i="6"/>
  <c r="AC51" i="37"/>
  <c r="H821" i="6" s="1"/>
  <c r="H812" i="6"/>
  <c r="G1157" i="6"/>
  <c r="G1154" i="6"/>
  <c r="H236" i="6"/>
  <c r="AC47" i="31" a="1"/>
  <c r="AC47" i="31" s="1"/>
  <c r="AC55" i="36"/>
  <c r="H856" i="6" s="1"/>
  <c r="H847" i="6"/>
  <c r="AA52" i="35" a="1"/>
  <c r="AA52" i="35" s="1"/>
  <c r="F828" i="6" s="1"/>
  <c r="F819" i="6"/>
  <c r="AA52" i="30" a="1"/>
  <c r="AA52" i="30" s="1"/>
  <c r="F487" i="6" s="1"/>
  <c r="F424" i="6"/>
  <c r="AC55" i="40"/>
  <c r="H965" i="6" s="1"/>
  <c r="H956" i="6"/>
  <c r="H235" i="6"/>
  <c r="AC47" i="30" a="1"/>
  <c r="AC47" i="30" s="1"/>
  <c r="I918" i="6"/>
  <c r="AD58" i="38" a="1"/>
  <c r="AD58" i="38" s="1"/>
  <c r="AC55" i="42"/>
  <c r="H1072" i="6" s="1"/>
  <c r="H1063" i="6"/>
  <c r="G1265" i="6" a="1"/>
  <c r="G1265" i="6" s="1"/>
  <c r="G1263" i="6" a="1"/>
  <c r="G1263" i="6" s="1"/>
  <c r="G1264" i="6" a="1"/>
  <c r="G1264" i="6" s="1"/>
  <c r="Z47" i="36"/>
  <c r="E784" i="6" s="1"/>
  <c r="E775" i="6"/>
  <c r="AA52" i="28" a="1"/>
  <c r="AA52" i="28" s="1"/>
  <c r="F486" i="6" s="1"/>
  <c r="F423" i="6"/>
  <c r="AD58" i="39" a="1"/>
  <c r="AD58" i="39" s="1"/>
  <c r="I919" i="6"/>
  <c r="AB54" i="47" a="1"/>
  <c r="AB54" i="47" s="1"/>
  <c r="G1161" i="6"/>
  <c r="AC55" i="37"/>
  <c r="H857" i="6" s="1"/>
  <c r="H848" i="6"/>
  <c r="AE58" i="49"/>
  <c r="J1118" i="6"/>
  <c r="J1121" i="6"/>
  <c r="Z58" i="47" a="1"/>
  <c r="Z58" i="47" s="1"/>
  <c r="AA58" i="48" a="1"/>
  <c r="AA58" i="48" s="1"/>
  <c r="AA58" i="38" a="1"/>
  <c r="AA58" i="38" s="1"/>
  <c r="Z58" i="28" a="1"/>
  <c r="Z58" i="28" s="1"/>
  <c r="AC51" i="38"/>
  <c r="H927" i="6" s="1"/>
  <c r="H918" i="6"/>
  <c r="AC51" i="41"/>
  <c r="H1026" i="6"/>
  <c r="F883" i="6"/>
  <c r="AA58" i="39" a="1"/>
  <c r="AA58" i="39" s="1"/>
  <c r="J255" i="6"/>
  <c r="L58" i="28"/>
  <c r="AB54" i="30" a="1"/>
  <c r="AB54" i="30" s="1"/>
  <c r="AB58" i="30" s="1" a="1"/>
  <c r="AB58" i="30" s="1"/>
  <c r="G550" i="6"/>
  <c r="I812" i="6"/>
  <c r="AD58" i="37" a="1"/>
  <c r="AD58" i="37" s="1"/>
  <c r="AC51" i="40"/>
  <c r="H920" i="6"/>
  <c r="F1190" i="6"/>
  <c r="F1193" i="6"/>
  <c r="AC55" i="43"/>
  <c r="H1073" i="6" s="1"/>
  <c r="H1064" i="6"/>
  <c r="AC51" i="42"/>
  <c r="H1027" i="6"/>
  <c r="AA52" i="49" a="1"/>
  <c r="AA52" i="49" s="1"/>
  <c r="F1148" i="6"/>
  <c r="F1145" i="6"/>
  <c r="AD58" i="40" a="1"/>
  <c r="AD58" i="40" s="1"/>
  <c r="I920" i="6"/>
  <c r="L58" i="31"/>
  <c r="J257" i="6"/>
  <c r="F47" i="6"/>
  <c r="AA58" i="31" a="1"/>
  <c r="AA58" i="31" s="1"/>
  <c r="AB54" i="38" a="1"/>
  <c r="AB54" i="38" s="1"/>
  <c r="G945" i="6"/>
  <c r="AB54" i="43" a="1"/>
  <c r="AB54" i="43" s="1"/>
  <c r="G1055" i="6"/>
  <c r="AC55" i="31"/>
  <c r="H677" i="6" s="1"/>
  <c r="H614" i="6"/>
  <c r="AA52" i="42" a="1"/>
  <c r="AA52" i="42" s="1"/>
  <c r="F1045" i="6" s="1"/>
  <c r="F1036" i="6"/>
  <c r="L58" i="41"/>
  <c r="J1011" i="6"/>
  <c r="L58" i="35"/>
  <c r="J795" i="6"/>
  <c r="AA52" i="40" a="1"/>
  <c r="AA52" i="40" s="1"/>
  <c r="F938" i="6" s="1"/>
  <c r="F929" i="6"/>
  <c r="AC55" i="48"/>
  <c r="H1180" i="6" s="1"/>
  <c r="H1171" i="6"/>
  <c r="AA58" i="30" a="1"/>
  <c r="AA58" i="30" s="1"/>
  <c r="F739" i="6"/>
  <c r="F45" i="6"/>
  <c r="AA58" i="28" a="1"/>
  <c r="AA58" i="28" s="1"/>
  <c r="H1234" i="6" a="1"/>
  <c r="H1234" i="6" s="1"/>
  <c r="H1233" i="6" a="1"/>
  <c r="H1233" i="6" s="1"/>
  <c r="F1235" i="6" a="1"/>
  <c r="F1235" i="6" s="1"/>
  <c r="F1233" i="6" a="1"/>
  <c r="F1233" i="6" s="1"/>
  <c r="F1234" i="6" a="1"/>
  <c r="F1234" i="6" s="1"/>
  <c r="L58" i="42"/>
  <c r="J1012" i="6"/>
  <c r="L58" i="37"/>
  <c r="J797" i="6"/>
  <c r="Z47" i="37"/>
  <c r="E785" i="6" s="1"/>
  <c r="E776" i="6"/>
  <c r="Z47" i="30"/>
  <c r="E172" i="6" s="1"/>
  <c r="E109" i="6"/>
  <c r="AB54" i="42" a="1"/>
  <c r="AB54" i="42" s="1"/>
  <c r="G1054" i="6"/>
  <c r="AB54" i="48" a="1"/>
  <c r="AB54" i="48" s="1"/>
  <c r="G1162" i="6"/>
  <c r="AC55" i="47"/>
  <c r="H1179" i="6" s="1"/>
  <c r="H1170" i="6"/>
  <c r="AC51" i="28"/>
  <c r="H360" i="6"/>
  <c r="AB54" i="40" a="1"/>
  <c r="AB54" i="40" s="1"/>
  <c r="G947" i="6"/>
  <c r="AB54" i="49" a="1"/>
  <c r="AB54" i="49" s="1"/>
  <c r="AB58" i="49" s="1" a="1"/>
  <c r="AB58" i="49" s="1"/>
  <c r="G1163" i="6"/>
  <c r="G1166" i="6"/>
  <c r="AB54" i="41" a="1"/>
  <c r="AB54" i="41" s="1"/>
  <c r="G1053" i="6"/>
  <c r="AA52" i="43" a="1"/>
  <c r="AA52" i="43" s="1"/>
  <c r="F1046" i="6" s="1"/>
  <c r="F1037" i="6"/>
  <c r="J904" i="6"/>
  <c r="L58" i="39"/>
  <c r="AA58" i="42" a="1"/>
  <c r="AA58" i="42" s="1"/>
  <c r="F1081" i="6"/>
  <c r="Z58" i="42" a="1"/>
  <c r="Z58" i="42" s="1"/>
  <c r="E1045" i="6"/>
  <c r="F965" i="6"/>
  <c r="AA58" i="40" a="1"/>
  <c r="AA58" i="40" s="1"/>
  <c r="F776" i="6"/>
  <c r="AA58" i="37" a="1"/>
  <c r="AA58" i="37" s="1"/>
  <c r="L58" i="38"/>
  <c r="J903" i="6"/>
  <c r="AC47" i="37" a="1"/>
  <c r="AC47" i="37" s="1"/>
  <c r="H794" i="6"/>
  <c r="AC58" i="38" a="1"/>
  <c r="AC58" i="38" s="1"/>
  <c r="H891" i="6"/>
  <c r="H1108" i="6"/>
  <c r="G1109" i="6"/>
  <c r="G1112" i="6"/>
  <c r="H1235" i="6" a="1"/>
  <c r="H1235" i="6" s="1"/>
  <c r="AC58" i="61" a="1"/>
  <c r="AC58" i="61" s="1"/>
  <c r="AA58" i="60" a="1"/>
  <c r="AA58" i="60" s="1"/>
  <c r="Z58" i="60" a="1"/>
  <c r="Z58" i="60" s="1"/>
  <c r="F820" i="6"/>
  <c r="AA58" i="36" a="1"/>
  <c r="AA58" i="36" s="1"/>
  <c r="AA58" i="35" a="1"/>
  <c r="AA58" i="35" s="1"/>
  <c r="AC58" i="35" a="1"/>
  <c r="AC58" i="35" s="1"/>
  <c r="H846" i="6"/>
  <c r="E774" i="6"/>
  <c r="AA58" i="61" a="1"/>
  <c r="AA58" i="61" s="1"/>
  <c r="F1213" i="6"/>
  <c r="H784" i="6"/>
  <c r="AE48" i="30"/>
  <c r="J1205" i="6"/>
  <c r="Z58" i="41" a="1"/>
  <c r="Z58" i="41" s="1"/>
  <c r="AE48" i="41" a="1"/>
  <c r="AE48" i="41" s="1"/>
  <c r="AE58" i="41" s="1"/>
  <c r="AD55" i="28"/>
  <c r="I675" i="6" s="1"/>
  <c r="AD53" i="28"/>
  <c r="I549" i="6" s="1"/>
  <c r="F774" i="6"/>
  <c r="Z58" i="35" a="1"/>
  <c r="Z58" i="35" s="1"/>
  <c r="E1166" i="6"/>
  <c r="E1163" i="6"/>
  <c r="AE48" i="42" a="1"/>
  <c r="AE48" i="42" s="1"/>
  <c r="AE58" i="42" s="1"/>
  <c r="AD47" i="31"/>
  <c r="I173" i="6" s="1"/>
  <c r="AD58" i="31" a="1"/>
  <c r="AD58" i="31" s="1"/>
  <c r="I236" i="6"/>
  <c r="AE48" i="60"/>
  <c r="AE58" i="60" s="1"/>
  <c r="AE48" i="47" a="1"/>
  <c r="AE48" i="47" s="1"/>
  <c r="E45" i="6"/>
  <c r="AE48" i="43" a="1"/>
  <c r="AE48" i="43" s="1"/>
  <c r="J1010" i="6" s="1"/>
  <c r="E424" i="6"/>
  <c r="L58" i="40"/>
  <c r="J905" i="6"/>
  <c r="AA58" i="41" a="1"/>
  <c r="AA58" i="41" s="1"/>
  <c r="AE58" i="43"/>
  <c r="Z58" i="37" a="1"/>
  <c r="Z58" i="37" s="1"/>
  <c r="Z58" i="38" a="1"/>
  <c r="Z58" i="38" s="1"/>
  <c r="AE48" i="31"/>
  <c r="AE48" i="40" a="1"/>
  <c r="AE48" i="40" s="1"/>
  <c r="AE58" i="40" s="1"/>
  <c r="AE48" i="48" a="1"/>
  <c r="AE48" i="48" s="1"/>
  <c r="AE58" i="48" s="1"/>
  <c r="AE48" i="38" a="1"/>
  <c r="AE48" i="38" s="1"/>
  <c r="J900" i="6" s="1"/>
  <c r="AE48" i="39" a="1"/>
  <c r="AE48" i="39" s="1"/>
  <c r="AE58" i="39" s="1"/>
  <c r="Z58" i="30" a="1"/>
  <c r="Z58" i="30" s="1"/>
  <c r="AD47" i="30"/>
  <c r="I172" i="6" s="1"/>
  <c r="AD58" i="30" a="1"/>
  <c r="AD58" i="30" s="1"/>
  <c r="J1120" i="6"/>
  <c r="Z58" i="40" a="1"/>
  <c r="Z58" i="40" s="1"/>
  <c r="H1103" i="6"/>
  <c r="H1100" i="6"/>
  <c r="AE48" i="35"/>
  <c r="AE58" i="35" s="1"/>
  <c r="AE48" i="36"/>
  <c r="AE58" i="36" s="1"/>
  <c r="AE58" i="28"/>
  <c r="E1175" i="6"/>
  <c r="E1172" i="6"/>
  <c r="Z58" i="36" a="1"/>
  <c r="Z58" i="36" s="1"/>
  <c r="AE48" i="37"/>
  <c r="AE58" i="37" s="1"/>
  <c r="Z58" i="43" a="1"/>
  <c r="Z58" i="43" s="1"/>
  <c r="Z58" i="31" a="1"/>
  <c r="Z58" i="31" s="1"/>
  <c r="H1201" i="6"/>
  <c r="H1238" i="6" a="1"/>
  <c r="H1238" i="6" s="1"/>
  <c r="H1237" i="6" a="1"/>
  <c r="H1237" i="6" s="1"/>
  <c r="H1236" i="6" a="1"/>
  <c r="H1236" i="6" s="1"/>
  <c r="J784" i="6"/>
  <c r="J1001" i="6"/>
  <c r="J785" i="6"/>
  <c r="J891" i="6"/>
  <c r="J783" i="6"/>
  <c r="J173" i="6"/>
  <c r="AB48" i="43"/>
  <c r="G1010" i="6" s="1"/>
  <c r="AB46" i="43"/>
  <c r="G992" i="6" s="1"/>
  <c r="AB46" i="37"/>
  <c r="G776" i="6" s="1"/>
  <c r="AB48" i="37"/>
  <c r="G794" i="6" s="1"/>
  <c r="AB58" i="37" a="1"/>
  <c r="AB58" i="37" s="1"/>
  <c r="H1107" i="6"/>
  <c r="J893" i="6"/>
  <c r="AB48" i="30"/>
  <c r="G235" i="6" s="1"/>
  <c r="AB46" i="30"/>
  <c r="G109" i="6" s="1"/>
  <c r="AB48" i="47"/>
  <c r="G1116" i="6" s="1"/>
  <c r="AB46" i="47"/>
  <c r="G1098" i="6" s="1"/>
  <c r="AB48" i="41"/>
  <c r="G1008" i="6" s="1"/>
  <c r="AB46" i="41"/>
  <c r="G990" i="6" s="1"/>
  <c r="AB48" i="40"/>
  <c r="G902" i="6" s="1"/>
  <c r="AB46" i="40"/>
  <c r="G884" i="6" s="1"/>
  <c r="AB46" i="61"/>
  <c r="G1235" i="6" s="1" a="1"/>
  <c r="G1235" i="6" s="1"/>
  <c r="AB48" i="61"/>
  <c r="AB58" i="61" a="1"/>
  <c r="AB58" i="61" s="1"/>
  <c r="AB48" i="49"/>
  <c r="AB46" i="49"/>
  <c r="AB48" i="39"/>
  <c r="G901" i="6" s="1"/>
  <c r="AB58" i="39" a="1"/>
  <c r="AB58" i="39" s="1"/>
  <c r="AB46" i="39"/>
  <c r="G883" i="6" s="1"/>
  <c r="AB48" i="35"/>
  <c r="G792" i="6" s="1"/>
  <c r="AB46" i="35"/>
  <c r="G774" i="6" s="1"/>
  <c r="AB58" i="35" a="1"/>
  <c r="AB58" i="35" s="1"/>
  <c r="H999" i="6"/>
  <c r="J999" i="6"/>
  <c r="J172" i="6"/>
  <c r="J1107" i="6"/>
  <c r="AB48" i="31"/>
  <c r="G236" i="6" s="1"/>
  <c r="AB46" i="31"/>
  <c r="G110" i="6" s="1"/>
  <c r="AB58" i="31" a="1"/>
  <c r="AB58" i="31" s="1"/>
  <c r="AB48" i="48"/>
  <c r="G1117" i="6" s="1"/>
  <c r="AB46" i="48"/>
  <c r="G1099" i="6" s="1"/>
  <c r="AB48" i="38"/>
  <c r="G900" i="6" s="1"/>
  <c r="AB46" i="38"/>
  <c r="G882" i="6" s="1"/>
  <c r="AB46" i="36"/>
  <c r="G775" i="6" s="1"/>
  <c r="AB48" i="36"/>
  <c r="G793" i="6" s="1"/>
  <c r="AB58" i="36" a="1"/>
  <c r="AB58" i="36" s="1"/>
  <c r="J1000" i="6"/>
  <c r="J1108" i="6"/>
  <c r="AB46" i="60"/>
  <c r="G1198" i="6" s="1"/>
  <c r="AB48" i="60"/>
  <c r="G1204" i="6" s="1"/>
  <c r="AB58" i="60" a="1"/>
  <c r="AB58" i="60" s="1"/>
  <c r="AB48" i="42"/>
  <c r="G1009" i="6" s="1"/>
  <c r="AB46" i="42"/>
  <c r="G991" i="6" s="1"/>
  <c r="AB48" i="28"/>
  <c r="G234" i="6" s="1"/>
  <c r="AB46" i="28"/>
  <c r="G108" i="6" s="1"/>
  <c r="AB58" i="28" a="1"/>
  <c r="AB58" i="28" s="1"/>
  <c r="J171" i="6"/>
  <c r="I1202" i="6"/>
  <c r="E1237" i="6" a="1"/>
  <c r="E1237" i="6" s="1"/>
  <c r="E1238" i="6" a="1"/>
  <c r="E1238" i="6" s="1"/>
  <c r="G1249" i="6" a="1"/>
  <c r="G1249" i="6" s="1"/>
  <c r="I1246" i="6" a="1"/>
  <c r="I1246" i="6" s="1"/>
  <c r="I1245" i="6" a="1"/>
  <c r="I1245" i="6" s="1"/>
  <c r="E1252" i="6" a="1"/>
  <c r="E1252" i="6" s="1"/>
  <c r="F1241" i="6" a="1"/>
  <c r="F1241" i="6" s="1"/>
  <c r="E1251" i="6" a="1"/>
  <c r="E1251" i="6" s="1"/>
  <c r="G1250" i="6" a="1"/>
  <c r="G1250" i="6" s="1"/>
  <c r="G1248" i="6" a="1"/>
  <c r="G1248" i="6" s="1"/>
  <c r="G1244" i="6" a="1"/>
  <c r="G1244" i="6" s="1"/>
  <c r="G1243" i="6" a="1"/>
  <c r="G1243" i="6" s="1"/>
  <c r="F1240" i="6" a="1"/>
  <c r="F1240" i="6" s="1"/>
  <c r="H837" i="6"/>
  <c r="E1260" i="6" a="1"/>
  <c r="E1260" i="6" s="1"/>
  <c r="E1261" i="6" a="1"/>
  <c r="E1261" i="6" s="1"/>
  <c r="E1262" i="6" a="1"/>
  <c r="E1262" i="6" s="1"/>
  <c r="E1181" i="6"/>
  <c r="E1184" i="6"/>
  <c r="J234" i="6"/>
  <c r="E110" i="6"/>
  <c r="J839" i="6"/>
  <c r="E47" i="6"/>
  <c r="I1166" i="6"/>
  <c r="I1163" i="6"/>
  <c r="H838" i="6"/>
  <c r="E739" i="6"/>
  <c r="H612" i="6"/>
  <c r="G1148" i="6"/>
  <c r="G1145" i="6"/>
  <c r="H1148" i="6"/>
  <c r="H1145" i="6"/>
  <c r="B435" i="6"/>
  <c r="A414" i="6"/>
  <c r="B436" i="6"/>
  <c r="A415" i="6"/>
  <c r="G1193" i="6"/>
  <c r="G1190" i="6"/>
  <c r="F1157" i="6"/>
  <c r="F1154" i="6"/>
  <c r="I1109" i="6"/>
  <c r="I1112" i="6"/>
  <c r="H1112" i="6"/>
  <c r="H1109" i="6"/>
  <c r="E360" i="6"/>
  <c r="E486" i="6"/>
  <c r="I676" i="6"/>
  <c r="E1157" i="6"/>
  <c r="E1154" i="6"/>
  <c r="B437" i="6"/>
  <c r="A416" i="6"/>
  <c r="H676" i="6"/>
  <c r="I1136" i="6"/>
  <c r="I1139" i="6"/>
  <c r="F1121" i="6"/>
  <c r="F1118" i="6"/>
  <c r="G1130" i="6"/>
  <c r="G1127" i="6"/>
  <c r="I1184" i="6"/>
  <c r="I1181" i="6"/>
  <c r="G848" i="6"/>
  <c r="G839" i="6"/>
  <c r="G846" i="6"/>
  <c r="G837" i="6"/>
  <c r="G847" i="6"/>
  <c r="G838" i="6"/>
  <c r="J838" i="6"/>
  <c r="G1175" i="6"/>
  <c r="G1172" i="6"/>
  <c r="G614" i="6"/>
  <c r="G551" i="6"/>
  <c r="G613" i="6"/>
  <c r="H550" i="6"/>
  <c r="J551" i="6"/>
  <c r="G612" i="6"/>
  <c r="H839" i="6"/>
  <c r="G549" i="6"/>
  <c r="F1253" i="6" l="1" a="1"/>
  <c r="F1253" i="6" s="1"/>
  <c r="F1251" i="6" a="1"/>
  <c r="F1251" i="6" s="1"/>
  <c r="F1252" i="6" a="1"/>
  <c r="F1252" i="6" s="1"/>
  <c r="H1144" i="6"/>
  <c r="AC58" i="48" a="1"/>
  <c r="AC58" i="48" s="1"/>
  <c r="H1184" i="6"/>
  <c r="H1181" i="6"/>
  <c r="G1240" i="6" a="1"/>
  <c r="G1240" i="6" s="1"/>
  <c r="G1241" i="6" a="1"/>
  <c r="G1241" i="6" s="1"/>
  <c r="H173" i="6"/>
  <c r="AC58" i="31" a="1"/>
  <c r="AC58" i="31" s="1"/>
  <c r="H928" i="6"/>
  <c r="AC58" i="39" a="1"/>
  <c r="AC58" i="39" s="1"/>
  <c r="H1143" i="6"/>
  <c r="AC58" i="47" a="1"/>
  <c r="AC58" i="47" s="1"/>
  <c r="H1037" i="6"/>
  <c r="AC58" i="43" a="1"/>
  <c r="AC58" i="43" s="1"/>
  <c r="H1036" i="6"/>
  <c r="AC58" i="42" a="1"/>
  <c r="AC58" i="42" s="1"/>
  <c r="H1213" i="6"/>
  <c r="AC58" i="60" a="1"/>
  <c r="AC58" i="60" s="1"/>
  <c r="G1170" i="6"/>
  <c r="AB58" i="47" a="1"/>
  <c r="AB58" i="47" s="1"/>
  <c r="AC58" i="37" a="1"/>
  <c r="AC58" i="37" s="1"/>
  <c r="H785" i="6"/>
  <c r="AC58" i="30" a="1"/>
  <c r="AC58" i="30" s="1"/>
  <c r="H172" i="6"/>
  <c r="H1035" i="6"/>
  <c r="AC58" i="41" a="1"/>
  <c r="AC58" i="41" s="1"/>
  <c r="H929" i="6"/>
  <c r="AC58" i="40" a="1"/>
  <c r="AC58" i="40" s="1"/>
  <c r="G954" i="6"/>
  <c r="AB58" i="38" a="1"/>
  <c r="AB58" i="38" s="1"/>
  <c r="G1064" i="6"/>
  <c r="AB58" i="43" a="1"/>
  <c r="AB58" i="43" s="1"/>
  <c r="G1063" i="6"/>
  <c r="AB58" i="42" a="1"/>
  <c r="AB58" i="42" s="1"/>
  <c r="G1171" i="6"/>
  <c r="AB58" i="48" a="1"/>
  <c r="AB58" i="48" s="1"/>
  <c r="H423" i="6"/>
  <c r="AC58" i="28" a="1"/>
  <c r="AC58" i="28" s="1"/>
  <c r="G956" i="6"/>
  <c r="AB58" i="40" a="1"/>
  <c r="AB58" i="40" s="1"/>
  <c r="G1062" i="6"/>
  <c r="AB58" i="41" a="1"/>
  <c r="AB58" i="41" s="1"/>
  <c r="G1233" i="6" a="1"/>
  <c r="G1233" i="6" s="1"/>
  <c r="G1234" i="6" a="1"/>
  <c r="G1234" i="6" s="1"/>
  <c r="J235" i="6"/>
  <c r="AE58" i="30"/>
  <c r="J1116" i="6"/>
  <c r="AE58" i="47"/>
  <c r="AE58" i="31"/>
  <c r="J236" i="6"/>
  <c r="G1121" i="6"/>
  <c r="G1118" i="6"/>
  <c r="G1103" i="6"/>
  <c r="G1100" i="6"/>
  <c r="J1204" i="6"/>
  <c r="G1239" i="6" a="1"/>
  <c r="G1239" i="6" s="1"/>
  <c r="J794" i="6"/>
  <c r="J1117" i="6"/>
  <c r="J1008" i="6"/>
  <c r="J902" i="6"/>
  <c r="J1009" i="6"/>
  <c r="J793" i="6"/>
  <c r="J901" i="6"/>
  <c r="AE58" i="38"/>
  <c r="J792" i="6"/>
  <c r="B456" i="6"/>
  <c r="A435" i="6"/>
  <c r="B457" i="6"/>
  <c r="A436" i="6"/>
  <c r="B458" i="6"/>
  <c r="A437" i="6"/>
  <c r="K117" i="6"/>
  <c r="K180" i="6" s="1"/>
  <c r="K243" i="6" s="1"/>
  <c r="K306" i="6" s="1"/>
  <c r="K369" i="6" s="1"/>
  <c r="K432" i="6" s="1"/>
  <c r="K495" i="6" s="1"/>
  <c r="K558" i="6" s="1"/>
  <c r="K621" i="6" s="1"/>
  <c r="K684" i="6" s="1"/>
  <c r="K747" i="6" s="1"/>
  <c r="L117" i="6"/>
  <c r="L180" i="6" s="1"/>
  <c r="L243" i="6" s="1"/>
  <c r="L306" i="6" s="1"/>
  <c r="L369" i="6" s="1"/>
  <c r="L432" i="6" s="1"/>
  <c r="L495" i="6" s="1"/>
  <c r="L558" i="6" s="1"/>
  <c r="L621" i="6" s="1"/>
  <c r="L684" i="6" s="1"/>
  <c r="L747" i="6" s="1"/>
  <c r="M117" i="6"/>
  <c r="M180" i="6" s="1"/>
  <c r="M243" i="6" s="1"/>
  <c r="M306" i="6" s="1"/>
  <c r="M369" i="6" s="1"/>
  <c r="M432" i="6" s="1"/>
  <c r="M495" i="6" s="1"/>
  <c r="M558" i="6" s="1"/>
  <c r="M621" i="6" s="1"/>
  <c r="M684" i="6" s="1"/>
  <c r="M747" i="6" s="1"/>
  <c r="N117" i="6"/>
  <c r="N180" i="6" s="1"/>
  <c r="N243" i="6" s="1"/>
  <c r="N306" i="6" s="1"/>
  <c r="N369" i="6" s="1"/>
  <c r="N432" i="6" s="1"/>
  <c r="N495" i="6" s="1"/>
  <c r="N558" i="6" s="1"/>
  <c r="N621" i="6" s="1"/>
  <c r="N684" i="6" s="1"/>
  <c r="N747" i="6" s="1"/>
  <c r="O117" i="6"/>
  <c r="O180" i="6" s="1"/>
  <c r="O243" i="6" s="1"/>
  <c r="O306" i="6" s="1"/>
  <c r="O369" i="6" s="1"/>
  <c r="O432" i="6" s="1"/>
  <c r="O495" i="6" s="1"/>
  <c r="O558" i="6" s="1"/>
  <c r="O621" i="6" s="1"/>
  <c r="O684" i="6" s="1"/>
  <c r="O747" i="6" s="1"/>
  <c r="P117" i="6"/>
  <c r="P180" i="6" s="1"/>
  <c r="P243" i="6" s="1"/>
  <c r="P306" i="6" s="1"/>
  <c r="P369" i="6" s="1"/>
  <c r="P432" i="6" s="1"/>
  <c r="P495" i="6" s="1"/>
  <c r="P558" i="6" s="1"/>
  <c r="P621" i="6" s="1"/>
  <c r="P684" i="6" s="1"/>
  <c r="P747" i="6" s="1"/>
  <c r="K118" i="6"/>
  <c r="K181" i="6" s="1"/>
  <c r="K244" i="6" s="1"/>
  <c r="K307" i="6" s="1"/>
  <c r="K370" i="6" s="1"/>
  <c r="K433" i="6" s="1"/>
  <c r="K496" i="6" s="1"/>
  <c r="K559" i="6" s="1"/>
  <c r="K622" i="6" s="1"/>
  <c r="K685" i="6" s="1"/>
  <c r="K748" i="6" s="1"/>
  <c r="L118" i="6"/>
  <c r="L181" i="6" s="1"/>
  <c r="L244" i="6" s="1"/>
  <c r="L307" i="6" s="1"/>
  <c r="L370" i="6" s="1"/>
  <c r="L433" i="6" s="1"/>
  <c r="L496" i="6" s="1"/>
  <c r="L559" i="6" s="1"/>
  <c r="L622" i="6" s="1"/>
  <c r="L685" i="6" s="1"/>
  <c r="L748" i="6" s="1"/>
  <c r="M118" i="6"/>
  <c r="M181" i="6" s="1"/>
  <c r="M244" i="6" s="1"/>
  <c r="M307" i="6" s="1"/>
  <c r="M370" i="6" s="1"/>
  <c r="M433" i="6" s="1"/>
  <c r="M496" i="6" s="1"/>
  <c r="M559" i="6" s="1"/>
  <c r="M622" i="6" s="1"/>
  <c r="M685" i="6" s="1"/>
  <c r="M748" i="6" s="1"/>
  <c r="N118" i="6"/>
  <c r="N181" i="6" s="1"/>
  <c r="N244" i="6" s="1"/>
  <c r="N307" i="6" s="1"/>
  <c r="N370" i="6" s="1"/>
  <c r="N433" i="6" s="1"/>
  <c r="N496" i="6" s="1"/>
  <c r="N559" i="6" s="1"/>
  <c r="N622" i="6" s="1"/>
  <c r="N685" i="6" s="1"/>
  <c r="N748" i="6" s="1"/>
  <c r="O118" i="6"/>
  <c r="O181" i="6" s="1"/>
  <c r="O244" i="6" s="1"/>
  <c r="O307" i="6" s="1"/>
  <c r="O370" i="6" s="1"/>
  <c r="O433" i="6" s="1"/>
  <c r="O496" i="6" s="1"/>
  <c r="O559" i="6" s="1"/>
  <c r="O622" i="6" s="1"/>
  <c r="O685" i="6" s="1"/>
  <c r="O748" i="6" s="1"/>
  <c r="P118" i="6"/>
  <c r="P181" i="6" s="1"/>
  <c r="P244" i="6" s="1"/>
  <c r="P307" i="6" s="1"/>
  <c r="P370" i="6" s="1"/>
  <c r="P433" i="6" s="1"/>
  <c r="P496" i="6" s="1"/>
  <c r="P559" i="6" s="1"/>
  <c r="P622" i="6" s="1"/>
  <c r="P685" i="6" s="1"/>
  <c r="P748" i="6" s="1"/>
  <c r="K119" i="6"/>
  <c r="K182" i="6" s="1"/>
  <c r="K245" i="6" s="1"/>
  <c r="K308" i="6" s="1"/>
  <c r="K371" i="6" s="1"/>
  <c r="K434" i="6" s="1"/>
  <c r="K497" i="6" s="1"/>
  <c r="K560" i="6" s="1"/>
  <c r="K623" i="6" s="1"/>
  <c r="K686" i="6" s="1"/>
  <c r="K749" i="6" s="1"/>
  <c r="L119" i="6"/>
  <c r="L182" i="6" s="1"/>
  <c r="L245" i="6" s="1"/>
  <c r="L308" i="6" s="1"/>
  <c r="L371" i="6" s="1"/>
  <c r="L434" i="6" s="1"/>
  <c r="L497" i="6" s="1"/>
  <c r="L560" i="6" s="1"/>
  <c r="L623" i="6" s="1"/>
  <c r="L686" i="6" s="1"/>
  <c r="L749" i="6" s="1"/>
  <c r="M119" i="6"/>
  <c r="M182" i="6" s="1"/>
  <c r="M245" i="6" s="1"/>
  <c r="M308" i="6" s="1"/>
  <c r="M371" i="6" s="1"/>
  <c r="M434" i="6" s="1"/>
  <c r="M497" i="6" s="1"/>
  <c r="M560" i="6" s="1"/>
  <c r="M623" i="6" s="1"/>
  <c r="M686" i="6" s="1"/>
  <c r="M749" i="6" s="1"/>
  <c r="N119" i="6"/>
  <c r="N182" i="6" s="1"/>
  <c r="N245" i="6" s="1"/>
  <c r="N308" i="6" s="1"/>
  <c r="N371" i="6" s="1"/>
  <c r="N434" i="6" s="1"/>
  <c r="N497" i="6" s="1"/>
  <c r="N560" i="6" s="1"/>
  <c r="N623" i="6" s="1"/>
  <c r="N686" i="6" s="1"/>
  <c r="N749" i="6" s="1"/>
  <c r="O119" i="6"/>
  <c r="O182" i="6" s="1"/>
  <c r="O245" i="6" s="1"/>
  <c r="O308" i="6" s="1"/>
  <c r="O371" i="6" s="1"/>
  <c r="O434" i="6" s="1"/>
  <c r="O497" i="6" s="1"/>
  <c r="O560" i="6" s="1"/>
  <c r="O623" i="6" s="1"/>
  <c r="O686" i="6" s="1"/>
  <c r="O749" i="6" s="1"/>
  <c r="P119" i="6"/>
  <c r="P182" i="6" s="1"/>
  <c r="P245" i="6" s="1"/>
  <c r="P308" i="6" s="1"/>
  <c r="P371" i="6" s="1"/>
  <c r="P434" i="6" s="1"/>
  <c r="P497" i="6" s="1"/>
  <c r="P560" i="6" s="1"/>
  <c r="P623" i="6" s="1"/>
  <c r="P686" i="6" s="1"/>
  <c r="P749" i="6" s="1"/>
  <c r="L129" i="6"/>
  <c r="L192" i="6" s="1"/>
  <c r="L255" i="6" s="1"/>
  <c r="L318" i="6" s="1"/>
  <c r="L381" i="6" s="1"/>
  <c r="L444" i="6" s="1"/>
  <c r="L507" i="6" s="1"/>
  <c r="L570" i="6" s="1"/>
  <c r="L633" i="6" s="1"/>
  <c r="L696" i="6" s="1"/>
  <c r="L759" i="6" s="1"/>
  <c r="M129" i="6"/>
  <c r="M192" i="6" s="1"/>
  <c r="M255" i="6" s="1"/>
  <c r="M318" i="6" s="1"/>
  <c r="M381" i="6" s="1"/>
  <c r="M444" i="6" s="1"/>
  <c r="M507" i="6" s="1"/>
  <c r="M570" i="6" s="1"/>
  <c r="M633" i="6" s="1"/>
  <c r="M696" i="6" s="1"/>
  <c r="M759" i="6" s="1"/>
  <c r="N129" i="6"/>
  <c r="N192" i="6" s="1"/>
  <c r="N255" i="6" s="1"/>
  <c r="N318" i="6" s="1"/>
  <c r="N381" i="6" s="1"/>
  <c r="N444" i="6" s="1"/>
  <c r="N507" i="6" s="1"/>
  <c r="N570" i="6" s="1"/>
  <c r="N633" i="6" s="1"/>
  <c r="N696" i="6" s="1"/>
  <c r="N759" i="6" s="1"/>
  <c r="O129" i="6"/>
  <c r="O192" i="6" s="1"/>
  <c r="O255" i="6" s="1"/>
  <c r="O318" i="6" s="1"/>
  <c r="O381" i="6" s="1"/>
  <c r="O444" i="6" s="1"/>
  <c r="O507" i="6" s="1"/>
  <c r="O570" i="6" s="1"/>
  <c r="O633" i="6" s="1"/>
  <c r="O696" i="6" s="1"/>
  <c r="O759" i="6" s="1"/>
  <c r="P129" i="6"/>
  <c r="P192" i="6" s="1"/>
  <c r="P255" i="6" s="1"/>
  <c r="P318" i="6" s="1"/>
  <c r="P381" i="6" s="1"/>
  <c r="P444" i="6" s="1"/>
  <c r="P507" i="6" s="1"/>
  <c r="P570" i="6" s="1"/>
  <c r="P633" i="6" s="1"/>
  <c r="P696" i="6" s="1"/>
  <c r="P759" i="6" s="1"/>
  <c r="L130" i="6"/>
  <c r="L193" i="6" s="1"/>
  <c r="L256" i="6" s="1"/>
  <c r="L319" i="6" s="1"/>
  <c r="L382" i="6" s="1"/>
  <c r="L445" i="6" s="1"/>
  <c r="L508" i="6" s="1"/>
  <c r="L571" i="6" s="1"/>
  <c r="L634" i="6" s="1"/>
  <c r="L697" i="6" s="1"/>
  <c r="L760" i="6" s="1"/>
  <c r="M130" i="6"/>
  <c r="M193" i="6" s="1"/>
  <c r="M256" i="6" s="1"/>
  <c r="M319" i="6" s="1"/>
  <c r="M382" i="6" s="1"/>
  <c r="M445" i="6" s="1"/>
  <c r="M508" i="6" s="1"/>
  <c r="M571" i="6" s="1"/>
  <c r="M634" i="6" s="1"/>
  <c r="M697" i="6" s="1"/>
  <c r="M760" i="6" s="1"/>
  <c r="N130" i="6"/>
  <c r="N193" i="6" s="1"/>
  <c r="N256" i="6" s="1"/>
  <c r="N319" i="6" s="1"/>
  <c r="N382" i="6" s="1"/>
  <c r="N445" i="6" s="1"/>
  <c r="N508" i="6" s="1"/>
  <c r="N571" i="6" s="1"/>
  <c r="N634" i="6" s="1"/>
  <c r="N697" i="6" s="1"/>
  <c r="N760" i="6" s="1"/>
  <c r="O130" i="6"/>
  <c r="O193" i="6" s="1"/>
  <c r="O256" i="6" s="1"/>
  <c r="O319" i="6" s="1"/>
  <c r="O382" i="6" s="1"/>
  <c r="O445" i="6" s="1"/>
  <c r="O508" i="6" s="1"/>
  <c r="O571" i="6" s="1"/>
  <c r="O634" i="6" s="1"/>
  <c r="O697" i="6" s="1"/>
  <c r="O760" i="6" s="1"/>
  <c r="P130" i="6"/>
  <c r="P193" i="6" s="1"/>
  <c r="P256" i="6" s="1"/>
  <c r="P319" i="6" s="1"/>
  <c r="P382" i="6" s="1"/>
  <c r="P445" i="6" s="1"/>
  <c r="P508" i="6" s="1"/>
  <c r="P571" i="6" s="1"/>
  <c r="P634" i="6" s="1"/>
  <c r="P697" i="6" s="1"/>
  <c r="P760" i="6" s="1"/>
  <c r="L131" i="6"/>
  <c r="L194" i="6" s="1"/>
  <c r="L257" i="6" s="1"/>
  <c r="L320" i="6" s="1"/>
  <c r="L383" i="6" s="1"/>
  <c r="L446" i="6" s="1"/>
  <c r="L509" i="6" s="1"/>
  <c r="L572" i="6" s="1"/>
  <c r="L635" i="6" s="1"/>
  <c r="L698" i="6" s="1"/>
  <c r="L761" i="6" s="1"/>
  <c r="M131" i="6"/>
  <c r="M194" i="6" s="1"/>
  <c r="M257" i="6" s="1"/>
  <c r="M320" i="6" s="1"/>
  <c r="M383" i="6" s="1"/>
  <c r="M446" i="6" s="1"/>
  <c r="M509" i="6" s="1"/>
  <c r="M572" i="6" s="1"/>
  <c r="M635" i="6" s="1"/>
  <c r="M698" i="6" s="1"/>
  <c r="M761" i="6" s="1"/>
  <c r="N131" i="6"/>
  <c r="N194" i="6" s="1"/>
  <c r="N257" i="6" s="1"/>
  <c r="N320" i="6" s="1"/>
  <c r="N383" i="6" s="1"/>
  <c r="N446" i="6" s="1"/>
  <c r="N509" i="6" s="1"/>
  <c r="N572" i="6" s="1"/>
  <c r="N635" i="6" s="1"/>
  <c r="N698" i="6" s="1"/>
  <c r="N761" i="6" s="1"/>
  <c r="O131" i="6"/>
  <c r="O194" i="6" s="1"/>
  <c r="O257" i="6" s="1"/>
  <c r="O320" i="6" s="1"/>
  <c r="O383" i="6" s="1"/>
  <c r="O446" i="6" s="1"/>
  <c r="O509" i="6" s="1"/>
  <c r="O572" i="6" s="1"/>
  <c r="O635" i="6" s="1"/>
  <c r="O698" i="6" s="1"/>
  <c r="O761" i="6" s="1"/>
  <c r="P131" i="6"/>
  <c r="P194" i="6" s="1"/>
  <c r="P257" i="6" s="1"/>
  <c r="P320" i="6" s="1"/>
  <c r="P383" i="6" s="1"/>
  <c r="P446" i="6" s="1"/>
  <c r="P509" i="6" s="1"/>
  <c r="P572" i="6" s="1"/>
  <c r="P635" i="6" s="1"/>
  <c r="P698" i="6" s="1"/>
  <c r="P761" i="6" s="1"/>
  <c r="K131" i="6"/>
  <c r="K194" i="6" s="1"/>
  <c r="K257" i="6" s="1"/>
  <c r="K320" i="6" s="1"/>
  <c r="K383" i="6" s="1"/>
  <c r="K446" i="6" s="1"/>
  <c r="K509" i="6" s="1"/>
  <c r="K572" i="6" s="1"/>
  <c r="K635" i="6" s="1"/>
  <c r="K698" i="6" s="1"/>
  <c r="K761" i="6" s="1"/>
  <c r="K130" i="6"/>
  <c r="K193" i="6" s="1"/>
  <c r="K256" i="6" s="1"/>
  <c r="K319" i="6" s="1"/>
  <c r="K382" i="6" s="1"/>
  <c r="K445" i="6" s="1"/>
  <c r="K508" i="6" s="1"/>
  <c r="K571" i="6" s="1"/>
  <c r="K634" i="6" s="1"/>
  <c r="K697" i="6" s="1"/>
  <c r="K760" i="6" s="1"/>
  <c r="K129" i="6"/>
  <c r="K192" i="6" s="1"/>
  <c r="K255" i="6" s="1"/>
  <c r="K318" i="6" s="1"/>
  <c r="K381" i="6" s="1"/>
  <c r="K444" i="6" s="1"/>
  <c r="K507" i="6" s="1"/>
  <c r="K570" i="6" s="1"/>
  <c r="K633" i="6" s="1"/>
  <c r="K696" i="6" s="1"/>
  <c r="K759" i="6" s="1"/>
  <c r="L63" i="6"/>
  <c r="L126" i="6" s="1"/>
  <c r="L189" i="6" s="1"/>
  <c r="L252" i="6" s="1"/>
  <c r="L315" i="6" s="1"/>
  <c r="L378" i="6" s="1"/>
  <c r="L441" i="6" s="1"/>
  <c r="L504" i="6" s="1"/>
  <c r="L567" i="6" s="1"/>
  <c r="L630" i="6" s="1"/>
  <c r="L693" i="6" s="1"/>
  <c r="L756" i="6" s="1"/>
  <c r="M63" i="6"/>
  <c r="M126" i="6" s="1"/>
  <c r="M189" i="6" s="1"/>
  <c r="M252" i="6" s="1"/>
  <c r="M315" i="6" s="1"/>
  <c r="M378" i="6" s="1"/>
  <c r="M441" i="6" s="1"/>
  <c r="M504" i="6" s="1"/>
  <c r="M567" i="6" s="1"/>
  <c r="M630" i="6" s="1"/>
  <c r="M693" i="6" s="1"/>
  <c r="M756" i="6" s="1"/>
  <c r="N63" i="6"/>
  <c r="N126" i="6" s="1"/>
  <c r="N189" i="6" s="1"/>
  <c r="N252" i="6" s="1"/>
  <c r="N315" i="6" s="1"/>
  <c r="N378" i="6" s="1"/>
  <c r="N441" i="6" s="1"/>
  <c r="N504" i="6" s="1"/>
  <c r="N567" i="6" s="1"/>
  <c r="N630" i="6" s="1"/>
  <c r="N693" i="6" s="1"/>
  <c r="N756" i="6" s="1"/>
  <c r="O63" i="6"/>
  <c r="O126" i="6" s="1"/>
  <c r="O189" i="6" s="1"/>
  <c r="O252" i="6" s="1"/>
  <c r="O315" i="6" s="1"/>
  <c r="O378" i="6" s="1"/>
  <c r="O441" i="6" s="1"/>
  <c r="O504" i="6" s="1"/>
  <c r="O567" i="6" s="1"/>
  <c r="O630" i="6" s="1"/>
  <c r="O693" i="6" s="1"/>
  <c r="O756" i="6" s="1"/>
  <c r="P63" i="6"/>
  <c r="P126" i="6" s="1"/>
  <c r="P189" i="6" s="1"/>
  <c r="P252" i="6" s="1"/>
  <c r="P315" i="6" s="1"/>
  <c r="P378" i="6" s="1"/>
  <c r="P441" i="6" s="1"/>
  <c r="P504" i="6" s="1"/>
  <c r="P567" i="6" s="1"/>
  <c r="P630" i="6" s="1"/>
  <c r="P693" i="6" s="1"/>
  <c r="P756" i="6" s="1"/>
  <c r="L64" i="6"/>
  <c r="L127" i="6" s="1"/>
  <c r="L190" i="6" s="1"/>
  <c r="L253" i="6" s="1"/>
  <c r="L316" i="6" s="1"/>
  <c r="L379" i="6" s="1"/>
  <c r="L442" i="6" s="1"/>
  <c r="L505" i="6" s="1"/>
  <c r="L568" i="6" s="1"/>
  <c r="L631" i="6" s="1"/>
  <c r="L694" i="6" s="1"/>
  <c r="L757" i="6" s="1"/>
  <c r="M64" i="6"/>
  <c r="M127" i="6" s="1"/>
  <c r="M190" i="6" s="1"/>
  <c r="M253" i="6" s="1"/>
  <c r="M316" i="6" s="1"/>
  <c r="M379" i="6" s="1"/>
  <c r="M442" i="6" s="1"/>
  <c r="M505" i="6" s="1"/>
  <c r="M568" i="6" s="1"/>
  <c r="M631" i="6" s="1"/>
  <c r="M694" i="6" s="1"/>
  <c r="M757" i="6" s="1"/>
  <c r="N64" i="6"/>
  <c r="N127" i="6" s="1"/>
  <c r="N190" i="6" s="1"/>
  <c r="N253" i="6" s="1"/>
  <c r="N316" i="6" s="1"/>
  <c r="N379" i="6" s="1"/>
  <c r="N442" i="6" s="1"/>
  <c r="N505" i="6" s="1"/>
  <c r="N568" i="6" s="1"/>
  <c r="N631" i="6" s="1"/>
  <c r="N694" i="6" s="1"/>
  <c r="N757" i="6" s="1"/>
  <c r="O64" i="6"/>
  <c r="O127" i="6" s="1"/>
  <c r="O190" i="6" s="1"/>
  <c r="O253" i="6" s="1"/>
  <c r="O316" i="6" s="1"/>
  <c r="O379" i="6" s="1"/>
  <c r="O442" i="6" s="1"/>
  <c r="O505" i="6" s="1"/>
  <c r="O568" i="6" s="1"/>
  <c r="O631" i="6" s="1"/>
  <c r="O694" i="6" s="1"/>
  <c r="O757" i="6" s="1"/>
  <c r="P64" i="6"/>
  <c r="P127" i="6" s="1"/>
  <c r="P190" i="6" s="1"/>
  <c r="P253" i="6" s="1"/>
  <c r="P316" i="6" s="1"/>
  <c r="P379" i="6" s="1"/>
  <c r="P442" i="6" s="1"/>
  <c r="P505" i="6" s="1"/>
  <c r="P568" i="6" s="1"/>
  <c r="P631" i="6" s="1"/>
  <c r="P694" i="6" s="1"/>
  <c r="P757" i="6" s="1"/>
  <c r="L65" i="6"/>
  <c r="L128" i="6" s="1"/>
  <c r="L191" i="6" s="1"/>
  <c r="L254" i="6" s="1"/>
  <c r="L317" i="6" s="1"/>
  <c r="L380" i="6" s="1"/>
  <c r="L443" i="6" s="1"/>
  <c r="L506" i="6" s="1"/>
  <c r="L569" i="6" s="1"/>
  <c r="L632" i="6" s="1"/>
  <c r="L695" i="6" s="1"/>
  <c r="L758" i="6" s="1"/>
  <c r="M65" i="6"/>
  <c r="M128" i="6" s="1"/>
  <c r="M191" i="6" s="1"/>
  <c r="M254" i="6" s="1"/>
  <c r="M317" i="6" s="1"/>
  <c r="M380" i="6" s="1"/>
  <c r="M443" i="6" s="1"/>
  <c r="M506" i="6" s="1"/>
  <c r="M569" i="6" s="1"/>
  <c r="M632" i="6" s="1"/>
  <c r="M695" i="6" s="1"/>
  <c r="M758" i="6" s="1"/>
  <c r="N65" i="6"/>
  <c r="N128" i="6" s="1"/>
  <c r="N191" i="6" s="1"/>
  <c r="N254" i="6" s="1"/>
  <c r="N317" i="6" s="1"/>
  <c r="N380" i="6" s="1"/>
  <c r="N443" i="6" s="1"/>
  <c r="N506" i="6" s="1"/>
  <c r="N569" i="6" s="1"/>
  <c r="N632" i="6" s="1"/>
  <c r="N695" i="6" s="1"/>
  <c r="N758" i="6" s="1"/>
  <c r="O65" i="6"/>
  <c r="O128" i="6" s="1"/>
  <c r="O191" i="6" s="1"/>
  <c r="O254" i="6" s="1"/>
  <c r="O317" i="6" s="1"/>
  <c r="O380" i="6" s="1"/>
  <c r="O443" i="6" s="1"/>
  <c r="O506" i="6" s="1"/>
  <c r="O569" i="6" s="1"/>
  <c r="O632" i="6" s="1"/>
  <c r="O695" i="6" s="1"/>
  <c r="O758" i="6" s="1"/>
  <c r="P65" i="6"/>
  <c r="P128" i="6" s="1"/>
  <c r="P191" i="6" s="1"/>
  <c r="P254" i="6" s="1"/>
  <c r="P317" i="6" s="1"/>
  <c r="P380" i="6" s="1"/>
  <c r="P443" i="6" s="1"/>
  <c r="P506" i="6" s="1"/>
  <c r="P569" i="6" s="1"/>
  <c r="P632" i="6" s="1"/>
  <c r="P695" i="6" s="1"/>
  <c r="P758" i="6" s="1"/>
  <c r="K65" i="6"/>
  <c r="K128" i="6" s="1"/>
  <c r="K191" i="6" s="1"/>
  <c r="K254" i="6" s="1"/>
  <c r="K317" i="6" s="1"/>
  <c r="K380" i="6" s="1"/>
  <c r="K443" i="6" s="1"/>
  <c r="K506" i="6" s="1"/>
  <c r="K569" i="6" s="1"/>
  <c r="K632" i="6" s="1"/>
  <c r="K695" i="6" s="1"/>
  <c r="K758" i="6" s="1"/>
  <c r="K64" i="6"/>
  <c r="K127" i="6" s="1"/>
  <c r="K190" i="6" s="1"/>
  <c r="K253" i="6" s="1"/>
  <c r="K316" i="6" s="1"/>
  <c r="K379" i="6" s="1"/>
  <c r="K442" i="6" s="1"/>
  <c r="K505" i="6" s="1"/>
  <c r="K568" i="6" s="1"/>
  <c r="K631" i="6" s="1"/>
  <c r="K694" i="6" s="1"/>
  <c r="K757" i="6" s="1"/>
  <c r="K63" i="6"/>
  <c r="K126" i="6" s="1"/>
  <c r="K189" i="6" s="1"/>
  <c r="K252" i="6" s="1"/>
  <c r="K315" i="6" s="1"/>
  <c r="K378" i="6" s="1"/>
  <c r="K441" i="6" s="1"/>
  <c r="K504" i="6" s="1"/>
  <c r="K567" i="6" s="1"/>
  <c r="K630" i="6" s="1"/>
  <c r="K693" i="6" s="1"/>
  <c r="K756" i="6" s="1"/>
  <c r="L60" i="6"/>
  <c r="L123" i="6" s="1"/>
  <c r="L186" i="6" s="1"/>
  <c r="L249" i="6" s="1"/>
  <c r="L312" i="6" s="1"/>
  <c r="L375" i="6" s="1"/>
  <c r="L438" i="6" s="1"/>
  <c r="L501" i="6" s="1"/>
  <c r="L564" i="6" s="1"/>
  <c r="L627" i="6" s="1"/>
  <c r="L690" i="6" s="1"/>
  <c r="L753" i="6" s="1"/>
  <c r="M60" i="6"/>
  <c r="M123" i="6" s="1"/>
  <c r="M186" i="6" s="1"/>
  <c r="M249" i="6" s="1"/>
  <c r="M312" i="6" s="1"/>
  <c r="M375" i="6" s="1"/>
  <c r="M438" i="6" s="1"/>
  <c r="M501" i="6" s="1"/>
  <c r="M564" i="6" s="1"/>
  <c r="M627" i="6" s="1"/>
  <c r="M690" i="6" s="1"/>
  <c r="M753" i="6" s="1"/>
  <c r="N60" i="6"/>
  <c r="N123" i="6" s="1"/>
  <c r="N186" i="6" s="1"/>
  <c r="N249" i="6" s="1"/>
  <c r="N312" i="6" s="1"/>
  <c r="N375" i="6" s="1"/>
  <c r="N438" i="6" s="1"/>
  <c r="N501" i="6" s="1"/>
  <c r="N564" i="6" s="1"/>
  <c r="N627" i="6" s="1"/>
  <c r="N690" i="6" s="1"/>
  <c r="N753" i="6" s="1"/>
  <c r="O60" i="6"/>
  <c r="O123" i="6" s="1"/>
  <c r="O186" i="6" s="1"/>
  <c r="O249" i="6" s="1"/>
  <c r="O312" i="6" s="1"/>
  <c r="O375" i="6" s="1"/>
  <c r="O438" i="6" s="1"/>
  <c r="O501" i="6" s="1"/>
  <c r="O564" i="6" s="1"/>
  <c r="O627" i="6" s="1"/>
  <c r="O690" i="6" s="1"/>
  <c r="O753" i="6" s="1"/>
  <c r="P60" i="6"/>
  <c r="P123" i="6" s="1"/>
  <c r="P186" i="6" s="1"/>
  <c r="P249" i="6" s="1"/>
  <c r="P312" i="6" s="1"/>
  <c r="P375" i="6" s="1"/>
  <c r="P438" i="6" s="1"/>
  <c r="P501" i="6" s="1"/>
  <c r="P564" i="6" s="1"/>
  <c r="P627" i="6" s="1"/>
  <c r="P690" i="6" s="1"/>
  <c r="P753" i="6" s="1"/>
  <c r="L61" i="6"/>
  <c r="L124" i="6" s="1"/>
  <c r="L187" i="6" s="1"/>
  <c r="L250" i="6" s="1"/>
  <c r="L313" i="6" s="1"/>
  <c r="L376" i="6" s="1"/>
  <c r="L439" i="6" s="1"/>
  <c r="L502" i="6" s="1"/>
  <c r="L565" i="6" s="1"/>
  <c r="L628" i="6" s="1"/>
  <c r="L691" i="6" s="1"/>
  <c r="L754" i="6" s="1"/>
  <c r="M61" i="6"/>
  <c r="M124" i="6" s="1"/>
  <c r="M187" i="6" s="1"/>
  <c r="M250" i="6" s="1"/>
  <c r="M313" i="6" s="1"/>
  <c r="M376" i="6" s="1"/>
  <c r="M439" i="6" s="1"/>
  <c r="M502" i="6" s="1"/>
  <c r="M565" i="6" s="1"/>
  <c r="M628" i="6" s="1"/>
  <c r="M691" i="6" s="1"/>
  <c r="M754" i="6" s="1"/>
  <c r="N61" i="6"/>
  <c r="N124" i="6" s="1"/>
  <c r="N187" i="6" s="1"/>
  <c r="N250" i="6" s="1"/>
  <c r="N313" i="6" s="1"/>
  <c r="N376" i="6" s="1"/>
  <c r="N439" i="6" s="1"/>
  <c r="N502" i="6" s="1"/>
  <c r="N565" i="6" s="1"/>
  <c r="N628" i="6" s="1"/>
  <c r="N691" i="6" s="1"/>
  <c r="N754" i="6" s="1"/>
  <c r="O61" i="6"/>
  <c r="O124" i="6" s="1"/>
  <c r="O187" i="6" s="1"/>
  <c r="O250" i="6" s="1"/>
  <c r="O313" i="6" s="1"/>
  <c r="O376" i="6" s="1"/>
  <c r="O439" i="6" s="1"/>
  <c r="O502" i="6" s="1"/>
  <c r="O565" i="6" s="1"/>
  <c r="O628" i="6" s="1"/>
  <c r="O691" i="6" s="1"/>
  <c r="O754" i="6" s="1"/>
  <c r="P61" i="6"/>
  <c r="P124" i="6" s="1"/>
  <c r="P187" i="6" s="1"/>
  <c r="P250" i="6" s="1"/>
  <c r="P313" i="6" s="1"/>
  <c r="P376" i="6" s="1"/>
  <c r="P439" i="6" s="1"/>
  <c r="P502" i="6" s="1"/>
  <c r="P565" i="6" s="1"/>
  <c r="P628" i="6" s="1"/>
  <c r="P691" i="6" s="1"/>
  <c r="P754" i="6" s="1"/>
  <c r="L62" i="6"/>
  <c r="L125" i="6" s="1"/>
  <c r="L188" i="6" s="1"/>
  <c r="L251" i="6" s="1"/>
  <c r="L314" i="6" s="1"/>
  <c r="L377" i="6" s="1"/>
  <c r="L440" i="6" s="1"/>
  <c r="L503" i="6" s="1"/>
  <c r="L566" i="6" s="1"/>
  <c r="L629" i="6" s="1"/>
  <c r="L692" i="6" s="1"/>
  <c r="L755" i="6" s="1"/>
  <c r="M62" i="6"/>
  <c r="M125" i="6" s="1"/>
  <c r="M188" i="6" s="1"/>
  <c r="M251" i="6" s="1"/>
  <c r="M314" i="6" s="1"/>
  <c r="M377" i="6" s="1"/>
  <c r="M440" i="6" s="1"/>
  <c r="M503" i="6" s="1"/>
  <c r="M566" i="6" s="1"/>
  <c r="M629" i="6" s="1"/>
  <c r="M692" i="6" s="1"/>
  <c r="M755" i="6" s="1"/>
  <c r="N62" i="6"/>
  <c r="N125" i="6" s="1"/>
  <c r="N188" i="6" s="1"/>
  <c r="N251" i="6" s="1"/>
  <c r="N314" i="6" s="1"/>
  <c r="N377" i="6" s="1"/>
  <c r="N440" i="6" s="1"/>
  <c r="N503" i="6" s="1"/>
  <c r="N566" i="6" s="1"/>
  <c r="N629" i="6" s="1"/>
  <c r="N692" i="6" s="1"/>
  <c r="N755" i="6" s="1"/>
  <c r="O62" i="6"/>
  <c r="O125" i="6" s="1"/>
  <c r="O188" i="6" s="1"/>
  <c r="O251" i="6" s="1"/>
  <c r="O314" i="6" s="1"/>
  <c r="O377" i="6" s="1"/>
  <c r="O440" i="6" s="1"/>
  <c r="O503" i="6" s="1"/>
  <c r="O566" i="6" s="1"/>
  <c r="O629" i="6" s="1"/>
  <c r="O692" i="6" s="1"/>
  <c r="O755" i="6" s="1"/>
  <c r="P62" i="6"/>
  <c r="P125" i="6" s="1"/>
  <c r="P188" i="6" s="1"/>
  <c r="P251" i="6" s="1"/>
  <c r="P314" i="6" s="1"/>
  <c r="P377" i="6" s="1"/>
  <c r="P440" i="6" s="1"/>
  <c r="P503" i="6" s="1"/>
  <c r="P566" i="6" s="1"/>
  <c r="P629" i="6" s="1"/>
  <c r="P692" i="6" s="1"/>
  <c r="P755" i="6" s="1"/>
  <c r="K62" i="6"/>
  <c r="K125" i="6" s="1"/>
  <c r="K188" i="6" s="1"/>
  <c r="K251" i="6" s="1"/>
  <c r="K314" i="6" s="1"/>
  <c r="K377" i="6" s="1"/>
  <c r="K440" i="6" s="1"/>
  <c r="K503" i="6" s="1"/>
  <c r="K566" i="6" s="1"/>
  <c r="K629" i="6" s="1"/>
  <c r="K692" i="6" s="1"/>
  <c r="K755" i="6" s="1"/>
  <c r="K61" i="6"/>
  <c r="K124" i="6" s="1"/>
  <c r="K187" i="6" s="1"/>
  <c r="K250" i="6" s="1"/>
  <c r="K313" i="6" s="1"/>
  <c r="K376" i="6" s="1"/>
  <c r="K439" i="6" s="1"/>
  <c r="K502" i="6" s="1"/>
  <c r="K565" i="6" s="1"/>
  <c r="K628" i="6" s="1"/>
  <c r="K691" i="6" s="1"/>
  <c r="K754" i="6" s="1"/>
  <c r="K60" i="6"/>
  <c r="K123" i="6" s="1"/>
  <c r="K186" i="6" s="1"/>
  <c r="K249" i="6" s="1"/>
  <c r="K312" i="6" s="1"/>
  <c r="K375" i="6" s="1"/>
  <c r="K438" i="6" s="1"/>
  <c r="K501" i="6" s="1"/>
  <c r="K564" i="6" s="1"/>
  <c r="K627" i="6" s="1"/>
  <c r="K690" i="6" s="1"/>
  <c r="K753" i="6" s="1"/>
  <c r="L51" i="6"/>
  <c r="L114" i="6" s="1"/>
  <c r="L177" i="6" s="1"/>
  <c r="L240" i="6" s="1"/>
  <c r="L303" i="6" s="1"/>
  <c r="L366" i="6" s="1"/>
  <c r="L429" i="6" s="1"/>
  <c r="L492" i="6" s="1"/>
  <c r="L555" i="6" s="1"/>
  <c r="L618" i="6" s="1"/>
  <c r="L681" i="6" s="1"/>
  <c r="L744" i="6" s="1"/>
  <c r="M51" i="6"/>
  <c r="M114" i="6" s="1"/>
  <c r="M177" i="6" s="1"/>
  <c r="M240" i="6" s="1"/>
  <c r="M303" i="6" s="1"/>
  <c r="M366" i="6" s="1"/>
  <c r="M429" i="6" s="1"/>
  <c r="M492" i="6" s="1"/>
  <c r="M555" i="6" s="1"/>
  <c r="M618" i="6" s="1"/>
  <c r="M681" i="6" s="1"/>
  <c r="M744" i="6" s="1"/>
  <c r="N51" i="6"/>
  <c r="N114" i="6" s="1"/>
  <c r="N177" i="6" s="1"/>
  <c r="N240" i="6" s="1"/>
  <c r="N303" i="6" s="1"/>
  <c r="N366" i="6" s="1"/>
  <c r="N429" i="6" s="1"/>
  <c r="N492" i="6" s="1"/>
  <c r="N555" i="6" s="1"/>
  <c r="N618" i="6" s="1"/>
  <c r="N681" i="6" s="1"/>
  <c r="N744" i="6" s="1"/>
  <c r="O51" i="6"/>
  <c r="O114" i="6" s="1"/>
  <c r="O177" i="6" s="1"/>
  <c r="O240" i="6" s="1"/>
  <c r="O303" i="6" s="1"/>
  <c r="O366" i="6" s="1"/>
  <c r="O429" i="6" s="1"/>
  <c r="O492" i="6" s="1"/>
  <c r="O555" i="6" s="1"/>
  <c r="O618" i="6" s="1"/>
  <c r="O681" i="6" s="1"/>
  <c r="O744" i="6" s="1"/>
  <c r="P51" i="6"/>
  <c r="P114" i="6" s="1"/>
  <c r="P177" i="6" s="1"/>
  <c r="P240" i="6" s="1"/>
  <c r="P303" i="6" s="1"/>
  <c r="P366" i="6" s="1"/>
  <c r="P429" i="6" s="1"/>
  <c r="P492" i="6" s="1"/>
  <c r="P555" i="6" s="1"/>
  <c r="P618" i="6" s="1"/>
  <c r="P681" i="6" s="1"/>
  <c r="P744" i="6" s="1"/>
  <c r="L52" i="6"/>
  <c r="L115" i="6" s="1"/>
  <c r="L178" i="6" s="1"/>
  <c r="L241" i="6" s="1"/>
  <c r="L304" i="6" s="1"/>
  <c r="L367" i="6" s="1"/>
  <c r="L430" i="6" s="1"/>
  <c r="L493" i="6" s="1"/>
  <c r="L556" i="6" s="1"/>
  <c r="L619" i="6" s="1"/>
  <c r="L682" i="6" s="1"/>
  <c r="L745" i="6" s="1"/>
  <c r="M52" i="6"/>
  <c r="M115" i="6" s="1"/>
  <c r="M178" i="6" s="1"/>
  <c r="M241" i="6" s="1"/>
  <c r="M304" i="6" s="1"/>
  <c r="M367" i="6" s="1"/>
  <c r="M430" i="6" s="1"/>
  <c r="M493" i="6" s="1"/>
  <c r="M556" i="6" s="1"/>
  <c r="M619" i="6" s="1"/>
  <c r="M682" i="6" s="1"/>
  <c r="M745" i="6" s="1"/>
  <c r="N52" i="6"/>
  <c r="N115" i="6" s="1"/>
  <c r="N178" i="6" s="1"/>
  <c r="N241" i="6" s="1"/>
  <c r="N304" i="6" s="1"/>
  <c r="N367" i="6" s="1"/>
  <c r="N430" i="6" s="1"/>
  <c r="N493" i="6" s="1"/>
  <c r="N556" i="6" s="1"/>
  <c r="N619" i="6" s="1"/>
  <c r="N682" i="6" s="1"/>
  <c r="N745" i="6" s="1"/>
  <c r="O52" i="6"/>
  <c r="O115" i="6" s="1"/>
  <c r="O178" i="6" s="1"/>
  <c r="O241" i="6" s="1"/>
  <c r="O304" i="6" s="1"/>
  <c r="O367" i="6" s="1"/>
  <c r="O430" i="6" s="1"/>
  <c r="O493" i="6" s="1"/>
  <c r="O556" i="6" s="1"/>
  <c r="O619" i="6" s="1"/>
  <c r="O682" i="6" s="1"/>
  <c r="O745" i="6" s="1"/>
  <c r="P52" i="6"/>
  <c r="P115" i="6" s="1"/>
  <c r="P178" i="6" s="1"/>
  <c r="P241" i="6" s="1"/>
  <c r="P304" i="6" s="1"/>
  <c r="P367" i="6" s="1"/>
  <c r="P430" i="6" s="1"/>
  <c r="P493" i="6" s="1"/>
  <c r="P556" i="6" s="1"/>
  <c r="P619" i="6" s="1"/>
  <c r="P682" i="6" s="1"/>
  <c r="P745" i="6" s="1"/>
  <c r="L53" i="6"/>
  <c r="L116" i="6" s="1"/>
  <c r="L179" i="6" s="1"/>
  <c r="L242" i="6" s="1"/>
  <c r="L305" i="6" s="1"/>
  <c r="L368" i="6" s="1"/>
  <c r="L431" i="6" s="1"/>
  <c r="L494" i="6" s="1"/>
  <c r="L557" i="6" s="1"/>
  <c r="L620" i="6" s="1"/>
  <c r="L683" i="6" s="1"/>
  <c r="L746" i="6" s="1"/>
  <c r="M53" i="6"/>
  <c r="M116" i="6" s="1"/>
  <c r="M179" i="6" s="1"/>
  <c r="M242" i="6" s="1"/>
  <c r="M305" i="6" s="1"/>
  <c r="M368" i="6" s="1"/>
  <c r="M431" i="6" s="1"/>
  <c r="M494" i="6" s="1"/>
  <c r="M557" i="6" s="1"/>
  <c r="M620" i="6" s="1"/>
  <c r="M683" i="6" s="1"/>
  <c r="M746" i="6" s="1"/>
  <c r="N53" i="6"/>
  <c r="N116" i="6" s="1"/>
  <c r="N179" i="6" s="1"/>
  <c r="N242" i="6" s="1"/>
  <c r="N305" i="6" s="1"/>
  <c r="N368" i="6" s="1"/>
  <c r="N431" i="6" s="1"/>
  <c r="N494" i="6" s="1"/>
  <c r="N557" i="6" s="1"/>
  <c r="N620" i="6" s="1"/>
  <c r="N683" i="6" s="1"/>
  <c r="N746" i="6" s="1"/>
  <c r="O53" i="6"/>
  <c r="O116" i="6" s="1"/>
  <c r="O179" i="6" s="1"/>
  <c r="O242" i="6" s="1"/>
  <c r="O305" i="6" s="1"/>
  <c r="O368" i="6" s="1"/>
  <c r="O431" i="6" s="1"/>
  <c r="O494" i="6" s="1"/>
  <c r="O557" i="6" s="1"/>
  <c r="O620" i="6" s="1"/>
  <c r="O683" i="6" s="1"/>
  <c r="O746" i="6" s="1"/>
  <c r="P53" i="6"/>
  <c r="P116" i="6" s="1"/>
  <c r="P179" i="6" s="1"/>
  <c r="P242" i="6" s="1"/>
  <c r="P305" i="6" s="1"/>
  <c r="P368" i="6" s="1"/>
  <c r="P431" i="6" s="1"/>
  <c r="P494" i="6" s="1"/>
  <c r="P557" i="6" s="1"/>
  <c r="P620" i="6" s="1"/>
  <c r="P683" i="6" s="1"/>
  <c r="P746" i="6" s="1"/>
  <c r="K53" i="6"/>
  <c r="K116" i="6" s="1"/>
  <c r="K179" i="6" s="1"/>
  <c r="K242" i="6" s="1"/>
  <c r="K305" i="6" s="1"/>
  <c r="K368" i="6" s="1"/>
  <c r="K431" i="6" s="1"/>
  <c r="K494" i="6" s="1"/>
  <c r="K557" i="6" s="1"/>
  <c r="K620" i="6" s="1"/>
  <c r="K683" i="6" s="1"/>
  <c r="K746" i="6" s="1"/>
  <c r="K52" i="6"/>
  <c r="K115" i="6" s="1"/>
  <c r="K178" i="6" s="1"/>
  <c r="K241" i="6" s="1"/>
  <c r="K304" i="6" s="1"/>
  <c r="K367" i="6" s="1"/>
  <c r="K430" i="6" s="1"/>
  <c r="K493" i="6" s="1"/>
  <c r="K556" i="6" s="1"/>
  <c r="K619" i="6" s="1"/>
  <c r="K682" i="6" s="1"/>
  <c r="K745" i="6" s="1"/>
  <c r="K51" i="6"/>
  <c r="K114" i="6" s="1"/>
  <c r="K177" i="6" s="1"/>
  <c r="K240" i="6" s="1"/>
  <c r="K303" i="6" s="1"/>
  <c r="K366" i="6" s="1"/>
  <c r="K429" i="6" s="1"/>
  <c r="K492" i="6" s="1"/>
  <c r="K555" i="6" s="1"/>
  <c r="K618" i="6" s="1"/>
  <c r="K681" i="6" s="1"/>
  <c r="K744" i="6" s="1"/>
  <c r="L48" i="6"/>
  <c r="L111" i="6" s="1"/>
  <c r="L174" i="6" s="1"/>
  <c r="L237" i="6" s="1"/>
  <c r="L300" i="6" s="1"/>
  <c r="L363" i="6" s="1"/>
  <c r="L426" i="6" s="1"/>
  <c r="L489" i="6" s="1"/>
  <c r="L552" i="6" s="1"/>
  <c r="L615" i="6" s="1"/>
  <c r="L678" i="6" s="1"/>
  <c r="L741" i="6" s="1"/>
  <c r="M48" i="6"/>
  <c r="M111" i="6" s="1"/>
  <c r="M174" i="6" s="1"/>
  <c r="M237" i="6" s="1"/>
  <c r="M300" i="6" s="1"/>
  <c r="M363" i="6" s="1"/>
  <c r="M426" i="6" s="1"/>
  <c r="M489" i="6" s="1"/>
  <c r="M552" i="6" s="1"/>
  <c r="M615" i="6" s="1"/>
  <c r="M678" i="6" s="1"/>
  <c r="M741" i="6" s="1"/>
  <c r="N48" i="6"/>
  <c r="N111" i="6" s="1"/>
  <c r="N174" i="6" s="1"/>
  <c r="N237" i="6" s="1"/>
  <c r="N300" i="6" s="1"/>
  <c r="N363" i="6" s="1"/>
  <c r="N426" i="6" s="1"/>
  <c r="N489" i="6" s="1"/>
  <c r="N552" i="6" s="1"/>
  <c r="N615" i="6" s="1"/>
  <c r="N678" i="6" s="1"/>
  <c r="N741" i="6" s="1"/>
  <c r="O48" i="6"/>
  <c r="O111" i="6" s="1"/>
  <c r="O174" i="6" s="1"/>
  <c r="O237" i="6" s="1"/>
  <c r="O300" i="6" s="1"/>
  <c r="O363" i="6" s="1"/>
  <c r="O426" i="6" s="1"/>
  <c r="O489" i="6" s="1"/>
  <c r="O552" i="6" s="1"/>
  <c r="O615" i="6" s="1"/>
  <c r="O678" i="6" s="1"/>
  <c r="O741" i="6" s="1"/>
  <c r="P48" i="6"/>
  <c r="P111" i="6" s="1"/>
  <c r="P174" i="6" s="1"/>
  <c r="P237" i="6" s="1"/>
  <c r="P300" i="6" s="1"/>
  <c r="P363" i="6" s="1"/>
  <c r="P426" i="6" s="1"/>
  <c r="P489" i="6" s="1"/>
  <c r="P552" i="6" s="1"/>
  <c r="P615" i="6" s="1"/>
  <c r="P678" i="6" s="1"/>
  <c r="P741" i="6" s="1"/>
  <c r="L49" i="6"/>
  <c r="L112" i="6" s="1"/>
  <c r="L175" i="6" s="1"/>
  <c r="L238" i="6" s="1"/>
  <c r="L301" i="6" s="1"/>
  <c r="L364" i="6" s="1"/>
  <c r="L427" i="6" s="1"/>
  <c r="L490" i="6" s="1"/>
  <c r="L553" i="6" s="1"/>
  <c r="L616" i="6" s="1"/>
  <c r="L679" i="6" s="1"/>
  <c r="L742" i="6" s="1"/>
  <c r="M49" i="6"/>
  <c r="M112" i="6" s="1"/>
  <c r="M175" i="6" s="1"/>
  <c r="M238" i="6" s="1"/>
  <c r="M301" i="6" s="1"/>
  <c r="M364" i="6" s="1"/>
  <c r="M427" i="6" s="1"/>
  <c r="M490" i="6" s="1"/>
  <c r="M553" i="6" s="1"/>
  <c r="M616" i="6" s="1"/>
  <c r="M679" i="6" s="1"/>
  <c r="M742" i="6" s="1"/>
  <c r="N49" i="6"/>
  <c r="N112" i="6" s="1"/>
  <c r="N175" i="6" s="1"/>
  <c r="N238" i="6" s="1"/>
  <c r="N301" i="6" s="1"/>
  <c r="N364" i="6" s="1"/>
  <c r="N427" i="6" s="1"/>
  <c r="N490" i="6" s="1"/>
  <c r="N553" i="6" s="1"/>
  <c r="N616" i="6" s="1"/>
  <c r="N679" i="6" s="1"/>
  <c r="N742" i="6" s="1"/>
  <c r="O49" i="6"/>
  <c r="O112" i="6" s="1"/>
  <c r="O175" i="6" s="1"/>
  <c r="O238" i="6" s="1"/>
  <c r="O301" i="6" s="1"/>
  <c r="O364" i="6" s="1"/>
  <c r="O427" i="6" s="1"/>
  <c r="O490" i="6" s="1"/>
  <c r="O553" i="6" s="1"/>
  <c r="O616" i="6" s="1"/>
  <c r="O679" i="6" s="1"/>
  <c r="O742" i="6" s="1"/>
  <c r="P49" i="6"/>
  <c r="P112" i="6" s="1"/>
  <c r="P175" i="6" s="1"/>
  <c r="P238" i="6" s="1"/>
  <c r="P301" i="6" s="1"/>
  <c r="P364" i="6" s="1"/>
  <c r="P427" i="6" s="1"/>
  <c r="P490" i="6" s="1"/>
  <c r="P553" i="6" s="1"/>
  <c r="P616" i="6" s="1"/>
  <c r="P679" i="6" s="1"/>
  <c r="P742" i="6" s="1"/>
  <c r="L50" i="6"/>
  <c r="L113" i="6" s="1"/>
  <c r="L176" i="6" s="1"/>
  <c r="L239" i="6" s="1"/>
  <c r="L302" i="6" s="1"/>
  <c r="L365" i="6" s="1"/>
  <c r="L428" i="6" s="1"/>
  <c r="L491" i="6" s="1"/>
  <c r="L554" i="6" s="1"/>
  <c r="L617" i="6" s="1"/>
  <c r="L680" i="6" s="1"/>
  <c r="L743" i="6" s="1"/>
  <c r="M50" i="6"/>
  <c r="M113" i="6" s="1"/>
  <c r="M176" i="6" s="1"/>
  <c r="M239" i="6" s="1"/>
  <c r="M302" i="6" s="1"/>
  <c r="M365" i="6" s="1"/>
  <c r="M428" i="6" s="1"/>
  <c r="M491" i="6" s="1"/>
  <c r="M554" i="6" s="1"/>
  <c r="M617" i="6" s="1"/>
  <c r="M680" i="6" s="1"/>
  <c r="M743" i="6" s="1"/>
  <c r="N50" i="6"/>
  <c r="N113" i="6" s="1"/>
  <c r="N176" i="6" s="1"/>
  <c r="N239" i="6" s="1"/>
  <c r="N302" i="6" s="1"/>
  <c r="N365" i="6" s="1"/>
  <c r="N428" i="6" s="1"/>
  <c r="N491" i="6" s="1"/>
  <c r="N554" i="6" s="1"/>
  <c r="N617" i="6" s="1"/>
  <c r="N680" i="6" s="1"/>
  <c r="N743" i="6" s="1"/>
  <c r="O50" i="6"/>
  <c r="O113" i="6" s="1"/>
  <c r="O176" i="6" s="1"/>
  <c r="O239" i="6" s="1"/>
  <c r="O302" i="6" s="1"/>
  <c r="O365" i="6" s="1"/>
  <c r="O428" i="6" s="1"/>
  <c r="O491" i="6" s="1"/>
  <c r="O554" i="6" s="1"/>
  <c r="O617" i="6" s="1"/>
  <c r="O680" i="6" s="1"/>
  <c r="O743" i="6" s="1"/>
  <c r="P50" i="6"/>
  <c r="P113" i="6" s="1"/>
  <c r="P176" i="6" s="1"/>
  <c r="P239" i="6" s="1"/>
  <c r="P302" i="6" s="1"/>
  <c r="P365" i="6" s="1"/>
  <c r="P428" i="6" s="1"/>
  <c r="P491" i="6" s="1"/>
  <c r="P554" i="6" s="1"/>
  <c r="P617" i="6" s="1"/>
  <c r="P680" i="6" s="1"/>
  <c r="P743" i="6" s="1"/>
  <c r="K50" i="6"/>
  <c r="K113" i="6" s="1"/>
  <c r="K176" i="6" s="1"/>
  <c r="K239" i="6" s="1"/>
  <c r="K302" i="6" s="1"/>
  <c r="K365" i="6" s="1"/>
  <c r="K428" i="6" s="1"/>
  <c r="K491" i="6" s="1"/>
  <c r="K554" i="6" s="1"/>
  <c r="K617" i="6" s="1"/>
  <c r="K680" i="6" s="1"/>
  <c r="K743" i="6" s="1"/>
  <c r="K49" i="6"/>
  <c r="K112" i="6" s="1"/>
  <c r="K175" i="6" s="1"/>
  <c r="K238" i="6" s="1"/>
  <c r="K301" i="6" s="1"/>
  <c r="K364" i="6" s="1"/>
  <c r="K427" i="6" s="1"/>
  <c r="K490" i="6" s="1"/>
  <c r="K553" i="6" s="1"/>
  <c r="K616" i="6" s="1"/>
  <c r="K679" i="6" s="1"/>
  <c r="K742" i="6" s="1"/>
  <c r="K48" i="6"/>
  <c r="K111" i="6" s="1"/>
  <c r="K174" i="6" s="1"/>
  <c r="K237" i="6" s="1"/>
  <c r="K300" i="6" s="1"/>
  <c r="K363" i="6" s="1"/>
  <c r="K426" i="6" s="1"/>
  <c r="K489" i="6" s="1"/>
  <c r="K552" i="6" s="1"/>
  <c r="K615" i="6" s="1"/>
  <c r="K678" i="6" s="1"/>
  <c r="K741" i="6" s="1"/>
  <c r="L108" i="6"/>
  <c r="L171" i="6" s="1"/>
  <c r="L234" i="6" s="1"/>
  <c r="L297" i="6" s="1"/>
  <c r="L360" i="6" s="1"/>
  <c r="L423" i="6" s="1"/>
  <c r="L486" i="6" s="1"/>
  <c r="L549" i="6" s="1"/>
  <c r="L612" i="6" s="1"/>
  <c r="L675" i="6" s="1"/>
  <c r="L738" i="6" s="1"/>
  <c r="M108" i="6"/>
  <c r="M171" i="6" s="1"/>
  <c r="M234" i="6" s="1"/>
  <c r="M297" i="6" s="1"/>
  <c r="M360" i="6" s="1"/>
  <c r="M423" i="6" s="1"/>
  <c r="M486" i="6" s="1"/>
  <c r="M549" i="6" s="1"/>
  <c r="M612" i="6" s="1"/>
  <c r="M675" i="6" s="1"/>
  <c r="M738" i="6" s="1"/>
  <c r="N108" i="6"/>
  <c r="N171" i="6" s="1"/>
  <c r="N234" i="6" s="1"/>
  <c r="N297" i="6" s="1"/>
  <c r="N360" i="6" s="1"/>
  <c r="N423" i="6" s="1"/>
  <c r="N486" i="6" s="1"/>
  <c r="N549" i="6" s="1"/>
  <c r="N612" i="6" s="1"/>
  <c r="N675" i="6" s="1"/>
  <c r="N738" i="6" s="1"/>
  <c r="O108" i="6"/>
  <c r="O171" i="6" s="1"/>
  <c r="O234" i="6" s="1"/>
  <c r="O297" i="6" s="1"/>
  <c r="O360" i="6" s="1"/>
  <c r="O423" i="6" s="1"/>
  <c r="O486" i="6" s="1"/>
  <c r="O549" i="6" s="1"/>
  <c r="O612" i="6" s="1"/>
  <c r="O675" i="6" s="1"/>
  <c r="O738" i="6" s="1"/>
  <c r="P108" i="6"/>
  <c r="P171" i="6" s="1"/>
  <c r="P234" i="6" s="1"/>
  <c r="P297" i="6" s="1"/>
  <c r="P360" i="6" s="1"/>
  <c r="P423" i="6" s="1"/>
  <c r="P486" i="6" s="1"/>
  <c r="P549" i="6" s="1"/>
  <c r="P612" i="6" s="1"/>
  <c r="P675" i="6" s="1"/>
  <c r="P738" i="6" s="1"/>
  <c r="L109" i="6"/>
  <c r="L172" i="6" s="1"/>
  <c r="L235" i="6" s="1"/>
  <c r="L298" i="6" s="1"/>
  <c r="L361" i="6" s="1"/>
  <c r="L424" i="6" s="1"/>
  <c r="L487" i="6" s="1"/>
  <c r="L550" i="6" s="1"/>
  <c r="L613" i="6" s="1"/>
  <c r="L676" i="6" s="1"/>
  <c r="L739" i="6" s="1"/>
  <c r="M109" i="6"/>
  <c r="M172" i="6" s="1"/>
  <c r="M235" i="6" s="1"/>
  <c r="M298" i="6" s="1"/>
  <c r="M361" i="6" s="1"/>
  <c r="M424" i="6" s="1"/>
  <c r="M487" i="6" s="1"/>
  <c r="M550" i="6" s="1"/>
  <c r="M613" i="6" s="1"/>
  <c r="M676" i="6" s="1"/>
  <c r="M739" i="6" s="1"/>
  <c r="N109" i="6"/>
  <c r="N172" i="6" s="1"/>
  <c r="N235" i="6" s="1"/>
  <c r="N298" i="6" s="1"/>
  <c r="N361" i="6" s="1"/>
  <c r="N424" i="6" s="1"/>
  <c r="N487" i="6" s="1"/>
  <c r="N550" i="6" s="1"/>
  <c r="N613" i="6" s="1"/>
  <c r="N676" i="6" s="1"/>
  <c r="N739" i="6" s="1"/>
  <c r="O109" i="6"/>
  <c r="O172" i="6" s="1"/>
  <c r="O235" i="6" s="1"/>
  <c r="O298" i="6" s="1"/>
  <c r="O361" i="6" s="1"/>
  <c r="O424" i="6" s="1"/>
  <c r="O487" i="6" s="1"/>
  <c r="O550" i="6" s="1"/>
  <c r="O613" i="6" s="1"/>
  <c r="O676" i="6" s="1"/>
  <c r="O739" i="6" s="1"/>
  <c r="P109" i="6"/>
  <c r="P172" i="6" s="1"/>
  <c r="P235" i="6" s="1"/>
  <c r="P298" i="6" s="1"/>
  <c r="P361" i="6" s="1"/>
  <c r="P424" i="6" s="1"/>
  <c r="P487" i="6" s="1"/>
  <c r="P550" i="6" s="1"/>
  <c r="P613" i="6" s="1"/>
  <c r="P676" i="6" s="1"/>
  <c r="P739" i="6" s="1"/>
  <c r="L110" i="6"/>
  <c r="L173" i="6" s="1"/>
  <c r="L236" i="6" s="1"/>
  <c r="L299" i="6" s="1"/>
  <c r="L362" i="6" s="1"/>
  <c r="L425" i="6" s="1"/>
  <c r="L488" i="6" s="1"/>
  <c r="L551" i="6" s="1"/>
  <c r="L614" i="6" s="1"/>
  <c r="L677" i="6" s="1"/>
  <c r="L740" i="6" s="1"/>
  <c r="M110" i="6"/>
  <c r="M173" i="6" s="1"/>
  <c r="M236" i="6" s="1"/>
  <c r="M299" i="6" s="1"/>
  <c r="M362" i="6" s="1"/>
  <c r="M425" i="6" s="1"/>
  <c r="M488" i="6" s="1"/>
  <c r="M551" i="6" s="1"/>
  <c r="M614" i="6" s="1"/>
  <c r="M677" i="6" s="1"/>
  <c r="M740" i="6" s="1"/>
  <c r="N110" i="6"/>
  <c r="N173" i="6" s="1"/>
  <c r="N236" i="6" s="1"/>
  <c r="N299" i="6" s="1"/>
  <c r="N362" i="6" s="1"/>
  <c r="N425" i="6" s="1"/>
  <c r="N488" i="6" s="1"/>
  <c r="N551" i="6" s="1"/>
  <c r="N614" i="6" s="1"/>
  <c r="N677" i="6" s="1"/>
  <c r="N740" i="6" s="1"/>
  <c r="O110" i="6"/>
  <c r="O173" i="6" s="1"/>
  <c r="O236" i="6" s="1"/>
  <c r="O299" i="6" s="1"/>
  <c r="O362" i="6" s="1"/>
  <c r="O425" i="6" s="1"/>
  <c r="O488" i="6" s="1"/>
  <c r="O551" i="6" s="1"/>
  <c r="O614" i="6" s="1"/>
  <c r="O677" i="6" s="1"/>
  <c r="O740" i="6" s="1"/>
  <c r="P110" i="6"/>
  <c r="P173" i="6" s="1"/>
  <c r="P236" i="6" s="1"/>
  <c r="P299" i="6" s="1"/>
  <c r="P362" i="6" s="1"/>
  <c r="P425" i="6" s="1"/>
  <c r="P488" i="6" s="1"/>
  <c r="P551" i="6" s="1"/>
  <c r="P614" i="6" s="1"/>
  <c r="P677" i="6" s="1"/>
  <c r="P740" i="6" s="1"/>
  <c r="K110" i="6"/>
  <c r="K173" i="6" s="1"/>
  <c r="K236" i="6" s="1"/>
  <c r="K299" i="6" s="1"/>
  <c r="K362" i="6" s="1"/>
  <c r="K425" i="6" s="1"/>
  <c r="K488" i="6" s="1"/>
  <c r="K551" i="6" s="1"/>
  <c r="K614" i="6" s="1"/>
  <c r="K677" i="6" s="1"/>
  <c r="K740" i="6" s="1"/>
  <c r="K109" i="6"/>
  <c r="K172" i="6" s="1"/>
  <c r="K235" i="6" s="1"/>
  <c r="K298" i="6" s="1"/>
  <c r="K361" i="6" s="1"/>
  <c r="K424" i="6" s="1"/>
  <c r="K487" i="6" s="1"/>
  <c r="K550" i="6" s="1"/>
  <c r="K613" i="6" s="1"/>
  <c r="K676" i="6" s="1"/>
  <c r="K739" i="6" s="1"/>
  <c r="K108" i="6"/>
  <c r="K171" i="6" s="1"/>
  <c r="K234" i="6" s="1"/>
  <c r="K297" i="6" s="1"/>
  <c r="K360" i="6" s="1"/>
  <c r="K423" i="6" s="1"/>
  <c r="K486" i="6" s="1"/>
  <c r="K549" i="6" s="1"/>
  <c r="K612" i="6" s="1"/>
  <c r="K675" i="6" s="1"/>
  <c r="K738" i="6" s="1"/>
  <c r="L42" i="6"/>
  <c r="L105" i="6" s="1"/>
  <c r="L168" i="6" s="1"/>
  <c r="L231" i="6" s="1"/>
  <c r="L294" i="6" s="1"/>
  <c r="L357" i="6" s="1"/>
  <c r="L420" i="6" s="1"/>
  <c r="L483" i="6" s="1"/>
  <c r="L546" i="6" s="1"/>
  <c r="L609" i="6" s="1"/>
  <c r="L672" i="6" s="1"/>
  <c r="L735" i="6" s="1"/>
  <c r="M42" i="6"/>
  <c r="M105" i="6" s="1"/>
  <c r="M168" i="6" s="1"/>
  <c r="M231" i="6" s="1"/>
  <c r="M294" i="6" s="1"/>
  <c r="M357" i="6" s="1"/>
  <c r="M420" i="6" s="1"/>
  <c r="M483" i="6" s="1"/>
  <c r="M546" i="6" s="1"/>
  <c r="M609" i="6" s="1"/>
  <c r="M672" i="6" s="1"/>
  <c r="M735" i="6" s="1"/>
  <c r="N42" i="6"/>
  <c r="N105" i="6" s="1"/>
  <c r="N168" i="6" s="1"/>
  <c r="N231" i="6" s="1"/>
  <c r="N294" i="6" s="1"/>
  <c r="N357" i="6" s="1"/>
  <c r="N420" i="6" s="1"/>
  <c r="N483" i="6" s="1"/>
  <c r="N546" i="6" s="1"/>
  <c r="N609" i="6" s="1"/>
  <c r="N672" i="6" s="1"/>
  <c r="N735" i="6" s="1"/>
  <c r="O42" i="6"/>
  <c r="O105" i="6" s="1"/>
  <c r="O168" i="6" s="1"/>
  <c r="O231" i="6" s="1"/>
  <c r="O294" i="6" s="1"/>
  <c r="O357" i="6" s="1"/>
  <c r="O420" i="6" s="1"/>
  <c r="O483" i="6" s="1"/>
  <c r="O546" i="6" s="1"/>
  <c r="O609" i="6" s="1"/>
  <c r="O672" i="6" s="1"/>
  <c r="O735" i="6" s="1"/>
  <c r="P42" i="6"/>
  <c r="P105" i="6" s="1"/>
  <c r="P168" i="6" s="1"/>
  <c r="P231" i="6" s="1"/>
  <c r="P294" i="6" s="1"/>
  <c r="P357" i="6" s="1"/>
  <c r="P420" i="6" s="1"/>
  <c r="P483" i="6" s="1"/>
  <c r="P546" i="6" s="1"/>
  <c r="P609" i="6" s="1"/>
  <c r="P672" i="6" s="1"/>
  <c r="P735" i="6" s="1"/>
  <c r="L43" i="6"/>
  <c r="L106" i="6" s="1"/>
  <c r="L169" i="6" s="1"/>
  <c r="L232" i="6" s="1"/>
  <c r="L295" i="6" s="1"/>
  <c r="L358" i="6" s="1"/>
  <c r="L421" i="6" s="1"/>
  <c r="L484" i="6" s="1"/>
  <c r="L547" i="6" s="1"/>
  <c r="L610" i="6" s="1"/>
  <c r="L673" i="6" s="1"/>
  <c r="L736" i="6" s="1"/>
  <c r="M43" i="6"/>
  <c r="M106" i="6" s="1"/>
  <c r="M169" i="6" s="1"/>
  <c r="M232" i="6" s="1"/>
  <c r="M295" i="6" s="1"/>
  <c r="M358" i="6" s="1"/>
  <c r="M421" i="6" s="1"/>
  <c r="M484" i="6" s="1"/>
  <c r="M547" i="6" s="1"/>
  <c r="M610" i="6" s="1"/>
  <c r="M673" i="6" s="1"/>
  <c r="M736" i="6" s="1"/>
  <c r="N43" i="6"/>
  <c r="N106" i="6" s="1"/>
  <c r="N169" i="6" s="1"/>
  <c r="N232" i="6" s="1"/>
  <c r="N295" i="6" s="1"/>
  <c r="N358" i="6" s="1"/>
  <c r="N421" i="6" s="1"/>
  <c r="N484" i="6" s="1"/>
  <c r="N547" i="6" s="1"/>
  <c r="N610" i="6" s="1"/>
  <c r="N673" i="6" s="1"/>
  <c r="N736" i="6" s="1"/>
  <c r="O43" i="6"/>
  <c r="O106" i="6" s="1"/>
  <c r="O169" i="6" s="1"/>
  <c r="O232" i="6" s="1"/>
  <c r="O295" i="6" s="1"/>
  <c r="O358" i="6" s="1"/>
  <c r="O421" i="6" s="1"/>
  <c r="O484" i="6" s="1"/>
  <c r="O547" i="6" s="1"/>
  <c r="O610" i="6" s="1"/>
  <c r="O673" i="6" s="1"/>
  <c r="O736" i="6" s="1"/>
  <c r="P43" i="6"/>
  <c r="P106" i="6" s="1"/>
  <c r="P169" i="6" s="1"/>
  <c r="P232" i="6" s="1"/>
  <c r="P295" i="6" s="1"/>
  <c r="P358" i="6" s="1"/>
  <c r="P421" i="6" s="1"/>
  <c r="P484" i="6" s="1"/>
  <c r="P547" i="6" s="1"/>
  <c r="P610" i="6" s="1"/>
  <c r="P673" i="6" s="1"/>
  <c r="P736" i="6" s="1"/>
  <c r="L44" i="6"/>
  <c r="L107" i="6" s="1"/>
  <c r="L170" i="6" s="1"/>
  <c r="L233" i="6" s="1"/>
  <c r="L296" i="6" s="1"/>
  <c r="L359" i="6" s="1"/>
  <c r="L422" i="6" s="1"/>
  <c r="L485" i="6" s="1"/>
  <c r="L548" i="6" s="1"/>
  <c r="L611" i="6" s="1"/>
  <c r="L674" i="6" s="1"/>
  <c r="L737" i="6" s="1"/>
  <c r="M44" i="6"/>
  <c r="M107" i="6" s="1"/>
  <c r="M170" i="6" s="1"/>
  <c r="M233" i="6" s="1"/>
  <c r="M296" i="6" s="1"/>
  <c r="M359" i="6" s="1"/>
  <c r="M422" i="6" s="1"/>
  <c r="M485" i="6" s="1"/>
  <c r="M548" i="6" s="1"/>
  <c r="M611" i="6" s="1"/>
  <c r="M674" i="6" s="1"/>
  <c r="M737" i="6" s="1"/>
  <c r="N44" i="6"/>
  <c r="N107" i="6" s="1"/>
  <c r="N170" i="6" s="1"/>
  <c r="N233" i="6" s="1"/>
  <c r="N296" i="6" s="1"/>
  <c r="N359" i="6" s="1"/>
  <c r="N422" i="6" s="1"/>
  <c r="N485" i="6" s="1"/>
  <c r="N548" i="6" s="1"/>
  <c r="N611" i="6" s="1"/>
  <c r="N674" i="6" s="1"/>
  <c r="N737" i="6" s="1"/>
  <c r="O44" i="6"/>
  <c r="O107" i="6" s="1"/>
  <c r="O170" i="6" s="1"/>
  <c r="O233" i="6" s="1"/>
  <c r="O296" i="6" s="1"/>
  <c r="O359" i="6" s="1"/>
  <c r="O422" i="6" s="1"/>
  <c r="O485" i="6" s="1"/>
  <c r="O548" i="6" s="1"/>
  <c r="O611" i="6" s="1"/>
  <c r="O674" i="6" s="1"/>
  <c r="O737" i="6" s="1"/>
  <c r="P44" i="6"/>
  <c r="P107" i="6" s="1"/>
  <c r="P170" i="6" s="1"/>
  <c r="P233" i="6" s="1"/>
  <c r="P296" i="6" s="1"/>
  <c r="P359" i="6" s="1"/>
  <c r="P422" i="6" s="1"/>
  <c r="P485" i="6" s="1"/>
  <c r="P548" i="6" s="1"/>
  <c r="P611" i="6" s="1"/>
  <c r="P674" i="6" s="1"/>
  <c r="P737" i="6" s="1"/>
  <c r="K44" i="6"/>
  <c r="K107" i="6" s="1"/>
  <c r="K170" i="6" s="1"/>
  <c r="K233" i="6" s="1"/>
  <c r="K296" i="6" s="1"/>
  <c r="K359" i="6" s="1"/>
  <c r="K422" i="6" s="1"/>
  <c r="K485" i="6" s="1"/>
  <c r="K548" i="6" s="1"/>
  <c r="K611" i="6" s="1"/>
  <c r="K674" i="6" s="1"/>
  <c r="K737" i="6" s="1"/>
  <c r="K43" i="6"/>
  <c r="K106" i="6" s="1"/>
  <c r="K169" i="6" s="1"/>
  <c r="K232" i="6" s="1"/>
  <c r="K295" i="6" s="1"/>
  <c r="K358" i="6" s="1"/>
  <c r="K421" i="6" s="1"/>
  <c r="K484" i="6" s="1"/>
  <c r="K547" i="6" s="1"/>
  <c r="K610" i="6" s="1"/>
  <c r="K673" i="6" s="1"/>
  <c r="K736" i="6" s="1"/>
  <c r="K42" i="6"/>
  <c r="K105" i="6" s="1"/>
  <c r="K168" i="6" s="1"/>
  <c r="K231" i="6" s="1"/>
  <c r="K294" i="6" s="1"/>
  <c r="K357" i="6" s="1"/>
  <c r="K420" i="6" s="1"/>
  <c r="K483" i="6" s="1"/>
  <c r="K546" i="6" s="1"/>
  <c r="K609" i="6" s="1"/>
  <c r="K672" i="6" s="1"/>
  <c r="K735" i="6" s="1"/>
  <c r="L41" i="6"/>
  <c r="L104" i="6" s="1"/>
  <c r="L167" i="6" s="1"/>
  <c r="L230" i="6" s="1"/>
  <c r="L293" i="6" s="1"/>
  <c r="L356" i="6" s="1"/>
  <c r="L419" i="6" s="1"/>
  <c r="L482" i="6" s="1"/>
  <c r="L545" i="6" s="1"/>
  <c r="L608" i="6" s="1"/>
  <c r="L671" i="6" s="1"/>
  <c r="L734" i="6" s="1"/>
  <c r="M41" i="6"/>
  <c r="M104" i="6" s="1"/>
  <c r="M167" i="6" s="1"/>
  <c r="M230" i="6" s="1"/>
  <c r="M293" i="6" s="1"/>
  <c r="M356" i="6" s="1"/>
  <c r="M419" i="6" s="1"/>
  <c r="M482" i="6" s="1"/>
  <c r="M545" i="6" s="1"/>
  <c r="M608" i="6" s="1"/>
  <c r="M671" i="6" s="1"/>
  <c r="M734" i="6" s="1"/>
  <c r="N41" i="6"/>
  <c r="N104" i="6" s="1"/>
  <c r="N167" i="6" s="1"/>
  <c r="N230" i="6" s="1"/>
  <c r="N293" i="6" s="1"/>
  <c r="N356" i="6" s="1"/>
  <c r="N419" i="6" s="1"/>
  <c r="N482" i="6" s="1"/>
  <c r="N545" i="6" s="1"/>
  <c r="N608" i="6" s="1"/>
  <c r="N671" i="6" s="1"/>
  <c r="N734" i="6" s="1"/>
  <c r="O41" i="6"/>
  <c r="O104" i="6" s="1"/>
  <c r="O167" i="6" s="1"/>
  <c r="O230" i="6" s="1"/>
  <c r="O293" i="6" s="1"/>
  <c r="O356" i="6" s="1"/>
  <c r="O419" i="6" s="1"/>
  <c r="O482" i="6" s="1"/>
  <c r="O545" i="6" s="1"/>
  <c r="O608" i="6" s="1"/>
  <c r="O671" i="6" s="1"/>
  <c r="O734" i="6" s="1"/>
  <c r="P41" i="6"/>
  <c r="P104" i="6" s="1"/>
  <c r="P167" i="6" s="1"/>
  <c r="P230" i="6" s="1"/>
  <c r="P293" i="6" s="1"/>
  <c r="P356" i="6" s="1"/>
  <c r="P419" i="6" s="1"/>
  <c r="P482" i="6" s="1"/>
  <c r="P545" i="6" s="1"/>
  <c r="P608" i="6" s="1"/>
  <c r="P671" i="6" s="1"/>
  <c r="P734" i="6" s="1"/>
  <c r="K41" i="6"/>
  <c r="K104" i="6" s="1"/>
  <c r="K167" i="6" s="1"/>
  <c r="K230" i="6" s="1"/>
  <c r="K293" i="6" s="1"/>
  <c r="K356" i="6" s="1"/>
  <c r="K419" i="6" s="1"/>
  <c r="K482" i="6" s="1"/>
  <c r="K545" i="6" s="1"/>
  <c r="K608" i="6" s="1"/>
  <c r="K671" i="6" s="1"/>
  <c r="K734" i="6" s="1"/>
  <c r="L40" i="6"/>
  <c r="L103" i="6" s="1"/>
  <c r="L166" i="6" s="1"/>
  <c r="L229" i="6" s="1"/>
  <c r="L292" i="6" s="1"/>
  <c r="L355" i="6" s="1"/>
  <c r="L418" i="6" s="1"/>
  <c r="L481" i="6" s="1"/>
  <c r="L544" i="6" s="1"/>
  <c r="L607" i="6" s="1"/>
  <c r="L670" i="6" s="1"/>
  <c r="L733" i="6" s="1"/>
  <c r="M40" i="6"/>
  <c r="M103" i="6" s="1"/>
  <c r="M166" i="6" s="1"/>
  <c r="M229" i="6" s="1"/>
  <c r="M292" i="6" s="1"/>
  <c r="M355" i="6" s="1"/>
  <c r="M418" i="6" s="1"/>
  <c r="M481" i="6" s="1"/>
  <c r="M544" i="6" s="1"/>
  <c r="M607" i="6" s="1"/>
  <c r="M670" i="6" s="1"/>
  <c r="M733" i="6" s="1"/>
  <c r="N40" i="6"/>
  <c r="N103" i="6" s="1"/>
  <c r="N166" i="6" s="1"/>
  <c r="N229" i="6" s="1"/>
  <c r="N292" i="6" s="1"/>
  <c r="N355" i="6" s="1"/>
  <c r="N418" i="6" s="1"/>
  <c r="N481" i="6" s="1"/>
  <c r="N544" i="6" s="1"/>
  <c r="N607" i="6" s="1"/>
  <c r="N670" i="6" s="1"/>
  <c r="N733" i="6" s="1"/>
  <c r="O40" i="6"/>
  <c r="O103" i="6" s="1"/>
  <c r="O166" i="6" s="1"/>
  <c r="O229" i="6" s="1"/>
  <c r="O292" i="6" s="1"/>
  <c r="O355" i="6" s="1"/>
  <c r="O418" i="6" s="1"/>
  <c r="O481" i="6" s="1"/>
  <c r="O544" i="6" s="1"/>
  <c r="O607" i="6" s="1"/>
  <c r="O670" i="6" s="1"/>
  <c r="O733" i="6" s="1"/>
  <c r="P40" i="6"/>
  <c r="P103" i="6" s="1"/>
  <c r="P166" i="6" s="1"/>
  <c r="P229" i="6" s="1"/>
  <c r="P292" i="6" s="1"/>
  <c r="P355" i="6" s="1"/>
  <c r="P418" i="6" s="1"/>
  <c r="P481" i="6" s="1"/>
  <c r="P544" i="6" s="1"/>
  <c r="P607" i="6" s="1"/>
  <c r="P670" i="6" s="1"/>
  <c r="P733" i="6" s="1"/>
  <c r="K40" i="6"/>
  <c r="K103" i="6" s="1"/>
  <c r="K166" i="6" s="1"/>
  <c r="K229" i="6" s="1"/>
  <c r="K292" i="6" s="1"/>
  <c r="K355" i="6" s="1"/>
  <c r="K418" i="6" s="1"/>
  <c r="K481" i="6" s="1"/>
  <c r="K544" i="6" s="1"/>
  <c r="K607" i="6" s="1"/>
  <c r="K670" i="6" s="1"/>
  <c r="K733" i="6" s="1"/>
  <c r="L39" i="6"/>
  <c r="L102" i="6" s="1"/>
  <c r="L165" i="6" s="1"/>
  <c r="L228" i="6" s="1"/>
  <c r="L291" i="6" s="1"/>
  <c r="L354" i="6" s="1"/>
  <c r="L417" i="6" s="1"/>
  <c r="L480" i="6" s="1"/>
  <c r="L543" i="6" s="1"/>
  <c r="L606" i="6" s="1"/>
  <c r="L669" i="6" s="1"/>
  <c r="L732" i="6" s="1"/>
  <c r="M39" i="6"/>
  <c r="M102" i="6" s="1"/>
  <c r="M165" i="6" s="1"/>
  <c r="M228" i="6" s="1"/>
  <c r="M291" i="6" s="1"/>
  <c r="M354" i="6" s="1"/>
  <c r="M417" i="6" s="1"/>
  <c r="M480" i="6" s="1"/>
  <c r="M543" i="6" s="1"/>
  <c r="M606" i="6" s="1"/>
  <c r="M669" i="6" s="1"/>
  <c r="M732" i="6" s="1"/>
  <c r="N39" i="6"/>
  <c r="N102" i="6" s="1"/>
  <c r="N165" i="6" s="1"/>
  <c r="N228" i="6" s="1"/>
  <c r="N291" i="6" s="1"/>
  <c r="N354" i="6" s="1"/>
  <c r="N417" i="6" s="1"/>
  <c r="N480" i="6" s="1"/>
  <c r="N543" i="6" s="1"/>
  <c r="N606" i="6" s="1"/>
  <c r="N669" i="6" s="1"/>
  <c r="N732" i="6" s="1"/>
  <c r="O39" i="6"/>
  <c r="O102" i="6" s="1"/>
  <c r="O165" i="6" s="1"/>
  <c r="O228" i="6" s="1"/>
  <c r="O291" i="6" s="1"/>
  <c r="O354" i="6" s="1"/>
  <c r="O417" i="6" s="1"/>
  <c r="O480" i="6" s="1"/>
  <c r="O543" i="6" s="1"/>
  <c r="O606" i="6" s="1"/>
  <c r="O669" i="6" s="1"/>
  <c r="O732" i="6" s="1"/>
  <c r="P39" i="6"/>
  <c r="P102" i="6" s="1"/>
  <c r="P165" i="6" s="1"/>
  <c r="P228" i="6" s="1"/>
  <c r="P291" i="6" s="1"/>
  <c r="P354" i="6" s="1"/>
  <c r="P417" i="6" s="1"/>
  <c r="P480" i="6" s="1"/>
  <c r="P543" i="6" s="1"/>
  <c r="P606" i="6" s="1"/>
  <c r="P669" i="6" s="1"/>
  <c r="P732" i="6" s="1"/>
  <c r="K39" i="6"/>
  <c r="K102" i="6" s="1"/>
  <c r="K165" i="6" s="1"/>
  <c r="K228" i="6" s="1"/>
  <c r="K291" i="6" s="1"/>
  <c r="K354" i="6" s="1"/>
  <c r="K417" i="6" s="1"/>
  <c r="K480" i="6" s="1"/>
  <c r="K543" i="6" s="1"/>
  <c r="K606" i="6" s="1"/>
  <c r="K669" i="6" s="1"/>
  <c r="K732" i="6" s="1"/>
  <c r="L34" i="6"/>
  <c r="L97" i="6" s="1"/>
  <c r="L160" i="6" s="1"/>
  <c r="L223" i="6" s="1"/>
  <c r="L286" i="6" s="1"/>
  <c r="L349" i="6" s="1"/>
  <c r="L412" i="6" s="1"/>
  <c r="L475" i="6" s="1"/>
  <c r="L538" i="6" s="1"/>
  <c r="L601" i="6" s="1"/>
  <c r="L664" i="6" s="1"/>
  <c r="L727" i="6" s="1"/>
  <c r="M34" i="6"/>
  <c r="M97" i="6" s="1"/>
  <c r="M160" i="6" s="1"/>
  <c r="M223" i="6" s="1"/>
  <c r="M286" i="6" s="1"/>
  <c r="M349" i="6" s="1"/>
  <c r="M412" i="6" s="1"/>
  <c r="M475" i="6" s="1"/>
  <c r="M538" i="6" s="1"/>
  <c r="M601" i="6" s="1"/>
  <c r="M664" i="6" s="1"/>
  <c r="M727" i="6" s="1"/>
  <c r="N34" i="6"/>
  <c r="N97" i="6" s="1"/>
  <c r="N160" i="6" s="1"/>
  <c r="N223" i="6" s="1"/>
  <c r="N286" i="6" s="1"/>
  <c r="N349" i="6" s="1"/>
  <c r="N412" i="6" s="1"/>
  <c r="N475" i="6" s="1"/>
  <c r="N538" i="6" s="1"/>
  <c r="N601" i="6" s="1"/>
  <c r="N664" i="6" s="1"/>
  <c r="N727" i="6" s="1"/>
  <c r="O34" i="6"/>
  <c r="O97" i="6" s="1"/>
  <c r="O160" i="6" s="1"/>
  <c r="O223" i="6" s="1"/>
  <c r="O286" i="6" s="1"/>
  <c r="O349" i="6" s="1"/>
  <c r="O412" i="6" s="1"/>
  <c r="O475" i="6" s="1"/>
  <c r="O538" i="6" s="1"/>
  <c r="O601" i="6" s="1"/>
  <c r="O664" i="6" s="1"/>
  <c r="O727" i="6" s="1"/>
  <c r="P34" i="6"/>
  <c r="P97" i="6" s="1"/>
  <c r="P160" i="6" s="1"/>
  <c r="P223" i="6" s="1"/>
  <c r="P286" i="6" s="1"/>
  <c r="P349" i="6" s="1"/>
  <c r="P412" i="6" s="1"/>
  <c r="P475" i="6" s="1"/>
  <c r="P538" i="6" s="1"/>
  <c r="P601" i="6" s="1"/>
  <c r="P664" i="6" s="1"/>
  <c r="P727" i="6" s="1"/>
  <c r="L35" i="6"/>
  <c r="L98" i="6" s="1"/>
  <c r="L161" i="6" s="1"/>
  <c r="L224" i="6" s="1"/>
  <c r="L287" i="6" s="1"/>
  <c r="L350" i="6" s="1"/>
  <c r="L413" i="6" s="1"/>
  <c r="L476" i="6" s="1"/>
  <c r="L539" i="6" s="1"/>
  <c r="L602" i="6" s="1"/>
  <c r="L665" i="6" s="1"/>
  <c r="L728" i="6" s="1"/>
  <c r="M35" i="6"/>
  <c r="M98" i="6" s="1"/>
  <c r="M161" i="6" s="1"/>
  <c r="M224" i="6" s="1"/>
  <c r="M287" i="6" s="1"/>
  <c r="M350" i="6" s="1"/>
  <c r="M413" i="6" s="1"/>
  <c r="M476" i="6" s="1"/>
  <c r="M539" i="6" s="1"/>
  <c r="M602" i="6" s="1"/>
  <c r="M665" i="6" s="1"/>
  <c r="M728" i="6" s="1"/>
  <c r="N35" i="6"/>
  <c r="N98" i="6" s="1"/>
  <c r="N161" i="6" s="1"/>
  <c r="N224" i="6" s="1"/>
  <c r="N287" i="6" s="1"/>
  <c r="N350" i="6" s="1"/>
  <c r="N413" i="6" s="1"/>
  <c r="N476" i="6" s="1"/>
  <c r="N539" i="6" s="1"/>
  <c r="N602" i="6" s="1"/>
  <c r="N665" i="6" s="1"/>
  <c r="N728" i="6" s="1"/>
  <c r="O35" i="6"/>
  <c r="O98" i="6" s="1"/>
  <c r="O161" i="6" s="1"/>
  <c r="O224" i="6" s="1"/>
  <c r="O287" i="6" s="1"/>
  <c r="O350" i="6" s="1"/>
  <c r="O413" i="6" s="1"/>
  <c r="O476" i="6" s="1"/>
  <c r="O539" i="6" s="1"/>
  <c r="O602" i="6" s="1"/>
  <c r="O665" i="6" s="1"/>
  <c r="O728" i="6" s="1"/>
  <c r="P35" i="6"/>
  <c r="P98" i="6" s="1"/>
  <c r="P161" i="6" s="1"/>
  <c r="P224" i="6" s="1"/>
  <c r="P287" i="6" s="1"/>
  <c r="P350" i="6" s="1"/>
  <c r="P413" i="6" s="1"/>
  <c r="P476" i="6" s="1"/>
  <c r="P539" i="6" s="1"/>
  <c r="P602" i="6" s="1"/>
  <c r="P665" i="6" s="1"/>
  <c r="P728" i="6" s="1"/>
  <c r="K34" i="6"/>
  <c r="K97" i="6" s="1"/>
  <c r="K160" i="6" s="1"/>
  <c r="K223" i="6" s="1"/>
  <c r="K286" i="6" s="1"/>
  <c r="K349" i="6" s="1"/>
  <c r="K412" i="6" s="1"/>
  <c r="K475" i="6" s="1"/>
  <c r="K538" i="6" s="1"/>
  <c r="K601" i="6" s="1"/>
  <c r="K664" i="6" s="1"/>
  <c r="K727" i="6" s="1"/>
  <c r="K35" i="6"/>
  <c r="K98" i="6" s="1"/>
  <c r="K161" i="6" s="1"/>
  <c r="K224" i="6" s="1"/>
  <c r="K287" i="6" s="1"/>
  <c r="K350" i="6" s="1"/>
  <c r="K413" i="6" s="1"/>
  <c r="K476" i="6" s="1"/>
  <c r="K539" i="6" s="1"/>
  <c r="K602" i="6" s="1"/>
  <c r="K665" i="6" s="1"/>
  <c r="K728" i="6" s="1"/>
  <c r="L33" i="6"/>
  <c r="L96" i="6" s="1"/>
  <c r="L159" i="6" s="1"/>
  <c r="L222" i="6" s="1"/>
  <c r="L285" i="6" s="1"/>
  <c r="L348" i="6" s="1"/>
  <c r="L411" i="6" s="1"/>
  <c r="L474" i="6" s="1"/>
  <c r="L537" i="6" s="1"/>
  <c r="L600" i="6" s="1"/>
  <c r="L663" i="6" s="1"/>
  <c r="L726" i="6" s="1"/>
  <c r="M33" i="6"/>
  <c r="M96" i="6" s="1"/>
  <c r="M159" i="6" s="1"/>
  <c r="M222" i="6" s="1"/>
  <c r="M285" i="6" s="1"/>
  <c r="M348" i="6" s="1"/>
  <c r="M411" i="6" s="1"/>
  <c r="M474" i="6" s="1"/>
  <c r="M537" i="6" s="1"/>
  <c r="M600" i="6" s="1"/>
  <c r="M663" i="6" s="1"/>
  <c r="M726" i="6" s="1"/>
  <c r="N33" i="6"/>
  <c r="N96" i="6" s="1"/>
  <c r="N159" i="6" s="1"/>
  <c r="N222" i="6" s="1"/>
  <c r="N285" i="6" s="1"/>
  <c r="N348" i="6" s="1"/>
  <c r="N411" i="6" s="1"/>
  <c r="N474" i="6" s="1"/>
  <c r="N537" i="6" s="1"/>
  <c r="N600" i="6" s="1"/>
  <c r="N663" i="6" s="1"/>
  <c r="N726" i="6" s="1"/>
  <c r="O33" i="6"/>
  <c r="O96" i="6" s="1"/>
  <c r="O159" i="6" s="1"/>
  <c r="O222" i="6" s="1"/>
  <c r="O285" i="6" s="1"/>
  <c r="O348" i="6" s="1"/>
  <c r="O411" i="6" s="1"/>
  <c r="O474" i="6" s="1"/>
  <c r="O537" i="6" s="1"/>
  <c r="O600" i="6" s="1"/>
  <c r="O663" i="6" s="1"/>
  <c r="O726" i="6" s="1"/>
  <c r="P33" i="6"/>
  <c r="P96" i="6" s="1"/>
  <c r="P159" i="6" s="1"/>
  <c r="P222" i="6" s="1"/>
  <c r="P285" i="6" s="1"/>
  <c r="P348" i="6" s="1"/>
  <c r="P411" i="6" s="1"/>
  <c r="P474" i="6" s="1"/>
  <c r="P537" i="6" s="1"/>
  <c r="P600" i="6" s="1"/>
  <c r="P663" i="6" s="1"/>
  <c r="P726" i="6" s="1"/>
  <c r="K33" i="6"/>
  <c r="K96" i="6" s="1"/>
  <c r="K159" i="6" s="1"/>
  <c r="K222" i="6" s="1"/>
  <c r="K285" i="6" s="1"/>
  <c r="K348" i="6" s="1"/>
  <c r="K411" i="6" s="1"/>
  <c r="K474" i="6" s="1"/>
  <c r="K537" i="6" s="1"/>
  <c r="K600" i="6" s="1"/>
  <c r="K663" i="6" s="1"/>
  <c r="K726" i="6" s="1"/>
  <c r="L32" i="6"/>
  <c r="L95" i="6" s="1"/>
  <c r="L158" i="6" s="1"/>
  <c r="L221" i="6" s="1"/>
  <c r="L284" i="6" s="1"/>
  <c r="L347" i="6" s="1"/>
  <c r="L410" i="6" s="1"/>
  <c r="L473" i="6" s="1"/>
  <c r="L536" i="6" s="1"/>
  <c r="L599" i="6" s="1"/>
  <c r="L662" i="6" s="1"/>
  <c r="L725" i="6" s="1"/>
  <c r="M32" i="6"/>
  <c r="M95" i="6" s="1"/>
  <c r="M158" i="6" s="1"/>
  <c r="M221" i="6" s="1"/>
  <c r="M284" i="6" s="1"/>
  <c r="M347" i="6" s="1"/>
  <c r="M410" i="6" s="1"/>
  <c r="M473" i="6" s="1"/>
  <c r="M536" i="6" s="1"/>
  <c r="M599" i="6" s="1"/>
  <c r="M662" i="6" s="1"/>
  <c r="M725" i="6" s="1"/>
  <c r="N32" i="6"/>
  <c r="N95" i="6" s="1"/>
  <c r="N158" i="6" s="1"/>
  <c r="N221" i="6" s="1"/>
  <c r="N284" i="6" s="1"/>
  <c r="N347" i="6" s="1"/>
  <c r="N410" i="6" s="1"/>
  <c r="N473" i="6" s="1"/>
  <c r="N536" i="6" s="1"/>
  <c r="N599" i="6" s="1"/>
  <c r="N662" i="6" s="1"/>
  <c r="N725" i="6" s="1"/>
  <c r="O32" i="6"/>
  <c r="O95" i="6" s="1"/>
  <c r="O158" i="6" s="1"/>
  <c r="O221" i="6" s="1"/>
  <c r="O284" i="6" s="1"/>
  <c r="O347" i="6" s="1"/>
  <c r="O410" i="6" s="1"/>
  <c r="O473" i="6" s="1"/>
  <c r="O536" i="6" s="1"/>
  <c r="O599" i="6" s="1"/>
  <c r="O662" i="6" s="1"/>
  <c r="O725" i="6" s="1"/>
  <c r="P32" i="6"/>
  <c r="P95" i="6" s="1"/>
  <c r="P158" i="6" s="1"/>
  <c r="P221" i="6" s="1"/>
  <c r="P284" i="6" s="1"/>
  <c r="P347" i="6" s="1"/>
  <c r="P410" i="6" s="1"/>
  <c r="P473" i="6" s="1"/>
  <c r="P536" i="6" s="1"/>
  <c r="P599" i="6" s="1"/>
  <c r="P662" i="6" s="1"/>
  <c r="P725" i="6" s="1"/>
  <c r="K32" i="6"/>
  <c r="K95" i="6" s="1"/>
  <c r="K158" i="6" s="1"/>
  <c r="K221" i="6" s="1"/>
  <c r="K284" i="6" s="1"/>
  <c r="K347" i="6" s="1"/>
  <c r="K410" i="6" s="1"/>
  <c r="K473" i="6" s="1"/>
  <c r="K536" i="6" s="1"/>
  <c r="K599" i="6" s="1"/>
  <c r="K662" i="6" s="1"/>
  <c r="K725" i="6" s="1"/>
  <c r="L31" i="6"/>
  <c r="L94" i="6" s="1"/>
  <c r="L157" i="6" s="1"/>
  <c r="L220" i="6" s="1"/>
  <c r="L283" i="6" s="1"/>
  <c r="L346" i="6" s="1"/>
  <c r="L409" i="6" s="1"/>
  <c r="L472" i="6" s="1"/>
  <c r="L535" i="6" s="1"/>
  <c r="L598" i="6" s="1"/>
  <c r="L661" i="6" s="1"/>
  <c r="L724" i="6" s="1"/>
  <c r="M31" i="6"/>
  <c r="M94" i="6" s="1"/>
  <c r="M157" i="6" s="1"/>
  <c r="M220" i="6" s="1"/>
  <c r="M283" i="6" s="1"/>
  <c r="M346" i="6" s="1"/>
  <c r="M409" i="6" s="1"/>
  <c r="M472" i="6" s="1"/>
  <c r="M535" i="6" s="1"/>
  <c r="M598" i="6" s="1"/>
  <c r="M661" i="6" s="1"/>
  <c r="M724" i="6" s="1"/>
  <c r="N31" i="6"/>
  <c r="N94" i="6" s="1"/>
  <c r="N157" i="6" s="1"/>
  <c r="N220" i="6" s="1"/>
  <c r="N283" i="6" s="1"/>
  <c r="N346" i="6" s="1"/>
  <c r="N409" i="6" s="1"/>
  <c r="N472" i="6" s="1"/>
  <c r="N535" i="6" s="1"/>
  <c r="N598" i="6" s="1"/>
  <c r="N661" i="6" s="1"/>
  <c r="N724" i="6" s="1"/>
  <c r="O31" i="6"/>
  <c r="O94" i="6" s="1"/>
  <c r="O157" i="6" s="1"/>
  <c r="O220" i="6" s="1"/>
  <c r="O283" i="6" s="1"/>
  <c r="O346" i="6" s="1"/>
  <c r="O409" i="6" s="1"/>
  <c r="O472" i="6" s="1"/>
  <c r="O535" i="6" s="1"/>
  <c r="O598" i="6" s="1"/>
  <c r="O661" i="6" s="1"/>
  <c r="O724" i="6" s="1"/>
  <c r="P31" i="6"/>
  <c r="P94" i="6" s="1"/>
  <c r="P157" i="6" s="1"/>
  <c r="P220" i="6" s="1"/>
  <c r="P283" i="6" s="1"/>
  <c r="P346" i="6" s="1"/>
  <c r="P409" i="6" s="1"/>
  <c r="P472" i="6" s="1"/>
  <c r="P535" i="6" s="1"/>
  <c r="P598" i="6" s="1"/>
  <c r="P661" i="6" s="1"/>
  <c r="P724" i="6" s="1"/>
  <c r="K31" i="6"/>
  <c r="K94" i="6" s="1"/>
  <c r="K157" i="6" s="1"/>
  <c r="K220" i="6" s="1"/>
  <c r="K283" i="6" s="1"/>
  <c r="K346" i="6" s="1"/>
  <c r="K409" i="6" s="1"/>
  <c r="K472" i="6" s="1"/>
  <c r="K535" i="6" s="1"/>
  <c r="K598" i="6" s="1"/>
  <c r="K661" i="6" s="1"/>
  <c r="K724" i="6" s="1"/>
  <c r="L30" i="6"/>
  <c r="L93" i="6" s="1"/>
  <c r="L156" i="6" s="1"/>
  <c r="L219" i="6" s="1"/>
  <c r="L282" i="6" s="1"/>
  <c r="L345" i="6" s="1"/>
  <c r="L408" i="6" s="1"/>
  <c r="L471" i="6" s="1"/>
  <c r="L534" i="6" s="1"/>
  <c r="L597" i="6" s="1"/>
  <c r="L660" i="6" s="1"/>
  <c r="L723" i="6" s="1"/>
  <c r="M30" i="6"/>
  <c r="M93" i="6" s="1"/>
  <c r="M156" i="6" s="1"/>
  <c r="M219" i="6" s="1"/>
  <c r="M282" i="6" s="1"/>
  <c r="M345" i="6" s="1"/>
  <c r="M408" i="6" s="1"/>
  <c r="M471" i="6" s="1"/>
  <c r="M534" i="6" s="1"/>
  <c r="M597" i="6" s="1"/>
  <c r="M660" i="6" s="1"/>
  <c r="M723" i="6" s="1"/>
  <c r="N30" i="6"/>
  <c r="N93" i="6" s="1"/>
  <c r="N156" i="6" s="1"/>
  <c r="N219" i="6" s="1"/>
  <c r="N282" i="6" s="1"/>
  <c r="N345" i="6" s="1"/>
  <c r="N408" i="6" s="1"/>
  <c r="N471" i="6" s="1"/>
  <c r="N534" i="6" s="1"/>
  <c r="N597" i="6" s="1"/>
  <c r="N660" i="6" s="1"/>
  <c r="N723" i="6" s="1"/>
  <c r="O30" i="6"/>
  <c r="O93" i="6" s="1"/>
  <c r="O156" i="6" s="1"/>
  <c r="O219" i="6" s="1"/>
  <c r="O282" i="6" s="1"/>
  <c r="O345" i="6" s="1"/>
  <c r="O408" i="6" s="1"/>
  <c r="O471" i="6" s="1"/>
  <c r="O534" i="6" s="1"/>
  <c r="O597" i="6" s="1"/>
  <c r="O660" i="6" s="1"/>
  <c r="O723" i="6" s="1"/>
  <c r="P30" i="6"/>
  <c r="P93" i="6" s="1"/>
  <c r="P156" i="6" s="1"/>
  <c r="P219" i="6" s="1"/>
  <c r="P282" i="6" s="1"/>
  <c r="P345" i="6" s="1"/>
  <c r="P408" i="6" s="1"/>
  <c r="P471" i="6" s="1"/>
  <c r="P534" i="6" s="1"/>
  <c r="P597" i="6" s="1"/>
  <c r="P660" i="6" s="1"/>
  <c r="P723" i="6" s="1"/>
  <c r="K30" i="6"/>
  <c r="K93" i="6" s="1"/>
  <c r="K156" i="6" s="1"/>
  <c r="K219" i="6" s="1"/>
  <c r="K282" i="6" s="1"/>
  <c r="K345" i="6" s="1"/>
  <c r="K408" i="6" s="1"/>
  <c r="K471" i="6" s="1"/>
  <c r="K534" i="6" s="1"/>
  <c r="K597" i="6" s="1"/>
  <c r="K660" i="6" s="1"/>
  <c r="K723" i="6" s="1"/>
  <c r="L27" i="6"/>
  <c r="L90" i="6" s="1"/>
  <c r="L153" i="6" s="1"/>
  <c r="L216" i="6" s="1"/>
  <c r="L279" i="6" s="1"/>
  <c r="L342" i="6" s="1"/>
  <c r="L405" i="6" s="1"/>
  <c r="L468" i="6" s="1"/>
  <c r="L531" i="6" s="1"/>
  <c r="L594" i="6" s="1"/>
  <c r="L657" i="6" s="1"/>
  <c r="L720" i="6" s="1"/>
  <c r="M27" i="6"/>
  <c r="M90" i="6" s="1"/>
  <c r="M153" i="6" s="1"/>
  <c r="M216" i="6" s="1"/>
  <c r="M279" i="6" s="1"/>
  <c r="M342" i="6" s="1"/>
  <c r="M405" i="6" s="1"/>
  <c r="M468" i="6" s="1"/>
  <c r="M531" i="6" s="1"/>
  <c r="M594" i="6" s="1"/>
  <c r="M657" i="6" s="1"/>
  <c r="M720" i="6" s="1"/>
  <c r="N27" i="6"/>
  <c r="N90" i="6" s="1"/>
  <c r="N153" i="6" s="1"/>
  <c r="N216" i="6" s="1"/>
  <c r="N279" i="6" s="1"/>
  <c r="N342" i="6" s="1"/>
  <c r="N405" i="6" s="1"/>
  <c r="N468" i="6" s="1"/>
  <c r="N531" i="6" s="1"/>
  <c r="N594" i="6" s="1"/>
  <c r="N657" i="6" s="1"/>
  <c r="N720" i="6" s="1"/>
  <c r="O27" i="6"/>
  <c r="O90" i="6" s="1"/>
  <c r="O153" i="6" s="1"/>
  <c r="O216" i="6" s="1"/>
  <c r="O279" i="6" s="1"/>
  <c r="O342" i="6" s="1"/>
  <c r="O405" i="6" s="1"/>
  <c r="O468" i="6" s="1"/>
  <c r="O531" i="6" s="1"/>
  <c r="O594" i="6" s="1"/>
  <c r="O657" i="6" s="1"/>
  <c r="O720" i="6" s="1"/>
  <c r="P27" i="6"/>
  <c r="P90" i="6" s="1"/>
  <c r="P153" i="6" s="1"/>
  <c r="P216" i="6" s="1"/>
  <c r="P279" i="6" s="1"/>
  <c r="P342" i="6" s="1"/>
  <c r="P405" i="6" s="1"/>
  <c r="P468" i="6" s="1"/>
  <c r="P531" i="6" s="1"/>
  <c r="P594" i="6" s="1"/>
  <c r="P657" i="6" s="1"/>
  <c r="P720" i="6" s="1"/>
  <c r="L28" i="6"/>
  <c r="L91" i="6" s="1"/>
  <c r="L154" i="6" s="1"/>
  <c r="L217" i="6" s="1"/>
  <c r="L280" i="6" s="1"/>
  <c r="L343" i="6" s="1"/>
  <c r="L406" i="6" s="1"/>
  <c r="L469" i="6" s="1"/>
  <c r="L532" i="6" s="1"/>
  <c r="L595" i="6" s="1"/>
  <c r="L658" i="6" s="1"/>
  <c r="L721" i="6" s="1"/>
  <c r="M28" i="6"/>
  <c r="M91" i="6" s="1"/>
  <c r="M154" i="6" s="1"/>
  <c r="M217" i="6" s="1"/>
  <c r="M280" i="6" s="1"/>
  <c r="M343" i="6" s="1"/>
  <c r="M406" i="6" s="1"/>
  <c r="M469" i="6" s="1"/>
  <c r="M532" i="6" s="1"/>
  <c r="M595" i="6" s="1"/>
  <c r="M658" i="6" s="1"/>
  <c r="M721" i="6" s="1"/>
  <c r="N28" i="6"/>
  <c r="N91" i="6" s="1"/>
  <c r="N154" i="6" s="1"/>
  <c r="N217" i="6" s="1"/>
  <c r="N280" i="6" s="1"/>
  <c r="N343" i="6" s="1"/>
  <c r="N406" i="6" s="1"/>
  <c r="N469" i="6" s="1"/>
  <c r="N532" i="6" s="1"/>
  <c r="N595" i="6" s="1"/>
  <c r="N658" i="6" s="1"/>
  <c r="N721" i="6" s="1"/>
  <c r="O28" i="6"/>
  <c r="O91" i="6" s="1"/>
  <c r="O154" i="6" s="1"/>
  <c r="O217" i="6" s="1"/>
  <c r="O280" i="6" s="1"/>
  <c r="O343" i="6" s="1"/>
  <c r="O406" i="6" s="1"/>
  <c r="O469" i="6" s="1"/>
  <c r="O532" i="6" s="1"/>
  <c r="O595" i="6" s="1"/>
  <c r="O658" i="6" s="1"/>
  <c r="O721" i="6" s="1"/>
  <c r="P28" i="6"/>
  <c r="P91" i="6" s="1"/>
  <c r="P154" i="6" s="1"/>
  <c r="P217" i="6" s="1"/>
  <c r="P280" i="6" s="1"/>
  <c r="P343" i="6" s="1"/>
  <c r="P406" i="6" s="1"/>
  <c r="P469" i="6" s="1"/>
  <c r="P532" i="6" s="1"/>
  <c r="P595" i="6" s="1"/>
  <c r="P658" i="6" s="1"/>
  <c r="P721" i="6" s="1"/>
  <c r="L29" i="6"/>
  <c r="L92" i="6" s="1"/>
  <c r="L155" i="6" s="1"/>
  <c r="L218" i="6" s="1"/>
  <c r="L281" i="6" s="1"/>
  <c r="L344" i="6" s="1"/>
  <c r="L407" i="6" s="1"/>
  <c r="L470" i="6" s="1"/>
  <c r="L533" i="6" s="1"/>
  <c r="L596" i="6" s="1"/>
  <c r="L659" i="6" s="1"/>
  <c r="L722" i="6" s="1"/>
  <c r="M29" i="6"/>
  <c r="M92" i="6" s="1"/>
  <c r="M155" i="6" s="1"/>
  <c r="M218" i="6" s="1"/>
  <c r="M281" i="6" s="1"/>
  <c r="M344" i="6" s="1"/>
  <c r="M407" i="6" s="1"/>
  <c r="M470" i="6" s="1"/>
  <c r="M533" i="6" s="1"/>
  <c r="M596" i="6" s="1"/>
  <c r="M659" i="6" s="1"/>
  <c r="M722" i="6" s="1"/>
  <c r="N29" i="6"/>
  <c r="N92" i="6" s="1"/>
  <c r="N155" i="6" s="1"/>
  <c r="N218" i="6" s="1"/>
  <c r="N281" i="6" s="1"/>
  <c r="N344" i="6" s="1"/>
  <c r="N407" i="6" s="1"/>
  <c r="N470" i="6" s="1"/>
  <c r="N533" i="6" s="1"/>
  <c r="N596" i="6" s="1"/>
  <c r="N659" i="6" s="1"/>
  <c r="N722" i="6" s="1"/>
  <c r="O29" i="6"/>
  <c r="O92" i="6" s="1"/>
  <c r="O155" i="6" s="1"/>
  <c r="O218" i="6" s="1"/>
  <c r="O281" i="6" s="1"/>
  <c r="O344" i="6" s="1"/>
  <c r="O407" i="6" s="1"/>
  <c r="O470" i="6" s="1"/>
  <c r="O533" i="6" s="1"/>
  <c r="O596" i="6" s="1"/>
  <c r="O659" i="6" s="1"/>
  <c r="O722" i="6" s="1"/>
  <c r="P29" i="6"/>
  <c r="P92" i="6" s="1"/>
  <c r="P155" i="6" s="1"/>
  <c r="P218" i="6" s="1"/>
  <c r="P281" i="6" s="1"/>
  <c r="P344" i="6" s="1"/>
  <c r="P407" i="6" s="1"/>
  <c r="P470" i="6" s="1"/>
  <c r="P533" i="6" s="1"/>
  <c r="P596" i="6" s="1"/>
  <c r="P659" i="6" s="1"/>
  <c r="P722" i="6" s="1"/>
  <c r="K29" i="6"/>
  <c r="K92" i="6" s="1"/>
  <c r="K155" i="6" s="1"/>
  <c r="K218" i="6" s="1"/>
  <c r="K281" i="6" s="1"/>
  <c r="K344" i="6" s="1"/>
  <c r="K407" i="6" s="1"/>
  <c r="K470" i="6" s="1"/>
  <c r="K533" i="6" s="1"/>
  <c r="K596" i="6" s="1"/>
  <c r="K659" i="6" s="1"/>
  <c r="K722" i="6" s="1"/>
  <c r="K28" i="6"/>
  <c r="K91" i="6" s="1"/>
  <c r="K154" i="6" s="1"/>
  <c r="K217" i="6" s="1"/>
  <c r="K280" i="6" s="1"/>
  <c r="K343" i="6" s="1"/>
  <c r="K406" i="6" s="1"/>
  <c r="K469" i="6" s="1"/>
  <c r="K532" i="6" s="1"/>
  <c r="K595" i="6" s="1"/>
  <c r="K658" i="6" s="1"/>
  <c r="K721" i="6" s="1"/>
  <c r="K27" i="6"/>
  <c r="K90" i="6" s="1"/>
  <c r="K153" i="6" s="1"/>
  <c r="K216" i="6" s="1"/>
  <c r="K279" i="6" s="1"/>
  <c r="K342" i="6" s="1"/>
  <c r="K405" i="6" s="1"/>
  <c r="K468" i="6" s="1"/>
  <c r="K531" i="6" s="1"/>
  <c r="K594" i="6" s="1"/>
  <c r="K657" i="6" s="1"/>
  <c r="K720" i="6" s="1"/>
  <c r="K9" i="6"/>
  <c r="K72" i="6" s="1"/>
  <c r="L9" i="6"/>
  <c r="L72" i="6" s="1"/>
  <c r="K10" i="6"/>
  <c r="K73" i="6" s="1"/>
  <c r="L10" i="6"/>
  <c r="L73" i="6" s="1"/>
  <c r="K11" i="6"/>
  <c r="K74" i="6" s="1"/>
  <c r="L11" i="6"/>
  <c r="L74" i="6" s="1"/>
  <c r="K12" i="6"/>
  <c r="K75" i="6" s="1"/>
  <c r="K138" i="6" s="1"/>
  <c r="K201" i="6" s="1"/>
  <c r="K264" i="6" s="1"/>
  <c r="K327" i="6" s="1"/>
  <c r="K390" i="6" s="1"/>
  <c r="K453" i="6" s="1"/>
  <c r="K516" i="6" s="1"/>
  <c r="K579" i="6" s="1"/>
  <c r="K642" i="6" s="1"/>
  <c r="K705" i="6" s="1"/>
  <c r="L12" i="6"/>
  <c r="L75" i="6" s="1"/>
  <c r="L138" i="6" s="1"/>
  <c r="L201" i="6" s="1"/>
  <c r="L264" i="6" s="1"/>
  <c r="L327" i="6" s="1"/>
  <c r="L390" i="6" s="1"/>
  <c r="L453" i="6" s="1"/>
  <c r="L516" i="6" s="1"/>
  <c r="L579" i="6" s="1"/>
  <c r="L642" i="6" s="1"/>
  <c r="L705" i="6" s="1"/>
  <c r="K13" i="6"/>
  <c r="K76" i="6" s="1"/>
  <c r="K139" i="6" s="1"/>
  <c r="K202" i="6" s="1"/>
  <c r="K265" i="6" s="1"/>
  <c r="K328" i="6" s="1"/>
  <c r="K391" i="6" s="1"/>
  <c r="K454" i="6" s="1"/>
  <c r="K517" i="6" s="1"/>
  <c r="K580" i="6" s="1"/>
  <c r="K643" i="6" s="1"/>
  <c r="K706" i="6" s="1"/>
  <c r="L13" i="6"/>
  <c r="L76" i="6" s="1"/>
  <c r="L139" i="6" s="1"/>
  <c r="L202" i="6" s="1"/>
  <c r="L265" i="6" s="1"/>
  <c r="L328" i="6" s="1"/>
  <c r="L391" i="6" s="1"/>
  <c r="L454" i="6" s="1"/>
  <c r="L517" i="6" s="1"/>
  <c r="L580" i="6" s="1"/>
  <c r="L643" i="6" s="1"/>
  <c r="L706" i="6" s="1"/>
  <c r="K14" i="6"/>
  <c r="K77" i="6" s="1"/>
  <c r="K140" i="6" s="1"/>
  <c r="K203" i="6" s="1"/>
  <c r="K266" i="6" s="1"/>
  <c r="K329" i="6" s="1"/>
  <c r="K392" i="6" s="1"/>
  <c r="K455" i="6" s="1"/>
  <c r="K518" i="6" s="1"/>
  <c r="K581" i="6" s="1"/>
  <c r="K644" i="6" s="1"/>
  <c r="K707" i="6" s="1"/>
  <c r="L14" i="6"/>
  <c r="L77" i="6" s="1"/>
  <c r="L140" i="6" s="1"/>
  <c r="L203" i="6" s="1"/>
  <c r="L266" i="6" s="1"/>
  <c r="L329" i="6" s="1"/>
  <c r="L392" i="6" s="1"/>
  <c r="L455" i="6" s="1"/>
  <c r="L518" i="6" s="1"/>
  <c r="L581" i="6" s="1"/>
  <c r="L644" i="6" s="1"/>
  <c r="L707" i="6" s="1"/>
  <c r="K18" i="6"/>
  <c r="L18" i="6"/>
  <c r="K21" i="6"/>
  <c r="K84" i="6" s="1"/>
  <c r="K147" i="6" s="1"/>
  <c r="K210" i="6" s="1"/>
  <c r="K273" i="6" s="1"/>
  <c r="K336" i="6" s="1"/>
  <c r="K399" i="6" s="1"/>
  <c r="K462" i="6" s="1"/>
  <c r="K525" i="6" s="1"/>
  <c r="K588" i="6" s="1"/>
  <c r="K651" i="6" s="1"/>
  <c r="K714" i="6" s="1"/>
  <c r="L21" i="6"/>
  <c r="L84" i="6" s="1"/>
  <c r="L147" i="6" s="1"/>
  <c r="L210" i="6" s="1"/>
  <c r="L273" i="6" s="1"/>
  <c r="L336" i="6" s="1"/>
  <c r="L399" i="6" s="1"/>
  <c r="L462" i="6" s="1"/>
  <c r="L525" i="6" s="1"/>
  <c r="L588" i="6" s="1"/>
  <c r="L651" i="6" s="1"/>
  <c r="L714" i="6" s="1"/>
  <c r="K22" i="6"/>
  <c r="K85" i="6" s="1"/>
  <c r="K148" i="6" s="1"/>
  <c r="K211" i="6" s="1"/>
  <c r="K274" i="6" s="1"/>
  <c r="K337" i="6" s="1"/>
  <c r="K400" i="6" s="1"/>
  <c r="K463" i="6" s="1"/>
  <c r="K526" i="6" s="1"/>
  <c r="K589" i="6" s="1"/>
  <c r="K652" i="6" s="1"/>
  <c r="K715" i="6" s="1"/>
  <c r="L22" i="6"/>
  <c r="L85" i="6" s="1"/>
  <c r="L148" i="6" s="1"/>
  <c r="L211" i="6" s="1"/>
  <c r="L274" i="6" s="1"/>
  <c r="L337" i="6" s="1"/>
  <c r="L400" i="6" s="1"/>
  <c r="L463" i="6" s="1"/>
  <c r="L526" i="6" s="1"/>
  <c r="L589" i="6" s="1"/>
  <c r="L652" i="6" s="1"/>
  <c r="L715" i="6" s="1"/>
  <c r="K23" i="6"/>
  <c r="K86" i="6" s="1"/>
  <c r="K149" i="6" s="1"/>
  <c r="K212" i="6" s="1"/>
  <c r="K275" i="6" s="1"/>
  <c r="K338" i="6" s="1"/>
  <c r="K401" i="6" s="1"/>
  <c r="K464" i="6" s="1"/>
  <c r="K527" i="6" s="1"/>
  <c r="K590" i="6" s="1"/>
  <c r="K653" i="6" s="1"/>
  <c r="K716" i="6" s="1"/>
  <c r="L23" i="6"/>
  <c r="L86" i="6" s="1"/>
  <c r="L149" i="6" s="1"/>
  <c r="L212" i="6" s="1"/>
  <c r="L275" i="6" s="1"/>
  <c r="L338" i="6" s="1"/>
  <c r="L401" i="6" s="1"/>
  <c r="L464" i="6" s="1"/>
  <c r="L527" i="6" s="1"/>
  <c r="L590" i="6" s="1"/>
  <c r="L653" i="6" s="1"/>
  <c r="L716" i="6" s="1"/>
  <c r="K150" i="6"/>
  <c r="K213" i="6" s="1"/>
  <c r="K276" i="6" s="1"/>
  <c r="K339" i="6" s="1"/>
  <c r="K402" i="6" s="1"/>
  <c r="K465" i="6" s="1"/>
  <c r="K528" i="6" s="1"/>
  <c r="K591" i="6" s="1"/>
  <c r="K654" i="6" s="1"/>
  <c r="K717" i="6" s="1"/>
  <c r="L150" i="6"/>
  <c r="L213" i="6" s="1"/>
  <c r="L276" i="6" s="1"/>
  <c r="L339" i="6" s="1"/>
  <c r="L402" i="6" s="1"/>
  <c r="L465" i="6" s="1"/>
  <c r="L528" i="6" s="1"/>
  <c r="L591" i="6" s="1"/>
  <c r="L654" i="6" s="1"/>
  <c r="L717" i="6" s="1"/>
  <c r="K151" i="6"/>
  <c r="K214" i="6" s="1"/>
  <c r="K277" i="6" s="1"/>
  <c r="K340" i="6" s="1"/>
  <c r="K403" i="6" s="1"/>
  <c r="K466" i="6" s="1"/>
  <c r="K529" i="6" s="1"/>
  <c r="K592" i="6" s="1"/>
  <c r="K655" i="6" s="1"/>
  <c r="K718" i="6" s="1"/>
  <c r="L151" i="6"/>
  <c r="L214" i="6" s="1"/>
  <c r="L277" i="6" s="1"/>
  <c r="L340" i="6" s="1"/>
  <c r="L403" i="6" s="1"/>
  <c r="L466" i="6" s="1"/>
  <c r="L529" i="6" s="1"/>
  <c r="L592" i="6" s="1"/>
  <c r="L655" i="6" s="1"/>
  <c r="L718" i="6" s="1"/>
  <c r="K152" i="6"/>
  <c r="K215" i="6" s="1"/>
  <c r="K278" i="6" s="1"/>
  <c r="K341" i="6" s="1"/>
  <c r="K404" i="6" s="1"/>
  <c r="K467" i="6" s="1"/>
  <c r="K530" i="6" s="1"/>
  <c r="K593" i="6" s="1"/>
  <c r="K656" i="6" s="1"/>
  <c r="K719" i="6" s="1"/>
  <c r="L152" i="6"/>
  <c r="L215" i="6" s="1"/>
  <c r="L278" i="6" s="1"/>
  <c r="L341" i="6" s="1"/>
  <c r="L404" i="6" s="1"/>
  <c r="L467" i="6" s="1"/>
  <c r="L530" i="6" s="1"/>
  <c r="L593" i="6" s="1"/>
  <c r="L656" i="6" s="1"/>
  <c r="L719" i="6" s="1"/>
  <c r="L6" i="6"/>
  <c r="L69" i="6" s="1"/>
  <c r="L132" i="6" s="1"/>
  <c r="L195" i="6" s="1"/>
  <c r="L258" i="6" s="1"/>
  <c r="L321" i="6" s="1"/>
  <c r="L384" i="6" s="1"/>
  <c r="L447" i="6" s="1"/>
  <c r="L510" i="6" s="1"/>
  <c r="L573" i="6" s="1"/>
  <c r="L636" i="6" s="1"/>
  <c r="L699" i="6" s="1"/>
  <c r="K6" i="6"/>
  <c r="K69" i="6" s="1"/>
  <c r="K132" i="6" s="1"/>
  <c r="K195" i="6" s="1"/>
  <c r="K258" i="6" s="1"/>
  <c r="K321" i="6" s="1"/>
  <c r="K384" i="6" s="1"/>
  <c r="K447" i="6" s="1"/>
  <c r="K510" i="6" s="1"/>
  <c r="K573" i="6" s="1"/>
  <c r="K636" i="6" s="1"/>
  <c r="K699" i="6" s="1"/>
  <c r="C1503" i="6"/>
  <c r="B1503" i="6"/>
  <c r="M1482" i="6"/>
  <c r="L1482" i="6"/>
  <c r="C1482" i="6"/>
  <c r="B1482"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B479" i="6" l="1"/>
  <c r="A458" i="6"/>
  <c r="B478" i="6"/>
  <c r="A457" i="6"/>
  <c r="B477" i="6"/>
  <c r="A456" i="6"/>
  <c r="L136" i="6"/>
  <c r="L199" i="6" s="1"/>
  <c r="L262" i="6" s="1"/>
  <c r="L325" i="6" s="1"/>
  <c r="L388" i="6" s="1"/>
  <c r="L451" i="6" s="1"/>
  <c r="L514" i="6" s="1"/>
  <c r="L577" i="6" s="1"/>
  <c r="L640" i="6" s="1"/>
  <c r="L703" i="6" s="1"/>
  <c r="K136" i="6"/>
  <c r="K199" i="6" s="1"/>
  <c r="K262" i="6" s="1"/>
  <c r="K325" i="6" s="1"/>
  <c r="K388" i="6" s="1"/>
  <c r="K451" i="6" s="1"/>
  <c r="K514" i="6" s="1"/>
  <c r="K577" i="6" s="1"/>
  <c r="K640" i="6" s="1"/>
  <c r="K703" i="6" s="1"/>
  <c r="L137" i="6"/>
  <c r="L200" i="6" s="1"/>
  <c r="L263" i="6" s="1"/>
  <c r="L326" i="6" s="1"/>
  <c r="L389" i="6" s="1"/>
  <c r="L452" i="6" s="1"/>
  <c r="L515" i="6" s="1"/>
  <c r="L578" i="6" s="1"/>
  <c r="L641" i="6" s="1"/>
  <c r="L704" i="6" s="1"/>
  <c r="L135" i="6"/>
  <c r="L198" i="6" s="1"/>
  <c r="L261" i="6" s="1"/>
  <c r="L324" i="6" s="1"/>
  <c r="L387" i="6" s="1"/>
  <c r="L450" i="6" s="1"/>
  <c r="L513" i="6" s="1"/>
  <c r="L576" i="6" s="1"/>
  <c r="L639" i="6" s="1"/>
  <c r="L702" i="6" s="1"/>
  <c r="K137" i="6"/>
  <c r="K200" i="6" s="1"/>
  <c r="K263" i="6" s="1"/>
  <c r="K326" i="6" s="1"/>
  <c r="K389" i="6" s="1"/>
  <c r="K452" i="6" s="1"/>
  <c r="K515" i="6" s="1"/>
  <c r="K578" i="6" s="1"/>
  <c r="K641" i="6" s="1"/>
  <c r="K704" i="6" s="1"/>
  <c r="K135" i="6"/>
  <c r="K198" i="6" s="1"/>
  <c r="K261" i="6" s="1"/>
  <c r="K324" i="6" s="1"/>
  <c r="K387" i="6" s="1"/>
  <c r="K450" i="6" s="1"/>
  <c r="K513" i="6" s="1"/>
  <c r="K576" i="6" s="1"/>
  <c r="K639" i="6" s="1"/>
  <c r="K702" i="6" s="1"/>
  <c r="K81" i="6"/>
  <c r="K144" i="6" s="1"/>
  <c r="K207" i="6" s="1"/>
  <c r="K270" i="6" s="1"/>
  <c r="K333" i="6" s="1"/>
  <c r="K396" i="6" s="1"/>
  <c r="K459" i="6" s="1"/>
  <c r="K522" i="6" s="1"/>
  <c r="K585" i="6" s="1"/>
  <c r="K648" i="6" s="1"/>
  <c r="K711" i="6" s="1"/>
  <c r="L81" i="6"/>
  <c r="L144" i="6" s="1"/>
  <c r="L207" i="6" s="1"/>
  <c r="L270" i="6" s="1"/>
  <c r="L333" i="6" s="1"/>
  <c r="L396" i="6" s="1"/>
  <c r="L459" i="6" s="1"/>
  <c r="L522" i="6" s="1"/>
  <c r="L585" i="6" s="1"/>
  <c r="L648" i="6" s="1"/>
  <c r="L711" i="6" s="1"/>
  <c r="B498" i="6" l="1"/>
  <c r="A477" i="6"/>
  <c r="B499" i="6"/>
  <c r="A478" i="6"/>
  <c r="B500" i="6"/>
  <c r="A479" i="6"/>
  <c r="B519" i="6" l="1"/>
  <c r="A498" i="6"/>
  <c r="B521" i="6"/>
  <c r="A500" i="6"/>
  <c r="B520" i="6"/>
  <c r="A499" i="6"/>
  <c r="B541" i="6" l="1"/>
  <c r="A520" i="6"/>
  <c r="B542" i="6"/>
  <c r="A521" i="6"/>
  <c r="B540" i="6"/>
  <c r="A519" i="6"/>
  <c r="M1296" i="6"/>
  <c r="L1296" i="6"/>
  <c r="C1296" i="6"/>
  <c r="B1296" i="6"/>
  <c r="M1461" i="6"/>
  <c r="L1461" i="6"/>
  <c r="C1461" i="6"/>
  <c r="B1461" i="6"/>
  <c r="M1440" i="6"/>
  <c r="L1440" i="6"/>
  <c r="C1440" i="6"/>
  <c r="B1440" i="6"/>
  <c r="M1419" i="6"/>
  <c r="L1419" i="6"/>
  <c r="C1419" i="6"/>
  <c r="B1419" i="6"/>
  <c r="M1398" i="6"/>
  <c r="L1398" i="6"/>
  <c r="C1398" i="6"/>
  <c r="B1398" i="6"/>
  <c r="M1377" i="6"/>
  <c r="L1377" i="6"/>
  <c r="C1377" i="6"/>
  <c r="B1377" i="6"/>
  <c r="M1357" i="6"/>
  <c r="L1357" i="6"/>
  <c r="C1357" i="6"/>
  <c r="B1357" i="6"/>
  <c r="M1336" i="6"/>
  <c r="L1336" i="6"/>
  <c r="C1336" i="6"/>
  <c r="B1336" i="6"/>
  <c r="M1316" i="6"/>
  <c r="L1316" i="6"/>
  <c r="D1274" i="6"/>
  <c r="A761" i="6"/>
  <c r="A760" i="6"/>
  <c r="A759" i="6"/>
  <c r="A758" i="6"/>
  <c r="A757" i="6"/>
  <c r="A756" i="6"/>
  <c r="A755" i="6"/>
  <c r="A754" i="6"/>
  <c r="A753" i="6"/>
  <c r="A749" i="6"/>
  <c r="A748" i="6"/>
  <c r="A747" i="6"/>
  <c r="A746" i="6"/>
  <c r="A745" i="6"/>
  <c r="A744" i="6"/>
  <c r="A743" i="6"/>
  <c r="A742" i="6"/>
  <c r="A741" i="6"/>
  <c r="A740" i="6"/>
  <c r="A739" i="6"/>
  <c r="A738" i="6"/>
  <c r="A737" i="6"/>
  <c r="A736" i="6"/>
  <c r="A735" i="6"/>
  <c r="A734" i="6"/>
  <c r="A733" i="6"/>
  <c r="A732" i="6"/>
  <c r="A728" i="6"/>
  <c r="A727" i="6"/>
  <c r="A726" i="6"/>
  <c r="A725" i="6"/>
  <c r="A724" i="6"/>
  <c r="A723" i="6"/>
  <c r="A722" i="6"/>
  <c r="A721" i="6"/>
  <c r="A720" i="6"/>
  <c r="A719" i="6"/>
  <c r="A718" i="6"/>
  <c r="A717" i="6"/>
  <c r="A716" i="6"/>
  <c r="A715" i="6"/>
  <c r="A714" i="6"/>
  <c r="A713" i="6"/>
  <c r="A712" i="6"/>
  <c r="A711" i="6"/>
  <c r="A707" i="6"/>
  <c r="A706" i="6"/>
  <c r="A705" i="6"/>
  <c r="A704" i="6"/>
  <c r="A703" i="6"/>
  <c r="A702" i="6"/>
  <c r="A701" i="6"/>
  <c r="A700" i="6"/>
  <c r="A699" i="6"/>
  <c r="A698" i="6"/>
  <c r="A697" i="6"/>
  <c r="A696" i="6"/>
  <c r="A695" i="6"/>
  <c r="A694" i="6"/>
  <c r="A693" i="6"/>
  <c r="A692" i="6"/>
  <c r="A691" i="6"/>
  <c r="A690" i="6"/>
  <c r="A686" i="6"/>
  <c r="A685" i="6"/>
  <c r="A684" i="6"/>
  <c r="A683" i="6"/>
  <c r="A682" i="6"/>
  <c r="A681" i="6"/>
  <c r="A680" i="6"/>
  <c r="A679" i="6"/>
  <c r="A678" i="6"/>
  <c r="A677" i="6"/>
  <c r="A676" i="6"/>
  <c r="A675" i="6"/>
  <c r="A674" i="6"/>
  <c r="A673" i="6"/>
  <c r="A672" i="6"/>
  <c r="A671" i="6"/>
  <c r="A670" i="6"/>
  <c r="A669" i="6"/>
  <c r="A665" i="6"/>
  <c r="A664" i="6"/>
  <c r="A663" i="6"/>
  <c r="A662" i="6"/>
  <c r="A661" i="6"/>
  <c r="A660" i="6"/>
  <c r="A659" i="6"/>
  <c r="A658" i="6"/>
  <c r="A657" i="6"/>
  <c r="A656" i="6"/>
  <c r="A655" i="6"/>
  <c r="A654" i="6"/>
  <c r="A653" i="6"/>
  <c r="A652" i="6"/>
  <c r="A651" i="6"/>
  <c r="A650" i="6"/>
  <c r="A649" i="6"/>
  <c r="A648" i="6"/>
  <c r="A644" i="6"/>
  <c r="A643" i="6"/>
  <c r="A642" i="6"/>
  <c r="A641" i="6"/>
  <c r="A640" i="6"/>
  <c r="A639" i="6"/>
  <c r="A638" i="6"/>
  <c r="A637" i="6"/>
  <c r="A636" i="6"/>
  <c r="A635" i="6"/>
  <c r="A634" i="6"/>
  <c r="A633" i="6"/>
  <c r="A632" i="6"/>
  <c r="A631" i="6"/>
  <c r="A630" i="6"/>
  <c r="A629" i="6"/>
  <c r="A628" i="6"/>
  <c r="A627" i="6"/>
  <c r="A623" i="6"/>
  <c r="A622" i="6"/>
  <c r="A621" i="6"/>
  <c r="A620" i="6"/>
  <c r="A619" i="6"/>
  <c r="A618" i="6"/>
  <c r="A617" i="6"/>
  <c r="A616" i="6"/>
  <c r="A615" i="6"/>
  <c r="A614" i="6"/>
  <c r="A613" i="6"/>
  <c r="A612" i="6"/>
  <c r="A611" i="6"/>
  <c r="A610" i="6"/>
  <c r="A609" i="6"/>
  <c r="A608" i="6"/>
  <c r="A607" i="6"/>
  <c r="A606" i="6"/>
  <c r="A602" i="6"/>
  <c r="A601" i="6"/>
  <c r="A600" i="6"/>
  <c r="A599" i="6"/>
  <c r="A598" i="6"/>
  <c r="A597" i="6"/>
  <c r="A596" i="6"/>
  <c r="A595" i="6"/>
  <c r="A594" i="6"/>
  <c r="A593" i="6"/>
  <c r="A592" i="6"/>
  <c r="A591" i="6"/>
  <c r="A590" i="6"/>
  <c r="A589" i="6"/>
  <c r="A588" i="6"/>
  <c r="A587" i="6"/>
  <c r="A586" i="6"/>
  <c r="A585" i="6"/>
  <c r="A581" i="6"/>
  <c r="A580" i="6"/>
  <c r="A579" i="6"/>
  <c r="A578" i="6"/>
  <c r="A577" i="6"/>
  <c r="A576" i="6"/>
  <c r="A575" i="6"/>
  <c r="A574" i="6"/>
  <c r="A573" i="6"/>
  <c r="A572" i="6"/>
  <c r="A571" i="6"/>
  <c r="A570" i="6"/>
  <c r="A569" i="6"/>
  <c r="A568" i="6"/>
  <c r="A567" i="6"/>
  <c r="A566" i="6"/>
  <c r="A565" i="6"/>
  <c r="A564" i="6"/>
  <c r="A560" i="6"/>
  <c r="A559" i="6"/>
  <c r="A558" i="6"/>
  <c r="A557" i="6"/>
  <c r="A556" i="6"/>
  <c r="A555" i="6"/>
  <c r="A554" i="6"/>
  <c r="A553" i="6"/>
  <c r="A552" i="6"/>
  <c r="A551" i="6"/>
  <c r="A550" i="6"/>
  <c r="A549" i="6"/>
  <c r="A548" i="6"/>
  <c r="A547" i="6"/>
  <c r="A546" i="6"/>
  <c r="A545" i="6"/>
  <c r="A544" i="6"/>
  <c r="A543" i="6"/>
  <c r="A539" i="6"/>
  <c r="A538" i="6"/>
  <c r="A537" i="6"/>
  <c r="A536" i="6"/>
  <c r="A535" i="6"/>
  <c r="A534" i="6"/>
  <c r="A533" i="6"/>
  <c r="A532" i="6"/>
  <c r="A531" i="6"/>
  <c r="A530" i="6"/>
  <c r="A529" i="6"/>
  <c r="A528" i="6"/>
  <c r="A527" i="6"/>
  <c r="A526" i="6"/>
  <c r="A525" i="6"/>
  <c r="A524" i="6"/>
  <c r="A523" i="6"/>
  <c r="A522" i="6"/>
  <c r="A518" i="6"/>
  <c r="A517" i="6"/>
  <c r="A516" i="6"/>
  <c r="A515" i="6"/>
  <c r="A514" i="6"/>
  <c r="A513" i="6"/>
  <c r="A512" i="6"/>
  <c r="A511" i="6"/>
  <c r="A510" i="6"/>
  <c r="A509" i="6"/>
  <c r="A508" i="6"/>
  <c r="A507" i="6"/>
  <c r="A506" i="6"/>
  <c r="A505" i="6"/>
  <c r="A504" i="6"/>
  <c r="A503" i="6"/>
  <c r="A502" i="6"/>
  <c r="A501" i="6"/>
  <c r="A497" i="6"/>
  <c r="A496" i="6"/>
  <c r="A495" i="6"/>
  <c r="A494" i="6"/>
  <c r="A493" i="6"/>
  <c r="A492" i="6"/>
  <c r="A491" i="6"/>
  <c r="A490" i="6"/>
  <c r="A489" i="6"/>
  <c r="A488" i="6"/>
  <c r="A487" i="6"/>
  <c r="A486" i="6"/>
  <c r="A485" i="6"/>
  <c r="A484" i="6"/>
  <c r="A483" i="6"/>
  <c r="A482" i="6"/>
  <c r="A481" i="6"/>
  <c r="A480" i="6"/>
  <c r="A476" i="6"/>
  <c r="A475" i="6"/>
  <c r="A474" i="6"/>
  <c r="A473" i="6"/>
  <c r="A472" i="6"/>
  <c r="A471" i="6"/>
  <c r="A470" i="6"/>
  <c r="A469" i="6"/>
  <c r="A468" i="6"/>
  <c r="A467" i="6"/>
  <c r="A466" i="6"/>
  <c r="A465" i="6"/>
  <c r="A464" i="6"/>
  <c r="A463" i="6"/>
  <c r="A462" i="6"/>
  <c r="A461" i="6"/>
  <c r="A460" i="6"/>
  <c r="A459" i="6"/>
  <c r="A455" i="6"/>
  <c r="A454" i="6"/>
  <c r="A453" i="6"/>
  <c r="A452" i="6"/>
  <c r="A451" i="6"/>
  <c r="A450" i="6"/>
  <c r="A449" i="6"/>
  <c r="A448" i="6"/>
  <c r="A447" i="6"/>
  <c r="A446" i="6"/>
  <c r="A445" i="6"/>
  <c r="A444" i="6"/>
  <c r="A443" i="6"/>
  <c r="A442" i="6"/>
  <c r="A441" i="6"/>
  <c r="A440" i="6"/>
  <c r="A439" i="6"/>
  <c r="A438" i="6"/>
  <c r="A434" i="6"/>
  <c r="A433" i="6"/>
  <c r="A432" i="6"/>
  <c r="A431" i="6"/>
  <c r="A430" i="6"/>
  <c r="A429" i="6"/>
  <c r="A428" i="6"/>
  <c r="A427" i="6"/>
  <c r="A426" i="6"/>
  <c r="A425" i="6"/>
  <c r="A424" i="6"/>
  <c r="A423" i="6"/>
  <c r="A422" i="6"/>
  <c r="A421" i="6"/>
  <c r="A420" i="6"/>
  <c r="A419" i="6"/>
  <c r="A418" i="6"/>
  <c r="A417" i="6"/>
  <c r="A413" i="6"/>
  <c r="A412" i="6"/>
  <c r="A411" i="6"/>
  <c r="A410" i="6"/>
  <c r="A409" i="6"/>
  <c r="A408" i="6"/>
  <c r="A407" i="6"/>
  <c r="A406" i="6"/>
  <c r="A405" i="6"/>
  <c r="A404" i="6"/>
  <c r="A403" i="6"/>
  <c r="A402" i="6"/>
  <c r="A401" i="6"/>
  <c r="A400" i="6"/>
  <c r="A399" i="6"/>
  <c r="A398" i="6"/>
  <c r="A397" i="6"/>
  <c r="A396" i="6"/>
  <c r="A392" i="6"/>
  <c r="A391" i="6"/>
  <c r="A390" i="6"/>
  <c r="A389" i="6"/>
  <c r="A388" i="6"/>
  <c r="A387" i="6"/>
  <c r="A386" i="6"/>
  <c r="A385" i="6"/>
  <c r="A384" i="6"/>
  <c r="A383" i="6"/>
  <c r="A382" i="6"/>
  <c r="A381" i="6"/>
  <c r="A380" i="6"/>
  <c r="A379" i="6"/>
  <c r="A378" i="6"/>
  <c r="A377" i="6"/>
  <c r="A376" i="6"/>
  <c r="A375" i="6"/>
  <c r="A371" i="6"/>
  <c r="A370" i="6"/>
  <c r="A369" i="6"/>
  <c r="A368" i="6"/>
  <c r="A367" i="6"/>
  <c r="A366" i="6"/>
  <c r="A365" i="6"/>
  <c r="A364" i="6"/>
  <c r="A363" i="6"/>
  <c r="A362" i="6"/>
  <c r="A361" i="6"/>
  <c r="A360" i="6"/>
  <c r="A359" i="6"/>
  <c r="A358" i="6"/>
  <c r="A357" i="6"/>
  <c r="A356" i="6"/>
  <c r="A355" i="6"/>
  <c r="A354" i="6"/>
  <c r="A350" i="6"/>
  <c r="A349" i="6"/>
  <c r="A348" i="6"/>
  <c r="A347" i="6"/>
  <c r="A346" i="6"/>
  <c r="A345" i="6"/>
  <c r="A344" i="6"/>
  <c r="A343" i="6"/>
  <c r="A342" i="6"/>
  <c r="A341" i="6"/>
  <c r="A340" i="6"/>
  <c r="A339" i="6"/>
  <c r="A338" i="6"/>
  <c r="A337" i="6"/>
  <c r="A336" i="6"/>
  <c r="A335" i="6"/>
  <c r="A334" i="6"/>
  <c r="A333" i="6"/>
  <c r="A329" i="6"/>
  <c r="A328" i="6"/>
  <c r="A327" i="6"/>
  <c r="A326" i="6"/>
  <c r="A325" i="6"/>
  <c r="A324" i="6"/>
  <c r="A323" i="6"/>
  <c r="A322" i="6"/>
  <c r="A321" i="6"/>
  <c r="A320" i="6"/>
  <c r="A319" i="6"/>
  <c r="A318" i="6"/>
  <c r="A317" i="6"/>
  <c r="A316" i="6"/>
  <c r="A315" i="6"/>
  <c r="A314" i="6"/>
  <c r="A313" i="6"/>
  <c r="A312" i="6"/>
  <c r="A308" i="6"/>
  <c r="A307" i="6"/>
  <c r="A306" i="6"/>
  <c r="A305" i="6"/>
  <c r="A304" i="6"/>
  <c r="A303" i="6"/>
  <c r="A302" i="6"/>
  <c r="A301" i="6"/>
  <c r="A300" i="6"/>
  <c r="A299" i="6"/>
  <c r="A298" i="6"/>
  <c r="A297" i="6"/>
  <c r="A296" i="6"/>
  <c r="A295" i="6"/>
  <c r="A294" i="6"/>
  <c r="A293" i="6"/>
  <c r="A292" i="6"/>
  <c r="A291" i="6"/>
  <c r="A287" i="6"/>
  <c r="A286" i="6"/>
  <c r="A285" i="6"/>
  <c r="A284" i="6"/>
  <c r="A283" i="6"/>
  <c r="A282" i="6"/>
  <c r="A281" i="6"/>
  <c r="A280" i="6"/>
  <c r="A279" i="6"/>
  <c r="A278" i="6"/>
  <c r="A277" i="6"/>
  <c r="A276" i="6"/>
  <c r="A275" i="6"/>
  <c r="A274" i="6"/>
  <c r="A273" i="6"/>
  <c r="A272" i="6"/>
  <c r="A271" i="6"/>
  <c r="A270" i="6"/>
  <c r="A266" i="6"/>
  <c r="A265" i="6"/>
  <c r="A264" i="6"/>
  <c r="A263" i="6"/>
  <c r="A262" i="6"/>
  <c r="A261" i="6"/>
  <c r="A260" i="6"/>
  <c r="A259" i="6"/>
  <c r="A258" i="6"/>
  <c r="A257" i="6"/>
  <c r="A256" i="6"/>
  <c r="A255" i="6"/>
  <c r="A254" i="6"/>
  <c r="A253" i="6"/>
  <c r="A252" i="6"/>
  <c r="A251" i="6"/>
  <c r="A250" i="6"/>
  <c r="A249" i="6"/>
  <c r="A245" i="6"/>
  <c r="A244" i="6"/>
  <c r="A243" i="6"/>
  <c r="A242" i="6"/>
  <c r="A241" i="6"/>
  <c r="A240" i="6"/>
  <c r="A239" i="6"/>
  <c r="A238" i="6"/>
  <c r="A237" i="6"/>
  <c r="A236" i="6"/>
  <c r="A235" i="6"/>
  <c r="A234" i="6"/>
  <c r="A233" i="6"/>
  <c r="A232" i="6"/>
  <c r="A231" i="6"/>
  <c r="A230" i="6"/>
  <c r="A229" i="6"/>
  <c r="A228" i="6"/>
  <c r="A224" i="6"/>
  <c r="A223" i="6"/>
  <c r="A222" i="6"/>
  <c r="A221" i="6"/>
  <c r="A220" i="6"/>
  <c r="A219" i="6"/>
  <c r="A218" i="6"/>
  <c r="A217" i="6"/>
  <c r="A216" i="6"/>
  <c r="A215" i="6"/>
  <c r="A214" i="6"/>
  <c r="A213" i="6"/>
  <c r="A212" i="6"/>
  <c r="A211" i="6"/>
  <c r="A210" i="6"/>
  <c r="A209" i="6"/>
  <c r="A208" i="6"/>
  <c r="A207" i="6"/>
  <c r="A203" i="6"/>
  <c r="A202" i="6"/>
  <c r="A201" i="6"/>
  <c r="A200" i="6"/>
  <c r="A199" i="6"/>
  <c r="A198" i="6"/>
  <c r="A197" i="6"/>
  <c r="A196" i="6"/>
  <c r="A195" i="6"/>
  <c r="A194" i="6"/>
  <c r="A193" i="6"/>
  <c r="A192" i="6"/>
  <c r="A191" i="6"/>
  <c r="A190" i="6"/>
  <c r="A189" i="6"/>
  <c r="A188" i="6"/>
  <c r="A187" i="6"/>
  <c r="A186" i="6"/>
  <c r="A182" i="6"/>
  <c r="A181" i="6"/>
  <c r="A180" i="6"/>
  <c r="A179" i="6"/>
  <c r="A178" i="6"/>
  <c r="A177" i="6"/>
  <c r="A176" i="6"/>
  <c r="A175" i="6"/>
  <c r="A174" i="6"/>
  <c r="A173" i="6"/>
  <c r="A172" i="6"/>
  <c r="A171" i="6"/>
  <c r="A170" i="6"/>
  <c r="A169" i="6"/>
  <c r="A168" i="6"/>
  <c r="A167" i="6"/>
  <c r="A166" i="6"/>
  <c r="A165" i="6"/>
  <c r="A161" i="6"/>
  <c r="A160" i="6"/>
  <c r="A159" i="6"/>
  <c r="A158" i="6"/>
  <c r="A157" i="6"/>
  <c r="A156" i="6"/>
  <c r="A155" i="6"/>
  <c r="A154" i="6"/>
  <c r="A153" i="6"/>
  <c r="A152" i="6"/>
  <c r="A151" i="6"/>
  <c r="A150" i="6"/>
  <c r="A149" i="6"/>
  <c r="A148" i="6"/>
  <c r="A147" i="6"/>
  <c r="A146" i="6"/>
  <c r="A145" i="6"/>
  <c r="A144" i="6"/>
  <c r="A140" i="6"/>
  <c r="A139" i="6"/>
  <c r="A138" i="6"/>
  <c r="A137" i="6"/>
  <c r="A136" i="6"/>
  <c r="A135" i="6"/>
  <c r="A134" i="6"/>
  <c r="A133" i="6"/>
  <c r="A132" i="6"/>
  <c r="H70" i="6"/>
  <c r="H133" i="6" s="1"/>
  <c r="H196" i="6" s="1"/>
  <c r="H259" i="6" s="1"/>
  <c r="H322" i="6" s="1"/>
  <c r="H385" i="6" s="1"/>
  <c r="H448" i="6" s="1"/>
  <c r="H511" i="6" s="1"/>
  <c r="H574" i="6" s="1"/>
  <c r="H637" i="6" s="1"/>
  <c r="H700" i="6" s="1"/>
  <c r="I70" i="6"/>
  <c r="I133" i="6" s="1"/>
  <c r="I196" i="6" s="1"/>
  <c r="I259" i="6" s="1"/>
  <c r="I322" i="6" s="1"/>
  <c r="I385" i="6" s="1"/>
  <c r="I448" i="6" s="1"/>
  <c r="I511" i="6" s="1"/>
  <c r="I574" i="6" s="1"/>
  <c r="I637" i="6" s="1"/>
  <c r="I700" i="6" s="1"/>
  <c r="J70" i="6"/>
  <c r="J133" i="6" s="1"/>
  <c r="J196" i="6" s="1"/>
  <c r="J259" i="6" s="1"/>
  <c r="J322" i="6" s="1"/>
  <c r="J385" i="6" s="1"/>
  <c r="J448" i="6" s="1"/>
  <c r="J511" i="6" s="1"/>
  <c r="J574" i="6" s="1"/>
  <c r="J637" i="6" s="1"/>
  <c r="J700" i="6" s="1"/>
  <c r="H71" i="6"/>
  <c r="H134" i="6" s="1"/>
  <c r="H197" i="6" s="1"/>
  <c r="H260" i="6" s="1"/>
  <c r="H323" i="6" s="1"/>
  <c r="H386" i="6" s="1"/>
  <c r="H449" i="6" s="1"/>
  <c r="H512" i="6" s="1"/>
  <c r="H575" i="6" s="1"/>
  <c r="H638" i="6" s="1"/>
  <c r="H701" i="6" s="1"/>
  <c r="I71" i="6"/>
  <c r="I134" i="6" s="1"/>
  <c r="I197" i="6" s="1"/>
  <c r="I260" i="6" s="1"/>
  <c r="I323" i="6" s="1"/>
  <c r="I386" i="6" s="1"/>
  <c r="I449" i="6" s="1"/>
  <c r="I512" i="6" s="1"/>
  <c r="I575" i="6" s="1"/>
  <c r="I638" i="6" s="1"/>
  <c r="I701" i="6" s="1"/>
  <c r="J71" i="6"/>
  <c r="J134" i="6" s="1"/>
  <c r="J197" i="6" s="1"/>
  <c r="J260" i="6" s="1"/>
  <c r="J323" i="6" s="1"/>
  <c r="J386" i="6" s="1"/>
  <c r="J449" i="6" s="1"/>
  <c r="J512" i="6" s="1"/>
  <c r="J575" i="6" s="1"/>
  <c r="J638" i="6" s="1"/>
  <c r="J701" i="6" s="1"/>
  <c r="H72" i="6"/>
  <c r="I72" i="6"/>
  <c r="J72" i="6"/>
  <c r="H73" i="6"/>
  <c r="I73" i="6"/>
  <c r="J73" i="6"/>
  <c r="H74" i="6"/>
  <c r="I74" i="6"/>
  <c r="J74" i="6"/>
  <c r="H75" i="6"/>
  <c r="H138" i="6" s="1"/>
  <c r="H201" i="6" s="1"/>
  <c r="H264" i="6" s="1"/>
  <c r="H327" i="6" s="1"/>
  <c r="H390" i="6" s="1"/>
  <c r="H453" i="6" s="1"/>
  <c r="H516" i="6" s="1"/>
  <c r="H579" i="6" s="1"/>
  <c r="H642" i="6" s="1"/>
  <c r="H705" i="6" s="1"/>
  <c r="I75" i="6"/>
  <c r="I138" i="6" s="1"/>
  <c r="I201" i="6" s="1"/>
  <c r="I264" i="6" s="1"/>
  <c r="I327" i="6" s="1"/>
  <c r="I390" i="6" s="1"/>
  <c r="I453" i="6" s="1"/>
  <c r="I516" i="6" s="1"/>
  <c r="I579" i="6" s="1"/>
  <c r="I642" i="6" s="1"/>
  <c r="I705" i="6" s="1"/>
  <c r="J75" i="6"/>
  <c r="J138" i="6" s="1"/>
  <c r="J201" i="6" s="1"/>
  <c r="J264" i="6" s="1"/>
  <c r="J327" i="6" s="1"/>
  <c r="J390" i="6" s="1"/>
  <c r="J453" i="6" s="1"/>
  <c r="J516" i="6" s="1"/>
  <c r="J579" i="6" s="1"/>
  <c r="J642" i="6" s="1"/>
  <c r="J705" i="6" s="1"/>
  <c r="H76" i="6"/>
  <c r="H139" i="6" s="1"/>
  <c r="H202" i="6" s="1"/>
  <c r="H265" i="6" s="1"/>
  <c r="H328" i="6" s="1"/>
  <c r="H391" i="6" s="1"/>
  <c r="H454" i="6" s="1"/>
  <c r="H517" i="6" s="1"/>
  <c r="H580" i="6" s="1"/>
  <c r="H643" i="6" s="1"/>
  <c r="H706" i="6" s="1"/>
  <c r="I76" i="6"/>
  <c r="I139" i="6" s="1"/>
  <c r="I202" i="6" s="1"/>
  <c r="I265" i="6" s="1"/>
  <c r="I328" i="6" s="1"/>
  <c r="I391" i="6" s="1"/>
  <c r="I454" i="6" s="1"/>
  <c r="I517" i="6" s="1"/>
  <c r="I580" i="6" s="1"/>
  <c r="I643" i="6" s="1"/>
  <c r="I706" i="6" s="1"/>
  <c r="J76" i="6"/>
  <c r="J139" i="6" s="1"/>
  <c r="J202" i="6" s="1"/>
  <c r="J265" i="6" s="1"/>
  <c r="J328" i="6" s="1"/>
  <c r="J391" i="6" s="1"/>
  <c r="J454" i="6" s="1"/>
  <c r="J517" i="6" s="1"/>
  <c r="J580" i="6" s="1"/>
  <c r="J643" i="6" s="1"/>
  <c r="J706" i="6" s="1"/>
  <c r="H77" i="6"/>
  <c r="H140" i="6" s="1"/>
  <c r="H203" i="6" s="1"/>
  <c r="H266" i="6" s="1"/>
  <c r="H329" i="6" s="1"/>
  <c r="H392" i="6" s="1"/>
  <c r="H455" i="6" s="1"/>
  <c r="H518" i="6" s="1"/>
  <c r="H581" i="6" s="1"/>
  <c r="H644" i="6" s="1"/>
  <c r="H707" i="6" s="1"/>
  <c r="I77" i="6"/>
  <c r="I140" i="6" s="1"/>
  <c r="I203" i="6" s="1"/>
  <c r="I266" i="6" s="1"/>
  <c r="I329" i="6" s="1"/>
  <c r="I392" i="6" s="1"/>
  <c r="I455" i="6" s="1"/>
  <c r="I518" i="6" s="1"/>
  <c r="I581" i="6" s="1"/>
  <c r="I644" i="6" s="1"/>
  <c r="I707" i="6" s="1"/>
  <c r="J77" i="6"/>
  <c r="J140" i="6" s="1"/>
  <c r="J203" i="6" s="1"/>
  <c r="J266" i="6" s="1"/>
  <c r="J329" i="6" s="1"/>
  <c r="J392" i="6" s="1"/>
  <c r="J455" i="6" s="1"/>
  <c r="J518" i="6" s="1"/>
  <c r="J581" i="6" s="1"/>
  <c r="J644" i="6" s="1"/>
  <c r="J707" i="6" s="1"/>
  <c r="H81" i="6"/>
  <c r="H144" i="6" s="1"/>
  <c r="H207" i="6" s="1"/>
  <c r="H270" i="6" s="1"/>
  <c r="H333" i="6" s="1"/>
  <c r="H396" i="6" s="1"/>
  <c r="H459" i="6" s="1"/>
  <c r="H522" i="6" s="1"/>
  <c r="H585" i="6" s="1"/>
  <c r="H648" i="6" s="1"/>
  <c r="H711" i="6" s="1"/>
  <c r="I81" i="6"/>
  <c r="I144" i="6" s="1"/>
  <c r="I207" i="6" s="1"/>
  <c r="I270" i="6" s="1"/>
  <c r="I333" i="6" s="1"/>
  <c r="I396" i="6" s="1"/>
  <c r="I459" i="6" s="1"/>
  <c r="I522" i="6" s="1"/>
  <c r="I585" i="6" s="1"/>
  <c r="I648" i="6" s="1"/>
  <c r="I711" i="6" s="1"/>
  <c r="J81" i="6"/>
  <c r="J144" i="6" s="1"/>
  <c r="J207" i="6" s="1"/>
  <c r="J270" i="6" s="1"/>
  <c r="J333" i="6" s="1"/>
  <c r="J396" i="6" s="1"/>
  <c r="J459" i="6" s="1"/>
  <c r="J522" i="6" s="1"/>
  <c r="J585" i="6" s="1"/>
  <c r="J648" i="6" s="1"/>
  <c r="J711" i="6" s="1"/>
  <c r="H82" i="6"/>
  <c r="H145" i="6" s="1"/>
  <c r="H208" i="6" s="1"/>
  <c r="H271" i="6" s="1"/>
  <c r="H334" i="6" s="1"/>
  <c r="H397" i="6" s="1"/>
  <c r="H460" i="6" s="1"/>
  <c r="H523" i="6" s="1"/>
  <c r="H586" i="6" s="1"/>
  <c r="H649" i="6" s="1"/>
  <c r="H712" i="6" s="1"/>
  <c r="I82" i="6"/>
  <c r="I145" i="6" s="1"/>
  <c r="I208" i="6" s="1"/>
  <c r="I271" i="6" s="1"/>
  <c r="I334" i="6" s="1"/>
  <c r="I397" i="6" s="1"/>
  <c r="I460" i="6" s="1"/>
  <c r="I523" i="6" s="1"/>
  <c r="I586" i="6" s="1"/>
  <c r="I649" i="6" s="1"/>
  <c r="I712" i="6" s="1"/>
  <c r="J82" i="6"/>
  <c r="J145" i="6" s="1"/>
  <c r="J208" i="6" s="1"/>
  <c r="J271" i="6" s="1"/>
  <c r="J334" i="6" s="1"/>
  <c r="J397" i="6" s="1"/>
  <c r="J460" i="6" s="1"/>
  <c r="J523" i="6" s="1"/>
  <c r="J586" i="6" s="1"/>
  <c r="J649" i="6" s="1"/>
  <c r="J712" i="6" s="1"/>
  <c r="H83" i="6"/>
  <c r="H146" i="6" s="1"/>
  <c r="H209" i="6" s="1"/>
  <c r="H272" i="6" s="1"/>
  <c r="H335" i="6" s="1"/>
  <c r="H398" i="6" s="1"/>
  <c r="H461" i="6" s="1"/>
  <c r="H524" i="6" s="1"/>
  <c r="H587" i="6" s="1"/>
  <c r="H650" i="6" s="1"/>
  <c r="H713" i="6" s="1"/>
  <c r="I83" i="6"/>
  <c r="I146" i="6" s="1"/>
  <c r="I209" i="6" s="1"/>
  <c r="I272" i="6" s="1"/>
  <c r="I335" i="6" s="1"/>
  <c r="I398" i="6" s="1"/>
  <c r="I461" i="6" s="1"/>
  <c r="I524" i="6" s="1"/>
  <c r="I587" i="6" s="1"/>
  <c r="I650" i="6" s="1"/>
  <c r="I713" i="6" s="1"/>
  <c r="J83" i="6"/>
  <c r="J146" i="6" s="1"/>
  <c r="J209" i="6" s="1"/>
  <c r="J272" i="6" s="1"/>
  <c r="J335" i="6" s="1"/>
  <c r="J398" i="6" s="1"/>
  <c r="J461" i="6" s="1"/>
  <c r="J524" i="6" s="1"/>
  <c r="J587" i="6" s="1"/>
  <c r="J650" i="6" s="1"/>
  <c r="J713" i="6" s="1"/>
  <c r="H84" i="6"/>
  <c r="H147" i="6" s="1"/>
  <c r="H210" i="6" s="1"/>
  <c r="H273" i="6" s="1"/>
  <c r="H336" i="6" s="1"/>
  <c r="H399" i="6" s="1"/>
  <c r="H462" i="6" s="1"/>
  <c r="H525" i="6" s="1"/>
  <c r="H588" i="6" s="1"/>
  <c r="H651" i="6" s="1"/>
  <c r="H714" i="6" s="1"/>
  <c r="I84" i="6"/>
  <c r="I147" i="6" s="1"/>
  <c r="I210" i="6" s="1"/>
  <c r="I273" i="6" s="1"/>
  <c r="I336" i="6" s="1"/>
  <c r="I399" i="6" s="1"/>
  <c r="I462" i="6" s="1"/>
  <c r="I525" i="6" s="1"/>
  <c r="I588" i="6" s="1"/>
  <c r="I651" i="6" s="1"/>
  <c r="I714" i="6" s="1"/>
  <c r="J84" i="6"/>
  <c r="J147" i="6" s="1"/>
  <c r="J210" i="6" s="1"/>
  <c r="J273" i="6" s="1"/>
  <c r="J336" i="6" s="1"/>
  <c r="J399" i="6" s="1"/>
  <c r="J462" i="6" s="1"/>
  <c r="J525" i="6" s="1"/>
  <c r="J588" i="6" s="1"/>
  <c r="J651" i="6" s="1"/>
  <c r="J714" i="6" s="1"/>
  <c r="H85" i="6"/>
  <c r="H148" i="6" s="1"/>
  <c r="H211" i="6" s="1"/>
  <c r="H274" i="6" s="1"/>
  <c r="H337" i="6" s="1"/>
  <c r="H400" i="6" s="1"/>
  <c r="H463" i="6" s="1"/>
  <c r="H526" i="6" s="1"/>
  <c r="H589" i="6" s="1"/>
  <c r="H652" i="6" s="1"/>
  <c r="H715" i="6" s="1"/>
  <c r="I85" i="6"/>
  <c r="I148" i="6" s="1"/>
  <c r="I211" i="6" s="1"/>
  <c r="I274" i="6" s="1"/>
  <c r="I337" i="6" s="1"/>
  <c r="I400" i="6" s="1"/>
  <c r="I463" i="6" s="1"/>
  <c r="I526" i="6" s="1"/>
  <c r="I589" i="6" s="1"/>
  <c r="I652" i="6" s="1"/>
  <c r="I715" i="6" s="1"/>
  <c r="J85" i="6"/>
  <c r="J148" i="6" s="1"/>
  <c r="J211" i="6" s="1"/>
  <c r="J274" i="6" s="1"/>
  <c r="J337" i="6" s="1"/>
  <c r="J400" i="6" s="1"/>
  <c r="J463" i="6" s="1"/>
  <c r="J526" i="6" s="1"/>
  <c r="J589" i="6" s="1"/>
  <c r="J652" i="6" s="1"/>
  <c r="J715" i="6" s="1"/>
  <c r="H86" i="6"/>
  <c r="H149" i="6" s="1"/>
  <c r="H212" i="6" s="1"/>
  <c r="H275" i="6" s="1"/>
  <c r="H338" i="6" s="1"/>
  <c r="H401" i="6" s="1"/>
  <c r="H464" i="6" s="1"/>
  <c r="H527" i="6" s="1"/>
  <c r="H590" i="6" s="1"/>
  <c r="H653" i="6" s="1"/>
  <c r="H716" i="6" s="1"/>
  <c r="I86" i="6"/>
  <c r="I149" i="6" s="1"/>
  <c r="I212" i="6" s="1"/>
  <c r="I275" i="6" s="1"/>
  <c r="I338" i="6" s="1"/>
  <c r="I401" i="6" s="1"/>
  <c r="I464" i="6" s="1"/>
  <c r="I527" i="6" s="1"/>
  <c r="I590" i="6" s="1"/>
  <c r="I653" i="6" s="1"/>
  <c r="I716" i="6" s="1"/>
  <c r="J86" i="6"/>
  <c r="J149" i="6" s="1"/>
  <c r="J212" i="6" s="1"/>
  <c r="J275" i="6" s="1"/>
  <c r="J338" i="6" s="1"/>
  <c r="J401" i="6" s="1"/>
  <c r="J464" i="6" s="1"/>
  <c r="J527" i="6" s="1"/>
  <c r="J590" i="6" s="1"/>
  <c r="J653" i="6" s="1"/>
  <c r="J716" i="6" s="1"/>
  <c r="E117" i="6"/>
  <c r="E180" i="6" s="1"/>
  <c r="E243" i="6" s="1"/>
  <c r="E306" i="6" s="1"/>
  <c r="E369" i="6" s="1"/>
  <c r="E432" i="6" s="1"/>
  <c r="E495" i="6" s="1"/>
  <c r="E558" i="6" s="1"/>
  <c r="E621" i="6" s="1"/>
  <c r="E684" i="6" s="1"/>
  <c r="E747" i="6" s="1"/>
  <c r="F117" i="6"/>
  <c r="F180" i="6" s="1"/>
  <c r="F243" i="6" s="1"/>
  <c r="F306" i="6" s="1"/>
  <c r="F369" i="6" s="1"/>
  <c r="F432" i="6" s="1"/>
  <c r="F495" i="6" s="1"/>
  <c r="F558" i="6" s="1"/>
  <c r="F621" i="6" s="1"/>
  <c r="F684" i="6" s="1"/>
  <c r="F747" i="6" s="1"/>
  <c r="G117" i="6"/>
  <c r="G180" i="6" s="1"/>
  <c r="G243" i="6" s="1"/>
  <c r="G306" i="6" s="1"/>
  <c r="G369" i="6" s="1"/>
  <c r="G432" i="6" s="1"/>
  <c r="G495" i="6" s="1"/>
  <c r="G558" i="6" s="1"/>
  <c r="G621" i="6" s="1"/>
  <c r="G684" i="6" s="1"/>
  <c r="G747" i="6" s="1"/>
  <c r="H117" i="6"/>
  <c r="H180" i="6" s="1"/>
  <c r="H243" i="6" s="1"/>
  <c r="H306" i="6" s="1"/>
  <c r="H369" i="6" s="1"/>
  <c r="H432" i="6" s="1"/>
  <c r="H495" i="6" s="1"/>
  <c r="H558" i="6" s="1"/>
  <c r="H621" i="6" s="1"/>
  <c r="H684" i="6" s="1"/>
  <c r="H747" i="6" s="1"/>
  <c r="I117" i="6"/>
  <c r="I180" i="6" s="1"/>
  <c r="I243" i="6" s="1"/>
  <c r="I306" i="6" s="1"/>
  <c r="I369" i="6" s="1"/>
  <c r="I432" i="6" s="1"/>
  <c r="I495" i="6" s="1"/>
  <c r="I558" i="6" s="1"/>
  <c r="I621" i="6" s="1"/>
  <c r="I684" i="6" s="1"/>
  <c r="I747" i="6" s="1"/>
  <c r="J117" i="6"/>
  <c r="J180" i="6" s="1"/>
  <c r="J243" i="6" s="1"/>
  <c r="J306" i="6" s="1"/>
  <c r="J369" i="6" s="1"/>
  <c r="J432" i="6" s="1"/>
  <c r="J495" i="6" s="1"/>
  <c r="J558" i="6" s="1"/>
  <c r="J621" i="6" s="1"/>
  <c r="J684" i="6" s="1"/>
  <c r="J747" i="6" s="1"/>
  <c r="E118" i="6"/>
  <c r="E181" i="6" s="1"/>
  <c r="E244" i="6" s="1"/>
  <c r="E307" i="6" s="1"/>
  <c r="E370" i="6" s="1"/>
  <c r="E433" i="6" s="1"/>
  <c r="E496" i="6" s="1"/>
  <c r="E559" i="6" s="1"/>
  <c r="E622" i="6" s="1"/>
  <c r="E685" i="6" s="1"/>
  <c r="E748" i="6" s="1"/>
  <c r="F118" i="6"/>
  <c r="F181" i="6" s="1"/>
  <c r="F244" i="6" s="1"/>
  <c r="F307" i="6" s="1"/>
  <c r="F370" i="6" s="1"/>
  <c r="F433" i="6" s="1"/>
  <c r="F496" i="6" s="1"/>
  <c r="F559" i="6" s="1"/>
  <c r="F622" i="6" s="1"/>
  <c r="F685" i="6" s="1"/>
  <c r="F748" i="6" s="1"/>
  <c r="G118" i="6"/>
  <c r="G181" i="6" s="1"/>
  <c r="G244" i="6" s="1"/>
  <c r="G307" i="6" s="1"/>
  <c r="G370" i="6" s="1"/>
  <c r="G433" i="6" s="1"/>
  <c r="G496" i="6" s="1"/>
  <c r="G559" i="6" s="1"/>
  <c r="G622" i="6" s="1"/>
  <c r="G685" i="6" s="1"/>
  <c r="G748" i="6" s="1"/>
  <c r="H118" i="6"/>
  <c r="H181" i="6" s="1"/>
  <c r="H244" i="6" s="1"/>
  <c r="H307" i="6" s="1"/>
  <c r="H370" i="6" s="1"/>
  <c r="H433" i="6" s="1"/>
  <c r="H496" i="6" s="1"/>
  <c r="H559" i="6" s="1"/>
  <c r="H622" i="6" s="1"/>
  <c r="H685" i="6" s="1"/>
  <c r="H748" i="6" s="1"/>
  <c r="I118" i="6"/>
  <c r="I181" i="6" s="1"/>
  <c r="I244" i="6" s="1"/>
  <c r="I307" i="6" s="1"/>
  <c r="I370" i="6" s="1"/>
  <c r="I433" i="6" s="1"/>
  <c r="I496" i="6" s="1"/>
  <c r="I559" i="6" s="1"/>
  <c r="I622" i="6" s="1"/>
  <c r="I685" i="6" s="1"/>
  <c r="I748" i="6" s="1"/>
  <c r="J118" i="6"/>
  <c r="J181" i="6" s="1"/>
  <c r="J244" i="6" s="1"/>
  <c r="J307" i="6" s="1"/>
  <c r="J370" i="6" s="1"/>
  <c r="J433" i="6" s="1"/>
  <c r="J496" i="6" s="1"/>
  <c r="J559" i="6" s="1"/>
  <c r="J622" i="6" s="1"/>
  <c r="J685" i="6" s="1"/>
  <c r="J748" i="6" s="1"/>
  <c r="E119" i="6"/>
  <c r="E182" i="6" s="1"/>
  <c r="E245" i="6" s="1"/>
  <c r="E308" i="6" s="1"/>
  <c r="E371" i="6" s="1"/>
  <c r="E434" i="6" s="1"/>
  <c r="E497" i="6" s="1"/>
  <c r="E560" i="6" s="1"/>
  <c r="E623" i="6" s="1"/>
  <c r="E686" i="6" s="1"/>
  <c r="E749" i="6" s="1"/>
  <c r="F119" i="6"/>
  <c r="F182" i="6" s="1"/>
  <c r="F245" i="6" s="1"/>
  <c r="F308" i="6" s="1"/>
  <c r="F371" i="6" s="1"/>
  <c r="F434" i="6" s="1"/>
  <c r="F497" i="6" s="1"/>
  <c r="F560" i="6" s="1"/>
  <c r="F623" i="6" s="1"/>
  <c r="F686" i="6" s="1"/>
  <c r="F749" i="6" s="1"/>
  <c r="G119" i="6"/>
  <c r="G182" i="6" s="1"/>
  <c r="G245" i="6" s="1"/>
  <c r="G308" i="6" s="1"/>
  <c r="G371" i="6" s="1"/>
  <c r="G434" i="6" s="1"/>
  <c r="G497" i="6" s="1"/>
  <c r="G560" i="6" s="1"/>
  <c r="G623" i="6" s="1"/>
  <c r="G686" i="6" s="1"/>
  <c r="G749" i="6" s="1"/>
  <c r="H119" i="6"/>
  <c r="H182" i="6" s="1"/>
  <c r="H245" i="6" s="1"/>
  <c r="H308" i="6" s="1"/>
  <c r="H371" i="6" s="1"/>
  <c r="H434" i="6" s="1"/>
  <c r="H497" i="6" s="1"/>
  <c r="H560" i="6" s="1"/>
  <c r="H623" i="6" s="1"/>
  <c r="H686" i="6" s="1"/>
  <c r="H749" i="6" s="1"/>
  <c r="I119" i="6"/>
  <c r="I182" i="6" s="1"/>
  <c r="I245" i="6" s="1"/>
  <c r="I308" i="6" s="1"/>
  <c r="I371" i="6" s="1"/>
  <c r="I434" i="6" s="1"/>
  <c r="I497" i="6" s="1"/>
  <c r="I560" i="6" s="1"/>
  <c r="I623" i="6" s="1"/>
  <c r="I686" i="6" s="1"/>
  <c r="I749" i="6" s="1"/>
  <c r="J119" i="6"/>
  <c r="J182" i="6" s="1"/>
  <c r="J245" i="6" s="1"/>
  <c r="J308" i="6" s="1"/>
  <c r="J371" i="6" s="1"/>
  <c r="J434" i="6" s="1"/>
  <c r="J497" i="6" s="1"/>
  <c r="J560" i="6" s="1"/>
  <c r="J623" i="6" s="1"/>
  <c r="J686" i="6" s="1"/>
  <c r="J749" i="6" s="1"/>
  <c r="H69" i="6"/>
  <c r="H132" i="6" s="1"/>
  <c r="H195" i="6" s="1"/>
  <c r="H258" i="6" s="1"/>
  <c r="H321" i="6" s="1"/>
  <c r="H384" i="6" s="1"/>
  <c r="H447" i="6" s="1"/>
  <c r="H510" i="6" s="1"/>
  <c r="H573" i="6" s="1"/>
  <c r="H636" i="6" s="1"/>
  <c r="H699" i="6" s="1"/>
  <c r="I69" i="6"/>
  <c r="I132" i="6" s="1"/>
  <c r="I195" i="6" s="1"/>
  <c r="I258" i="6" s="1"/>
  <c r="I321" i="6" s="1"/>
  <c r="I384" i="6" s="1"/>
  <c r="I447" i="6" s="1"/>
  <c r="I510" i="6" s="1"/>
  <c r="I573" i="6" s="1"/>
  <c r="I636" i="6" s="1"/>
  <c r="I699" i="6" s="1"/>
  <c r="J69" i="6"/>
  <c r="J132" i="6" s="1"/>
  <c r="J195" i="6" s="1"/>
  <c r="J258" i="6" s="1"/>
  <c r="J321" i="6" s="1"/>
  <c r="J384" i="6" s="1"/>
  <c r="J447" i="6" s="1"/>
  <c r="J510" i="6" s="1"/>
  <c r="J573" i="6" s="1"/>
  <c r="J636" i="6" s="1"/>
  <c r="J699" i="6" s="1"/>
  <c r="A131" i="6"/>
  <c r="A130" i="6"/>
  <c r="A129" i="6"/>
  <c r="A128" i="6"/>
  <c r="A127" i="6"/>
  <c r="A126" i="6"/>
  <c r="A125" i="6"/>
  <c r="A124" i="6"/>
  <c r="A123" i="6"/>
  <c r="A119" i="6"/>
  <c r="A118" i="6"/>
  <c r="A117" i="6"/>
  <c r="A116" i="6"/>
  <c r="A115" i="6"/>
  <c r="A114" i="6"/>
  <c r="A113" i="6"/>
  <c r="A112" i="6"/>
  <c r="A111" i="6"/>
  <c r="A110" i="6"/>
  <c r="A109" i="6"/>
  <c r="A108" i="6"/>
  <c r="A107" i="6"/>
  <c r="A106" i="6"/>
  <c r="A105" i="6"/>
  <c r="A104" i="6"/>
  <c r="A103" i="6"/>
  <c r="A102" i="6"/>
  <c r="A98" i="6"/>
  <c r="A97" i="6"/>
  <c r="A96" i="6"/>
  <c r="A95" i="6"/>
  <c r="A94" i="6"/>
  <c r="A93" i="6"/>
  <c r="A92" i="6"/>
  <c r="A91" i="6"/>
  <c r="A90" i="6"/>
  <c r="A89" i="6"/>
  <c r="A88" i="6"/>
  <c r="A87" i="6"/>
  <c r="A86" i="6"/>
  <c r="A85" i="6"/>
  <c r="A84" i="6"/>
  <c r="A83" i="6"/>
  <c r="A82" i="6"/>
  <c r="A81" i="6"/>
  <c r="A77" i="6"/>
  <c r="A76" i="6"/>
  <c r="A75" i="6"/>
  <c r="A74" i="6"/>
  <c r="A73" i="6"/>
  <c r="A72" i="6"/>
  <c r="A71" i="6"/>
  <c r="A70" i="6"/>
  <c r="A69" i="6"/>
  <c r="F60" i="6"/>
  <c r="F123" i="6" s="1"/>
  <c r="F186" i="6" s="1"/>
  <c r="F249" i="6" s="1"/>
  <c r="F312" i="6" s="1"/>
  <c r="F375" i="6" s="1"/>
  <c r="F438" i="6" s="1"/>
  <c r="F501" i="6" s="1"/>
  <c r="F564" i="6" s="1"/>
  <c r="F627" i="6" s="1"/>
  <c r="F690" i="6" s="1"/>
  <c r="F753" i="6" s="1"/>
  <c r="G60" i="6"/>
  <c r="G123" i="6" s="1"/>
  <c r="G186" i="6" s="1"/>
  <c r="G249" i="6" s="1"/>
  <c r="G312" i="6" s="1"/>
  <c r="G375" i="6" s="1"/>
  <c r="G438" i="6" s="1"/>
  <c r="G501" i="6" s="1"/>
  <c r="G564" i="6" s="1"/>
  <c r="G627" i="6" s="1"/>
  <c r="G690" i="6" s="1"/>
  <c r="G753" i="6" s="1"/>
  <c r="H60" i="6"/>
  <c r="H123" i="6" s="1"/>
  <c r="H186" i="6" s="1"/>
  <c r="H249" i="6" s="1"/>
  <c r="H312" i="6" s="1"/>
  <c r="H375" i="6" s="1"/>
  <c r="H438" i="6" s="1"/>
  <c r="H501" i="6" s="1"/>
  <c r="H564" i="6" s="1"/>
  <c r="H627" i="6" s="1"/>
  <c r="H690" i="6" s="1"/>
  <c r="H753" i="6" s="1"/>
  <c r="I60" i="6"/>
  <c r="I123" i="6" s="1"/>
  <c r="I186" i="6" s="1"/>
  <c r="I249" i="6" s="1"/>
  <c r="I312" i="6" s="1"/>
  <c r="I375" i="6" s="1"/>
  <c r="I438" i="6" s="1"/>
  <c r="I501" i="6" s="1"/>
  <c r="I564" i="6" s="1"/>
  <c r="I627" i="6" s="1"/>
  <c r="I690" i="6" s="1"/>
  <c r="I753" i="6" s="1"/>
  <c r="J60" i="6"/>
  <c r="J123" i="6" s="1"/>
  <c r="J186" i="6" s="1"/>
  <c r="J249" i="6" s="1"/>
  <c r="J312" i="6" s="1"/>
  <c r="J375" i="6" s="1"/>
  <c r="J438" i="6" s="1"/>
  <c r="J501" i="6" s="1"/>
  <c r="J564" i="6" s="1"/>
  <c r="J627" i="6" s="1"/>
  <c r="J690" i="6" s="1"/>
  <c r="J753" i="6" s="1"/>
  <c r="F61" i="6"/>
  <c r="F124" i="6" s="1"/>
  <c r="F187" i="6" s="1"/>
  <c r="F250" i="6" s="1"/>
  <c r="F313" i="6" s="1"/>
  <c r="F376" i="6" s="1"/>
  <c r="F439" i="6" s="1"/>
  <c r="F502" i="6" s="1"/>
  <c r="F565" i="6" s="1"/>
  <c r="F628" i="6" s="1"/>
  <c r="F691" i="6" s="1"/>
  <c r="F754" i="6" s="1"/>
  <c r="G61" i="6"/>
  <c r="G124" i="6" s="1"/>
  <c r="G187" i="6" s="1"/>
  <c r="G250" i="6" s="1"/>
  <c r="G313" i="6" s="1"/>
  <c r="G376" i="6" s="1"/>
  <c r="G439" i="6" s="1"/>
  <c r="G502" i="6" s="1"/>
  <c r="G565" i="6" s="1"/>
  <c r="G628" i="6" s="1"/>
  <c r="G691" i="6" s="1"/>
  <c r="G754" i="6" s="1"/>
  <c r="H61" i="6"/>
  <c r="H124" i="6" s="1"/>
  <c r="H187" i="6" s="1"/>
  <c r="H250" i="6" s="1"/>
  <c r="H313" i="6" s="1"/>
  <c r="H376" i="6" s="1"/>
  <c r="H439" i="6" s="1"/>
  <c r="H502" i="6" s="1"/>
  <c r="H565" i="6" s="1"/>
  <c r="H628" i="6" s="1"/>
  <c r="H691" i="6" s="1"/>
  <c r="H754" i="6" s="1"/>
  <c r="I61" i="6"/>
  <c r="I124" i="6" s="1"/>
  <c r="I187" i="6" s="1"/>
  <c r="I250" i="6" s="1"/>
  <c r="I313" i="6" s="1"/>
  <c r="I376" i="6" s="1"/>
  <c r="I439" i="6" s="1"/>
  <c r="I502" i="6" s="1"/>
  <c r="I565" i="6" s="1"/>
  <c r="I628" i="6" s="1"/>
  <c r="I691" i="6" s="1"/>
  <c r="I754" i="6" s="1"/>
  <c r="J61" i="6"/>
  <c r="J124" i="6" s="1"/>
  <c r="J187" i="6" s="1"/>
  <c r="J250" i="6" s="1"/>
  <c r="J313" i="6" s="1"/>
  <c r="J376" i="6" s="1"/>
  <c r="J439" i="6" s="1"/>
  <c r="J502" i="6" s="1"/>
  <c r="J565" i="6" s="1"/>
  <c r="J628" i="6" s="1"/>
  <c r="J691" i="6" s="1"/>
  <c r="J754" i="6" s="1"/>
  <c r="F62" i="6"/>
  <c r="F125" i="6" s="1"/>
  <c r="F188" i="6" s="1"/>
  <c r="F251" i="6" s="1"/>
  <c r="F314" i="6" s="1"/>
  <c r="F377" i="6" s="1"/>
  <c r="F440" i="6" s="1"/>
  <c r="F503" i="6" s="1"/>
  <c r="F566" i="6" s="1"/>
  <c r="F629" i="6" s="1"/>
  <c r="F692" i="6" s="1"/>
  <c r="F755" i="6" s="1"/>
  <c r="G62" i="6"/>
  <c r="G125" i="6" s="1"/>
  <c r="G188" i="6" s="1"/>
  <c r="G251" i="6" s="1"/>
  <c r="G314" i="6" s="1"/>
  <c r="G377" i="6" s="1"/>
  <c r="G440" i="6" s="1"/>
  <c r="G503" i="6" s="1"/>
  <c r="G566" i="6" s="1"/>
  <c r="G629" i="6" s="1"/>
  <c r="G692" i="6" s="1"/>
  <c r="G755" i="6" s="1"/>
  <c r="H62" i="6"/>
  <c r="H125" i="6" s="1"/>
  <c r="H188" i="6" s="1"/>
  <c r="H251" i="6" s="1"/>
  <c r="H314" i="6" s="1"/>
  <c r="H377" i="6" s="1"/>
  <c r="H440" i="6" s="1"/>
  <c r="H503" i="6" s="1"/>
  <c r="H566" i="6" s="1"/>
  <c r="H629" i="6" s="1"/>
  <c r="H692" i="6" s="1"/>
  <c r="H755" i="6" s="1"/>
  <c r="I62" i="6"/>
  <c r="I125" i="6" s="1"/>
  <c r="I188" i="6" s="1"/>
  <c r="I251" i="6" s="1"/>
  <c r="I314" i="6" s="1"/>
  <c r="I377" i="6" s="1"/>
  <c r="I440" i="6" s="1"/>
  <c r="I503" i="6" s="1"/>
  <c r="I566" i="6" s="1"/>
  <c r="I629" i="6" s="1"/>
  <c r="I692" i="6" s="1"/>
  <c r="I755" i="6" s="1"/>
  <c r="J62" i="6"/>
  <c r="J125" i="6" s="1"/>
  <c r="J188" i="6" s="1"/>
  <c r="J251" i="6" s="1"/>
  <c r="J314" i="6" s="1"/>
  <c r="J377" i="6" s="1"/>
  <c r="J440" i="6" s="1"/>
  <c r="J503" i="6" s="1"/>
  <c r="J566" i="6" s="1"/>
  <c r="J629" i="6" s="1"/>
  <c r="J692" i="6" s="1"/>
  <c r="J755" i="6" s="1"/>
  <c r="F63" i="6"/>
  <c r="F126" i="6" s="1"/>
  <c r="F189" i="6" s="1"/>
  <c r="F252" i="6" s="1"/>
  <c r="F315" i="6" s="1"/>
  <c r="F378" i="6" s="1"/>
  <c r="F441" i="6" s="1"/>
  <c r="F504" i="6" s="1"/>
  <c r="F567" i="6" s="1"/>
  <c r="F630" i="6" s="1"/>
  <c r="F693" i="6" s="1"/>
  <c r="F756" i="6" s="1"/>
  <c r="G63" i="6"/>
  <c r="G126" i="6" s="1"/>
  <c r="G189" i="6" s="1"/>
  <c r="G252" i="6" s="1"/>
  <c r="G315" i="6" s="1"/>
  <c r="G378" i="6" s="1"/>
  <c r="G441" i="6" s="1"/>
  <c r="G504" i="6" s="1"/>
  <c r="G567" i="6" s="1"/>
  <c r="G630" i="6" s="1"/>
  <c r="G693" i="6" s="1"/>
  <c r="G756" i="6" s="1"/>
  <c r="H63" i="6"/>
  <c r="H126" i="6" s="1"/>
  <c r="H189" i="6" s="1"/>
  <c r="H252" i="6" s="1"/>
  <c r="H315" i="6" s="1"/>
  <c r="H378" i="6" s="1"/>
  <c r="H441" i="6" s="1"/>
  <c r="H504" i="6" s="1"/>
  <c r="H567" i="6" s="1"/>
  <c r="H630" i="6" s="1"/>
  <c r="H693" i="6" s="1"/>
  <c r="H756" i="6" s="1"/>
  <c r="I63" i="6"/>
  <c r="I126" i="6" s="1"/>
  <c r="I189" i="6" s="1"/>
  <c r="I252" i="6" s="1"/>
  <c r="I315" i="6" s="1"/>
  <c r="I378" i="6" s="1"/>
  <c r="I441" i="6" s="1"/>
  <c r="I504" i="6" s="1"/>
  <c r="I567" i="6" s="1"/>
  <c r="I630" i="6" s="1"/>
  <c r="I693" i="6" s="1"/>
  <c r="I756" i="6" s="1"/>
  <c r="J63" i="6"/>
  <c r="J126" i="6" s="1"/>
  <c r="J189" i="6" s="1"/>
  <c r="J252" i="6" s="1"/>
  <c r="J315" i="6" s="1"/>
  <c r="J378" i="6" s="1"/>
  <c r="J441" i="6" s="1"/>
  <c r="J504" i="6" s="1"/>
  <c r="J567" i="6" s="1"/>
  <c r="J630" i="6" s="1"/>
  <c r="J693" i="6" s="1"/>
  <c r="J756" i="6" s="1"/>
  <c r="F64" i="6"/>
  <c r="F127" i="6" s="1"/>
  <c r="F190" i="6" s="1"/>
  <c r="F253" i="6" s="1"/>
  <c r="F316" i="6" s="1"/>
  <c r="F379" i="6" s="1"/>
  <c r="F442" i="6" s="1"/>
  <c r="F505" i="6" s="1"/>
  <c r="F568" i="6" s="1"/>
  <c r="F631" i="6" s="1"/>
  <c r="F694" i="6" s="1"/>
  <c r="F757" i="6" s="1"/>
  <c r="G64" i="6"/>
  <c r="G127" i="6" s="1"/>
  <c r="G190" i="6" s="1"/>
  <c r="G253" i="6" s="1"/>
  <c r="G316" i="6" s="1"/>
  <c r="G379" i="6" s="1"/>
  <c r="G442" i="6" s="1"/>
  <c r="G505" i="6" s="1"/>
  <c r="G568" i="6" s="1"/>
  <c r="G631" i="6" s="1"/>
  <c r="G694" i="6" s="1"/>
  <c r="G757" i="6" s="1"/>
  <c r="H64" i="6"/>
  <c r="H127" i="6" s="1"/>
  <c r="H190" i="6" s="1"/>
  <c r="H253" i="6" s="1"/>
  <c r="H316" i="6" s="1"/>
  <c r="H379" i="6" s="1"/>
  <c r="H442" i="6" s="1"/>
  <c r="H505" i="6" s="1"/>
  <c r="H568" i="6" s="1"/>
  <c r="H631" i="6" s="1"/>
  <c r="H694" i="6" s="1"/>
  <c r="H757" i="6" s="1"/>
  <c r="I64" i="6"/>
  <c r="I127" i="6" s="1"/>
  <c r="I190" i="6" s="1"/>
  <c r="I253" i="6" s="1"/>
  <c r="I316" i="6" s="1"/>
  <c r="I379" i="6" s="1"/>
  <c r="I442" i="6" s="1"/>
  <c r="I505" i="6" s="1"/>
  <c r="I568" i="6" s="1"/>
  <c r="I631" i="6" s="1"/>
  <c r="I694" i="6" s="1"/>
  <c r="I757" i="6" s="1"/>
  <c r="J64" i="6"/>
  <c r="J127" i="6" s="1"/>
  <c r="J190" i="6" s="1"/>
  <c r="J253" i="6" s="1"/>
  <c r="J316" i="6" s="1"/>
  <c r="J379" i="6" s="1"/>
  <c r="J442" i="6" s="1"/>
  <c r="J505" i="6" s="1"/>
  <c r="J568" i="6" s="1"/>
  <c r="J631" i="6" s="1"/>
  <c r="J694" i="6" s="1"/>
  <c r="J757" i="6" s="1"/>
  <c r="F65" i="6"/>
  <c r="F128" i="6" s="1"/>
  <c r="F191" i="6" s="1"/>
  <c r="F254" i="6" s="1"/>
  <c r="F317" i="6" s="1"/>
  <c r="F380" i="6" s="1"/>
  <c r="F443" i="6" s="1"/>
  <c r="F506" i="6" s="1"/>
  <c r="F569" i="6" s="1"/>
  <c r="F632" i="6" s="1"/>
  <c r="F695" i="6" s="1"/>
  <c r="F758" i="6" s="1"/>
  <c r="G65" i="6"/>
  <c r="G128" i="6" s="1"/>
  <c r="G191" i="6" s="1"/>
  <c r="G254" i="6" s="1"/>
  <c r="G317" i="6" s="1"/>
  <c r="G380" i="6" s="1"/>
  <c r="G443" i="6" s="1"/>
  <c r="G506" i="6" s="1"/>
  <c r="G569" i="6" s="1"/>
  <c r="G632" i="6" s="1"/>
  <c r="G695" i="6" s="1"/>
  <c r="G758" i="6" s="1"/>
  <c r="H65" i="6"/>
  <c r="H128" i="6" s="1"/>
  <c r="H191" i="6" s="1"/>
  <c r="H254" i="6" s="1"/>
  <c r="H317" i="6" s="1"/>
  <c r="H380" i="6" s="1"/>
  <c r="H443" i="6" s="1"/>
  <c r="H506" i="6" s="1"/>
  <c r="H569" i="6" s="1"/>
  <c r="H632" i="6" s="1"/>
  <c r="H695" i="6" s="1"/>
  <c r="H758" i="6" s="1"/>
  <c r="I65" i="6"/>
  <c r="I128" i="6" s="1"/>
  <c r="I191" i="6" s="1"/>
  <c r="I254" i="6" s="1"/>
  <c r="I317" i="6" s="1"/>
  <c r="I380" i="6" s="1"/>
  <c r="I443" i="6" s="1"/>
  <c r="I506" i="6" s="1"/>
  <c r="I569" i="6" s="1"/>
  <c r="I632" i="6" s="1"/>
  <c r="I695" i="6" s="1"/>
  <c r="I758" i="6" s="1"/>
  <c r="J65" i="6"/>
  <c r="J128" i="6" s="1"/>
  <c r="J191" i="6" s="1"/>
  <c r="J254" i="6" s="1"/>
  <c r="J317" i="6" s="1"/>
  <c r="J380" i="6" s="1"/>
  <c r="J443" i="6" s="1"/>
  <c r="J506" i="6" s="1"/>
  <c r="J569" i="6" s="1"/>
  <c r="J632" i="6" s="1"/>
  <c r="J695" i="6" s="1"/>
  <c r="J758" i="6" s="1"/>
  <c r="F48" i="6"/>
  <c r="F111" i="6" s="1"/>
  <c r="F174" i="6" s="1"/>
  <c r="F237" i="6" s="1"/>
  <c r="F300" i="6" s="1"/>
  <c r="F363" i="6" s="1"/>
  <c r="F426" i="6" s="1"/>
  <c r="F489" i="6" s="1"/>
  <c r="F552" i="6" s="1"/>
  <c r="F615" i="6" s="1"/>
  <c r="F678" i="6" s="1"/>
  <c r="F741" i="6" s="1"/>
  <c r="G48" i="6"/>
  <c r="G111" i="6" s="1"/>
  <c r="G174" i="6" s="1"/>
  <c r="G237" i="6" s="1"/>
  <c r="G300" i="6" s="1"/>
  <c r="G363" i="6" s="1"/>
  <c r="G426" i="6" s="1"/>
  <c r="G489" i="6" s="1"/>
  <c r="G552" i="6" s="1"/>
  <c r="G615" i="6" s="1"/>
  <c r="G678" i="6" s="1"/>
  <c r="G741" i="6" s="1"/>
  <c r="H48" i="6"/>
  <c r="H111" i="6" s="1"/>
  <c r="H174" i="6" s="1"/>
  <c r="H237" i="6" s="1"/>
  <c r="H300" i="6" s="1"/>
  <c r="H363" i="6" s="1"/>
  <c r="H426" i="6" s="1"/>
  <c r="H489" i="6" s="1"/>
  <c r="H552" i="6" s="1"/>
  <c r="H615" i="6" s="1"/>
  <c r="H678" i="6" s="1"/>
  <c r="H741" i="6" s="1"/>
  <c r="I48" i="6"/>
  <c r="I111" i="6" s="1"/>
  <c r="I174" i="6" s="1"/>
  <c r="I237" i="6" s="1"/>
  <c r="I300" i="6" s="1"/>
  <c r="I363" i="6" s="1"/>
  <c r="I426" i="6" s="1"/>
  <c r="I489" i="6" s="1"/>
  <c r="I552" i="6" s="1"/>
  <c r="I615" i="6" s="1"/>
  <c r="I678" i="6" s="1"/>
  <c r="I741" i="6" s="1"/>
  <c r="J48" i="6"/>
  <c r="J111" i="6" s="1"/>
  <c r="J174" i="6" s="1"/>
  <c r="J237" i="6" s="1"/>
  <c r="J300" i="6" s="1"/>
  <c r="J363" i="6" s="1"/>
  <c r="J426" i="6" s="1"/>
  <c r="J489" i="6" s="1"/>
  <c r="J552" i="6" s="1"/>
  <c r="J615" i="6" s="1"/>
  <c r="J678" i="6" s="1"/>
  <c r="J741" i="6" s="1"/>
  <c r="F49" i="6"/>
  <c r="F112" i="6" s="1"/>
  <c r="F175" i="6" s="1"/>
  <c r="F238" i="6" s="1"/>
  <c r="F301" i="6" s="1"/>
  <c r="F364" i="6" s="1"/>
  <c r="F427" i="6" s="1"/>
  <c r="F490" i="6" s="1"/>
  <c r="F553" i="6" s="1"/>
  <c r="F616" i="6" s="1"/>
  <c r="F679" i="6" s="1"/>
  <c r="F742" i="6" s="1"/>
  <c r="G49" i="6"/>
  <c r="G112" i="6" s="1"/>
  <c r="G175" i="6" s="1"/>
  <c r="G238" i="6" s="1"/>
  <c r="G301" i="6" s="1"/>
  <c r="G364" i="6" s="1"/>
  <c r="G427" i="6" s="1"/>
  <c r="G490" i="6" s="1"/>
  <c r="G553" i="6" s="1"/>
  <c r="G616" i="6" s="1"/>
  <c r="G679" i="6" s="1"/>
  <c r="G742" i="6" s="1"/>
  <c r="H49" i="6"/>
  <c r="H112" i="6" s="1"/>
  <c r="H175" i="6" s="1"/>
  <c r="H238" i="6" s="1"/>
  <c r="H301" i="6" s="1"/>
  <c r="H364" i="6" s="1"/>
  <c r="H427" i="6" s="1"/>
  <c r="H490" i="6" s="1"/>
  <c r="H553" i="6" s="1"/>
  <c r="H616" i="6" s="1"/>
  <c r="H679" i="6" s="1"/>
  <c r="H742" i="6" s="1"/>
  <c r="I49" i="6"/>
  <c r="I112" i="6" s="1"/>
  <c r="I175" i="6" s="1"/>
  <c r="I238" i="6" s="1"/>
  <c r="I301" i="6" s="1"/>
  <c r="I364" i="6" s="1"/>
  <c r="I427" i="6" s="1"/>
  <c r="I490" i="6" s="1"/>
  <c r="I553" i="6" s="1"/>
  <c r="I616" i="6" s="1"/>
  <c r="I679" i="6" s="1"/>
  <c r="I742" i="6" s="1"/>
  <c r="J49" i="6"/>
  <c r="J112" i="6" s="1"/>
  <c r="J175" i="6" s="1"/>
  <c r="J238" i="6" s="1"/>
  <c r="J301" i="6" s="1"/>
  <c r="J364" i="6" s="1"/>
  <c r="J427" i="6" s="1"/>
  <c r="J490" i="6" s="1"/>
  <c r="J553" i="6" s="1"/>
  <c r="J616" i="6" s="1"/>
  <c r="J679" i="6" s="1"/>
  <c r="J742" i="6" s="1"/>
  <c r="F50" i="6"/>
  <c r="F113" i="6" s="1"/>
  <c r="F176" i="6" s="1"/>
  <c r="F239" i="6" s="1"/>
  <c r="F302" i="6" s="1"/>
  <c r="F365" i="6" s="1"/>
  <c r="F428" i="6" s="1"/>
  <c r="F491" i="6" s="1"/>
  <c r="F554" i="6" s="1"/>
  <c r="F617" i="6" s="1"/>
  <c r="F680" i="6" s="1"/>
  <c r="F743" i="6" s="1"/>
  <c r="G50" i="6"/>
  <c r="G113" i="6" s="1"/>
  <c r="G176" i="6" s="1"/>
  <c r="G239" i="6" s="1"/>
  <c r="G302" i="6" s="1"/>
  <c r="G365" i="6" s="1"/>
  <c r="G428" i="6" s="1"/>
  <c r="G491" i="6" s="1"/>
  <c r="G554" i="6" s="1"/>
  <c r="G617" i="6" s="1"/>
  <c r="G680" i="6" s="1"/>
  <c r="G743" i="6" s="1"/>
  <c r="H50" i="6"/>
  <c r="H113" i="6" s="1"/>
  <c r="H176" i="6" s="1"/>
  <c r="H239" i="6" s="1"/>
  <c r="H302" i="6" s="1"/>
  <c r="H365" i="6" s="1"/>
  <c r="H428" i="6" s="1"/>
  <c r="H491" i="6" s="1"/>
  <c r="H554" i="6" s="1"/>
  <c r="H617" i="6" s="1"/>
  <c r="H680" i="6" s="1"/>
  <c r="H743" i="6" s="1"/>
  <c r="I50" i="6"/>
  <c r="I113" i="6" s="1"/>
  <c r="I176" i="6" s="1"/>
  <c r="I239" i="6" s="1"/>
  <c r="I302" i="6" s="1"/>
  <c r="I365" i="6" s="1"/>
  <c r="I428" i="6" s="1"/>
  <c r="I491" i="6" s="1"/>
  <c r="I554" i="6" s="1"/>
  <c r="I617" i="6" s="1"/>
  <c r="I680" i="6" s="1"/>
  <c r="I743" i="6" s="1"/>
  <c r="J50" i="6"/>
  <c r="J113" i="6" s="1"/>
  <c r="J176" i="6" s="1"/>
  <c r="J239" i="6" s="1"/>
  <c r="J302" i="6" s="1"/>
  <c r="J365" i="6" s="1"/>
  <c r="J428" i="6" s="1"/>
  <c r="J491" i="6" s="1"/>
  <c r="J554" i="6" s="1"/>
  <c r="J617" i="6" s="1"/>
  <c r="J680" i="6" s="1"/>
  <c r="J743" i="6" s="1"/>
  <c r="F51" i="6"/>
  <c r="F114" i="6" s="1"/>
  <c r="F177" i="6" s="1"/>
  <c r="F240" i="6" s="1"/>
  <c r="F303" i="6" s="1"/>
  <c r="F366" i="6" s="1"/>
  <c r="F429" i="6" s="1"/>
  <c r="F492" i="6" s="1"/>
  <c r="F555" i="6" s="1"/>
  <c r="F618" i="6" s="1"/>
  <c r="F681" i="6" s="1"/>
  <c r="F744" i="6" s="1"/>
  <c r="G51" i="6"/>
  <c r="G114" i="6" s="1"/>
  <c r="G177" i="6" s="1"/>
  <c r="G240" i="6" s="1"/>
  <c r="G303" i="6" s="1"/>
  <c r="G366" i="6" s="1"/>
  <c r="G429" i="6" s="1"/>
  <c r="G492" i="6" s="1"/>
  <c r="G555" i="6" s="1"/>
  <c r="G618" i="6" s="1"/>
  <c r="G681" i="6" s="1"/>
  <c r="G744" i="6" s="1"/>
  <c r="H51" i="6"/>
  <c r="H114" i="6" s="1"/>
  <c r="H177" i="6" s="1"/>
  <c r="H240" i="6" s="1"/>
  <c r="H303" i="6" s="1"/>
  <c r="H366" i="6" s="1"/>
  <c r="H429" i="6" s="1"/>
  <c r="H492" i="6" s="1"/>
  <c r="H555" i="6" s="1"/>
  <c r="H618" i="6" s="1"/>
  <c r="H681" i="6" s="1"/>
  <c r="H744" i="6" s="1"/>
  <c r="I51" i="6"/>
  <c r="I114" i="6" s="1"/>
  <c r="I177" i="6" s="1"/>
  <c r="I240" i="6" s="1"/>
  <c r="I303" i="6" s="1"/>
  <c r="I366" i="6" s="1"/>
  <c r="I429" i="6" s="1"/>
  <c r="I492" i="6" s="1"/>
  <c r="I555" i="6" s="1"/>
  <c r="I618" i="6" s="1"/>
  <c r="I681" i="6" s="1"/>
  <c r="I744" i="6" s="1"/>
  <c r="J51" i="6"/>
  <c r="J114" i="6" s="1"/>
  <c r="J177" i="6" s="1"/>
  <c r="J240" i="6" s="1"/>
  <c r="J303" i="6" s="1"/>
  <c r="J366" i="6" s="1"/>
  <c r="J429" i="6" s="1"/>
  <c r="J492" i="6" s="1"/>
  <c r="J555" i="6" s="1"/>
  <c r="J618" i="6" s="1"/>
  <c r="J681" i="6" s="1"/>
  <c r="J744" i="6" s="1"/>
  <c r="F52" i="6"/>
  <c r="F115" i="6" s="1"/>
  <c r="F178" i="6" s="1"/>
  <c r="F241" i="6" s="1"/>
  <c r="F304" i="6" s="1"/>
  <c r="F367" i="6" s="1"/>
  <c r="F430" i="6" s="1"/>
  <c r="F493" i="6" s="1"/>
  <c r="F556" i="6" s="1"/>
  <c r="F619" i="6" s="1"/>
  <c r="F682" i="6" s="1"/>
  <c r="F745" i="6" s="1"/>
  <c r="G52" i="6"/>
  <c r="G115" i="6" s="1"/>
  <c r="G178" i="6" s="1"/>
  <c r="G241" i="6" s="1"/>
  <c r="G304" i="6" s="1"/>
  <c r="G367" i="6" s="1"/>
  <c r="G430" i="6" s="1"/>
  <c r="G493" i="6" s="1"/>
  <c r="G556" i="6" s="1"/>
  <c r="G619" i="6" s="1"/>
  <c r="G682" i="6" s="1"/>
  <c r="G745" i="6" s="1"/>
  <c r="H52" i="6"/>
  <c r="H115" i="6" s="1"/>
  <c r="H178" i="6" s="1"/>
  <c r="H241" i="6" s="1"/>
  <c r="H304" i="6" s="1"/>
  <c r="H367" i="6" s="1"/>
  <c r="H430" i="6" s="1"/>
  <c r="H493" i="6" s="1"/>
  <c r="H556" i="6" s="1"/>
  <c r="H619" i="6" s="1"/>
  <c r="H682" i="6" s="1"/>
  <c r="H745" i="6" s="1"/>
  <c r="I52" i="6"/>
  <c r="I115" i="6" s="1"/>
  <c r="I178" i="6" s="1"/>
  <c r="I241" i="6" s="1"/>
  <c r="I304" i="6" s="1"/>
  <c r="I367" i="6" s="1"/>
  <c r="I430" i="6" s="1"/>
  <c r="I493" i="6" s="1"/>
  <c r="I556" i="6" s="1"/>
  <c r="I619" i="6" s="1"/>
  <c r="I682" i="6" s="1"/>
  <c r="I745" i="6" s="1"/>
  <c r="J52" i="6"/>
  <c r="J115" i="6" s="1"/>
  <c r="J178" i="6" s="1"/>
  <c r="J241" i="6" s="1"/>
  <c r="J304" i="6" s="1"/>
  <c r="J367" i="6" s="1"/>
  <c r="J430" i="6" s="1"/>
  <c r="J493" i="6" s="1"/>
  <c r="J556" i="6" s="1"/>
  <c r="J619" i="6" s="1"/>
  <c r="J682" i="6" s="1"/>
  <c r="J745" i="6" s="1"/>
  <c r="F53" i="6"/>
  <c r="F116" i="6" s="1"/>
  <c r="F179" i="6" s="1"/>
  <c r="F242" i="6" s="1"/>
  <c r="F305" i="6" s="1"/>
  <c r="F368" i="6" s="1"/>
  <c r="F431" i="6" s="1"/>
  <c r="F494" i="6" s="1"/>
  <c r="F557" i="6" s="1"/>
  <c r="F620" i="6" s="1"/>
  <c r="F683" i="6" s="1"/>
  <c r="F746" i="6" s="1"/>
  <c r="G53" i="6"/>
  <c r="G116" i="6" s="1"/>
  <c r="G179" i="6" s="1"/>
  <c r="G242" i="6" s="1"/>
  <c r="G305" i="6" s="1"/>
  <c r="G368" i="6" s="1"/>
  <c r="G431" i="6" s="1"/>
  <c r="G494" i="6" s="1"/>
  <c r="G557" i="6" s="1"/>
  <c r="G620" i="6" s="1"/>
  <c r="G683" i="6" s="1"/>
  <c r="G746" i="6" s="1"/>
  <c r="H53" i="6"/>
  <c r="H116" i="6" s="1"/>
  <c r="H179" i="6" s="1"/>
  <c r="H242" i="6" s="1"/>
  <c r="H305" i="6" s="1"/>
  <c r="H368" i="6" s="1"/>
  <c r="H431" i="6" s="1"/>
  <c r="H494" i="6" s="1"/>
  <c r="H557" i="6" s="1"/>
  <c r="H620" i="6" s="1"/>
  <c r="H683" i="6" s="1"/>
  <c r="H746" i="6" s="1"/>
  <c r="I53" i="6"/>
  <c r="I116" i="6" s="1"/>
  <c r="I179" i="6" s="1"/>
  <c r="I242" i="6" s="1"/>
  <c r="I305" i="6" s="1"/>
  <c r="I368" i="6" s="1"/>
  <c r="I431" i="6" s="1"/>
  <c r="I494" i="6" s="1"/>
  <c r="I557" i="6" s="1"/>
  <c r="I620" i="6" s="1"/>
  <c r="I683" i="6" s="1"/>
  <c r="I746" i="6" s="1"/>
  <c r="J53" i="6"/>
  <c r="J116" i="6" s="1"/>
  <c r="J179" i="6" s="1"/>
  <c r="J242" i="6" s="1"/>
  <c r="J305" i="6" s="1"/>
  <c r="J368" i="6" s="1"/>
  <c r="J431" i="6" s="1"/>
  <c r="J494" i="6" s="1"/>
  <c r="J557" i="6" s="1"/>
  <c r="J620" i="6" s="1"/>
  <c r="J683" i="6" s="1"/>
  <c r="J746" i="6" s="1"/>
  <c r="F27" i="6"/>
  <c r="F90" i="6" s="1"/>
  <c r="F153" i="6" s="1"/>
  <c r="F216" i="6" s="1"/>
  <c r="F279" i="6" s="1"/>
  <c r="F342" i="6" s="1"/>
  <c r="F405" i="6" s="1"/>
  <c r="F468" i="6" s="1"/>
  <c r="F531" i="6" s="1"/>
  <c r="F594" i="6" s="1"/>
  <c r="F657" i="6" s="1"/>
  <c r="F720" i="6" s="1"/>
  <c r="G27" i="6"/>
  <c r="G90" i="6" s="1"/>
  <c r="G153" i="6" s="1"/>
  <c r="G216" i="6" s="1"/>
  <c r="G279" i="6" s="1"/>
  <c r="G342" i="6" s="1"/>
  <c r="G405" i="6" s="1"/>
  <c r="G468" i="6" s="1"/>
  <c r="G531" i="6" s="1"/>
  <c r="G594" i="6" s="1"/>
  <c r="G657" i="6" s="1"/>
  <c r="G720" i="6" s="1"/>
  <c r="H27" i="6"/>
  <c r="H90" i="6" s="1"/>
  <c r="H153" i="6" s="1"/>
  <c r="H216" i="6" s="1"/>
  <c r="H279" i="6" s="1"/>
  <c r="H342" i="6" s="1"/>
  <c r="H405" i="6" s="1"/>
  <c r="H468" i="6" s="1"/>
  <c r="H531" i="6" s="1"/>
  <c r="H594" i="6" s="1"/>
  <c r="H657" i="6" s="1"/>
  <c r="H720" i="6" s="1"/>
  <c r="I27" i="6"/>
  <c r="I90" i="6" s="1"/>
  <c r="I153" i="6" s="1"/>
  <c r="I216" i="6" s="1"/>
  <c r="I279" i="6" s="1"/>
  <c r="I342" i="6" s="1"/>
  <c r="I405" i="6" s="1"/>
  <c r="I468" i="6" s="1"/>
  <c r="I531" i="6" s="1"/>
  <c r="I594" i="6" s="1"/>
  <c r="I657" i="6" s="1"/>
  <c r="I720" i="6" s="1"/>
  <c r="J27" i="6"/>
  <c r="J90" i="6" s="1"/>
  <c r="J153" i="6" s="1"/>
  <c r="J216" i="6" s="1"/>
  <c r="J279" i="6" s="1"/>
  <c r="J342" i="6" s="1"/>
  <c r="J405" i="6" s="1"/>
  <c r="J468" i="6" s="1"/>
  <c r="J531" i="6" s="1"/>
  <c r="J594" i="6" s="1"/>
  <c r="J657" i="6" s="1"/>
  <c r="J720" i="6" s="1"/>
  <c r="F28" i="6"/>
  <c r="F91" i="6" s="1"/>
  <c r="F154" i="6" s="1"/>
  <c r="F217" i="6" s="1"/>
  <c r="F280" i="6" s="1"/>
  <c r="F343" i="6" s="1"/>
  <c r="F406" i="6" s="1"/>
  <c r="F469" i="6" s="1"/>
  <c r="F532" i="6" s="1"/>
  <c r="F595" i="6" s="1"/>
  <c r="F658" i="6" s="1"/>
  <c r="F721" i="6" s="1"/>
  <c r="G28" i="6"/>
  <c r="G91" i="6" s="1"/>
  <c r="G154" i="6" s="1"/>
  <c r="G217" i="6" s="1"/>
  <c r="G280" i="6" s="1"/>
  <c r="G343" i="6" s="1"/>
  <c r="G406" i="6" s="1"/>
  <c r="G469" i="6" s="1"/>
  <c r="G532" i="6" s="1"/>
  <c r="G595" i="6" s="1"/>
  <c r="G658" i="6" s="1"/>
  <c r="G721" i="6" s="1"/>
  <c r="H28" i="6"/>
  <c r="H91" i="6" s="1"/>
  <c r="H154" i="6" s="1"/>
  <c r="H217" i="6" s="1"/>
  <c r="H280" i="6" s="1"/>
  <c r="H343" i="6" s="1"/>
  <c r="H406" i="6" s="1"/>
  <c r="H469" i="6" s="1"/>
  <c r="H532" i="6" s="1"/>
  <c r="H595" i="6" s="1"/>
  <c r="H658" i="6" s="1"/>
  <c r="H721" i="6" s="1"/>
  <c r="I28" i="6"/>
  <c r="I91" i="6" s="1"/>
  <c r="I154" i="6" s="1"/>
  <c r="I217" i="6" s="1"/>
  <c r="I280" i="6" s="1"/>
  <c r="I343" i="6" s="1"/>
  <c r="I406" i="6" s="1"/>
  <c r="I469" i="6" s="1"/>
  <c r="I532" i="6" s="1"/>
  <c r="I595" i="6" s="1"/>
  <c r="I658" i="6" s="1"/>
  <c r="I721" i="6" s="1"/>
  <c r="J28" i="6"/>
  <c r="J91" i="6" s="1"/>
  <c r="J154" i="6" s="1"/>
  <c r="J217" i="6" s="1"/>
  <c r="J280" i="6" s="1"/>
  <c r="J343" i="6" s="1"/>
  <c r="J406" i="6" s="1"/>
  <c r="J469" i="6" s="1"/>
  <c r="J532" i="6" s="1"/>
  <c r="J595" i="6" s="1"/>
  <c r="J658" i="6" s="1"/>
  <c r="J721" i="6" s="1"/>
  <c r="F29" i="6"/>
  <c r="F92" i="6" s="1"/>
  <c r="F155" i="6" s="1"/>
  <c r="F218" i="6" s="1"/>
  <c r="F281" i="6" s="1"/>
  <c r="F344" i="6" s="1"/>
  <c r="F407" i="6" s="1"/>
  <c r="F470" i="6" s="1"/>
  <c r="F533" i="6" s="1"/>
  <c r="F596" i="6" s="1"/>
  <c r="F659" i="6" s="1"/>
  <c r="F722" i="6" s="1"/>
  <c r="G29" i="6"/>
  <c r="G92" i="6" s="1"/>
  <c r="G155" i="6" s="1"/>
  <c r="G218" i="6" s="1"/>
  <c r="G281" i="6" s="1"/>
  <c r="G344" i="6" s="1"/>
  <c r="G407" i="6" s="1"/>
  <c r="G470" i="6" s="1"/>
  <c r="G533" i="6" s="1"/>
  <c r="G596" i="6" s="1"/>
  <c r="G659" i="6" s="1"/>
  <c r="G722" i="6" s="1"/>
  <c r="H29" i="6"/>
  <c r="H92" i="6" s="1"/>
  <c r="H155" i="6" s="1"/>
  <c r="H218" i="6" s="1"/>
  <c r="H281" i="6" s="1"/>
  <c r="H344" i="6" s="1"/>
  <c r="H407" i="6" s="1"/>
  <c r="H470" i="6" s="1"/>
  <c r="H533" i="6" s="1"/>
  <c r="H596" i="6" s="1"/>
  <c r="H659" i="6" s="1"/>
  <c r="H722" i="6" s="1"/>
  <c r="I29" i="6"/>
  <c r="I92" i="6" s="1"/>
  <c r="I155" i="6" s="1"/>
  <c r="I218" i="6" s="1"/>
  <c r="I281" i="6" s="1"/>
  <c r="I344" i="6" s="1"/>
  <c r="I407" i="6" s="1"/>
  <c r="I470" i="6" s="1"/>
  <c r="I533" i="6" s="1"/>
  <c r="I596" i="6" s="1"/>
  <c r="I659" i="6" s="1"/>
  <c r="I722" i="6" s="1"/>
  <c r="J29" i="6"/>
  <c r="J92" i="6" s="1"/>
  <c r="J155" i="6" s="1"/>
  <c r="J218" i="6" s="1"/>
  <c r="J281" i="6" s="1"/>
  <c r="J344" i="6" s="1"/>
  <c r="J407" i="6" s="1"/>
  <c r="J470" i="6" s="1"/>
  <c r="J533" i="6" s="1"/>
  <c r="J596" i="6" s="1"/>
  <c r="J659" i="6" s="1"/>
  <c r="J722" i="6" s="1"/>
  <c r="F30" i="6"/>
  <c r="F93" i="6" s="1"/>
  <c r="F156" i="6" s="1"/>
  <c r="F219" i="6" s="1"/>
  <c r="F282" i="6" s="1"/>
  <c r="F345" i="6" s="1"/>
  <c r="F408" i="6" s="1"/>
  <c r="F471" i="6" s="1"/>
  <c r="F534" i="6" s="1"/>
  <c r="F597" i="6" s="1"/>
  <c r="F660" i="6" s="1"/>
  <c r="F723" i="6" s="1"/>
  <c r="G30" i="6"/>
  <c r="G93" i="6" s="1"/>
  <c r="G156" i="6" s="1"/>
  <c r="G219" i="6" s="1"/>
  <c r="G282" i="6" s="1"/>
  <c r="G345" i="6" s="1"/>
  <c r="G408" i="6" s="1"/>
  <c r="G471" i="6" s="1"/>
  <c r="G534" i="6" s="1"/>
  <c r="G597" i="6" s="1"/>
  <c r="G660" i="6" s="1"/>
  <c r="G723" i="6" s="1"/>
  <c r="H30" i="6"/>
  <c r="H93" i="6" s="1"/>
  <c r="H156" i="6" s="1"/>
  <c r="H219" i="6" s="1"/>
  <c r="H282" i="6" s="1"/>
  <c r="H345" i="6" s="1"/>
  <c r="H408" i="6" s="1"/>
  <c r="H471" i="6" s="1"/>
  <c r="H534" i="6" s="1"/>
  <c r="H597" i="6" s="1"/>
  <c r="H660" i="6" s="1"/>
  <c r="H723" i="6" s="1"/>
  <c r="I30" i="6"/>
  <c r="I93" i="6" s="1"/>
  <c r="I156" i="6" s="1"/>
  <c r="I219" i="6" s="1"/>
  <c r="I282" i="6" s="1"/>
  <c r="I345" i="6" s="1"/>
  <c r="I408" i="6" s="1"/>
  <c r="I471" i="6" s="1"/>
  <c r="I534" i="6" s="1"/>
  <c r="I597" i="6" s="1"/>
  <c r="I660" i="6" s="1"/>
  <c r="I723" i="6" s="1"/>
  <c r="J30" i="6"/>
  <c r="J93" i="6" s="1"/>
  <c r="J156" i="6" s="1"/>
  <c r="J219" i="6" s="1"/>
  <c r="J282" i="6" s="1"/>
  <c r="J345" i="6" s="1"/>
  <c r="J408" i="6" s="1"/>
  <c r="J471" i="6" s="1"/>
  <c r="J534" i="6" s="1"/>
  <c r="J597" i="6" s="1"/>
  <c r="J660" i="6" s="1"/>
  <c r="J723" i="6" s="1"/>
  <c r="F31" i="6"/>
  <c r="F94" i="6" s="1"/>
  <c r="F157" i="6" s="1"/>
  <c r="F220" i="6" s="1"/>
  <c r="F283" i="6" s="1"/>
  <c r="F346" i="6" s="1"/>
  <c r="F409" i="6" s="1"/>
  <c r="F472" i="6" s="1"/>
  <c r="F535" i="6" s="1"/>
  <c r="F598" i="6" s="1"/>
  <c r="F661" i="6" s="1"/>
  <c r="F724" i="6" s="1"/>
  <c r="G31" i="6"/>
  <c r="G94" i="6" s="1"/>
  <c r="G157" i="6" s="1"/>
  <c r="G220" i="6" s="1"/>
  <c r="G283" i="6" s="1"/>
  <c r="G346" i="6" s="1"/>
  <c r="G409" i="6" s="1"/>
  <c r="G472" i="6" s="1"/>
  <c r="G535" i="6" s="1"/>
  <c r="G598" i="6" s="1"/>
  <c r="G661" i="6" s="1"/>
  <c r="G724" i="6" s="1"/>
  <c r="H31" i="6"/>
  <c r="H94" i="6" s="1"/>
  <c r="H157" i="6" s="1"/>
  <c r="H220" i="6" s="1"/>
  <c r="H283" i="6" s="1"/>
  <c r="H346" i="6" s="1"/>
  <c r="H409" i="6" s="1"/>
  <c r="H472" i="6" s="1"/>
  <c r="H535" i="6" s="1"/>
  <c r="H598" i="6" s="1"/>
  <c r="H661" i="6" s="1"/>
  <c r="H724" i="6" s="1"/>
  <c r="I31" i="6"/>
  <c r="I94" i="6" s="1"/>
  <c r="I157" i="6" s="1"/>
  <c r="I220" i="6" s="1"/>
  <c r="I283" i="6" s="1"/>
  <c r="I346" i="6" s="1"/>
  <c r="I409" i="6" s="1"/>
  <c r="I472" i="6" s="1"/>
  <c r="I535" i="6" s="1"/>
  <c r="I598" i="6" s="1"/>
  <c r="I661" i="6" s="1"/>
  <c r="I724" i="6" s="1"/>
  <c r="J31" i="6"/>
  <c r="J94" i="6" s="1"/>
  <c r="J157" i="6" s="1"/>
  <c r="J220" i="6" s="1"/>
  <c r="J283" i="6" s="1"/>
  <c r="J346" i="6" s="1"/>
  <c r="J409" i="6" s="1"/>
  <c r="J472" i="6" s="1"/>
  <c r="J535" i="6" s="1"/>
  <c r="J598" i="6" s="1"/>
  <c r="J661" i="6" s="1"/>
  <c r="J724" i="6" s="1"/>
  <c r="F32" i="6"/>
  <c r="F95" i="6" s="1"/>
  <c r="F158" i="6" s="1"/>
  <c r="F221" i="6" s="1"/>
  <c r="F284" i="6" s="1"/>
  <c r="F347" i="6" s="1"/>
  <c r="F410" i="6" s="1"/>
  <c r="F473" i="6" s="1"/>
  <c r="F536" i="6" s="1"/>
  <c r="F599" i="6" s="1"/>
  <c r="F662" i="6" s="1"/>
  <c r="F725" i="6" s="1"/>
  <c r="G32" i="6"/>
  <c r="G95" i="6" s="1"/>
  <c r="G158" i="6" s="1"/>
  <c r="G221" i="6" s="1"/>
  <c r="G284" i="6" s="1"/>
  <c r="G347" i="6" s="1"/>
  <c r="G410" i="6" s="1"/>
  <c r="G473" i="6" s="1"/>
  <c r="G536" i="6" s="1"/>
  <c r="G599" i="6" s="1"/>
  <c r="G662" i="6" s="1"/>
  <c r="G725" i="6" s="1"/>
  <c r="H32" i="6"/>
  <c r="H95" i="6" s="1"/>
  <c r="H158" i="6" s="1"/>
  <c r="H221" i="6" s="1"/>
  <c r="H284" i="6" s="1"/>
  <c r="H347" i="6" s="1"/>
  <c r="H410" i="6" s="1"/>
  <c r="H473" i="6" s="1"/>
  <c r="H536" i="6" s="1"/>
  <c r="H599" i="6" s="1"/>
  <c r="H662" i="6" s="1"/>
  <c r="H725" i="6" s="1"/>
  <c r="I32" i="6"/>
  <c r="I95" i="6" s="1"/>
  <c r="I158" i="6" s="1"/>
  <c r="I221" i="6" s="1"/>
  <c r="I284" i="6" s="1"/>
  <c r="I347" i="6" s="1"/>
  <c r="I410" i="6" s="1"/>
  <c r="I473" i="6" s="1"/>
  <c r="I536" i="6" s="1"/>
  <c r="I599" i="6" s="1"/>
  <c r="I662" i="6" s="1"/>
  <c r="I725" i="6" s="1"/>
  <c r="J32" i="6"/>
  <c r="J95" i="6" s="1"/>
  <c r="J158" i="6" s="1"/>
  <c r="J221" i="6" s="1"/>
  <c r="J284" i="6" s="1"/>
  <c r="J347" i="6" s="1"/>
  <c r="J410" i="6" s="1"/>
  <c r="J473" i="6" s="1"/>
  <c r="J536" i="6" s="1"/>
  <c r="J599" i="6" s="1"/>
  <c r="J662" i="6" s="1"/>
  <c r="J725" i="6" s="1"/>
  <c r="F33" i="6"/>
  <c r="F96" i="6" s="1"/>
  <c r="F159" i="6" s="1"/>
  <c r="F222" i="6" s="1"/>
  <c r="F285" i="6" s="1"/>
  <c r="F348" i="6" s="1"/>
  <c r="F411" i="6" s="1"/>
  <c r="F474" i="6" s="1"/>
  <c r="F537" i="6" s="1"/>
  <c r="F600" i="6" s="1"/>
  <c r="F663" i="6" s="1"/>
  <c r="F726" i="6" s="1"/>
  <c r="G33" i="6"/>
  <c r="G96" i="6" s="1"/>
  <c r="G159" i="6" s="1"/>
  <c r="G222" i="6" s="1"/>
  <c r="G285" i="6" s="1"/>
  <c r="G348" i="6" s="1"/>
  <c r="G411" i="6" s="1"/>
  <c r="G474" i="6" s="1"/>
  <c r="G537" i="6" s="1"/>
  <c r="G600" i="6" s="1"/>
  <c r="G663" i="6" s="1"/>
  <c r="G726" i="6" s="1"/>
  <c r="H33" i="6"/>
  <c r="H96" i="6" s="1"/>
  <c r="H159" i="6" s="1"/>
  <c r="H222" i="6" s="1"/>
  <c r="H285" i="6" s="1"/>
  <c r="H348" i="6" s="1"/>
  <c r="H411" i="6" s="1"/>
  <c r="H474" i="6" s="1"/>
  <c r="H537" i="6" s="1"/>
  <c r="H600" i="6" s="1"/>
  <c r="H663" i="6" s="1"/>
  <c r="H726" i="6" s="1"/>
  <c r="I33" i="6"/>
  <c r="I96" i="6" s="1"/>
  <c r="I159" i="6" s="1"/>
  <c r="I222" i="6" s="1"/>
  <c r="I285" i="6" s="1"/>
  <c r="I348" i="6" s="1"/>
  <c r="I411" i="6" s="1"/>
  <c r="I474" i="6" s="1"/>
  <c r="I537" i="6" s="1"/>
  <c r="I600" i="6" s="1"/>
  <c r="I663" i="6" s="1"/>
  <c r="I726" i="6" s="1"/>
  <c r="J33" i="6"/>
  <c r="J96" i="6" s="1"/>
  <c r="J159" i="6" s="1"/>
  <c r="J222" i="6" s="1"/>
  <c r="J285" i="6" s="1"/>
  <c r="J348" i="6" s="1"/>
  <c r="J411" i="6" s="1"/>
  <c r="J474" i="6" s="1"/>
  <c r="J537" i="6" s="1"/>
  <c r="J600" i="6" s="1"/>
  <c r="J663" i="6" s="1"/>
  <c r="J726" i="6" s="1"/>
  <c r="F34" i="6"/>
  <c r="F97" i="6" s="1"/>
  <c r="F160" i="6" s="1"/>
  <c r="F223" i="6" s="1"/>
  <c r="F286" i="6" s="1"/>
  <c r="F349" i="6" s="1"/>
  <c r="F412" i="6" s="1"/>
  <c r="F475" i="6" s="1"/>
  <c r="F538" i="6" s="1"/>
  <c r="F601" i="6" s="1"/>
  <c r="F664" i="6" s="1"/>
  <c r="G34" i="6"/>
  <c r="G97" i="6" s="1"/>
  <c r="G160" i="6" s="1"/>
  <c r="G223" i="6" s="1"/>
  <c r="G286" i="6" s="1"/>
  <c r="G349" i="6" s="1"/>
  <c r="G412" i="6" s="1"/>
  <c r="G475" i="6" s="1"/>
  <c r="G538" i="6" s="1"/>
  <c r="G601" i="6" s="1"/>
  <c r="G664" i="6" s="1"/>
  <c r="H34" i="6"/>
  <c r="H97" i="6" s="1"/>
  <c r="H160" i="6" s="1"/>
  <c r="H223" i="6" s="1"/>
  <c r="H286" i="6" s="1"/>
  <c r="H349" i="6" s="1"/>
  <c r="H412" i="6" s="1"/>
  <c r="H475" i="6" s="1"/>
  <c r="H538" i="6" s="1"/>
  <c r="H601" i="6" s="1"/>
  <c r="H664" i="6" s="1"/>
  <c r="H727" i="6" s="1"/>
  <c r="I34" i="6"/>
  <c r="I97" i="6" s="1"/>
  <c r="I160" i="6" s="1"/>
  <c r="I223" i="6" s="1"/>
  <c r="I286" i="6" s="1"/>
  <c r="I349" i="6" s="1"/>
  <c r="I412" i="6" s="1"/>
  <c r="I475" i="6" s="1"/>
  <c r="I538" i="6" s="1"/>
  <c r="I601" i="6" s="1"/>
  <c r="I664" i="6" s="1"/>
  <c r="I727" i="6" s="1"/>
  <c r="J34" i="6"/>
  <c r="J97" i="6" s="1"/>
  <c r="J160" i="6" s="1"/>
  <c r="J223" i="6" s="1"/>
  <c r="J286" i="6" s="1"/>
  <c r="J349" i="6" s="1"/>
  <c r="J412" i="6" s="1"/>
  <c r="J475" i="6" s="1"/>
  <c r="J538" i="6" s="1"/>
  <c r="J601" i="6" s="1"/>
  <c r="J664" i="6" s="1"/>
  <c r="F35" i="6"/>
  <c r="F98" i="6" s="1"/>
  <c r="F161" i="6" s="1"/>
  <c r="F224" i="6" s="1"/>
  <c r="F287" i="6" s="1"/>
  <c r="F350" i="6" s="1"/>
  <c r="F413" i="6" s="1"/>
  <c r="F476" i="6" s="1"/>
  <c r="F539" i="6" s="1"/>
  <c r="F602" i="6" s="1"/>
  <c r="F665" i="6" s="1"/>
  <c r="F728" i="6" s="1"/>
  <c r="G35" i="6"/>
  <c r="G98" i="6" s="1"/>
  <c r="G161" i="6" s="1"/>
  <c r="G224" i="6" s="1"/>
  <c r="G287" i="6" s="1"/>
  <c r="G350" i="6" s="1"/>
  <c r="G413" i="6" s="1"/>
  <c r="G476" i="6" s="1"/>
  <c r="G539" i="6" s="1"/>
  <c r="G602" i="6" s="1"/>
  <c r="G665" i="6" s="1"/>
  <c r="G728" i="6" s="1"/>
  <c r="H35" i="6"/>
  <c r="H98" i="6" s="1"/>
  <c r="H161" i="6" s="1"/>
  <c r="H224" i="6" s="1"/>
  <c r="H287" i="6" s="1"/>
  <c r="H350" i="6" s="1"/>
  <c r="H413" i="6" s="1"/>
  <c r="H476" i="6" s="1"/>
  <c r="H539" i="6" s="1"/>
  <c r="H602" i="6" s="1"/>
  <c r="H665" i="6" s="1"/>
  <c r="H728" i="6" s="1"/>
  <c r="I35" i="6"/>
  <c r="I98" i="6" s="1"/>
  <c r="I161" i="6" s="1"/>
  <c r="I224" i="6" s="1"/>
  <c r="I287" i="6" s="1"/>
  <c r="I350" i="6" s="1"/>
  <c r="I413" i="6" s="1"/>
  <c r="I476" i="6" s="1"/>
  <c r="I539" i="6" s="1"/>
  <c r="I602" i="6" s="1"/>
  <c r="I665" i="6" s="1"/>
  <c r="I728" i="6" s="1"/>
  <c r="J35" i="6"/>
  <c r="J98" i="6" s="1"/>
  <c r="J161" i="6" s="1"/>
  <c r="J224" i="6" s="1"/>
  <c r="J287" i="6" s="1"/>
  <c r="J350" i="6" s="1"/>
  <c r="J413" i="6" s="1"/>
  <c r="J476" i="6" s="1"/>
  <c r="J539" i="6" s="1"/>
  <c r="J602" i="6" s="1"/>
  <c r="J665" i="6" s="1"/>
  <c r="J728" i="6" s="1"/>
  <c r="F39" i="6"/>
  <c r="F102" i="6" s="1"/>
  <c r="F165" i="6" s="1"/>
  <c r="F228" i="6" s="1"/>
  <c r="F291" i="6" s="1"/>
  <c r="F354" i="6" s="1"/>
  <c r="F417" i="6" s="1"/>
  <c r="F480" i="6" s="1"/>
  <c r="F543" i="6" s="1"/>
  <c r="F606" i="6" s="1"/>
  <c r="F669" i="6" s="1"/>
  <c r="F732" i="6" s="1"/>
  <c r="G39" i="6"/>
  <c r="G102" i="6" s="1"/>
  <c r="G165" i="6" s="1"/>
  <c r="G228" i="6" s="1"/>
  <c r="G291" i="6" s="1"/>
  <c r="G354" i="6" s="1"/>
  <c r="G417" i="6" s="1"/>
  <c r="G480" i="6" s="1"/>
  <c r="G543" i="6" s="1"/>
  <c r="G606" i="6" s="1"/>
  <c r="G669" i="6" s="1"/>
  <c r="G732" i="6" s="1"/>
  <c r="H39" i="6"/>
  <c r="H102" i="6" s="1"/>
  <c r="H165" i="6" s="1"/>
  <c r="H228" i="6" s="1"/>
  <c r="H291" i="6" s="1"/>
  <c r="H354" i="6" s="1"/>
  <c r="H417" i="6" s="1"/>
  <c r="H480" i="6" s="1"/>
  <c r="H543" i="6" s="1"/>
  <c r="H606" i="6" s="1"/>
  <c r="H669" i="6" s="1"/>
  <c r="H732" i="6" s="1"/>
  <c r="I39" i="6"/>
  <c r="I102" i="6" s="1"/>
  <c r="I165" i="6" s="1"/>
  <c r="I228" i="6" s="1"/>
  <c r="I291" i="6" s="1"/>
  <c r="I354" i="6" s="1"/>
  <c r="I417" i="6" s="1"/>
  <c r="I480" i="6" s="1"/>
  <c r="I543" i="6" s="1"/>
  <c r="I606" i="6" s="1"/>
  <c r="I669" i="6" s="1"/>
  <c r="I732" i="6" s="1"/>
  <c r="J39" i="6"/>
  <c r="J102" i="6" s="1"/>
  <c r="J165" i="6" s="1"/>
  <c r="J228" i="6" s="1"/>
  <c r="J291" i="6" s="1"/>
  <c r="J354" i="6" s="1"/>
  <c r="J417" i="6" s="1"/>
  <c r="J480" i="6" s="1"/>
  <c r="J543" i="6" s="1"/>
  <c r="J606" i="6" s="1"/>
  <c r="J669" i="6" s="1"/>
  <c r="J732" i="6" s="1"/>
  <c r="F40" i="6"/>
  <c r="F103" i="6" s="1"/>
  <c r="F166" i="6" s="1"/>
  <c r="F229" i="6" s="1"/>
  <c r="F292" i="6" s="1"/>
  <c r="F355" i="6" s="1"/>
  <c r="F418" i="6" s="1"/>
  <c r="F481" i="6" s="1"/>
  <c r="F544" i="6" s="1"/>
  <c r="F607" i="6" s="1"/>
  <c r="F670" i="6" s="1"/>
  <c r="F733" i="6" s="1"/>
  <c r="G40" i="6"/>
  <c r="G103" i="6" s="1"/>
  <c r="G166" i="6" s="1"/>
  <c r="G229" i="6" s="1"/>
  <c r="G292" i="6" s="1"/>
  <c r="G355" i="6" s="1"/>
  <c r="G418" i="6" s="1"/>
  <c r="G481" i="6" s="1"/>
  <c r="G544" i="6" s="1"/>
  <c r="G607" i="6" s="1"/>
  <c r="G670" i="6" s="1"/>
  <c r="G733" i="6" s="1"/>
  <c r="H40" i="6"/>
  <c r="H103" i="6" s="1"/>
  <c r="H166" i="6" s="1"/>
  <c r="H229" i="6" s="1"/>
  <c r="H292" i="6" s="1"/>
  <c r="H355" i="6" s="1"/>
  <c r="H418" i="6" s="1"/>
  <c r="H481" i="6" s="1"/>
  <c r="H544" i="6" s="1"/>
  <c r="H607" i="6" s="1"/>
  <c r="H670" i="6" s="1"/>
  <c r="H733" i="6" s="1"/>
  <c r="I40" i="6"/>
  <c r="I103" i="6" s="1"/>
  <c r="I166" i="6" s="1"/>
  <c r="I229" i="6" s="1"/>
  <c r="J40" i="6"/>
  <c r="J103" i="6" s="1"/>
  <c r="J166" i="6" s="1"/>
  <c r="J229" i="6" s="1"/>
  <c r="J292" i="6" s="1"/>
  <c r="J355" i="6" s="1"/>
  <c r="J418" i="6" s="1"/>
  <c r="J481" i="6" s="1"/>
  <c r="J544" i="6" s="1"/>
  <c r="J607" i="6" s="1"/>
  <c r="J670" i="6" s="1"/>
  <c r="J733" i="6" s="1"/>
  <c r="F41" i="6"/>
  <c r="F104" i="6" s="1"/>
  <c r="F167" i="6" s="1"/>
  <c r="F230" i="6" s="1"/>
  <c r="F293" i="6" s="1"/>
  <c r="F356" i="6" s="1"/>
  <c r="F419" i="6" s="1"/>
  <c r="F482" i="6" s="1"/>
  <c r="F545" i="6" s="1"/>
  <c r="F608" i="6" s="1"/>
  <c r="F671" i="6" s="1"/>
  <c r="F734" i="6" s="1"/>
  <c r="G41" i="6"/>
  <c r="G104" i="6" s="1"/>
  <c r="G167" i="6" s="1"/>
  <c r="G230" i="6" s="1"/>
  <c r="G293" i="6" s="1"/>
  <c r="G356" i="6" s="1"/>
  <c r="G419" i="6" s="1"/>
  <c r="G482" i="6" s="1"/>
  <c r="G545" i="6" s="1"/>
  <c r="G608" i="6" s="1"/>
  <c r="G671" i="6" s="1"/>
  <c r="G734" i="6" s="1"/>
  <c r="H41" i="6"/>
  <c r="H104" i="6" s="1"/>
  <c r="H167" i="6" s="1"/>
  <c r="H230" i="6" s="1"/>
  <c r="H293" i="6" s="1"/>
  <c r="H356" i="6" s="1"/>
  <c r="H419" i="6" s="1"/>
  <c r="H482" i="6" s="1"/>
  <c r="H545" i="6" s="1"/>
  <c r="H608" i="6" s="1"/>
  <c r="H671" i="6" s="1"/>
  <c r="H734" i="6" s="1"/>
  <c r="I41" i="6"/>
  <c r="I104" i="6" s="1"/>
  <c r="I167" i="6" s="1"/>
  <c r="I230" i="6" s="1"/>
  <c r="I293" i="6" s="1"/>
  <c r="I356" i="6" s="1"/>
  <c r="I419" i="6" s="1"/>
  <c r="I482" i="6" s="1"/>
  <c r="I545" i="6" s="1"/>
  <c r="I608" i="6" s="1"/>
  <c r="I671" i="6" s="1"/>
  <c r="I734" i="6" s="1"/>
  <c r="J41" i="6"/>
  <c r="J104" i="6" s="1"/>
  <c r="J167" i="6" s="1"/>
  <c r="J230" i="6" s="1"/>
  <c r="J293" i="6" s="1"/>
  <c r="J356" i="6" s="1"/>
  <c r="J419" i="6" s="1"/>
  <c r="J482" i="6" s="1"/>
  <c r="J545" i="6" s="1"/>
  <c r="J608" i="6" s="1"/>
  <c r="J671" i="6" s="1"/>
  <c r="J734" i="6" s="1"/>
  <c r="F42" i="6"/>
  <c r="F105" i="6" s="1"/>
  <c r="F168" i="6" s="1"/>
  <c r="F231" i="6" s="1"/>
  <c r="F294" i="6" s="1"/>
  <c r="F357" i="6" s="1"/>
  <c r="F420" i="6" s="1"/>
  <c r="F483" i="6" s="1"/>
  <c r="F546" i="6" s="1"/>
  <c r="F609" i="6" s="1"/>
  <c r="F672" i="6" s="1"/>
  <c r="F735" i="6" s="1"/>
  <c r="G42" i="6"/>
  <c r="G105" i="6" s="1"/>
  <c r="G168" i="6" s="1"/>
  <c r="G231" i="6" s="1"/>
  <c r="G294" i="6" s="1"/>
  <c r="G357" i="6" s="1"/>
  <c r="G420" i="6" s="1"/>
  <c r="G483" i="6" s="1"/>
  <c r="G546" i="6" s="1"/>
  <c r="G609" i="6" s="1"/>
  <c r="G672" i="6" s="1"/>
  <c r="G735" i="6" s="1"/>
  <c r="H42" i="6"/>
  <c r="H105" i="6" s="1"/>
  <c r="H168" i="6" s="1"/>
  <c r="H231" i="6" s="1"/>
  <c r="H294" i="6" s="1"/>
  <c r="H357" i="6" s="1"/>
  <c r="H420" i="6" s="1"/>
  <c r="H483" i="6" s="1"/>
  <c r="H546" i="6" s="1"/>
  <c r="H609" i="6" s="1"/>
  <c r="H672" i="6" s="1"/>
  <c r="H735" i="6" s="1"/>
  <c r="I42" i="6"/>
  <c r="I105" i="6" s="1"/>
  <c r="I168" i="6" s="1"/>
  <c r="I231" i="6" s="1"/>
  <c r="I294" i="6" s="1"/>
  <c r="I357" i="6" s="1"/>
  <c r="I420" i="6" s="1"/>
  <c r="I483" i="6" s="1"/>
  <c r="I546" i="6" s="1"/>
  <c r="I609" i="6" s="1"/>
  <c r="I672" i="6" s="1"/>
  <c r="I735" i="6" s="1"/>
  <c r="J42" i="6"/>
  <c r="J105" i="6" s="1"/>
  <c r="J168" i="6" s="1"/>
  <c r="J231" i="6" s="1"/>
  <c r="J294" i="6" s="1"/>
  <c r="J357" i="6" s="1"/>
  <c r="J420" i="6" s="1"/>
  <c r="J483" i="6" s="1"/>
  <c r="J546" i="6" s="1"/>
  <c r="J609" i="6" s="1"/>
  <c r="J672" i="6" s="1"/>
  <c r="J735" i="6" s="1"/>
  <c r="F43" i="6"/>
  <c r="F106" i="6" s="1"/>
  <c r="F169" i="6" s="1"/>
  <c r="F232" i="6" s="1"/>
  <c r="F295" i="6" s="1"/>
  <c r="F358" i="6" s="1"/>
  <c r="F421" i="6" s="1"/>
  <c r="F484" i="6" s="1"/>
  <c r="F547" i="6" s="1"/>
  <c r="F610" i="6" s="1"/>
  <c r="F673" i="6" s="1"/>
  <c r="F736" i="6" s="1"/>
  <c r="G43" i="6"/>
  <c r="G106" i="6" s="1"/>
  <c r="G169" i="6" s="1"/>
  <c r="G232" i="6" s="1"/>
  <c r="G295" i="6" s="1"/>
  <c r="G358" i="6" s="1"/>
  <c r="G421" i="6" s="1"/>
  <c r="G484" i="6" s="1"/>
  <c r="G547" i="6" s="1"/>
  <c r="G610" i="6" s="1"/>
  <c r="G673" i="6" s="1"/>
  <c r="G736" i="6" s="1"/>
  <c r="H43" i="6"/>
  <c r="H106" i="6" s="1"/>
  <c r="H169" i="6" s="1"/>
  <c r="H232" i="6" s="1"/>
  <c r="H295" i="6" s="1"/>
  <c r="H358" i="6" s="1"/>
  <c r="H421" i="6" s="1"/>
  <c r="H484" i="6" s="1"/>
  <c r="H547" i="6" s="1"/>
  <c r="H610" i="6" s="1"/>
  <c r="H673" i="6" s="1"/>
  <c r="H736" i="6" s="1"/>
  <c r="I43" i="6"/>
  <c r="I106" i="6" s="1"/>
  <c r="I169" i="6" s="1"/>
  <c r="I232" i="6" s="1"/>
  <c r="I295" i="6" s="1"/>
  <c r="I358" i="6" s="1"/>
  <c r="I421" i="6" s="1"/>
  <c r="I484" i="6" s="1"/>
  <c r="I547" i="6" s="1"/>
  <c r="I610" i="6" s="1"/>
  <c r="I673" i="6" s="1"/>
  <c r="I736" i="6" s="1"/>
  <c r="J43" i="6"/>
  <c r="J106" i="6" s="1"/>
  <c r="J169" i="6" s="1"/>
  <c r="J232" i="6" s="1"/>
  <c r="J295" i="6" s="1"/>
  <c r="J358" i="6" s="1"/>
  <c r="J421" i="6" s="1"/>
  <c r="J484" i="6" s="1"/>
  <c r="J547" i="6" s="1"/>
  <c r="J610" i="6" s="1"/>
  <c r="J673" i="6" s="1"/>
  <c r="J736" i="6" s="1"/>
  <c r="F44" i="6"/>
  <c r="F107" i="6" s="1"/>
  <c r="F170" i="6" s="1"/>
  <c r="F233" i="6" s="1"/>
  <c r="F296" i="6" s="1"/>
  <c r="F359" i="6" s="1"/>
  <c r="F422" i="6" s="1"/>
  <c r="F485" i="6" s="1"/>
  <c r="F548" i="6" s="1"/>
  <c r="F611" i="6" s="1"/>
  <c r="F674" i="6" s="1"/>
  <c r="F737" i="6" s="1"/>
  <c r="G44" i="6"/>
  <c r="G107" i="6" s="1"/>
  <c r="G170" i="6" s="1"/>
  <c r="G233" i="6" s="1"/>
  <c r="G296" i="6" s="1"/>
  <c r="G359" i="6" s="1"/>
  <c r="G422" i="6" s="1"/>
  <c r="G485" i="6" s="1"/>
  <c r="G548" i="6" s="1"/>
  <c r="G611" i="6" s="1"/>
  <c r="G674" i="6" s="1"/>
  <c r="G737" i="6" s="1"/>
  <c r="H44" i="6"/>
  <c r="H107" i="6" s="1"/>
  <c r="H170" i="6" s="1"/>
  <c r="H233" i="6" s="1"/>
  <c r="H296" i="6" s="1"/>
  <c r="H359" i="6" s="1"/>
  <c r="H422" i="6" s="1"/>
  <c r="H485" i="6" s="1"/>
  <c r="H548" i="6" s="1"/>
  <c r="H611" i="6" s="1"/>
  <c r="H674" i="6" s="1"/>
  <c r="H737" i="6" s="1"/>
  <c r="I44" i="6"/>
  <c r="I107" i="6" s="1"/>
  <c r="I170" i="6" s="1"/>
  <c r="I233" i="6" s="1"/>
  <c r="I296" i="6" s="1"/>
  <c r="I359" i="6" s="1"/>
  <c r="I422" i="6" s="1"/>
  <c r="I485" i="6" s="1"/>
  <c r="I548" i="6" s="1"/>
  <c r="I611" i="6" s="1"/>
  <c r="I674" i="6" s="1"/>
  <c r="I737" i="6" s="1"/>
  <c r="J44" i="6"/>
  <c r="J107" i="6" s="1"/>
  <c r="J170" i="6" s="1"/>
  <c r="J233" i="6" s="1"/>
  <c r="J296" i="6" s="1"/>
  <c r="J359" i="6" s="1"/>
  <c r="J422" i="6" s="1"/>
  <c r="J485" i="6" s="1"/>
  <c r="J548" i="6" s="1"/>
  <c r="J611" i="6" s="1"/>
  <c r="J674" i="6" s="1"/>
  <c r="J737" i="6" s="1"/>
  <c r="E65" i="6"/>
  <c r="E128" i="6" s="1"/>
  <c r="E191" i="6" s="1"/>
  <c r="E254" i="6" s="1"/>
  <c r="E317" i="6" s="1"/>
  <c r="E380" i="6" s="1"/>
  <c r="E443" i="6" s="1"/>
  <c r="E506" i="6" s="1"/>
  <c r="E569" i="6" s="1"/>
  <c r="E632" i="6" s="1"/>
  <c r="E695" i="6" s="1"/>
  <c r="E758" i="6" s="1"/>
  <c r="E64" i="6"/>
  <c r="E127" i="6" s="1"/>
  <c r="E190" i="6" s="1"/>
  <c r="E253" i="6" s="1"/>
  <c r="E316" i="6" s="1"/>
  <c r="E379" i="6" s="1"/>
  <c r="E442" i="6" s="1"/>
  <c r="E505" i="6" s="1"/>
  <c r="E568" i="6" s="1"/>
  <c r="E631" i="6" s="1"/>
  <c r="E694" i="6" s="1"/>
  <c r="E757" i="6" s="1"/>
  <c r="E63" i="6"/>
  <c r="E126" i="6" s="1"/>
  <c r="E189" i="6" s="1"/>
  <c r="E252" i="6" s="1"/>
  <c r="E315" i="6" s="1"/>
  <c r="E378" i="6" s="1"/>
  <c r="E441" i="6" s="1"/>
  <c r="E504" i="6" s="1"/>
  <c r="E567" i="6" s="1"/>
  <c r="E630" i="6" s="1"/>
  <c r="E693" i="6" s="1"/>
  <c r="E756" i="6" s="1"/>
  <c r="E62" i="6"/>
  <c r="E125" i="6" s="1"/>
  <c r="E188" i="6" s="1"/>
  <c r="E251" i="6" s="1"/>
  <c r="E314" i="6" s="1"/>
  <c r="E377" i="6" s="1"/>
  <c r="E440" i="6" s="1"/>
  <c r="E503" i="6" s="1"/>
  <c r="E566" i="6" s="1"/>
  <c r="E629" i="6" s="1"/>
  <c r="E692" i="6" s="1"/>
  <c r="E755" i="6" s="1"/>
  <c r="E61" i="6"/>
  <c r="E124" i="6" s="1"/>
  <c r="E187" i="6" s="1"/>
  <c r="E250" i="6" s="1"/>
  <c r="E313" i="6" s="1"/>
  <c r="E376" i="6" s="1"/>
  <c r="E439" i="6" s="1"/>
  <c r="E502" i="6" s="1"/>
  <c r="E565" i="6" s="1"/>
  <c r="E628" i="6" s="1"/>
  <c r="E691" i="6" s="1"/>
  <c r="E754" i="6" s="1"/>
  <c r="E60" i="6"/>
  <c r="E123" i="6" s="1"/>
  <c r="E186" i="6" s="1"/>
  <c r="E249" i="6" s="1"/>
  <c r="E312" i="6" s="1"/>
  <c r="E375" i="6" s="1"/>
  <c r="E438" i="6" s="1"/>
  <c r="E501" i="6" s="1"/>
  <c r="E564" i="6" s="1"/>
  <c r="E627" i="6" s="1"/>
  <c r="E690" i="6" s="1"/>
  <c r="E753" i="6" s="1"/>
  <c r="E53" i="6"/>
  <c r="E116" i="6" s="1"/>
  <c r="E179" i="6" s="1"/>
  <c r="E242" i="6" s="1"/>
  <c r="E305" i="6" s="1"/>
  <c r="E368" i="6" s="1"/>
  <c r="E431" i="6" s="1"/>
  <c r="E494" i="6" s="1"/>
  <c r="E557" i="6" s="1"/>
  <c r="E620" i="6" s="1"/>
  <c r="E683" i="6" s="1"/>
  <c r="E746" i="6" s="1"/>
  <c r="E52" i="6"/>
  <c r="E115" i="6" s="1"/>
  <c r="E178" i="6" s="1"/>
  <c r="E241" i="6" s="1"/>
  <c r="E304" i="6" s="1"/>
  <c r="E367" i="6" s="1"/>
  <c r="E430" i="6" s="1"/>
  <c r="E493" i="6" s="1"/>
  <c r="E556" i="6" s="1"/>
  <c r="E619" i="6" s="1"/>
  <c r="E682" i="6" s="1"/>
  <c r="E745" i="6" s="1"/>
  <c r="E51" i="6"/>
  <c r="E114" i="6" s="1"/>
  <c r="E177" i="6" s="1"/>
  <c r="E240" i="6" s="1"/>
  <c r="E303" i="6" s="1"/>
  <c r="E366" i="6" s="1"/>
  <c r="E429" i="6" s="1"/>
  <c r="E492" i="6" s="1"/>
  <c r="E555" i="6" s="1"/>
  <c r="E618" i="6" s="1"/>
  <c r="E681" i="6" s="1"/>
  <c r="E744" i="6" s="1"/>
  <c r="E50" i="6"/>
  <c r="E113" i="6" s="1"/>
  <c r="E176" i="6" s="1"/>
  <c r="E239" i="6" s="1"/>
  <c r="E302" i="6" s="1"/>
  <c r="E365" i="6" s="1"/>
  <c r="E428" i="6" s="1"/>
  <c r="E491" i="6" s="1"/>
  <c r="E554" i="6" s="1"/>
  <c r="E617" i="6" s="1"/>
  <c r="E680" i="6" s="1"/>
  <c r="E743" i="6" s="1"/>
  <c r="E49" i="6"/>
  <c r="E112" i="6" s="1"/>
  <c r="E175" i="6" s="1"/>
  <c r="E238" i="6" s="1"/>
  <c r="E301" i="6" s="1"/>
  <c r="E364" i="6" s="1"/>
  <c r="E427" i="6" s="1"/>
  <c r="E490" i="6" s="1"/>
  <c r="E553" i="6" s="1"/>
  <c r="E616" i="6" s="1"/>
  <c r="E679" i="6" s="1"/>
  <c r="E742" i="6" s="1"/>
  <c r="E48" i="6"/>
  <c r="E111" i="6" s="1"/>
  <c r="E174" i="6" s="1"/>
  <c r="E237" i="6" s="1"/>
  <c r="E300" i="6" s="1"/>
  <c r="E363" i="6" s="1"/>
  <c r="E426" i="6" s="1"/>
  <c r="E489" i="6" s="1"/>
  <c r="E552" i="6" s="1"/>
  <c r="E615" i="6" s="1"/>
  <c r="E678" i="6" s="1"/>
  <c r="E741" i="6" s="1"/>
  <c r="E44" i="6"/>
  <c r="E107" i="6" s="1"/>
  <c r="E170" i="6" s="1"/>
  <c r="E233" i="6" s="1"/>
  <c r="E296" i="6" s="1"/>
  <c r="E359" i="6" s="1"/>
  <c r="E422" i="6" s="1"/>
  <c r="E485" i="6" s="1"/>
  <c r="E548" i="6" s="1"/>
  <c r="E611" i="6" s="1"/>
  <c r="E674" i="6" s="1"/>
  <c r="E737" i="6" s="1"/>
  <c r="E43" i="6"/>
  <c r="E106" i="6" s="1"/>
  <c r="E169" i="6" s="1"/>
  <c r="E232" i="6" s="1"/>
  <c r="E295" i="6" s="1"/>
  <c r="E358" i="6" s="1"/>
  <c r="E421" i="6" s="1"/>
  <c r="E484" i="6" s="1"/>
  <c r="E547" i="6" s="1"/>
  <c r="E610" i="6" s="1"/>
  <c r="E673" i="6" s="1"/>
  <c r="E736" i="6" s="1"/>
  <c r="E42" i="6"/>
  <c r="E105" i="6" s="1"/>
  <c r="E168" i="6" s="1"/>
  <c r="E231" i="6" s="1"/>
  <c r="E294" i="6" s="1"/>
  <c r="E357" i="6" s="1"/>
  <c r="E420" i="6" s="1"/>
  <c r="E483" i="6" s="1"/>
  <c r="E546" i="6" s="1"/>
  <c r="E609" i="6" s="1"/>
  <c r="E672" i="6" s="1"/>
  <c r="E735" i="6" s="1"/>
  <c r="E41" i="6"/>
  <c r="E104" i="6" s="1"/>
  <c r="E167" i="6" s="1"/>
  <c r="E230" i="6" s="1"/>
  <c r="E293" i="6" s="1"/>
  <c r="E356" i="6" s="1"/>
  <c r="E419" i="6" s="1"/>
  <c r="E482" i="6" s="1"/>
  <c r="E545" i="6" s="1"/>
  <c r="E608" i="6" s="1"/>
  <c r="E671" i="6" s="1"/>
  <c r="E734" i="6" s="1"/>
  <c r="E40" i="6"/>
  <c r="E103" i="6" s="1"/>
  <c r="E166" i="6" s="1"/>
  <c r="E229" i="6" s="1"/>
  <c r="E292" i="6" s="1"/>
  <c r="E355" i="6" s="1"/>
  <c r="E418" i="6" s="1"/>
  <c r="E481" i="6" s="1"/>
  <c r="E544" i="6" s="1"/>
  <c r="E607" i="6" s="1"/>
  <c r="E670" i="6" s="1"/>
  <c r="E733" i="6" s="1"/>
  <c r="E39" i="6"/>
  <c r="E102" i="6" s="1"/>
  <c r="E165" i="6" s="1"/>
  <c r="E228" i="6" s="1"/>
  <c r="E291" i="6" s="1"/>
  <c r="E354" i="6" s="1"/>
  <c r="E417" i="6" s="1"/>
  <c r="E480" i="6" s="1"/>
  <c r="E543" i="6" s="1"/>
  <c r="E606" i="6" s="1"/>
  <c r="E669" i="6" s="1"/>
  <c r="E732" i="6" s="1"/>
  <c r="E35" i="6"/>
  <c r="E98" i="6" s="1"/>
  <c r="E161" i="6" s="1"/>
  <c r="E224" i="6" s="1"/>
  <c r="E287" i="6" s="1"/>
  <c r="E350" i="6" s="1"/>
  <c r="E413" i="6" s="1"/>
  <c r="E476" i="6" s="1"/>
  <c r="E539" i="6" s="1"/>
  <c r="E602" i="6" s="1"/>
  <c r="E665" i="6" s="1"/>
  <c r="E728" i="6" s="1"/>
  <c r="E34" i="6"/>
  <c r="E97" i="6" s="1"/>
  <c r="E160" i="6" s="1"/>
  <c r="E223" i="6" s="1"/>
  <c r="E286" i="6" s="1"/>
  <c r="E349" i="6" s="1"/>
  <c r="E412" i="6" s="1"/>
  <c r="E475" i="6" s="1"/>
  <c r="E538" i="6" s="1"/>
  <c r="E601" i="6" s="1"/>
  <c r="E664" i="6" s="1"/>
  <c r="E727" i="6" s="1"/>
  <c r="E33" i="6"/>
  <c r="E96" i="6" s="1"/>
  <c r="E159" i="6" s="1"/>
  <c r="E222" i="6" s="1"/>
  <c r="E285" i="6" s="1"/>
  <c r="E348" i="6" s="1"/>
  <c r="E411" i="6" s="1"/>
  <c r="E474" i="6" s="1"/>
  <c r="E537" i="6" s="1"/>
  <c r="E600" i="6" s="1"/>
  <c r="E663" i="6" s="1"/>
  <c r="E726" i="6" s="1"/>
  <c r="E32" i="6"/>
  <c r="E95" i="6" s="1"/>
  <c r="E158" i="6" s="1"/>
  <c r="E221" i="6" s="1"/>
  <c r="E284" i="6" s="1"/>
  <c r="E347" i="6" s="1"/>
  <c r="E410" i="6" s="1"/>
  <c r="E473" i="6" s="1"/>
  <c r="E536" i="6" s="1"/>
  <c r="E599" i="6" s="1"/>
  <c r="E662" i="6" s="1"/>
  <c r="E725" i="6" s="1"/>
  <c r="E31" i="6"/>
  <c r="E94" i="6" s="1"/>
  <c r="E157" i="6" s="1"/>
  <c r="E220" i="6" s="1"/>
  <c r="E283" i="6" s="1"/>
  <c r="E346" i="6" s="1"/>
  <c r="E409" i="6" s="1"/>
  <c r="E472" i="6" s="1"/>
  <c r="E535" i="6" s="1"/>
  <c r="E598" i="6" s="1"/>
  <c r="E661" i="6" s="1"/>
  <c r="E724" i="6" s="1"/>
  <c r="E30" i="6"/>
  <c r="E93" i="6" s="1"/>
  <c r="E156" i="6" s="1"/>
  <c r="E219" i="6" s="1"/>
  <c r="E282" i="6" s="1"/>
  <c r="E345" i="6" s="1"/>
  <c r="E408" i="6" s="1"/>
  <c r="E471" i="6" s="1"/>
  <c r="E534" i="6" s="1"/>
  <c r="E597" i="6" s="1"/>
  <c r="E660" i="6" s="1"/>
  <c r="E723" i="6" s="1"/>
  <c r="E29" i="6"/>
  <c r="E92" i="6" s="1"/>
  <c r="E155" i="6" s="1"/>
  <c r="E218" i="6" s="1"/>
  <c r="E281" i="6" s="1"/>
  <c r="E344" i="6" s="1"/>
  <c r="E407" i="6" s="1"/>
  <c r="E470" i="6" s="1"/>
  <c r="E533" i="6" s="1"/>
  <c r="E596" i="6" s="1"/>
  <c r="E659" i="6" s="1"/>
  <c r="E722" i="6" s="1"/>
  <c r="E28" i="6"/>
  <c r="E91" i="6" s="1"/>
  <c r="E154" i="6" s="1"/>
  <c r="E217" i="6" s="1"/>
  <c r="E280" i="6" s="1"/>
  <c r="E343" i="6" s="1"/>
  <c r="E406" i="6" s="1"/>
  <c r="E469" i="6" s="1"/>
  <c r="E532" i="6" s="1"/>
  <c r="E595" i="6" s="1"/>
  <c r="E658" i="6" s="1"/>
  <c r="E721" i="6" s="1"/>
  <c r="E27" i="6"/>
  <c r="E90" i="6" s="1"/>
  <c r="E153" i="6" s="1"/>
  <c r="E216" i="6" s="1"/>
  <c r="E279" i="6" s="1"/>
  <c r="E342" i="6" s="1"/>
  <c r="E405" i="6" s="1"/>
  <c r="E468" i="6" s="1"/>
  <c r="E531" i="6" s="1"/>
  <c r="E594" i="6" s="1"/>
  <c r="E657" i="6" s="1"/>
  <c r="E720" i="6" s="1"/>
  <c r="F21" i="6"/>
  <c r="F84" i="6" s="1"/>
  <c r="F147" i="6" s="1"/>
  <c r="F210" i="6" s="1"/>
  <c r="F273" i="6" s="1"/>
  <c r="F336" i="6" s="1"/>
  <c r="F399" i="6" s="1"/>
  <c r="F462" i="6" s="1"/>
  <c r="F525" i="6" s="1"/>
  <c r="F588" i="6" s="1"/>
  <c r="F651" i="6" s="1"/>
  <c r="F714" i="6" s="1"/>
  <c r="G21" i="6"/>
  <c r="G84" i="6" s="1"/>
  <c r="G147" i="6" s="1"/>
  <c r="G210" i="6" s="1"/>
  <c r="G273" i="6" s="1"/>
  <c r="G336" i="6" s="1"/>
  <c r="G399" i="6" s="1"/>
  <c r="G462" i="6" s="1"/>
  <c r="G525" i="6" s="1"/>
  <c r="G588" i="6" s="1"/>
  <c r="G651" i="6" s="1"/>
  <c r="G714" i="6" s="1"/>
  <c r="F22" i="6"/>
  <c r="F85" i="6" s="1"/>
  <c r="F148" i="6" s="1"/>
  <c r="F211" i="6" s="1"/>
  <c r="F274" i="6" s="1"/>
  <c r="F337" i="6" s="1"/>
  <c r="F400" i="6" s="1"/>
  <c r="F463" i="6" s="1"/>
  <c r="F526" i="6" s="1"/>
  <c r="F589" i="6" s="1"/>
  <c r="F652" i="6" s="1"/>
  <c r="F715" i="6" s="1"/>
  <c r="G22" i="6"/>
  <c r="G85" i="6" s="1"/>
  <c r="G148" i="6" s="1"/>
  <c r="G211" i="6" s="1"/>
  <c r="G274" i="6" s="1"/>
  <c r="G337" i="6" s="1"/>
  <c r="G400" i="6" s="1"/>
  <c r="G463" i="6" s="1"/>
  <c r="G526" i="6" s="1"/>
  <c r="G589" i="6" s="1"/>
  <c r="G652" i="6" s="1"/>
  <c r="G715" i="6" s="1"/>
  <c r="F23" i="6"/>
  <c r="F86" i="6" s="1"/>
  <c r="F149" i="6" s="1"/>
  <c r="F212" i="6" s="1"/>
  <c r="F275" i="6" s="1"/>
  <c r="F338" i="6" s="1"/>
  <c r="F401" i="6" s="1"/>
  <c r="F464" i="6" s="1"/>
  <c r="F527" i="6" s="1"/>
  <c r="F590" i="6" s="1"/>
  <c r="F653" i="6" s="1"/>
  <c r="F716" i="6" s="1"/>
  <c r="G23" i="6"/>
  <c r="G86" i="6" s="1"/>
  <c r="G149" i="6" s="1"/>
  <c r="G212" i="6" s="1"/>
  <c r="G275" i="6" s="1"/>
  <c r="G338" i="6" s="1"/>
  <c r="G401" i="6" s="1"/>
  <c r="G464" i="6" s="1"/>
  <c r="G527" i="6" s="1"/>
  <c r="G590" i="6" s="1"/>
  <c r="G653" i="6" s="1"/>
  <c r="G716" i="6" s="1"/>
  <c r="E23" i="6"/>
  <c r="E86" i="6" s="1"/>
  <c r="E149" i="6" s="1"/>
  <c r="E212" i="6" s="1"/>
  <c r="E275" i="6" s="1"/>
  <c r="E338" i="6" s="1"/>
  <c r="E401" i="6" s="1"/>
  <c r="E464" i="6" s="1"/>
  <c r="E527" i="6" s="1"/>
  <c r="E590" i="6" s="1"/>
  <c r="E653" i="6" s="1"/>
  <c r="E716" i="6" s="1"/>
  <c r="E22" i="6"/>
  <c r="E85" i="6" s="1"/>
  <c r="E148" i="6" s="1"/>
  <c r="E211" i="6" s="1"/>
  <c r="E274" i="6" s="1"/>
  <c r="E337" i="6" s="1"/>
  <c r="E400" i="6" s="1"/>
  <c r="E463" i="6" s="1"/>
  <c r="E526" i="6" s="1"/>
  <c r="E589" i="6" s="1"/>
  <c r="E652" i="6" s="1"/>
  <c r="E715" i="6" s="1"/>
  <c r="E21" i="6"/>
  <c r="E84" i="6" s="1"/>
  <c r="E147" i="6" s="1"/>
  <c r="E210" i="6" s="1"/>
  <c r="E273" i="6" s="1"/>
  <c r="E336" i="6" s="1"/>
  <c r="E399" i="6" s="1"/>
  <c r="E462" i="6" s="1"/>
  <c r="E525" i="6" s="1"/>
  <c r="E588" i="6" s="1"/>
  <c r="E651" i="6" s="1"/>
  <c r="E714" i="6" s="1"/>
  <c r="F19" i="6"/>
  <c r="G19" i="6"/>
  <c r="F20" i="6"/>
  <c r="G20" i="6"/>
  <c r="E20" i="6"/>
  <c r="E19" i="6"/>
  <c r="F14" i="6"/>
  <c r="F77" i="6" s="1"/>
  <c r="F140" i="6" s="1"/>
  <c r="F203" i="6" s="1"/>
  <c r="F266" i="6" s="1"/>
  <c r="F329" i="6" s="1"/>
  <c r="F392" i="6" s="1"/>
  <c r="F455" i="6" s="1"/>
  <c r="F518" i="6" s="1"/>
  <c r="F581" i="6" s="1"/>
  <c r="F644" i="6" s="1"/>
  <c r="F707" i="6" s="1"/>
  <c r="G14" i="6"/>
  <c r="G77" i="6" s="1"/>
  <c r="G140" i="6" s="1"/>
  <c r="G203" i="6" s="1"/>
  <c r="G266" i="6" s="1"/>
  <c r="G329" i="6" s="1"/>
  <c r="G392" i="6" s="1"/>
  <c r="G455" i="6" s="1"/>
  <c r="G518" i="6" s="1"/>
  <c r="G581" i="6" s="1"/>
  <c r="G644" i="6" s="1"/>
  <c r="G707" i="6" s="1"/>
  <c r="E14" i="6"/>
  <c r="E77" i="6" s="1"/>
  <c r="E140" i="6" s="1"/>
  <c r="E203" i="6" s="1"/>
  <c r="E266" i="6" s="1"/>
  <c r="E329" i="6" s="1"/>
  <c r="E392" i="6" s="1"/>
  <c r="E455" i="6" s="1"/>
  <c r="E518" i="6" s="1"/>
  <c r="E581" i="6" s="1"/>
  <c r="E644" i="6" s="1"/>
  <c r="E707" i="6" s="1"/>
  <c r="F13" i="6"/>
  <c r="F76" i="6" s="1"/>
  <c r="F139" i="6" s="1"/>
  <c r="F202" i="6" s="1"/>
  <c r="F265" i="6" s="1"/>
  <c r="F328" i="6" s="1"/>
  <c r="F391" i="6" s="1"/>
  <c r="F454" i="6" s="1"/>
  <c r="F517" i="6" s="1"/>
  <c r="F580" i="6" s="1"/>
  <c r="F643" i="6" s="1"/>
  <c r="F706" i="6" s="1"/>
  <c r="G13" i="6"/>
  <c r="G76" i="6" s="1"/>
  <c r="G139" i="6" s="1"/>
  <c r="G202" i="6" s="1"/>
  <c r="G265" i="6" s="1"/>
  <c r="G328" i="6" s="1"/>
  <c r="G391" i="6" s="1"/>
  <c r="G454" i="6" s="1"/>
  <c r="G517" i="6" s="1"/>
  <c r="G580" i="6" s="1"/>
  <c r="G643" i="6" s="1"/>
  <c r="G706" i="6" s="1"/>
  <c r="E13" i="6"/>
  <c r="E76" i="6" s="1"/>
  <c r="E139" i="6" s="1"/>
  <c r="E202" i="6" s="1"/>
  <c r="E265" i="6" s="1"/>
  <c r="E328" i="6" s="1"/>
  <c r="E391" i="6" s="1"/>
  <c r="E454" i="6" s="1"/>
  <c r="E517" i="6" s="1"/>
  <c r="E580" i="6" s="1"/>
  <c r="E643" i="6" s="1"/>
  <c r="E706" i="6" s="1"/>
  <c r="F12" i="6"/>
  <c r="F75" i="6" s="1"/>
  <c r="F138" i="6" s="1"/>
  <c r="F201" i="6" s="1"/>
  <c r="F264" i="6" s="1"/>
  <c r="F327" i="6" s="1"/>
  <c r="F390" i="6" s="1"/>
  <c r="F453" i="6" s="1"/>
  <c r="F516" i="6" s="1"/>
  <c r="F579" i="6" s="1"/>
  <c r="F642" i="6" s="1"/>
  <c r="F705" i="6" s="1"/>
  <c r="G12" i="6"/>
  <c r="G75" i="6" s="1"/>
  <c r="G138" i="6" s="1"/>
  <c r="G201" i="6" s="1"/>
  <c r="G264" i="6" s="1"/>
  <c r="G327" i="6" s="1"/>
  <c r="G390" i="6" s="1"/>
  <c r="G453" i="6" s="1"/>
  <c r="G516" i="6" s="1"/>
  <c r="G579" i="6" s="1"/>
  <c r="G642" i="6" s="1"/>
  <c r="G705" i="6" s="1"/>
  <c r="E12" i="6"/>
  <c r="E75" i="6" s="1"/>
  <c r="E138" i="6" s="1"/>
  <c r="E201" i="6" s="1"/>
  <c r="E264" i="6" s="1"/>
  <c r="E327" i="6" s="1"/>
  <c r="E390" i="6" s="1"/>
  <c r="E453" i="6" s="1"/>
  <c r="E516" i="6" s="1"/>
  <c r="E579" i="6" s="1"/>
  <c r="E642" i="6" s="1"/>
  <c r="E705" i="6" s="1"/>
  <c r="F11" i="6"/>
  <c r="F74" i="6" s="1"/>
  <c r="G11" i="6"/>
  <c r="G74" i="6" s="1"/>
  <c r="E11" i="6"/>
  <c r="E74" i="6" s="1"/>
  <c r="F10" i="6"/>
  <c r="F73" i="6" s="1"/>
  <c r="G10" i="6"/>
  <c r="G73" i="6" s="1"/>
  <c r="E10" i="6"/>
  <c r="E73" i="6" s="1"/>
  <c r="F9" i="6"/>
  <c r="F72" i="6" s="1"/>
  <c r="G9" i="6"/>
  <c r="G72" i="6" s="1"/>
  <c r="E9" i="6"/>
  <c r="E72" i="6" s="1"/>
  <c r="E6" i="6"/>
  <c r="E69" i="6" s="1"/>
  <c r="E132" i="6" s="1"/>
  <c r="E195" i="6" s="1"/>
  <c r="E258" i="6" s="1"/>
  <c r="E321" i="6" s="1"/>
  <c r="E384" i="6" s="1"/>
  <c r="E447" i="6" s="1"/>
  <c r="E510" i="6" s="1"/>
  <c r="E573" i="6" s="1"/>
  <c r="E636" i="6" s="1"/>
  <c r="E699" i="6" s="1"/>
  <c r="F8" i="6"/>
  <c r="F71" i="6" s="1"/>
  <c r="F134" i="6" s="1"/>
  <c r="F197" i="6" s="1"/>
  <c r="F260" i="6" s="1"/>
  <c r="F323" i="6" s="1"/>
  <c r="F386" i="6" s="1"/>
  <c r="F449" i="6" s="1"/>
  <c r="F512" i="6" s="1"/>
  <c r="F575" i="6" s="1"/>
  <c r="F638" i="6" s="1"/>
  <c r="F701" i="6" s="1"/>
  <c r="G8" i="6"/>
  <c r="G71" i="6" s="1"/>
  <c r="G134" i="6" s="1"/>
  <c r="G197" i="6" s="1"/>
  <c r="G260" i="6" s="1"/>
  <c r="G323" i="6" s="1"/>
  <c r="G386" i="6" s="1"/>
  <c r="G449" i="6" s="1"/>
  <c r="G512" i="6" s="1"/>
  <c r="G575" i="6" s="1"/>
  <c r="G638" i="6" s="1"/>
  <c r="G701" i="6" s="1"/>
  <c r="E8" i="6"/>
  <c r="E71" i="6" s="1"/>
  <c r="E134" i="6" s="1"/>
  <c r="E197" i="6" s="1"/>
  <c r="E260" i="6" s="1"/>
  <c r="E323" i="6" s="1"/>
  <c r="E386" i="6" s="1"/>
  <c r="E449" i="6" s="1"/>
  <c r="E512" i="6" s="1"/>
  <c r="E575" i="6" s="1"/>
  <c r="E638" i="6" s="1"/>
  <c r="E701" i="6" s="1"/>
  <c r="F7" i="6"/>
  <c r="F70" i="6" s="1"/>
  <c r="F133" i="6" s="1"/>
  <c r="F196" i="6" s="1"/>
  <c r="F259" i="6" s="1"/>
  <c r="F322" i="6" s="1"/>
  <c r="F385" i="6" s="1"/>
  <c r="F448" i="6" s="1"/>
  <c r="F511" i="6" s="1"/>
  <c r="F574" i="6" s="1"/>
  <c r="F637" i="6" s="1"/>
  <c r="F700" i="6" s="1"/>
  <c r="G7" i="6"/>
  <c r="G70" i="6" s="1"/>
  <c r="G133" i="6" s="1"/>
  <c r="G196" i="6" s="1"/>
  <c r="G259" i="6" s="1"/>
  <c r="G322" i="6" s="1"/>
  <c r="G385" i="6" s="1"/>
  <c r="G448" i="6" s="1"/>
  <c r="G511" i="6" s="1"/>
  <c r="G574" i="6" s="1"/>
  <c r="G637" i="6" s="1"/>
  <c r="G700" i="6" s="1"/>
  <c r="E7" i="6"/>
  <c r="E70" i="6" s="1"/>
  <c r="E133" i="6" s="1"/>
  <c r="E196" i="6" s="1"/>
  <c r="E259" i="6" s="1"/>
  <c r="E322" i="6" s="1"/>
  <c r="E385" i="6" s="1"/>
  <c r="E448" i="6" s="1"/>
  <c r="E511" i="6" s="1"/>
  <c r="E574" i="6" s="1"/>
  <c r="E637" i="6" s="1"/>
  <c r="E700" i="6" s="1"/>
  <c r="F6" i="6"/>
  <c r="F69" i="6" s="1"/>
  <c r="F132" i="6" s="1"/>
  <c r="F195" i="6" s="1"/>
  <c r="F258" i="6" s="1"/>
  <c r="F321" i="6" s="1"/>
  <c r="F384" i="6" s="1"/>
  <c r="F447" i="6" s="1"/>
  <c r="F510" i="6" s="1"/>
  <c r="F573" i="6" s="1"/>
  <c r="F636" i="6" s="1"/>
  <c r="F699" i="6" s="1"/>
  <c r="G6" i="6"/>
  <c r="G69" i="6" s="1"/>
  <c r="G132" i="6" s="1"/>
  <c r="G195" i="6" s="1"/>
  <c r="G258" i="6" s="1"/>
  <c r="G321" i="6" s="1"/>
  <c r="G384" i="6" s="1"/>
  <c r="G447" i="6" s="1"/>
  <c r="G510" i="6" s="1"/>
  <c r="G573" i="6" s="1"/>
  <c r="G636" i="6" s="1"/>
  <c r="G699" i="6" s="1"/>
  <c r="L20" i="6"/>
  <c r="K20" i="6"/>
  <c r="L19" i="6"/>
  <c r="K19" i="6"/>
  <c r="L8" i="6"/>
  <c r="L71" i="6" s="1"/>
  <c r="L134" i="6" s="1"/>
  <c r="L197" i="6" s="1"/>
  <c r="L260" i="6" s="1"/>
  <c r="L323" i="6" s="1"/>
  <c r="L386" i="6" s="1"/>
  <c r="L449" i="6" s="1"/>
  <c r="L512" i="6" s="1"/>
  <c r="L575" i="6" s="1"/>
  <c r="L638" i="6" s="1"/>
  <c r="L701" i="6" s="1"/>
  <c r="K8" i="6"/>
  <c r="K71" i="6" s="1"/>
  <c r="K134" i="6" s="1"/>
  <c r="K197" i="6" s="1"/>
  <c r="K260" i="6" s="1"/>
  <c r="K323" i="6" s="1"/>
  <c r="K386" i="6" s="1"/>
  <c r="K449" i="6" s="1"/>
  <c r="K512" i="6" s="1"/>
  <c r="K575" i="6" s="1"/>
  <c r="K638" i="6" s="1"/>
  <c r="K701" i="6" s="1"/>
  <c r="L7" i="6"/>
  <c r="L70" i="6" s="1"/>
  <c r="L133" i="6" s="1"/>
  <c r="L196" i="6" s="1"/>
  <c r="L259" i="6" s="1"/>
  <c r="L322" i="6" s="1"/>
  <c r="L385" i="6" s="1"/>
  <c r="L448" i="6" s="1"/>
  <c r="L511" i="6" s="1"/>
  <c r="L574" i="6" s="1"/>
  <c r="L637" i="6" s="1"/>
  <c r="L700" i="6" s="1"/>
  <c r="K7" i="6"/>
  <c r="K70" i="6" s="1"/>
  <c r="K133" i="6" s="1"/>
  <c r="K196" i="6" s="1"/>
  <c r="K259" i="6" s="1"/>
  <c r="K322" i="6" s="1"/>
  <c r="K385" i="6" s="1"/>
  <c r="K448" i="6" s="1"/>
  <c r="K511" i="6" s="1"/>
  <c r="K574" i="6" s="1"/>
  <c r="K637" i="6" s="1"/>
  <c r="K700" i="6" s="1"/>
  <c r="J727" i="6" l="1"/>
  <c r="G727" i="6"/>
  <c r="F727" i="6"/>
  <c r="B561" i="6"/>
  <c r="A540" i="6"/>
  <c r="B563" i="6"/>
  <c r="A542" i="6"/>
  <c r="B562" i="6"/>
  <c r="A541" i="6"/>
  <c r="H136" i="6"/>
  <c r="H199" i="6" s="1"/>
  <c r="H262" i="6" s="1"/>
  <c r="H325" i="6" s="1"/>
  <c r="H388" i="6" s="1"/>
  <c r="H451" i="6" s="1"/>
  <c r="H514" i="6" s="1"/>
  <c r="H577" i="6" s="1"/>
  <c r="H640" i="6" s="1"/>
  <c r="H703" i="6" s="1"/>
  <c r="G137" i="6"/>
  <c r="G200" i="6" s="1"/>
  <c r="G263" i="6" s="1"/>
  <c r="G326" i="6" s="1"/>
  <c r="G389" i="6" s="1"/>
  <c r="G452" i="6" s="1"/>
  <c r="G515" i="6" s="1"/>
  <c r="G578" i="6" s="1"/>
  <c r="G641" i="6" s="1"/>
  <c r="G704" i="6" s="1"/>
  <c r="J135" i="6"/>
  <c r="J198" i="6" s="1"/>
  <c r="J261" i="6" s="1"/>
  <c r="J324" i="6" s="1"/>
  <c r="J387" i="6" s="1"/>
  <c r="J450" i="6" s="1"/>
  <c r="J513" i="6" s="1"/>
  <c r="J576" i="6" s="1"/>
  <c r="J639" i="6" s="1"/>
  <c r="J702" i="6" s="1"/>
  <c r="G135" i="6"/>
  <c r="G198" i="6" s="1"/>
  <c r="G261" i="6" s="1"/>
  <c r="G324" i="6" s="1"/>
  <c r="G387" i="6" s="1"/>
  <c r="G450" i="6" s="1"/>
  <c r="G513" i="6" s="1"/>
  <c r="G576" i="6" s="1"/>
  <c r="G639" i="6" s="1"/>
  <c r="G702" i="6" s="1"/>
  <c r="J137" i="6"/>
  <c r="J200" i="6" s="1"/>
  <c r="J263" i="6" s="1"/>
  <c r="J326" i="6" s="1"/>
  <c r="J389" i="6" s="1"/>
  <c r="J452" i="6" s="1"/>
  <c r="J515" i="6" s="1"/>
  <c r="J578" i="6" s="1"/>
  <c r="J641" i="6" s="1"/>
  <c r="J704" i="6" s="1"/>
  <c r="H135" i="6"/>
  <c r="H198" i="6" s="1"/>
  <c r="H261" i="6" s="1"/>
  <c r="H324" i="6" s="1"/>
  <c r="H387" i="6" s="1"/>
  <c r="H450" i="6" s="1"/>
  <c r="H513" i="6" s="1"/>
  <c r="H576" i="6" s="1"/>
  <c r="H639" i="6" s="1"/>
  <c r="H702" i="6" s="1"/>
  <c r="F135" i="6"/>
  <c r="F198" i="6" s="1"/>
  <c r="F261" i="6" s="1"/>
  <c r="F324" i="6" s="1"/>
  <c r="F387" i="6" s="1"/>
  <c r="F450" i="6" s="1"/>
  <c r="F513" i="6" s="1"/>
  <c r="F576" i="6" s="1"/>
  <c r="F639" i="6" s="1"/>
  <c r="F702" i="6" s="1"/>
  <c r="I137" i="6"/>
  <c r="I200" i="6" s="1"/>
  <c r="I263" i="6" s="1"/>
  <c r="I326" i="6" s="1"/>
  <c r="I389" i="6" s="1"/>
  <c r="I452" i="6" s="1"/>
  <c r="I515" i="6" s="1"/>
  <c r="I578" i="6" s="1"/>
  <c r="I641" i="6" s="1"/>
  <c r="I704" i="6" s="1"/>
  <c r="E137" i="6"/>
  <c r="E200" i="6" s="1"/>
  <c r="E263" i="6" s="1"/>
  <c r="E326" i="6" s="1"/>
  <c r="E389" i="6" s="1"/>
  <c r="E452" i="6" s="1"/>
  <c r="E515" i="6" s="1"/>
  <c r="E578" i="6" s="1"/>
  <c r="E641" i="6" s="1"/>
  <c r="E704" i="6" s="1"/>
  <c r="I135" i="6"/>
  <c r="I198" i="6" s="1"/>
  <c r="I261" i="6" s="1"/>
  <c r="I324" i="6" s="1"/>
  <c r="I387" i="6" s="1"/>
  <c r="I450" i="6" s="1"/>
  <c r="I513" i="6" s="1"/>
  <c r="I576" i="6" s="1"/>
  <c r="I639" i="6" s="1"/>
  <c r="I702" i="6" s="1"/>
  <c r="E136" i="6"/>
  <c r="E199" i="6" s="1"/>
  <c r="E262" i="6" s="1"/>
  <c r="E325" i="6" s="1"/>
  <c r="E388" i="6" s="1"/>
  <c r="E451" i="6" s="1"/>
  <c r="E514" i="6" s="1"/>
  <c r="E577" i="6" s="1"/>
  <c r="E640" i="6" s="1"/>
  <c r="E703" i="6" s="1"/>
  <c r="H137" i="6"/>
  <c r="H200" i="6" s="1"/>
  <c r="H263" i="6" s="1"/>
  <c r="H326" i="6" s="1"/>
  <c r="H389" i="6" s="1"/>
  <c r="H452" i="6" s="1"/>
  <c r="H515" i="6" s="1"/>
  <c r="H578" i="6" s="1"/>
  <c r="H641" i="6" s="1"/>
  <c r="H704" i="6" s="1"/>
  <c r="E135" i="6"/>
  <c r="E198" i="6" s="1"/>
  <c r="E261" i="6" s="1"/>
  <c r="E324" i="6" s="1"/>
  <c r="E387" i="6" s="1"/>
  <c r="E450" i="6" s="1"/>
  <c r="E513" i="6" s="1"/>
  <c r="E576" i="6" s="1"/>
  <c r="E639" i="6" s="1"/>
  <c r="E702" i="6" s="1"/>
  <c r="F137" i="6"/>
  <c r="F200" i="6" s="1"/>
  <c r="F263" i="6" s="1"/>
  <c r="F326" i="6" s="1"/>
  <c r="F389" i="6" s="1"/>
  <c r="F452" i="6" s="1"/>
  <c r="F515" i="6" s="1"/>
  <c r="F578" i="6" s="1"/>
  <c r="F641" i="6" s="1"/>
  <c r="F704" i="6" s="1"/>
  <c r="G136" i="6"/>
  <c r="G199" i="6" s="1"/>
  <c r="G262" i="6" s="1"/>
  <c r="G325" i="6" s="1"/>
  <c r="G388" i="6" s="1"/>
  <c r="G451" i="6" s="1"/>
  <c r="G514" i="6" s="1"/>
  <c r="G577" i="6" s="1"/>
  <c r="G640" i="6" s="1"/>
  <c r="G703" i="6" s="1"/>
  <c r="J136" i="6"/>
  <c r="J199" i="6" s="1"/>
  <c r="J262" i="6" s="1"/>
  <c r="J325" i="6" s="1"/>
  <c r="J388" i="6" s="1"/>
  <c r="J451" i="6" s="1"/>
  <c r="J514" i="6" s="1"/>
  <c r="J577" i="6" s="1"/>
  <c r="J640" i="6" s="1"/>
  <c r="J703" i="6" s="1"/>
  <c r="F136" i="6"/>
  <c r="F199" i="6" s="1"/>
  <c r="F262" i="6" s="1"/>
  <c r="F325" i="6" s="1"/>
  <c r="F388" i="6" s="1"/>
  <c r="F451" i="6" s="1"/>
  <c r="F514" i="6" s="1"/>
  <c r="F577" i="6" s="1"/>
  <c r="F640" i="6" s="1"/>
  <c r="F703" i="6" s="1"/>
  <c r="I136" i="6"/>
  <c r="I199" i="6" s="1"/>
  <c r="I262" i="6" s="1"/>
  <c r="I325" i="6" s="1"/>
  <c r="I388" i="6" s="1"/>
  <c r="I451" i="6" s="1"/>
  <c r="I514" i="6" s="1"/>
  <c r="I577" i="6" s="1"/>
  <c r="I640" i="6" s="1"/>
  <c r="I703" i="6" s="1"/>
  <c r="L83" i="6"/>
  <c r="L146" i="6" s="1"/>
  <c r="L209" i="6" s="1"/>
  <c r="L272" i="6" s="1"/>
  <c r="L335" i="6" s="1"/>
  <c r="L398" i="6" s="1"/>
  <c r="L461" i="6" s="1"/>
  <c r="L524" i="6" s="1"/>
  <c r="L587" i="6" s="1"/>
  <c r="L650" i="6" s="1"/>
  <c r="L713" i="6" s="1"/>
  <c r="E81" i="6"/>
  <c r="E144" i="6" s="1"/>
  <c r="E207" i="6" s="1"/>
  <c r="E270" i="6" s="1"/>
  <c r="E333" i="6" s="1"/>
  <c r="E396" i="6" s="1"/>
  <c r="E459" i="6" s="1"/>
  <c r="E522" i="6" s="1"/>
  <c r="E585" i="6" s="1"/>
  <c r="E648" i="6" s="1"/>
  <c r="E711" i="6" s="1"/>
  <c r="F81" i="6"/>
  <c r="F144" i="6" s="1"/>
  <c r="F207" i="6" s="1"/>
  <c r="F270" i="6" s="1"/>
  <c r="F333" i="6" s="1"/>
  <c r="F396" i="6" s="1"/>
  <c r="F459" i="6" s="1"/>
  <c r="F522" i="6" s="1"/>
  <c r="F585" i="6" s="1"/>
  <c r="F648" i="6" s="1"/>
  <c r="F711" i="6" s="1"/>
  <c r="E83" i="6"/>
  <c r="E146" i="6" s="1"/>
  <c r="E209" i="6" s="1"/>
  <c r="E272" i="6" s="1"/>
  <c r="E335" i="6" s="1"/>
  <c r="E398" i="6" s="1"/>
  <c r="E461" i="6" s="1"/>
  <c r="E524" i="6" s="1"/>
  <c r="E587" i="6" s="1"/>
  <c r="E650" i="6" s="1"/>
  <c r="E713" i="6" s="1"/>
  <c r="G83" i="6"/>
  <c r="G146" i="6" s="1"/>
  <c r="G209" i="6" s="1"/>
  <c r="G272" i="6" s="1"/>
  <c r="G335" i="6" s="1"/>
  <c r="G398" i="6" s="1"/>
  <c r="G461" i="6" s="1"/>
  <c r="G524" i="6" s="1"/>
  <c r="G587" i="6" s="1"/>
  <c r="G650" i="6" s="1"/>
  <c r="G713" i="6" s="1"/>
  <c r="G81" i="6"/>
  <c r="G144" i="6" s="1"/>
  <c r="G207" i="6" s="1"/>
  <c r="G270" i="6" s="1"/>
  <c r="G333" i="6" s="1"/>
  <c r="G396" i="6" s="1"/>
  <c r="G459" i="6" s="1"/>
  <c r="G522" i="6" s="1"/>
  <c r="G585" i="6" s="1"/>
  <c r="G648" i="6" s="1"/>
  <c r="G711" i="6" s="1"/>
  <c r="E82" i="6"/>
  <c r="E145" i="6" s="1"/>
  <c r="E208" i="6" s="1"/>
  <c r="E271" i="6" s="1"/>
  <c r="E334" i="6" s="1"/>
  <c r="E397" i="6" s="1"/>
  <c r="E460" i="6" s="1"/>
  <c r="E523" i="6" s="1"/>
  <c r="E586" i="6" s="1"/>
  <c r="E649" i="6" s="1"/>
  <c r="E712" i="6" s="1"/>
  <c r="F83" i="6"/>
  <c r="F146" i="6" s="1"/>
  <c r="F209" i="6" s="1"/>
  <c r="F272" i="6" s="1"/>
  <c r="F335" i="6" s="1"/>
  <c r="F398" i="6" s="1"/>
  <c r="F461" i="6" s="1"/>
  <c r="F524" i="6" s="1"/>
  <c r="F587" i="6" s="1"/>
  <c r="F650" i="6" s="1"/>
  <c r="F713" i="6" s="1"/>
  <c r="K83" i="6"/>
  <c r="K146" i="6" s="1"/>
  <c r="K209" i="6" s="1"/>
  <c r="K272" i="6" s="1"/>
  <c r="K335" i="6" s="1"/>
  <c r="K398" i="6" s="1"/>
  <c r="K461" i="6" s="1"/>
  <c r="K524" i="6" s="1"/>
  <c r="K587" i="6" s="1"/>
  <c r="K650" i="6" s="1"/>
  <c r="K713" i="6" s="1"/>
  <c r="K82" i="6"/>
  <c r="K145" i="6" s="1"/>
  <c r="K208" i="6" s="1"/>
  <c r="K271" i="6" s="1"/>
  <c r="K334" i="6" s="1"/>
  <c r="K397" i="6" s="1"/>
  <c r="K460" i="6" s="1"/>
  <c r="K523" i="6" s="1"/>
  <c r="K586" i="6" s="1"/>
  <c r="K649" i="6" s="1"/>
  <c r="K712" i="6" s="1"/>
  <c r="G82" i="6"/>
  <c r="G145" i="6" s="1"/>
  <c r="G208" i="6" s="1"/>
  <c r="G271" i="6" s="1"/>
  <c r="G334" i="6" s="1"/>
  <c r="G397" i="6" s="1"/>
  <c r="G460" i="6" s="1"/>
  <c r="G523" i="6" s="1"/>
  <c r="G586" i="6" s="1"/>
  <c r="G649" i="6" s="1"/>
  <c r="G712" i="6" s="1"/>
  <c r="L82" i="6"/>
  <c r="L145" i="6" s="1"/>
  <c r="L208" i="6" s="1"/>
  <c r="L271" i="6" s="1"/>
  <c r="L334" i="6" s="1"/>
  <c r="L397" i="6" s="1"/>
  <c r="L460" i="6" s="1"/>
  <c r="L523" i="6" s="1"/>
  <c r="L586" i="6" s="1"/>
  <c r="L649" i="6" s="1"/>
  <c r="L712" i="6" s="1"/>
  <c r="F82" i="6"/>
  <c r="F145" i="6" s="1"/>
  <c r="F208" i="6" s="1"/>
  <c r="F271" i="6" s="1"/>
  <c r="F334" i="6" s="1"/>
  <c r="F397" i="6" s="1"/>
  <c r="F460" i="6" s="1"/>
  <c r="F523" i="6" s="1"/>
  <c r="F586" i="6" s="1"/>
  <c r="F649" i="6" s="1"/>
  <c r="F712" i="6" s="1"/>
  <c r="I292" i="6"/>
  <c r="I355" i="6" s="1"/>
  <c r="I418" i="6" s="1"/>
  <c r="I481" i="6" s="1"/>
  <c r="I544" i="6" s="1"/>
  <c r="I607" i="6" s="1"/>
  <c r="I670" i="6" s="1"/>
  <c r="I733" i="6" s="1"/>
  <c r="B583" i="6" l="1"/>
  <c r="A562" i="6"/>
  <c r="B584" i="6"/>
  <c r="A563" i="6"/>
  <c r="B582" i="6"/>
  <c r="A561" i="6"/>
  <c r="C1316" i="6"/>
  <c r="C1274" i="6"/>
  <c r="B1316" i="6"/>
  <c r="O6" i="5"/>
  <c r="O5" i="5"/>
  <c r="G1278" i="6"/>
  <c r="F1278" i="6"/>
  <c r="E1278" i="6"/>
  <c r="D1278" i="6"/>
  <c r="C1278" i="6"/>
  <c r="B1278" i="6"/>
  <c r="G1277" i="6"/>
  <c r="F1277" i="6"/>
  <c r="E1277" i="6"/>
  <c r="D1277" i="6"/>
  <c r="C1277" i="6"/>
  <c r="B1277" i="6"/>
  <c r="B1274" i="6"/>
  <c r="B603" i="6" l="1"/>
  <c r="A582" i="6"/>
  <c r="B605" i="6"/>
  <c r="A584" i="6"/>
  <c r="B604" i="6"/>
  <c r="A583" i="6"/>
  <c r="B625" i="6" l="1"/>
  <c r="A604" i="6"/>
  <c r="B626" i="6"/>
  <c r="A605" i="6"/>
  <c r="B624" i="6"/>
  <c r="A603" i="6"/>
  <c r="A78" i="6"/>
  <c r="B645" i="6" l="1"/>
  <c r="A624" i="6"/>
  <c r="B647" i="6"/>
  <c r="A626" i="6"/>
  <c r="A625" i="6"/>
  <c r="B646" i="6"/>
  <c r="A80" i="6"/>
  <c r="A646" i="6" l="1"/>
  <c r="B667" i="6"/>
  <c r="B668" i="6"/>
  <c r="A647" i="6"/>
  <c r="B666" i="6"/>
  <c r="A645" i="6"/>
  <c r="A79" i="6"/>
  <c r="B689" i="6" l="1"/>
  <c r="A668" i="6"/>
  <c r="B687" i="6"/>
  <c r="A666" i="6"/>
  <c r="A667" i="6"/>
  <c r="B688" i="6"/>
  <c r="A688" i="6" l="1"/>
  <c r="B709" i="6"/>
  <c r="B708" i="6"/>
  <c r="A687" i="6"/>
  <c r="B710" i="6"/>
  <c r="A689" i="6"/>
  <c r="B730" i="6" l="1"/>
  <c r="A709" i="6"/>
  <c r="A710" i="6"/>
  <c r="B731" i="6"/>
  <c r="B729" i="6"/>
  <c r="A708" i="6"/>
  <c r="A729" i="6" l="1"/>
  <c r="B750" i="6"/>
  <c r="A750" i="6" s="1"/>
  <c r="B752" i="6"/>
  <c r="A731" i="6"/>
  <c r="A730" i="6"/>
  <c r="B751" i="6"/>
  <c r="A751" i="6" s="1"/>
  <c r="A752" i="6" l="1"/>
  <c r="P51" i="5" l="1"/>
  <c r="Q51" i="5" l="1"/>
  <c r="R51" i="5"/>
  <c r="D22" i="6"/>
  <c r="A22" i="6" s="1"/>
  <c r="D1680" i="6"/>
  <c r="A1680" i="6" s="1"/>
  <c r="D1696" i="6"/>
  <c r="A1696" i="6" s="1"/>
  <c r="D1089" i="6"/>
  <c r="A1089" i="6" s="1"/>
  <c r="D19" i="6"/>
  <c r="A19" i="6" s="1"/>
  <c r="D66" i="6"/>
  <c r="A66" i="6" s="1"/>
  <c r="D1704" i="6"/>
  <c r="A1704" i="6" s="1"/>
  <c r="D873" i="6"/>
  <c r="A873" i="6" s="1"/>
  <c r="D984" i="6"/>
  <c r="A984" i="6" s="1"/>
  <c r="D1196" i="6"/>
  <c r="A1196" i="6" s="1"/>
  <c r="D872" i="6"/>
  <c r="A872" i="6" s="1"/>
  <c r="D766" i="6"/>
  <c r="A766" i="6" s="1"/>
  <c r="D56" i="6"/>
  <c r="A56" i="6" s="1"/>
  <c r="D33" i="6"/>
  <c r="A33" i="6" s="1"/>
  <c r="D34" i="6"/>
  <c r="A34" i="6" s="1"/>
  <c r="D27" i="6"/>
  <c r="A27" i="6" s="1"/>
  <c r="D1086" i="6"/>
  <c r="A1086" i="6" s="1"/>
  <c r="D2130" i="6"/>
  <c r="A2130" i="6" s="1"/>
  <c r="D2118" i="6"/>
  <c r="A2118" i="6" s="1"/>
  <c r="D767" i="6"/>
  <c r="A767" i="6" s="1"/>
  <c r="D1697" i="6"/>
  <c r="A1697" i="6" s="1"/>
  <c r="D67" i="6"/>
  <c r="A67" i="6" s="1"/>
  <c r="D874" i="6"/>
  <c r="A874" i="6" s="1"/>
  <c r="D57" i="6"/>
  <c r="A57" i="6" s="1"/>
  <c r="D28" i="6"/>
  <c r="A28" i="6" s="1"/>
  <c r="D52" i="6"/>
  <c r="A52" i="6" s="1"/>
  <c r="D1703" i="6"/>
  <c r="A1703" i="6" s="1"/>
  <c r="D1091" i="6"/>
  <c r="A1091" i="6" s="1"/>
  <c r="D2129" i="6"/>
  <c r="A2129" i="6" s="1"/>
  <c r="D2134" i="6"/>
  <c r="A2134" i="6" s="1"/>
  <c r="D1088" i="6"/>
  <c r="A1088" i="6" s="1"/>
  <c r="D1092" i="6"/>
  <c r="A1092" i="6" s="1"/>
  <c r="D762" i="6"/>
  <c r="A762" i="6" s="1"/>
  <c r="D877" i="6"/>
  <c r="A877" i="6" s="1"/>
  <c r="D26" i="6"/>
  <c r="A26" i="6" s="1"/>
  <c r="D24" i="6"/>
  <c r="A24" i="6" s="1"/>
  <c r="D23" i="6"/>
  <c r="A23" i="6" s="1"/>
  <c r="D1690" i="6"/>
  <c r="A1690" i="6" s="1"/>
  <c r="D1698" i="6"/>
  <c r="A1698" i="6" s="1"/>
  <c r="D2112" i="6"/>
  <c r="A2112" i="6" s="1"/>
  <c r="D32" i="6"/>
  <c r="A32" i="6" s="1"/>
  <c r="D2139" i="6"/>
  <c r="E2139" i="6" s="1" a="1"/>
  <c r="E2139" i="6" s="1"/>
  <c r="D2119" i="6"/>
  <c r="E2119" i="6" s="1" a="1"/>
  <c r="E2119" i="6" s="1"/>
  <c r="D65" i="6"/>
  <c r="A65" i="6" s="1"/>
  <c r="D870" i="6"/>
  <c r="A870" i="6" s="1"/>
  <c r="D1687" i="6"/>
  <c r="E1687" i="6" s="1" a="1"/>
  <c r="E1687" i="6" s="1"/>
  <c r="D46" i="6"/>
  <c r="A46" i="6" s="1"/>
  <c r="D17" i="6"/>
  <c r="A17" i="6" s="1"/>
  <c r="D979" i="6"/>
  <c r="A979" i="6" s="1"/>
  <c r="D37" i="6"/>
  <c r="A37" i="6" s="1"/>
  <c r="D36" i="6"/>
  <c r="A36" i="6" s="1"/>
  <c r="D43" i="6"/>
  <c r="A43" i="6" s="1"/>
  <c r="D1679" i="6"/>
  <c r="A1679" i="6" s="1"/>
  <c r="D1689" i="6"/>
  <c r="A1689" i="6" s="1"/>
  <c r="D2122" i="6"/>
  <c r="A2122" i="6" s="1"/>
  <c r="D8" i="6"/>
  <c r="A8" i="6" s="1"/>
  <c r="D50" i="6"/>
  <c r="A50" i="6" s="1"/>
  <c r="D1702" i="6"/>
  <c r="A1702" i="6" s="1"/>
  <c r="D44" i="6"/>
  <c r="A44" i="6" s="1"/>
  <c r="D62" i="6"/>
  <c r="A62" i="6" s="1"/>
  <c r="D983" i="6"/>
  <c r="A983" i="6" s="1"/>
  <c r="D1701" i="6"/>
  <c r="E1701" i="6" s="1" a="1"/>
  <c r="E1701" i="6" s="1"/>
  <c r="D2132" i="6"/>
  <c r="E2132" i="6" s="1" a="1"/>
  <c r="E2132" i="6" s="1"/>
  <c r="D9" i="6"/>
  <c r="A9" i="6" s="1"/>
  <c r="D1692" i="6"/>
  <c r="A1692" i="6" s="1"/>
  <c r="D2107" i="6"/>
  <c r="D2560" i="6"/>
  <c r="E2560" i="6" s="1"/>
  <c r="D1681" i="6"/>
  <c r="A1681" i="6" s="1"/>
  <c r="D29" i="6"/>
  <c r="A29" i="6" s="1"/>
  <c r="D51" i="6"/>
  <c r="A51" i="6" s="1"/>
  <c r="D40" i="6"/>
  <c r="A40" i="6" s="1"/>
  <c r="D10" i="6"/>
  <c r="A10" i="6" s="1"/>
  <c r="D2104" i="6"/>
  <c r="A2104" i="6" s="1"/>
  <c r="D2123" i="6"/>
  <c r="A2123" i="6" s="1"/>
  <c r="D1678" i="6"/>
  <c r="A1678" i="6" s="1"/>
  <c r="D48" i="6"/>
  <c r="A48" i="6" s="1"/>
  <c r="D63" i="6"/>
  <c r="A63" i="6" s="1"/>
  <c r="D878" i="6"/>
  <c r="A878" i="6" s="1"/>
  <c r="D978" i="6"/>
  <c r="A978" i="6" s="1"/>
  <c r="D68" i="6"/>
  <c r="A68" i="6" s="1"/>
  <c r="D58" i="6"/>
  <c r="A58" i="6" s="1"/>
  <c r="D768" i="6"/>
  <c r="A768" i="6" s="1"/>
  <c r="D1686" i="6"/>
  <c r="A1686" i="6" s="1"/>
  <c r="D47" i="6"/>
  <c r="A47" i="6" s="1"/>
  <c r="D25" i="6"/>
  <c r="A25" i="6" s="1"/>
  <c r="D770" i="6"/>
  <c r="A770" i="6" s="1"/>
  <c r="D18" i="6"/>
  <c r="A18" i="6" s="1"/>
  <c r="D45" i="6"/>
  <c r="A45" i="6" s="1"/>
  <c r="D2572" i="6"/>
  <c r="D2110" i="6"/>
  <c r="A2110" i="6" s="1"/>
  <c r="D7" i="6"/>
  <c r="A7" i="6" s="1"/>
  <c r="D1694" i="6"/>
  <c r="D2128" i="6"/>
  <c r="A2128" i="6" s="1"/>
  <c r="D2536" i="6"/>
  <c r="E2536" i="6" s="1"/>
  <c r="D2131" i="6"/>
  <c r="E2131" i="6" s="1" a="1"/>
  <c r="E2131" i="6" s="1"/>
  <c r="D2133" i="6"/>
  <c r="E2133" i="6" s="1" a="1"/>
  <c r="E2133" i="6" s="1"/>
  <c r="D39" i="6"/>
  <c r="A39" i="6" s="1"/>
  <c r="D985" i="6"/>
  <c r="A985" i="6" s="1"/>
  <c r="D1699" i="6"/>
  <c r="D1676" i="6"/>
  <c r="D2596" i="6"/>
  <c r="D12" i="6"/>
  <c r="A12" i="6" s="1"/>
  <c r="D42" i="6"/>
  <c r="A42" i="6" s="1"/>
  <c r="D2111" i="6"/>
  <c r="A2111" i="6" s="1"/>
  <c r="D1090" i="6"/>
  <c r="A1090" i="6" s="1"/>
  <c r="D30" i="6"/>
  <c r="A30" i="6" s="1"/>
  <c r="D1685" i="6"/>
  <c r="A1685" i="6" s="1"/>
  <c r="D59" i="6"/>
  <c r="A59" i="6" s="1"/>
  <c r="D20" i="6"/>
  <c r="A20" i="6" s="1"/>
  <c r="D2584" i="6"/>
  <c r="D2116" i="6"/>
  <c r="A2116" i="6" s="1"/>
  <c r="D61" i="6"/>
  <c r="A61" i="6" s="1"/>
  <c r="D1705" i="6"/>
  <c r="A1705" i="6" s="1"/>
  <c r="D54" i="6"/>
  <c r="A54" i="6" s="1"/>
  <c r="D55" i="6"/>
  <c r="A55" i="6" s="1"/>
  <c r="D1700" i="6"/>
  <c r="A1700" i="6" s="1"/>
  <c r="D2115" i="6"/>
  <c r="E2115" i="6" s="1" a="1"/>
  <c r="E2115" i="6" s="1"/>
  <c r="D2126" i="6"/>
  <c r="A2126" i="6" s="1"/>
  <c r="D11" i="6"/>
  <c r="A11" i="6" s="1"/>
  <c r="D1677" i="6"/>
  <c r="A1677" i="6" s="1"/>
  <c r="D1195" i="6"/>
  <c r="A1195" i="6" s="1"/>
  <c r="D16" i="6"/>
  <c r="A16" i="6" s="1"/>
  <c r="D769" i="6"/>
  <c r="A769" i="6" s="1"/>
  <c r="D2114" i="6"/>
  <c r="A2114" i="6" s="1"/>
  <c r="D2138" i="6"/>
  <c r="A2138" i="6" s="1"/>
  <c r="D876" i="6"/>
  <c r="A876" i="6" s="1"/>
  <c r="D15" i="6"/>
  <c r="A15" i="6" s="1"/>
  <c r="D31" i="6"/>
  <c r="A31" i="6" s="1"/>
  <c r="D981" i="6"/>
  <c r="A981" i="6" s="1"/>
  <c r="D14" i="6"/>
  <c r="A14" i="6" s="1"/>
  <c r="D1194" i="6"/>
  <c r="A1194" i="6" s="1"/>
  <c r="D2113" i="6"/>
  <c r="A2113" i="6" s="1"/>
  <c r="D875" i="6"/>
  <c r="A875" i="6" s="1"/>
  <c r="D53" i="6"/>
  <c r="A53" i="6" s="1"/>
  <c r="D1230" i="6"/>
  <c r="E1230" i="6" s="1" a="1"/>
  <c r="E1230" i="6" s="1"/>
  <c r="D1683" i="6"/>
  <c r="A1683" i="6" s="1"/>
  <c r="D1707" i="6"/>
  <c r="D1232" i="6"/>
  <c r="I1232" i="6" s="1" a="1"/>
  <c r="I1232" i="6" s="1"/>
  <c r="D1231" i="6"/>
  <c r="D2127" i="6"/>
  <c r="E2127" i="6" s="1" a="1"/>
  <c r="E2127" i="6" s="1"/>
  <c r="D1682" i="6"/>
  <c r="D2109" i="6"/>
  <c r="E2109" i="6" s="1" a="1"/>
  <c r="E2109" i="6" s="1"/>
  <c r="D1693" i="6"/>
  <c r="D2136" i="6"/>
  <c r="A2136" i="6" s="1"/>
  <c r="D1688" i="6"/>
  <c r="E1688" i="6" s="1" a="1"/>
  <c r="E1688" i="6" s="1"/>
  <c r="D49" i="6"/>
  <c r="A49" i="6" s="1"/>
  <c r="D1673" i="6"/>
  <c r="A1673" i="6" s="1"/>
  <c r="D980" i="6"/>
  <c r="A980" i="6" s="1"/>
  <c r="D1684" i="6"/>
  <c r="A1684" i="6" s="1"/>
  <c r="D2135" i="6"/>
  <c r="A2135" i="6" s="1"/>
  <c r="D38" i="6"/>
  <c r="A38" i="6" s="1"/>
  <c r="D21" i="6"/>
  <c r="A21" i="6" s="1"/>
  <c r="D2106" i="6"/>
  <c r="A2106" i="6" s="1"/>
  <c r="D35" i="6"/>
  <c r="A35" i="6" s="1"/>
  <c r="D763" i="6"/>
  <c r="A763" i="6" s="1"/>
  <c r="D2117" i="6"/>
  <c r="A2117" i="6" s="1"/>
  <c r="D1691" i="6"/>
  <c r="A1691" i="6" s="1"/>
  <c r="D1087" i="6"/>
  <c r="A1087" i="6" s="1"/>
  <c r="D1695" i="6"/>
  <c r="D1674" i="6"/>
  <c r="A1674" i="6" s="1"/>
  <c r="D765" i="6"/>
  <c r="A765" i="6" s="1"/>
  <c r="D2137" i="6"/>
  <c r="A2137" i="6" s="1"/>
  <c r="D13" i="6"/>
  <c r="A13" i="6" s="1"/>
  <c r="D2108" i="6"/>
  <c r="A2108" i="6" s="1"/>
  <c r="D1675" i="6"/>
  <c r="A1675" i="6" s="1"/>
  <c r="D2125" i="6"/>
  <c r="A2125" i="6" s="1"/>
  <c r="D1706" i="6"/>
  <c r="A1706" i="6" s="1"/>
  <c r="D2548" i="6"/>
  <c r="A2548" i="6" s="1"/>
  <c r="D2120" i="6"/>
  <c r="D60" i="6"/>
  <c r="A60" i="6" s="1"/>
  <c r="D2124" i="6"/>
  <c r="A2124" i="6" s="1"/>
  <c r="D1093" i="6"/>
  <c r="A1093" i="6" s="1"/>
  <c r="D871" i="6"/>
  <c r="A871" i="6" s="1"/>
  <c r="D2105" i="6"/>
  <c r="A2105" i="6" s="1"/>
  <c r="D2121" i="6"/>
  <c r="A2121" i="6" s="1"/>
  <c r="D764" i="6"/>
  <c r="A764" i="6" s="1"/>
  <c r="D41" i="6"/>
  <c r="A41" i="6" s="1"/>
  <c r="D986" i="6"/>
  <c r="A986" i="6" s="1"/>
  <c r="D1672" i="6"/>
  <c r="A1672" i="6" s="1"/>
  <c r="D982" i="6"/>
  <c r="A982" i="6" s="1"/>
  <c r="D64" i="6"/>
  <c r="A64" i="6" s="1"/>
  <c r="D1094" i="6"/>
  <c r="A1094" i="6" s="1"/>
  <c r="D6" i="6"/>
  <c r="A6" i="6" s="1"/>
  <c r="T1672" i="6"/>
  <c r="T2104" i="6"/>
  <c r="T45" i="62" l="1" a="1"/>
  <c r="T45" i="62" s="1"/>
  <c r="W41" i="62"/>
  <c r="Y43" i="62"/>
  <c r="Y48" i="62"/>
  <c r="W24" i="62"/>
  <c r="Y42" i="62"/>
  <c r="U47" i="62"/>
  <c r="W44" i="62" a="1"/>
  <c r="W44" i="62" s="1"/>
  <c r="Y38" i="62"/>
  <c r="U48" i="62" a="1"/>
  <c r="U48" i="62" s="1"/>
  <c r="Y44" i="62"/>
  <c r="Y46" i="62"/>
  <c r="V27" i="62" a="1"/>
  <c r="V27" i="62" s="1"/>
  <c r="Y41" i="62"/>
  <c r="V44" i="62" a="1"/>
  <c r="V44" i="62" s="1"/>
  <c r="W38" i="62" a="1"/>
  <c r="W38" i="62" s="1"/>
  <c r="Y37" i="62"/>
  <c r="T46" i="62" a="1"/>
  <c r="T46" i="62" s="1"/>
  <c r="Y47" i="62"/>
  <c r="U38" i="62" a="1"/>
  <c r="U38" i="62" s="1"/>
  <c r="Y39" i="62"/>
  <c r="W37" i="62" a="1"/>
  <c r="W37" i="62" s="1"/>
  <c r="U21" i="62" a="1"/>
  <c r="U21" i="62" s="1"/>
  <c r="T29" i="62" a="1"/>
  <c r="T29" i="62" s="1"/>
  <c r="V43" i="62" a="1"/>
  <c r="V43" i="62" s="1"/>
  <c r="U31" i="62" a="1"/>
  <c r="U31" i="62" s="1"/>
  <c r="U39" i="62" a="1"/>
  <c r="U39" i="62" s="1"/>
  <c r="X40" i="62"/>
  <c r="U37" i="62" a="1"/>
  <c r="U37" i="62" s="1"/>
  <c r="T20" i="62" a="1"/>
  <c r="T20" i="62" s="1"/>
  <c r="X29" i="62" a="1"/>
  <c r="X29" i="62" s="1"/>
  <c r="T26" i="62" a="1"/>
  <c r="T26" i="62" s="1"/>
  <c r="U26" i="62" a="1"/>
  <c r="U26" i="62" s="1"/>
  <c r="W39" i="62" a="1"/>
  <c r="W39" i="62" s="1"/>
  <c r="T38" i="62" a="1"/>
  <c r="T38" i="62" s="1"/>
  <c r="Y40" i="62"/>
  <c r="X42" i="62" a="1"/>
  <c r="X42" i="62" s="1"/>
  <c r="U43" i="62" a="1"/>
  <c r="U43" i="62" s="1"/>
  <c r="T44" i="62" a="1"/>
  <c r="T44" i="62" s="1"/>
  <c r="X25" i="62" a="1"/>
  <c r="X25" i="62" s="1"/>
  <c r="V47" i="62"/>
  <c r="X41" i="62"/>
  <c r="V22" i="62" a="1"/>
  <c r="V22" i="62" s="1"/>
  <c r="T31" i="62" a="1"/>
  <c r="T31" i="62" s="1"/>
  <c r="W42" i="62" a="1"/>
  <c r="W42" i="62" s="1"/>
  <c r="T37" i="62" a="1"/>
  <c r="T37" i="62" s="1"/>
  <c r="X46" i="62" a="1"/>
  <c r="X46" i="62" s="1"/>
  <c r="Y45" i="62"/>
  <c r="V39" i="62" a="1"/>
  <c r="V39" i="62" s="1"/>
  <c r="T43" i="62" a="1"/>
  <c r="T43" i="62" s="1"/>
  <c r="V26" i="62" a="1"/>
  <c r="V26" i="62" s="1"/>
  <c r="T21" i="62" a="1"/>
  <c r="T21" i="62" s="1"/>
  <c r="W40" i="62"/>
  <c r="T48" i="62" a="1"/>
  <c r="T48" i="62" s="1"/>
  <c r="W21" i="62" a="1"/>
  <c r="W21" i="62" s="1"/>
  <c r="W45" i="62" a="1"/>
  <c r="W45" i="62" s="1"/>
  <c r="W25" i="62" a="1"/>
  <c r="W25" i="62" s="1"/>
  <c r="T28" i="62" a="1"/>
  <c r="T28" i="62" s="1"/>
  <c r="W20" i="62" a="1"/>
  <c r="W20" i="62" s="1"/>
  <c r="U20" i="62" a="1"/>
  <c r="U20" i="62" s="1"/>
  <c r="V42" i="62" a="1"/>
  <c r="V42" i="62" s="1"/>
  <c r="U22" i="62" a="1"/>
  <c r="U22" i="62" s="1"/>
  <c r="V48" i="62" a="1"/>
  <c r="V48" i="62" s="1"/>
  <c r="W27" i="62" a="1"/>
  <c r="W27" i="62" s="1"/>
  <c r="W46" i="62" a="1"/>
  <c r="W46" i="62" s="1"/>
  <c r="V25" i="62" a="1"/>
  <c r="V25" i="62" s="1"/>
  <c r="V31" i="62" a="1"/>
  <c r="V31" i="62" s="1"/>
  <c r="W28" i="62" a="1"/>
  <c r="W28" i="62" s="1"/>
  <c r="T27" i="62" a="1"/>
  <c r="T27" i="62" s="1"/>
  <c r="V28" i="62" a="1"/>
  <c r="V28" i="62" s="1"/>
  <c r="W22" i="62" a="1"/>
  <c r="W22" i="62" s="1"/>
  <c r="V45" i="62" a="1"/>
  <c r="V45" i="62" s="1"/>
  <c r="V29" i="62" a="1"/>
  <c r="V29" i="62" s="1"/>
  <c r="W29" i="62" a="1"/>
  <c r="W29" i="62" s="1"/>
  <c r="V46" i="62" a="1"/>
  <c r="V46" i="62" s="1"/>
  <c r="A1688" i="6"/>
  <c r="E1675" i="6" a="1"/>
  <c r="E1675" i="6" s="1"/>
  <c r="E2138" i="6" a="1"/>
  <c r="E2138" i="6" s="1"/>
  <c r="A2536" i="6"/>
  <c r="E2121" i="6" a="1"/>
  <c r="E2121" i="6" s="1"/>
  <c r="E2548" i="6"/>
  <c r="E2114" i="6" a="1"/>
  <c r="E2114" i="6" s="1"/>
  <c r="E1700" i="6" a="1"/>
  <c r="E1700" i="6" s="1"/>
  <c r="E1689" i="6" a="1"/>
  <c r="E1689" i="6" s="1"/>
  <c r="A2133" i="6"/>
  <c r="A2139" i="6"/>
  <c r="G1232" i="6" a="1"/>
  <c r="G1232" i="6" s="1"/>
  <c r="E2113" i="6" a="1"/>
  <c r="E2113" i="6" s="1"/>
  <c r="H1232" i="6" a="1"/>
  <c r="H1232" i="6" s="1"/>
  <c r="A2560" i="6"/>
  <c r="Y20" i="6"/>
  <c r="C2701" i="6" s="1"/>
  <c r="X6" i="63"/>
  <c r="AC27" i="63"/>
  <c r="S27" i="63"/>
  <c r="X27" i="63"/>
  <c r="AC6" i="63"/>
  <c r="S6" i="63"/>
  <c r="E2108" i="6" a="1"/>
  <c r="E2108" i="6" s="1"/>
  <c r="F1232" i="6" a="1"/>
  <c r="F1232" i="6" s="1"/>
  <c r="A2119" i="6"/>
  <c r="E1705" i="6" a="1"/>
  <c r="E1705" i="6" s="1"/>
  <c r="U7" i="62"/>
  <c r="E2137" i="6" a="1"/>
  <c r="E2137" i="6" s="1"/>
  <c r="E1706" i="6" a="1"/>
  <c r="E1706" i="6" s="1"/>
  <c r="J1232" i="6" a="1"/>
  <c r="J1232" i="6" s="1"/>
  <c r="A1687" i="6"/>
  <c r="X23" i="62"/>
  <c r="U12" i="62"/>
  <c r="W23" i="62"/>
  <c r="Y25" i="62"/>
  <c r="V5" i="62"/>
  <c r="V30" i="62"/>
  <c r="V12" i="62"/>
  <c r="V11" i="62"/>
  <c r="Y28" i="62"/>
  <c r="V8" i="62"/>
  <c r="U11" i="62"/>
  <c r="T7" i="62"/>
  <c r="U4" i="62"/>
  <c r="T11" i="62"/>
  <c r="Y23" i="62"/>
  <c r="Y21" i="62"/>
  <c r="U14" i="62"/>
  <c r="X24" i="62"/>
  <c r="T8" i="62"/>
  <c r="V9" i="62"/>
  <c r="T13" i="62"/>
  <c r="Y31" i="62"/>
  <c r="Y30" i="62"/>
  <c r="Y27" i="62"/>
  <c r="T12" i="62"/>
  <c r="U8" i="62"/>
  <c r="T6" i="62"/>
  <c r="T5" i="62"/>
  <c r="U30" i="62"/>
  <c r="Y24" i="62"/>
  <c r="T4" i="62"/>
  <c r="V6" i="62"/>
  <c r="U3" i="62"/>
  <c r="V14" i="62"/>
  <c r="V13" i="62"/>
  <c r="U5" i="62"/>
  <c r="V4" i="62"/>
  <c r="Y26" i="62"/>
  <c r="T9" i="62"/>
  <c r="U9" i="62"/>
  <c r="T14" i="62"/>
  <c r="V7" i="62"/>
  <c r="U13" i="62"/>
  <c r="U6" i="62"/>
  <c r="U10" i="62"/>
  <c r="V10" i="62"/>
  <c r="Y22" i="62"/>
  <c r="T10" i="62"/>
  <c r="Y29" i="62"/>
  <c r="A1693" i="6"/>
  <c r="E1693" i="6" a="1"/>
  <c r="E1693" i="6" s="1"/>
  <c r="E2125" i="6" a="1"/>
  <c r="E2125" i="6" s="1"/>
  <c r="A1682" i="6"/>
  <c r="E1682" i="6" a="1"/>
  <c r="E1682" i="6" s="1"/>
  <c r="E2120" i="6" a="1"/>
  <c r="E2120" i="6" s="1"/>
  <c r="A2120" i="6"/>
  <c r="E1707" i="6" a="1"/>
  <c r="E1707" i="6" s="1"/>
  <c r="A1707" i="6"/>
  <c r="I1231" i="6" a="1"/>
  <c r="I1231" i="6" s="1"/>
  <c r="G1231" i="6" a="1"/>
  <c r="G1231" i="6" s="1"/>
  <c r="E1231" i="6" a="1"/>
  <c r="E1231" i="6" s="1"/>
  <c r="F1231" i="6" a="1"/>
  <c r="F1231" i="6" s="1"/>
  <c r="A1231" i="6"/>
  <c r="H1231" i="6" a="1"/>
  <c r="H1231" i="6" s="1"/>
  <c r="E1694" i="6" a="1"/>
  <c r="E1694" i="6" s="1"/>
  <c r="A1694" i="6"/>
  <c r="E1695" i="6" a="1"/>
  <c r="E1695" i="6" s="1"/>
  <c r="A1695" i="6"/>
  <c r="J1231" i="6" a="1"/>
  <c r="J1231" i="6" s="1"/>
  <c r="J1230" i="6" a="1"/>
  <c r="J1230" i="6" s="1"/>
  <c r="I1230" i="6" a="1"/>
  <c r="I1230" i="6" s="1"/>
  <c r="F1230" i="6" a="1"/>
  <c r="F1230" i="6" s="1"/>
  <c r="H1230" i="6" a="1"/>
  <c r="H1230" i="6" s="1"/>
  <c r="A1230" i="6"/>
  <c r="G1230" i="6" a="1"/>
  <c r="G1230" i="6" s="1"/>
  <c r="E1699" i="6" a="1"/>
  <c r="E1699" i="6" s="1"/>
  <c r="A1699" i="6"/>
  <c r="E1232" i="6" a="1"/>
  <c r="E1232" i="6" s="1"/>
  <c r="A1232" i="6"/>
  <c r="E2596" i="6"/>
  <c r="A2596" i="6"/>
  <c r="A2131" i="6"/>
  <c r="A2107" i="6"/>
  <c r="E2107" i="6" a="1"/>
  <c r="E2107" i="6" s="1"/>
  <c r="A2109" i="6"/>
  <c r="A2127" i="6"/>
  <c r="E1683" i="6" a="1"/>
  <c r="E1683" i="6" s="1"/>
  <c r="E1677" i="6" a="1"/>
  <c r="E1677" i="6" s="1"/>
  <c r="E2584" i="6"/>
  <c r="A2584" i="6"/>
  <c r="E2572" i="6"/>
  <c r="A2572" i="6"/>
  <c r="E2126" i="6" a="1"/>
  <c r="E2126" i="6" s="1"/>
  <c r="A2115" i="6"/>
  <c r="A1676" i="6"/>
  <c r="E1676" i="6" a="1"/>
  <c r="E1676" i="6" s="1"/>
  <c r="A2132" i="6"/>
  <c r="A1701" i="6"/>
  <c r="U33" i="62" l="1"/>
  <c r="Y50" i="62"/>
  <c r="V33" i="62"/>
  <c r="T50" i="62"/>
  <c r="T33" i="62"/>
  <c r="W50" i="62"/>
  <c r="W33" i="62"/>
  <c r="U50" i="62"/>
  <c r="X50" i="62"/>
  <c r="V50" i="62"/>
  <c r="X33" i="62"/>
  <c r="U16" i="62"/>
  <c r="O1307" i="6"/>
  <c r="M1307" i="6"/>
  <c r="M2721" i="6"/>
  <c r="L2732" i="6" s="1"/>
  <c r="O2734" i="6" s="1"/>
  <c r="C2681" i="6"/>
  <c r="B2691" i="6" s="1"/>
  <c r="C2694" i="6" s="1"/>
  <c r="M2681" i="6"/>
  <c r="C2721" i="6"/>
  <c r="B2731" i="6" s="1"/>
  <c r="C2734" i="6" s="1"/>
  <c r="O1472" i="6"/>
  <c r="D1368" i="6"/>
  <c r="D1576" i="6"/>
  <c r="E1285" i="6"/>
  <c r="L48" i="62" s="1"/>
  <c r="G1619" i="6"/>
  <c r="B1619" i="6"/>
  <c r="C2641" i="6"/>
  <c r="B2652" i="6" s="1"/>
  <c r="E2654" i="6" s="1"/>
  <c r="D1408" i="6"/>
  <c r="P1347" i="6"/>
  <c r="D1493" i="6"/>
  <c r="D1472" i="6"/>
  <c r="L1641" i="6"/>
  <c r="G1556" i="6"/>
  <c r="E1307" i="6"/>
  <c r="C1408" i="6"/>
  <c r="M1368" i="6"/>
  <c r="L1597" i="6"/>
  <c r="B1450" i="6"/>
  <c r="D1284" i="6"/>
  <c r="K43" i="62" s="1"/>
  <c r="M2661" i="6"/>
  <c r="L2672" i="6" s="1"/>
  <c r="O2674" i="6" s="1"/>
  <c r="P1408" i="6"/>
  <c r="G1285" i="6"/>
  <c r="N48" i="62" s="1"/>
  <c r="F1450" i="6"/>
  <c r="G1451" i="6"/>
  <c r="Q1598" i="6"/>
  <c r="Q1347" i="6"/>
  <c r="F1346" i="6"/>
  <c r="D1387" i="6"/>
  <c r="E1576" i="6"/>
  <c r="M1514" i="6"/>
  <c r="F1409" i="6"/>
  <c r="N1430" i="6"/>
  <c r="B1576" i="6"/>
  <c r="M2701" i="6"/>
  <c r="L2711" i="6" s="1"/>
  <c r="M2714" i="6" s="1"/>
  <c r="C2661" i="6"/>
  <c r="B2671" i="6" s="1"/>
  <c r="C2674" i="6" s="1"/>
  <c r="O1640" i="6"/>
  <c r="B1534" i="6"/>
  <c r="C1577" i="6"/>
  <c r="F1306" i="6"/>
  <c r="G1555" i="6"/>
  <c r="P1493" i="6"/>
  <c r="F1387" i="6"/>
  <c r="N1597" i="6"/>
  <c r="C1598" i="6"/>
  <c r="E1493" i="6"/>
  <c r="P1346" i="6"/>
  <c r="M1367" i="6"/>
  <c r="B1430" i="6"/>
  <c r="L1387" i="6"/>
  <c r="C2741" i="6"/>
  <c r="B2751" i="6" s="1"/>
  <c r="C2754" i="6" s="1"/>
  <c r="M2741" i="6"/>
  <c r="L2752" i="6" s="1"/>
  <c r="O2754" i="6" s="1"/>
  <c r="N1451" i="6"/>
  <c r="E1577" i="6"/>
  <c r="M1326" i="6"/>
  <c r="E1409" i="6"/>
  <c r="N1556" i="6"/>
  <c r="E1451" i="6"/>
  <c r="M1556" i="6"/>
  <c r="D1556" i="6"/>
  <c r="M1387" i="6"/>
  <c r="C1556" i="6"/>
  <c r="F1327" i="6"/>
  <c r="G1472" i="6"/>
  <c r="B1493" i="6"/>
  <c r="G1388" i="6"/>
  <c r="F1285" i="6"/>
  <c r="M48" i="62" s="1"/>
  <c r="C2619" i="6"/>
  <c r="B2629" i="6" s="1"/>
  <c r="M2641" i="6"/>
  <c r="L2652" i="6" s="1"/>
  <c r="O2654" i="6" s="1"/>
  <c r="N1429" i="6"/>
  <c r="Q1327" i="6"/>
  <c r="F1367" i="6"/>
  <c r="C1576" i="6"/>
  <c r="D1367" i="6"/>
  <c r="M1619" i="6"/>
  <c r="D1409" i="6"/>
  <c r="G1409" i="6"/>
  <c r="D1326" i="6"/>
  <c r="D1641" i="6"/>
  <c r="D1597" i="6"/>
  <c r="F1451" i="6"/>
  <c r="E1306" i="6"/>
  <c r="P1514" i="6"/>
  <c r="P1409" i="6"/>
  <c r="F1556" i="6"/>
  <c r="N1408" i="6"/>
  <c r="F1576" i="6"/>
  <c r="D1514" i="6"/>
  <c r="O1409" i="6"/>
  <c r="Q1307" i="6"/>
  <c r="N1367" i="6"/>
  <c r="C2761" i="6"/>
  <c r="B2771" i="6" s="1"/>
  <c r="C2774" i="6" s="1"/>
  <c r="E1429" i="6"/>
  <c r="O1641" i="6"/>
  <c r="G1514" i="6"/>
  <c r="C1307" i="6"/>
  <c r="P1307" i="6"/>
  <c r="E1641" i="6"/>
  <c r="P1388" i="6"/>
  <c r="C1429" i="6"/>
  <c r="O1513" i="6"/>
  <c r="D1430" i="6"/>
  <c r="E1514" i="6"/>
  <c r="G1660" i="6"/>
  <c r="O1534" i="6"/>
  <c r="O1577" i="6"/>
  <c r="M1451" i="6"/>
  <c r="E1513" i="6"/>
  <c r="Q1492" i="6"/>
  <c r="G1513" i="6"/>
  <c r="D1451" i="6"/>
  <c r="O1326" i="6"/>
  <c r="O1598" i="6"/>
  <c r="O1430" i="6"/>
  <c r="C1450" i="6"/>
  <c r="F1534" i="6"/>
  <c r="E1598" i="6"/>
  <c r="G1534" i="6"/>
  <c r="D1492" i="6"/>
  <c r="Q1388" i="6"/>
  <c r="E1660" i="6"/>
  <c r="N1388" i="6"/>
  <c r="E1327" i="6"/>
  <c r="Q1513" i="6"/>
  <c r="P1598" i="6"/>
  <c r="O1514" i="6"/>
  <c r="F1347" i="6"/>
  <c r="N1640" i="6"/>
  <c r="N1327" i="6"/>
  <c r="Q1472" i="6"/>
  <c r="F1307" i="6"/>
  <c r="M1471" i="6"/>
  <c r="O1408" i="6"/>
  <c r="P1577" i="6"/>
  <c r="B1388" i="6"/>
  <c r="C1493" i="6"/>
  <c r="L1430" i="6"/>
  <c r="B1620" i="6"/>
  <c r="P1535" i="6"/>
  <c r="L1347" i="6"/>
  <c r="L1556" i="6"/>
  <c r="G1284" i="6"/>
  <c r="N43" i="62" s="1"/>
  <c r="B1451" i="6"/>
  <c r="L1388" i="6"/>
  <c r="B1409" i="6"/>
  <c r="Q1408" i="6"/>
  <c r="P1387" i="6"/>
  <c r="C1640" i="6"/>
  <c r="N1493" i="6"/>
  <c r="G1368" i="6"/>
  <c r="O1597" i="6"/>
  <c r="Q1514" i="6"/>
  <c r="Q1493" i="6"/>
  <c r="M1640" i="6"/>
  <c r="N1641" i="6"/>
  <c r="G1576" i="6"/>
  <c r="F1326" i="6"/>
  <c r="M1576" i="6"/>
  <c r="P1492" i="6"/>
  <c r="Q1387" i="6"/>
  <c r="O1620" i="6"/>
  <c r="F1388" i="6"/>
  <c r="D1598" i="6"/>
  <c r="C1534" i="6"/>
  <c r="G1307" i="6"/>
  <c r="D1471" i="6"/>
  <c r="L1640" i="6"/>
  <c r="Q1367" i="6"/>
  <c r="Q1577" i="6"/>
  <c r="O1555" i="6"/>
  <c r="N1619" i="6"/>
  <c r="F1597" i="6"/>
  <c r="B1368" i="6"/>
  <c r="F1430" i="6"/>
  <c r="B1597" i="6"/>
  <c r="B1408" i="6"/>
  <c r="B1347" i="6"/>
  <c r="B1472" i="6"/>
  <c r="B1535" i="6"/>
  <c r="L1472" i="6"/>
  <c r="L1598" i="6"/>
  <c r="P1576" i="6"/>
  <c r="M1597" i="6"/>
  <c r="P1597" i="6"/>
  <c r="P1619" i="6"/>
  <c r="P1451" i="6"/>
  <c r="P1640" i="6"/>
  <c r="C1472" i="6"/>
  <c r="E1534" i="6"/>
  <c r="F1368" i="6"/>
  <c r="C1619" i="6"/>
  <c r="B1367" i="6"/>
  <c r="F1640" i="6"/>
  <c r="O1556" i="6"/>
  <c r="P1450" i="6"/>
  <c r="G1641" i="6"/>
  <c r="C1535" i="6"/>
  <c r="N1514" i="6"/>
  <c r="P1471" i="6"/>
  <c r="Q1306" i="6"/>
  <c r="Q1451" i="6"/>
  <c r="D1346" i="6"/>
  <c r="B1555" i="6"/>
  <c r="E1450" i="6"/>
  <c r="E1368" i="6"/>
  <c r="P1513" i="6"/>
  <c r="E1388" i="6"/>
  <c r="F1598" i="6"/>
  <c r="L1429" i="6"/>
  <c r="B1306" i="6"/>
  <c r="B1640" i="6"/>
  <c r="B1346" i="6"/>
  <c r="L1493" i="6"/>
  <c r="B1327" i="6"/>
  <c r="L1471" i="6"/>
  <c r="L1450" i="6"/>
  <c r="B1514" i="6"/>
  <c r="Q1409" i="6"/>
  <c r="E1619" i="6"/>
  <c r="G1429" i="6"/>
  <c r="N1346" i="6"/>
  <c r="C1409" i="6"/>
  <c r="Q1535" i="6"/>
  <c r="G1367" i="6"/>
  <c r="P1306" i="6"/>
  <c r="F1641" i="6"/>
  <c r="D1660" i="6"/>
  <c r="P1534" i="6"/>
  <c r="D1620" i="6"/>
  <c r="O1576" i="6"/>
  <c r="M1535" i="6"/>
  <c r="N1472" i="6"/>
  <c r="M1409" i="6"/>
  <c r="D1640" i="6"/>
  <c r="N1492" i="6"/>
  <c r="G1492" i="6"/>
  <c r="E1430" i="6"/>
  <c r="G1347" i="6"/>
  <c r="C1306" i="6"/>
  <c r="E1597" i="6"/>
  <c r="D1306" i="6"/>
  <c r="O1306" i="6"/>
  <c r="N1576" i="6"/>
  <c r="G1471" i="6"/>
  <c r="O1327" i="6"/>
  <c r="O1450" i="6"/>
  <c r="N1661" i="6"/>
  <c r="M1492" i="6"/>
  <c r="Q1326" i="6"/>
  <c r="C1513" i="6"/>
  <c r="F1620" i="6"/>
  <c r="M1472" i="6"/>
  <c r="Q1368" i="6"/>
  <c r="L1367" i="6"/>
  <c r="C1641" i="6"/>
  <c r="N1450" i="6"/>
  <c r="N1620" i="6"/>
  <c r="G1408" i="6"/>
  <c r="F1408" i="6"/>
  <c r="F1535" i="6"/>
  <c r="M1346" i="6"/>
  <c r="G1327" i="6"/>
  <c r="C1555" i="6"/>
  <c r="F1429" i="6"/>
  <c r="D1429" i="6"/>
  <c r="E1492" i="6"/>
  <c r="Q1640" i="6"/>
  <c r="M1577" i="6"/>
  <c r="G1640" i="6"/>
  <c r="D1535" i="6"/>
  <c r="M1450" i="6"/>
  <c r="E1556" i="6"/>
  <c r="C1492" i="6"/>
  <c r="B1513" i="6"/>
  <c r="L1577" i="6"/>
  <c r="G1620" i="6"/>
  <c r="B1471" i="6"/>
  <c r="L1368" i="6"/>
  <c r="B1429" i="6"/>
  <c r="L1408" i="6"/>
  <c r="L1346" i="6"/>
  <c r="P1368" i="6"/>
  <c r="Q1555" i="6"/>
  <c r="D1307" i="6"/>
  <c r="G1493" i="6"/>
  <c r="C1471" i="6"/>
  <c r="E1367" i="6"/>
  <c r="P1472" i="6"/>
  <c r="M1660" i="6"/>
  <c r="E1471" i="6"/>
  <c r="F1619" i="6"/>
  <c r="F1513" i="6"/>
  <c r="G1387" i="6"/>
  <c r="Q1430" i="6"/>
  <c r="G1326" i="6"/>
  <c r="C1368" i="6"/>
  <c r="E1326" i="6"/>
  <c r="P1429" i="6"/>
  <c r="P1326" i="6"/>
  <c r="N1534" i="6"/>
  <c r="G1597" i="6"/>
  <c r="M1493" i="6"/>
  <c r="M1641" i="6"/>
  <c r="Q1346" i="6"/>
  <c r="Q1429" i="6"/>
  <c r="P1555" i="6"/>
  <c r="M1347" i="6"/>
  <c r="C1387" i="6"/>
  <c r="G1430" i="6"/>
  <c r="N1409" i="6"/>
  <c r="E1472" i="6"/>
  <c r="D1577" i="6"/>
  <c r="E1535" i="6"/>
  <c r="D1327" i="6"/>
  <c r="L1451" i="6"/>
  <c r="M1620" i="6"/>
  <c r="B1326" i="6"/>
  <c r="B1492" i="6"/>
  <c r="B1285" i="6"/>
  <c r="I48" i="62" s="1"/>
  <c r="L1492" i="6"/>
  <c r="L1534" i="6"/>
  <c r="N1598" i="6"/>
  <c r="C1620" i="6"/>
  <c r="N1471" i="6"/>
  <c r="D1619" i="6"/>
  <c r="C1326" i="6"/>
  <c r="F1514" i="6"/>
  <c r="C1597" i="6"/>
  <c r="N1307" i="6"/>
  <c r="D1534" i="6"/>
  <c r="N1347" i="6"/>
  <c r="E1346" i="6"/>
  <c r="B1307" i="6"/>
  <c r="C1327" i="6"/>
  <c r="F1577" i="6"/>
  <c r="G1346" i="6"/>
  <c r="M1430" i="6"/>
  <c r="Q1556" i="6"/>
  <c r="O1429" i="6"/>
  <c r="O1492" i="6"/>
  <c r="F1492" i="6"/>
  <c r="O1388" i="6"/>
  <c r="Q1641" i="6"/>
  <c r="Q1471" i="6"/>
  <c r="P1430" i="6"/>
  <c r="O1535" i="6"/>
  <c r="P1620" i="6"/>
  <c r="P1641" i="6"/>
  <c r="D1450" i="6"/>
  <c r="D1388" i="6"/>
  <c r="P1367" i="6"/>
  <c r="C1346" i="6"/>
  <c r="E1555" i="6"/>
  <c r="F1471" i="6"/>
  <c r="D1347" i="6"/>
  <c r="N1326" i="6"/>
  <c r="M1327" i="6"/>
  <c r="N1577" i="6"/>
  <c r="Q1450" i="6"/>
  <c r="D1513" i="6"/>
  <c r="M1429" i="6"/>
  <c r="Q1597" i="6"/>
  <c r="G1306" i="6"/>
  <c r="F1555" i="6"/>
  <c r="L1555" i="6"/>
  <c r="E1387" i="6"/>
  <c r="M1388" i="6"/>
  <c r="N1387" i="6"/>
  <c r="L1327" i="6"/>
  <c r="M1534" i="6"/>
  <c r="B1284" i="6"/>
  <c r="I43" i="62" s="1"/>
  <c r="L1307" i="6"/>
  <c r="L1535" i="6"/>
  <c r="B1598" i="6"/>
  <c r="L1576" i="6"/>
  <c r="L1306" i="6"/>
  <c r="E1284" i="6"/>
  <c r="L43" i="62" s="1"/>
  <c r="L1514" i="6"/>
  <c r="F1493" i="6"/>
  <c r="P1556" i="6"/>
  <c r="M1408" i="6"/>
  <c r="D1285" i="6"/>
  <c r="K48" i="62" s="1"/>
  <c r="M1306" i="6"/>
  <c r="Q1534" i="6"/>
  <c r="O1368" i="6"/>
  <c r="O1347" i="6"/>
  <c r="N1513" i="6"/>
  <c r="E1347" i="6"/>
  <c r="C1514" i="6"/>
  <c r="N1368" i="6"/>
  <c r="O1493" i="6"/>
  <c r="M1598" i="6"/>
  <c r="O1346" i="6"/>
  <c r="M1555" i="6"/>
  <c r="P1327" i="6"/>
  <c r="M1513" i="6"/>
  <c r="O1367" i="6"/>
  <c r="D1555" i="6"/>
  <c r="Q1619" i="6"/>
  <c r="G1598" i="6"/>
  <c r="C1451" i="6"/>
  <c r="G1450" i="6"/>
  <c r="Q1620" i="6"/>
  <c r="C1285" i="6"/>
  <c r="J48" i="62" s="1"/>
  <c r="E1620" i="6"/>
  <c r="E1640" i="6"/>
  <c r="C1367" i="6"/>
  <c r="C1430" i="6"/>
  <c r="C1347" i="6"/>
  <c r="E1408" i="6"/>
  <c r="N1660" i="6"/>
  <c r="O1451" i="6"/>
  <c r="B1577" i="6"/>
  <c r="C1388" i="6"/>
  <c r="O1387" i="6"/>
  <c r="O1619" i="6"/>
  <c r="G1535" i="6"/>
  <c r="N1535" i="6"/>
  <c r="G1577" i="6"/>
  <c r="Q1576" i="6"/>
  <c r="B1387" i="6"/>
  <c r="N1555" i="6"/>
  <c r="F1472" i="6"/>
  <c r="L1409" i="6"/>
  <c r="L1619" i="6"/>
  <c r="O1471" i="6"/>
  <c r="B1641" i="6"/>
  <c r="C1284" i="6"/>
  <c r="J43" i="62" s="1"/>
  <c r="L1620" i="6"/>
  <c r="F1284" i="6"/>
  <c r="M43" i="62" s="1"/>
  <c r="L1326" i="6"/>
  <c r="L1513" i="6"/>
  <c r="B1556" i="6"/>
  <c r="N1306" i="6"/>
  <c r="M1661" i="6"/>
  <c r="T3" i="62"/>
  <c r="T16" i="62" s="1"/>
  <c r="T14" i="63"/>
  <c r="AD34" i="63"/>
  <c r="AD30" i="63"/>
  <c r="AD27" i="63"/>
  <c r="Y34" i="63"/>
  <c r="AD9" i="63"/>
  <c r="Y35" i="63"/>
  <c r="V3" i="62"/>
  <c r="V16" i="62" s="1"/>
  <c r="T28" i="63"/>
  <c r="T33" i="63"/>
  <c r="Y31" i="63"/>
  <c r="T12" i="63"/>
  <c r="AD32" i="63"/>
  <c r="Y38" i="63"/>
  <c r="Y7" i="63"/>
  <c r="Y11" i="63"/>
  <c r="T6" i="63"/>
  <c r="Y6" i="63"/>
  <c r="O1660" i="6"/>
  <c r="B1661" i="6"/>
  <c r="F1660" i="6"/>
  <c r="AD10" i="63"/>
  <c r="Y37" i="63"/>
  <c r="Y9" i="63"/>
  <c r="T35" i="63"/>
  <c r="Y29" i="63"/>
  <c r="T9" i="63"/>
  <c r="T10" i="63"/>
  <c r="T8" i="63"/>
  <c r="C1661" i="6"/>
  <c r="C1660" i="6"/>
  <c r="P1660" i="6"/>
  <c r="Y20" i="62"/>
  <c r="Y33" i="62" s="1"/>
  <c r="Y33" i="63"/>
  <c r="Y30" i="63"/>
  <c r="T15" i="63"/>
  <c r="Y12" i="63"/>
  <c r="Y17" i="63"/>
  <c r="T37" i="63"/>
  <c r="B2712" i="6"/>
  <c r="E2714" i="6" s="1"/>
  <c r="AD36" i="63"/>
  <c r="AD7" i="63"/>
  <c r="T27" i="63"/>
  <c r="D1661" i="6"/>
  <c r="F1661" i="6"/>
  <c r="Q1660" i="6"/>
  <c r="B1660" i="6"/>
  <c r="Y13" i="63"/>
  <c r="T17" i="63"/>
  <c r="AD8" i="63"/>
  <c r="T7" i="63"/>
  <c r="Y36" i="63"/>
  <c r="AD12" i="63"/>
  <c r="AD37" i="63"/>
  <c r="AD29" i="63"/>
  <c r="T16" i="63"/>
  <c r="AD6" i="63"/>
  <c r="O1661" i="6"/>
  <c r="P1661" i="6"/>
  <c r="Q1661" i="6"/>
  <c r="L1660" i="6"/>
  <c r="B2711" i="6"/>
  <c r="C2714" i="6" s="1"/>
  <c r="Y15" i="63"/>
  <c r="AD35" i="63"/>
  <c r="AD31" i="63"/>
  <c r="T13" i="63"/>
  <c r="AD33" i="63"/>
  <c r="Y14" i="63"/>
  <c r="AD15" i="63"/>
  <c r="T29" i="63"/>
  <c r="Y27" i="63"/>
  <c r="E1661" i="6"/>
  <c r="L1661" i="6"/>
  <c r="T30" i="63"/>
  <c r="T32" i="63"/>
  <c r="Y28" i="63"/>
  <c r="T31" i="63"/>
  <c r="AD11" i="63"/>
  <c r="T38" i="63"/>
  <c r="AD17" i="63"/>
  <c r="AD38" i="63"/>
  <c r="Y10" i="63"/>
  <c r="AD16" i="63"/>
  <c r="G1661" i="6"/>
  <c r="Y32" i="63"/>
  <c r="T36" i="63"/>
  <c r="T11" i="63"/>
  <c r="AD28" i="63"/>
  <c r="T34" i="63"/>
  <c r="Y8" i="63"/>
  <c r="AD14" i="63"/>
  <c r="AD13" i="63"/>
  <c r="Y16" i="63"/>
  <c r="L2692" i="6" l="1"/>
  <c r="O2694" i="6" s="1"/>
  <c r="L2691" i="6"/>
  <c r="M2694" i="6" s="1"/>
  <c r="B2692" i="6"/>
  <c r="E2694" i="6" s="1"/>
  <c r="I2694" i="6" s="1"/>
  <c r="B2696" i="6" s="1"/>
  <c r="L2731" i="6"/>
  <c r="M2734" i="6" s="1"/>
  <c r="S2734" i="6" s="1"/>
  <c r="L2736" i="6" s="1"/>
  <c r="L2751" i="6"/>
  <c r="M2754" i="6" s="1"/>
  <c r="S2754" i="6" s="1"/>
  <c r="L2756" i="6" s="1"/>
  <c r="B2752" i="6"/>
  <c r="E2754" i="6" s="1"/>
  <c r="I2754" i="6" s="1"/>
  <c r="B2756" i="6" s="1"/>
  <c r="B2732" i="6"/>
  <c r="E2734" i="6" s="1"/>
  <c r="I2734" i="6" s="1"/>
  <c r="B2736" i="6" s="1"/>
  <c r="E1622" i="6"/>
  <c r="O1558" i="6"/>
  <c r="O1349" i="6"/>
  <c r="L2712" i="6"/>
  <c r="O2714" i="6" s="1"/>
  <c r="S2714" i="6" s="1"/>
  <c r="L2716" i="6" s="1"/>
  <c r="M1579" i="6"/>
  <c r="C1390" i="6"/>
  <c r="O1309" i="6"/>
  <c r="B2772" i="6"/>
  <c r="E2774" i="6" s="1"/>
  <c r="I2774" i="6" s="1"/>
  <c r="B2776" i="6" s="1"/>
  <c r="L2671" i="6"/>
  <c r="M2674" i="6" s="1"/>
  <c r="S2674" i="6" s="1"/>
  <c r="L2676" i="6" s="1"/>
  <c r="C1287" i="6"/>
  <c r="L2651" i="6"/>
  <c r="M2654" i="6" s="1"/>
  <c r="S2654" i="6" s="1"/>
  <c r="L2656" i="6" s="1"/>
  <c r="M1558" i="6"/>
  <c r="C1537" i="6"/>
  <c r="O1370" i="6"/>
  <c r="O1432" i="6"/>
  <c r="E1558" i="6"/>
  <c r="M1349" i="6"/>
  <c r="E1516" i="6"/>
  <c r="M1432" i="6"/>
  <c r="E1411" i="6"/>
  <c r="B2672" i="6"/>
  <c r="E2674" i="6" s="1"/>
  <c r="I2674" i="6" s="1"/>
  <c r="B2676" i="6" s="1"/>
  <c r="C1329" i="6"/>
  <c r="B2630" i="6"/>
  <c r="E2632" i="6" s="1"/>
  <c r="E1432" i="6"/>
  <c r="C1600" i="6"/>
  <c r="E1370" i="6"/>
  <c r="M1411" i="6"/>
  <c r="C1432" i="6"/>
  <c r="O1474" i="6"/>
  <c r="C1370" i="6"/>
  <c r="M1329" i="6"/>
  <c r="O1495" i="6"/>
  <c r="Q41" i="62"/>
  <c r="M1643" i="6"/>
  <c r="E1453" i="6"/>
  <c r="C1579" i="6"/>
  <c r="C1622" i="6"/>
  <c r="B2651" i="6"/>
  <c r="C2654" i="6" s="1"/>
  <c r="I2654" i="6" s="1"/>
  <c r="B2656" i="6" s="1"/>
  <c r="M1370" i="6"/>
  <c r="E1643" i="6"/>
  <c r="E1579" i="6"/>
  <c r="O1329" i="6"/>
  <c r="M1516" i="6"/>
  <c r="E1495" i="6"/>
  <c r="Q40" i="62"/>
  <c r="E1349" i="6"/>
  <c r="O1622" i="6"/>
  <c r="O1453" i="6"/>
  <c r="O1579" i="6"/>
  <c r="M1495" i="6"/>
  <c r="C1643" i="6"/>
  <c r="C1558" i="6"/>
  <c r="M1453" i="6"/>
  <c r="E1537" i="6"/>
  <c r="M1622" i="6"/>
  <c r="E1600" i="6"/>
  <c r="O1643" i="6"/>
  <c r="M1390" i="6"/>
  <c r="E1309" i="6"/>
  <c r="C1453" i="6"/>
  <c r="O1390" i="6"/>
  <c r="M1309" i="6"/>
  <c r="O1537" i="6"/>
  <c r="C1411" i="6"/>
  <c r="O1516" i="6"/>
  <c r="M1537" i="6"/>
  <c r="M1600" i="6"/>
  <c r="O1600" i="6"/>
  <c r="E1329" i="6"/>
  <c r="C1474" i="6"/>
  <c r="C1516" i="6"/>
  <c r="C1495" i="6"/>
  <c r="O1411" i="6"/>
  <c r="C1309" i="6"/>
  <c r="C1349" i="6"/>
  <c r="E1474" i="6"/>
  <c r="E1390" i="6"/>
  <c r="E1287" i="6"/>
  <c r="M1474" i="6"/>
  <c r="Y19" i="63"/>
  <c r="AD19" i="63"/>
  <c r="T19" i="63"/>
  <c r="Y40" i="63"/>
  <c r="T40" i="63"/>
  <c r="AD40" i="63"/>
  <c r="I2714" i="6"/>
  <c r="B2716" i="6" s="1"/>
  <c r="M1663" i="6"/>
  <c r="C1663" i="6"/>
  <c r="O1663" i="6"/>
  <c r="C2632" i="6"/>
  <c r="K42" i="63"/>
  <c r="Q40" i="63" s="1"/>
  <c r="E1663" i="6"/>
  <c r="S2694" i="6" l="1"/>
  <c r="L2696" i="6" s="1"/>
  <c r="E2776" i="6"/>
  <c r="O29" i="22"/>
  <c r="P29" i="22" s="1"/>
  <c r="Q1558" i="6"/>
  <c r="S1558" i="6" s="1"/>
  <c r="G1622" i="6"/>
  <c r="I1622" i="6" s="1"/>
  <c r="Q1370" i="6"/>
  <c r="S1370" i="6" s="1"/>
  <c r="Q1349" i="6"/>
  <c r="S1349" i="6" s="1"/>
  <c r="Q1495" i="6"/>
  <c r="S1495" i="6" s="1"/>
  <c r="Q1622" i="6"/>
  <c r="S1622" i="6" s="1"/>
  <c r="Q1579" i="6"/>
  <c r="S1579" i="6" s="1"/>
  <c r="Q1309" i="6"/>
  <c r="S1309" i="6" s="1"/>
  <c r="Q1432" i="6"/>
  <c r="S1432" i="6" s="1"/>
  <c r="G1600" i="6"/>
  <c r="I1600" i="6" s="1"/>
  <c r="G1329" i="6"/>
  <c r="I1329" i="6" s="1"/>
  <c r="G1390" i="6"/>
  <c r="I1390" i="6" s="1"/>
  <c r="G1432" i="6"/>
  <c r="I1432" i="6" s="1"/>
  <c r="G1495" i="6"/>
  <c r="I1495" i="6" s="1"/>
  <c r="G1411" i="6"/>
  <c r="I1411" i="6" s="1"/>
  <c r="Q1474" i="6"/>
  <c r="S1474" i="6" s="1"/>
  <c r="G1537" i="6"/>
  <c r="I1537" i="6" s="1"/>
  <c r="G1453" i="6"/>
  <c r="I1453" i="6" s="1"/>
  <c r="Q1329" i="6"/>
  <c r="S1329" i="6" s="1"/>
  <c r="G1474" i="6"/>
  <c r="I1474" i="6" s="1"/>
  <c r="G1370" i="6"/>
  <c r="I1370" i="6" s="1"/>
  <c r="Q1600" i="6"/>
  <c r="S1600" i="6" s="1"/>
  <c r="G1579" i="6"/>
  <c r="I1579" i="6" s="1"/>
  <c r="G1309" i="6"/>
  <c r="I1309" i="6" s="1"/>
  <c r="Q1390" i="6"/>
  <c r="S1390" i="6" s="1"/>
  <c r="G1287" i="6"/>
  <c r="I1287" i="6" s="1"/>
  <c r="Q1411" i="6"/>
  <c r="S1411" i="6" s="1"/>
  <c r="L1413" i="6" s="1"/>
  <c r="Q1516" i="6"/>
  <c r="S1516" i="6" s="1"/>
  <c r="G1643" i="6"/>
  <c r="I1643" i="6" s="1"/>
  <c r="G1558" i="6"/>
  <c r="I1558" i="6" s="1"/>
  <c r="G1349" i="6"/>
  <c r="I1349" i="6" s="1"/>
  <c r="Q1537" i="6"/>
  <c r="S1537" i="6" s="1"/>
  <c r="Q1453" i="6"/>
  <c r="S1453" i="6" s="1"/>
  <c r="Q43" i="62"/>
  <c r="Q46" i="62" s="1"/>
  <c r="Q1643" i="6"/>
  <c r="S1643" i="6" s="1"/>
  <c r="G1516" i="6"/>
  <c r="I1516" i="6" s="1"/>
  <c r="K47" i="63"/>
  <c r="Q41" i="63" s="1"/>
  <c r="Q45" i="63" s="1"/>
  <c r="Q49" i="63" s="1"/>
  <c r="Q1663" i="6"/>
  <c r="S1663" i="6" s="1"/>
  <c r="O14" i="22"/>
  <c r="P14" i="22" s="1"/>
  <c r="E2676" i="6"/>
  <c r="O25" i="22"/>
  <c r="P25" i="22" s="1"/>
  <c r="O2736" i="6"/>
  <c r="E2696" i="6"/>
  <c r="O16" i="22"/>
  <c r="P16" i="22" s="1"/>
  <c r="E2656" i="6"/>
  <c r="O12" i="22"/>
  <c r="P12" i="22" s="1"/>
  <c r="G1663" i="6"/>
  <c r="I1663" i="6" s="1"/>
  <c r="O2756" i="6"/>
  <c r="O27" i="22"/>
  <c r="P27" i="22" s="1"/>
  <c r="O2716" i="6"/>
  <c r="O23" i="22"/>
  <c r="P23" i="22" s="1"/>
  <c r="O13" i="22"/>
  <c r="P13" i="22" s="1"/>
  <c r="O2656" i="6"/>
  <c r="E2716" i="6"/>
  <c r="O22" i="22"/>
  <c r="P22" i="22" s="1"/>
  <c r="I2632" i="6"/>
  <c r="B2634" i="6" s="1"/>
  <c r="E2634" i="6" s="1"/>
  <c r="E2736" i="6"/>
  <c r="O24" i="22"/>
  <c r="P24" i="22" s="1"/>
  <c r="O15" i="22"/>
  <c r="P15" i="22" s="1"/>
  <c r="O2676" i="6"/>
  <c r="O26" i="22"/>
  <c r="P26" i="22" s="1"/>
  <c r="E2756" i="6"/>
  <c r="O2696" i="6" l="1"/>
  <c r="O17" i="22"/>
  <c r="P17" i="22" s="1"/>
  <c r="Q29" i="22"/>
  <c r="R29" i="22"/>
  <c r="L1560" i="6"/>
  <c r="O41" i="5" s="1"/>
  <c r="P41" i="5" s="1"/>
  <c r="R41" i="5" s="1"/>
  <c r="L1581" i="6"/>
  <c r="O43" i="5" s="1"/>
  <c r="P43" i="5" s="1"/>
  <c r="R43" i="5" s="1"/>
  <c r="B1624" i="6"/>
  <c r="E1624" i="6" s="1"/>
  <c r="B1602" i="6"/>
  <c r="O44" i="5" s="1"/>
  <c r="P44" i="5" s="1"/>
  <c r="R44" i="5" s="1"/>
  <c r="L1372" i="6"/>
  <c r="O1372" i="6" s="1"/>
  <c r="L1351" i="6"/>
  <c r="O1351" i="6" s="1"/>
  <c r="L1497" i="6"/>
  <c r="O47" i="5" s="1"/>
  <c r="P47" i="5" s="1"/>
  <c r="L1624" i="6"/>
  <c r="O1624" i="6" s="1"/>
  <c r="L1434" i="6"/>
  <c r="O28" i="5" s="1"/>
  <c r="P28" i="5" s="1"/>
  <c r="R28" i="5" s="1"/>
  <c r="L1311" i="6"/>
  <c r="O13" i="5" s="1"/>
  <c r="P13" i="5" s="1"/>
  <c r="Q13" i="5" s="1"/>
  <c r="B1413" i="6"/>
  <c r="E1413" i="6" s="1"/>
  <c r="B1560" i="6"/>
  <c r="E1560" i="6" s="1"/>
  <c r="B1392" i="6"/>
  <c r="O20" i="5" s="1"/>
  <c r="P20" i="5" s="1"/>
  <c r="B1434" i="6"/>
  <c r="O27" i="5" s="1"/>
  <c r="P27" i="5" s="1"/>
  <c r="R27" i="5" s="1"/>
  <c r="L1602" i="6"/>
  <c r="O1602" i="6" s="1"/>
  <c r="B1331" i="6"/>
  <c r="E1331" i="6" s="1"/>
  <c r="B1497" i="6"/>
  <c r="E1497" i="6" s="1"/>
  <c r="L1539" i="6"/>
  <c r="O39" i="5" s="1"/>
  <c r="P39" i="5" s="1"/>
  <c r="R39" i="5" s="1"/>
  <c r="L1392" i="6"/>
  <c r="O24" i="5" s="1"/>
  <c r="P24" i="5" s="1"/>
  <c r="Q24" i="5" s="1"/>
  <c r="B1539" i="6"/>
  <c r="O38" i="5" s="1"/>
  <c r="P38" i="5" s="1"/>
  <c r="R38" i="5" s="1"/>
  <c r="B1581" i="6"/>
  <c r="O42" i="5" s="1"/>
  <c r="P42" i="5" s="1"/>
  <c r="L1476" i="6"/>
  <c r="O1476" i="6" s="1"/>
  <c r="B1455" i="6"/>
  <c r="O29" i="5" s="1"/>
  <c r="P29" i="5" s="1"/>
  <c r="L1331" i="6"/>
  <c r="O1331" i="6" s="1"/>
  <c r="B1476" i="6"/>
  <c r="E1476" i="6" s="1"/>
  <c r="B1372" i="6"/>
  <c r="O18" i="5" s="1"/>
  <c r="P18" i="5" s="1"/>
  <c r="L1455" i="6"/>
  <c r="O1455" i="6" s="1"/>
  <c r="B1289" i="6"/>
  <c r="E1289" i="6" s="1"/>
  <c r="B1351" i="6"/>
  <c r="O16" i="5" s="1"/>
  <c r="P16" i="5" s="1"/>
  <c r="Q49" i="62"/>
  <c r="B1311" i="6"/>
  <c r="O12" i="5" s="1"/>
  <c r="P12" i="5" s="1"/>
  <c r="Q12" i="5" s="1"/>
  <c r="L1518" i="6"/>
  <c r="O37" i="5" s="1"/>
  <c r="P37" i="5" s="1"/>
  <c r="R37" i="5" s="1"/>
  <c r="B1645" i="6"/>
  <c r="E1645" i="6" s="1"/>
  <c r="B1518" i="6"/>
  <c r="O48" i="5" s="1"/>
  <c r="P48" i="5" s="1"/>
  <c r="R48" i="5" s="1"/>
  <c r="L1645" i="6"/>
  <c r="O50" i="5" s="1"/>
  <c r="P50" i="5" s="1"/>
  <c r="L1665" i="6"/>
  <c r="O1665" i="6" s="1"/>
  <c r="Q24" i="22"/>
  <c r="R24" i="22"/>
  <c r="Q16" i="63"/>
  <c r="Q10" i="63" s="1"/>
  <c r="J12" i="63"/>
  <c r="Q22" i="22"/>
  <c r="R22" i="22"/>
  <c r="R23" i="22"/>
  <c r="Q23" i="22"/>
  <c r="R25" i="22"/>
  <c r="Q25" i="22"/>
  <c r="R15" i="22"/>
  <c r="Q15" i="22"/>
  <c r="O26" i="5"/>
  <c r="P26" i="5" s="1"/>
  <c r="O1413" i="6"/>
  <c r="Q12" i="22"/>
  <c r="R12" i="22"/>
  <c r="B1665" i="6"/>
  <c r="E1665" i="6" s="1"/>
  <c r="R27" i="22"/>
  <c r="Q27" i="22"/>
  <c r="Q26" i="22"/>
  <c r="R26" i="22"/>
  <c r="R13" i="22"/>
  <c r="Q13" i="22"/>
  <c r="R16" i="22"/>
  <c r="Q16" i="22"/>
  <c r="R14" i="22"/>
  <c r="Q14" i="22"/>
  <c r="Q17" i="22" l="1"/>
  <c r="R17" i="22"/>
  <c r="O21" i="5"/>
  <c r="P21" i="5" s="1"/>
  <c r="Q21" i="5" s="1"/>
  <c r="O23" i="5"/>
  <c r="P23" i="5" s="1"/>
  <c r="R23" i="5" s="1"/>
  <c r="O22" i="5"/>
  <c r="P22" i="5" s="1"/>
  <c r="R22" i="5" s="1"/>
  <c r="Q41" i="5"/>
  <c r="O1560" i="6"/>
  <c r="O19" i="5"/>
  <c r="P19" i="5" s="1"/>
  <c r="Q19" i="5" s="1"/>
  <c r="O1581" i="6"/>
  <c r="Q43" i="5"/>
  <c r="E1602" i="6"/>
  <c r="O17" i="5"/>
  <c r="P17" i="5" s="1"/>
  <c r="Q17" i="5" s="1"/>
  <c r="Q44" i="5"/>
  <c r="E1434" i="6"/>
  <c r="E1392" i="6"/>
  <c r="O25" i="5"/>
  <c r="P25" i="5" s="1"/>
  <c r="R25" i="5" s="1"/>
  <c r="O1497" i="6"/>
  <c r="O36" i="5"/>
  <c r="P36" i="5" s="1"/>
  <c r="Q36" i="5" s="1"/>
  <c r="O40" i="5"/>
  <c r="P40" i="5" s="1"/>
  <c r="R40" i="5" s="1"/>
  <c r="R24" i="5"/>
  <c r="Q38" i="5"/>
  <c r="O1539" i="6"/>
  <c r="E1581" i="6"/>
  <c r="E1351" i="6"/>
  <c r="Q28" i="5"/>
  <c r="Q39" i="5"/>
  <c r="O1434" i="6"/>
  <c r="Q27" i="5"/>
  <c r="O45" i="5"/>
  <c r="P45" i="5" s="1"/>
  <c r="R45" i="5" s="1"/>
  <c r="R13" i="5"/>
  <c r="O46" i="5"/>
  <c r="P46" i="5" s="1"/>
  <c r="Q46" i="5" s="1"/>
  <c r="O1311" i="6"/>
  <c r="O1645" i="6"/>
  <c r="O1392" i="6"/>
  <c r="O14" i="5"/>
  <c r="P14" i="5" s="1"/>
  <c r="R14" i="5" s="1"/>
  <c r="E1539" i="6"/>
  <c r="Q37" i="5"/>
  <c r="E1372" i="6"/>
  <c r="E1455" i="6"/>
  <c r="Q48" i="5"/>
  <c r="O35" i="5"/>
  <c r="P35" i="5" s="1"/>
  <c r="Q35" i="5" s="1"/>
  <c r="O34" i="5"/>
  <c r="P34" i="5" s="1"/>
  <c r="R34" i="5" s="1"/>
  <c r="R12" i="5"/>
  <c r="O15" i="5"/>
  <c r="P15" i="5" s="1"/>
  <c r="R15" i="5" s="1"/>
  <c r="E1311" i="6"/>
  <c r="E1518" i="6"/>
  <c r="O1518" i="6"/>
  <c r="J12" i="62"/>
  <c r="R50" i="5"/>
  <c r="Q50" i="5"/>
  <c r="Q29" i="5"/>
  <c r="R29" i="5"/>
  <c r="R20" i="5"/>
  <c r="Q20" i="5"/>
  <c r="Q47" i="5"/>
  <c r="R47" i="5"/>
  <c r="R26" i="5"/>
  <c r="Q26" i="5"/>
  <c r="R16" i="5"/>
  <c r="Q16" i="5"/>
  <c r="Q42" i="5"/>
  <c r="R42" i="5"/>
  <c r="Q15" i="63"/>
  <c r="Q18" i="5"/>
  <c r="R18" i="5"/>
  <c r="R21" i="5" l="1"/>
  <c r="Q22" i="5"/>
  <c r="Q23" i="5"/>
  <c r="R19" i="5"/>
  <c r="R17" i="5"/>
  <c r="Q25" i="5"/>
  <c r="R36" i="5"/>
  <c r="Q45" i="5"/>
  <c r="Q40" i="5"/>
  <c r="R46" i="5"/>
  <c r="Q14" i="5"/>
  <c r="Q34" i="5"/>
  <c r="R35" i="5"/>
  <c r="Q15" i="5"/>
  <c r="Q16" i="62" l="1"/>
  <c r="Q10" i="62" s="1"/>
  <c r="Q15"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Zarzuela Martin Francisco Javier TES</author>
  </authors>
  <commentList>
    <comment ref="I6" authorId="0" shapeId="0" xr:uid="{0619F84C-0D18-4D79-8614-78DE052C5271}">
      <text>
        <r>
          <rPr>
            <b/>
            <sz val="9"/>
            <color indexed="81"/>
            <rFont val="Tahoma"/>
            <family val="2"/>
          </rPr>
          <t>Zarzuela Martin Francisco Javier TES:</t>
        </r>
        <r>
          <rPr>
            <sz val="9"/>
            <color indexed="81"/>
            <rFont val="Tahoma"/>
            <family val="2"/>
          </rPr>
          <t xml:space="preserve">
ESCRIBIR</t>
        </r>
      </text>
    </comment>
    <comment ref="I43" authorId="0" shapeId="0" xr:uid="{48407CA2-56D7-46ED-B9AF-DB91CA94E0F4}">
      <text>
        <r>
          <rPr>
            <b/>
            <sz val="9"/>
            <color indexed="81"/>
            <rFont val="Tahoma"/>
            <family val="2"/>
          </rPr>
          <t>Zarzuela Martin Francisco Javier TES:</t>
        </r>
        <r>
          <rPr>
            <sz val="9"/>
            <color indexed="81"/>
            <rFont val="Tahoma"/>
            <family val="2"/>
          </rPr>
          <t xml:space="preserve">
ESCRIBIR
</t>
        </r>
      </text>
    </comment>
    <comment ref="J43" authorId="0" shapeId="0" xr:uid="{E0F1080F-0E02-4110-96F5-8C1F86389E9E}">
      <text>
        <r>
          <rPr>
            <b/>
            <sz val="9"/>
            <color indexed="81"/>
            <rFont val="Tahoma"/>
            <family val="2"/>
          </rPr>
          <t>Zarzuela Martin Francisco Javier TES:</t>
        </r>
        <r>
          <rPr>
            <sz val="9"/>
            <color indexed="81"/>
            <rFont val="Tahoma"/>
            <family val="2"/>
          </rPr>
          <t xml:space="preserve">
ESCRIBIR
</t>
        </r>
      </text>
    </comment>
    <comment ref="K43" authorId="0" shapeId="0" xr:uid="{3D489804-7FF0-4D4B-BDE7-B2380D89241F}">
      <text>
        <r>
          <rPr>
            <b/>
            <sz val="9"/>
            <color indexed="81"/>
            <rFont val="Tahoma"/>
            <family val="2"/>
          </rPr>
          <t>Zarzuela Martin Francisco Javier TES:</t>
        </r>
        <r>
          <rPr>
            <sz val="9"/>
            <color indexed="81"/>
            <rFont val="Tahoma"/>
            <family val="2"/>
          </rPr>
          <t xml:space="preserve">
ESCRIBIR
</t>
        </r>
      </text>
    </comment>
    <comment ref="L43" authorId="0" shapeId="0" xr:uid="{9CC4594B-17AE-4DA8-B55B-F3541EEDFC09}">
      <text>
        <r>
          <rPr>
            <b/>
            <sz val="9"/>
            <color indexed="81"/>
            <rFont val="Tahoma"/>
            <family val="2"/>
          </rPr>
          <t>Zarzuela Martin Francisco Javier TES:</t>
        </r>
        <r>
          <rPr>
            <sz val="9"/>
            <color indexed="81"/>
            <rFont val="Tahoma"/>
            <family val="2"/>
          </rPr>
          <t xml:space="preserve">
ESCRIBIR
</t>
        </r>
      </text>
    </comment>
    <comment ref="M43" authorId="0" shapeId="0" xr:uid="{F3CF668D-6DEB-4051-A6EB-DA4246D2F0C7}">
      <text>
        <r>
          <rPr>
            <b/>
            <sz val="9"/>
            <color indexed="81"/>
            <rFont val="Tahoma"/>
            <family val="2"/>
          </rPr>
          <t>Zarzuela Martin Francisco Javier TES:</t>
        </r>
        <r>
          <rPr>
            <sz val="9"/>
            <color indexed="81"/>
            <rFont val="Tahoma"/>
            <family val="2"/>
          </rPr>
          <t xml:space="preserve">
ESCRIBIR
</t>
        </r>
      </text>
    </comment>
    <comment ref="N43" authorId="0" shapeId="0" xr:uid="{68BF9FF1-3BA4-45F8-96F1-A2F34BB22E24}">
      <text>
        <r>
          <rPr>
            <b/>
            <sz val="9"/>
            <color indexed="81"/>
            <rFont val="Tahoma"/>
            <family val="2"/>
          </rPr>
          <t>Zarzuela Martin Francisco Javier TES:</t>
        </r>
        <r>
          <rPr>
            <sz val="9"/>
            <color indexed="81"/>
            <rFont val="Tahoma"/>
            <family val="2"/>
          </rPr>
          <t xml:space="preserve">
ESCRIBIR
</t>
        </r>
      </text>
    </comment>
    <comment ref="I48" authorId="0" shapeId="0" xr:uid="{08A0BF1C-48A9-4353-A7AE-5886A0B9B2B0}">
      <text>
        <r>
          <rPr>
            <b/>
            <sz val="9"/>
            <color indexed="81"/>
            <rFont val="Tahoma"/>
            <family val="2"/>
          </rPr>
          <t>Zarzuela Martin Francisco Javier TES:</t>
        </r>
        <r>
          <rPr>
            <sz val="9"/>
            <color indexed="81"/>
            <rFont val="Tahoma"/>
            <family val="2"/>
          </rPr>
          <t xml:space="preserve">
ESCRIBIR</t>
        </r>
      </text>
    </comment>
    <comment ref="J48" authorId="0" shapeId="0" xr:uid="{C0CC9246-B9ED-4A50-A3E4-8B047A7899B3}">
      <text>
        <r>
          <rPr>
            <b/>
            <sz val="9"/>
            <color indexed="81"/>
            <rFont val="Tahoma"/>
            <family val="2"/>
          </rPr>
          <t>Zarzuela Martin Francisco Javier TES:</t>
        </r>
        <r>
          <rPr>
            <sz val="9"/>
            <color indexed="81"/>
            <rFont val="Tahoma"/>
            <family val="2"/>
          </rPr>
          <t xml:space="preserve">
ESCRIBIR</t>
        </r>
      </text>
    </comment>
    <comment ref="K48" authorId="0" shapeId="0" xr:uid="{2C21E138-990A-4512-8356-C7833A218214}">
      <text>
        <r>
          <rPr>
            <b/>
            <sz val="9"/>
            <color indexed="81"/>
            <rFont val="Tahoma"/>
            <family val="2"/>
          </rPr>
          <t>Zarzuela Martin Francisco Javier TES:</t>
        </r>
        <r>
          <rPr>
            <sz val="9"/>
            <color indexed="81"/>
            <rFont val="Tahoma"/>
            <family val="2"/>
          </rPr>
          <t xml:space="preserve">
ESCRIBIR</t>
        </r>
      </text>
    </comment>
    <comment ref="L48" authorId="0" shapeId="0" xr:uid="{783B21BF-9417-4E20-9378-50422274EF29}">
      <text>
        <r>
          <rPr>
            <b/>
            <sz val="9"/>
            <color indexed="81"/>
            <rFont val="Tahoma"/>
            <family val="2"/>
          </rPr>
          <t>Zarzuela Martin Francisco Javier TES:</t>
        </r>
        <r>
          <rPr>
            <sz val="9"/>
            <color indexed="81"/>
            <rFont val="Tahoma"/>
            <family val="2"/>
          </rPr>
          <t xml:space="preserve">
ESCRIBIR</t>
        </r>
      </text>
    </comment>
    <comment ref="M48" authorId="0" shapeId="0" xr:uid="{4596DF4F-62BD-44BD-80CB-6134BAB6AF4C}">
      <text>
        <r>
          <rPr>
            <b/>
            <sz val="9"/>
            <color indexed="81"/>
            <rFont val="Tahoma"/>
            <family val="2"/>
          </rPr>
          <t>Zarzuela Martin Francisco Javier TES:</t>
        </r>
        <r>
          <rPr>
            <sz val="9"/>
            <color indexed="81"/>
            <rFont val="Tahoma"/>
            <family val="2"/>
          </rPr>
          <t xml:space="preserve">
ESCRIBIR</t>
        </r>
      </text>
    </comment>
    <comment ref="N48" authorId="0" shapeId="0" xr:uid="{A6E04DCD-3F65-4989-983E-89088EF8365E}">
      <text>
        <r>
          <rPr>
            <b/>
            <sz val="9"/>
            <color indexed="81"/>
            <rFont val="Tahoma"/>
            <family val="2"/>
          </rPr>
          <t>Zarzuela Martin Francisco Javier TES:</t>
        </r>
        <r>
          <rPr>
            <sz val="9"/>
            <color indexed="81"/>
            <rFont val="Tahoma"/>
            <family val="2"/>
          </rPr>
          <t xml:space="preserve">
ESCRIBIR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Zarzuela Martin Francisco Javier TES</author>
  </authors>
  <commentList>
    <comment ref="I6" authorId="0" shapeId="0" xr:uid="{002E16BB-5620-4862-B614-9B46B4D6C7C0}">
      <text>
        <r>
          <rPr>
            <b/>
            <sz val="9"/>
            <color indexed="81"/>
            <rFont val="Tahoma"/>
            <family val="2"/>
          </rPr>
          <t>Zarzuela Martin Francisco Javier TES:</t>
        </r>
        <r>
          <rPr>
            <sz val="9"/>
            <color indexed="81"/>
            <rFont val="Tahoma"/>
            <family val="2"/>
          </rPr>
          <t xml:space="preserve">
ESCRIBIR</t>
        </r>
      </text>
    </comment>
    <comment ref="K42" authorId="0" shapeId="0" xr:uid="{0B759F5D-25DE-4535-B0F2-C9380F30EC7B}">
      <text>
        <r>
          <rPr>
            <b/>
            <sz val="9"/>
            <color indexed="81"/>
            <rFont val="Tahoma"/>
            <family val="2"/>
          </rPr>
          <t>Zarzuela Martin Francisco Javier TES:</t>
        </r>
        <r>
          <rPr>
            <sz val="9"/>
            <color indexed="81"/>
            <rFont val="Tahoma"/>
            <family val="2"/>
          </rPr>
          <t xml:space="preserve">
ESCRIBIR
</t>
        </r>
      </text>
    </comment>
    <comment ref="K47" authorId="0" shapeId="0" xr:uid="{68F57531-6A05-45C5-B4F1-F90FFF171EE0}">
      <text>
        <r>
          <rPr>
            <b/>
            <sz val="9"/>
            <color indexed="81"/>
            <rFont val="Tahoma"/>
            <family val="2"/>
          </rPr>
          <t>Zarzuela Martin Francisco Javier TES:</t>
        </r>
        <r>
          <rPr>
            <sz val="9"/>
            <color indexed="81"/>
            <rFont val="Tahoma"/>
            <family val="2"/>
          </rPr>
          <t xml:space="preserve">
ESCRIBIR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<sst xmlns="http://schemas.openxmlformats.org/spreadsheetml/2006/main" count="10829" uniqueCount="540">
  <si>
    <t>CUPS</t>
  </si>
  <si>
    <t>PARÁMETROS OBTENIDOS FACTURA CLIENTE</t>
  </si>
  <si>
    <t>POTENCIA CONTRATADA (KW)</t>
  </si>
  <si>
    <t>P1</t>
  </si>
  <si>
    <t>P2</t>
  </si>
  <si>
    <t>P3</t>
  </si>
  <si>
    <t>P4</t>
  </si>
  <si>
    <t>P5</t>
  </si>
  <si>
    <t>P6</t>
  </si>
  <si>
    <t>TARIFA</t>
  </si>
  <si>
    <t>ALQUILER</t>
  </si>
  <si>
    <t>IVA</t>
  </si>
  <si>
    <t>TOTAL FACTURA</t>
  </si>
  <si>
    <t>ELECTRICIDAD</t>
  </si>
  <si>
    <t>TARIFA ACCESO</t>
  </si>
  <si>
    <t>CONSUMO ANUAL (kWh)</t>
  </si>
  <si>
    <t>DATOS CLIENTE</t>
  </si>
  <si>
    <t>NOMBRE TITULAR</t>
  </si>
  <si>
    <t>PERIODO DE FACTURACION</t>
  </si>
  <si>
    <t>DIAS</t>
  </si>
  <si>
    <t>EXCESO POTENCIA</t>
  </si>
  <si>
    <t>REACTIVA</t>
  </si>
  <si>
    <t>ALQUILE EQ. MEDIDA</t>
  </si>
  <si>
    <t>CONSUMO ANUAL:</t>
  </si>
  <si>
    <t>AHORRO ANUAL</t>
  </si>
  <si>
    <r>
      <rPr>
        <b/>
        <sz val="10"/>
        <color rgb="FF2C3D3D"/>
        <rFont val="Arial"/>
        <family val="2"/>
      </rPr>
      <t>P1</t>
    </r>
  </si>
  <si>
    <r>
      <rPr>
        <b/>
        <sz val="10"/>
        <color rgb="FF2C3D3D"/>
        <rFont val="Arial"/>
        <family val="2"/>
      </rPr>
      <t>P2</t>
    </r>
  </si>
  <si>
    <r>
      <rPr>
        <b/>
        <sz val="10"/>
        <color rgb="FF2C3D3D"/>
        <rFont val="Arial"/>
        <family val="2"/>
      </rPr>
      <t>P3</t>
    </r>
  </si>
  <si>
    <r>
      <rPr>
        <b/>
        <sz val="10"/>
        <color rgb="FF2C3D3D"/>
        <rFont val="Arial"/>
        <family val="2"/>
      </rPr>
      <t>P4</t>
    </r>
  </si>
  <si>
    <r>
      <rPr>
        <b/>
        <sz val="10"/>
        <color rgb="FF2C3D3D"/>
        <rFont val="Arial"/>
        <family val="2"/>
      </rPr>
      <t>P5</t>
    </r>
  </si>
  <si>
    <r>
      <rPr>
        <b/>
        <sz val="10"/>
        <color rgb="FF2C3D3D"/>
        <rFont val="Arial"/>
        <family val="2"/>
      </rPr>
      <t>P6</t>
    </r>
  </si>
  <si>
    <t>3.0TD</t>
  </si>
  <si>
    <t>6.1TD</t>
  </si>
  <si>
    <t xml:space="preserve">OPCIONES SELECCIONADAS </t>
  </si>
  <si>
    <t>POTENCIA</t>
  </si>
  <si>
    <t>CONSUMO</t>
  </si>
  <si>
    <t>PRECIO ENERGIA</t>
  </si>
  <si>
    <t>PRECIO POTENCIA</t>
  </si>
  <si>
    <t>PRECIO FACTURA</t>
  </si>
  <si>
    <t>TOTAL POT</t>
  </si>
  <si>
    <t>TOTAL ENER</t>
  </si>
  <si>
    <t>IMPUESTO ELECTRICO</t>
  </si>
  <si>
    <t>FACTURA</t>
  </si>
  <si>
    <t>IMP</t>
  </si>
  <si>
    <t>COMPARADOR</t>
  </si>
  <si>
    <t>OPCIONES</t>
  </si>
  <si>
    <t>PROPUESTA DE TARIFA</t>
  </si>
  <si>
    <t>IMPUESTOS</t>
  </si>
  <si>
    <t>AHORRO</t>
  </si>
  <si>
    <t>COMERCIALIZADOR ACTUAL</t>
  </si>
  <si>
    <t>DIRECCION</t>
  </si>
  <si>
    <t>COMPETENCIA</t>
  </si>
  <si>
    <t>COMERCIAL</t>
  </si>
  <si>
    <t>IMP RDL</t>
  </si>
  <si>
    <t>SI</t>
  </si>
  <si>
    <t>NO</t>
  </si>
  <si>
    <t>2.0TD</t>
  </si>
  <si>
    <t>AXPO</t>
  </si>
  <si>
    <t>INDEXADO</t>
  </si>
  <si>
    <t>JUNIO</t>
  </si>
  <si>
    <t>JULIO</t>
  </si>
  <si>
    <t>AGOSTO</t>
  </si>
  <si>
    <t xml:space="preserve">MES </t>
  </si>
  <si>
    <t>SEPTIEMBRE</t>
  </si>
  <si>
    <t>energia</t>
  </si>
  <si>
    <t>potencia</t>
  </si>
  <si>
    <t>OCTUBRE</t>
  </si>
  <si>
    <t>NOVIEMBRE</t>
  </si>
  <si>
    <t>DICIEMBRE</t>
  </si>
  <si>
    <t>OTROS CARGOS</t>
  </si>
  <si>
    <t>ESTABLE N1</t>
  </si>
  <si>
    <t>ESTABLE N2</t>
  </si>
  <si>
    <t>ESTABLE N3</t>
  </si>
  <si>
    <t>ESTABLE PLUS N1</t>
  </si>
  <si>
    <t>ESTABLE PLUS N2</t>
  </si>
  <si>
    <t>ESTABLE PLUS N3</t>
  </si>
  <si>
    <t>ESTABLE TALLER N1</t>
  </si>
  <si>
    <t>ESTABLE TALLER N2</t>
  </si>
  <si>
    <t>ESTABLE TALLER N3</t>
  </si>
  <si>
    <t>ESTABLE TALLER + N1</t>
  </si>
  <si>
    <t>ESTABLE TALLER + N2</t>
  </si>
  <si>
    <t>ESTABLE TALLER + N3</t>
  </si>
  <si>
    <t>DINAMICA N1</t>
  </si>
  <si>
    <t>DINAMICA N2</t>
  </si>
  <si>
    <t>DINAMICA N3</t>
  </si>
  <si>
    <t>FEBRERO</t>
  </si>
  <si>
    <t>MARZO</t>
  </si>
  <si>
    <t>ABRIL</t>
  </si>
  <si>
    <t>MAYO</t>
  </si>
  <si>
    <t>ESTABLE</t>
  </si>
  <si>
    <t>SUPER (N1)</t>
  </si>
  <si>
    <t>ESTANDAR (N2)</t>
  </si>
  <si>
    <t>EXTRA (N3)</t>
  </si>
  <si>
    <t>Peninsula</t>
  </si>
  <si>
    <r>
      <rPr>
        <sz val="11"/>
        <color rgb="FFFF5D64"/>
        <rFont val="Arial"/>
        <family val="2"/>
      </rPr>
      <t xml:space="preserve">Precio Término de Energía (€/kWh)                                                                                   Precio Término de potencia (€/kWaño) </t>
    </r>
    <r>
      <rPr>
        <sz val="11"/>
        <rFont val="Arial"/>
        <family val="2"/>
      </rPr>
      <t>Consumos 0-3.000.000 kWh/año</t>
    </r>
  </si>
  <si>
    <t>Tarifa</t>
  </si>
  <si>
    <t>ESTABLE PLUS</t>
  </si>
  <si>
    <t>1P PLUS (Periodo Único)</t>
  </si>
  <si>
    <t>POTENCIAS</t>
  </si>
  <si>
    <t xml:space="preserve">  Precio Término de potencia (€/kWaño) Consumos 0-3.000.000 kWh/año</t>
  </si>
  <si>
    <t xml:space="preserve">  Precio Término de potencia (€/kWdía) Consumos 0-3.000.000 kWh/año</t>
  </si>
  <si>
    <t xml:space="preserve">  Precio Término de potencia (€/kWmes) Consumos 0-3.000.000 kWh/año</t>
  </si>
  <si>
    <t xml:space="preserve">  Precio Término de potencia (€/kWaño) Consumos 0-50.000 kWh/año</t>
  </si>
  <si>
    <t>ESTABLE TALLERES</t>
  </si>
  <si>
    <t>ESTABLE PLUS TALLERES</t>
  </si>
  <si>
    <t>CLIENTE</t>
  </si>
  <si>
    <t>DIRECCIÓN</t>
  </si>
  <si>
    <t>PRODUCTO</t>
  </si>
  <si>
    <t>PERIODO SIMULACION</t>
  </si>
  <si>
    <t>Nº DE DIAS</t>
  </si>
  <si>
    <t xml:space="preserve">P1 </t>
  </si>
  <si>
    <t xml:space="preserve">ALQUILER </t>
  </si>
  <si>
    <t>TOTAL</t>
  </si>
  <si>
    <t>T. POTENCIA</t>
  </si>
  <si>
    <t>T. ENERGIA</t>
  </si>
  <si>
    <t>Fijo N1</t>
  </si>
  <si>
    <t>Baleares</t>
  </si>
  <si>
    <t xml:space="preserve">Término Energía €/KWh </t>
  </si>
  <si>
    <t>RL01</t>
  </si>
  <si>
    <t>RL02</t>
  </si>
  <si>
    <t>RL03</t>
  </si>
  <si>
    <t>RL04</t>
  </si>
  <si>
    <t>RLPS1</t>
  </si>
  <si>
    <t>RLPS2</t>
  </si>
  <si>
    <t>RLPS3</t>
  </si>
  <si>
    <t>RLPS4</t>
  </si>
  <si>
    <t>RLPS5</t>
  </si>
  <si>
    <t>RLPS6</t>
  </si>
  <si>
    <t>RLTB5</t>
  </si>
  <si>
    <t>RLTB6</t>
  </si>
  <si>
    <t>Fijo N2</t>
  </si>
  <si>
    <t>Fijo N3</t>
  </si>
  <si>
    <t>Indexado N1</t>
  </si>
  <si>
    <t>Indexado N2</t>
  </si>
  <si>
    <t>Indexado N3</t>
  </si>
  <si>
    <t>IMPUESTO HIDROCARBURO (€/KWH)</t>
  </si>
  <si>
    <t>GAS</t>
  </si>
  <si>
    <t xml:space="preserve">Término FIjo €/DIA </t>
  </si>
  <si>
    <t>PRECIO FIJO</t>
  </si>
  <si>
    <t>PRECIO VARIABLE</t>
  </si>
  <si>
    <t>Delivery day</t>
  </si>
  <si>
    <t>MIBGAS PVB Last Price Index Day-Ahead
[EUR/MWh]</t>
  </si>
  <si>
    <t>MIBGAS PVB Average Price Index Day-Ahead
[EUR/MWh]</t>
  </si>
  <si>
    <t>MIBGAS VTP Last Price Index Day-Ahead
[EUR/MWh]</t>
  </si>
  <si>
    <t>MIBGAS VTP Average Price Index Day-Ahead
[EUR/MWh]</t>
  </si>
  <si>
    <t>MIBGAS-ES Index
[EUR/MWh]</t>
  </si>
  <si>
    <t>MIBGAS-PT Index
[EUR/MWh]</t>
  </si>
  <si>
    <t>MIBGAS
LNG-ES Index
[EUR/MWh]</t>
  </si>
  <si>
    <t>MIBGAS
AVB-ES Index
[EUR/MWh]</t>
  </si>
  <si>
    <t>Pmibgas €/KWh</t>
  </si>
  <si>
    <t>Mes</t>
  </si>
  <si>
    <t>DATOS A ACTUALIZAR DE MIBGAS</t>
  </si>
  <si>
    <t>PARÁMETROS PRECIOS TARIFA 6.0</t>
  </si>
  <si>
    <t>PARÁMETROS PRECIOS TARIFA 3.0</t>
  </si>
  <si>
    <t>G</t>
  </si>
  <si>
    <t>CMi = PCi + RetOM + RetOS + FNEE + B.Social + DesvSistema + C2C5</t>
  </si>
  <si>
    <t>Predh (%)</t>
  </si>
  <si>
    <t>CG (€/KWh)</t>
  </si>
  <si>
    <t>CG (€/MWh)</t>
  </si>
  <si>
    <t>ATRe (€/MWh)</t>
  </si>
  <si>
    <t>PMDh (€/MWh)</t>
  </si>
  <si>
    <t>CMi (€/MWh)</t>
  </si>
  <si>
    <t>PC</t>
  </si>
  <si>
    <t>RetOM</t>
  </si>
  <si>
    <t>RetOS</t>
  </si>
  <si>
    <t>FNEE</t>
  </si>
  <si>
    <t>B.Social</t>
  </si>
  <si>
    <t>Desv.Sistema (€/MWh)</t>
  </si>
  <si>
    <t>C2C5</t>
  </si>
  <si>
    <t>Interrumpibilidad</t>
  </si>
  <si>
    <t>Sobrecostes (€/MWh)</t>
  </si>
  <si>
    <t>Pred</t>
  </si>
  <si>
    <t/>
  </si>
  <si>
    <t>CONSTANTES AXPO</t>
  </si>
  <si>
    <t>Precio TE (€/MWh)</t>
  </si>
  <si>
    <t>CG</t>
  </si>
  <si>
    <t>K</t>
  </si>
  <si>
    <t>CF Y SC</t>
  </si>
  <si>
    <t>Día</t>
  </si>
  <si>
    <t>Total</t>
  </si>
  <si>
    <t>1</t>
  </si>
  <si>
    <t>2</t>
  </si>
  <si>
    <t>3</t>
  </si>
  <si>
    <t>4</t>
  </si>
  <si>
    <t>5</t>
  </si>
  <si>
    <t>6</t>
  </si>
  <si>
    <t>7</t>
  </si>
  <si>
    <t>8</t>
  </si>
  <si>
    <t>9</t>
  </si>
  <si>
    <t>10</t>
  </si>
  <si>
    <t>11</t>
  </si>
  <si>
    <t>12</t>
  </si>
  <si>
    <t>13</t>
  </si>
  <si>
    <t>14</t>
  </si>
  <si>
    <t>15</t>
  </si>
  <si>
    <t>16</t>
  </si>
  <si>
    <t>17</t>
  </si>
  <si>
    <t>18</t>
  </si>
  <si>
    <t>19</t>
  </si>
  <si>
    <t>20</t>
  </si>
  <si>
    <t>21</t>
  </si>
  <si>
    <t>22</t>
  </si>
  <si>
    <t>23</t>
  </si>
  <si>
    <t>24</t>
  </si>
  <si>
    <t>M 01</t>
  </si>
  <si>
    <t>J 02</t>
  </si>
  <si>
    <t>V 03</t>
  </si>
  <si>
    <t>S 04</t>
  </si>
  <si>
    <t>D 05</t>
  </si>
  <si>
    <t>L 06</t>
  </si>
  <si>
    <t>M 07</t>
  </si>
  <si>
    <t>M 08</t>
  </si>
  <si>
    <t>J 09</t>
  </si>
  <si>
    <t>V 10</t>
  </si>
  <si>
    <t>S 11</t>
  </si>
  <si>
    <t>D 12</t>
  </si>
  <si>
    <t>L 13</t>
  </si>
  <si>
    <t>M 14</t>
  </si>
  <si>
    <t>M 15</t>
  </si>
  <si>
    <t>J 16</t>
  </si>
  <si>
    <t>V 17</t>
  </si>
  <si>
    <t>S 18</t>
  </si>
  <si>
    <t>D 19</t>
  </si>
  <si>
    <t>L 20</t>
  </si>
  <si>
    <t>M 21</t>
  </si>
  <si>
    <t>M 22</t>
  </si>
  <si>
    <t>J 23</t>
  </si>
  <si>
    <t>V 24</t>
  </si>
  <si>
    <t>S 25</t>
  </si>
  <si>
    <t>D 26</t>
  </si>
  <si>
    <t>L 27</t>
  </si>
  <si>
    <t>M 28</t>
  </si>
  <si>
    <t>M 29</t>
  </si>
  <si>
    <t>J 30</t>
  </si>
  <si>
    <t>V 31</t>
  </si>
  <si>
    <t xml:space="preserve">Total </t>
  </si>
  <si>
    <t>S 01</t>
  </si>
  <si>
    <t>D 02</t>
  </si>
  <si>
    <t>L 03</t>
  </si>
  <si>
    <t>M 04</t>
  </si>
  <si>
    <t>M 05</t>
  </si>
  <si>
    <t>J 06</t>
  </si>
  <si>
    <t>V 07</t>
  </si>
  <si>
    <t>S 08</t>
  </si>
  <si>
    <t>D 09</t>
  </si>
  <si>
    <t>L 10</t>
  </si>
  <si>
    <t>M 11</t>
  </si>
  <si>
    <t>M 12</t>
  </si>
  <si>
    <t>J 13</t>
  </si>
  <si>
    <t>V 14</t>
  </si>
  <si>
    <t>S 15</t>
  </si>
  <si>
    <t>D 16</t>
  </si>
  <si>
    <t>L 17</t>
  </si>
  <si>
    <t>M 18</t>
  </si>
  <si>
    <t>M 19</t>
  </si>
  <si>
    <t>J 20</t>
  </si>
  <si>
    <t>V 21</t>
  </si>
  <si>
    <t>S 22</t>
  </si>
  <si>
    <t>D 23</t>
  </si>
  <si>
    <t>L 24</t>
  </si>
  <si>
    <t>M 25</t>
  </si>
  <si>
    <t>M 26</t>
  </si>
  <si>
    <t>J 27</t>
  </si>
  <si>
    <t>V 28</t>
  </si>
  <si>
    <t>S 29</t>
  </si>
  <si>
    <t>D 30</t>
  </si>
  <si>
    <t>L 31</t>
  </si>
  <si>
    <t>M 02</t>
  </si>
  <si>
    <t>J 03</t>
  </si>
  <si>
    <t>V 04</t>
  </si>
  <si>
    <t>S 05</t>
  </si>
  <si>
    <t>D 06</t>
  </si>
  <si>
    <t>L 07</t>
  </si>
  <si>
    <t>M 09</t>
  </si>
  <si>
    <t>J 10</t>
  </si>
  <si>
    <t>V 11</t>
  </si>
  <si>
    <t>S 12</t>
  </si>
  <si>
    <t>D 13</t>
  </si>
  <si>
    <t>L 14</t>
  </si>
  <si>
    <t>M 16</t>
  </si>
  <si>
    <t>J 17</t>
  </si>
  <si>
    <t>V 18</t>
  </si>
  <si>
    <t>S 19</t>
  </si>
  <si>
    <t>D 20</t>
  </si>
  <si>
    <t>L 21</t>
  </si>
  <si>
    <t>M 23</t>
  </si>
  <si>
    <t>J 24</t>
  </si>
  <si>
    <t>V 25</t>
  </si>
  <si>
    <t>S 26</t>
  </si>
  <si>
    <t>D 27</t>
  </si>
  <si>
    <t>L 28</t>
  </si>
  <si>
    <t>M 30</t>
  </si>
  <si>
    <t>J 01</t>
  </si>
  <si>
    <t>V 02</t>
  </si>
  <si>
    <t>S 03</t>
  </si>
  <si>
    <t>D 04</t>
  </si>
  <si>
    <t>L 05</t>
  </si>
  <si>
    <t>M 06</t>
  </si>
  <si>
    <t>J 08</t>
  </si>
  <si>
    <t>V 09</t>
  </si>
  <si>
    <t>S 10</t>
  </si>
  <si>
    <t>D 11</t>
  </si>
  <si>
    <t>L 12</t>
  </si>
  <si>
    <t>M 13</t>
  </si>
  <si>
    <t>J 15</t>
  </si>
  <si>
    <t>V 16</t>
  </si>
  <si>
    <t>S 17</t>
  </si>
  <si>
    <t>D 18</t>
  </si>
  <si>
    <t>L 19</t>
  </si>
  <si>
    <t>M 20</t>
  </si>
  <si>
    <t>J 22</t>
  </si>
  <si>
    <t>V 23</t>
  </si>
  <si>
    <t>S 24</t>
  </si>
  <si>
    <t>D 25</t>
  </si>
  <si>
    <t>L 26</t>
  </si>
  <si>
    <t>M 27</t>
  </si>
  <si>
    <t>J 29</t>
  </si>
  <si>
    <t>V 30</t>
  </si>
  <si>
    <t>S 31</t>
  </si>
  <si>
    <t>D 01</t>
  </si>
  <si>
    <t>L 02</t>
  </si>
  <si>
    <t>M 03</t>
  </si>
  <si>
    <t>J 05</t>
  </si>
  <si>
    <t>V 06</t>
  </si>
  <si>
    <t>S 07</t>
  </si>
  <si>
    <t>D 08</t>
  </si>
  <si>
    <t>L 09</t>
  </si>
  <si>
    <t>M 10</t>
  </si>
  <si>
    <t>J 12</t>
  </si>
  <si>
    <t>V 13</t>
  </si>
  <si>
    <t>S 14</t>
  </si>
  <si>
    <t>D 15</t>
  </si>
  <si>
    <t>L 16</t>
  </si>
  <si>
    <t>M 17</t>
  </si>
  <si>
    <t>J 19</t>
  </si>
  <si>
    <t>V 20</t>
  </si>
  <si>
    <t>S 21</t>
  </si>
  <si>
    <t>D 22</t>
  </si>
  <si>
    <t>L 23</t>
  </si>
  <si>
    <t>M 24</t>
  </si>
  <si>
    <t>J 26</t>
  </si>
  <si>
    <t>V 27</t>
  </si>
  <si>
    <t>S 28</t>
  </si>
  <si>
    <t>D 29</t>
  </si>
  <si>
    <t>L 30</t>
  </si>
  <si>
    <t>J 31</t>
  </si>
  <si>
    <t>V 01</t>
  </si>
  <si>
    <t>S 02</t>
  </si>
  <si>
    <t>D 03</t>
  </si>
  <si>
    <t>L 04</t>
  </si>
  <si>
    <t>J 07</t>
  </si>
  <si>
    <t>V 08</t>
  </si>
  <si>
    <t>S 09</t>
  </si>
  <si>
    <t>D 10</t>
  </si>
  <si>
    <t>L 11</t>
  </si>
  <si>
    <t>J 14</t>
  </si>
  <si>
    <t>V 15</t>
  </si>
  <si>
    <t>S 16</t>
  </si>
  <si>
    <t>D 17</t>
  </si>
  <si>
    <t>L 18</t>
  </si>
  <si>
    <t>J 21</t>
  </si>
  <si>
    <t>V 22</t>
  </si>
  <si>
    <t>S 23</t>
  </si>
  <si>
    <t>D 24</t>
  </si>
  <si>
    <t>L 25</t>
  </si>
  <si>
    <t>J 28</t>
  </si>
  <si>
    <t>V 29</t>
  </si>
  <si>
    <t>S 30</t>
  </si>
  <si>
    <t>D 31</t>
  </si>
  <si>
    <t>F</t>
  </si>
  <si>
    <t>CG (€/MWH)</t>
  </si>
  <si>
    <t xml:space="preserve">PROMEDIO 12 MESES </t>
  </si>
  <si>
    <t>DINAMICA PLUS N1</t>
  </si>
  <si>
    <t>DINAMICA PLUS N2</t>
  </si>
  <si>
    <t>DINAMICA PLUS N3</t>
  </si>
  <si>
    <t>FIJAS</t>
  </si>
  <si>
    <t>INDEXADAS</t>
  </si>
  <si>
    <t>B</t>
  </si>
  <si>
    <t>DINAMICA CONTROL N1</t>
  </si>
  <si>
    <t>DINAMICA CONTROL N2</t>
  </si>
  <si>
    <t>DINAMICA CONTROL N3</t>
  </si>
  <si>
    <t>DINAMICA CONTROL PLUS N1</t>
  </si>
  <si>
    <t>DINAMICA CONTROL PLUS N2</t>
  </si>
  <si>
    <t>DINAMICA CONTROL PLUS N3</t>
  </si>
  <si>
    <t>DINAMICA CONTROL TECHO N1</t>
  </si>
  <si>
    <t>DINAMICA CONTROL TECHO N2</t>
  </si>
  <si>
    <t>DINAMICA CONTROL TECHO N3</t>
  </si>
  <si>
    <t>Dinamica Control N1</t>
  </si>
  <si>
    <t>Término potencia €/KWh/año</t>
  </si>
  <si>
    <t>Dinamica Control N2</t>
  </si>
  <si>
    <t>Dinamica Control N3</t>
  </si>
  <si>
    <t>Dinamica Control Plus N1</t>
  </si>
  <si>
    <t>Dinamica Control Plus N2</t>
  </si>
  <si>
    <t>Dinamica Control Plus N3</t>
  </si>
  <si>
    <t>Dinamica Control Techo N1</t>
  </si>
  <si>
    <t>Dinamica Control Techo N2</t>
  </si>
  <si>
    <t>Dinamica Control Techo N3</t>
  </si>
  <si>
    <t>Dinamica N1</t>
  </si>
  <si>
    <t>Dinamica N2</t>
  </si>
  <si>
    <t>Dinamica N3</t>
  </si>
  <si>
    <t>Dinamica Plus N1</t>
  </si>
  <si>
    <t>Dinamica Plus N2</t>
  </si>
  <si>
    <t>Dinamica Plus N3</t>
  </si>
  <si>
    <t>PROMEDIO ANUAL</t>
  </si>
  <si>
    <t>1P PLUS XL (Periodo Único)</t>
  </si>
  <si>
    <t xml:space="preserve">BOE </t>
  </si>
  <si>
    <t xml:space="preserve">Término FIjo €/AÑO </t>
  </si>
  <si>
    <t>RL05</t>
  </si>
  <si>
    <t>RL06</t>
  </si>
  <si>
    <t>1P XL N1</t>
  </si>
  <si>
    <t>1P XL N2</t>
  </si>
  <si>
    <t>1P XL N3</t>
  </si>
  <si>
    <t>Canarias</t>
  </si>
  <si>
    <t>ZONA GEOGRAFICA</t>
  </si>
  <si>
    <t xml:space="preserve">  Precio Término de potencia (€/kWaño) Consumos 0-100.000 kWh/año</t>
  </si>
  <si>
    <t>L 01</t>
  </si>
  <si>
    <t>J 04</t>
  </si>
  <si>
    <t>V 05</t>
  </si>
  <si>
    <t>S 06</t>
  </si>
  <si>
    <t>D 07</t>
  </si>
  <si>
    <t>L 08</t>
  </si>
  <si>
    <t>J 11</t>
  </si>
  <si>
    <t>V 12</t>
  </si>
  <si>
    <t>S 13</t>
  </si>
  <si>
    <t>D 14</t>
  </si>
  <si>
    <t>L 15</t>
  </si>
  <si>
    <t>J 18</t>
  </si>
  <si>
    <t>V 19</t>
  </si>
  <si>
    <t>S 20</t>
  </si>
  <si>
    <t>D 21</t>
  </si>
  <si>
    <t>L 22</t>
  </si>
  <si>
    <t>J 25</t>
  </si>
  <si>
    <t>V 26</t>
  </si>
  <si>
    <t>S 27</t>
  </si>
  <si>
    <t>D 28</t>
  </si>
  <si>
    <t>L 29</t>
  </si>
  <si>
    <t xml:space="preserve">CONSUMO </t>
  </si>
  <si>
    <t xml:space="preserve">PERSONALIZADA INDEX </t>
  </si>
  <si>
    <t xml:space="preserve">NO BOE </t>
  </si>
  <si>
    <t>Dinamica plus N1</t>
  </si>
  <si>
    <t>Dinamica plus N2</t>
  </si>
  <si>
    <t>Dinamica plus N3</t>
  </si>
  <si>
    <t>MEDIA</t>
  </si>
  <si>
    <t>*SOLO MODIFICAR CELDAS EN AMARILLO</t>
  </si>
  <si>
    <t>Fecha Inicio</t>
  </si>
  <si>
    <t xml:space="preserve">Fecha Fin </t>
  </si>
  <si>
    <t>(DD/MM/AAAA)</t>
  </si>
  <si>
    <t>Días</t>
  </si>
  <si>
    <t>DATOS DE FACTURA</t>
  </si>
  <si>
    <t>Otros</t>
  </si>
  <si>
    <t>P1*</t>
  </si>
  <si>
    <t>*2.0 solo P1 y P2</t>
  </si>
  <si>
    <t>*2.0 solo P1, P2 y P3</t>
  </si>
  <si>
    <t>RESULTADO DE LA SIMULACIÓN</t>
  </si>
  <si>
    <t>(€) AHORRO</t>
  </si>
  <si>
    <t>(%) AHORRO</t>
  </si>
  <si>
    <t>SIMULADOR ELECTRICIDAD AXPO</t>
  </si>
  <si>
    <t>CONSUMO (KWh)</t>
  </si>
  <si>
    <t>Energía €/MWh</t>
  </si>
  <si>
    <t>SIMULADOR GAS AXPO</t>
  </si>
  <si>
    <t>Peninsula y Baleares</t>
  </si>
  <si>
    <t>Potencia</t>
  </si>
  <si>
    <t>Consumo</t>
  </si>
  <si>
    <t>TARIFA SELECCIONADA</t>
  </si>
  <si>
    <t>EXPORTAR SIMULACIÓN</t>
  </si>
  <si>
    <t>Margen Venta Potencia €/KW año</t>
  </si>
  <si>
    <t>Margen Venta Energía €/MWh</t>
  </si>
  <si>
    <t xml:space="preserve"> </t>
  </si>
  <si>
    <t>PERSONALIZADA INDEXADA</t>
  </si>
  <si>
    <t xml:space="preserve">PERSONALIZADA OMIE + B </t>
  </si>
  <si>
    <t>B (€/KWh)</t>
  </si>
  <si>
    <t>Término Bi Oferta Personalizada €/MWh</t>
  </si>
  <si>
    <t>PERSONALIZADA OMIE + B</t>
  </si>
  <si>
    <t>2.0</t>
  </si>
  <si>
    <t>3.0</t>
  </si>
  <si>
    <t>6.1</t>
  </si>
  <si>
    <t>(KWh)</t>
  </si>
  <si>
    <t>OTROS CARGOS (€)</t>
  </si>
  <si>
    <t>ALQUILE EQ. MEDIDA (€)</t>
  </si>
  <si>
    <t>TOTAL FACTURA (€)</t>
  </si>
  <si>
    <t>OTROS</t>
  </si>
  <si>
    <t>ALQUILER MEDIDA</t>
  </si>
  <si>
    <t>PERSONALIZADA INDEX</t>
  </si>
  <si>
    <t>Precio Termino Energía oferta €/KWh</t>
  </si>
  <si>
    <t>M 31</t>
  </si>
  <si>
    <t>ESTA
ES TU
SIMULACIÓN</t>
  </si>
  <si>
    <t>AHORRO ANUAL:</t>
  </si>
  <si>
    <t>% :</t>
  </si>
  <si>
    <t>AHORRO MENSUAL :</t>
  </si>
  <si>
    <t>¡HOLA!</t>
  </si>
  <si>
    <t>PERSONA CONTACTO</t>
  </si>
  <si>
    <t>Simulación presentada por el Agente Axpo:</t>
  </si>
  <si>
    <t>CONSUMO ANUAL (KWh)</t>
  </si>
  <si>
    <t>TERMINO POTENCIA (€/kWdia)</t>
  </si>
  <si>
    <t>TÉRMINO ENERGÍA (€/kWh)</t>
  </si>
  <si>
    <t>POTENCIA CONTRATADA (kW)</t>
  </si>
  <si>
    <t>ENERGIA MENSUAL (kWh)</t>
  </si>
  <si>
    <t>EXCESOS</t>
  </si>
  <si>
    <t>Este documento es una simulación orientativa, supuesto un perfil de consumo en hora diurna de semana. Los precios reflejados en todo caso no recogen actualizaciones por cambios en condiciones de mercado, actualización de sobrecostes, aplicación de bono social, impuesto hidrocarburos o tasas regulador y operador mercado, y FNEE, así como cambios regulatorios sobrevenidos. Las condiciones de suministro serán las reflejadas en el contrato de suministro realizado a tal efecto.</t>
  </si>
  <si>
    <t>TERMINO FIJO (€/kWdia)</t>
  </si>
  <si>
    <t>TÉRMINO VARIABLE (€/kWh)</t>
  </si>
  <si>
    <t>T. FIJO</t>
  </si>
  <si>
    <t>T. VARIABLE</t>
  </si>
  <si>
    <t>Este documento es una simulación orientativa. Los precios reflejados en todo caso no recogen actualizaciones por cambios en condiciones de mercado, actualización de sobrecostes, aplicación de bono social, impuesto hidrocarburos o tasas regulador y operador mercado, y FNEE, así como cambios regulatorios sobrevenidos. Las condiciones de suministro serán las reflejadas en el contrato de suministro realizado a tal efecto.</t>
  </si>
  <si>
    <t>PERSONA DE CONTACTO</t>
  </si>
  <si>
    <t>PERSONALIZADA FIJO</t>
  </si>
  <si>
    <t>TERMINO FIJO (€/dia)</t>
  </si>
  <si>
    <t>TERMINO FIJO (€/kWh/día/dia)</t>
  </si>
  <si>
    <t>TELEMEDIDA</t>
  </si>
  <si>
    <t>MARZO-25</t>
  </si>
  <si>
    <t>ABRIL-25</t>
  </si>
  <si>
    <t>MAYO-25</t>
  </si>
  <si>
    <t>JUNIO-25</t>
  </si>
  <si>
    <t>JULIO-25</t>
  </si>
  <si>
    <t>AGOSTO-25</t>
  </si>
  <si>
    <t>SEPTIEMBRE-25</t>
  </si>
  <si>
    <t>OCTUBRE-25</t>
  </si>
  <si>
    <t>NOVIEMBRE-25</t>
  </si>
  <si>
    <t>DICIEMBRE-25</t>
  </si>
  <si>
    <t>ENERO-26</t>
  </si>
  <si>
    <t>Hora diurna</t>
  </si>
  <si>
    <t>Coeficiente</t>
  </si>
  <si>
    <t xml:space="preserve">PRECIO </t>
  </si>
  <si>
    <t>PRECIO CON COEFICIENTE DIURNO</t>
  </si>
  <si>
    <t>PRECIO</t>
  </si>
  <si>
    <t xml:space="preserve">PERFIL DE CARGA DEL CLIENTE </t>
  </si>
  <si>
    <t>DIURNO</t>
  </si>
  <si>
    <t>NORMAL</t>
  </si>
  <si>
    <t>1P N1</t>
  </si>
  <si>
    <t>1P N2</t>
  </si>
  <si>
    <t>1P N3</t>
  </si>
  <si>
    <t>FEBRERO-26</t>
  </si>
  <si>
    <t>* Seleccionar "Diurno" para clientes con horario de trabajo 9:00 - 18:00 hrs.</t>
  </si>
  <si>
    <t>MARZO-26</t>
  </si>
  <si>
    <t xml:space="preserve">CASA ENCARNA E HIJOS </t>
  </si>
  <si>
    <t>REPSOL</t>
  </si>
  <si>
    <t xml:space="preserve"> CL Ismael gonzalez 15 BJ 21291 GALAROZA (HUELVA)</t>
  </si>
  <si>
    <t>ES0031102610642002PB0F</t>
  </si>
  <si>
    <t>ES0230901000023635KW</t>
  </si>
  <si>
    <t>CCPP EXTERIORES ONDARRETA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</si>
</sst>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0.00\ &quot;€&quot;;[Red]\-#,##0.00\ &quot;€&quot;"/>
    <numFmt numFmtId="43" formatCode="_-* #,##0.00_-;\-* #,##0.00_-;_-* &quot;-&quot;??_-;_-@_-"/>
    <numFmt numFmtId="164" formatCode="_(* #,##0.00_);_(* \(#,##0.00\);_(* &quot;-&quot;??_);_(@_)"/>
    <numFmt numFmtId="165" formatCode="#,##0.00\ &quot;€&quot;"/>
    <numFmt numFmtId="166" formatCode="0.0000"/>
    <numFmt numFmtId="167" formatCode="0\ &quot;Meses&quot;"/>
    <numFmt numFmtId="168" formatCode="\ #,##0.00"/>
    <numFmt numFmtId="169" formatCode="0.000"/>
    <numFmt numFmtId="170" formatCode="[$-C0A]mmmm\-yy;@"/>
    <numFmt numFmtId="171" formatCode="[$-C0A]d\ &quot;de&quot;\ mmmm\ &quot;de&quot;\ yyyy;@"/>
    <numFmt numFmtId="172" formatCode="0.000000"/>
    <numFmt numFmtId="173" formatCode="_-* #,##0.000000_-;\-* #,##0.000000_-;_-* &quot;-&quot;??_-;_-@_-"/>
    <numFmt numFmtId="174" formatCode="#,##0\ &quot;€&quot;"/>
    <numFmt numFmtId="175" formatCode="0.00000"/>
    <numFmt numFmtId="176" formatCode="_-* #,##0.00\ _€_-;\-* #,##0.00\ _€_-;_-* &quot;-&quot;??\ _€_-;_-@_-"/>
    <numFmt numFmtId="177" formatCode="_-* #,##0.000\ _€_-;\-* #,##0.000\ _€_-;_-* &quot;-&quot;??\ _€_-;_-@_-"/>
    <numFmt numFmtId="178" formatCode="#,##0.00;\-#,##0.00;0"/>
    <numFmt numFmtId="179" formatCode="#,##0.000000_ ;\-#,##0.000000\ "/>
  </numFmts>
  <fonts count="115">
    <font>
      <sz val="11"/>
      <color theme="1"/>
      <name val="Calibri"/>
      <family val="2"/>
      <scheme val="minor"/>
    </font>
    <font>
      <sz val="10"/>
      <color rgb="FF000000"/>
      <name val="Times New Roman"/>
      <family val="1"/>
    </font>
    <font>
      <sz val="11"/>
      <color theme="1"/>
      <name val="Calibri"/>
      <family val="2"/>
      <scheme val="minor"/>
    </font>
    <font>
      <b/>
      <sz val="10"/>
      <color rgb="FF333333"/>
      <name val="Century Gothic"/>
      <family val="2"/>
    </font>
    <font>
      <sz val="10"/>
      <color rgb="FF333333"/>
      <name val="Century Gothic"/>
      <family val="2"/>
    </font>
    <font>
      <sz val="11"/>
      <color rgb="FF333333"/>
      <name val="Calibri"/>
      <family val="2"/>
      <scheme val="minor"/>
    </font>
    <font>
      <sz val="8"/>
      <name val="Calibri"/>
      <family val="2"/>
      <scheme val="minor"/>
    </font>
    <font>
      <b/>
      <sz val="11"/>
      <color rgb="FF333333"/>
      <name val="Calibri"/>
      <family val="2"/>
      <scheme val="minor"/>
    </font>
    <font>
      <b/>
      <sz val="10"/>
      <name val="Arial"/>
      <family val="2"/>
    </font>
    <font>
      <b/>
      <sz val="10"/>
      <color rgb="FF2C3D3D"/>
      <name val="Arial"/>
      <family val="2"/>
    </font>
    <font>
      <sz val="10"/>
      <color rgb="FF2C3D3D"/>
      <name val="Arial"/>
      <family val="2"/>
    </font>
    <font>
      <b/>
      <sz val="11"/>
      <color theme="0"/>
      <name val="Calibri"/>
      <family val="2"/>
      <scheme val="minor"/>
    </font>
    <font>
      <b/>
      <sz val="11"/>
      <color theme="1"/>
      <name val="Calibri"/>
      <family val="2"/>
      <scheme val="minor"/>
    </font>
    <font>
      <b/>
      <sz val="14"/>
      <color theme="1"/>
      <name val="Calibri"/>
      <family val="2"/>
      <scheme val="minor"/>
    </font>
    <font>
      <b/>
      <sz val="14"/>
      <name val="Calibri"/>
      <family val="2"/>
      <scheme val="minor"/>
    </font>
    <font>
      <sz val="14"/>
      <color rgb="FF000000"/>
      <name val="Calibri"/>
      <family val="2"/>
      <scheme val="minor"/>
    </font>
    <font>
      <sz val="12"/>
      <color rgb="FF000000"/>
      <name val="Calibri"/>
      <family val="2"/>
      <scheme val="minor"/>
    </font>
    <font>
      <b/>
      <sz val="20"/>
      <color theme="1"/>
      <name val="Arial"/>
      <family val="2"/>
    </font>
    <font>
      <b/>
      <sz val="12"/>
      <color theme="1"/>
      <name val="Arial"/>
      <family val="2"/>
    </font>
    <font>
      <b/>
      <sz val="10"/>
      <color theme="1"/>
      <name val="Arial"/>
      <family val="2"/>
    </font>
    <font>
      <sz val="11"/>
      <name val="Arial"/>
      <family val="2"/>
    </font>
    <font>
      <sz val="11"/>
      <color rgb="FFFF5D64"/>
      <name val="Arial"/>
      <family val="2"/>
    </font>
    <font>
      <sz val="11"/>
      <color rgb="FF000000"/>
      <name val="Arial"/>
      <family val="2"/>
    </font>
    <font>
      <sz val="11"/>
      <color rgb="FFFF0000"/>
      <name val="Arial"/>
      <family val="2"/>
    </font>
    <font>
      <b/>
      <sz val="12"/>
      <name val="Calibri"/>
      <family val="2"/>
      <scheme val="minor"/>
    </font>
    <font>
      <b/>
      <sz val="18"/>
      <color rgb="FFFF0000"/>
      <name val="Calibri"/>
      <family val="2"/>
      <scheme val="minor"/>
    </font>
    <font>
      <b/>
      <sz val="11"/>
      <color rgb="FF333333"/>
      <name val="Century Gothic"/>
      <family val="2"/>
    </font>
    <font>
      <sz val="10"/>
      <color theme="1"/>
      <name val="Arial"/>
      <family val="2"/>
    </font>
    <font>
      <b/>
      <sz val="11"/>
      <name val="Arial"/>
      <family val="2"/>
    </font>
    <font>
      <sz val="11"/>
      <name val="Microsoft Sans Serif"/>
      <family val="2"/>
    </font>
    <font>
      <sz val="11"/>
      <color rgb="FF000000"/>
      <name val="Microsoft Sans Serif"/>
      <family val="2"/>
    </font>
    <font>
      <sz val="10"/>
      <name val="Arial"/>
      <family val="2"/>
    </font>
    <font>
      <b/>
      <sz val="9"/>
      <color theme="0"/>
      <name val="Franklin Gothic Book"/>
      <family val="2"/>
    </font>
    <font>
      <sz val="9"/>
      <name val="Arial"/>
      <family val="2"/>
    </font>
    <font>
      <sz val="9"/>
      <name val="Franklin Gothic Book"/>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6"/>
      <color theme="0"/>
      <name val="Calibri"/>
      <family val="2"/>
      <scheme val="minor"/>
    </font>
    <font>
      <b/>
      <sz val="11"/>
      <color rgb="FF000000"/>
      <name val="Calibri"/>
      <family val="2"/>
      <scheme val="minor"/>
    </font>
    <font>
      <sz val="10"/>
      <name val="Arial"/>
      <family val="2"/>
    </font>
    <font>
      <sz val="10"/>
      <color theme="1"/>
      <name val="Calibri"/>
      <family val="2"/>
      <scheme val="minor"/>
    </font>
    <font>
      <sz val="14"/>
      <color rgb="FF000000"/>
      <name val="Times New Roman"/>
      <family val="1"/>
    </font>
    <font>
      <b/>
      <sz val="14"/>
      <color rgb="FFFF0000"/>
      <name val="Calibri"/>
      <family val="2"/>
      <scheme val="minor"/>
    </font>
    <font>
      <sz val="12"/>
      <color rgb="FF000000"/>
      <name val="Times New Roman"/>
      <family val="1"/>
    </font>
    <font>
      <b/>
      <sz val="22"/>
      <color theme="1"/>
      <name val="Calibri"/>
      <family val="2"/>
      <scheme val="minor"/>
    </font>
    <font>
      <b/>
      <sz val="12"/>
      <color rgb="FF000000"/>
      <name val="Calibri"/>
      <family val="2"/>
    </font>
    <font>
      <b/>
      <i/>
      <sz val="12"/>
      <color theme="0"/>
      <name val="Calibri"/>
      <family val="2"/>
      <scheme val="minor"/>
    </font>
    <font>
      <b/>
      <i/>
      <sz val="11"/>
      <color rgb="FF333333"/>
      <name val="Calibri"/>
      <family val="2"/>
      <scheme val="minor"/>
    </font>
    <font>
      <sz val="11"/>
      <color rgb="FF3A3A3A"/>
      <name val="Calibri"/>
      <family val="2"/>
      <scheme val="minor"/>
    </font>
    <font>
      <i/>
      <sz val="11"/>
      <color rgb="FF333333"/>
      <name val="Calibri"/>
      <family val="2"/>
      <scheme val="minor"/>
    </font>
    <font>
      <i/>
      <sz val="11"/>
      <color rgb="FF3A3A3A"/>
      <name val="Calibri"/>
      <family val="2"/>
      <scheme val="minor"/>
    </font>
    <font>
      <b/>
      <i/>
      <sz val="10"/>
      <color theme="0" tint="-0.34998626667073579"/>
      <name val="Calibri"/>
      <family val="2"/>
      <scheme val="minor"/>
    </font>
    <font>
      <b/>
      <i/>
      <sz val="11"/>
      <color theme="1"/>
      <name val="Calibri"/>
      <family val="2"/>
      <scheme val="minor"/>
    </font>
    <font>
      <b/>
      <i/>
      <sz val="11"/>
      <color theme="0" tint="-0.249977111117893"/>
      <name val="Calibri"/>
      <family val="2"/>
      <scheme val="minor"/>
    </font>
    <font>
      <b/>
      <i/>
      <sz val="11"/>
      <color theme="0" tint="-0.499984740745262"/>
      <name val="Calibri"/>
      <family val="2"/>
      <scheme val="minor"/>
    </font>
    <font>
      <sz val="8"/>
      <color theme="0" tint="-0.499984740745262"/>
      <name val="Calibri"/>
      <family val="2"/>
      <scheme val="minor"/>
    </font>
    <font>
      <b/>
      <sz val="18"/>
      <color rgb="FFE96161"/>
      <name val="Calibri"/>
      <family val="2"/>
      <scheme val="minor"/>
    </font>
    <font>
      <b/>
      <i/>
      <sz val="11"/>
      <color theme="0"/>
      <name val="Calibri"/>
      <family val="2"/>
      <scheme val="minor"/>
    </font>
    <font>
      <i/>
      <sz val="11"/>
      <color theme="1"/>
      <name val="Calibri"/>
      <family val="2"/>
      <scheme val="minor"/>
    </font>
    <font>
      <b/>
      <sz val="14"/>
      <color rgb="FF000000"/>
      <name val="Calibri"/>
      <family val="2"/>
    </font>
    <font>
      <b/>
      <sz val="12"/>
      <color rgb="FF000000"/>
      <name val="Calibri"/>
      <family val="2"/>
      <scheme val="minor"/>
    </font>
    <font>
      <b/>
      <sz val="12"/>
      <color theme="0"/>
      <name val="Calibri"/>
      <family val="2"/>
      <scheme val="minor"/>
    </font>
    <font>
      <b/>
      <sz val="16"/>
      <color theme="0"/>
      <name val="Calibri Light"/>
      <family val="2"/>
      <scheme val="major"/>
    </font>
    <font>
      <sz val="10"/>
      <name val="Calibri"/>
      <family val="2"/>
      <scheme val="minor"/>
    </font>
    <font>
      <b/>
      <sz val="14"/>
      <color rgb="FF3A3C39"/>
      <name val="Calibri"/>
      <family val="2"/>
      <scheme val="minor"/>
    </font>
    <font>
      <b/>
      <sz val="12"/>
      <color rgb="FFFD5D66"/>
      <name val="Calibri"/>
      <family val="2"/>
      <scheme val="minor"/>
    </font>
    <font>
      <sz val="12"/>
      <color theme="1"/>
      <name val="Calibri"/>
      <family val="2"/>
      <scheme val="minor"/>
    </font>
    <font>
      <sz val="12"/>
      <color theme="0"/>
      <name val="Calibri"/>
      <family val="2"/>
      <scheme val="minor"/>
    </font>
    <font>
      <sz val="12"/>
      <color rgb="FF3A3C39"/>
      <name val="Calibri"/>
      <family val="2"/>
      <scheme val="minor"/>
    </font>
    <font>
      <b/>
      <sz val="24"/>
      <color rgb="FFFD5D66"/>
      <name val="Calibri Light"/>
      <family val="2"/>
      <scheme val="major"/>
    </font>
    <font>
      <b/>
      <sz val="48"/>
      <color rgb="FFFD5D66"/>
      <name val="Aptos Display (Títulos)"/>
    </font>
    <font>
      <b/>
      <sz val="120"/>
      <color rgb="FFFD5D66"/>
      <name val="Calibri Light"/>
      <family val="2"/>
      <scheme val="major"/>
    </font>
    <font>
      <b/>
      <sz val="14"/>
      <color rgb="FF3A3C39"/>
      <name val="Aptos Narrow (Cuerpo)"/>
    </font>
    <font>
      <b/>
      <sz val="48"/>
      <color theme="0"/>
      <name val="Calibri Light"/>
      <family val="2"/>
      <scheme val="major"/>
    </font>
    <font>
      <b/>
      <sz val="16"/>
      <color rgb="FF3A3C39"/>
      <name val="Calibri"/>
      <family val="2"/>
      <scheme val="minor"/>
    </font>
    <font>
      <b/>
      <sz val="24"/>
      <color theme="0"/>
      <name val="Calibri Light"/>
      <family val="2"/>
      <scheme val="major"/>
    </font>
    <font>
      <sz val="10"/>
      <color rgb="FF3A3C39"/>
      <name val="Calibri"/>
      <family val="2"/>
      <scheme val="minor"/>
    </font>
    <font>
      <b/>
      <sz val="12"/>
      <color rgb="FF3A3C39"/>
      <name val="Aptos Narrow (Cuerpo)"/>
    </font>
    <font>
      <sz val="16"/>
      <color theme="0"/>
      <name val="Calibri Light"/>
      <family val="2"/>
      <scheme val="major"/>
    </font>
    <font>
      <b/>
      <sz val="14"/>
      <color rgb="FF3A3C39"/>
      <name val="Calibri Light"/>
      <family val="2"/>
      <scheme val="major"/>
    </font>
    <font>
      <b/>
      <sz val="12"/>
      <color rgb="FF3A3C39"/>
      <name val="Calibri"/>
      <family val="2"/>
      <scheme val="minor"/>
    </font>
    <font>
      <b/>
      <sz val="18"/>
      <color theme="0"/>
      <name val="Calibri"/>
      <family val="2"/>
      <scheme val="minor"/>
    </font>
    <font>
      <b/>
      <sz val="18"/>
      <color rgb="FF3A3C39"/>
      <name val="Calibri Light"/>
      <family val="2"/>
      <scheme val="major"/>
    </font>
    <font>
      <b/>
      <sz val="18"/>
      <color rgb="FF3A3C39"/>
      <name val="Calibri"/>
      <family val="2"/>
      <scheme val="minor"/>
    </font>
    <font>
      <b/>
      <sz val="14"/>
      <color theme="0"/>
      <name val="Calibri Light"/>
      <family val="2"/>
      <scheme val="major"/>
    </font>
    <font>
      <sz val="10"/>
      <color theme="0"/>
      <name val="Calibri"/>
      <family val="2"/>
      <scheme val="minor"/>
    </font>
    <font>
      <b/>
      <sz val="24"/>
      <color rgb="FFFD5D66"/>
      <name val="Aptos"/>
      <family val="2"/>
    </font>
    <font>
      <b/>
      <sz val="120"/>
      <color rgb="FFFD5D66"/>
      <name val="Aptos Display"/>
      <family val="2"/>
    </font>
    <font>
      <b/>
      <sz val="14"/>
      <color rgb="FFFD5D66"/>
      <name val="Aptos Display"/>
      <family val="2"/>
    </font>
    <font>
      <sz val="9"/>
      <color indexed="81"/>
      <name val="Tahoma"/>
      <family val="2"/>
    </font>
    <font>
      <b/>
      <sz val="9"/>
      <color indexed="81"/>
      <name val="Tahoma"/>
      <family val="2"/>
    </font>
    <font>
      <sz val="11"/>
      <color rgb="FF000000"/>
      <name val="Calibri"/>
      <family val="2"/>
      <scheme val="minor"/>
    </font>
    <font>
      <b/>
      <sz val="14"/>
      <color rgb="FF000000"/>
      <name val="Calibri"/>
      <family val="2"/>
      <scheme val="minor"/>
    </font>
    <font>
      <b/>
      <sz val="14"/>
      <color rgb="FFFD5D66"/>
      <name val="Calibri"/>
      <family val="2"/>
      <scheme val="minor"/>
    </font>
    <font>
      <sz val="14"/>
      <color theme="1"/>
      <name val="Calibri"/>
      <family val="2"/>
      <scheme val="minor"/>
    </font>
    <font>
      <sz val="14"/>
      <color rgb="FF3A3C39"/>
      <name val="Calibri"/>
      <family val="2"/>
      <scheme val="minor"/>
    </font>
    <font>
      <sz val="18"/>
      <color theme="0"/>
      <name val="Calibri Light"/>
      <family val="2"/>
      <scheme val="major"/>
    </font>
    <font>
      <b/>
      <sz val="18"/>
      <color theme="0"/>
      <name val="Calibri Light"/>
      <family val="2"/>
      <scheme val="major"/>
    </font>
    <font>
      <b/>
      <sz val="20"/>
      <color rgb="FF3A3C39"/>
      <name val="Calibri Light"/>
      <family val="2"/>
      <scheme val="major"/>
    </font>
    <font>
      <b/>
      <sz val="20"/>
      <color rgb="FF3A3C39"/>
      <name val="Calibri"/>
      <family val="2"/>
      <scheme val="minor"/>
    </font>
    <font>
      <b/>
      <sz val="16"/>
      <color rgb="FF3A3C39"/>
      <name val="Calibri Light"/>
      <family val="2"/>
      <scheme val="major"/>
    </font>
    <font>
      <b/>
      <sz val="20"/>
      <color theme="0"/>
      <name val="Calibri Light"/>
      <family val="2"/>
      <scheme val="major"/>
    </font>
    <font>
      <b/>
      <sz val="20"/>
      <color theme="0"/>
      <name val="Calibri"/>
      <family val="2"/>
      <scheme val="minor"/>
    </font>
  </fonts>
  <fills count="70">
    <fill>
      <patternFill patternType="none"/>
    </fill>
    <fill>
      <patternFill patternType="gray125"/>
    </fill>
    <fill>
      <patternFill patternType="solid">
        <fgColor rgb="FFD9D9D9"/>
      </patternFill>
    </fill>
    <fill>
      <patternFill patternType="solid">
        <fgColor theme="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C0C2C0"/>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rgb="FFE96161"/>
        <bgColor indexed="64"/>
      </patternFill>
    </fill>
    <fill>
      <patternFill patternType="solid">
        <fgColor rgb="FFF9EDED"/>
        <bgColor indexed="64"/>
      </patternFill>
    </fill>
    <fill>
      <patternFill patternType="solid">
        <fgColor rgb="FFF2F2F2"/>
      </patternFill>
    </fill>
    <fill>
      <patternFill patternType="solid">
        <fgColor rgb="FFFFFF00"/>
        <bgColor indexed="64"/>
      </patternFill>
    </fill>
    <fill>
      <patternFill patternType="solid">
        <fgColor rgb="FFFF0000"/>
        <bgColor indexed="64"/>
      </patternFill>
    </fill>
    <fill>
      <patternFill patternType="solid">
        <fgColor rgb="FFFF5050"/>
        <bgColor indexed="64"/>
      </patternFill>
    </fill>
    <fill>
      <patternFill patternType="solid">
        <fgColor theme="4" tint="0.79998168889431442"/>
        <bgColor indexed="64"/>
      </patternFill>
    </fill>
    <fill>
      <patternFill patternType="solid">
        <fgColor rgb="FFBFBFBF"/>
      </patternFill>
    </fill>
    <fill>
      <patternFill patternType="solid">
        <fgColor rgb="FF0075A4"/>
        <bgColor indexed="64"/>
      </patternFill>
    </fill>
    <fill>
      <patternFill patternType="solid">
        <fgColor rgb="FF77CCEE"/>
        <bgColor indexed="64"/>
      </patternFill>
    </fill>
    <fill>
      <patternFill patternType="solid">
        <fgColor rgb="FF61D2FF"/>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4"/>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rgb="FFFD5D66"/>
        <bgColor indexed="64"/>
      </patternFill>
    </fill>
    <fill>
      <patternFill patternType="solid">
        <fgColor rgb="FFFFEE57"/>
        <bgColor indexed="64"/>
      </patternFill>
    </fill>
    <fill>
      <patternFill patternType="solid">
        <fgColor rgb="FF00B050"/>
        <bgColor indexed="64"/>
      </patternFill>
    </fill>
    <fill>
      <patternFill patternType="solid">
        <fgColor rgb="FF3A3C39"/>
        <bgColor indexed="64"/>
      </patternFill>
    </fill>
    <fill>
      <patternFill patternType="solid">
        <fgColor theme="2"/>
        <bgColor indexed="64"/>
      </patternFill>
    </fill>
    <fill>
      <patternFill patternType="solid">
        <fgColor theme="7"/>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rgb="FF000000"/>
      </top>
      <bottom style="thin">
        <color rgb="FF000000"/>
      </bottom>
      <diagonal/>
    </border>
    <border>
      <left style="thin">
        <color rgb="FF000000"/>
      </left>
      <right style="thin">
        <color rgb="FF999999"/>
      </right>
      <top style="thin">
        <color rgb="FF000000"/>
      </top>
      <bottom style="thin">
        <color rgb="FF999999"/>
      </bottom>
      <diagonal/>
    </border>
    <border>
      <left style="thin">
        <color rgb="FF999999"/>
      </left>
      <right style="thin">
        <color rgb="FF999999"/>
      </right>
      <top style="thin">
        <color rgb="FF000000"/>
      </top>
      <bottom style="thin">
        <color rgb="FF999999"/>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thin">
        <color theme="1"/>
      </left>
      <right style="thin">
        <color theme="1"/>
      </right>
      <top/>
      <bottom style="thin">
        <color theme="1"/>
      </bottom>
      <diagonal/>
    </border>
    <border>
      <left style="thin">
        <color theme="1"/>
      </left>
      <right style="thin">
        <color theme="1"/>
      </right>
      <top style="thin">
        <color theme="1"/>
      </top>
      <bottom style="thin">
        <color theme="1"/>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style="thin">
        <color indexed="64"/>
      </right>
      <top/>
      <bottom style="thin">
        <color indexed="64"/>
      </bottom>
      <diagonal/>
    </border>
    <border>
      <left style="thin">
        <color rgb="FF999999"/>
      </left>
      <right style="thin">
        <color rgb="FF000000"/>
      </right>
      <top style="thin">
        <color rgb="FF000000"/>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indexed="64"/>
      </right>
      <top style="thin">
        <color rgb="FF999999"/>
      </top>
      <bottom style="thin">
        <color rgb="FF999999"/>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n">
        <color rgb="FF000000"/>
      </bottom>
      <diagonal/>
    </border>
    <border>
      <left/>
      <right style="double">
        <color indexed="64"/>
      </right>
      <top style="double">
        <color theme="1"/>
      </top>
      <bottom/>
      <diagonal/>
    </border>
    <border>
      <left style="thin">
        <color indexed="8"/>
      </left>
      <right style="thin">
        <color indexed="64"/>
      </right>
      <top style="thin">
        <color indexed="8"/>
      </top>
      <bottom style="thin">
        <color indexed="64"/>
      </bottom>
      <diagonal/>
    </border>
    <border>
      <left style="thin">
        <color indexed="64"/>
      </left>
      <right style="thin">
        <color indexed="64"/>
      </right>
      <top style="thin">
        <color indexed="8"/>
      </top>
      <bottom style="thin">
        <color indexed="64"/>
      </bottom>
      <diagonal/>
    </border>
    <border>
      <left style="thin">
        <color indexed="8"/>
      </left>
      <right style="thin">
        <color indexed="64"/>
      </right>
      <top style="thin">
        <color indexed="64"/>
      </top>
      <bottom style="thin">
        <color indexed="64"/>
      </bottom>
      <diagonal/>
    </border>
    <border>
      <left style="thin">
        <color rgb="FFD9D9D9"/>
      </left>
      <right style="thin">
        <color rgb="FFD9D9D9"/>
      </right>
      <top/>
      <bottom style="thin">
        <color rgb="FFD9D9D9"/>
      </bottom>
      <diagonal/>
    </border>
    <border>
      <left style="thin">
        <color rgb="FFD9D9D9"/>
      </left>
      <right style="thin">
        <color rgb="FFD9D9D9"/>
      </right>
      <top style="thin">
        <color rgb="FFD9D9D9"/>
      </top>
      <bottom style="thin">
        <color rgb="FFD9D9D9"/>
      </bottom>
      <diagonal/>
    </border>
    <border>
      <left style="dashed">
        <color indexed="1"/>
      </left>
      <right/>
      <top/>
      <bottom style="dashed">
        <color indexed="1"/>
      </bottom>
      <diagonal/>
    </border>
    <border>
      <left style="dashed">
        <color indexed="1"/>
      </left>
      <right style="dashed">
        <color indexed="1"/>
      </right>
      <top style="dashed">
        <color indexed="1"/>
      </top>
      <bottom/>
      <diagonal/>
    </border>
    <border>
      <left style="dashed">
        <color indexed="9"/>
      </left>
      <right style="dashed">
        <color indexed="9"/>
      </right>
      <top style="dashed">
        <color indexed="9"/>
      </top>
      <bottom style="dashed">
        <color indexe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double">
        <color theme="1"/>
      </left>
      <right style="thin">
        <color theme="1"/>
      </right>
      <top/>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bottom style="hair">
        <color theme="0" tint="-0.499984740745262"/>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rgb="FFE96161"/>
      </bottom>
      <diagonal/>
    </border>
    <border>
      <left style="medium">
        <color theme="1"/>
      </left>
      <right style="thin">
        <color indexed="64"/>
      </right>
      <top style="medium">
        <color theme="1"/>
      </top>
      <bottom style="thin">
        <color indexed="64"/>
      </bottom>
      <diagonal/>
    </border>
    <border>
      <left style="thin">
        <color indexed="64"/>
      </left>
      <right style="thin">
        <color indexed="64"/>
      </right>
      <top style="medium">
        <color theme="1"/>
      </top>
      <bottom style="thin">
        <color indexed="64"/>
      </bottom>
      <diagonal/>
    </border>
    <border>
      <left style="thin">
        <color indexed="64"/>
      </left>
      <right style="medium">
        <color theme="1"/>
      </right>
      <top style="medium">
        <color theme="1"/>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style="medium">
        <color theme="1"/>
      </right>
      <top style="thin">
        <color indexed="64"/>
      </top>
      <bottom style="medium">
        <color theme="1"/>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medium">
        <color theme="1"/>
      </left>
      <right style="thin">
        <color indexed="64"/>
      </right>
      <top style="medium">
        <color theme="1"/>
      </top>
      <bottom/>
      <diagonal/>
    </border>
    <border>
      <left style="thin">
        <color indexed="64"/>
      </left>
      <right style="thin">
        <color indexed="64"/>
      </right>
      <top style="medium">
        <color theme="1"/>
      </top>
      <bottom/>
      <diagonal/>
    </border>
    <border>
      <left style="thin">
        <color indexed="64"/>
      </left>
      <right style="medium">
        <color theme="1"/>
      </right>
      <top style="medium">
        <color theme="1"/>
      </top>
      <bottom/>
      <diagonal/>
    </border>
    <border>
      <left style="medium">
        <color theme="1"/>
      </left>
      <right style="thin">
        <color indexed="64"/>
      </right>
      <top style="thin">
        <color indexed="64"/>
      </top>
      <bottom/>
      <diagonal/>
    </border>
    <border>
      <left style="thin">
        <color indexed="64"/>
      </left>
      <right style="medium">
        <color theme="1"/>
      </right>
      <top style="thin">
        <color indexed="64"/>
      </top>
      <bottom/>
      <diagonal/>
    </border>
    <border>
      <left style="thin">
        <color indexed="64"/>
      </left>
      <right/>
      <top style="medium">
        <color theme="1"/>
      </top>
      <bottom style="thin">
        <color indexed="64"/>
      </bottom>
      <diagonal/>
    </border>
    <border>
      <left style="thin">
        <color indexed="64"/>
      </left>
      <right/>
      <top style="thin">
        <color indexed="64"/>
      </top>
      <bottom style="medium">
        <color theme="1"/>
      </bottom>
      <diagonal/>
    </border>
    <border>
      <left style="medium">
        <color theme="1"/>
      </left>
      <right style="medium">
        <color theme="1"/>
      </right>
      <top style="medium">
        <color theme="1"/>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rgb="FFFD5D66"/>
      </bottom>
      <diagonal/>
    </border>
    <border>
      <left/>
      <right/>
      <top/>
      <bottom style="medium">
        <color theme="0"/>
      </bottom>
      <diagonal/>
    </border>
    <border>
      <left/>
      <right/>
      <top style="medium">
        <color rgb="FFFD5D66"/>
      </top>
      <bottom style="medium">
        <color rgb="FFFD5D66"/>
      </bottom>
      <diagonal/>
    </border>
    <border>
      <left/>
      <right/>
      <top style="medium">
        <color rgb="FFFD5D66"/>
      </top>
      <bottom/>
      <diagonal/>
    </border>
    <border>
      <left/>
      <right/>
      <top style="medium">
        <color rgb="FFFD5D66"/>
      </top>
      <bottom style="thin">
        <color theme="0"/>
      </bottom>
      <diagonal/>
    </border>
    <border>
      <left/>
      <right/>
      <top/>
      <bottom style="thin">
        <color theme="0"/>
      </bottom>
      <diagonal/>
    </border>
    <border>
      <left/>
      <right/>
      <top style="thin">
        <color rgb="FF92D050"/>
      </top>
      <bottom/>
      <diagonal/>
    </border>
    <border>
      <left/>
      <right style="medium">
        <color rgb="FFFD5D66"/>
      </right>
      <top/>
      <bottom/>
      <diagonal/>
    </border>
    <border>
      <left style="medium">
        <color rgb="FFFD5D66"/>
      </left>
      <right style="medium">
        <color rgb="FFFD5D66"/>
      </right>
      <top/>
      <bottom/>
      <diagonal/>
    </border>
    <border>
      <left/>
      <right/>
      <top style="medium">
        <color rgb="FFFD5D66"/>
      </top>
      <bottom style="medium">
        <color theme="0"/>
      </bottom>
      <diagonal/>
    </border>
    <border>
      <left style="medium">
        <color rgb="FFFD5D66"/>
      </left>
      <right/>
      <top/>
      <bottom/>
      <diagonal/>
    </border>
    <border>
      <left/>
      <right style="medium">
        <color rgb="FFFF0000"/>
      </right>
      <top/>
      <bottom/>
      <diagonal/>
    </border>
  </borders>
  <cellStyleXfs count="53">
    <xf numFmtId="0" fontId="0" fillId="0" borderId="0"/>
    <xf numFmtId="0" fontId="1"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7" fillId="0" borderId="0"/>
    <xf numFmtId="164" fontId="27" fillId="0" borderId="0" applyFont="0" applyFill="0" applyBorder="0" applyAlignment="0" applyProtection="0"/>
    <xf numFmtId="0" fontId="31" fillId="0" borderId="0"/>
    <xf numFmtId="176" fontId="31" fillId="0" borderId="0" applyFont="0" applyFill="0" applyBorder="0" applyAlignment="0" applyProtection="0"/>
    <xf numFmtId="43" fontId="2" fillId="0" borderId="0" applyFont="0" applyFill="0" applyBorder="0" applyAlignment="0" applyProtection="0"/>
    <xf numFmtId="0" fontId="35" fillId="0" borderId="0" applyNumberFormat="0" applyFill="0" applyBorder="0" applyAlignment="0" applyProtection="0"/>
    <xf numFmtId="0" fontId="36" fillId="0" borderId="46" applyNumberFormat="0" applyFill="0" applyAlignment="0" applyProtection="0"/>
    <xf numFmtId="0" fontId="37" fillId="0" borderId="47" applyNumberFormat="0" applyFill="0" applyAlignment="0" applyProtection="0"/>
    <xf numFmtId="0" fontId="38" fillId="0" borderId="48" applyNumberFormat="0" applyFill="0" applyAlignment="0" applyProtection="0"/>
    <xf numFmtId="0" fontId="38" fillId="0" borderId="0" applyNumberFormat="0" applyFill="0" applyBorder="0" applyAlignment="0" applyProtection="0"/>
    <xf numFmtId="0" fontId="39" fillId="24" borderId="0" applyNumberFormat="0" applyBorder="0" applyAlignment="0" applyProtection="0"/>
    <xf numFmtId="0" fontId="40" fillId="25" borderId="0" applyNumberFormat="0" applyBorder="0" applyAlignment="0" applyProtection="0"/>
    <xf numFmtId="0" fontId="41" fillId="26" borderId="0" applyNumberFormat="0" applyBorder="0" applyAlignment="0" applyProtection="0"/>
    <xf numFmtId="0" fontId="42" fillId="27" borderId="49" applyNumberFormat="0" applyAlignment="0" applyProtection="0"/>
    <xf numFmtId="0" fontId="43" fillId="14" borderId="50" applyNumberFormat="0" applyAlignment="0" applyProtection="0"/>
    <xf numFmtId="0" fontId="44" fillId="14" borderId="49" applyNumberFormat="0" applyAlignment="0" applyProtection="0"/>
    <xf numFmtId="0" fontId="45" fillId="0" borderId="51" applyNumberFormat="0" applyFill="0" applyAlignment="0" applyProtection="0"/>
    <xf numFmtId="0" fontId="11" fillId="28" borderId="52" applyNumberFormat="0" applyAlignment="0" applyProtection="0"/>
    <xf numFmtId="0" fontId="46" fillId="0" borderId="0" applyNumberFormat="0" applyFill="0" applyBorder="0" applyAlignment="0" applyProtection="0"/>
    <xf numFmtId="0" fontId="2" fillId="29" borderId="53" applyNumberFormat="0" applyFont="0" applyAlignment="0" applyProtection="0"/>
    <xf numFmtId="0" fontId="47" fillId="0" borderId="0" applyNumberFormat="0" applyFill="0" applyBorder="0" applyAlignment="0" applyProtection="0"/>
    <xf numFmtId="0" fontId="12" fillId="0" borderId="54" applyNumberFormat="0" applyFill="0" applyAlignment="0" applyProtection="0"/>
    <xf numFmtId="0" fontId="48"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48"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48" fillId="38"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48" fillId="42"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48" fillId="46"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48" fillId="50"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51" fillId="0" borderId="0"/>
    <xf numFmtId="0" fontId="52" fillId="0" borderId="0"/>
  </cellStyleXfs>
  <cellXfs count="621">
    <xf numFmtId="0" fontId="0" fillId="0" borderId="0" xfId="0"/>
    <xf numFmtId="165" fontId="4" fillId="5" borderId="18" xfId="4" applyNumberFormat="1" applyFont="1" applyFill="1" applyBorder="1" applyAlignment="1" applyProtection="1">
      <alignment vertical="center" wrapText="1"/>
      <protection hidden="1"/>
    </xf>
    <xf numFmtId="0" fontId="15" fillId="0" borderId="0" xfId="1" applyFont="1" applyAlignment="1" applyProtection="1">
      <alignment horizontal="left" vertical="top"/>
      <protection hidden="1"/>
    </xf>
    <xf numFmtId="0" fontId="0" fillId="0" borderId="0" xfId="0" applyProtection="1">
      <protection hidden="1"/>
    </xf>
    <xf numFmtId="0" fontId="0" fillId="0" borderId="0" xfId="0" applyAlignment="1" applyProtection="1">
      <alignment horizontal="center"/>
      <protection hidden="1"/>
    </xf>
    <xf numFmtId="0" fontId="8" fillId="6" borderId="6" xfId="0" applyFont="1" applyFill="1" applyBorder="1" applyAlignment="1" applyProtection="1">
      <alignment horizontal="center" vertical="top" wrapText="1"/>
      <protection hidden="1"/>
    </xf>
    <xf numFmtId="0" fontId="8" fillId="6" borderId="7" xfId="0" applyFont="1" applyFill="1" applyBorder="1" applyAlignment="1" applyProtection="1">
      <alignment horizontal="center" vertical="top" wrapText="1"/>
      <protection hidden="1"/>
    </xf>
    <xf numFmtId="0" fontId="8" fillId="6" borderId="21" xfId="0" applyFont="1" applyFill="1" applyBorder="1" applyAlignment="1" applyProtection="1">
      <alignment horizontal="center" vertical="top" wrapText="1"/>
      <protection hidden="1"/>
    </xf>
    <xf numFmtId="166" fontId="10" fillId="0" borderId="22" xfId="0" applyNumberFormat="1" applyFont="1" applyBorder="1" applyAlignment="1" applyProtection="1">
      <alignment horizontal="center" vertical="top" shrinkToFit="1"/>
      <protection hidden="1"/>
    </xf>
    <xf numFmtId="166" fontId="10" fillId="0" borderId="23" xfId="0" applyNumberFormat="1" applyFont="1" applyBorder="1" applyAlignment="1" applyProtection="1">
      <alignment horizontal="center" vertical="top" shrinkToFit="1"/>
      <protection hidden="1"/>
    </xf>
    <xf numFmtId="0" fontId="13" fillId="0" borderId="0" xfId="0" applyFont="1" applyProtection="1">
      <protection hidden="1"/>
    </xf>
    <xf numFmtId="0" fontId="0" fillId="0" borderId="25" xfId="0"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0" fillId="0" borderId="1" xfId="0" applyBorder="1" applyAlignment="1" applyProtection="1">
      <alignment horizontal="center"/>
      <protection hidden="1"/>
    </xf>
    <xf numFmtId="3" fontId="0" fillId="0" borderId="1" xfId="0" applyNumberFormat="1" applyBorder="1" applyAlignment="1" applyProtection="1">
      <alignment horizontal="center"/>
      <protection hidden="1"/>
    </xf>
    <xf numFmtId="2" fontId="0" fillId="0" borderId="0" xfId="0" applyNumberFormat="1" applyProtection="1">
      <protection hidden="1"/>
    </xf>
    <xf numFmtId="0" fontId="0" fillId="0" borderId="29" xfId="0" applyBorder="1" applyProtection="1">
      <protection hidden="1"/>
    </xf>
    <xf numFmtId="0" fontId="12" fillId="0" borderId="1" xfId="0" applyFont="1" applyBorder="1" applyAlignment="1" applyProtection="1">
      <alignment horizontal="center"/>
      <protection hidden="1"/>
    </xf>
    <xf numFmtId="0" fontId="0" fillId="0" borderId="30" xfId="0" applyBorder="1" applyProtection="1">
      <protection hidden="1"/>
    </xf>
    <xf numFmtId="2" fontId="0" fillId="0" borderId="1" xfId="0" applyNumberFormat="1" applyBorder="1" applyAlignment="1" applyProtection="1">
      <alignment horizontal="center"/>
      <protection hidden="1"/>
    </xf>
    <xf numFmtId="1" fontId="0" fillId="0" borderId="1" xfId="0" applyNumberFormat="1" applyBorder="1" applyAlignment="1" applyProtection="1">
      <alignment horizontal="center"/>
      <protection hidden="1"/>
    </xf>
    <xf numFmtId="1" fontId="0" fillId="0" borderId="1" xfId="0" applyNumberFormat="1" applyBorder="1" applyProtection="1">
      <protection hidden="1"/>
    </xf>
    <xf numFmtId="0" fontId="12" fillId="9" borderId="28" xfId="0" applyFont="1" applyFill="1" applyBorder="1" applyProtection="1">
      <protection hidden="1"/>
    </xf>
    <xf numFmtId="169" fontId="0" fillId="0" borderId="35" xfId="0" applyNumberFormat="1" applyBorder="1" applyProtection="1">
      <protection hidden="1"/>
    </xf>
    <xf numFmtId="0" fontId="0" fillId="0" borderId="1" xfId="0" applyBorder="1" applyProtection="1">
      <protection hidden="1"/>
    </xf>
    <xf numFmtId="2" fontId="0" fillId="0" borderId="1" xfId="0" applyNumberFormat="1" applyBorder="1" applyProtection="1">
      <protection hidden="1"/>
    </xf>
    <xf numFmtId="0" fontId="0" fillId="0" borderId="31" xfId="0" applyBorder="1" applyProtection="1">
      <protection hidden="1"/>
    </xf>
    <xf numFmtId="0" fontId="0" fillId="0" borderId="32" xfId="0" applyBorder="1" applyProtection="1">
      <protection hidden="1"/>
    </xf>
    <xf numFmtId="0" fontId="0" fillId="0" borderId="33" xfId="0" applyBorder="1" applyProtection="1">
      <protection hidden="1"/>
    </xf>
    <xf numFmtId="0" fontId="0" fillId="0" borderId="34" xfId="0" applyBorder="1" applyProtection="1">
      <protection hidden="1"/>
    </xf>
    <xf numFmtId="0" fontId="3" fillId="8" borderId="2" xfId="0" applyFont="1" applyFill="1" applyBorder="1" applyAlignment="1" applyProtection="1">
      <alignment vertical="center"/>
      <protection hidden="1"/>
    </xf>
    <xf numFmtId="17" fontId="0" fillId="0" borderId="0" xfId="0" applyNumberFormat="1" applyProtection="1">
      <protection hidden="1"/>
    </xf>
    <xf numFmtId="0" fontId="16" fillId="0" borderId="0" xfId="1" applyFont="1" applyAlignment="1" applyProtection="1">
      <alignment horizontal="left" vertical="top"/>
      <protection hidden="1"/>
    </xf>
    <xf numFmtId="0" fontId="0" fillId="0" borderId="36" xfId="0" applyBorder="1" applyProtection="1">
      <protection hidden="1"/>
    </xf>
    <xf numFmtId="166" fontId="10" fillId="0" borderId="0" xfId="0" applyNumberFormat="1" applyFont="1" applyAlignment="1" applyProtection="1">
      <alignment horizontal="center" vertical="top" shrinkToFit="1"/>
      <protection hidden="1"/>
    </xf>
    <xf numFmtId="0" fontId="3" fillId="8" borderId="0" xfId="0" applyFont="1" applyFill="1" applyAlignment="1" applyProtection="1">
      <alignment vertical="center"/>
      <protection hidden="1"/>
    </xf>
    <xf numFmtId="49" fontId="0" fillId="0" borderId="0" xfId="0" applyNumberFormat="1" applyProtection="1">
      <protection hidden="1"/>
    </xf>
    <xf numFmtId="0" fontId="3" fillId="12" borderId="2" xfId="0" applyFont="1" applyFill="1" applyBorder="1" applyAlignment="1" applyProtection="1">
      <alignment horizontal="center" vertical="center"/>
      <protection hidden="1"/>
    </xf>
    <xf numFmtId="0" fontId="3" fillId="12" borderId="3" xfId="0" applyFont="1" applyFill="1" applyBorder="1" applyAlignment="1" applyProtection="1">
      <alignment horizontal="center" vertical="center"/>
      <protection hidden="1"/>
    </xf>
    <xf numFmtId="0" fontId="3" fillId="12" borderId="2" xfId="0" applyFont="1" applyFill="1" applyBorder="1" applyAlignment="1" applyProtection="1">
      <alignment vertical="center"/>
      <protection hidden="1"/>
    </xf>
    <xf numFmtId="0" fontId="0" fillId="3" borderId="0" xfId="0" applyFill="1"/>
    <xf numFmtId="0" fontId="19" fillId="3" borderId="0" xfId="0" applyFont="1" applyFill="1"/>
    <xf numFmtId="0" fontId="20" fillId="3" borderId="0" xfId="0" applyFont="1" applyFill="1" applyAlignment="1">
      <alignment vertical="top" wrapText="1"/>
    </xf>
    <xf numFmtId="0" fontId="20" fillId="2" borderId="36" xfId="0" applyFont="1" applyFill="1" applyBorder="1" applyAlignment="1">
      <alignment horizontal="left" vertical="top" wrapText="1" indent="1"/>
    </xf>
    <xf numFmtId="0" fontId="20" fillId="2" borderId="36" xfId="0" applyFont="1" applyFill="1" applyBorder="1" applyAlignment="1">
      <alignment horizontal="left" vertical="center" wrapText="1" indent="2"/>
    </xf>
    <xf numFmtId="0" fontId="20" fillId="2" borderId="36" xfId="0" applyFont="1" applyFill="1" applyBorder="1" applyAlignment="1">
      <alignment horizontal="center" vertical="center" wrapText="1"/>
    </xf>
    <xf numFmtId="0" fontId="20" fillId="14" borderId="5" xfId="0" applyFont="1" applyFill="1" applyBorder="1" applyAlignment="1">
      <alignment horizontal="left" vertical="top" wrapText="1" indent="1"/>
    </xf>
    <xf numFmtId="172" fontId="22" fillId="0" borderId="5" xfId="0" applyNumberFormat="1" applyFont="1" applyBorder="1" applyAlignment="1">
      <alignment horizontal="left" vertical="top" shrinkToFit="1"/>
    </xf>
    <xf numFmtId="0" fontId="23" fillId="3" borderId="0" xfId="0" applyFont="1" applyFill="1" applyAlignment="1">
      <alignment vertical="top" wrapText="1"/>
    </xf>
    <xf numFmtId="0" fontId="0" fillId="15" borderId="0" xfId="0" applyFill="1"/>
    <xf numFmtId="173" fontId="0" fillId="3" borderId="0" xfId="0" applyNumberFormat="1" applyFill="1"/>
    <xf numFmtId="169" fontId="0" fillId="3" borderId="0" xfId="0" applyNumberFormat="1" applyFill="1"/>
    <xf numFmtId="0" fontId="24" fillId="0" borderId="0" xfId="0" applyFont="1" applyAlignment="1">
      <alignment horizontal="center" vertical="center"/>
    </xf>
    <xf numFmtId="0" fontId="24" fillId="7" borderId="38" xfId="0" applyFont="1" applyFill="1" applyBorder="1" applyAlignment="1">
      <alignment horizontal="center" vertical="center"/>
    </xf>
    <xf numFmtId="0" fontId="24" fillId="0" borderId="39" xfId="0" applyFont="1" applyBorder="1" applyAlignment="1">
      <alignment horizontal="center" vertical="center"/>
    </xf>
    <xf numFmtId="0" fontId="24" fillId="7" borderId="40" xfId="0" applyFont="1" applyFill="1" applyBorder="1" applyAlignment="1">
      <alignment horizontal="center" vertical="center"/>
    </xf>
    <xf numFmtId="166" fontId="10" fillId="15" borderId="22" xfId="0" applyNumberFormat="1" applyFont="1" applyFill="1" applyBorder="1" applyAlignment="1" applyProtection="1">
      <alignment horizontal="center" vertical="top" shrinkToFit="1"/>
      <protection hidden="1"/>
    </xf>
    <xf numFmtId="166" fontId="10" fillId="16" borderId="22" xfId="0" applyNumberFormat="1" applyFont="1" applyFill="1" applyBorder="1" applyAlignment="1" applyProtection="1">
      <alignment horizontal="center" vertical="top" shrinkToFit="1"/>
      <protection hidden="1"/>
    </xf>
    <xf numFmtId="166" fontId="10" fillId="15" borderId="23" xfId="0" applyNumberFormat="1" applyFont="1" applyFill="1" applyBorder="1" applyAlignment="1" applyProtection="1">
      <alignment horizontal="center" vertical="top" shrinkToFit="1"/>
      <protection hidden="1"/>
    </xf>
    <xf numFmtId="0" fontId="3" fillId="12" borderId="0" xfId="0" applyFont="1" applyFill="1" applyAlignment="1" applyProtection="1">
      <alignment vertical="center"/>
      <protection hidden="1"/>
    </xf>
    <xf numFmtId="0" fontId="26" fillId="17" borderId="2" xfId="0" applyFont="1" applyFill="1" applyBorder="1" applyAlignment="1">
      <alignment vertical="center"/>
    </xf>
    <xf numFmtId="0" fontId="26" fillId="17" borderId="3" xfId="0" applyFont="1" applyFill="1" applyBorder="1" applyAlignment="1">
      <alignment vertical="center"/>
    </xf>
    <xf numFmtId="0" fontId="19" fillId="3" borderId="0" xfId="5" applyFont="1" applyFill="1"/>
    <xf numFmtId="0" fontId="27" fillId="3" borderId="0" xfId="5" applyFill="1"/>
    <xf numFmtId="0" fontId="28" fillId="19" borderId="41" xfId="5" applyFont="1" applyFill="1" applyBorder="1" applyAlignment="1">
      <alignment horizontal="center" vertical="center" wrapText="1"/>
    </xf>
    <xf numFmtId="0" fontId="29" fillId="14" borderId="42" xfId="5" applyFont="1" applyFill="1" applyBorder="1" applyAlignment="1">
      <alignment horizontal="left" vertical="top" wrapText="1" indent="4"/>
    </xf>
    <xf numFmtId="172" fontId="30" fillId="0" borderId="42" xfId="5" applyNumberFormat="1" applyFont="1" applyBorder="1" applyAlignment="1">
      <alignment horizontal="center" vertical="top" shrinkToFit="1"/>
    </xf>
    <xf numFmtId="173" fontId="0" fillId="3" borderId="0" xfId="6" applyNumberFormat="1" applyFont="1" applyFill="1"/>
    <xf numFmtId="0" fontId="29" fillId="3" borderId="42" xfId="5" applyFont="1" applyFill="1" applyBorder="1" applyAlignment="1">
      <alignment horizontal="left" vertical="top" wrapText="1" indent="4"/>
    </xf>
    <xf numFmtId="173" fontId="27" fillId="3" borderId="0" xfId="5" applyNumberFormat="1" applyFill="1"/>
    <xf numFmtId="1" fontId="0" fillId="0" borderId="0" xfId="0" applyNumberFormat="1" applyProtection="1">
      <protection hidden="1"/>
    </xf>
    <xf numFmtId="0" fontId="32" fillId="20" borderId="43" xfId="7" applyFont="1" applyFill="1" applyBorder="1" applyAlignment="1" applyProtection="1">
      <alignment horizontal="center" vertical="center" wrapText="1"/>
      <protection locked="0"/>
    </xf>
    <xf numFmtId="0" fontId="32" fillId="21" borderId="43" xfId="7" applyFont="1" applyFill="1" applyBorder="1" applyAlignment="1" applyProtection="1">
      <alignment horizontal="center" vertical="center" wrapText="1"/>
      <protection locked="0"/>
    </xf>
    <xf numFmtId="0" fontId="32" fillId="22" borderId="43" xfId="7" applyFont="1" applyFill="1" applyBorder="1" applyAlignment="1" applyProtection="1">
      <alignment horizontal="center" vertical="center" wrapText="1"/>
      <protection locked="0"/>
    </xf>
    <xf numFmtId="0" fontId="32" fillId="23" borderId="44" xfId="7" applyFont="1" applyFill="1" applyBorder="1" applyAlignment="1" applyProtection="1">
      <alignment horizontal="center" vertical="center" wrapText="1"/>
      <protection locked="0"/>
    </xf>
    <xf numFmtId="0" fontId="33" fillId="3" borderId="0" xfId="7" applyFont="1" applyFill="1" applyAlignment="1" applyProtection="1">
      <alignment vertical="center"/>
      <protection locked="0"/>
    </xf>
    <xf numFmtId="14" fontId="34" fillId="3" borderId="44" xfId="7" applyNumberFormat="1" applyFont="1" applyFill="1" applyBorder="1" applyAlignment="1" applyProtection="1">
      <alignment horizontal="center" vertical="center"/>
      <protection locked="0"/>
    </xf>
    <xf numFmtId="2" fontId="34" fillId="3" borderId="44" xfId="7" applyNumberFormat="1" applyFont="1" applyFill="1" applyBorder="1" applyAlignment="1" applyProtection="1">
      <alignment horizontal="center" vertical="center"/>
      <protection locked="0"/>
    </xf>
    <xf numFmtId="2" fontId="34" fillId="3" borderId="0" xfId="7" applyNumberFormat="1" applyFont="1" applyFill="1" applyAlignment="1" applyProtection="1">
      <alignment horizontal="center"/>
      <protection locked="0"/>
    </xf>
    <xf numFmtId="2" fontId="34" fillId="3" borderId="45" xfId="7" applyNumberFormat="1" applyFont="1" applyFill="1" applyBorder="1" applyAlignment="1" applyProtection="1">
      <alignment horizontal="center"/>
      <protection locked="0"/>
    </xf>
    <xf numFmtId="2" fontId="34" fillId="3" borderId="44" xfId="8" applyNumberFormat="1" applyFont="1" applyFill="1" applyBorder="1" applyAlignment="1" applyProtection="1">
      <alignment horizontal="center"/>
      <protection locked="0"/>
    </xf>
    <xf numFmtId="2" fontId="34" fillId="3" borderId="0" xfId="7" applyNumberFormat="1" applyFont="1" applyFill="1" applyAlignment="1" applyProtection="1">
      <alignment horizontal="center" vertical="center"/>
      <protection locked="0"/>
    </xf>
    <xf numFmtId="14" fontId="34" fillId="3" borderId="0" xfId="7" applyNumberFormat="1" applyFont="1" applyFill="1" applyAlignment="1" applyProtection="1">
      <alignment horizontal="center" vertical="center"/>
      <protection locked="0"/>
    </xf>
    <xf numFmtId="2" fontId="34" fillId="3" borderId="0" xfId="8" applyNumberFormat="1" applyFont="1" applyFill="1" applyBorder="1" applyAlignment="1" applyProtection="1">
      <alignment horizontal="center"/>
      <protection locked="0"/>
    </xf>
    <xf numFmtId="2" fontId="34" fillId="3" borderId="0" xfId="8" applyNumberFormat="1" applyFont="1" applyFill="1" applyAlignment="1" applyProtection="1">
      <alignment horizontal="center"/>
      <protection locked="0"/>
    </xf>
    <xf numFmtId="0" fontId="27" fillId="3" borderId="24" xfId="5" applyFill="1" applyBorder="1"/>
    <xf numFmtId="9" fontId="0" fillId="0" borderId="0" xfId="0" applyNumberFormat="1" applyProtection="1">
      <protection hidden="1"/>
    </xf>
    <xf numFmtId="0" fontId="0" fillId="54" borderId="0" xfId="0" applyFill="1"/>
    <xf numFmtId="0" fontId="46" fillId="3" borderId="0" xfId="0" applyFont="1" applyFill="1"/>
    <xf numFmtId="0" fontId="11" fillId="55" borderId="35" xfId="0" applyFont="1" applyFill="1" applyBorder="1" applyAlignment="1">
      <alignment horizontal="center" vertical="center" wrapText="1"/>
    </xf>
    <xf numFmtId="0" fontId="11" fillId="55" borderId="55" xfId="0" applyFont="1" applyFill="1" applyBorder="1" applyAlignment="1">
      <alignment horizontal="center" vertical="center" wrapText="1"/>
    </xf>
    <xf numFmtId="0" fontId="11" fillId="55" borderId="56" xfId="0" applyFont="1" applyFill="1" applyBorder="1" applyAlignment="1">
      <alignment horizontal="center" vertical="center" wrapText="1"/>
    </xf>
    <xf numFmtId="177" fontId="46" fillId="3" borderId="0" xfId="0" applyNumberFormat="1" applyFont="1" applyFill="1"/>
    <xf numFmtId="177" fontId="0" fillId="3" borderId="0" xfId="0" applyNumberFormat="1" applyFill="1"/>
    <xf numFmtId="177" fontId="0" fillId="3" borderId="20" xfId="9" applyNumberFormat="1" applyFont="1" applyFill="1" applyBorder="1" applyAlignment="1">
      <alignment horizontal="center" vertical="center"/>
    </xf>
    <xf numFmtId="177" fontId="0" fillId="18" borderId="3" xfId="0" applyNumberFormat="1" applyFill="1" applyBorder="1" applyAlignment="1">
      <alignment horizontal="center" vertical="center"/>
    </xf>
    <xf numFmtId="177" fontId="0" fillId="18" borderId="1" xfId="0" applyNumberFormat="1" applyFill="1" applyBorder="1" applyAlignment="1">
      <alignment horizontal="center" vertical="center"/>
    </xf>
    <xf numFmtId="177" fontId="0" fillId="18" borderId="31" xfId="0" applyNumberFormat="1" applyFill="1" applyBorder="1" applyAlignment="1">
      <alignment horizontal="center" vertical="center"/>
    </xf>
    <xf numFmtId="177" fontId="0" fillId="18" borderId="62" xfId="0" applyNumberFormat="1" applyFill="1" applyBorder="1" applyAlignment="1">
      <alignment horizontal="center" vertical="center"/>
    </xf>
    <xf numFmtId="177" fontId="0" fillId="18" borderId="63" xfId="0" applyNumberFormat="1" applyFill="1" applyBorder="1" applyAlignment="1">
      <alignment horizontal="center" vertical="center"/>
    </xf>
    <xf numFmtId="177" fontId="0" fillId="18" borderId="64" xfId="0" applyNumberFormat="1" applyFill="1" applyBorder="1" applyAlignment="1">
      <alignment horizontal="center" vertical="center"/>
    </xf>
    <xf numFmtId="0" fontId="12" fillId="0" borderId="0" xfId="0" applyFont="1" applyAlignment="1">
      <alignment horizontal="center" vertical="center"/>
    </xf>
    <xf numFmtId="0" fontId="0" fillId="0" borderId="0" xfId="0" applyAlignment="1">
      <alignment horizontal="center" vertical="center"/>
    </xf>
    <xf numFmtId="0" fontId="0" fillId="3" borderId="0" xfId="0" applyFill="1" applyAlignment="1">
      <alignment horizontal="center"/>
    </xf>
    <xf numFmtId="0" fontId="11" fillId="16" borderId="65" xfId="0" applyFont="1" applyFill="1" applyBorder="1" applyAlignment="1">
      <alignment horizontal="center" vertical="center" wrapText="1"/>
    </xf>
    <xf numFmtId="0" fontId="11" fillId="55" borderId="25" xfId="0" applyFont="1" applyFill="1" applyBorder="1" applyAlignment="1">
      <alignment horizontal="center" vertical="center" wrapText="1"/>
    </xf>
    <xf numFmtId="0" fontId="11" fillId="55" borderId="26" xfId="0" applyFont="1" applyFill="1" applyBorder="1" applyAlignment="1">
      <alignment horizontal="center" vertical="center" wrapText="1"/>
    </xf>
    <xf numFmtId="0" fontId="11" fillId="55" borderId="27" xfId="0" applyFont="1" applyFill="1" applyBorder="1" applyAlignment="1">
      <alignment horizontal="center" vertical="center" wrapText="1"/>
    </xf>
    <xf numFmtId="177" fontId="48" fillId="3" borderId="0" xfId="0" applyNumberFormat="1" applyFont="1" applyFill="1"/>
    <xf numFmtId="49" fontId="50" fillId="0" borderId="65" xfId="1" applyNumberFormat="1" applyFont="1" applyBorder="1" applyAlignment="1" applyProtection="1">
      <alignment horizontal="left" vertical="top"/>
      <protection hidden="1"/>
    </xf>
    <xf numFmtId="177" fontId="0" fillId="0" borderId="28" xfId="9" applyNumberFormat="1" applyFont="1" applyFill="1" applyBorder="1" applyAlignment="1">
      <alignment horizontal="center" vertical="center" wrapText="1"/>
    </xf>
    <xf numFmtId="177" fontId="0" fillId="0" borderId="0" xfId="9" applyNumberFormat="1" applyFont="1" applyFill="1" applyBorder="1" applyAlignment="1">
      <alignment horizontal="center" vertical="center" wrapText="1"/>
    </xf>
    <xf numFmtId="177" fontId="0" fillId="0" borderId="29" xfId="9" applyNumberFormat="1" applyFont="1" applyFill="1" applyBorder="1" applyAlignment="1">
      <alignment horizontal="center" vertical="center" wrapText="1"/>
    </xf>
    <xf numFmtId="177" fontId="0" fillId="18" borderId="35" xfId="9" applyNumberFormat="1" applyFont="1" applyFill="1" applyBorder="1" applyAlignment="1">
      <alignment horizontal="center" vertical="center" wrapText="1"/>
    </xf>
    <xf numFmtId="177" fontId="0" fillId="18" borderId="55" xfId="9" applyNumberFormat="1" applyFont="1" applyFill="1" applyBorder="1" applyAlignment="1">
      <alignment horizontal="center" vertical="center" wrapText="1"/>
    </xf>
    <xf numFmtId="177" fontId="0" fillId="18" borderId="56" xfId="9" applyNumberFormat="1" applyFont="1" applyFill="1" applyBorder="1" applyAlignment="1">
      <alignment horizontal="center" vertical="center" wrapText="1"/>
    </xf>
    <xf numFmtId="177" fontId="0" fillId="0" borderId="56" xfId="9" applyNumberFormat="1" applyFont="1" applyFill="1" applyBorder="1" applyAlignment="1">
      <alignment horizontal="center" vertical="center" wrapText="1"/>
    </xf>
    <xf numFmtId="49" fontId="50" fillId="0" borderId="66" xfId="1" applyNumberFormat="1" applyFont="1" applyBorder="1" applyAlignment="1" applyProtection="1">
      <alignment horizontal="left" vertical="top"/>
      <protection hidden="1"/>
    </xf>
    <xf numFmtId="177" fontId="0" fillId="10" borderId="28" xfId="9" applyNumberFormat="1" applyFont="1" applyFill="1" applyBorder="1" applyAlignment="1">
      <alignment horizontal="center" vertical="center" wrapText="1"/>
    </xf>
    <xf numFmtId="177" fontId="0" fillId="10" borderId="0" xfId="9" applyNumberFormat="1" applyFont="1" applyFill="1" applyBorder="1" applyAlignment="1">
      <alignment horizontal="center" vertical="center" wrapText="1"/>
    </xf>
    <xf numFmtId="177" fontId="0" fillId="10" borderId="29" xfId="9" applyNumberFormat="1" applyFont="1" applyFill="1" applyBorder="1" applyAlignment="1">
      <alignment horizontal="center" vertical="center" wrapText="1"/>
    </xf>
    <xf numFmtId="177" fontId="0" fillId="18" borderId="67" xfId="9" applyNumberFormat="1" applyFont="1" applyFill="1" applyBorder="1"/>
    <xf numFmtId="177" fontId="0" fillId="3" borderId="67" xfId="9" applyNumberFormat="1" applyFont="1" applyFill="1" applyBorder="1"/>
    <xf numFmtId="177" fontId="0" fillId="3" borderId="0" xfId="0" applyNumberFormat="1" applyFill="1" applyAlignment="1">
      <alignment horizontal="right"/>
    </xf>
    <xf numFmtId="49" fontId="50" fillId="0" borderId="68" xfId="1" applyNumberFormat="1" applyFont="1" applyBorder="1" applyAlignment="1" applyProtection="1">
      <alignment horizontal="left" vertical="top"/>
      <protection hidden="1"/>
    </xf>
    <xf numFmtId="177" fontId="0" fillId="10" borderId="32" xfId="9" applyNumberFormat="1" applyFont="1" applyFill="1" applyBorder="1" applyAlignment="1">
      <alignment horizontal="center" vertical="center" wrapText="1"/>
    </xf>
    <xf numFmtId="177" fontId="0" fillId="10" borderId="33" xfId="9" applyNumberFormat="1" applyFont="1" applyFill="1" applyBorder="1" applyAlignment="1">
      <alignment horizontal="center" vertical="center" wrapText="1"/>
    </xf>
    <xf numFmtId="177" fontId="0" fillId="10" borderId="34" xfId="9" applyNumberFormat="1" applyFont="1" applyFill="1" applyBorder="1" applyAlignment="1">
      <alignment horizontal="center" vertical="center" wrapText="1"/>
    </xf>
    <xf numFmtId="2" fontId="46" fillId="3" borderId="0" xfId="0" applyNumberFormat="1" applyFont="1" applyFill="1"/>
    <xf numFmtId="177" fontId="0" fillId="0" borderId="0" xfId="0" applyNumberFormat="1" applyAlignment="1">
      <alignment horizontal="center" vertical="center" wrapText="1"/>
    </xf>
    <xf numFmtId="177" fontId="0" fillId="3" borderId="0" xfId="0" applyNumberFormat="1" applyFill="1" applyAlignment="1">
      <alignment horizontal="center" vertical="center" wrapText="1"/>
    </xf>
    <xf numFmtId="177" fontId="11" fillId="16" borderId="65" xfId="0" applyNumberFormat="1" applyFont="1" applyFill="1" applyBorder="1" applyAlignment="1">
      <alignment horizontal="center" vertical="center" wrapText="1"/>
    </xf>
    <xf numFmtId="177" fontId="11" fillId="55" borderId="25" xfId="0" applyNumberFormat="1" applyFont="1" applyFill="1" applyBorder="1" applyAlignment="1">
      <alignment horizontal="center" vertical="center" wrapText="1"/>
    </xf>
    <xf numFmtId="177" fontId="11" fillId="55" borderId="26" xfId="0" applyNumberFormat="1" applyFont="1" applyFill="1" applyBorder="1" applyAlignment="1">
      <alignment horizontal="center" vertical="center" wrapText="1"/>
    </xf>
    <xf numFmtId="177" fontId="11" fillId="55" borderId="27" xfId="0" applyNumberFormat="1" applyFont="1" applyFill="1" applyBorder="1" applyAlignment="1">
      <alignment horizontal="center" vertical="center" wrapText="1"/>
    </xf>
    <xf numFmtId="177" fontId="0" fillId="0" borderId="0" xfId="0" applyNumberFormat="1"/>
    <xf numFmtId="49" fontId="0" fillId="0" borderId="0" xfId="0" applyNumberFormat="1"/>
    <xf numFmtId="0" fontId="0" fillId="56" borderId="0" xfId="0" applyFill="1"/>
    <xf numFmtId="0" fontId="0" fillId="57" borderId="0" xfId="0" applyFill="1"/>
    <xf numFmtId="0" fontId="0" fillId="58" borderId="0" xfId="0" applyFill="1"/>
    <xf numFmtId="0" fontId="31" fillId="0" borderId="0" xfId="0" applyFont="1"/>
    <xf numFmtId="0" fontId="31" fillId="56" borderId="0" xfId="0" applyFont="1" applyFill="1"/>
    <xf numFmtId="0" fontId="31" fillId="57" borderId="0" xfId="0" applyFont="1" applyFill="1"/>
    <xf numFmtId="0" fontId="31" fillId="58" borderId="0" xfId="0" applyFont="1" applyFill="1"/>
    <xf numFmtId="0" fontId="31" fillId="3" borderId="0" xfId="0" applyFont="1" applyFill="1"/>
    <xf numFmtId="0" fontId="51" fillId="0" borderId="0" xfId="51"/>
    <xf numFmtId="178" fontId="51" fillId="0" borderId="0" xfId="51" applyNumberFormat="1"/>
    <xf numFmtId="178" fontId="0" fillId="0" borderId="0" xfId="0" applyNumberFormat="1"/>
    <xf numFmtId="178" fontId="0" fillId="56" borderId="0" xfId="0" applyNumberFormat="1" applyFill="1"/>
    <xf numFmtId="178" fontId="0" fillId="3" borderId="0" xfId="0" applyNumberFormat="1" applyFill="1"/>
    <xf numFmtId="177" fontId="0" fillId="11" borderId="0" xfId="9" applyNumberFormat="1" applyFont="1" applyFill="1" applyBorder="1" applyAlignment="1">
      <alignment horizontal="center" vertical="center" wrapText="1"/>
    </xf>
    <xf numFmtId="166" fontId="10" fillId="3" borderId="22" xfId="0" applyNumberFormat="1" applyFont="1" applyFill="1" applyBorder="1" applyAlignment="1" applyProtection="1">
      <alignment horizontal="center" vertical="top" shrinkToFit="1"/>
      <protection hidden="1"/>
    </xf>
    <xf numFmtId="177" fontId="0" fillId="11" borderId="34" xfId="9" applyNumberFormat="1" applyFont="1" applyFill="1" applyBorder="1" applyAlignment="1">
      <alignment horizontal="center" vertical="center" wrapText="1"/>
    </xf>
    <xf numFmtId="177" fontId="0" fillId="11" borderId="29" xfId="9" applyNumberFormat="1" applyFont="1" applyFill="1" applyBorder="1" applyAlignment="1">
      <alignment horizontal="center" vertical="center" wrapText="1"/>
    </xf>
    <xf numFmtId="177" fontId="0" fillId="0" borderId="24" xfId="9" applyNumberFormat="1" applyFont="1" applyFill="1" applyBorder="1" applyAlignment="1">
      <alignment horizontal="center" vertical="center" wrapText="1"/>
    </xf>
    <xf numFmtId="177" fontId="0" fillId="11" borderId="33" xfId="9" applyNumberFormat="1" applyFont="1" applyFill="1" applyBorder="1" applyAlignment="1">
      <alignment horizontal="center" vertical="center" wrapText="1"/>
    </xf>
    <xf numFmtId="179" fontId="0" fillId="0" borderId="0" xfId="9" applyNumberFormat="1" applyFont="1" applyFill="1" applyBorder="1" applyAlignment="1">
      <alignment horizontal="center" vertical="center" wrapText="1"/>
    </xf>
    <xf numFmtId="173" fontId="0" fillId="0" borderId="0" xfId="9" applyNumberFormat="1" applyFont="1"/>
    <xf numFmtId="169" fontId="0" fillId="0" borderId="0" xfId="0" applyNumberFormat="1"/>
    <xf numFmtId="0" fontId="0" fillId="15" borderId="0" xfId="0" applyFill="1" applyProtection="1">
      <protection hidden="1"/>
    </xf>
    <xf numFmtId="166" fontId="10" fillId="59" borderId="23" xfId="0" applyNumberFormat="1" applyFont="1" applyFill="1" applyBorder="1" applyAlignment="1" applyProtection="1">
      <alignment horizontal="center" vertical="top" shrinkToFit="1"/>
      <protection hidden="1"/>
    </xf>
    <xf numFmtId="0" fontId="0" fillId="59" borderId="0" xfId="0" applyFill="1" applyProtection="1">
      <protection hidden="1"/>
    </xf>
    <xf numFmtId="0" fontId="19" fillId="15" borderId="0" xfId="0" applyFont="1" applyFill="1"/>
    <xf numFmtId="0" fontId="19" fillId="0" borderId="0" xfId="0" applyFont="1"/>
    <xf numFmtId="0" fontId="0" fillId="0" borderId="33" xfId="0" applyBorder="1"/>
    <xf numFmtId="14" fontId="34" fillId="3" borderId="44" xfId="0" applyNumberFormat="1" applyFont="1" applyFill="1" applyBorder="1" applyAlignment="1" applyProtection="1">
      <alignment horizontal="center" vertical="center"/>
      <protection locked="0"/>
    </xf>
    <xf numFmtId="2" fontId="34" fillId="3" borderId="44" xfId="0" applyNumberFormat="1" applyFont="1" applyFill="1" applyBorder="1" applyAlignment="1" applyProtection="1">
      <alignment horizontal="center" vertical="center"/>
      <protection locked="0"/>
    </xf>
    <xf numFmtId="2" fontId="34" fillId="3" borderId="0" xfId="0" applyNumberFormat="1" applyFont="1" applyFill="1" applyAlignment="1" applyProtection="1">
      <alignment horizontal="center"/>
      <protection locked="0"/>
    </xf>
    <xf numFmtId="0" fontId="33" fillId="3" borderId="0" xfId="0" applyFont="1" applyFill="1" applyAlignment="1" applyProtection="1">
      <alignment vertical="center"/>
      <protection locked="0"/>
    </xf>
    <xf numFmtId="0" fontId="17" fillId="3" borderId="0" xfId="5" applyFont="1" applyFill="1"/>
    <xf numFmtId="0" fontId="18" fillId="3" borderId="0" xfId="5" applyFont="1" applyFill="1"/>
    <xf numFmtId="0" fontId="20" fillId="3" borderId="0" xfId="5" applyFont="1" applyFill="1" applyAlignment="1">
      <alignment vertical="top" wrapText="1"/>
    </xf>
    <xf numFmtId="0" fontId="20" fillId="2" borderId="36" xfId="5" applyFont="1" applyFill="1" applyBorder="1" applyAlignment="1">
      <alignment horizontal="left" vertical="top" wrapText="1" indent="1"/>
    </xf>
    <xf numFmtId="0" fontId="20" fillId="2" borderId="36" xfId="5" applyFont="1" applyFill="1" applyBorder="1" applyAlignment="1">
      <alignment horizontal="left" vertical="center" wrapText="1" indent="2"/>
    </xf>
    <xf numFmtId="0" fontId="20" fillId="2" borderId="36" xfId="5" applyFont="1" applyFill="1" applyBorder="1" applyAlignment="1">
      <alignment horizontal="center" vertical="center" wrapText="1"/>
    </xf>
    <xf numFmtId="0" fontId="20" fillId="14" borderId="5" xfId="5" applyFont="1" applyFill="1" applyBorder="1" applyAlignment="1">
      <alignment horizontal="left" vertical="top" wrapText="1" indent="1"/>
    </xf>
    <xf numFmtId="172" fontId="22" fillId="0" borderId="5" xfId="5" applyNumberFormat="1" applyFont="1" applyBorder="1" applyAlignment="1">
      <alignment horizontal="left" vertical="top" shrinkToFit="1"/>
    </xf>
    <xf numFmtId="0" fontId="23" fillId="3" borderId="0" xfId="5" applyFont="1" applyFill="1" applyAlignment="1">
      <alignment vertical="top" wrapText="1"/>
    </xf>
    <xf numFmtId="169" fontId="27" fillId="3" borderId="0" xfId="5" applyNumberFormat="1" applyFill="1"/>
    <xf numFmtId="0" fontId="27" fillId="3" borderId="28" xfId="5" applyFill="1" applyBorder="1"/>
    <xf numFmtId="178" fontId="0" fillId="57" borderId="0" xfId="0" applyNumberFormat="1" applyFill="1"/>
    <xf numFmtId="178" fontId="0" fillId="58" borderId="0" xfId="0" applyNumberFormat="1" applyFill="1"/>
    <xf numFmtId="172" fontId="30" fillId="0" borderId="42" xfId="0" applyNumberFormat="1" applyFont="1" applyBorder="1" applyAlignment="1">
      <alignment horizontal="center" vertical="top" shrinkToFit="1"/>
    </xf>
    <xf numFmtId="0" fontId="15" fillId="0" borderId="0" xfId="1" applyFont="1" applyAlignment="1" applyProtection="1">
      <alignment horizontal="center"/>
      <protection hidden="1"/>
    </xf>
    <xf numFmtId="0" fontId="14" fillId="0" borderId="0" xfId="1" applyFont="1" applyAlignment="1" applyProtection="1">
      <alignment horizontal="center"/>
      <protection hidden="1"/>
    </xf>
    <xf numFmtId="0" fontId="54" fillId="0" borderId="0" xfId="1" applyFont="1" applyProtection="1">
      <protection hidden="1"/>
    </xf>
    <xf numFmtId="0" fontId="55" fillId="0" borderId="0" xfId="1" applyFont="1" applyAlignment="1" applyProtection="1">
      <alignment horizontal="left" vertical="top"/>
      <protection hidden="1"/>
    </xf>
    <xf numFmtId="165" fontId="15" fillId="0" borderId="0" xfId="1" applyNumberFormat="1" applyFont="1" applyAlignment="1" applyProtection="1">
      <alignment horizontal="left" vertical="top"/>
      <protection hidden="1"/>
    </xf>
    <xf numFmtId="0" fontId="52" fillId="0" borderId="0" xfId="52" applyProtection="1">
      <protection hidden="1"/>
    </xf>
    <xf numFmtId="2" fontId="24" fillId="0" borderId="39" xfId="0" applyNumberFormat="1" applyFont="1" applyBorder="1" applyAlignment="1">
      <alignment horizontal="center" vertical="center"/>
    </xf>
    <xf numFmtId="166" fontId="10" fillId="15" borderId="0" xfId="0" applyNumberFormat="1" applyFont="1" applyFill="1" applyAlignment="1" applyProtection="1">
      <alignment horizontal="center" vertical="top" shrinkToFit="1"/>
      <protection hidden="1"/>
    </xf>
    <xf numFmtId="0" fontId="27" fillId="3" borderId="60" xfId="5" applyFill="1" applyBorder="1"/>
    <xf numFmtId="170" fontId="7" fillId="58" borderId="1" xfId="4" applyNumberFormat="1" applyFont="1" applyFill="1" applyBorder="1" applyAlignment="1" applyProtection="1">
      <alignment horizontal="center" vertical="center" wrapText="1"/>
      <protection locked="0"/>
    </xf>
    <xf numFmtId="14" fontId="5" fillId="58" borderId="14" xfId="4" applyNumberFormat="1" applyFont="1" applyFill="1" applyBorder="1" applyAlignment="1" applyProtection="1">
      <alignment horizontal="center" vertical="center"/>
      <protection locked="0"/>
    </xf>
    <xf numFmtId="165" fontId="2" fillId="58" borderId="14" xfId="4" applyNumberFormat="1" applyFont="1" applyFill="1" applyBorder="1" applyAlignment="1" applyProtection="1">
      <alignment vertical="center"/>
      <protection locked="0"/>
    </xf>
    <xf numFmtId="165" fontId="2" fillId="58" borderId="14" xfId="4" applyNumberFormat="1" applyFont="1" applyFill="1" applyBorder="1" applyAlignment="1" applyProtection="1">
      <alignment horizontal="center" vertical="center"/>
      <protection locked="0"/>
    </xf>
    <xf numFmtId="165" fontId="5" fillId="58" borderId="14" xfId="4" applyNumberFormat="1" applyFont="1" applyFill="1" applyBorder="1" applyAlignment="1" applyProtection="1">
      <alignment horizontal="center" vertical="center"/>
      <protection locked="0"/>
    </xf>
    <xf numFmtId="9" fontId="5" fillId="58" borderId="14" xfId="4" applyFont="1" applyFill="1" applyBorder="1" applyAlignment="1" applyProtection="1">
      <alignment horizontal="center" vertical="center"/>
      <protection locked="0"/>
    </xf>
    <xf numFmtId="10" fontId="5" fillId="58" borderId="14" xfId="4"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hidden="1"/>
    </xf>
    <xf numFmtId="3" fontId="12" fillId="13" borderId="1" xfId="0" applyNumberFormat="1" applyFont="1" applyFill="1" applyBorder="1" applyAlignment="1" applyProtection="1">
      <alignment horizontal="center" vertical="center"/>
      <protection hidden="1"/>
    </xf>
    <xf numFmtId="0" fontId="7" fillId="3" borderId="0" xfId="0" applyFont="1" applyFill="1" applyAlignment="1" applyProtection="1">
      <alignment horizontal="center" vertical="center"/>
      <protection hidden="1"/>
    </xf>
    <xf numFmtId="0" fontId="11" fillId="3" borderId="0" xfId="3" applyFont="1" applyFill="1" applyAlignment="1" applyProtection="1">
      <alignment vertical="center"/>
      <protection hidden="1"/>
    </xf>
    <xf numFmtId="9" fontId="7" fillId="5" borderId="1" xfId="2" applyFont="1" applyFill="1" applyBorder="1" applyAlignment="1" applyProtection="1">
      <alignment horizontal="center" vertical="center"/>
      <protection hidden="1"/>
    </xf>
    <xf numFmtId="0" fontId="7" fillId="3" borderId="0" xfId="3" applyFont="1" applyFill="1" applyAlignment="1" applyProtection="1">
      <alignment horizontal="center" vertical="center" wrapText="1"/>
      <protection hidden="1"/>
    </xf>
    <xf numFmtId="165" fontId="7" fillId="5" borderId="1" xfId="4" applyNumberFormat="1" applyFont="1" applyFill="1" applyBorder="1" applyAlignment="1" applyProtection="1">
      <alignment horizontal="center" vertical="center" wrapText="1"/>
      <protection hidden="1"/>
    </xf>
    <xf numFmtId="0" fontId="7" fillId="3" borderId="0" xfId="0" applyFont="1" applyFill="1" applyAlignment="1" applyProtection="1">
      <alignment vertical="center"/>
      <protection hidden="1"/>
    </xf>
    <xf numFmtId="165" fontId="7" fillId="5" borderId="76" xfId="4" applyNumberFormat="1" applyFont="1" applyFill="1" applyBorder="1" applyAlignment="1" applyProtection="1">
      <alignment horizontal="center" vertical="center" wrapText="1"/>
      <protection hidden="1"/>
    </xf>
    <xf numFmtId="0" fontId="66" fillId="3" borderId="0" xfId="3" applyFont="1" applyFill="1" applyAlignment="1" applyProtection="1">
      <alignment horizontal="center" vertical="center" wrapText="1"/>
      <protection hidden="1"/>
    </xf>
    <xf numFmtId="165" fontId="7" fillId="3" borderId="0" xfId="4" applyNumberFormat="1" applyFont="1" applyFill="1" applyBorder="1" applyAlignment="1" applyProtection="1">
      <alignment horizontal="center" vertical="center" wrapText="1"/>
      <protection hidden="1"/>
    </xf>
    <xf numFmtId="169" fontId="5" fillId="58" borderId="14" xfId="4" applyNumberFormat="1" applyFont="1" applyFill="1" applyBorder="1" applyAlignment="1" applyProtection="1">
      <alignment horizontal="center" vertical="center"/>
      <protection locked="0"/>
    </xf>
    <xf numFmtId="165" fontId="12" fillId="58" borderId="14" xfId="4" applyNumberFormat="1" applyFont="1" applyFill="1" applyBorder="1" applyAlignment="1" applyProtection="1">
      <alignment horizontal="center" vertical="center"/>
      <protection locked="0"/>
    </xf>
    <xf numFmtId="168" fontId="12" fillId="61" borderId="85" xfId="0" applyNumberFormat="1" applyFont="1" applyFill="1" applyBorder="1" applyAlignment="1" applyProtection="1">
      <alignment vertical="center"/>
      <protection hidden="1"/>
    </xf>
    <xf numFmtId="165" fontId="7" fillId="5" borderId="86" xfId="4" applyNumberFormat="1" applyFont="1" applyFill="1" applyBorder="1" applyAlignment="1" applyProtection="1">
      <alignment horizontal="center" vertical="center" wrapText="1"/>
      <protection hidden="1"/>
    </xf>
    <xf numFmtId="9" fontId="7" fillId="5" borderId="86" xfId="2" applyFont="1" applyFill="1" applyBorder="1" applyAlignment="1" applyProtection="1">
      <alignment horizontal="center" vertical="center"/>
      <protection hidden="1"/>
    </xf>
    <xf numFmtId="165" fontId="7" fillId="5" borderId="87" xfId="4" applyNumberFormat="1" applyFont="1" applyFill="1" applyBorder="1" applyAlignment="1" applyProtection="1">
      <alignment horizontal="center" vertical="center" wrapText="1"/>
      <protection hidden="1"/>
    </xf>
    <xf numFmtId="168" fontId="12" fillId="61" borderId="88" xfId="0" applyNumberFormat="1" applyFont="1" applyFill="1" applyBorder="1" applyAlignment="1" applyProtection="1">
      <alignment vertical="center"/>
      <protection hidden="1"/>
    </xf>
    <xf numFmtId="165" fontId="7" fillId="5" borderId="89" xfId="4" applyNumberFormat="1" applyFont="1" applyFill="1" applyBorder="1" applyAlignment="1" applyProtection="1">
      <alignment horizontal="center" vertical="center" wrapText="1"/>
      <protection hidden="1"/>
    </xf>
    <xf numFmtId="168" fontId="12" fillId="61" borderId="90" xfId="0" applyNumberFormat="1" applyFont="1" applyFill="1" applyBorder="1" applyAlignment="1" applyProtection="1">
      <alignment vertical="center"/>
      <protection hidden="1"/>
    </xf>
    <xf numFmtId="165" fontId="7" fillId="5" borderId="91" xfId="4" applyNumberFormat="1" applyFont="1" applyFill="1" applyBorder="1" applyAlignment="1" applyProtection="1">
      <alignment horizontal="center" vertical="center" wrapText="1"/>
      <protection hidden="1"/>
    </xf>
    <xf numFmtId="9" fontId="7" fillId="5" borderId="91" xfId="2" applyFont="1" applyFill="1" applyBorder="1" applyAlignment="1" applyProtection="1">
      <alignment horizontal="center" vertical="center"/>
      <protection hidden="1"/>
    </xf>
    <xf numFmtId="165" fontId="7" fillId="5" borderId="92" xfId="4" applyNumberFormat="1" applyFont="1" applyFill="1" applyBorder="1" applyAlignment="1" applyProtection="1">
      <alignment horizontal="center" vertical="center" wrapText="1"/>
      <protection hidden="1"/>
    </xf>
    <xf numFmtId="0" fontId="66" fillId="10" borderId="93" xfId="3" applyFont="1" applyFill="1" applyBorder="1" applyAlignment="1" applyProtection="1">
      <alignment horizontal="center" vertical="center"/>
      <protection hidden="1"/>
    </xf>
    <xf numFmtId="0" fontId="66" fillId="10" borderId="94" xfId="3" applyFont="1" applyFill="1" applyBorder="1" applyAlignment="1" applyProtection="1">
      <alignment horizontal="center" vertical="center"/>
      <protection hidden="1"/>
    </xf>
    <xf numFmtId="0" fontId="66" fillId="10" borderId="94" xfId="3" applyFont="1" applyFill="1" applyBorder="1" applyAlignment="1" applyProtection="1">
      <alignment horizontal="center" vertical="center" wrapText="1"/>
      <protection hidden="1"/>
    </xf>
    <xf numFmtId="0" fontId="66" fillId="10" borderId="95" xfId="3" applyFont="1" applyFill="1" applyBorder="1" applyAlignment="1" applyProtection="1">
      <alignment horizontal="center" vertical="center" wrapText="1"/>
      <protection hidden="1"/>
    </xf>
    <xf numFmtId="0" fontId="66" fillId="10" borderId="96" xfId="3" applyFont="1" applyFill="1" applyBorder="1" applyAlignment="1" applyProtection="1">
      <alignment horizontal="center" vertical="center"/>
      <protection hidden="1"/>
    </xf>
    <xf numFmtId="0" fontId="66" fillId="10" borderId="97" xfId="3" applyFont="1" applyFill="1" applyBorder="1" applyAlignment="1" applyProtection="1">
      <alignment horizontal="center" vertical="center"/>
      <protection hidden="1"/>
    </xf>
    <xf numFmtId="0" fontId="66" fillId="10" borderId="97" xfId="3" applyFont="1" applyFill="1" applyBorder="1" applyAlignment="1" applyProtection="1">
      <alignment horizontal="center" vertical="center" wrapText="1"/>
      <protection hidden="1"/>
    </xf>
    <xf numFmtId="0" fontId="66" fillId="10" borderId="98" xfId="3" applyFont="1" applyFill="1" applyBorder="1" applyAlignment="1" applyProtection="1">
      <alignment horizontal="center" vertical="center" wrapText="1"/>
      <protection hidden="1"/>
    </xf>
    <xf numFmtId="168" fontId="11" fillId="12" borderId="85" xfId="0" applyNumberFormat="1" applyFont="1" applyFill="1" applyBorder="1" applyAlignment="1" applyProtection="1">
      <alignment vertical="center"/>
      <protection hidden="1"/>
    </xf>
    <xf numFmtId="168" fontId="11" fillId="12" borderId="88" xfId="0" applyNumberFormat="1" applyFont="1" applyFill="1" applyBorder="1" applyAlignment="1" applyProtection="1">
      <alignment vertical="center"/>
      <protection hidden="1"/>
    </xf>
    <xf numFmtId="168" fontId="11" fillId="12" borderId="90" xfId="0" applyNumberFormat="1" applyFont="1" applyFill="1" applyBorder="1" applyAlignment="1" applyProtection="1">
      <alignment vertical="center"/>
      <protection hidden="1"/>
    </xf>
    <xf numFmtId="9" fontId="7" fillId="5" borderId="76" xfId="2" applyFont="1" applyFill="1" applyBorder="1" applyAlignment="1" applyProtection="1">
      <alignment horizontal="center" vertical="center"/>
      <protection hidden="1"/>
    </xf>
    <xf numFmtId="165" fontId="7" fillId="5" borderId="100" xfId="4" applyNumberFormat="1" applyFont="1" applyFill="1" applyBorder="1" applyAlignment="1" applyProtection="1">
      <alignment horizontal="center" vertical="center" wrapText="1"/>
      <protection hidden="1"/>
    </xf>
    <xf numFmtId="175" fontId="5" fillId="58" borderId="14" xfId="4" applyNumberFormat="1" applyFont="1" applyFill="1" applyBorder="1" applyAlignment="1" applyProtection="1">
      <alignment horizontal="center" vertical="center"/>
      <protection locked="0"/>
    </xf>
    <xf numFmtId="165" fontId="0" fillId="58" borderId="14" xfId="4" applyNumberFormat="1" applyFont="1" applyFill="1" applyBorder="1" applyAlignment="1" applyProtection="1">
      <alignment horizontal="center" vertical="center"/>
      <protection locked="0"/>
    </xf>
    <xf numFmtId="4" fontId="5" fillId="58" borderId="14" xfId="4" applyNumberFormat="1" applyFont="1" applyFill="1" applyBorder="1" applyAlignment="1" applyProtection="1">
      <alignment horizontal="center" vertical="center"/>
      <protection locked="0"/>
    </xf>
    <xf numFmtId="2" fontId="5" fillId="58" borderId="14" xfId="4" applyNumberFormat="1" applyFont="1" applyFill="1" applyBorder="1" applyAlignment="1" applyProtection="1">
      <alignment horizontal="center" vertical="center"/>
      <protection locked="0"/>
    </xf>
    <xf numFmtId="165" fontId="7" fillId="5" borderId="101" xfId="4" applyNumberFormat="1" applyFont="1" applyFill="1" applyBorder="1" applyAlignment="1" applyProtection="1">
      <alignment horizontal="center" vertical="center" wrapText="1"/>
      <protection hidden="1"/>
    </xf>
    <xf numFmtId="165" fontId="7" fillId="5" borderId="2" xfId="4" applyNumberFormat="1" applyFont="1" applyFill="1" applyBorder="1" applyAlignment="1" applyProtection="1">
      <alignment horizontal="center" vertical="center" wrapText="1"/>
      <protection hidden="1"/>
    </xf>
    <xf numFmtId="165" fontId="7" fillId="5" borderId="102" xfId="4" applyNumberFormat="1" applyFont="1" applyFill="1" applyBorder="1" applyAlignment="1" applyProtection="1">
      <alignment horizontal="center" vertical="center" wrapText="1"/>
      <protection hidden="1"/>
    </xf>
    <xf numFmtId="168" fontId="11" fillId="63" borderId="85" xfId="0" applyNumberFormat="1" applyFont="1" applyFill="1" applyBorder="1" applyAlignment="1" applyProtection="1">
      <alignment vertical="center"/>
      <protection hidden="1"/>
    </xf>
    <xf numFmtId="168" fontId="11" fillId="63" borderId="88" xfId="0" applyNumberFormat="1" applyFont="1" applyFill="1" applyBorder="1" applyAlignment="1" applyProtection="1">
      <alignment vertical="center"/>
      <protection hidden="1"/>
    </xf>
    <xf numFmtId="168" fontId="11" fillId="63" borderId="90" xfId="0" applyNumberFormat="1" applyFont="1" applyFill="1" applyBorder="1" applyAlignment="1" applyProtection="1">
      <alignment vertical="center"/>
      <protection hidden="1"/>
    </xf>
    <xf numFmtId="168" fontId="11" fillId="63" borderId="99" xfId="0" applyNumberFormat="1" applyFont="1" applyFill="1" applyBorder="1" applyAlignment="1" applyProtection="1">
      <alignment vertical="center"/>
      <protection hidden="1"/>
    </xf>
    <xf numFmtId="0" fontId="11" fillId="17" borderId="103" xfId="0" applyFont="1" applyFill="1" applyBorder="1" applyAlignment="1" applyProtection="1">
      <alignment horizontal="center" vertical="center"/>
      <protection hidden="1"/>
    </xf>
    <xf numFmtId="168" fontId="11" fillId="63" borderId="78" xfId="0" applyNumberFormat="1" applyFont="1" applyFill="1" applyBorder="1" applyAlignment="1" applyProtection="1">
      <alignment vertical="center"/>
      <protection hidden="1"/>
    </xf>
    <xf numFmtId="165" fontId="7" fillId="5" borderId="79" xfId="4" applyNumberFormat="1" applyFont="1" applyFill="1" applyBorder="1" applyAlignment="1" applyProtection="1">
      <alignment horizontal="center" vertical="center" wrapText="1"/>
      <protection hidden="1"/>
    </xf>
    <xf numFmtId="9" fontId="7" fillId="5" borderId="79" xfId="2" applyFont="1" applyFill="1" applyBorder="1" applyAlignment="1" applyProtection="1">
      <alignment horizontal="center" vertical="center"/>
      <protection hidden="1"/>
    </xf>
    <xf numFmtId="165" fontId="7" fillId="5" borderId="80" xfId="4" applyNumberFormat="1" applyFont="1" applyFill="1" applyBorder="1" applyAlignment="1" applyProtection="1">
      <alignment horizontal="center" vertical="center" wrapText="1"/>
      <protection hidden="1"/>
    </xf>
    <xf numFmtId="168" fontId="11" fillId="63" borderId="81" xfId="0" applyNumberFormat="1" applyFont="1" applyFill="1" applyBorder="1" applyAlignment="1" applyProtection="1">
      <alignment vertical="center"/>
      <protection hidden="1"/>
    </xf>
    <xf numFmtId="165" fontId="7" fillId="5" borderId="63" xfId="4" applyNumberFormat="1" applyFont="1" applyFill="1" applyBorder="1" applyAlignment="1" applyProtection="1">
      <alignment horizontal="center" vertical="center" wrapText="1"/>
      <protection hidden="1"/>
    </xf>
    <xf numFmtId="9" fontId="7" fillId="5" borderId="63" xfId="2" applyFont="1" applyFill="1" applyBorder="1" applyAlignment="1" applyProtection="1">
      <alignment horizontal="center" vertical="center"/>
      <protection hidden="1"/>
    </xf>
    <xf numFmtId="165" fontId="7" fillId="5" borderId="64" xfId="4" applyNumberFormat="1" applyFont="1" applyFill="1" applyBorder="1" applyAlignment="1" applyProtection="1">
      <alignment horizontal="center" vertical="center" wrapText="1"/>
      <protection hidden="1"/>
    </xf>
    <xf numFmtId="166" fontId="0" fillId="0" borderId="1" xfId="0" applyNumberFormat="1" applyBorder="1" applyAlignment="1" applyProtection="1">
      <alignment horizontal="center"/>
      <protection hidden="1"/>
    </xf>
    <xf numFmtId="0" fontId="0" fillId="3" borderId="0" xfId="0" applyFill="1" applyAlignment="1" applyProtection="1">
      <alignment horizontal="center"/>
      <protection hidden="1"/>
    </xf>
    <xf numFmtId="0" fontId="68" fillId="0" borderId="84" xfId="0" applyFont="1" applyBorder="1" applyProtection="1">
      <protection hidden="1"/>
    </xf>
    <xf numFmtId="0" fontId="0" fillId="0" borderId="84" xfId="0" applyBorder="1" applyProtection="1">
      <protection hidden="1"/>
    </xf>
    <xf numFmtId="0" fontId="7" fillId="3" borderId="8" xfId="0" applyFont="1" applyFill="1" applyBorder="1" applyAlignment="1" applyProtection="1">
      <alignment vertical="center"/>
      <protection hidden="1"/>
    </xf>
    <xf numFmtId="0" fontId="7" fillId="3" borderId="9" xfId="0" applyFont="1" applyFill="1" applyBorder="1" applyAlignment="1" applyProtection="1">
      <alignment vertical="center"/>
      <protection hidden="1"/>
    </xf>
    <xf numFmtId="0" fontId="7" fillId="3" borderId="9" xfId="0" applyFont="1" applyFill="1" applyBorder="1" applyAlignment="1" applyProtection="1">
      <alignment horizontal="center" vertical="center"/>
      <protection hidden="1"/>
    </xf>
    <xf numFmtId="0" fontId="7" fillId="3" borderId="10" xfId="0" applyFont="1" applyFill="1" applyBorder="1" applyAlignment="1" applyProtection="1">
      <alignment vertical="center"/>
      <protection hidden="1"/>
    </xf>
    <xf numFmtId="0" fontId="7" fillId="3" borderId="11" xfId="0" applyFont="1" applyFill="1" applyBorder="1" applyAlignment="1" applyProtection="1">
      <alignment vertical="center" textRotation="90"/>
      <protection hidden="1"/>
    </xf>
    <xf numFmtId="0" fontId="64" fillId="0" borderId="16" xfId="0" applyFont="1" applyBorder="1" applyProtection="1">
      <protection hidden="1"/>
    </xf>
    <xf numFmtId="0" fontId="64" fillId="0" borderId="0" xfId="0" applyFont="1" applyAlignment="1" applyProtection="1">
      <alignment horizontal="center"/>
      <protection hidden="1"/>
    </xf>
    <xf numFmtId="0" fontId="64" fillId="3" borderId="0" xfId="0" applyFont="1" applyFill="1" applyAlignment="1" applyProtection="1">
      <alignment horizontal="center"/>
      <protection hidden="1"/>
    </xf>
    <xf numFmtId="0" fontId="5" fillId="3" borderId="12" xfId="0" applyFont="1" applyFill="1" applyBorder="1" applyProtection="1">
      <protection hidden="1"/>
    </xf>
    <xf numFmtId="0" fontId="7" fillId="60" borderId="14" xfId="3" applyFont="1" applyFill="1" applyBorder="1" applyAlignment="1" applyProtection="1">
      <alignment horizontal="center" vertical="center"/>
      <protection hidden="1"/>
    </xf>
    <xf numFmtId="0" fontId="7" fillId="5" borderId="8" xfId="0" applyFont="1" applyFill="1" applyBorder="1" applyAlignment="1" applyProtection="1">
      <alignment vertical="center"/>
      <protection hidden="1"/>
    </xf>
    <xf numFmtId="0" fontId="7" fillId="5" borderId="9" xfId="0" applyFont="1" applyFill="1" applyBorder="1" applyAlignment="1" applyProtection="1">
      <alignment vertical="center"/>
      <protection hidden="1"/>
    </xf>
    <xf numFmtId="0" fontId="7" fillId="5" borderId="10" xfId="0" applyFont="1" applyFill="1" applyBorder="1" applyAlignment="1" applyProtection="1">
      <alignment vertical="center"/>
      <protection hidden="1"/>
    </xf>
    <xf numFmtId="0" fontId="5" fillId="5" borderId="11" xfId="0" applyFont="1" applyFill="1" applyBorder="1" applyProtection="1">
      <protection hidden="1"/>
    </xf>
    <xf numFmtId="0" fontId="5" fillId="5" borderId="12" xfId="0" applyFont="1" applyFill="1" applyBorder="1" applyProtection="1">
      <protection hidden="1"/>
    </xf>
    <xf numFmtId="0" fontId="65" fillId="3" borderId="0" xfId="0" applyFont="1" applyFill="1" applyAlignment="1" applyProtection="1">
      <alignment horizontal="center"/>
      <protection hidden="1"/>
    </xf>
    <xf numFmtId="0" fontId="66" fillId="0" borderId="73" xfId="0" applyFont="1" applyBorder="1" applyProtection="1">
      <protection hidden="1"/>
    </xf>
    <xf numFmtId="0" fontId="65" fillId="0" borderId="73" xfId="0" applyFont="1" applyBorder="1" applyAlignment="1" applyProtection="1">
      <alignment horizontal="center"/>
      <protection hidden="1"/>
    </xf>
    <xf numFmtId="0" fontId="0" fillId="5" borderId="0" xfId="0" applyFill="1" applyProtection="1">
      <protection hidden="1"/>
    </xf>
    <xf numFmtId="0" fontId="7" fillId="5" borderId="12" xfId="0" applyFont="1" applyFill="1" applyBorder="1" applyAlignment="1" applyProtection="1">
      <alignment horizontal="center" vertical="center"/>
      <protection hidden="1"/>
    </xf>
    <xf numFmtId="0" fontId="5" fillId="5" borderId="15" xfId="0" applyFont="1" applyFill="1" applyBorder="1" applyProtection="1">
      <protection hidden="1"/>
    </xf>
    <xf numFmtId="0" fontId="5" fillId="5" borderId="16" xfId="0" applyFont="1" applyFill="1" applyBorder="1" applyProtection="1">
      <protection hidden="1"/>
    </xf>
    <xf numFmtId="0" fontId="5" fillId="5" borderId="17" xfId="0" applyFont="1" applyFill="1" applyBorder="1" applyProtection="1">
      <protection hidden="1"/>
    </xf>
    <xf numFmtId="0" fontId="59" fillId="5" borderId="8" xfId="0" applyFont="1" applyFill="1" applyBorder="1" applyAlignment="1" applyProtection="1">
      <alignment vertical="center"/>
      <protection hidden="1"/>
    </xf>
    <xf numFmtId="0" fontId="59" fillId="5" borderId="9" xfId="0" applyFont="1" applyFill="1" applyBorder="1" applyAlignment="1" applyProtection="1">
      <alignment vertical="center"/>
      <protection hidden="1"/>
    </xf>
    <xf numFmtId="0" fontId="7" fillId="5" borderId="11" xfId="0" applyFont="1" applyFill="1" applyBorder="1" applyAlignment="1" applyProtection="1">
      <alignment vertical="center"/>
      <protection hidden="1"/>
    </xf>
    <xf numFmtId="0" fontId="64" fillId="5" borderId="16" xfId="0" applyFont="1" applyFill="1" applyBorder="1" applyProtection="1">
      <protection hidden="1"/>
    </xf>
    <xf numFmtId="0" fontId="63" fillId="5" borderId="0" xfId="0" applyFont="1" applyFill="1" applyAlignment="1" applyProtection="1">
      <alignment horizontal="right" vertical="center"/>
      <protection hidden="1"/>
    </xf>
    <xf numFmtId="0" fontId="59" fillId="5" borderId="0" xfId="0" applyFont="1" applyFill="1" applyAlignment="1" applyProtection="1">
      <alignment horizontal="center" vertical="center"/>
      <protection hidden="1"/>
    </xf>
    <xf numFmtId="0" fontId="7" fillId="5" borderId="11" xfId="0" applyFont="1" applyFill="1" applyBorder="1" applyAlignment="1" applyProtection="1">
      <alignment horizontal="center" vertical="center"/>
      <protection hidden="1"/>
    </xf>
    <xf numFmtId="0" fontId="12" fillId="60" borderId="14" xfId="3" applyFont="1" applyFill="1" applyBorder="1" applyAlignment="1" applyProtection="1">
      <alignment horizontal="center" vertical="center"/>
      <protection hidden="1"/>
    </xf>
    <xf numFmtId="0" fontId="11" fillId="5" borderId="0" xfId="3" applyFont="1" applyFill="1" applyAlignment="1" applyProtection="1">
      <alignment vertical="center" wrapText="1"/>
      <protection hidden="1"/>
    </xf>
    <xf numFmtId="1" fontId="7" fillId="5" borderId="14" xfId="4" applyNumberFormat="1" applyFont="1" applyFill="1" applyBorder="1" applyAlignment="1" applyProtection="1">
      <alignment horizontal="center" vertical="center"/>
      <protection hidden="1"/>
    </xf>
    <xf numFmtId="0" fontId="66" fillId="5" borderId="73" xfId="0" applyFont="1" applyFill="1" applyBorder="1" applyProtection="1">
      <protection hidden="1"/>
    </xf>
    <xf numFmtId="0" fontId="64" fillId="5" borderId="73" xfId="0" applyFont="1" applyFill="1" applyBorder="1" applyProtection="1">
      <protection hidden="1"/>
    </xf>
    <xf numFmtId="0" fontId="67" fillId="5" borderId="0" xfId="0" applyFont="1" applyFill="1" applyProtection="1">
      <protection hidden="1"/>
    </xf>
    <xf numFmtId="0" fontId="11" fillId="62" borderId="1" xfId="3" applyFont="1" applyFill="1" applyBorder="1" applyAlignment="1" applyProtection="1">
      <alignment vertical="center" wrapText="1"/>
      <protection hidden="1"/>
    </xf>
    <xf numFmtId="0" fontId="7" fillId="60" borderId="19" xfId="3" applyFont="1" applyFill="1" applyBorder="1" applyAlignment="1" applyProtection="1">
      <alignment horizontal="center" vertical="center"/>
      <protection hidden="1"/>
    </xf>
    <xf numFmtId="0" fontId="5" fillId="3" borderId="15" xfId="0" applyFont="1" applyFill="1" applyBorder="1" applyProtection="1">
      <protection hidden="1"/>
    </xf>
    <xf numFmtId="0" fontId="5" fillId="3" borderId="16" xfId="0" applyFont="1" applyFill="1" applyBorder="1" applyProtection="1">
      <protection hidden="1"/>
    </xf>
    <xf numFmtId="0" fontId="5" fillId="3" borderId="17" xfId="0" applyFont="1" applyFill="1" applyBorder="1" applyProtection="1">
      <protection hidden="1"/>
    </xf>
    <xf numFmtId="0" fontId="7" fillId="54" borderId="8" xfId="0" applyFont="1" applyFill="1" applyBorder="1" applyAlignment="1" applyProtection="1">
      <alignment vertical="center"/>
      <protection hidden="1"/>
    </xf>
    <xf numFmtId="0" fontId="7" fillId="54" borderId="9" xfId="0" applyFont="1" applyFill="1" applyBorder="1" applyAlignment="1" applyProtection="1">
      <alignment vertical="center"/>
      <protection hidden="1"/>
    </xf>
    <xf numFmtId="0" fontId="7" fillId="54" borderId="37" xfId="0" applyFont="1" applyFill="1" applyBorder="1" applyAlignment="1" applyProtection="1">
      <alignment vertical="center"/>
      <protection hidden="1"/>
    </xf>
    <xf numFmtId="0" fontId="5" fillId="54" borderId="11" xfId="0" applyFont="1" applyFill="1" applyBorder="1" applyProtection="1">
      <protection hidden="1"/>
    </xf>
    <xf numFmtId="0" fontId="69" fillId="54" borderId="16" xfId="0" applyFont="1" applyFill="1" applyBorder="1" applyProtection="1">
      <protection hidden="1"/>
    </xf>
    <xf numFmtId="0" fontId="64" fillId="54" borderId="16" xfId="0" applyFont="1" applyFill="1" applyBorder="1" applyProtection="1">
      <protection hidden="1"/>
    </xf>
    <xf numFmtId="0" fontId="64" fillId="54" borderId="0" xfId="0" applyFont="1" applyFill="1" applyProtection="1">
      <protection hidden="1"/>
    </xf>
    <xf numFmtId="0" fontId="5" fillId="54" borderId="12" xfId="0" applyFont="1" applyFill="1" applyBorder="1" applyProtection="1">
      <protection hidden="1"/>
    </xf>
    <xf numFmtId="0" fontId="7" fillId="54" borderId="0" xfId="0" applyFont="1" applyFill="1" applyProtection="1">
      <protection hidden="1"/>
    </xf>
    <xf numFmtId="0" fontId="5" fillId="54" borderId="0" xfId="0" applyFont="1" applyFill="1" applyAlignment="1" applyProtection="1">
      <alignment horizontal="center"/>
      <protection hidden="1"/>
    </xf>
    <xf numFmtId="0" fontId="0" fillId="54" borderId="0" xfId="0" applyFill="1" applyAlignment="1" applyProtection="1">
      <alignment horizontal="center"/>
      <protection hidden="1"/>
    </xf>
    <xf numFmtId="0" fontId="0" fillId="54" borderId="0" xfId="0" applyFill="1" applyProtection="1">
      <protection hidden="1"/>
    </xf>
    <xf numFmtId="0" fontId="5" fillId="54" borderId="15" xfId="0" applyFont="1" applyFill="1" applyBorder="1" applyProtection="1">
      <protection hidden="1"/>
    </xf>
    <xf numFmtId="0" fontId="5" fillId="54" borderId="16" xfId="0" applyFont="1" applyFill="1" applyBorder="1" applyProtection="1">
      <protection hidden="1"/>
    </xf>
    <xf numFmtId="0" fontId="5" fillId="54" borderId="17" xfId="0" applyFont="1" applyFill="1" applyBorder="1" applyProtection="1">
      <protection hidden="1"/>
    </xf>
    <xf numFmtId="0" fontId="0" fillId="3" borderId="0" xfId="0" applyFill="1" applyProtection="1">
      <protection hidden="1"/>
    </xf>
    <xf numFmtId="0" fontId="7" fillId="5" borderId="11" xfId="0" applyFont="1" applyFill="1" applyBorder="1" applyAlignment="1" applyProtection="1">
      <alignment vertical="center" textRotation="90"/>
      <protection hidden="1"/>
    </xf>
    <xf numFmtId="0" fontId="65" fillId="5" borderId="73" xfId="0" applyFont="1" applyFill="1" applyBorder="1" applyProtection="1">
      <protection hidden="1"/>
    </xf>
    <xf numFmtId="0" fontId="5" fillId="5" borderId="0" xfId="0" applyFont="1" applyFill="1" applyProtection="1">
      <protection hidden="1"/>
    </xf>
    <xf numFmtId="0" fontId="5" fillId="5" borderId="0" xfId="0" applyFont="1" applyFill="1" applyAlignment="1" applyProtection="1">
      <alignment horizontal="center"/>
      <protection hidden="1"/>
    </xf>
    <xf numFmtId="0" fontId="7" fillId="5" borderId="69" xfId="0" applyFont="1" applyFill="1" applyBorder="1" applyAlignment="1" applyProtection="1">
      <alignment vertical="center" textRotation="90"/>
      <protection hidden="1"/>
    </xf>
    <xf numFmtId="2" fontId="7" fillId="60" borderId="14" xfId="3" applyNumberFormat="1" applyFont="1" applyFill="1" applyBorder="1" applyAlignment="1" applyProtection="1">
      <alignment horizontal="center" vertical="center"/>
      <protection hidden="1"/>
    </xf>
    <xf numFmtId="172" fontId="5" fillId="58" borderId="14" xfId="4" applyNumberFormat="1" applyFont="1" applyFill="1" applyBorder="1" applyAlignment="1" applyProtection="1">
      <alignment horizontal="center" vertical="center"/>
      <protection locked="0"/>
    </xf>
    <xf numFmtId="168" fontId="11" fillId="12" borderId="108" xfId="0" applyNumberFormat="1" applyFont="1" applyFill="1" applyBorder="1" applyAlignment="1" applyProtection="1">
      <alignment vertical="center"/>
      <protection hidden="1"/>
    </xf>
    <xf numFmtId="165" fontId="7" fillId="5" borderId="109" xfId="4" applyNumberFormat="1" applyFont="1" applyFill="1" applyBorder="1" applyAlignment="1" applyProtection="1">
      <alignment horizontal="center" vertical="center" wrapText="1"/>
      <protection hidden="1"/>
    </xf>
    <xf numFmtId="9" fontId="7" fillId="5" borderId="109" xfId="2" applyFont="1" applyFill="1" applyBorder="1" applyAlignment="1" applyProtection="1">
      <alignment horizontal="center" vertical="center"/>
      <protection hidden="1"/>
    </xf>
    <xf numFmtId="165" fontId="7" fillId="5" borderId="110" xfId="4" applyNumberFormat="1" applyFont="1" applyFill="1" applyBorder="1" applyAlignment="1" applyProtection="1">
      <alignment horizontal="center" vertical="center" wrapText="1"/>
      <protection hidden="1"/>
    </xf>
    <xf numFmtId="0" fontId="7" fillId="3" borderId="11" xfId="0" applyFont="1" applyFill="1" applyBorder="1" applyAlignment="1" applyProtection="1">
      <alignment horizontal="center" vertical="center"/>
      <protection hidden="1"/>
    </xf>
    <xf numFmtId="2" fontId="34" fillId="3" borderId="45" xfId="0" applyNumberFormat="1" applyFont="1" applyFill="1" applyBorder="1" applyAlignment="1" applyProtection="1">
      <alignment horizontal="center"/>
      <protection locked="0"/>
    </xf>
    <xf numFmtId="0" fontId="75" fillId="0" borderId="0" xfId="52" applyFont="1" applyProtection="1">
      <protection hidden="1"/>
    </xf>
    <xf numFmtId="171" fontId="24" fillId="0" borderId="0" xfId="1" applyNumberFormat="1" applyFont="1" applyAlignment="1" applyProtection="1">
      <alignment horizontal="center" vertical="center"/>
      <protection hidden="1"/>
    </xf>
    <xf numFmtId="0" fontId="49" fillId="64" borderId="0" xfId="52" applyFont="1" applyFill="1" applyAlignment="1" applyProtection="1">
      <alignment horizontal="center" vertical="center"/>
      <protection hidden="1"/>
    </xf>
    <xf numFmtId="0" fontId="14" fillId="0" borderId="0" xfId="1" applyFont="1" applyAlignment="1" applyProtection="1">
      <alignment horizontal="center" vertical="center"/>
      <protection hidden="1"/>
    </xf>
    <xf numFmtId="0" fontId="76" fillId="65" borderId="111" xfId="1" applyFont="1" applyFill="1" applyBorder="1" applyAlignment="1" applyProtection="1">
      <alignment horizontal="center" vertical="center"/>
      <protection hidden="1"/>
    </xf>
    <xf numFmtId="0" fontId="56" fillId="0" borderId="0" xfId="52" applyFont="1" applyAlignment="1" applyProtection="1">
      <alignment horizontal="center"/>
      <protection hidden="1"/>
    </xf>
    <xf numFmtId="0" fontId="77" fillId="0" borderId="111" xfId="1" applyFont="1" applyBorder="1" applyAlignment="1" applyProtection="1">
      <alignment vertical="top"/>
      <protection hidden="1"/>
    </xf>
    <xf numFmtId="0" fontId="72" fillId="0" borderId="111" xfId="1" applyFont="1" applyBorder="1" applyAlignment="1" applyProtection="1">
      <alignment vertical="top"/>
      <protection hidden="1"/>
    </xf>
    <xf numFmtId="0" fontId="78" fillId="0" borderId="111" xfId="52" applyFont="1" applyBorder="1" applyProtection="1">
      <protection hidden="1"/>
    </xf>
    <xf numFmtId="0" fontId="79" fillId="64" borderId="112" xfId="1" applyFont="1" applyFill="1" applyBorder="1" applyAlignment="1" applyProtection="1">
      <alignment horizontal="center" vertical="center"/>
      <protection hidden="1"/>
    </xf>
    <xf numFmtId="0" fontId="80" fillId="0" borderId="113" xfId="1" applyFont="1" applyBorder="1" applyAlignment="1" applyProtection="1">
      <alignment horizontal="center" vertical="center"/>
      <protection hidden="1"/>
    </xf>
    <xf numFmtId="0" fontId="52" fillId="64" borderId="0" xfId="52" applyFill="1" applyProtection="1">
      <protection hidden="1"/>
    </xf>
    <xf numFmtId="0" fontId="72" fillId="0" borderId="0" xfId="1" applyFont="1" applyAlignment="1" applyProtection="1">
      <alignment horizontal="left" vertical="top"/>
      <protection hidden="1"/>
    </xf>
    <xf numFmtId="0" fontId="16" fillId="0" borderId="116" xfId="1" applyFont="1" applyBorder="1" applyAlignment="1" applyProtection="1">
      <alignment vertical="top"/>
      <protection hidden="1"/>
    </xf>
    <xf numFmtId="0" fontId="16" fillId="0" borderId="116" xfId="1" applyFont="1" applyBorder="1" applyAlignment="1" applyProtection="1">
      <alignment horizontal="left" vertical="top"/>
      <protection hidden="1"/>
    </xf>
    <xf numFmtId="0" fontId="83" fillId="0" borderId="0" xfId="52" applyFont="1" applyAlignment="1" applyProtection="1">
      <alignment horizontal="left" vertical="top" wrapText="1"/>
      <protection hidden="1"/>
    </xf>
    <xf numFmtId="0" fontId="15" fillId="0" borderId="117" xfId="1" applyFont="1" applyBorder="1" applyAlignment="1" applyProtection="1">
      <alignment horizontal="center"/>
      <protection hidden="1"/>
    </xf>
    <xf numFmtId="0" fontId="15" fillId="0" borderId="117" xfId="1" applyFont="1" applyBorder="1" applyAlignment="1" applyProtection="1">
      <alignment horizontal="left" vertical="top"/>
      <protection hidden="1"/>
    </xf>
    <xf numFmtId="0" fontId="86" fillId="4" borderId="0" xfId="1" applyFont="1" applyFill="1" applyAlignment="1" applyProtection="1">
      <alignment horizontal="right" vertical="center"/>
      <protection hidden="1"/>
    </xf>
    <xf numFmtId="10" fontId="87" fillId="66" borderId="0" xfId="1" applyNumberFormat="1" applyFont="1" applyFill="1" applyAlignment="1" applyProtection="1">
      <alignment horizontal="left"/>
      <protection hidden="1"/>
    </xf>
    <xf numFmtId="0" fontId="79" fillId="64" borderId="0" xfId="52" applyFont="1" applyFill="1" applyAlignment="1" applyProtection="1">
      <alignment vertical="center"/>
      <protection hidden="1"/>
    </xf>
    <xf numFmtId="0" fontId="88" fillId="0" borderId="0" xfId="52" applyFont="1" applyAlignment="1" applyProtection="1">
      <alignment vertical="center"/>
      <protection hidden="1"/>
    </xf>
    <xf numFmtId="0" fontId="89" fillId="4" borderId="0" xfId="52" applyFont="1" applyFill="1" applyAlignment="1" applyProtection="1">
      <alignment horizontal="right" vertical="center" wrapText="1"/>
      <protection hidden="1"/>
    </xf>
    <xf numFmtId="8" fontId="87" fillId="66" borderId="0" xfId="52" applyNumberFormat="1" applyFont="1" applyFill="1" applyAlignment="1" applyProtection="1">
      <alignment horizontal="left" vertical="center"/>
      <protection hidden="1"/>
    </xf>
    <xf numFmtId="0" fontId="76" fillId="0" borderId="0" xfId="1" applyFont="1" applyAlignment="1" applyProtection="1">
      <alignment horizontal="center" vertical="center"/>
      <protection hidden="1"/>
    </xf>
    <xf numFmtId="0" fontId="52" fillId="4" borderId="0" xfId="52" applyFill="1" applyProtection="1">
      <protection hidden="1"/>
    </xf>
    <xf numFmtId="0" fontId="52" fillId="66" borderId="0" xfId="52" applyFill="1" applyProtection="1">
      <protection hidden="1"/>
    </xf>
    <xf numFmtId="0" fontId="76" fillId="0" borderId="0" xfId="1" applyFont="1" applyAlignment="1" applyProtection="1">
      <alignment horizontal="center"/>
      <protection hidden="1"/>
    </xf>
    <xf numFmtId="0" fontId="53" fillId="5" borderId="0" xfId="1" applyFont="1" applyFill="1" applyAlignment="1" applyProtection="1">
      <alignment horizontal="left" vertical="top"/>
      <protection hidden="1"/>
    </xf>
    <xf numFmtId="0" fontId="52" fillId="5" borderId="0" xfId="52" applyFill="1" applyProtection="1">
      <protection hidden="1"/>
    </xf>
    <xf numFmtId="0" fontId="14" fillId="5" borderId="0" xfId="1" applyFont="1" applyFill="1" applyAlignment="1" applyProtection="1">
      <alignment horizontal="center"/>
      <protection hidden="1"/>
    </xf>
    <xf numFmtId="0" fontId="92" fillId="5" borderId="111" xfId="1" applyFont="1" applyFill="1" applyBorder="1" applyAlignment="1" applyProtection="1">
      <alignment horizontal="left" vertical="center"/>
      <protection hidden="1"/>
    </xf>
    <xf numFmtId="0" fontId="76" fillId="5" borderId="111" xfId="1" applyFont="1" applyFill="1" applyBorder="1" applyAlignment="1" applyProtection="1">
      <alignment horizontal="left"/>
      <protection hidden="1"/>
    </xf>
    <xf numFmtId="0" fontId="92" fillId="5" borderId="113" xfId="1" applyFont="1" applyFill="1" applyBorder="1" applyAlignment="1" applyProtection="1">
      <alignment horizontal="left" vertical="center"/>
      <protection hidden="1"/>
    </xf>
    <xf numFmtId="1" fontId="76" fillId="5" borderId="113" xfId="1" applyNumberFormat="1" applyFont="1" applyFill="1" applyBorder="1" applyAlignment="1" applyProtection="1">
      <alignment horizontal="left"/>
      <protection hidden="1"/>
    </xf>
    <xf numFmtId="0" fontId="54" fillId="5" borderId="0" xfId="1" applyFont="1" applyFill="1" applyProtection="1">
      <protection hidden="1"/>
    </xf>
    <xf numFmtId="174" fontId="76" fillId="5" borderId="113" xfId="1" applyNumberFormat="1" applyFont="1" applyFill="1" applyBorder="1" applyAlignment="1" applyProtection="1">
      <alignment horizontal="left"/>
      <protection hidden="1"/>
    </xf>
    <xf numFmtId="0" fontId="14" fillId="5" borderId="0" xfId="1" applyFont="1" applyFill="1" applyAlignment="1" applyProtection="1">
      <alignment horizontal="left" vertical="center"/>
      <protection hidden="1"/>
    </xf>
    <xf numFmtId="0" fontId="76" fillId="5" borderId="0" xfId="1" applyFont="1" applyFill="1" applyAlignment="1" applyProtection="1">
      <alignment horizontal="left"/>
      <protection hidden="1"/>
    </xf>
    <xf numFmtId="165" fontId="76" fillId="5" borderId="111" xfId="1" applyNumberFormat="1" applyFont="1" applyFill="1" applyBorder="1" applyAlignment="1" applyProtection="1">
      <alignment horizontal="left"/>
      <protection hidden="1"/>
    </xf>
    <xf numFmtId="165" fontId="76" fillId="5" borderId="113" xfId="1" applyNumberFormat="1" applyFont="1" applyFill="1" applyBorder="1" applyAlignment="1" applyProtection="1">
      <alignment horizontal="left"/>
      <protection hidden="1"/>
    </xf>
    <xf numFmtId="0" fontId="92" fillId="5" borderId="0" xfId="1" applyFont="1" applyFill="1" applyAlignment="1" applyProtection="1">
      <alignment horizontal="left" vertical="center"/>
      <protection hidden="1"/>
    </xf>
    <xf numFmtId="9" fontId="76" fillId="5" borderId="0" xfId="1" applyNumberFormat="1" applyFont="1" applyFill="1" applyAlignment="1" applyProtection="1">
      <alignment horizontal="left"/>
      <protection hidden="1"/>
    </xf>
    <xf numFmtId="0" fontId="74" fillId="67" borderId="114" xfId="1" applyFont="1" applyFill="1" applyBorder="1" applyAlignment="1" applyProtection="1">
      <alignment horizontal="center"/>
      <protection hidden="1"/>
    </xf>
    <xf numFmtId="165" fontId="93" fillId="67" borderId="114" xfId="1" applyNumberFormat="1" applyFont="1" applyFill="1" applyBorder="1" applyAlignment="1" applyProtection="1">
      <alignment horizontal="left"/>
      <protection hidden="1"/>
    </xf>
    <xf numFmtId="0" fontId="79" fillId="64" borderId="0" xfId="52" applyFont="1" applyFill="1" applyAlignment="1" applyProtection="1">
      <alignment horizontal="center" vertical="center"/>
      <protection hidden="1"/>
    </xf>
    <xf numFmtId="0" fontId="88" fillId="0" borderId="0" xfId="52" applyFont="1" applyAlignment="1" applyProtection="1">
      <alignment horizontal="center" vertical="center"/>
      <protection hidden="1"/>
    </xf>
    <xf numFmtId="0" fontId="79" fillId="64" borderId="111" xfId="1" applyFont="1" applyFill="1" applyBorder="1" applyAlignment="1" applyProtection="1">
      <alignment horizontal="center" vertical="center"/>
      <protection hidden="1"/>
    </xf>
    <xf numFmtId="0" fontId="14" fillId="0" borderId="111" xfId="1" applyFont="1" applyBorder="1" applyAlignment="1" applyProtection="1">
      <alignment horizontal="center"/>
      <protection hidden="1"/>
    </xf>
    <xf numFmtId="0" fontId="76" fillId="65" borderId="111" xfId="1" applyFont="1" applyFill="1" applyBorder="1" applyAlignment="1" applyProtection="1">
      <alignment horizontal="center"/>
      <protection hidden="1"/>
    </xf>
    <xf numFmtId="0" fontId="76" fillId="0" borderId="0" xfId="1" applyFont="1" applyAlignment="1" applyProtection="1">
      <alignment horizontal="left" vertical="center"/>
      <protection hidden="1"/>
    </xf>
    <xf numFmtId="0" fontId="92" fillId="0" borderId="111" xfId="1" applyFont="1" applyBorder="1" applyAlignment="1" applyProtection="1">
      <alignment horizontal="left"/>
      <protection hidden="1"/>
    </xf>
    <xf numFmtId="165" fontId="76" fillId="0" borderId="111" xfId="1" applyNumberFormat="1" applyFont="1" applyBorder="1" applyAlignment="1" applyProtection="1">
      <alignment horizontal="left"/>
      <protection hidden="1"/>
    </xf>
    <xf numFmtId="0" fontId="92" fillId="0" borderId="113" xfId="1" applyFont="1" applyBorder="1" applyAlignment="1" applyProtection="1">
      <alignment horizontal="left"/>
      <protection hidden="1"/>
    </xf>
    <xf numFmtId="165" fontId="76" fillId="0" borderId="113" xfId="1" applyNumberFormat="1" applyFont="1" applyBorder="1" applyAlignment="1" applyProtection="1">
      <alignment horizontal="left"/>
      <protection hidden="1"/>
    </xf>
    <xf numFmtId="0" fontId="52" fillId="64" borderId="111" xfId="52" applyFill="1" applyBorder="1" applyProtection="1">
      <protection hidden="1"/>
    </xf>
    <xf numFmtId="0" fontId="92" fillId="0" borderId="0" xfId="1" applyFont="1" applyAlignment="1" applyProtection="1">
      <alignment horizontal="left"/>
      <protection hidden="1"/>
    </xf>
    <xf numFmtId="165" fontId="76" fillId="0" borderId="0" xfId="1" applyNumberFormat="1" applyFont="1" applyAlignment="1" applyProtection="1">
      <alignment horizontal="left"/>
      <protection hidden="1"/>
    </xf>
    <xf numFmtId="0" fontId="25" fillId="0" borderId="0" xfId="1" applyFont="1" applyAlignment="1" applyProtection="1">
      <alignment horizontal="center"/>
      <protection hidden="1"/>
    </xf>
    <xf numFmtId="165" fontId="93" fillId="0" borderId="0" xfId="1" applyNumberFormat="1" applyFont="1" applyAlignment="1" applyProtection="1">
      <alignment horizontal="center"/>
      <protection hidden="1"/>
    </xf>
    <xf numFmtId="0" fontId="94" fillId="4" borderId="0" xfId="1" applyFont="1" applyFill="1" applyAlignment="1" applyProtection="1">
      <alignment horizontal="center"/>
      <protection hidden="1"/>
    </xf>
    <xf numFmtId="8" fontId="95" fillId="4" borderId="0" xfId="1" applyNumberFormat="1" applyFont="1" applyFill="1" applyAlignment="1" applyProtection="1">
      <alignment horizontal="left" vertical="top"/>
      <protection hidden="1"/>
    </xf>
    <xf numFmtId="0" fontId="88" fillId="3" borderId="0" xfId="52" applyFont="1" applyFill="1" applyProtection="1">
      <protection hidden="1"/>
    </xf>
    <xf numFmtId="0" fontId="97" fillId="0" borderId="0" xfId="52" applyFont="1" applyAlignment="1" applyProtection="1">
      <alignment horizontal="left" vertical="top" wrapText="1"/>
      <protection hidden="1"/>
    </xf>
    <xf numFmtId="0" fontId="16" fillId="0" borderId="0" xfId="1" applyFont="1" applyAlignment="1" applyProtection="1">
      <alignment horizontal="center" vertical="center"/>
      <protection hidden="1"/>
    </xf>
    <xf numFmtId="0" fontId="74" fillId="0" borderId="0" xfId="52" applyFont="1" applyAlignment="1" applyProtection="1">
      <alignment horizontal="center" vertical="center"/>
      <protection hidden="1"/>
    </xf>
    <xf numFmtId="0" fontId="81" fillId="0" borderId="0" xfId="52" applyFont="1" applyAlignment="1" applyProtection="1">
      <alignment vertical="top" wrapText="1"/>
      <protection hidden="1"/>
    </xf>
    <xf numFmtId="0" fontId="96" fillId="0" borderId="0" xfId="52" applyFont="1" applyProtection="1">
      <protection hidden="1"/>
    </xf>
    <xf numFmtId="14" fontId="80" fillId="0" borderId="115" xfId="1" applyNumberFormat="1" applyFont="1" applyBorder="1" applyAlignment="1" applyProtection="1">
      <alignment vertical="center"/>
      <protection hidden="1"/>
    </xf>
    <xf numFmtId="14" fontId="80" fillId="0" borderId="115" xfId="1" applyNumberFormat="1" applyFont="1" applyBorder="1" applyAlignment="1" applyProtection="1">
      <alignment horizontal="center" vertical="center"/>
      <protection hidden="1"/>
    </xf>
    <xf numFmtId="166" fontId="76" fillId="0" borderId="0" xfId="1" applyNumberFormat="1" applyFont="1" applyAlignment="1" applyProtection="1">
      <alignment horizontal="center" vertical="center"/>
      <protection hidden="1"/>
    </xf>
    <xf numFmtId="0" fontId="17" fillId="15" borderId="0" xfId="0" applyFont="1" applyFill="1" applyProtection="1">
      <protection hidden="1"/>
    </xf>
    <xf numFmtId="0" fontId="18" fillId="3" borderId="0" xfId="0" applyFont="1" applyFill="1" applyProtection="1">
      <protection hidden="1"/>
    </xf>
    <xf numFmtId="0" fontId="19" fillId="3" borderId="0" xfId="0" applyFont="1" applyFill="1" applyProtection="1">
      <protection hidden="1"/>
    </xf>
    <xf numFmtId="0" fontId="20" fillId="3" borderId="0" xfId="0" applyFont="1" applyFill="1" applyAlignment="1" applyProtection="1">
      <alignment vertical="top" wrapText="1"/>
      <protection hidden="1"/>
    </xf>
    <xf numFmtId="0" fontId="20" fillId="2" borderId="36" xfId="0" applyFont="1" applyFill="1" applyBorder="1" applyAlignment="1" applyProtection="1">
      <alignment horizontal="left" vertical="top" wrapText="1" indent="1"/>
      <protection hidden="1"/>
    </xf>
    <xf numFmtId="0" fontId="20" fillId="2" borderId="36" xfId="0" applyFont="1" applyFill="1" applyBorder="1" applyAlignment="1" applyProtection="1">
      <alignment horizontal="left" vertical="center" wrapText="1" indent="2"/>
      <protection hidden="1"/>
    </xf>
    <xf numFmtId="0" fontId="20" fillId="2" borderId="36" xfId="0" applyFont="1" applyFill="1" applyBorder="1" applyAlignment="1" applyProtection="1">
      <alignment horizontal="center" vertical="center" wrapText="1"/>
      <protection hidden="1"/>
    </xf>
    <xf numFmtId="0" fontId="20" fillId="14" borderId="5" xfId="0" applyFont="1" applyFill="1" applyBorder="1" applyAlignment="1" applyProtection="1">
      <alignment horizontal="left" vertical="top" wrapText="1" indent="1"/>
      <protection hidden="1"/>
    </xf>
    <xf numFmtId="172" fontId="22" fillId="0" borderId="5" xfId="0" applyNumberFormat="1" applyFont="1" applyBorder="1" applyAlignment="1" applyProtection="1">
      <alignment horizontal="left" vertical="top" shrinkToFit="1"/>
      <protection hidden="1"/>
    </xf>
    <xf numFmtId="0" fontId="23" fillId="3" borderId="0" xfId="0" applyFont="1" applyFill="1" applyAlignment="1" applyProtection="1">
      <alignment vertical="top" wrapText="1"/>
      <protection hidden="1"/>
    </xf>
    <xf numFmtId="0" fontId="20" fillId="14" borderId="0" xfId="0" applyFont="1" applyFill="1" applyAlignment="1" applyProtection="1">
      <alignment horizontal="left" vertical="top" wrapText="1" indent="1"/>
      <protection hidden="1"/>
    </xf>
    <xf numFmtId="172" fontId="22" fillId="0" borderId="0" xfId="0" applyNumberFormat="1" applyFont="1" applyAlignment="1" applyProtection="1">
      <alignment horizontal="left" vertical="top" shrinkToFit="1"/>
      <protection hidden="1"/>
    </xf>
    <xf numFmtId="173" fontId="0" fillId="3" borderId="0" xfId="0" applyNumberFormat="1" applyFill="1" applyProtection="1">
      <protection hidden="1"/>
    </xf>
    <xf numFmtId="169" fontId="0" fillId="3" borderId="0" xfId="0" applyNumberFormat="1" applyFill="1" applyProtection="1">
      <protection hidden="1"/>
    </xf>
    <xf numFmtId="0" fontId="11" fillId="62" borderId="1" xfId="3" applyFont="1" applyFill="1" applyBorder="1" applyAlignment="1" applyProtection="1">
      <alignment horizontal="right" vertical="center" wrapText="1"/>
      <protection hidden="1"/>
    </xf>
    <xf numFmtId="0" fontId="7" fillId="58" borderId="19" xfId="3" applyFont="1" applyFill="1" applyBorder="1" applyAlignment="1" applyProtection="1">
      <alignment horizontal="center" vertical="center"/>
      <protection locked="0"/>
    </xf>
    <xf numFmtId="49" fontId="29" fillId="3" borderId="42" xfId="5" applyNumberFormat="1" applyFont="1" applyFill="1" applyBorder="1" applyAlignment="1">
      <alignment horizontal="left" vertical="top" wrapText="1" indent="4"/>
    </xf>
    <xf numFmtId="49" fontId="79" fillId="64" borderId="112" xfId="1" applyNumberFormat="1" applyFont="1" applyFill="1" applyBorder="1" applyAlignment="1" applyProtection="1">
      <alignment horizontal="center" vertical="center"/>
      <protection hidden="1"/>
    </xf>
    <xf numFmtId="49" fontId="79" fillId="64" borderId="120" xfId="1" applyNumberFormat="1" applyFont="1" applyFill="1" applyBorder="1" applyAlignment="1" applyProtection="1">
      <alignment horizontal="center" vertical="center"/>
      <protection hidden="1"/>
    </xf>
    <xf numFmtId="0" fontId="31" fillId="69" borderId="0" xfId="0" applyFont="1" applyFill="1"/>
    <xf numFmtId="0" fontId="0" fillId="0" borderId="25" xfId="0" applyBorder="1"/>
    <xf numFmtId="0" fontId="0" fillId="0" borderId="26" xfId="0" applyBorder="1"/>
    <xf numFmtId="0" fontId="0" fillId="0" borderId="27" xfId="0" applyBorder="1"/>
    <xf numFmtId="0" fontId="0" fillId="58" borderId="28" xfId="0" applyFill="1" applyBorder="1"/>
    <xf numFmtId="0" fontId="0" fillId="56" borderId="29" xfId="0" applyFill="1" applyBorder="1"/>
    <xf numFmtId="0" fontId="0" fillId="3" borderId="28" xfId="0" applyFill="1" applyBorder="1"/>
    <xf numFmtId="0" fontId="0" fillId="3" borderId="29" xfId="0" applyFill="1" applyBorder="1"/>
    <xf numFmtId="0" fontId="0" fillId="58" borderId="32" xfId="0" applyFill="1" applyBorder="1"/>
    <xf numFmtId="0" fontId="0" fillId="57" borderId="33" xfId="0" applyFill="1" applyBorder="1"/>
    <xf numFmtId="0" fontId="0" fillId="56" borderId="34" xfId="0" applyFill="1" applyBorder="1"/>
    <xf numFmtId="177" fontId="12" fillId="0" borderId="0" xfId="0" applyNumberFormat="1" applyFont="1" applyAlignment="1">
      <alignment horizontal="center" vertical="center"/>
    </xf>
    <xf numFmtId="177" fontId="0" fillId="18" borderId="0" xfId="0" applyNumberFormat="1" applyFill="1" applyAlignment="1">
      <alignment horizontal="center" vertical="center"/>
    </xf>
    <xf numFmtId="169" fontId="103" fillId="58" borderId="14" xfId="4" applyNumberFormat="1" applyFont="1" applyFill="1" applyBorder="1" applyAlignment="1" applyProtection="1">
      <alignment horizontal="center" vertical="center"/>
      <protection locked="0"/>
    </xf>
    <xf numFmtId="0" fontId="53" fillId="0" borderId="0" xfId="1" applyFont="1" applyAlignment="1" applyProtection="1">
      <alignment horizontal="left" vertical="top"/>
      <protection hidden="1"/>
    </xf>
    <xf numFmtId="0" fontId="105" fillId="0" borderId="111" xfId="1" applyFont="1" applyBorder="1" applyAlignment="1" applyProtection="1">
      <alignment vertical="top"/>
      <protection hidden="1"/>
    </xf>
    <xf numFmtId="0" fontId="104" fillId="0" borderId="111" xfId="1" applyFont="1" applyBorder="1" applyAlignment="1" applyProtection="1">
      <alignment vertical="top"/>
      <protection hidden="1"/>
    </xf>
    <xf numFmtId="0" fontId="106" fillId="0" borderId="111" xfId="52" applyFont="1" applyBorder="1" applyProtection="1">
      <protection hidden="1"/>
    </xf>
    <xf numFmtId="0" fontId="104" fillId="0" borderId="0" xfId="1" applyFont="1" applyAlignment="1" applyProtection="1">
      <alignment horizontal="left" vertical="top"/>
      <protection hidden="1"/>
    </xf>
    <xf numFmtId="14" fontId="107" fillId="0" borderId="115" xfId="1" applyNumberFormat="1" applyFont="1" applyBorder="1" applyAlignment="1" applyProtection="1">
      <alignment horizontal="center" vertical="center"/>
      <protection hidden="1"/>
    </xf>
    <xf numFmtId="14" fontId="107" fillId="0" borderId="115" xfId="1" applyNumberFormat="1" applyFont="1" applyBorder="1" applyAlignment="1" applyProtection="1">
      <alignment vertical="center"/>
      <protection hidden="1"/>
    </xf>
    <xf numFmtId="0" fontId="15" fillId="0" borderId="116" xfId="1" applyFont="1" applyBorder="1" applyAlignment="1" applyProtection="1">
      <alignment vertical="top"/>
      <protection hidden="1"/>
    </xf>
    <xf numFmtId="0" fontId="15" fillId="0" borderId="116" xfId="1" applyFont="1" applyBorder="1" applyAlignment="1" applyProtection="1">
      <alignment horizontal="left" vertical="top"/>
      <protection hidden="1"/>
    </xf>
    <xf numFmtId="0" fontId="14" fillId="5" borderId="118" xfId="1" applyFont="1" applyFill="1" applyBorder="1" applyAlignment="1" applyProtection="1">
      <alignment horizontal="center"/>
      <protection hidden="1"/>
    </xf>
    <xf numFmtId="0" fontId="14" fillId="5" borderId="119" xfId="1" applyFont="1" applyFill="1" applyBorder="1" applyAlignment="1" applyProtection="1">
      <alignment horizontal="center"/>
      <protection hidden="1"/>
    </xf>
    <xf numFmtId="2" fontId="107" fillId="5" borderId="118" xfId="1" applyNumberFormat="1" applyFont="1" applyFill="1" applyBorder="1" applyAlignment="1" applyProtection="1">
      <alignment horizontal="center"/>
      <protection hidden="1"/>
    </xf>
    <xf numFmtId="2" fontId="107" fillId="5" borderId="119" xfId="1" applyNumberFormat="1" applyFont="1" applyFill="1" applyBorder="1" applyAlignment="1" applyProtection="1">
      <alignment horizontal="center"/>
      <protection hidden="1"/>
    </xf>
    <xf numFmtId="2" fontId="107" fillId="5" borderId="0" xfId="1" applyNumberFormat="1" applyFont="1" applyFill="1" applyAlignment="1" applyProtection="1">
      <alignment horizontal="center"/>
      <protection hidden="1"/>
    </xf>
    <xf numFmtId="1" fontId="107" fillId="5" borderId="118" xfId="1" applyNumberFormat="1" applyFont="1" applyFill="1" applyBorder="1" applyAlignment="1" applyProtection="1">
      <alignment horizontal="center"/>
      <protection hidden="1"/>
    </xf>
    <xf numFmtId="1" fontId="107" fillId="5" borderId="119" xfId="1" applyNumberFormat="1" applyFont="1" applyFill="1" applyBorder="1" applyAlignment="1" applyProtection="1">
      <alignment horizontal="center"/>
      <protection hidden="1"/>
    </xf>
    <xf numFmtId="1" fontId="107" fillId="5" borderId="0" xfId="1" applyNumberFormat="1" applyFont="1" applyFill="1" applyAlignment="1" applyProtection="1">
      <alignment horizontal="center"/>
      <protection hidden="1"/>
    </xf>
    <xf numFmtId="0" fontId="76" fillId="0" borderId="118" xfId="1" applyFont="1" applyBorder="1" applyAlignment="1" applyProtection="1">
      <alignment horizontal="center"/>
      <protection hidden="1"/>
    </xf>
    <xf numFmtId="0" fontId="76" fillId="0" borderId="119" xfId="1" applyFont="1" applyBorder="1" applyAlignment="1" applyProtection="1">
      <alignment horizontal="center"/>
      <protection hidden="1"/>
    </xf>
    <xf numFmtId="166" fontId="107" fillId="0" borderId="118" xfId="1" applyNumberFormat="1" applyFont="1" applyBorder="1" applyAlignment="1" applyProtection="1">
      <alignment horizontal="center"/>
      <protection hidden="1"/>
    </xf>
    <xf numFmtId="166" fontId="107" fillId="0" borderId="119" xfId="1" applyNumberFormat="1" applyFont="1" applyBorder="1" applyAlignment="1" applyProtection="1">
      <alignment horizontal="center"/>
      <protection hidden="1"/>
    </xf>
    <xf numFmtId="166" fontId="107" fillId="0" borderId="0" xfId="1" applyNumberFormat="1" applyFont="1" applyAlignment="1" applyProtection="1">
      <alignment horizontal="center"/>
      <protection hidden="1"/>
    </xf>
    <xf numFmtId="0" fontId="110" fillId="4" borderId="0" xfId="1" applyFont="1" applyFill="1" applyAlignment="1" applyProtection="1">
      <alignment horizontal="center"/>
      <protection hidden="1"/>
    </xf>
    <xf numFmtId="8" fontId="111" fillId="4" borderId="0" xfId="1" applyNumberFormat="1" applyFont="1" applyFill="1" applyAlignment="1" applyProtection="1">
      <alignment horizontal="left" vertical="top"/>
      <protection hidden="1"/>
    </xf>
    <xf numFmtId="0" fontId="113" fillId="67" borderId="114" xfId="1" applyFont="1" applyFill="1" applyBorder="1" applyAlignment="1" applyProtection="1">
      <alignment horizontal="center"/>
      <protection hidden="1"/>
    </xf>
    <xf numFmtId="165" fontId="114" fillId="67" borderId="114" xfId="1" applyNumberFormat="1" applyFont="1" applyFill="1" applyBorder="1" applyAlignment="1" applyProtection="1">
      <alignment horizontal="left"/>
      <protection hidden="1"/>
    </xf>
    <xf numFmtId="0" fontId="109" fillId="67" borderId="114" xfId="1" applyFont="1" applyFill="1" applyBorder="1" applyAlignment="1" applyProtection="1">
      <alignment horizontal="center"/>
      <protection hidden="1"/>
    </xf>
    <xf numFmtId="166" fontId="107" fillId="68" borderId="118" xfId="1" applyNumberFormat="1" applyFont="1" applyFill="1" applyBorder="1" applyAlignment="1" applyProtection="1">
      <alignment horizontal="center"/>
      <protection locked="0"/>
    </xf>
    <xf numFmtId="4" fontId="0" fillId="58" borderId="14" xfId="4" applyNumberFormat="1" applyFont="1" applyFill="1" applyBorder="1" applyAlignment="1" applyProtection="1">
      <alignment horizontal="center" vertical="center"/>
      <protection locked="0"/>
    </xf>
    <xf numFmtId="0" fontId="100" fillId="0" borderId="0" xfId="52" applyFont="1" applyAlignment="1" applyProtection="1">
      <alignment horizontal="left" vertical="center" wrapText="1"/>
      <protection hidden="1"/>
    </xf>
    <xf numFmtId="3" fontId="80" fillId="0" borderId="115" xfId="1" applyNumberFormat="1" applyFont="1" applyBorder="1" applyAlignment="1" applyProtection="1">
      <alignment horizontal="left" vertical="center"/>
      <protection hidden="1"/>
    </xf>
    <xf numFmtId="171" fontId="73" fillId="64" borderId="0" xfId="1" applyNumberFormat="1" applyFont="1" applyFill="1" applyAlignment="1" applyProtection="1">
      <alignment horizontal="center" vertical="center"/>
      <protection hidden="1"/>
    </xf>
    <xf numFmtId="0" fontId="82" fillId="0" borderId="0" xfId="52" applyFont="1" applyAlignment="1" applyProtection="1">
      <alignment horizontal="left" vertical="top" wrapText="1"/>
      <protection hidden="1"/>
    </xf>
    <xf numFmtId="0" fontId="77" fillId="0" borderId="111" xfId="1" applyFont="1" applyBorder="1" applyAlignment="1" applyProtection="1">
      <alignment horizontal="left" vertical="top"/>
      <protection hidden="1"/>
    </xf>
    <xf numFmtId="0" fontId="80" fillId="0" borderId="0" xfId="1" applyFont="1" applyAlignment="1" applyProtection="1">
      <alignment horizontal="left" vertical="center"/>
      <protection hidden="1"/>
    </xf>
    <xf numFmtId="0" fontId="80" fillId="0" borderId="114" xfId="1" applyFont="1" applyBorder="1" applyAlignment="1" applyProtection="1">
      <alignment vertical="center"/>
      <protection hidden="1"/>
    </xf>
    <xf numFmtId="0" fontId="80" fillId="0" borderId="114" xfId="1" applyFont="1" applyBorder="1" applyAlignment="1" applyProtection="1">
      <alignment horizontal="left" vertical="center"/>
      <protection locked="0"/>
    </xf>
    <xf numFmtId="0" fontId="80" fillId="0" borderId="114" xfId="1" applyFont="1" applyBorder="1" applyAlignment="1" applyProtection="1">
      <alignment horizontal="left" vertical="center"/>
      <protection hidden="1"/>
    </xf>
    <xf numFmtId="0" fontId="98" fillId="0" borderId="0" xfId="52" applyFont="1" applyAlignment="1" applyProtection="1">
      <alignment horizontal="left" vertical="center" wrapText="1"/>
      <protection hidden="1"/>
    </xf>
    <xf numFmtId="0" fontId="99" fillId="0" borderId="0" xfId="52" applyFont="1" applyAlignment="1" applyProtection="1">
      <alignment horizontal="left" vertical="top" wrapText="1"/>
      <protection hidden="1"/>
    </xf>
    <xf numFmtId="0" fontId="83" fillId="0" borderId="0" xfId="52" applyFont="1" applyAlignment="1" applyProtection="1">
      <alignment horizontal="left" vertical="top" wrapText="1"/>
      <protection hidden="1"/>
    </xf>
    <xf numFmtId="0" fontId="84" fillId="4" borderId="117" xfId="1" applyFont="1" applyFill="1" applyBorder="1" applyAlignment="1" applyProtection="1">
      <alignment horizontal="right" vertical="center" wrapText="1"/>
      <protection hidden="1"/>
    </xf>
    <xf numFmtId="0" fontId="76" fillId="4" borderId="0" xfId="1" applyFont="1" applyFill="1" applyAlignment="1" applyProtection="1">
      <alignment horizontal="right" vertical="center"/>
      <protection hidden="1"/>
    </xf>
    <xf numFmtId="0" fontId="85" fillId="66" borderId="117" xfId="1" applyFont="1" applyFill="1" applyBorder="1" applyAlignment="1" applyProtection="1">
      <alignment horizontal="left" vertical="center"/>
      <protection hidden="1"/>
    </xf>
    <xf numFmtId="8" fontId="85" fillId="66" borderId="0" xfId="1" applyNumberFormat="1" applyFont="1" applyFill="1" applyAlignment="1" applyProtection="1">
      <alignment horizontal="left" vertical="center"/>
      <protection hidden="1"/>
    </xf>
    <xf numFmtId="0" fontId="90" fillId="67" borderId="0" xfId="1" applyFont="1" applyFill="1" applyAlignment="1" applyProtection="1">
      <alignment horizontal="center"/>
      <protection hidden="1"/>
    </xf>
    <xf numFmtId="0" fontId="91" fillId="5" borderId="0" xfId="1" applyFont="1" applyFill="1" applyAlignment="1" applyProtection="1">
      <alignment horizontal="center" vertical="center"/>
      <protection hidden="1"/>
    </xf>
    <xf numFmtId="0" fontId="77" fillId="5" borderId="0" xfId="1" applyFont="1" applyFill="1" applyAlignment="1" applyProtection="1">
      <alignment horizontal="center" vertical="center"/>
      <protection hidden="1"/>
    </xf>
    <xf numFmtId="0" fontId="14" fillId="5" borderId="121" xfId="1" applyFont="1" applyFill="1" applyBorder="1" applyAlignment="1" applyProtection="1">
      <alignment horizontal="center" vertical="center"/>
      <protection hidden="1"/>
    </xf>
    <xf numFmtId="0" fontId="14" fillId="5" borderId="122" xfId="1" applyFont="1" applyFill="1" applyBorder="1" applyAlignment="1" applyProtection="1">
      <alignment horizontal="center" vertical="center"/>
      <protection hidden="1"/>
    </xf>
    <xf numFmtId="0" fontId="76" fillId="68" borderId="121" xfId="1" applyFont="1" applyFill="1" applyBorder="1" applyAlignment="1" applyProtection="1">
      <alignment horizontal="center" vertical="center"/>
      <protection locked="0"/>
    </xf>
    <xf numFmtId="0" fontId="76" fillId="68" borderId="118" xfId="1" applyFont="1" applyFill="1" applyBorder="1" applyAlignment="1" applyProtection="1">
      <alignment horizontal="center" vertical="center"/>
      <protection locked="0"/>
    </xf>
    <xf numFmtId="0" fontId="96" fillId="0" borderId="0" xfId="52" applyFont="1" applyAlignment="1" applyProtection="1">
      <alignment horizontal="left" wrapText="1"/>
      <protection hidden="1"/>
    </xf>
    <xf numFmtId="0" fontId="97" fillId="0" borderId="0" xfId="1" applyFont="1" applyAlignment="1" applyProtection="1">
      <alignment horizontal="left" vertical="top" wrapText="1"/>
      <protection hidden="1"/>
    </xf>
    <xf numFmtId="0" fontId="90" fillId="64" borderId="0" xfId="1" applyFont="1" applyFill="1" applyAlignment="1" applyProtection="1">
      <alignment horizontal="center" vertical="center"/>
      <protection hidden="1"/>
    </xf>
    <xf numFmtId="0" fontId="74" fillId="64" borderId="0" xfId="1" applyFont="1" applyFill="1" applyAlignment="1" applyProtection="1">
      <alignment horizontal="center" vertical="center"/>
      <protection hidden="1"/>
    </xf>
    <xf numFmtId="0" fontId="76" fillId="4" borderId="111" xfId="1" applyFont="1" applyFill="1" applyBorder="1" applyAlignment="1" applyProtection="1">
      <alignment horizontal="center" vertical="center"/>
      <protection hidden="1"/>
    </xf>
    <xf numFmtId="0" fontId="77" fillId="0" borderId="0" xfId="1" applyFont="1" applyAlignment="1" applyProtection="1">
      <alignment horizontal="center" vertical="center"/>
      <protection hidden="1"/>
    </xf>
    <xf numFmtId="0" fontId="12" fillId="58" borderId="70" xfId="0" applyFont="1" applyFill="1" applyBorder="1" applyAlignment="1" applyProtection="1">
      <alignment horizontal="center" vertical="center"/>
      <protection hidden="1"/>
    </xf>
    <xf numFmtId="0" fontId="12" fillId="58" borderId="71" xfId="0" applyFont="1" applyFill="1" applyBorder="1" applyAlignment="1" applyProtection="1">
      <alignment horizontal="center" vertical="center"/>
      <protection hidden="1"/>
    </xf>
    <xf numFmtId="0" fontId="12" fillId="58" borderId="72" xfId="0" applyFont="1" applyFill="1" applyBorder="1" applyAlignment="1" applyProtection="1">
      <alignment horizontal="center" vertical="center"/>
      <protection hidden="1"/>
    </xf>
    <xf numFmtId="0" fontId="7" fillId="60" borderId="30" xfId="3" applyFont="1" applyFill="1" applyBorder="1" applyAlignment="1" applyProtection="1">
      <alignment horizontal="center" vertical="center" wrapText="1"/>
      <protection hidden="1"/>
    </xf>
    <xf numFmtId="0" fontId="7" fillId="60" borderId="1" xfId="3" applyFont="1" applyFill="1" applyBorder="1" applyAlignment="1" applyProtection="1">
      <alignment horizontal="center" vertical="center" wrapText="1"/>
      <protection hidden="1"/>
    </xf>
    <xf numFmtId="0" fontId="7" fillId="60" borderId="78" xfId="3" applyFont="1" applyFill="1" applyBorder="1" applyAlignment="1" applyProtection="1">
      <alignment horizontal="center" vertical="center" wrapText="1"/>
      <protection hidden="1"/>
    </xf>
    <xf numFmtId="0" fontId="7" fillId="60" borderId="79" xfId="3" applyFont="1" applyFill="1" applyBorder="1" applyAlignment="1" applyProtection="1">
      <alignment horizontal="center" vertical="center" wrapText="1"/>
      <protection hidden="1"/>
    </xf>
    <xf numFmtId="0" fontId="7" fillId="60" borderId="18" xfId="3" applyFont="1" applyFill="1" applyBorder="1" applyAlignment="1" applyProtection="1">
      <alignment horizontal="center" vertical="center" wrapText="1"/>
      <protection hidden="1"/>
    </xf>
    <xf numFmtId="0" fontId="7" fillId="60" borderId="19" xfId="3" applyFont="1" applyFill="1" applyBorder="1" applyAlignment="1" applyProtection="1">
      <alignment horizontal="center" vertical="center" wrapText="1"/>
      <protection hidden="1"/>
    </xf>
    <xf numFmtId="0" fontId="7" fillId="60" borderId="81" xfId="3" applyFont="1" applyFill="1" applyBorder="1" applyAlignment="1" applyProtection="1">
      <alignment horizontal="center" vertical="center" wrapText="1"/>
      <protection hidden="1"/>
    </xf>
    <xf numFmtId="0" fontId="7" fillId="60" borderId="63" xfId="3" applyFont="1" applyFill="1" applyBorder="1" applyAlignment="1" applyProtection="1">
      <alignment horizontal="center" vertical="center" wrapText="1"/>
      <protection hidden="1"/>
    </xf>
    <xf numFmtId="0" fontId="11" fillId="62" borderId="74" xfId="3" applyFont="1" applyFill="1" applyBorder="1" applyAlignment="1" applyProtection="1">
      <alignment horizontal="center" vertical="center" wrapText="1"/>
      <protection hidden="1"/>
    </xf>
    <xf numFmtId="0" fontId="11" fillId="62" borderId="75" xfId="3" applyFont="1" applyFill="1" applyBorder="1" applyAlignment="1" applyProtection="1">
      <alignment horizontal="center" vertical="center" wrapText="1"/>
      <protection hidden="1"/>
    </xf>
    <xf numFmtId="0" fontId="11" fillId="62" borderId="13" xfId="3" applyFont="1" applyFill="1" applyBorder="1" applyAlignment="1" applyProtection="1">
      <alignment horizontal="center" vertical="center" wrapText="1"/>
      <protection hidden="1"/>
    </xf>
    <xf numFmtId="0" fontId="11" fillId="62" borderId="14" xfId="3" applyFont="1" applyFill="1" applyBorder="1" applyAlignment="1" applyProtection="1">
      <alignment horizontal="center" vertical="center" wrapText="1"/>
      <protection hidden="1"/>
    </xf>
    <xf numFmtId="0" fontId="7" fillId="60" borderId="14" xfId="3" applyFont="1" applyFill="1" applyBorder="1" applyAlignment="1" applyProtection="1">
      <alignment horizontal="center" vertical="center" wrapText="1"/>
      <protection hidden="1"/>
    </xf>
    <xf numFmtId="0" fontId="7" fillId="60" borderId="30" xfId="3" applyFont="1" applyFill="1" applyBorder="1" applyAlignment="1" applyProtection="1">
      <alignment horizontal="center" vertical="center"/>
      <protection hidden="1"/>
    </xf>
    <xf numFmtId="0" fontId="7" fillId="60" borderId="1" xfId="3" applyFont="1" applyFill="1" applyBorder="1" applyAlignment="1" applyProtection="1">
      <alignment horizontal="center" vertical="center"/>
      <protection hidden="1"/>
    </xf>
    <xf numFmtId="0" fontId="58" fillId="17" borderId="35" xfId="0" applyFont="1" applyFill="1" applyBorder="1" applyAlignment="1" applyProtection="1">
      <alignment horizontal="center" vertical="center"/>
      <protection hidden="1"/>
    </xf>
    <xf numFmtId="0" fontId="58" fillId="17" borderId="55" xfId="0" applyFont="1" applyFill="1" applyBorder="1" applyAlignment="1" applyProtection="1">
      <alignment horizontal="center" vertical="center"/>
      <protection hidden="1"/>
    </xf>
    <xf numFmtId="0" fontId="58" fillId="17" borderId="56" xfId="0" applyFont="1" applyFill="1" applyBorder="1" applyAlignment="1" applyProtection="1">
      <alignment horizontal="center" vertical="center"/>
      <protection hidden="1"/>
    </xf>
    <xf numFmtId="167" fontId="0" fillId="58" borderId="77" xfId="4" applyNumberFormat="1" applyFont="1" applyFill="1" applyBorder="1" applyAlignment="1" applyProtection="1">
      <alignment horizontal="center" vertical="center" wrapText="1"/>
      <protection locked="0"/>
    </xf>
    <xf numFmtId="167" fontId="2" fillId="58" borderId="77" xfId="4" applyNumberFormat="1" applyFont="1" applyFill="1" applyBorder="1" applyAlignment="1" applyProtection="1">
      <alignment horizontal="center" vertical="center"/>
      <protection locked="0"/>
    </xf>
    <xf numFmtId="167" fontId="2" fillId="58" borderId="83" xfId="4" applyNumberFormat="1" applyFont="1" applyFill="1" applyBorder="1" applyAlignment="1" applyProtection="1">
      <alignment horizontal="center" vertical="center"/>
      <protection locked="0"/>
    </xf>
    <xf numFmtId="167" fontId="5" fillId="58" borderId="1" xfId="4" applyNumberFormat="1" applyFont="1" applyFill="1" applyBorder="1" applyAlignment="1" applyProtection="1">
      <alignment horizontal="center" vertical="center"/>
      <protection locked="0"/>
    </xf>
    <xf numFmtId="167" fontId="5" fillId="58" borderId="31" xfId="4" applyNumberFormat="1" applyFont="1" applyFill="1" applyBorder="1" applyAlignment="1" applyProtection="1">
      <alignment horizontal="center" vertical="center"/>
      <protection locked="0"/>
    </xf>
    <xf numFmtId="167" fontId="0" fillId="58" borderId="1" xfId="4" applyNumberFormat="1" applyFont="1" applyFill="1" applyBorder="1" applyAlignment="1" applyProtection="1">
      <alignment horizontal="center" vertical="center" wrapText="1"/>
      <protection locked="0"/>
    </xf>
    <xf numFmtId="167" fontId="2" fillId="58" borderId="1" xfId="4" applyNumberFormat="1" applyFont="1" applyFill="1" applyBorder="1" applyAlignment="1" applyProtection="1">
      <alignment horizontal="center" vertical="center"/>
      <protection locked="0"/>
    </xf>
    <xf numFmtId="167" fontId="2" fillId="58" borderId="31" xfId="4" applyNumberFormat="1" applyFont="1" applyFill="1" applyBorder="1" applyAlignment="1" applyProtection="1">
      <alignment horizontal="center" vertical="center"/>
      <protection locked="0"/>
    </xf>
    <xf numFmtId="0" fontId="58" fillId="17" borderId="25" xfId="0" applyFont="1" applyFill="1" applyBorder="1" applyAlignment="1" applyProtection="1">
      <alignment horizontal="center" vertical="center"/>
      <protection hidden="1"/>
    </xf>
    <xf numFmtId="0" fontId="58" fillId="17" borderId="26" xfId="0" applyFont="1" applyFill="1" applyBorder="1" applyAlignment="1" applyProtection="1">
      <alignment horizontal="center" vertical="center"/>
      <protection hidden="1"/>
    </xf>
    <xf numFmtId="0" fontId="58" fillId="17" borderId="27" xfId="0" applyFont="1" applyFill="1" applyBorder="1" applyAlignment="1" applyProtection="1">
      <alignment horizontal="center" vertical="center"/>
      <protection hidden="1"/>
    </xf>
    <xf numFmtId="166" fontId="61" fillId="58" borderId="79" xfId="4" applyNumberFormat="1" applyFont="1" applyFill="1" applyBorder="1" applyAlignment="1" applyProtection="1">
      <alignment horizontal="center" vertical="center"/>
      <protection locked="0"/>
    </xf>
    <xf numFmtId="166" fontId="61" fillId="58" borderId="80" xfId="4" applyNumberFormat="1" applyFont="1" applyFill="1" applyBorder="1" applyAlignment="1" applyProtection="1">
      <alignment horizontal="center" vertical="center"/>
      <protection locked="0"/>
    </xf>
    <xf numFmtId="166" fontId="60" fillId="58" borderId="1" xfId="4" applyNumberFormat="1" applyFont="1" applyFill="1" applyBorder="1" applyAlignment="1" applyProtection="1">
      <alignment horizontal="center" vertical="center" wrapText="1"/>
      <protection locked="0"/>
    </xf>
    <xf numFmtId="166" fontId="60" fillId="58" borderId="31" xfId="4" applyNumberFormat="1" applyFont="1" applyFill="1" applyBorder="1" applyAlignment="1" applyProtection="1">
      <alignment horizontal="center" vertical="center" wrapText="1"/>
      <protection locked="0"/>
    </xf>
    <xf numFmtId="3" fontId="60" fillId="58" borderId="1" xfId="4" applyNumberFormat="1" applyFont="1" applyFill="1" applyBorder="1" applyAlignment="1" applyProtection="1">
      <alignment horizontal="center" vertical="center" wrapText="1"/>
      <protection locked="0"/>
    </xf>
    <xf numFmtId="3" fontId="60" fillId="58" borderId="31" xfId="4" applyNumberFormat="1" applyFont="1" applyFill="1" applyBorder="1" applyAlignment="1" applyProtection="1">
      <alignment horizontal="center" vertical="center" wrapText="1"/>
      <protection locked="0"/>
    </xf>
    <xf numFmtId="166" fontId="62" fillId="58" borderId="63" xfId="4" applyNumberFormat="1" applyFont="1" applyFill="1" applyBorder="1" applyAlignment="1" applyProtection="1">
      <alignment horizontal="center" vertical="center"/>
      <protection locked="0"/>
    </xf>
    <xf numFmtId="166" fontId="62" fillId="58" borderId="64" xfId="4" applyNumberFormat="1" applyFont="1" applyFill="1" applyBorder="1" applyAlignment="1" applyProtection="1">
      <alignment horizontal="center" vertical="center"/>
      <protection locked="0"/>
    </xf>
    <xf numFmtId="0" fontId="7" fillId="60" borderId="82" xfId="3" applyFont="1" applyFill="1" applyBorder="1" applyAlignment="1" applyProtection="1">
      <alignment horizontal="center" vertical="center" wrapText="1"/>
      <protection hidden="1"/>
    </xf>
    <xf numFmtId="0" fontId="7" fillId="60" borderId="77" xfId="3" applyFont="1" applyFill="1" applyBorder="1" applyAlignment="1" applyProtection="1">
      <alignment horizontal="center" vertical="center" wrapText="1"/>
      <protection hidden="1"/>
    </xf>
    <xf numFmtId="0" fontId="12" fillId="0" borderId="65" xfId="0" applyFont="1" applyBorder="1" applyAlignment="1" applyProtection="1">
      <alignment horizontal="center" vertical="center"/>
      <protection hidden="1"/>
    </xf>
    <xf numFmtId="0" fontId="12" fillId="0" borderId="66" xfId="0" applyFont="1" applyBorder="1" applyAlignment="1" applyProtection="1">
      <alignment horizontal="center" vertical="center"/>
      <protection hidden="1"/>
    </xf>
    <xf numFmtId="0" fontId="12" fillId="0" borderId="68" xfId="0" applyFont="1" applyBorder="1" applyAlignment="1" applyProtection="1">
      <alignment horizontal="center" vertical="center"/>
      <protection hidden="1"/>
    </xf>
    <xf numFmtId="0" fontId="70" fillId="5" borderId="65" xfId="3" applyFont="1" applyFill="1" applyBorder="1" applyAlignment="1" applyProtection="1">
      <alignment horizontal="center" vertical="center"/>
      <protection hidden="1"/>
    </xf>
    <xf numFmtId="0" fontId="70" fillId="5" borderId="68" xfId="3" applyFont="1" applyFill="1" applyBorder="1" applyAlignment="1" applyProtection="1">
      <alignment horizontal="center" vertical="center"/>
      <protection hidden="1"/>
    </xf>
    <xf numFmtId="167" fontId="7" fillId="58" borderId="65" xfId="4" applyNumberFormat="1" applyFont="1" applyFill="1" applyBorder="1" applyAlignment="1" applyProtection="1">
      <alignment horizontal="center" vertical="center" wrapText="1"/>
      <protection locked="0"/>
    </xf>
    <xf numFmtId="167" fontId="7" fillId="58" borderId="68" xfId="4" applyNumberFormat="1" applyFont="1" applyFill="1" applyBorder="1" applyAlignment="1" applyProtection="1">
      <alignment horizontal="center" vertical="center" wrapText="1"/>
      <protection locked="0"/>
    </xf>
    <xf numFmtId="167" fontId="5" fillId="58" borderId="63" xfId="4" applyNumberFormat="1" applyFont="1" applyFill="1" applyBorder="1" applyAlignment="1" applyProtection="1">
      <alignment horizontal="center" vertical="center"/>
      <protection locked="0"/>
    </xf>
    <xf numFmtId="167" fontId="5" fillId="58" borderId="64" xfId="4" applyNumberFormat="1" applyFont="1" applyFill="1" applyBorder="1" applyAlignment="1" applyProtection="1">
      <alignment horizontal="center" vertical="center"/>
      <protection locked="0"/>
    </xf>
    <xf numFmtId="0" fontId="108" fillId="64" borderId="0" xfId="1" applyFont="1" applyFill="1" applyAlignment="1" applyProtection="1">
      <alignment horizontal="center" vertical="center"/>
      <protection hidden="1"/>
    </xf>
    <xf numFmtId="8" fontId="85" fillId="66" borderId="117" xfId="1" applyNumberFormat="1" applyFont="1" applyFill="1" applyBorder="1" applyAlignment="1" applyProtection="1">
      <alignment horizontal="left" vertical="center"/>
      <protection hidden="1"/>
    </xf>
    <xf numFmtId="0" fontId="112" fillId="5" borderId="0" xfId="1" applyFont="1" applyFill="1" applyAlignment="1" applyProtection="1">
      <alignment horizontal="center" vertical="center"/>
      <protection hidden="1"/>
    </xf>
    <xf numFmtId="0" fontId="105" fillId="5" borderId="0" xfId="1" applyFont="1" applyFill="1" applyAlignment="1" applyProtection="1">
      <alignment horizontal="center" vertical="center"/>
      <protection hidden="1"/>
    </xf>
    <xf numFmtId="0" fontId="109" fillId="64" borderId="0" xfId="1" applyFont="1" applyFill="1" applyAlignment="1" applyProtection="1">
      <alignment horizontal="center" vertical="center"/>
      <protection hidden="1"/>
    </xf>
    <xf numFmtId="0" fontId="95" fillId="4" borderId="111" xfId="1" applyFont="1" applyFill="1" applyBorder="1" applyAlignment="1" applyProtection="1">
      <alignment horizontal="center" vertical="center"/>
      <protection hidden="1"/>
    </xf>
    <xf numFmtId="0" fontId="105" fillId="0" borderId="0" xfId="1" applyFont="1" applyAlignment="1" applyProtection="1">
      <alignment horizontal="center" vertical="center"/>
      <protection hidden="1"/>
    </xf>
    <xf numFmtId="3" fontId="107" fillId="0" borderId="115" xfId="1" applyNumberFormat="1" applyFont="1" applyBorder="1" applyAlignment="1" applyProtection="1">
      <alignment horizontal="left" vertical="center"/>
      <protection hidden="1"/>
    </xf>
    <xf numFmtId="0" fontId="74" fillId="64" borderId="0" xfId="52" applyFont="1" applyFill="1" applyAlignment="1" applyProtection="1">
      <alignment horizontal="center" vertical="center"/>
      <protection hidden="1"/>
    </xf>
    <xf numFmtId="0" fontId="105" fillId="0" borderId="111" xfId="1" applyFont="1" applyBorder="1" applyAlignment="1" applyProtection="1">
      <alignment horizontal="left" vertical="top"/>
      <protection hidden="1"/>
    </xf>
    <xf numFmtId="0" fontId="107" fillId="0" borderId="0" xfId="1" applyFont="1" applyAlignment="1" applyProtection="1">
      <alignment horizontal="left" vertical="center"/>
      <protection hidden="1"/>
    </xf>
    <xf numFmtId="0" fontId="107" fillId="0" borderId="114" xfId="1" applyFont="1" applyBorder="1" applyAlignment="1" applyProtection="1">
      <alignment vertical="center"/>
      <protection hidden="1"/>
    </xf>
    <xf numFmtId="0" fontId="107" fillId="0" borderId="114" xfId="1" applyFont="1" applyBorder="1" applyAlignment="1" applyProtection="1">
      <alignment horizontal="left" vertical="center"/>
      <protection hidden="1"/>
    </xf>
    <xf numFmtId="0" fontId="108" fillId="67" borderId="0" xfId="1" applyFont="1" applyFill="1" applyAlignment="1" applyProtection="1">
      <alignment horizontal="center"/>
      <protection hidden="1"/>
    </xf>
    <xf numFmtId="0" fontId="94" fillId="5" borderId="0" xfId="1" applyFont="1" applyFill="1" applyAlignment="1" applyProtection="1">
      <alignment horizontal="center" vertical="center"/>
      <protection hidden="1"/>
    </xf>
    <xf numFmtId="0" fontId="107" fillId="0" borderId="114" xfId="1" applyFont="1" applyBorder="1" applyAlignment="1" applyProtection="1">
      <alignment horizontal="left" vertical="center"/>
      <protection locked="0"/>
    </xf>
    <xf numFmtId="0" fontId="20" fillId="3" borderId="0" xfId="0" applyFont="1" applyFill="1" applyAlignment="1" applyProtection="1">
      <alignment horizontal="center" vertical="top" wrapText="1"/>
      <protection hidden="1"/>
    </xf>
    <xf numFmtId="0" fontId="18" fillId="3" borderId="0" xfId="0" applyFont="1" applyFill="1" applyAlignment="1" applyProtection="1">
      <alignment horizontal="center"/>
      <protection hidden="1"/>
    </xf>
    <xf numFmtId="0" fontId="23" fillId="3" borderId="0" xfId="0" applyFont="1" applyFill="1" applyAlignment="1" applyProtection="1">
      <alignment horizontal="center" vertical="top" wrapText="1"/>
      <protection hidden="1"/>
    </xf>
    <xf numFmtId="0" fontId="23" fillId="3" borderId="0" xfId="5" applyFont="1" applyFill="1" applyAlignment="1">
      <alignment horizontal="center" vertical="top" wrapText="1"/>
    </xf>
    <xf numFmtId="0" fontId="20" fillId="3" borderId="0" xfId="5" applyFont="1" applyFill="1" applyAlignment="1">
      <alignment horizontal="center" vertical="top" wrapText="1"/>
    </xf>
    <xf numFmtId="0" fontId="18" fillId="3" borderId="0" xfId="5" applyFont="1" applyFill="1" applyAlignment="1">
      <alignment horizontal="center"/>
    </xf>
    <xf numFmtId="0" fontId="20" fillId="3" borderId="0" xfId="0" applyFont="1" applyFill="1" applyAlignment="1">
      <alignment horizontal="center" vertical="top" wrapText="1"/>
    </xf>
    <xf numFmtId="0" fontId="23" fillId="3" borderId="0" xfId="0" applyFont="1" applyFill="1" applyAlignment="1">
      <alignment horizontal="center" vertical="top" wrapText="1"/>
    </xf>
    <xf numFmtId="0" fontId="18" fillId="3" borderId="0" xfId="0" applyFont="1" applyFill="1" applyAlignment="1">
      <alignment horizontal="center"/>
    </xf>
    <xf numFmtId="167" fontId="7" fillId="58" borderId="106" xfId="4" applyNumberFormat="1" applyFont="1" applyFill="1" applyBorder="1" applyAlignment="1" applyProtection="1">
      <alignment horizontal="center" vertical="center" wrapText="1"/>
      <protection locked="0"/>
    </xf>
    <xf numFmtId="167" fontId="7" fillId="58" borderId="107" xfId="4" applyNumberFormat="1" applyFont="1" applyFill="1" applyBorder="1" applyAlignment="1" applyProtection="1">
      <alignment horizontal="center" vertical="center" wrapText="1"/>
      <protection locked="0"/>
    </xf>
    <xf numFmtId="0" fontId="70" fillId="5" borderId="104" xfId="3" applyFont="1" applyFill="1" applyBorder="1" applyAlignment="1" applyProtection="1">
      <alignment horizontal="center" vertical="center"/>
      <protection hidden="1"/>
    </xf>
    <xf numFmtId="0" fontId="70" fillId="5" borderId="105" xfId="3" applyFont="1" applyFill="1" applyBorder="1" applyAlignment="1" applyProtection="1">
      <alignment horizontal="center" vertical="center"/>
      <protection hidden="1"/>
    </xf>
    <xf numFmtId="167" fontId="0" fillId="58" borderId="1" xfId="4" applyNumberFormat="1" applyFont="1" applyFill="1" applyBorder="1" applyAlignment="1" applyProtection="1">
      <alignment horizontal="center" vertical="center"/>
      <protection locked="0"/>
    </xf>
    <xf numFmtId="167" fontId="0" fillId="58" borderId="77" xfId="4" applyNumberFormat="1" applyFont="1" applyFill="1" applyBorder="1" applyAlignment="1" applyProtection="1">
      <alignment horizontal="center" vertical="center"/>
      <protection locked="0"/>
    </xf>
    <xf numFmtId="0" fontId="76" fillId="0" borderId="121" xfId="1" applyFont="1" applyBorder="1" applyAlignment="1" applyProtection="1">
      <alignment horizontal="center" vertical="center"/>
      <protection hidden="1"/>
    </xf>
    <xf numFmtId="0" fontId="76" fillId="0" borderId="118" xfId="1" applyFont="1" applyBorder="1" applyAlignment="1" applyProtection="1">
      <alignment horizontal="center" vertical="center"/>
      <protection hidden="1"/>
    </xf>
    <xf numFmtId="0" fontId="86" fillId="4" borderId="111" xfId="1" applyFont="1" applyFill="1" applyBorder="1" applyAlignment="1" applyProtection="1">
      <alignment horizontal="center" vertical="center"/>
      <protection hidden="1"/>
    </xf>
    <xf numFmtId="0" fontId="3" fillId="12" borderId="2" xfId="0" applyFont="1" applyFill="1" applyBorder="1" applyAlignment="1" applyProtection="1">
      <alignment horizontal="center" vertical="center"/>
      <protection hidden="1"/>
    </xf>
    <xf numFmtId="0" fontId="3" fillId="12" borderId="3" xfId="0" applyFont="1" applyFill="1" applyBorder="1" applyAlignment="1" applyProtection="1">
      <alignment horizontal="center" vertical="center"/>
      <protection hidden="1"/>
    </xf>
    <xf numFmtId="0" fontId="0" fillId="0" borderId="36" xfId="0" applyBorder="1" applyAlignment="1" applyProtection="1">
      <alignment horizontal="center"/>
      <protection hidden="1"/>
    </xf>
    <xf numFmtId="49" fontId="50" fillId="0" borderId="28" xfId="1" applyNumberFormat="1" applyFont="1" applyBorder="1" applyAlignment="1" applyProtection="1">
      <alignment horizontal="center" vertical="top"/>
      <protection hidden="1"/>
    </xf>
    <xf numFmtId="49" fontId="50" fillId="0" borderId="29" xfId="1" applyNumberFormat="1" applyFont="1" applyBorder="1" applyAlignment="1" applyProtection="1">
      <alignment horizontal="center" vertical="top"/>
      <protection hidden="1"/>
    </xf>
    <xf numFmtId="0" fontId="50" fillId="0" borderId="29" xfId="1" applyFont="1" applyBorder="1" applyAlignment="1" applyProtection="1">
      <alignment horizontal="center" vertical="top"/>
      <protection hidden="1"/>
    </xf>
    <xf numFmtId="49" fontId="50" fillId="0" borderId="32" xfId="1" applyNumberFormat="1" applyFont="1" applyBorder="1" applyAlignment="1" applyProtection="1">
      <alignment horizontal="center" vertical="top"/>
      <protection hidden="1"/>
    </xf>
    <xf numFmtId="0" fontId="50" fillId="0" borderId="34" xfId="1" applyFont="1" applyBorder="1" applyAlignment="1" applyProtection="1">
      <alignment horizontal="center" vertical="top"/>
      <protection hidden="1"/>
    </xf>
    <xf numFmtId="49" fontId="50" fillId="3" borderId="28" xfId="1" applyNumberFormat="1" applyFont="1" applyFill="1" applyBorder="1" applyAlignment="1" applyProtection="1">
      <alignment horizontal="center" vertical="top"/>
      <protection hidden="1"/>
    </xf>
    <xf numFmtId="49" fontId="50" fillId="3" borderId="29" xfId="1" applyNumberFormat="1" applyFont="1" applyFill="1" applyBorder="1" applyAlignment="1" applyProtection="1">
      <alignment horizontal="center" vertical="top"/>
      <protection hidden="1"/>
    </xf>
    <xf numFmtId="177" fontId="11" fillId="16" borderId="25" xfId="0" applyNumberFormat="1" applyFont="1" applyFill="1" applyBorder="1" applyAlignment="1">
      <alignment horizontal="center" vertical="center" wrapText="1"/>
    </xf>
    <xf numFmtId="177" fontId="11" fillId="16" borderId="27" xfId="0" applyNumberFormat="1" applyFont="1" applyFill="1" applyBorder="1" applyAlignment="1">
      <alignment horizontal="center" vertical="center" wrapText="1"/>
    </xf>
    <xf numFmtId="170" fontId="12" fillId="0" borderId="28" xfId="0" applyNumberFormat="1" applyFont="1" applyBorder="1" applyAlignment="1">
      <alignment horizontal="center" vertical="center" wrapText="1"/>
    </xf>
    <xf numFmtId="170" fontId="12" fillId="0" borderId="29" xfId="0" applyNumberFormat="1" applyFont="1" applyBorder="1" applyAlignment="1">
      <alignment horizontal="center" vertical="center" wrapText="1"/>
    </xf>
    <xf numFmtId="177" fontId="12" fillId="0" borderId="0" xfId="0" applyNumberFormat="1" applyFont="1" applyAlignment="1">
      <alignment horizontal="center" vertical="center" wrapText="1"/>
    </xf>
    <xf numFmtId="49" fontId="50" fillId="0" borderId="25" xfId="1" applyNumberFormat="1" applyFont="1" applyBorder="1" applyAlignment="1" applyProtection="1">
      <alignment horizontal="center" vertical="top"/>
      <protection hidden="1"/>
    </xf>
    <xf numFmtId="0" fontId="50" fillId="0" borderId="27" xfId="1" applyFont="1" applyBorder="1" applyAlignment="1" applyProtection="1">
      <alignment horizontal="center" vertical="top"/>
      <protection hidden="1"/>
    </xf>
    <xf numFmtId="177" fontId="12" fillId="0" borderId="57" xfId="0" applyNumberFormat="1" applyFont="1" applyBorder="1" applyAlignment="1">
      <alignment horizontal="center" vertical="center"/>
    </xf>
    <xf numFmtId="177" fontId="12" fillId="0" borderId="4" xfId="0" applyNumberFormat="1" applyFont="1" applyBorder="1" applyAlignment="1">
      <alignment horizontal="center" vertical="center"/>
    </xf>
    <xf numFmtId="177" fontId="12" fillId="0" borderId="58" xfId="0" applyNumberFormat="1" applyFont="1" applyBorder="1" applyAlignment="1">
      <alignment horizontal="center" vertical="center"/>
    </xf>
    <xf numFmtId="177" fontId="12" fillId="0" borderId="59" xfId="0" applyNumberFormat="1" applyFont="1" applyBorder="1" applyAlignment="1">
      <alignment horizontal="center" vertical="center"/>
    </xf>
    <xf numFmtId="177" fontId="12" fillId="0" borderId="60" xfId="0" applyNumberFormat="1" applyFont="1" applyBorder="1" applyAlignment="1">
      <alignment horizontal="center" vertical="center"/>
    </xf>
    <xf numFmtId="177" fontId="12" fillId="0" borderId="61" xfId="0" applyNumberFormat="1" applyFont="1" applyBorder="1" applyAlignment="1">
      <alignment horizontal="center" vertical="center"/>
    </xf>
    <xf numFmtId="0" fontId="49" fillId="54" borderId="0" xfId="0" applyFont="1" applyFill="1" applyAlignment="1">
      <alignment horizontal="center" vertical="center"/>
    </xf>
    <xf numFmtId="0" fontId="11" fillId="16" borderId="35" xfId="0" applyFont="1" applyFill="1" applyBorder="1" applyAlignment="1">
      <alignment horizontal="center" vertical="center" wrapText="1"/>
    </xf>
    <xf numFmtId="0" fontId="11" fillId="16" borderId="55" xfId="0" applyFont="1" applyFill="1" applyBorder="1" applyAlignment="1">
      <alignment horizontal="center" vertical="center" wrapText="1"/>
    </xf>
    <xf numFmtId="0" fontId="11" fillId="16" borderId="56" xfId="0" applyFont="1" applyFill="1" applyBorder="1" applyAlignment="1">
      <alignment horizontal="center" vertical="center" wrapText="1"/>
    </xf>
    <xf numFmtId="0" fontId="50" fillId="3" borderId="29" xfId="1" applyFont="1" applyFill="1" applyBorder="1" applyAlignment="1" applyProtection="1">
      <alignment horizontal="center" vertical="top"/>
      <protection hidden="1"/>
    </xf>
    <xf numFmtId="177" fontId="12" fillId="0" borderId="28" xfId="0" applyNumberFormat="1" applyFont="1" applyBorder="1" applyAlignment="1">
      <alignment horizontal="center" vertical="center" wrapText="1"/>
    </xf>
    <xf numFmtId="177" fontId="12" fillId="0" borderId="29" xfId="0" applyNumberFormat="1" applyFont="1" applyBorder="1" applyAlignment="1">
      <alignment horizontal="center" vertical="center" wrapText="1"/>
    </xf>
    <xf numFmtId="49" fontId="50" fillId="3" borderId="25" xfId="1" applyNumberFormat="1" applyFont="1" applyFill="1" applyBorder="1" applyAlignment="1" applyProtection="1">
      <alignment horizontal="center" vertical="top"/>
      <protection hidden="1"/>
    </xf>
    <xf numFmtId="0" fontId="50" fillId="3" borderId="27" xfId="1" applyFont="1" applyFill="1" applyBorder="1" applyAlignment="1" applyProtection="1">
      <alignment horizontal="center" vertical="top"/>
      <protection hidden="1"/>
    </xf>
    <xf numFmtId="177" fontId="11" fillId="7" borderId="35" xfId="0" applyNumberFormat="1" applyFont="1" applyFill="1" applyBorder="1" applyAlignment="1">
      <alignment horizontal="center" vertical="center" wrapText="1"/>
    </xf>
    <xf numFmtId="177" fontId="11" fillId="7" borderId="56" xfId="0" applyNumberFormat="1" applyFont="1" applyFill="1" applyBorder="1" applyAlignment="1">
      <alignment horizontal="center" vertical="center" wrapText="1"/>
    </xf>
    <xf numFmtId="177" fontId="11" fillId="7" borderId="35" xfId="0" applyNumberFormat="1" applyFont="1" applyFill="1" applyBorder="1" applyAlignment="1">
      <alignment horizontal="center" vertical="center"/>
    </xf>
    <xf numFmtId="177" fontId="11" fillId="7" borderId="56" xfId="0" applyNumberFormat="1" applyFont="1" applyFill="1" applyBorder="1" applyAlignment="1">
      <alignment horizontal="center" vertical="center"/>
    </xf>
    <xf numFmtId="177" fontId="0" fillId="15" borderId="4" xfId="0" applyNumberFormat="1" applyFill="1" applyBorder="1" applyAlignment="1">
      <alignment horizontal="center" vertical="center"/>
    </xf>
    <xf numFmtId="177" fontId="0" fillId="15" borderId="58" xfId="0" applyNumberFormat="1" applyFill="1" applyBorder="1" applyAlignment="1">
      <alignment horizontal="center" vertical="center"/>
    </xf>
    <xf numFmtId="177" fontId="0" fillId="15" borderId="57" xfId="0" applyNumberFormat="1" applyFill="1" applyBorder="1" applyAlignment="1">
      <alignment horizontal="center" vertical="center"/>
    </xf>
    <xf numFmtId="177" fontId="12" fillId="0" borderId="25" xfId="0" applyNumberFormat="1" applyFont="1" applyBorder="1" applyAlignment="1">
      <alignment horizontal="center" vertical="center"/>
    </xf>
    <xf numFmtId="177" fontId="12" fillId="0" borderId="26" xfId="0" applyNumberFormat="1" applyFont="1" applyBorder="1" applyAlignment="1">
      <alignment horizontal="center" vertical="center"/>
    </xf>
    <xf numFmtId="177" fontId="12" fillId="0" borderId="27" xfId="0" applyNumberFormat="1" applyFont="1" applyBorder="1" applyAlignment="1">
      <alignment horizontal="center" vertical="center"/>
    </xf>
    <xf numFmtId="177" fontId="12" fillId="0" borderId="33" xfId="0" applyNumberFormat="1" applyFont="1" applyBorder="1" applyAlignment="1">
      <alignment horizontal="center" vertical="center" wrapText="1"/>
    </xf>
  </cellXfs>
  <cellStyles count="53">
    <cellStyle name="20% - Énfasis1" xfId="28" builtinId="30" customBuiltin="1"/>
    <cellStyle name="20% - Énfasis2" xfId="32" builtinId="34" customBuiltin="1"/>
    <cellStyle name="20% - Énfasis3" xfId="36" builtinId="38" customBuiltin="1"/>
    <cellStyle name="20% - Énfasis4" xfId="40" builtinId="42" customBuiltin="1"/>
    <cellStyle name="20% - Énfasis5" xfId="44" builtinId="46" customBuiltin="1"/>
    <cellStyle name="20% - Énfasis6" xfId="48" builtinId="50" customBuiltin="1"/>
    <cellStyle name="40% - Énfasis1" xfId="29" builtinId="31" customBuiltin="1"/>
    <cellStyle name="40% - Énfasis2" xfId="33" builtinId="35" customBuiltin="1"/>
    <cellStyle name="40% - Énfasis3" xfId="37" builtinId="39" customBuiltin="1"/>
    <cellStyle name="40% - Énfasis4" xfId="41" builtinId="43" customBuiltin="1"/>
    <cellStyle name="40% - Énfasis5" xfId="45" builtinId="47" customBuiltin="1"/>
    <cellStyle name="40% - Énfasis6" xfId="49" builtinId="51" customBuiltin="1"/>
    <cellStyle name="60% - Énfasis1" xfId="30" builtinId="32" customBuiltin="1"/>
    <cellStyle name="60% - Énfasis2" xfId="34" builtinId="36" customBuiltin="1"/>
    <cellStyle name="60% - Énfasis3" xfId="38" builtinId="40" customBuiltin="1"/>
    <cellStyle name="60% - Énfasis4" xfId="42" builtinId="44" customBuiltin="1"/>
    <cellStyle name="60% - Énfasis5" xfId="46" builtinId="48" customBuiltin="1"/>
    <cellStyle name="60% - Énfasis6" xfId="50" builtinId="52" customBuiltin="1"/>
    <cellStyle name="Bueno" xfId="15" builtinId="26" customBuiltin="1"/>
    <cellStyle name="Cálculo" xfId="20" builtinId="22" customBuiltin="1"/>
    <cellStyle name="Celda de comprobación" xfId="22" builtinId="23" customBuiltin="1"/>
    <cellStyle name="Celda vinculada" xfId="21" builtinId="24" customBuiltin="1"/>
    <cellStyle name="Comma 2" xfId="6" xr:uid="{61C9424A-4CD1-4B73-80B3-215252DBA691}"/>
    <cellStyle name="Encabezado 1" xfId="11" builtinId="16" customBuiltin="1"/>
    <cellStyle name="Encabezado 4" xfId="14" builtinId="19" customBuiltin="1"/>
    <cellStyle name="Énfasis1" xfId="27" builtinId="29" customBuiltin="1"/>
    <cellStyle name="Énfasis2" xfId="31" builtinId="33" customBuiltin="1"/>
    <cellStyle name="Énfasis3" xfId="35" builtinId="37" customBuiltin="1"/>
    <cellStyle name="Énfasis4" xfId="39" builtinId="41" customBuiltin="1"/>
    <cellStyle name="Énfasis5" xfId="43" builtinId="45" customBuiltin="1"/>
    <cellStyle name="Énfasis6" xfId="47" builtinId="49" customBuiltin="1"/>
    <cellStyle name="Entrada" xfId="18" builtinId="20" customBuiltin="1"/>
    <cellStyle name="Incorrecto" xfId="16" builtinId="27" customBuiltin="1"/>
    <cellStyle name="Millares" xfId="9" builtinId="3"/>
    <cellStyle name="Millares 2" xfId="8" xr:uid="{471876EB-F341-4167-A442-61A2C1BC537B}"/>
    <cellStyle name="Neutral" xfId="17" builtinId="28" customBuiltin="1"/>
    <cellStyle name="Normal" xfId="0" builtinId="0"/>
    <cellStyle name="Normal 2" xfId="1" xr:uid="{332F89BC-EDB1-4F15-BA69-9B0CD5FDC598}"/>
    <cellStyle name="Normal 3" xfId="5" xr:uid="{9039126E-09FF-4E43-BD92-56CF266CCC3E}"/>
    <cellStyle name="Normal 4" xfId="3" xr:uid="{7420A6DE-FE6B-4F5E-9ABD-4788E638C80C}"/>
    <cellStyle name="Normal 5" xfId="7" xr:uid="{8A69573F-D4B2-4D9B-968A-CEE15D1CC51D}"/>
    <cellStyle name="Normal 6" xfId="51" xr:uid="{5610ADFF-1B3B-42BF-B557-C6F5C0144B94}"/>
    <cellStyle name="Normal 7" xfId="52" xr:uid="{D1E74575-00F6-440C-8942-3C68A4D86887}"/>
    <cellStyle name="Notas" xfId="24" builtinId="10" customBuiltin="1"/>
    <cellStyle name="Porcentaje" xfId="2" builtinId="5"/>
    <cellStyle name="Porcentaje 2 2" xfId="4" xr:uid="{8B909E61-A2B1-4E04-8A0E-9DDD82ADB81F}"/>
    <cellStyle name="Salida" xfId="19" builtinId="21" customBuiltin="1"/>
    <cellStyle name="Texto de advertencia" xfId="23" builtinId="11" customBuiltin="1"/>
    <cellStyle name="Texto explicativo" xfId="25" builtinId="53" customBuiltin="1"/>
    <cellStyle name="Título" xfId="10" builtinId="15" customBuiltin="1"/>
    <cellStyle name="Título 2" xfId="12" builtinId="17" customBuiltin="1"/>
    <cellStyle name="Título 3" xfId="13" builtinId="18" customBuiltin="1"/>
    <cellStyle name="Total" xfId="26" builtinId="25" customBuiltin="1"/>
  </cellStyles>
  <dxfs count="669">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right/>
        <top/>
        <bottom/>
      </border>
    </dxf>
    <dxf>
      <font>
        <color theme="0"/>
      </font>
      <fill>
        <patternFill>
          <bgColor theme="0"/>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border>
        <left style="thin">
          <color theme="1"/>
        </lef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right/>
        <top/>
        <bottom/>
      </border>
    </dxf>
    <dxf>
      <font>
        <color theme="0"/>
      </font>
      <fill>
        <patternFill>
          <bgColor theme="0"/>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s>
  <tableStyles count="0" defaultTableStyle="TableStyleMedium2" defaultPivotStyle="PivotStyleLight16"/>
  <colors>
    <mruColors>
      <color rgb="FFE96161"/>
      <color rgb="FFF9EDED"/>
      <color rgb="FFFF5050"/>
      <color rgb="FFFFE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E33F-4C4E-96B9-A68F63690A0B}"/>
              </c:ext>
            </c:extLst>
          </c:dPt>
          <c:dPt>
            <c:idx val="1"/>
            <c:invertIfNegative val="0"/>
            <c:bubble3D val="0"/>
            <c:spPr>
              <a:solidFill>
                <a:srgbClr val="FF0000"/>
              </a:solidFill>
              <a:ln>
                <a:noFill/>
              </a:ln>
              <a:effectLst/>
            </c:spPr>
            <c:extLst>
              <c:ext xmlns:c16="http://schemas.microsoft.com/office/drawing/2014/chart" uri="{C3380CC4-5D6E-409C-BE32-E72D297353CC}">
                <c16:uniqueId val="{00000003-E33F-4C4E-96B9-A68F63690A0B}"/>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E33F-4C4E-96B9-A68F63690A0B}"/>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E33F-4C4E-96B9-A68F63690A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LUZ'!$I$12:$I$13</c:f>
              <c:strCache>
                <c:ptCount val="2"/>
                <c:pt idx="0">
                  <c:v>AXPO</c:v>
                </c:pt>
                <c:pt idx="1">
                  <c:v>COMPETENCIA</c:v>
                </c:pt>
              </c:strCache>
            </c:strRef>
          </c:cat>
          <c:val>
            <c:numRef>
              <c:f>'COMPARATIVA LUZ'!$J$12:$J$13</c:f>
              <c:numCache>
                <c:formatCode>#,##0.00\ "€"</c:formatCode>
                <c:ptCount val="2"/>
                <c:pt idx="0">
                  <c:v>593.64721766967523</c:v>
                </c:pt>
                <c:pt idx="1">
                  <c:v>638.37</c:v>
                </c:pt>
              </c:numCache>
            </c:numRef>
          </c:val>
          <c:extLst>
            <c:ext xmlns:c16="http://schemas.microsoft.com/office/drawing/2014/chart" uri="{C3380CC4-5D6E-409C-BE32-E72D297353CC}">
              <c16:uniqueId val="{00000004-E33F-4C4E-96B9-A68F63690A0B}"/>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956B-4C44-B5C5-C6599BDB9905}"/>
              </c:ext>
            </c:extLst>
          </c:dPt>
          <c:dPt>
            <c:idx val="1"/>
            <c:invertIfNegative val="0"/>
            <c:bubble3D val="0"/>
            <c:spPr>
              <a:solidFill>
                <a:srgbClr val="FF0000"/>
              </a:solidFill>
              <a:ln>
                <a:noFill/>
              </a:ln>
              <a:effectLst/>
            </c:spPr>
            <c:extLst>
              <c:ext xmlns:c16="http://schemas.microsoft.com/office/drawing/2014/chart" uri="{C3380CC4-5D6E-409C-BE32-E72D297353CC}">
                <c16:uniqueId val="{00000003-956B-4C44-B5C5-C6599BDB9905}"/>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956B-4C44-B5C5-C6599BDB9905}"/>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956B-4C44-B5C5-C6599BDB99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LIBRE LUZ'!$I$12:$I$13</c:f>
              <c:strCache>
                <c:ptCount val="2"/>
                <c:pt idx="0">
                  <c:v>AXPO</c:v>
                </c:pt>
                <c:pt idx="1">
                  <c:v>COMPETENCIA</c:v>
                </c:pt>
              </c:strCache>
            </c:strRef>
          </c:cat>
          <c:val>
            <c:numRef>
              <c:f>'COMPARATIVA LIBRE LUZ'!$J$12:$J$13</c:f>
              <c:numCache>
                <c:formatCode>#,##0.00\ "€"</c:formatCode>
                <c:ptCount val="2"/>
                <c:pt idx="0">
                  <c:v>282.84177738077375</c:v>
                </c:pt>
                <c:pt idx="1">
                  <c:v>638.37</c:v>
                </c:pt>
              </c:numCache>
            </c:numRef>
          </c:val>
          <c:extLst>
            <c:ext xmlns:c16="http://schemas.microsoft.com/office/drawing/2014/chart" uri="{C3380CC4-5D6E-409C-BE32-E72D297353CC}">
              <c16:uniqueId val="{00000004-956B-4C44-B5C5-C6599BDB9905}"/>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B709-414B-912E-DEAEF1470D5D}"/>
              </c:ext>
            </c:extLst>
          </c:dPt>
          <c:dPt>
            <c:idx val="1"/>
            <c:invertIfNegative val="0"/>
            <c:bubble3D val="0"/>
            <c:spPr>
              <a:solidFill>
                <a:srgbClr val="FF0000"/>
              </a:solidFill>
              <a:ln>
                <a:noFill/>
              </a:ln>
              <a:effectLst/>
            </c:spPr>
            <c:extLst>
              <c:ext xmlns:c16="http://schemas.microsoft.com/office/drawing/2014/chart" uri="{C3380CC4-5D6E-409C-BE32-E72D297353CC}">
                <c16:uniqueId val="{00000003-B709-414B-912E-DEAEF1470D5D}"/>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B709-414B-912E-DEAEF1470D5D}"/>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B709-414B-912E-DEAEF1470D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GAS'!$I$12:$I$13</c:f>
              <c:strCache>
                <c:ptCount val="2"/>
                <c:pt idx="0">
                  <c:v>AXPO</c:v>
                </c:pt>
                <c:pt idx="1">
                  <c:v>COMPETENCIA</c:v>
                </c:pt>
              </c:strCache>
            </c:strRef>
          </c:cat>
          <c:val>
            <c:numRef>
              <c:f>'COMPARATIVA GAS'!$J$12:$J$13</c:f>
              <c:numCache>
                <c:formatCode>#,##0.00\ "€"</c:formatCode>
                <c:ptCount val="2"/>
                <c:pt idx="0">
                  <c:v>#N/A</c:v>
                </c:pt>
                <c:pt idx="1">
                  <c:v>84960</c:v>
                </c:pt>
              </c:numCache>
            </c:numRef>
          </c:val>
          <c:extLst>
            <c:ext xmlns:c16="http://schemas.microsoft.com/office/drawing/2014/chart" uri="{C3380CC4-5D6E-409C-BE32-E72D297353CC}">
              <c16:uniqueId val="{00000004-B709-414B-912E-DEAEF1470D5D}"/>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7225979499390784"/>
          <c:y val="0.16559277153736207"/>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6F80-4272-A9DB-3CF86148D11C}"/>
              </c:ext>
            </c:extLst>
          </c:dPt>
          <c:dPt>
            <c:idx val="1"/>
            <c:invertIfNegative val="0"/>
            <c:bubble3D val="0"/>
            <c:spPr>
              <a:solidFill>
                <a:srgbClr val="FF0000"/>
              </a:solidFill>
              <a:ln>
                <a:noFill/>
              </a:ln>
              <a:effectLst/>
            </c:spPr>
            <c:extLst>
              <c:ext xmlns:c16="http://schemas.microsoft.com/office/drawing/2014/chart" uri="{C3380CC4-5D6E-409C-BE32-E72D297353CC}">
                <c16:uniqueId val="{00000003-6F80-4272-A9DB-3CF86148D11C}"/>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6F80-4272-A9DB-3CF86148D11C}"/>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6F80-4272-A9DB-3CF86148D1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LIBRE GAS'!$I$12:$I$13</c:f>
              <c:strCache>
                <c:ptCount val="2"/>
                <c:pt idx="0">
                  <c:v>AXPO</c:v>
                </c:pt>
                <c:pt idx="1">
                  <c:v>COMPETENCIA</c:v>
                </c:pt>
              </c:strCache>
            </c:strRef>
          </c:cat>
          <c:val>
            <c:numRef>
              <c:f>'COMPARATIVA LIBRE GAS'!$J$12:$J$13</c:f>
              <c:numCache>
                <c:formatCode>#,##0.00\ "€"</c:formatCode>
                <c:ptCount val="2"/>
                <c:pt idx="0">
                  <c:v>86746.022683847405</c:v>
                </c:pt>
                <c:pt idx="1">
                  <c:v>84960</c:v>
                </c:pt>
              </c:numCache>
            </c:numRef>
          </c:val>
          <c:extLst>
            <c:ext xmlns:c16="http://schemas.microsoft.com/office/drawing/2014/chart" uri="{C3380CC4-5D6E-409C-BE32-E72D297353CC}">
              <c16:uniqueId val="{00000004-6F80-4272-A9DB-3CF86148D11C}"/>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600075</xdr:colOff>
          <xdr:row>53</xdr:row>
          <xdr:rowOff>171450</xdr:rowOff>
        </xdr:from>
        <xdr:to>
          <xdr:col>18</xdr:col>
          <xdr:colOff>733425</xdr:colOff>
          <xdr:row>55</xdr:row>
          <xdr:rowOff>76200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DESCARGAR SIMULACIÓN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55</xdr:row>
          <xdr:rowOff>114300</xdr:rowOff>
        </xdr:from>
        <xdr:to>
          <xdr:col>18</xdr:col>
          <xdr:colOff>733425</xdr:colOff>
          <xdr:row>57</xdr:row>
          <xdr:rowOff>9525</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0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DESCARGAR HISTORICO INDEXADO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57</xdr:row>
          <xdr:rowOff>57150</xdr:rowOff>
        </xdr:from>
        <xdr:to>
          <xdr:col>18</xdr:col>
          <xdr:colOff>733425</xdr:colOff>
          <xdr:row>58</xdr:row>
          <xdr:rowOff>161925</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0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BORRAR SIMULACIÓN</a:t>
              </a:r>
            </a:p>
          </xdr:txBody>
        </xdr:sp>
        <xdr:clientData fPrintsWithSheet="0"/>
      </xdr:twoCellAnchor>
    </mc:Choice>
    <mc:Fallback/>
  </mc:AlternateContent>
  <xdr:twoCellAnchor editAs="oneCell">
    <xdr:from>
      <xdr:col>17</xdr:col>
      <xdr:colOff>480949</xdr:colOff>
      <xdr:row>1</xdr:row>
      <xdr:rowOff>169021</xdr:rowOff>
    </xdr:from>
    <xdr:to>
      <xdr:col>18</xdr:col>
      <xdr:colOff>815816</xdr:colOff>
      <xdr:row>5</xdr:row>
      <xdr:rowOff>152602</xdr:rowOff>
    </xdr:to>
    <xdr:pic>
      <xdr:nvPicPr>
        <xdr:cNvPr id="3" name="Picture 2">
          <a:extLst>
            <a:ext uri="{FF2B5EF4-FFF2-40B4-BE49-F238E27FC236}">
              <a16:creationId xmlns:a16="http://schemas.microsoft.com/office/drawing/2014/main" id="{D9553A05-AACD-4AF9-A3F6-E6BB70F9C7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78012" y="371427"/>
          <a:ext cx="1828864" cy="9003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6999D58B-0C1B-44E6-B934-5ED8E9A76A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76417</xdr:rowOff>
    </xdr:to>
    <xdr:pic>
      <xdr:nvPicPr>
        <xdr:cNvPr id="3" name="Imagen 2">
          <a:extLst>
            <a:ext uri="{FF2B5EF4-FFF2-40B4-BE49-F238E27FC236}">
              <a16:creationId xmlns:a16="http://schemas.microsoft.com/office/drawing/2014/main" id="{6390C05F-D0E5-42B5-9AA2-37A43D5E18E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024813"/>
          <a:ext cx="10477499" cy="51250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B7CCE954-86BE-4394-98F1-081A192AE8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85488</xdr:rowOff>
    </xdr:to>
    <xdr:pic>
      <xdr:nvPicPr>
        <xdr:cNvPr id="3" name="Imagen 2">
          <a:extLst>
            <a:ext uri="{FF2B5EF4-FFF2-40B4-BE49-F238E27FC236}">
              <a16:creationId xmlns:a16="http://schemas.microsoft.com/office/drawing/2014/main" id="{1AC34C74-6E80-458F-89BD-A82C297A2A9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16900"/>
          <a:ext cx="10491786" cy="5184538"/>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342900</xdr:colOff>
          <xdr:row>43</xdr:row>
          <xdr:rowOff>57150</xdr:rowOff>
        </xdr:from>
        <xdr:to>
          <xdr:col>21</xdr:col>
          <xdr:colOff>9525</xdr:colOff>
          <xdr:row>45</xdr:row>
          <xdr:rowOff>228600</xdr:rowOff>
        </xdr:to>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200-00000E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DESCARGAR SIMULACION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1823A8C5-1217-4176-AFCA-C0FF878A8A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C770FC34-471A-4D9B-84D8-5D4BBC8F91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26CE174D-9DB6-481B-A0D2-1577344FE15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60DDB4E4-B205-4E07-8DA9-6CC6DEB9B2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865AB6E7-BA87-4DB5-BC07-B5C6FB32AC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1B83A5F5-4FFA-4F35-A030-D085B9EE04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51559B59-3E8D-46BA-8CD8-80F965B23C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C75FA3C1-ABA7-424B-B65D-538517830F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ABD24A5D-CB7E-4F30-93BA-B04E2452D4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9BA65664-57D2-4C84-AAB9-F86180C9B2F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17</xdr:col>
      <xdr:colOff>480949</xdr:colOff>
      <xdr:row>1</xdr:row>
      <xdr:rowOff>169021</xdr:rowOff>
    </xdr:from>
    <xdr:to>
      <xdr:col>18</xdr:col>
      <xdr:colOff>1173164</xdr:colOff>
      <xdr:row>5</xdr:row>
      <xdr:rowOff>154283</xdr:rowOff>
    </xdr:to>
    <xdr:pic>
      <xdr:nvPicPr>
        <xdr:cNvPr id="2" name="Picture 2">
          <a:extLst>
            <a:ext uri="{FF2B5EF4-FFF2-40B4-BE49-F238E27FC236}">
              <a16:creationId xmlns:a16="http://schemas.microsoft.com/office/drawing/2014/main" id="{7B3E4DEC-A087-41FD-A71E-B63DB0EDA9E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63749" y="369046"/>
          <a:ext cx="1838389" cy="897981"/>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600075</xdr:colOff>
          <xdr:row>31</xdr:row>
          <xdr:rowOff>171450</xdr:rowOff>
        </xdr:from>
        <xdr:to>
          <xdr:col>18</xdr:col>
          <xdr:colOff>733425</xdr:colOff>
          <xdr:row>33</xdr:row>
          <xdr:rowOff>76200</xdr:rowOff>
        </xdr:to>
        <xdr:sp macro="" textlink="">
          <xdr:nvSpPr>
            <xdr:cNvPr id="24585" name="Button 9" hidden="1">
              <a:extLst>
                <a:ext uri="{63B3BB69-23CF-44E3-9099-C40C66FF867C}">
                  <a14:compatExt spid="_x0000_s24585"/>
                </a:ext>
                <a:ext uri="{FF2B5EF4-FFF2-40B4-BE49-F238E27FC236}">
                  <a16:creationId xmlns:a16="http://schemas.microsoft.com/office/drawing/2014/main" id="{00000000-0008-0000-0A00-000009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DESCARGAR SIMULACIÓN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33</xdr:row>
          <xdr:rowOff>114300</xdr:rowOff>
        </xdr:from>
        <xdr:to>
          <xdr:col>18</xdr:col>
          <xdr:colOff>733425</xdr:colOff>
          <xdr:row>35</xdr:row>
          <xdr:rowOff>9525</xdr:rowOff>
        </xdr:to>
        <xdr:sp macro="" textlink="">
          <xdr:nvSpPr>
            <xdr:cNvPr id="24586" name="Button 10" hidden="1">
              <a:extLst>
                <a:ext uri="{63B3BB69-23CF-44E3-9099-C40C66FF867C}">
                  <a14:compatExt spid="_x0000_s24586"/>
                </a:ext>
                <a:ext uri="{FF2B5EF4-FFF2-40B4-BE49-F238E27FC236}">
                  <a16:creationId xmlns:a16="http://schemas.microsoft.com/office/drawing/2014/main" id="{00000000-0008-0000-0A00-00000A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DESCARGAR HISTORICO INDEXADO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35</xdr:row>
          <xdr:rowOff>57150</xdr:rowOff>
        </xdr:from>
        <xdr:to>
          <xdr:col>18</xdr:col>
          <xdr:colOff>733425</xdr:colOff>
          <xdr:row>36</xdr:row>
          <xdr:rowOff>161925</xdr:rowOff>
        </xdr:to>
        <xdr:sp macro="" textlink="">
          <xdr:nvSpPr>
            <xdr:cNvPr id="24587" name="Button 11" hidden="1">
              <a:extLst>
                <a:ext uri="{63B3BB69-23CF-44E3-9099-C40C66FF867C}">
                  <a14:compatExt spid="_x0000_s24587"/>
                </a:ext>
                <a:ext uri="{FF2B5EF4-FFF2-40B4-BE49-F238E27FC236}">
                  <a16:creationId xmlns:a16="http://schemas.microsoft.com/office/drawing/2014/main" id="{00000000-0008-0000-0A00-00000B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BORRAR SIMULACIÓN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895106CE-B4B0-4D0D-9A5A-C80458BA8F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85488</xdr:rowOff>
    </xdr:to>
    <xdr:pic>
      <xdr:nvPicPr>
        <xdr:cNvPr id="3" name="Imagen 2">
          <a:extLst>
            <a:ext uri="{FF2B5EF4-FFF2-40B4-BE49-F238E27FC236}">
              <a16:creationId xmlns:a16="http://schemas.microsoft.com/office/drawing/2014/main" id="{09F3F3E9-66AA-487A-99B1-553123D30F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01025"/>
          <a:ext cx="10482261" cy="516231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394BE98E-493A-4C8C-9EC9-518797CE1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2351087</xdr:colOff>
      <xdr:row>49</xdr:row>
      <xdr:rowOff>85488</xdr:rowOff>
    </xdr:to>
    <xdr:pic>
      <xdr:nvPicPr>
        <xdr:cNvPr id="3" name="Imagen 2">
          <a:extLst>
            <a:ext uri="{FF2B5EF4-FFF2-40B4-BE49-F238E27FC236}">
              <a16:creationId xmlns:a16="http://schemas.microsoft.com/office/drawing/2014/main" id="{ECBDA615-F8B5-4EA4-948D-742B2008C6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16900"/>
          <a:ext cx="10301286" cy="5184538"/>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428625</xdr:colOff>
          <xdr:row>41</xdr:row>
          <xdr:rowOff>180975</xdr:rowOff>
        </xdr:from>
        <xdr:to>
          <xdr:col>22</xdr:col>
          <xdr:colOff>28575</xdr:colOff>
          <xdr:row>45</xdr:row>
          <xdr:rowOff>28575</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C00-000004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DESCARGAR SIMULACION PDF</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200025</xdr:colOff>
      <xdr:row>0</xdr:row>
      <xdr:rowOff>114300</xdr:rowOff>
    </xdr:from>
    <xdr:ext cx="1495425" cy="657425"/>
    <xdr:pic>
      <xdr:nvPicPr>
        <xdr:cNvPr id="2" name="image1.jpeg">
          <a:extLst>
            <a:ext uri="{FF2B5EF4-FFF2-40B4-BE49-F238E27FC236}">
              <a16:creationId xmlns:a16="http://schemas.microsoft.com/office/drawing/2014/main" id="{728FC21A-54DE-4A4E-8C3A-7E335A92FD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oneCellAnchor>
    <xdr:from>
      <xdr:col>0</xdr:col>
      <xdr:colOff>200025</xdr:colOff>
      <xdr:row>0</xdr:row>
      <xdr:rowOff>114300</xdr:rowOff>
    </xdr:from>
    <xdr:ext cx="1495425" cy="657425"/>
    <xdr:pic>
      <xdr:nvPicPr>
        <xdr:cNvPr id="3" name="image1.jpeg">
          <a:extLst>
            <a:ext uri="{FF2B5EF4-FFF2-40B4-BE49-F238E27FC236}">
              <a16:creationId xmlns:a16="http://schemas.microsoft.com/office/drawing/2014/main" id="{990A30FA-AEC8-4B30-8E31-F5EA73CC43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0</xdr:col>
      <xdr:colOff>200025</xdr:colOff>
      <xdr:row>0</xdr:row>
      <xdr:rowOff>114300</xdr:rowOff>
    </xdr:from>
    <xdr:ext cx="1495425" cy="657425"/>
    <xdr:pic>
      <xdr:nvPicPr>
        <xdr:cNvPr id="2" name="image1.jpeg">
          <a:extLst>
            <a:ext uri="{FF2B5EF4-FFF2-40B4-BE49-F238E27FC236}">
              <a16:creationId xmlns:a16="http://schemas.microsoft.com/office/drawing/2014/main" id="{49FDAAEB-0118-4D5A-A4EC-024C4DE859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oneCellAnchor>
    <xdr:from>
      <xdr:col>0</xdr:col>
      <xdr:colOff>200025</xdr:colOff>
      <xdr:row>0</xdr:row>
      <xdr:rowOff>114300</xdr:rowOff>
    </xdr:from>
    <xdr:ext cx="1495425" cy="657425"/>
    <xdr:pic>
      <xdr:nvPicPr>
        <xdr:cNvPr id="3" name="image1.jpeg">
          <a:extLst>
            <a:ext uri="{FF2B5EF4-FFF2-40B4-BE49-F238E27FC236}">
              <a16:creationId xmlns:a16="http://schemas.microsoft.com/office/drawing/2014/main" id="{21C4FA46-E2E9-4FBF-82AF-0BE8F30DCF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4234E-D078-4C6C-9192-3610B271987B}">
  <sheetPr codeName="Hoja1">
    <tabColor rgb="FFFF0000"/>
  </sheetPr>
  <dimension ref="B1:AK64"/>
  <sheetViews>
    <sheetView showGridLines="0" zoomScale="70" zoomScaleNormal="70" workbookViewId="0">
      <selection activeCell="C7" sqref="C7:J7"/>
    </sheetView>
  </sheetViews>
  <sheetFormatPr baseColWidth="10" defaultColWidth="11.42578125" defaultRowHeight="15"/>
  <cols>
    <col min="1" max="1" width="5.140625" style="3" customWidth="1"/>
    <col min="2" max="2" width="5.7109375" style="3" customWidth="1"/>
    <col min="3" max="3" width="33.42578125" style="3" customWidth="1"/>
    <col min="4" max="4" width="17.7109375" style="3" bestFit="1" customWidth="1"/>
    <col min="5" max="5" width="15.7109375" style="3" bestFit="1" customWidth="1"/>
    <col min="6" max="7" width="4.140625" style="3" customWidth="1"/>
    <col min="8" max="8" width="5.5703125" style="3" customWidth="1"/>
    <col min="9" max="9" width="12.5703125" style="3" customWidth="1"/>
    <col min="10" max="10" width="24.7109375" style="3" customWidth="1"/>
    <col min="11" max="11" width="6" style="3" customWidth="1"/>
    <col min="12" max="12" width="8.85546875" style="3" customWidth="1"/>
    <col min="13" max="13" width="8" style="3" customWidth="1"/>
    <col min="14" max="14" width="30.28515625" style="3" customWidth="1"/>
    <col min="15" max="18" width="22.28515625" style="4" customWidth="1"/>
    <col min="19" max="19" width="19.140625" style="258" customWidth="1"/>
    <col min="20" max="20" width="2.85546875" style="3" customWidth="1"/>
    <col min="21" max="27" width="11.42578125" style="3"/>
    <col min="28" max="31" width="11.42578125" style="3" hidden="1" customWidth="1"/>
    <col min="32" max="32" width="0" style="3" hidden="1" customWidth="1"/>
    <col min="33" max="36" width="11.42578125" style="3"/>
    <col min="37" max="41" width="11.42578125" style="3" customWidth="1"/>
    <col min="42" max="42" width="23.42578125" style="3" bestFit="1" customWidth="1"/>
    <col min="43" max="43" width="12" style="3" customWidth="1"/>
    <col min="44" max="44" width="17.28515625" style="3" customWidth="1"/>
    <col min="45" max="45" width="21.5703125" style="3" customWidth="1"/>
    <col min="46" max="46" width="14.42578125" style="3" customWidth="1"/>
    <col min="47" max="47" width="14.28515625" style="3" customWidth="1"/>
    <col min="48" max="16384" width="11.42578125" style="3"/>
  </cols>
  <sheetData>
    <row r="1" spans="2:37" ht="15.75" thickBot="1"/>
    <row r="2" spans="2:37" ht="24.75" thickTop="1" thickBot="1">
      <c r="B2" s="259" t="s">
        <v>456</v>
      </c>
      <c r="C2" s="260"/>
      <c r="D2" s="260"/>
      <c r="E2" s="260"/>
      <c r="F2" s="260"/>
      <c r="G2" s="260"/>
      <c r="H2" s="260"/>
      <c r="I2" s="260"/>
      <c r="J2" s="260"/>
      <c r="K2" s="260"/>
      <c r="M2" s="261"/>
      <c r="N2" s="262"/>
      <c r="O2" s="263"/>
      <c r="P2" s="263"/>
      <c r="Q2" s="263"/>
      <c r="R2" s="263"/>
      <c r="S2" s="263"/>
      <c r="T2" s="264"/>
    </row>
    <row r="3" spans="2:37" ht="15.75" thickBot="1">
      <c r="M3" s="265"/>
      <c r="N3" s="266" t="s">
        <v>453</v>
      </c>
      <c r="O3" s="266"/>
      <c r="P3" s="266"/>
      <c r="Q3" s="266"/>
      <c r="R3" s="267"/>
      <c r="S3" s="268"/>
      <c r="T3" s="269"/>
    </row>
    <row r="4" spans="2:37" ht="15.75" thickTop="1">
      <c r="B4" s="493" t="s">
        <v>443</v>
      </c>
      <c r="C4" s="494"/>
      <c r="D4" s="494"/>
      <c r="E4" s="494"/>
      <c r="F4" s="494"/>
      <c r="G4" s="494"/>
      <c r="H4" s="494"/>
      <c r="I4" s="494"/>
      <c r="J4" s="494"/>
      <c r="K4" s="495"/>
      <c r="M4" s="265"/>
      <c r="O4" s="3"/>
      <c r="T4" s="269"/>
    </row>
    <row r="5" spans="2:37" ht="15.75" thickBot="1">
      <c r="M5" s="265"/>
      <c r="N5" s="270" t="s">
        <v>14</v>
      </c>
      <c r="O5" s="201" t="str">
        <f>E8</f>
        <v>2.0TD</v>
      </c>
      <c r="P5" s="203"/>
      <c r="Q5" s="203"/>
      <c r="R5" s="203"/>
      <c r="S5" s="203"/>
      <c r="T5" s="269"/>
    </row>
    <row r="6" spans="2:37" ht="16.5" thickTop="1" thickBot="1">
      <c r="B6" s="271"/>
      <c r="C6" s="272"/>
      <c r="D6" s="272"/>
      <c r="E6" s="272"/>
      <c r="F6" s="272"/>
      <c r="G6" s="272"/>
      <c r="H6" s="272"/>
      <c r="I6" s="272"/>
      <c r="J6" s="272"/>
      <c r="K6" s="273"/>
      <c r="M6" s="265"/>
      <c r="N6" s="270" t="s">
        <v>23</v>
      </c>
      <c r="O6" s="202">
        <f>E10</f>
        <v>29900</v>
      </c>
      <c r="P6" s="203"/>
      <c r="Q6" s="203"/>
      <c r="R6" s="203"/>
      <c r="S6" s="203"/>
      <c r="T6" s="269"/>
    </row>
    <row r="7" spans="2:37" ht="16.5" thickBot="1">
      <c r="B7" s="274"/>
      <c r="C7" s="522" t="s">
        <v>13</v>
      </c>
      <c r="D7" s="523"/>
      <c r="E7" s="523"/>
      <c r="F7" s="523"/>
      <c r="G7" s="523"/>
      <c r="H7" s="523"/>
      <c r="I7" s="523"/>
      <c r="J7" s="524"/>
      <c r="K7" s="275"/>
      <c r="M7" s="265"/>
      <c r="N7" s="270" t="s">
        <v>62</v>
      </c>
      <c r="O7" s="194" t="s">
        <v>533</v>
      </c>
      <c r="T7" s="269"/>
      <c r="Z7" s="317"/>
    </row>
    <row r="8" spans="2:37">
      <c r="B8" s="274"/>
      <c r="C8" s="498" t="s">
        <v>14</v>
      </c>
      <c r="D8" s="499"/>
      <c r="E8" s="525" t="s">
        <v>56</v>
      </c>
      <c r="F8" s="525"/>
      <c r="G8" s="525"/>
      <c r="H8" s="525"/>
      <c r="I8" s="525"/>
      <c r="J8" s="526"/>
      <c r="K8" s="275"/>
      <c r="M8" s="265"/>
      <c r="T8" s="269"/>
      <c r="Z8" s="317"/>
    </row>
    <row r="9" spans="2:37">
      <c r="B9" s="274"/>
      <c r="C9" s="496" t="s">
        <v>0</v>
      </c>
      <c r="D9" s="497"/>
      <c r="E9" s="527" t="s">
        <v>537</v>
      </c>
      <c r="F9" s="527"/>
      <c r="G9" s="527"/>
      <c r="H9" s="527"/>
      <c r="I9" s="527"/>
      <c r="J9" s="528"/>
      <c r="K9" s="275"/>
      <c r="M9" s="265"/>
      <c r="N9" s="277" t="s">
        <v>375</v>
      </c>
      <c r="O9" s="278"/>
      <c r="P9" s="278"/>
      <c r="Q9" s="278"/>
      <c r="R9" s="278"/>
      <c r="S9" s="276"/>
      <c r="T9" s="269"/>
    </row>
    <row r="10" spans="2:37" ht="15.75" thickBot="1">
      <c r="B10" s="274"/>
      <c r="C10" s="509" t="s">
        <v>15</v>
      </c>
      <c r="D10" s="510"/>
      <c r="E10" s="529">
        <v>29900</v>
      </c>
      <c r="F10" s="529"/>
      <c r="G10" s="529"/>
      <c r="H10" s="529"/>
      <c r="I10" s="529"/>
      <c r="J10" s="530"/>
      <c r="K10" s="275"/>
      <c r="M10" s="265"/>
      <c r="N10" s="204"/>
      <c r="O10" s="206"/>
      <c r="P10" s="206"/>
      <c r="Q10" s="206"/>
      <c r="R10" s="206"/>
      <c r="S10" s="206"/>
      <c r="T10" s="269"/>
    </row>
    <row r="11" spans="2:37" ht="15.75" thickBot="1">
      <c r="B11" s="274"/>
      <c r="C11" s="502" t="s">
        <v>413</v>
      </c>
      <c r="D11" s="503"/>
      <c r="E11" s="531" t="s">
        <v>93</v>
      </c>
      <c r="F11" s="531"/>
      <c r="G11" s="531"/>
      <c r="H11" s="531"/>
      <c r="I11" s="531"/>
      <c r="J11" s="532"/>
      <c r="K11" s="275"/>
      <c r="M11" s="265"/>
      <c r="O11" s="224" t="s">
        <v>12</v>
      </c>
      <c r="P11" s="225" t="s">
        <v>454</v>
      </c>
      <c r="Q11" s="226" t="s">
        <v>455</v>
      </c>
      <c r="R11" s="227" t="s">
        <v>24</v>
      </c>
      <c r="S11" s="210"/>
      <c r="T11" s="269"/>
    </row>
    <row r="12" spans="2:37" ht="15.75" thickBot="1">
      <c r="B12" s="274"/>
      <c r="C12" s="279"/>
      <c r="D12" s="279"/>
      <c r="E12" s="279"/>
      <c r="F12" s="279"/>
      <c r="G12" s="279"/>
      <c r="H12" s="279"/>
      <c r="I12" s="279"/>
      <c r="J12" s="279"/>
      <c r="K12" s="280"/>
      <c r="M12" s="265"/>
      <c r="N12" s="214" t="s">
        <v>70</v>
      </c>
      <c r="O12" s="215">
        <f>'.'!B1311</f>
        <v>652.40676409772061</v>
      </c>
      <c r="P12" s="215">
        <f t="shared" ref="P12:P22" si="0">IFERROR($E$53-O12,"")</f>
        <v>-14.036764097720607</v>
      </c>
      <c r="Q12" s="216">
        <f t="shared" ref="Q12:Q29" si="1">IFERROR(P12/$E$53,"")</f>
        <v>-2.1988445725395312E-2</v>
      </c>
      <c r="R12" s="217">
        <f>IFERROR(P12*12,"")</f>
        <v>-168.44116917264728</v>
      </c>
      <c r="S12" s="211"/>
      <c r="T12" s="269"/>
    </row>
    <row r="13" spans="2:37" ht="16.5" thickBot="1">
      <c r="B13" s="274"/>
      <c r="C13" s="511" t="s">
        <v>16</v>
      </c>
      <c r="D13" s="512"/>
      <c r="E13" s="512"/>
      <c r="F13" s="512"/>
      <c r="G13" s="512"/>
      <c r="H13" s="512"/>
      <c r="I13" s="512"/>
      <c r="J13" s="513"/>
      <c r="K13" s="280"/>
      <c r="M13" s="265"/>
      <c r="N13" s="218" t="s">
        <v>71</v>
      </c>
      <c r="O13" s="207">
        <f>'.'!L1311</f>
        <v>609.44027617622055</v>
      </c>
      <c r="P13" s="207">
        <f t="shared" si="0"/>
        <v>28.929723823779455</v>
      </c>
      <c r="Q13" s="205">
        <f t="shared" si="1"/>
        <v>4.5318113043813862E-2</v>
      </c>
      <c r="R13" s="219">
        <f t="shared" ref="R13:R29" si="2">IFERROR(P13*12,"")</f>
        <v>347.15668588535345</v>
      </c>
      <c r="S13" s="211"/>
      <c r="T13" s="269"/>
      <c r="AB13" s="3">
        <v>0</v>
      </c>
    </row>
    <row r="14" spans="2:37" ht="14.25" customHeight="1" thickBot="1">
      <c r="B14" s="274"/>
      <c r="C14" s="533" t="s">
        <v>17</v>
      </c>
      <c r="D14" s="534"/>
      <c r="E14" s="514" t="s">
        <v>534</v>
      </c>
      <c r="F14" s="515"/>
      <c r="G14" s="515"/>
      <c r="H14" s="515"/>
      <c r="I14" s="515"/>
      <c r="J14" s="516"/>
      <c r="K14" s="275"/>
      <c r="M14" s="265"/>
      <c r="N14" s="220" t="s">
        <v>72</v>
      </c>
      <c r="O14" s="221">
        <f>'.'!B1331</f>
        <v>586.62713683052061</v>
      </c>
      <c r="P14" s="221">
        <f>IFERROR($E$53-O14,"")</f>
        <v>51.742863169479392</v>
      </c>
      <c r="Q14" s="222">
        <f t="shared" si="1"/>
        <v>8.1054659788961564E-2</v>
      </c>
      <c r="R14" s="223">
        <f t="shared" si="2"/>
        <v>620.91435803375271</v>
      </c>
      <c r="S14" s="211"/>
      <c r="T14" s="269"/>
      <c r="AB14" s="88">
        <v>0.03</v>
      </c>
      <c r="AK14" s="88"/>
    </row>
    <row r="15" spans="2:37">
      <c r="B15" s="274"/>
      <c r="C15" s="496" t="s">
        <v>490</v>
      </c>
      <c r="D15" s="497"/>
      <c r="E15" s="517"/>
      <c r="F15" s="517"/>
      <c r="G15" s="517"/>
      <c r="H15" s="517"/>
      <c r="I15" s="517"/>
      <c r="J15" s="518"/>
      <c r="K15" s="275"/>
      <c r="M15" s="265"/>
      <c r="N15" s="214" t="s">
        <v>73</v>
      </c>
      <c r="O15" s="215">
        <f>'.'!L1331</f>
        <v>644.03945867802747</v>
      </c>
      <c r="P15" s="215">
        <f t="shared" si="0"/>
        <v>-5.6694586780274676</v>
      </c>
      <c r="Q15" s="216">
        <f t="shared" si="1"/>
        <v>-8.8811483591451166E-3</v>
      </c>
      <c r="R15" s="217">
        <f t="shared" si="2"/>
        <v>-68.033504136329611</v>
      </c>
      <c r="S15" s="211"/>
      <c r="T15" s="269"/>
      <c r="AB15" s="88">
        <v>0.05</v>
      </c>
      <c r="AC15" s="3" t="s">
        <v>54</v>
      </c>
      <c r="AD15" s="3" t="s">
        <v>56</v>
      </c>
      <c r="AE15" s="3" t="s">
        <v>93</v>
      </c>
      <c r="AF15" s="3" t="s">
        <v>526</v>
      </c>
      <c r="AK15" s="88"/>
    </row>
    <row r="16" spans="2:37">
      <c r="B16" s="274"/>
      <c r="C16" s="496" t="s">
        <v>52</v>
      </c>
      <c r="D16" s="497"/>
      <c r="E16" s="517"/>
      <c r="F16" s="517"/>
      <c r="G16" s="517"/>
      <c r="H16" s="517"/>
      <c r="I16" s="517"/>
      <c r="J16" s="518"/>
      <c r="K16" s="275"/>
      <c r="M16" s="265"/>
      <c r="N16" s="218" t="s">
        <v>74</v>
      </c>
      <c r="O16" s="207">
        <f>'.'!B1351</f>
        <v>619.98269901341098</v>
      </c>
      <c r="P16" s="207">
        <f t="shared" si="0"/>
        <v>18.387300986589025</v>
      </c>
      <c r="Q16" s="205">
        <f t="shared" si="1"/>
        <v>2.8803516748263584E-2</v>
      </c>
      <c r="R16" s="219">
        <f t="shared" si="2"/>
        <v>220.6476118390683</v>
      </c>
      <c r="S16" s="211"/>
      <c r="T16" s="269"/>
      <c r="AB16" s="88">
        <v>0.1</v>
      </c>
      <c r="AC16" s="3" t="s">
        <v>55</v>
      </c>
      <c r="AD16" s="3" t="s">
        <v>31</v>
      </c>
      <c r="AE16" s="3" t="s">
        <v>116</v>
      </c>
      <c r="AF16" s="3" t="s">
        <v>527</v>
      </c>
      <c r="AK16" s="88"/>
    </row>
    <row r="17" spans="2:37" ht="15.75" thickBot="1">
      <c r="B17" s="274"/>
      <c r="C17" s="496" t="s">
        <v>50</v>
      </c>
      <c r="D17" s="497"/>
      <c r="E17" s="519" t="s">
        <v>536</v>
      </c>
      <c r="F17" s="520"/>
      <c r="G17" s="520"/>
      <c r="H17" s="520"/>
      <c r="I17" s="520"/>
      <c r="J17" s="521"/>
      <c r="K17" s="275"/>
      <c r="M17" s="265"/>
      <c r="N17" s="220" t="s">
        <v>75</v>
      </c>
      <c r="O17" s="221">
        <f>'.'!L1351</f>
        <v>598.28585462079457</v>
      </c>
      <c r="P17" s="221">
        <f>IFERROR($E$53-O17,"")</f>
        <v>40.084145379205438</v>
      </c>
      <c r="Q17" s="222">
        <f t="shared" si="1"/>
        <v>6.2791398999334933E-2</v>
      </c>
      <c r="R17" s="223">
        <f t="shared" si="2"/>
        <v>481.00974455046526</v>
      </c>
      <c r="S17" s="211"/>
      <c r="T17" s="269"/>
      <c r="AB17" s="88">
        <v>0.21</v>
      </c>
      <c r="AD17" s="3" t="s">
        <v>32</v>
      </c>
      <c r="AE17" s="3" t="s">
        <v>412</v>
      </c>
      <c r="AK17" s="88"/>
    </row>
    <row r="18" spans="2:37" ht="15.75" thickBot="1">
      <c r="B18" s="274"/>
      <c r="C18" s="502" t="s">
        <v>49</v>
      </c>
      <c r="D18" s="503"/>
      <c r="E18" s="542" t="s">
        <v>535</v>
      </c>
      <c r="F18" s="542"/>
      <c r="G18" s="542"/>
      <c r="H18" s="542"/>
      <c r="I18" s="542"/>
      <c r="J18" s="543"/>
      <c r="K18" s="275"/>
      <c r="M18" s="265"/>
      <c r="N18" s="214" t="s">
        <v>528</v>
      </c>
      <c r="O18" s="215">
        <f>IF(E10&lt;50000,'.'!B1372,"")</f>
        <v>639.81633901545615</v>
      </c>
      <c r="P18" s="215">
        <f t="shared" si="0"/>
        <v>-1.4463390154561466</v>
      </c>
      <c r="Q18" s="216">
        <f t="shared" si="1"/>
        <v>-2.265675102927999E-3</v>
      </c>
      <c r="R18" s="217">
        <f t="shared" si="2"/>
        <v>-17.35606818547376</v>
      </c>
      <c r="S18" s="211"/>
      <c r="T18" s="269"/>
    </row>
    <row r="19" spans="2:37" ht="15.75" thickBot="1">
      <c r="B19" s="281"/>
      <c r="C19" s="282"/>
      <c r="D19" s="282"/>
      <c r="E19" s="282"/>
      <c r="F19" s="282"/>
      <c r="G19" s="282"/>
      <c r="H19" s="282"/>
      <c r="I19" s="282"/>
      <c r="J19" s="282"/>
      <c r="K19" s="283"/>
      <c r="M19" s="265"/>
      <c r="N19" s="218" t="s">
        <v>529</v>
      </c>
      <c r="O19" s="207">
        <f>IF(E10&lt;50000,'.'!L1372,"")</f>
        <v>616.42322647783976</v>
      </c>
      <c r="P19" s="207">
        <f t="shared" si="0"/>
        <v>21.946773522160242</v>
      </c>
      <c r="Q19" s="205">
        <f t="shared" si="1"/>
        <v>3.4379393646568987E-2</v>
      </c>
      <c r="R19" s="219">
        <f t="shared" si="2"/>
        <v>263.36128226592291</v>
      </c>
      <c r="S19" s="211"/>
      <c r="T19" s="269"/>
    </row>
    <row r="20" spans="2:37" ht="16.5" thickTop="1" thickBot="1">
      <c r="M20" s="265"/>
      <c r="N20" s="220" t="s">
        <v>530</v>
      </c>
      <c r="O20" s="221">
        <f>IF(E10&lt;50000,'.'!B1392,"")</f>
        <v>593.64721766967534</v>
      </c>
      <c r="P20" s="221">
        <f>IFERROR($E$53-O20,"")</f>
        <v>44.722782330324662</v>
      </c>
      <c r="Q20" s="222">
        <f t="shared" si="1"/>
        <v>7.0057775788844492E-2</v>
      </c>
      <c r="R20" s="223">
        <f t="shared" si="2"/>
        <v>536.67338796389595</v>
      </c>
      <c r="S20" s="211"/>
      <c r="T20" s="269"/>
    </row>
    <row r="21" spans="2:37" ht="15.75" thickTop="1">
      <c r="B21" s="284"/>
      <c r="C21" s="285"/>
      <c r="D21" s="285"/>
      <c r="E21" s="285"/>
      <c r="F21" s="273"/>
      <c r="H21" s="271"/>
      <c r="I21" s="272"/>
      <c r="J21" s="272"/>
      <c r="K21" s="273"/>
      <c r="M21" s="265"/>
      <c r="N21" s="214" t="s">
        <v>409</v>
      </c>
      <c r="O21" s="215" t="str">
        <f>IF(AND(E10&gt;50000,E10&lt;100000),'.'!B1624,"")</f>
        <v/>
      </c>
      <c r="P21" s="215" t="str">
        <f t="shared" si="0"/>
        <v/>
      </c>
      <c r="Q21" s="216" t="str">
        <f t="shared" si="1"/>
        <v/>
      </c>
      <c r="R21" s="217" t="str">
        <f t="shared" ref="R21:R23" si="3">IFERROR(P21*12,"")</f>
        <v/>
      </c>
      <c r="S21" s="211"/>
      <c r="T21" s="269"/>
    </row>
    <row r="22" spans="2:37" ht="15.75" thickBot="1">
      <c r="B22" s="286"/>
      <c r="C22" s="287" t="s">
        <v>448</v>
      </c>
      <c r="D22" s="287"/>
      <c r="E22" s="287"/>
      <c r="F22" s="275"/>
      <c r="H22" s="318"/>
      <c r="I22" s="287" t="s">
        <v>468</v>
      </c>
      <c r="J22" s="287"/>
      <c r="K22" s="275"/>
      <c r="M22" s="265"/>
      <c r="N22" s="218" t="s">
        <v>410</v>
      </c>
      <c r="O22" s="207" t="str">
        <f>IF(AND(E10&gt;50000,E10&lt;100000),'.'!L1624,"")</f>
        <v/>
      </c>
      <c r="P22" s="207" t="str">
        <f t="shared" si="0"/>
        <v/>
      </c>
      <c r="Q22" s="205" t="str">
        <f t="shared" si="1"/>
        <v/>
      </c>
      <c r="R22" s="219" t="str">
        <f t="shared" si="3"/>
        <v/>
      </c>
      <c r="S22" s="211"/>
      <c r="T22" s="269"/>
    </row>
    <row r="23" spans="2:37" ht="16.5" thickTop="1" thickBot="1">
      <c r="B23" s="286"/>
      <c r="C23" s="288" t="s">
        <v>446</v>
      </c>
      <c r="D23" s="289" t="s">
        <v>444</v>
      </c>
      <c r="E23" s="289" t="s">
        <v>445</v>
      </c>
      <c r="F23" s="275"/>
      <c r="H23" s="318"/>
      <c r="I23" s="279"/>
      <c r="J23" s="279"/>
      <c r="K23" s="275"/>
      <c r="M23" s="265"/>
      <c r="N23" s="220" t="s">
        <v>411</v>
      </c>
      <c r="O23" s="221" t="str">
        <f>IF(AND(E10&gt;50000,E10&lt;100000),'.'!B1645,"")</f>
        <v/>
      </c>
      <c r="P23" s="221" t="str">
        <f>IFERROR($E$53-O23,"")</f>
        <v/>
      </c>
      <c r="Q23" s="222" t="str">
        <f t="shared" si="1"/>
        <v/>
      </c>
      <c r="R23" s="223" t="str">
        <f t="shared" si="3"/>
        <v/>
      </c>
      <c r="S23" s="211"/>
      <c r="T23" s="269"/>
    </row>
    <row r="24" spans="2:37">
      <c r="B24" s="290"/>
      <c r="C24" s="291" t="s">
        <v>18</v>
      </c>
      <c r="D24" s="195">
        <v>46082</v>
      </c>
      <c r="E24" s="195">
        <v>46112</v>
      </c>
      <c r="F24" s="275"/>
      <c r="H24" s="318"/>
      <c r="I24" s="294" t="s">
        <v>465</v>
      </c>
      <c r="J24" s="319"/>
      <c r="K24" s="275"/>
      <c r="M24" s="265"/>
      <c r="N24" s="214" t="s">
        <v>76</v>
      </c>
      <c r="O24" s="215">
        <f>'.'!L1392</f>
        <v>595.73586207152061</v>
      </c>
      <c r="P24" s="215">
        <f t="shared" ref="P24:P29" si="4">IFERROR($E$53-O24,"")</f>
        <v>42.63413792847939</v>
      </c>
      <c r="Q24" s="216">
        <f t="shared" si="1"/>
        <v>6.6785935943856053E-2</v>
      </c>
      <c r="R24" s="217">
        <f t="shared" si="2"/>
        <v>511.60965514175268</v>
      </c>
      <c r="S24" s="211"/>
      <c r="T24" s="269"/>
    </row>
    <row r="25" spans="2:37">
      <c r="B25" s="290"/>
      <c r="C25" s="292"/>
      <c r="D25" s="289" t="s">
        <v>447</v>
      </c>
      <c r="E25" s="293">
        <f>(E24-D24)+1</f>
        <v>31</v>
      </c>
      <c r="F25" s="275"/>
      <c r="H25" s="318"/>
      <c r="I25" s="279"/>
      <c r="J25" s="296" t="s">
        <v>451</v>
      </c>
      <c r="K25" s="275"/>
      <c r="M25" s="265"/>
      <c r="N25" s="218" t="s">
        <v>77</v>
      </c>
      <c r="O25" s="207">
        <f>'.'!B1413</f>
        <v>552.76763519852068</v>
      </c>
      <c r="P25" s="207">
        <f t="shared" si="4"/>
        <v>85.602364801479325</v>
      </c>
      <c r="Q25" s="205">
        <f t="shared" si="1"/>
        <v>0.13409521876259745</v>
      </c>
      <c r="R25" s="219">
        <f t="shared" si="2"/>
        <v>1027.2283776177519</v>
      </c>
      <c r="S25" s="211"/>
      <c r="T25" s="269"/>
    </row>
    <row r="26" spans="2:37" ht="15.75" thickBot="1">
      <c r="B26" s="274"/>
      <c r="C26" s="294" t="s">
        <v>461</v>
      </c>
      <c r="D26" s="319"/>
      <c r="E26" s="319"/>
      <c r="F26" s="275"/>
      <c r="H26" s="318"/>
      <c r="I26" s="270" t="s">
        <v>450</v>
      </c>
      <c r="J26" s="240"/>
      <c r="K26" s="275"/>
      <c r="M26" s="265"/>
      <c r="N26" s="220" t="s">
        <v>78</v>
      </c>
      <c r="O26" s="221">
        <f>'.'!L1413</f>
        <v>529.95448126022052</v>
      </c>
      <c r="P26" s="221">
        <f t="shared" si="4"/>
        <v>108.41551873977949</v>
      </c>
      <c r="Q26" s="222">
        <f t="shared" si="1"/>
        <v>0.16983178836690241</v>
      </c>
      <c r="R26" s="223">
        <f t="shared" si="2"/>
        <v>1300.9862248773538</v>
      </c>
      <c r="S26" s="211"/>
      <c r="T26" s="269"/>
    </row>
    <row r="27" spans="2:37">
      <c r="B27" s="274"/>
      <c r="C27" s="279"/>
      <c r="D27" s="279"/>
      <c r="E27" s="296" t="s">
        <v>451</v>
      </c>
      <c r="F27" s="275"/>
      <c r="H27" s="318"/>
      <c r="I27" s="270" t="s">
        <v>4</v>
      </c>
      <c r="J27" s="240"/>
      <c r="K27" s="275"/>
      <c r="M27" s="265"/>
      <c r="N27" s="214" t="s">
        <v>79</v>
      </c>
      <c r="O27" s="215">
        <f>'.'!B1434</f>
        <v>587.36760083652746</v>
      </c>
      <c r="P27" s="215">
        <f t="shared" si="4"/>
        <v>51.002399163472546</v>
      </c>
      <c r="Q27" s="216">
        <f t="shared" si="1"/>
        <v>7.9894730584884235E-2</v>
      </c>
      <c r="R27" s="217">
        <f t="shared" si="2"/>
        <v>612.02878996167055</v>
      </c>
      <c r="S27" s="211"/>
      <c r="T27" s="269"/>
    </row>
    <row r="28" spans="2:37">
      <c r="B28" s="274"/>
      <c r="C28" s="507" t="s">
        <v>2</v>
      </c>
      <c r="D28" s="270" t="s">
        <v>450</v>
      </c>
      <c r="E28" s="240">
        <v>11.95</v>
      </c>
      <c r="F28" s="275"/>
      <c r="H28" s="318"/>
      <c r="I28" s="270" t="s">
        <v>5</v>
      </c>
      <c r="J28" s="240"/>
      <c r="K28" s="275"/>
      <c r="M28" s="265"/>
      <c r="N28" s="218" t="s">
        <v>80</v>
      </c>
      <c r="O28" s="207">
        <f>'.'!L1434</f>
        <v>563.30910222041109</v>
      </c>
      <c r="P28" s="207">
        <f t="shared" si="4"/>
        <v>75.060897779588913</v>
      </c>
      <c r="Q28" s="205">
        <f t="shared" si="1"/>
        <v>0.11758211974182514</v>
      </c>
      <c r="R28" s="219">
        <f t="shared" si="2"/>
        <v>900.73077335506696</v>
      </c>
      <c r="S28" s="211"/>
      <c r="T28" s="269"/>
    </row>
    <row r="29" spans="2:37" ht="15.75" thickBot="1">
      <c r="B29" s="274"/>
      <c r="C29" s="507"/>
      <c r="D29" s="270" t="s">
        <v>4</v>
      </c>
      <c r="E29" s="240">
        <v>11.95</v>
      </c>
      <c r="F29" s="275"/>
      <c r="H29" s="318"/>
      <c r="I29" s="270" t="s">
        <v>6</v>
      </c>
      <c r="J29" s="240"/>
      <c r="K29" s="275"/>
      <c r="M29" s="265"/>
      <c r="N29" s="220" t="s">
        <v>81</v>
      </c>
      <c r="O29" s="221">
        <f>'.'!B1455</f>
        <v>541.61399677929455</v>
      </c>
      <c r="P29" s="221">
        <f t="shared" si="4"/>
        <v>96.756003220705452</v>
      </c>
      <c r="Q29" s="222">
        <f t="shared" si="1"/>
        <v>0.15156727794336428</v>
      </c>
      <c r="R29" s="223">
        <f t="shared" si="2"/>
        <v>1161.0720386484654</v>
      </c>
      <c r="S29" s="211"/>
      <c r="T29" s="269"/>
    </row>
    <row r="30" spans="2:37">
      <c r="B30" s="274"/>
      <c r="C30" s="507"/>
      <c r="D30" s="270" t="s">
        <v>5</v>
      </c>
      <c r="E30" s="240"/>
      <c r="F30" s="275"/>
      <c r="H30" s="318"/>
      <c r="I30" s="270" t="s">
        <v>7</v>
      </c>
      <c r="J30" s="240"/>
      <c r="K30" s="275"/>
      <c r="M30" s="265"/>
      <c r="N30" s="4"/>
      <c r="T30" s="269"/>
    </row>
    <row r="31" spans="2:37">
      <c r="B31" s="274"/>
      <c r="C31" s="507"/>
      <c r="D31" s="270" t="s">
        <v>6</v>
      </c>
      <c r="E31" s="240"/>
      <c r="F31" s="275"/>
      <c r="H31" s="318"/>
      <c r="I31" s="270" t="s">
        <v>8</v>
      </c>
      <c r="J31" s="240"/>
      <c r="K31" s="275"/>
      <c r="M31" s="265"/>
      <c r="N31" s="277" t="s">
        <v>376</v>
      </c>
      <c r="O31" s="278"/>
      <c r="P31" s="278"/>
      <c r="Q31" s="278"/>
      <c r="R31" s="278"/>
      <c r="S31" s="276"/>
      <c r="T31" s="269"/>
    </row>
    <row r="32" spans="2:37" ht="15.75" thickBot="1">
      <c r="B32" s="274"/>
      <c r="C32" s="507"/>
      <c r="D32" s="270" t="s">
        <v>7</v>
      </c>
      <c r="E32" s="240"/>
      <c r="F32" s="275"/>
      <c r="H32" s="318"/>
      <c r="I32" s="320"/>
      <c r="J32" s="321"/>
      <c r="K32" s="275"/>
      <c r="M32" s="265"/>
      <c r="T32" s="269"/>
    </row>
    <row r="33" spans="2:26" ht="15.75" thickBot="1">
      <c r="B33" s="274"/>
      <c r="C33" s="507"/>
      <c r="D33" s="270" t="s">
        <v>8</v>
      </c>
      <c r="E33" s="240"/>
      <c r="F33" s="275"/>
      <c r="H33" s="318"/>
      <c r="I33" s="294" t="s">
        <v>466</v>
      </c>
      <c r="J33" s="319"/>
      <c r="K33" s="275"/>
      <c r="M33" s="265"/>
      <c r="O33" s="228" t="s">
        <v>12</v>
      </c>
      <c r="P33" s="229" t="s">
        <v>454</v>
      </c>
      <c r="Q33" s="230" t="s">
        <v>455</v>
      </c>
      <c r="R33" s="231" t="s">
        <v>24</v>
      </c>
      <c r="S33" s="210"/>
      <c r="T33" s="269"/>
    </row>
    <row r="34" spans="2:26">
      <c r="B34" s="274"/>
      <c r="C34" s="279"/>
      <c r="D34" s="279"/>
      <c r="E34" s="279"/>
      <c r="F34" s="275"/>
      <c r="H34" s="318"/>
      <c r="I34" s="279"/>
      <c r="J34" s="296" t="s">
        <v>452</v>
      </c>
      <c r="K34" s="275"/>
      <c r="M34" s="265"/>
      <c r="N34" s="244" t="s">
        <v>82</v>
      </c>
      <c r="O34" s="215">
        <f>'.'!L1455</f>
        <v>562.63850759987008</v>
      </c>
      <c r="P34" s="215">
        <f t="shared" ref="P34:P48" si="5">IFERROR($E$53-O34,"")</f>
        <v>75.731492400129923</v>
      </c>
      <c r="Q34" s="216">
        <f t="shared" ref="Q34:Q48" si="6">IFERROR(P34/$E$53,"")</f>
        <v>0.1186325992764853</v>
      </c>
      <c r="R34" s="217">
        <f>IFERROR(P34*12,"")</f>
        <v>908.77790880155908</v>
      </c>
      <c r="S34" s="211"/>
      <c r="T34" s="269"/>
    </row>
    <row r="35" spans="2:26">
      <c r="B35" s="274"/>
      <c r="C35" s="508" t="s">
        <v>20</v>
      </c>
      <c r="D35" s="508"/>
      <c r="E35" s="196"/>
      <c r="F35" s="275"/>
      <c r="H35" s="322"/>
      <c r="I35" s="270" t="s">
        <v>450</v>
      </c>
      <c r="J35" s="240"/>
      <c r="K35" s="275"/>
      <c r="M35" s="265"/>
      <c r="N35" s="245" t="s">
        <v>83</v>
      </c>
      <c r="O35" s="207">
        <f>'.'!B1476</f>
        <v>503.53683341271437</v>
      </c>
      <c r="P35" s="207">
        <f t="shared" si="5"/>
        <v>134.83316658728563</v>
      </c>
      <c r="Q35" s="205">
        <f t="shared" si="6"/>
        <v>0.21121476038549059</v>
      </c>
      <c r="R35" s="219">
        <f>IFERROR(P35*12,"")</f>
        <v>1617.9979990474276</v>
      </c>
      <c r="S35" s="211"/>
      <c r="T35" s="269"/>
    </row>
    <row r="36" spans="2:26" ht="15.75" thickBot="1">
      <c r="B36" s="274"/>
      <c r="C36" s="279"/>
      <c r="D36" s="279"/>
      <c r="E36" s="279"/>
      <c r="F36" s="275"/>
      <c r="H36" s="322"/>
      <c r="I36" s="270" t="s">
        <v>4</v>
      </c>
      <c r="J36" s="240"/>
      <c r="K36" s="275"/>
      <c r="M36" s="265"/>
      <c r="N36" s="246" t="s">
        <v>84</v>
      </c>
      <c r="O36" s="221">
        <f>'.'!L1476</f>
        <v>485.11601178911002</v>
      </c>
      <c r="P36" s="221">
        <f t="shared" si="5"/>
        <v>153.25398821088999</v>
      </c>
      <c r="Q36" s="222">
        <f t="shared" si="6"/>
        <v>0.24007078686481192</v>
      </c>
      <c r="R36" s="223">
        <f>IFERROR(P36*12,"")</f>
        <v>1839.0478585306798</v>
      </c>
      <c r="S36" s="211"/>
      <c r="T36" s="269"/>
    </row>
    <row r="37" spans="2:26">
      <c r="B37" s="274"/>
      <c r="C37" s="294" t="s">
        <v>462</v>
      </c>
      <c r="D37" s="295"/>
      <c r="E37" s="295"/>
      <c r="F37" s="275"/>
      <c r="H37" s="322"/>
      <c r="I37" s="270" t="s">
        <v>5</v>
      </c>
      <c r="J37" s="240"/>
      <c r="K37" s="275"/>
      <c r="M37" s="265"/>
      <c r="N37" s="244" t="s">
        <v>372</v>
      </c>
      <c r="O37" s="215">
        <f>'.'!L1518</f>
        <v>570.06836476871615</v>
      </c>
      <c r="P37" s="215">
        <f t="shared" si="5"/>
        <v>68.301635231283853</v>
      </c>
      <c r="Q37" s="216">
        <f t="shared" si="6"/>
        <v>0.10699380489572483</v>
      </c>
      <c r="R37" s="217">
        <f t="shared" ref="R37:R39" si="7">IFERROR(P37*12,"")</f>
        <v>819.61962277540624</v>
      </c>
      <c r="S37" s="211"/>
      <c r="T37" s="269"/>
    </row>
    <row r="38" spans="2:26">
      <c r="B38" s="274"/>
      <c r="C38" s="279"/>
      <c r="D38" s="279"/>
      <c r="E38" s="296" t="s">
        <v>452</v>
      </c>
      <c r="F38" s="275"/>
      <c r="H38" s="322"/>
      <c r="I38" s="270" t="s">
        <v>6</v>
      </c>
      <c r="J38" s="240"/>
      <c r="K38" s="275"/>
      <c r="M38" s="265"/>
      <c r="N38" s="245" t="s">
        <v>373</v>
      </c>
      <c r="O38" s="207">
        <f>'.'!B1539</f>
        <v>502.37522880057969</v>
      </c>
      <c r="P38" s="207">
        <f t="shared" si="5"/>
        <v>135.99477119942031</v>
      </c>
      <c r="Q38" s="205">
        <f t="shared" si="6"/>
        <v>0.21303440199166676</v>
      </c>
      <c r="R38" s="219">
        <f t="shared" si="7"/>
        <v>1631.9372543930438</v>
      </c>
      <c r="S38" s="211"/>
      <c r="T38" s="269"/>
    </row>
    <row r="39" spans="2:26" ht="15.75" thickBot="1">
      <c r="B39" s="274"/>
      <c r="C39" s="504" t="s">
        <v>457</v>
      </c>
      <c r="D39" s="270" t="s">
        <v>450</v>
      </c>
      <c r="E39" s="463">
        <v>786</v>
      </c>
      <c r="F39" s="275"/>
      <c r="H39" s="274"/>
      <c r="I39" s="270" t="s">
        <v>7</v>
      </c>
      <c r="J39" s="240"/>
      <c r="K39" s="275"/>
      <c r="M39" s="265"/>
      <c r="N39" s="246" t="s">
        <v>374</v>
      </c>
      <c r="O39" s="221">
        <f>'.'!L1539</f>
        <v>490.05530412584324</v>
      </c>
      <c r="P39" s="221">
        <f t="shared" si="5"/>
        <v>148.31469587415677</v>
      </c>
      <c r="Q39" s="222">
        <f t="shared" si="6"/>
        <v>0.23233343652451832</v>
      </c>
      <c r="R39" s="223">
        <f t="shared" si="7"/>
        <v>1779.7763504898812</v>
      </c>
      <c r="S39" s="211"/>
      <c r="T39" s="269"/>
    </row>
    <row r="40" spans="2:26">
      <c r="B40" s="274"/>
      <c r="C40" s="505"/>
      <c r="D40" s="270" t="s">
        <v>4</v>
      </c>
      <c r="E40" s="239">
        <v>774</v>
      </c>
      <c r="F40" s="275"/>
      <c r="H40" s="274"/>
      <c r="I40" s="270" t="s">
        <v>8</v>
      </c>
      <c r="J40" s="240"/>
      <c r="K40" s="275"/>
      <c r="M40" s="265"/>
      <c r="N40" s="244" t="s">
        <v>378</v>
      </c>
      <c r="O40" s="215">
        <f>'.'!B1560</f>
        <v>533.07561312192286</v>
      </c>
      <c r="P40" s="215">
        <f t="shared" si="5"/>
        <v>105.29438687807715</v>
      </c>
      <c r="Q40" s="216">
        <f t="shared" si="6"/>
        <v>0.16494256759884887</v>
      </c>
      <c r="R40" s="217">
        <f t="shared" ref="R40:R48" si="8">IFERROR(P40*12,"")</f>
        <v>1263.5326425369258</v>
      </c>
      <c r="S40" s="211"/>
      <c r="T40" s="269"/>
    </row>
    <row r="41" spans="2:26" ht="15.75" thickBot="1">
      <c r="B41" s="274"/>
      <c r="C41" s="505"/>
      <c r="D41" s="270" t="s">
        <v>5</v>
      </c>
      <c r="E41" s="239">
        <v>1430</v>
      </c>
      <c r="F41" s="275"/>
      <c r="H41" s="281"/>
      <c r="I41" s="282"/>
      <c r="J41" s="282"/>
      <c r="K41" s="283"/>
      <c r="M41" s="265"/>
      <c r="N41" s="245" t="s">
        <v>379</v>
      </c>
      <c r="O41" s="207">
        <f>'.'!L1560</f>
        <v>467.13482786489794</v>
      </c>
      <c r="P41" s="207">
        <f t="shared" si="5"/>
        <v>171.23517213510206</v>
      </c>
      <c r="Q41" s="205">
        <f t="shared" si="6"/>
        <v>0.26823812543681885</v>
      </c>
      <c r="R41" s="219">
        <f t="shared" si="8"/>
        <v>2054.8220656212247</v>
      </c>
      <c r="S41" s="211"/>
      <c r="T41" s="269"/>
    </row>
    <row r="42" spans="2:26" ht="16.5" thickTop="1" thickBot="1">
      <c r="B42" s="274"/>
      <c r="C42" s="505"/>
      <c r="D42" s="270" t="s">
        <v>6</v>
      </c>
      <c r="E42" s="239"/>
      <c r="F42" s="275"/>
      <c r="M42" s="265"/>
      <c r="N42" s="246" t="s">
        <v>380</v>
      </c>
      <c r="O42" s="221">
        <f>'.'!B1581</f>
        <v>445.05130313788095</v>
      </c>
      <c r="P42" s="221">
        <f>IFERROR($E$53-O42,"")</f>
        <v>193.31869686211905</v>
      </c>
      <c r="Q42" s="222">
        <f t="shared" si="6"/>
        <v>0.30283173843087718</v>
      </c>
      <c r="R42" s="223">
        <f t="shared" si="8"/>
        <v>2319.8243623454287</v>
      </c>
      <c r="S42" s="211"/>
      <c r="T42" s="269"/>
    </row>
    <row r="43" spans="2:26" ht="15.75" thickTop="1">
      <c r="B43" s="274"/>
      <c r="C43" s="505"/>
      <c r="D43" s="270" t="s">
        <v>7</v>
      </c>
      <c r="E43" s="239"/>
      <c r="F43" s="275"/>
      <c r="H43" s="271"/>
      <c r="I43" s="272"/>
      <c r="J43" s="272"/>
      <c r="K43" s="273"/>
      <c r="M43" s="265"/>
      <c r="N43" s="244" t="s">
        <v>381</v>
      </c>
      <c r="O43" s="215">
        <f>'.'!L1581</f>
        <v>576.67145280297768</v>
      </c>
      <c r="P43" s="215">
        <f t="shared" si="5"/>
        <v>61.698547197022322</v>
      </c>
      <c r="Q43" s="216">
        <f t="shared" si="6"/>
        <v>9.6650135809988436E-2</v>
      </c>
      <c r="R43" s="217">
        <f t="shared" si="8"/>
        <v>740.38256636426786</v>
      </c>
      <c r="S43" s="211"/>
      <c r="T43" s="269"/>
      <c r="Z43" s="317"/>
    </row>
    <row r="44" spans="2:26" ht="15.75" thickBot="1">
      <c r="B44" s="274"/>
      <c r="C44" s="506"/>
      <c r="D44" s="270" t="s">
        <v>8</v>
      </c>
      <c r="E44" s="239"/>
      <c r="F44" s="275"/>
      <c r="H44" s="318"/>
      <c r="I44" s="287" t="s">
        <v>469</v>
      </c>
      <c r="J44" s="287"/>
      <c r="K44" s="275"/>
      <c r="M44" s="265"/>
      <c r="N44" s="245" t="s">
        <v>382</v>
      </c>
      <c r="O44" s="207">
        <f>'.'!B1602</f>
        <v>483.22350181699227</v>
      </c>
      <c r="P44" s="207">
        <f t="shared" si="5"/>
        <v>155.14649818300774</v>
      </c>
      <c r="Q44" s="205">
        <f t="shared" si="6"/>
        <v>0.24303538415496928</v>
      </c>
      <c r="R44" s="219">
        <f t="shared" si="8"/>
        <v>1861.7579781960928</v>
      </c>
      <c r="S44" s="211"/>
      <c r="T44" s="269"/>
      <c r="Z44" s="317"/>
    </row>
    <row r="45" spans="2:26" ht="16.5" thickTop="1" thickBot="1">
      <c r="B45" s="274"/>
      <c r="C45" s="294" t="s">
        <v>449</v>
      </c>
      <c r="D45" s="295"/>
      <c r="E45" s="295"/>
      <c r="F45" s="275"/>
      <c r="H45" s="318"/>
      <c r="I45" s="279" t="s">
        <v>467</v>
      </c>
      <c r="J45" s="279"/>
      <c r="K45" s="275"/>
      <c r="M45" s="265"/>
      <c r="N45" s="247" t="s">
        <v>383</v>
      </c>
      <c r="O45" s="209">
        <f>'.'!L1602</f>
        <v>451.73333563626505</v>
      </c>
      <c r="P45" s="209">
        <f t="shared" si="5"/>
        <v>186.63666436373495</v>
      </c>
      <c r="Q45" s="235">
        <f t="shared" si="6"/>
        <v>0.29236440365890465</v>
      </c>
      <c r="R45" s="236">
        <f t="shared" si="8"/>
        <v>2239.6399723648192</v>
      </c>
      <c r="S45" s="248" t="s">
        <v>403</v>
      </c>
      <c r="T45" s="269"/>
      <c r="Z45" s="317"/>
    </row>
    <row r="46" spans="2:26">
      <c r="B46" s="274"/>
      <c r="C46" s="279"/>
      <c r="D46" s="279"/>
      <c r="E46" s="279"/>
      <c r="F46" s="275"/>
      <c r="H46" s="318"/>
      <c r="I46" s="294" t="s">
        <v>465</v>
      </c>
      <c r="J46" s="319"/>
      <c r="K46" s="275"/>
      <c r="M46" s="265"/>
      <c r="N46" s="244" t="s">
        <v>384</v>
      </c>
      <c r="O46" s="215">
        <f>'.'!B1497</f>
        <v>602.77812102783832</v>
      </c>
      <c r="P46" s="215">
        <f t="shared" si="5"/>
        <v>35.59187897216168</v>
      </c>
      <c r="Q46" s="216">
        <f t="shared" si="6"/>
        <v>5.5754310152672716E-2</v>
      </c>
      <c r="R46" s="241">
        <f t="shared" si="8"/>
        <v>427.10254766594016</v>
      </c>
      <c r="S46" s="535">
        <f>IFERROR(AVERAGE('DINAMICA CONTROL TECHO N1'!C15,'DINAMICA CONTROL TECHO N1'!D15,'DINAMICA CONTROL TECHO N1'!H15,'DINAMICA CONTROL TECHO N1'!H16,'DINAMICA CONTROL TECHO N1'!D16,'DINAMICA CONTROL TECHO N1'!C16,'DINAMICA CONTROL TECHO N1'!D17,'DINAMICA CONTROL TECHO N1'!E17,'DINAMICA CONTROL TECHO N1'!H17,'DINAMICA CONTROL TECHO N1'!H18,'DINAMICA CONTROL TECHO N1'!G18,'DINAMICA CONTROL TECHO N1'!F18,'DINAMICA CONTROL TECHO N1'!F19,'DINAMICA CONTROL TECHO N1'!G19,'DINAMICA CONTROL TECHO N1'!H19,'DINAMICA CONTROL TECHO N1'!H20,'DINAMICA CONTROL TECHO N1'!F20,'DINAMICA CONTROL TECHO N1'!E20,'DINAMICA CONTROL TECHO N1'!C21,'DINAMICA CONTROL TECHO N1'!D21,'DINAMICA CONTROL TECHO N1'!H21,'DINAMICA CONTROL TECHO N1'!H22,'DINAMICA CONTROL TECHO N1'!F22,'DINAMICA CONTROL TECHO N1'!E22,'DINAMICA CONTROL TECHO N1'!E23,'DINAMICA CONTROL TECHO N1'!F23,'DINAMICA CONTROL TECHO N1'!H23,'DINAMICA CONTROL TECHO N1'!H24,'DINAMICA CONTROL TECHO N1'!G24,'DINAMICA CONTROL TECHO N1'!F24,'DINAMICA CONTROL TECHO N1'!H25,'DINAMICA CONTROL TECHO N1'!E25,'DINAMICA CONTROL TECHO N1'!D25,'DINAMICA CONTROL TECHO N1'!D26,'DINAMICA CONTROL TECHO N1'!C26,'DINAMICA CONTROL TECHO N1'!H26),"")</f>
        <v>55.393990203411384</v>
      </c>
      <c r="T46" s="269"/>
      <c r="Z46" s="317"/>
    </row>
    <row r="47" spans="2:26">
      <c r="B47" s="274"/>
      <c r="C47" s="500" t="s">
        <v>21</v>
      </c>
      <c r="D47" s="501"/>
      <c r="E47" s="238"/>
      <c r="F47" s="275"/>
      <c r="H47" s="318"/>
      <c r="I47" s="279"/>
      <c r="J47" s="296"/>
      <c r="K47" s="275"/>
      <c r="M47" s="265"/>
      <c r="N47" s="245" t="s">
        <v>385</v>
      </c>
      <c r="O47" s="207">
        <f>'.'!L1497</f>
        <v>536.83733577081352</v>
      </c>
      <c r="P47" s="207">
        <f t="shared" si="5"/>
        <v>101.53266422918648</v>
      </c>
      <c r="Q47" s="205">
        <f t="shared" si="6"/>
        <v>0.15904986799064255</v>
      </c>
      <c r="R47" s="242">
        <f t="shared" si="8"/>
        <v>1218.3919707502378</v>
      </c>
      <c r="S47" s="536"/>
      <c r="T47" s="269"/>
      <c r="Z47" s="317"/>
    </row>
    <row r="48" spans="2:26" ht="15.75" thickBot="1">
      <c r="B48" s="274"/>
      <c r="C48" s="500" t="s">
        <v>22</v>
      </c>
      <c r="D48" s="501"/>
      <c r="E48" s="197">
        <v>1.7</v>
      </c>
      <c r="F48" s="275"/>
      <c r="H48" s="318"/>
      <c r="I48" s="270" t="s">
        <v>450</v>
      </c>
      <c r="J48" s="240"/>
      <c r="K48" s="275"/>
      <c r="M48" s="265"/>
      <c r="N48" s="246" t="s">
        <v>386</v>
      </c>
      <c r="O48" s="221">
        <f>'.'!B1518</f>
        <v>514.75381104379653</v>
      </c>
      <c r="P48" s="221">
        <f t="shared" si="5"/>
        <v>123.61618895620347</v>
      </c>
      <c r="Q48" s="222">
        <f t="shared" si="6"/>
        <v>0.19364348098470083</v>
      </c>
      <c r="R48" s="243">
        <f t="shared" si="8"/>
        <v>1483.3942674744417</v>
      </c>
      <c r="S48" s="537"/>
      <c r="T48" s="269"/>
      <c r="Z48" s="208"/>
    </row>
    <row r="49" spans="2:26" ht="15.75" thickBot="1">
      <c r="B49" s="274"/>
      <c r="C49" s="500" t="s">
        <v>69</v>
      </c>
      <c r="D49" s="501"/>
      <c r="E49" s="198"/>
      <c r="F49" s="275"/>
      <c r="H49" s="318"/>
      <c r="I49" s="270" t="s">
        <v>4</v>
      </c>
      <c r="J49" s="240"/>
      <c r="K49" s="275"/>
      <c r="M49" s="265"/>
      <c r="T49" s="269"/>
      <c r="Z49" s="317"/>
    </row>
    <row r="50" spans="2:26">
      <c r="B50" s="274"/>
      <c r="C50" s="500" t="s">
        <v>11</v>
      </c>
      <c r="D50" s="501"/>
      <c r="E50" s="199">
        <v>0.21</v>
      </c>
      <c r="F50" s="275"/>
      <c r="H50" s="318"/>
      <c r="I50" s="270" t="s">
        <v>5</v>
      </c>
      <c r="J50" s="240"/>
      <c r="K50" s="275"/>
      <c r="M50" s="329" t="str">
        <f>IF(J35=0,"FEE 0","")</f>
        <v>FEE 0</v>
      </c>
      <c r="N50" s="249" t="s">
        <v>437</v>
      </c>
      <c r="O50" s="250">
        <f>'.'!L1645</f>
        <v>427.89702678593005</v>
      </c>
      <c r="P50" s="250">
        <f>IFERROR($E$53-O50,"")</f>
        <v>210.47297321406995</v>
      </c>
      <c r="Q50" s="251">
        <f>IFERROR(P50/$E$53,"")</f>
        <v>0.32970373484667193</v>
      </c>
      <c r="R50" s="252">
        <f t="shared" ref="R50" si="9">IFERROR(P50*12,"")</f>
        <v>2525.6756785688394</v>
      </c>
      <c r="S50" s="211"/>
      <c r="T50" s="269"/>
    </row>
    <row r="51" spans="2:26" ht="15.75" thickBot="1">
      <c r="B51" s="274"/>
      <c r="C51" s="500" t="s">
        <v>41</v>
      </c>
      <c r="D51" s="501"/>
      <c r="E51" s="200">
        <v>5.0000000000000001E-3</v>
      </c>
      <c r="F51" s="275"/>
      <c r="H51" s="318"/>
      <c r="I51" s="270" t="s">
        <v>6</v>
      </c>
      <c r="J51" s="240"/>
      <c r="K51" s="275"/>
      <c r="M51" s="265"/>
      <c r="N51" s="253" t="s">
        <v>472</v>
      </c>
      <c r="O51" s="254" t="str">
        <f>IF(J57=0,"",'.'!B1665)</f>
        <v/>
      </c>
      <c r="P51" s="254" t="str">
        <f>IFERROR($E$53-O51,"")</f>
        <v/>
      </c>
      <c r="Q51" s="255" t="str">
        <f>IFERROR(P51/$E$53,"")</f>
        <v/>
      </c>
      <c r="R51" s="256" t="str">
        <f t="shared" ref="R51" si="10">IFERROR(P51*12,"")</f>
        <v/>
      </c>
      <c r="T51" s="269"/>
    </row>
    <row r="52" spans="2:26" ht="15.75" thickBot="1">
      <c r="B52" s="274"/>
      <c r="C52" s="279"/>
      <c r="D52" s="279"/>
      <c r="E52" s="279"/>
      <c r="F52" s="275"/>
      <c r="H52" s="318"/>
      <c r="I52" s="270" t="s">
        <v>7</v>
      </c>
      <c r="J52" s="240"/>
      <c r="K52" s="275"/>
      <c r="M52" s="299"/>
      <c r="N52" s="300"/>
      <c r="O52" s="300"/>
      <c r="P52" s="300"/>
      <c r="Q52" s="300"/>
      <c r="R52" s="300"/>
      <c r="S52" s="300"/>
      <c r="T52" s="301"/>
    </row>
    <row r="53" spans="2:26" ht="16.5" thickTop="1" thickBot="1">
      <c r="B53" s="274"/>
      <c r="C53" s="500" t="s">
        <v>12</v>
      </c>
      <c r="D53" s="501"/>
      <c r="E53" s="238">
        <v>638.37</v>
      </c>
      <c r="F53" s="275"/>
      <c r="H53" s="318"/>
      <c r="I53" s="270" t="s">
        <v>8</v>
      </c>
      <c r="J53" s="240"/>
      <c r="K53" s="275"/>
    </row>
    <row r="54" spans="2:26" ht="16.5" thickTop="1" thickBot="1">
      <c r="B54" s="281"/>
      <c r="C54" s="282"/>
      <c r="D54" s="282"/>
      <c r="E54" s="282"/>
      <c r="F54" s="283"/>
      <c r="H54" s="318"/>
      <c r="I54" s="320"/>
      <c r="J54" s="321"/>
      <c r="K54" s="275"/>
      <c r="M54" s="302"/>
      <c r="N54" s="303"/>
      <c r="O54" s="303"/>
      <c r="P54" s="303"/>
      <c r="Q54" s="303"/>
      <c r="R54" s="303"/>
      <c r="S54" s="303"/>
      <c r="T54" s="304"/>
    </row>
    <row r="55" spans="2:26" ht="16.5" thickTop="1" thickBot="1">
      <c r="H55" s="318"/>
      <c r="I55" s="294" t="s">
        <v>471</v>
      </c>
      <c r="J55" s="319"/>
      <c r="K55" s="275"/>
      <c r="M55" s="305"/>
      <c r="N55" s="306" t="s">
        <v>464</v>
      </c>
      <c r="O55" s="307"/>
      <c r="P55" s="308"/>
      <c r="Q55" s="308"/>
      <c r="R55" s="308"/>
      <c r="S55" s="308"/>
      <c r="T55" s="309"/>
    </row>
    <row r="56" spans="2:26" ht="16.5" thickTop="1" thickBot="1">
      <c r="B56" s="284"/>
      <c r="C56" s="285"/>
      <c r="D56" s="285"/>
      <c r="E56" s="285"/>
      <c r="F56" s="273"/>
      <c r="H56" s="318"/>
      <c r="I56" s="279"/>
      <c r="J56" s="296" t="s">
        <v>452</v>
      </c>
      <c r="K56" s="275"/>
      <c r="M56" s="305"/>
      <c r="N56" s="310"/>
      <c r="O56" s="311"/>
      <c r="P56" s="312"/>
      <c r="Q56" s="312"/>
      <c r="R56" s="312"/>
      <c r="S56" s="312"/>
      <c r="T56" s="309"/>
    </row>
    <row r="57" spans="2:26">
      <c r="B57" s="274"/>
      <c r="C57" s="500" t="s">
        <v>525</v>
      </c>
      <c r="D57" s="501"/>
      <c r="E57" s="200" t="s">
        <v>527</v>
      </c>
      <c r="F57" s="275"/>
      <c r="H57" s="322"/>
      <c r="I57" s="270" t="s">
        <v>450</v>
      </c>
      <c r="J57" s="212"/>
      <c r="K57" s="275"/>
      <c r="M57" s="305"/>
      <c r="N57" s="538" t="s">
        <v>463</v>
      </c>
      <c r="O57" s="540" t="s">
        <v>530</v>
      </c>
      <c r="P57" s="312"/>
      <c r="Q57" s="312"/>
      <c r="R57" s="312"/>
      <c r="S57" s="312"/>
      <c r="T57" s="309"/>
    </row>
    <row r="58" spans="2:26" ht="15.75" thickBot="1">
      <c r="B58" s="281"/>
      <c r="C58" s="282" t="s">
        <v>532</v>
      </c>
      <c r="D58" s="282"/>
      <c r="E58" s="282"/>
      <c r="F58" s="283"/>
      <c r="H58" s="322"/>
      <c r="I58" s="270" t="s">
        <v>4</v>
      </c>
      <c r="J58" s="212"/>
      <c r="K58" s="275"/>
      <c r="M58" s="305"/>
      <c r="N58" s="539"/>
      <c r="O58" s="541"/>
      <c r="P58" s="312"/>
      <c r="Q58" s="312"/>
      <c r="R58" s="312"/>
      <c r="S58" s="312"/>
      <c r="T58" s="309"/>
    </row>
    <row r="59" spans="2:26" ht="15.75" thickTop="1">
      <c r="H59" s="322"/>
      <c r="I59" s="270" t="s">
        <v>5</v>
      </c>
      <c r="J59" s="212"/>
      <c r="K59" s="275"/>
      <c r="M59" s="305"/>
      <c r="N59" s="313"/>
      <c r="O59" s="312"/>
      <c r="P59" s="312"/>
      <c r="Q59" s="312"/>
      <c r="R59" s="312"/>
      <c r="S59" s="312"/>
      <c r="T59" s="309"/>
    </row>
    <row r="60" spans="2:26" ht="15.75" thickBot="1">
      <c r="H60" s="322"/>
      <c r="I60" s="270" t="s">
        <v>6</v>
      </c>
      <c r="J60" s="212"/>
      <c r="K60" s="275"/>
      <c r="M60" s="314"/>
      <c r="N60" s="315"/>
      <c r="O60" s="315"/>
      <c r="P60" s="315"/>
      <c r="Q60" s="315"/>
      <c r="R60" s="315"/>
      <c r="S60" s="315"/>
      <c r="T60" s="316"/>
    </row>
    <row r="61" spans="2:26" ht="15.75" thickTop="1">
      <c r="H61" s="274"/>
      <c r="I61" s="270" t="s">
        <v>7</v>
      </c>
      <c r="J61" s="212"/>
      <c r="K61" s="275"/>
    </row>
    <row r="62" spans="2:26">
      <c r="H62" s="274"/>
      <c r="I62" s="270" t="s">
        <v>8</v>
      </c>
      <c r="J62" s="212"/>
      <c r="K62" s="275"/>
    </row>
    <row r="63" spans="2:26" ht="15.75" thickBot="1">
      <c r="H63" s="281"/>
      <c r="I63" s="282"/>
      <c r="J63" s="282"/>
      <c r="K63" s="283"/>
    </row>
    <row r="64" spans="2:26" ht="15.75" thickTop="1"/>
  </sheetData>
  <mergeCells count="34">
    <mergeCell ref="S46:S48"/>
    <mergeCell ref="N57:N58"/>
    <mergeCell ref="O57:O58"/>
    <mergeCell ref="E18:J18"/>
    <mergeCell ref="C47:D47"/>
    <mergeCell ref="C53:D53"/>
    <mergeCell ref="C50:D50"/>
    <mergeCell ref="C51:D51"/>
    <mergeCell ref="C57:D57"/>
    <mergeCell ref="C15:D15"/>
    <mergeCell ref="C17:D17"/>
    <mergeCell ref="C7:J7"/>
    <mergeCell ref="E8:J8"/>
    <mergeCell ref="E9:J9"/>
    <mergeCell ref="E10:J10"/>
    <mergeCell ref="E11:J11"/>
    <mergeCell ref="C16:D16"/>
    <mergeCell ref="C14:D14"/>
    <mergeCell ref="B4:K4"/>
    <mergeCell ref="C9:D9"/>
    <mergeCell ref="C8:D8"/>
    <mergeCell ref="C49:D49"/>
    <mergeCell ref="C11:D11"/>
    <mergeCell ref="C39:C44"/>
    <mergeCell ref="C28:C33"/>
    <mergeCell ref="C35:D35"/>
    <mergeCell ref="C48:D48"/>
    <mergeCell ref="C18:D18"/>
    <mergeCell ref="C10:D10"/>
    <mergeCell ref="C13:J13"/>
    <mergeCell ref="E14:J14"/>
    <mergeCell ref="E15:J15"/>
    <mergeCell ref="E16:J16"/>
    <mergeCell ref="E17:J17"/>
  </mergeCells>
  <phoneticPr fontId="6" type="noConversion"/>
  <conditionalFormatting sqref="N10 K22:K40 C45:F45 B28:C28 F23:F25 B23:F23 B54:F54 E53 F50 E49 F48 E47 F52 E51 E9:E11 K9:K11 E14:E18 K14:K18 D24:F25 E28:F33 N7:O7 M56:O56 O57 T56:T59 M52:T52 T3:T51 E39:F44">
    <cfRule type="expression" dxfId="668" priority="296">
      <formula>#REF!="Seleccione"</formula>
    </cfRule>
  </conditionalFormatting>
  <conditionalFormatting sqref="B19:J19 C13 K12:K13 B12:B16 C25 C35 E35:F35 B21:B22 I26 I32:K32 B9:C11 B17:C18 B26:B54 F22:F53 I38:I39 H41:J41 C47:C51 M57:M59 H40:I40 K38:K39">
    <cfRule type="expression" dxfId="667" priority="195">
      <formula>#REF!="Seleccione"</formula>
    </cfRule>
  </conditionalFormatting>
  <conditionalFormatting sqref="C9 E9">
    <cfRule type="expression" dxfId="666" priority="642">
      <formula>#REF!="NO"</formula>
    </cfRule>
  </conditionalFormatting>
  <conditionalFormatting sqref="C11">
    <cfRule type="expression" dxfId="665" priority="203">
      <formula>#REF!="NO"</formula>
    </cfRule>
  </conditionalFormatting>
  <conditionalFormatting sqref="C35 E35:F35 I35:I40 C8:C11 F50 E49 E53 E8:E11 C47:C51 E28:F33">
    <cfRule type="expression" dxfId="664" priority="644">
      <formula>#REF!="NO"</formula>
    </cfRule>
  </conditionalFormatting>
  <conditionalFormatting sqref="P34:P48 N10 P12:P29">
    <cfRule type="expression" dxfId="663" priority="299">
      <formula>OR(#REF!="NO",#REF!="NO")</formula>
    </cfRule>
  </conditionalFormatting>
  <conditionalFormatting sqref="P33:P48 P11:P29">
    <cfRule type="expression" dxfId="662" priority="298">
      <formula>#REF!="SI"</formula>
    </cfRule>
  </conditionalFormatting>
  <conditionalFormatting sqref="P34:P48 P12:P29">
    <cfRule type="cellIs" dxfId="661" priority="1270" operator="lessThan">
      <formula>0</formula>
    </cfRule>
    <cfRule type="expression" dxfId="660" priority="1273">
      <formula>#REF!="Seleccione"</formula>
    </cfRule>
  </conditionalFormatting>
  <conditionalFormatting sqref="P34:P48 P12:P29">
    <cfRule type="colorScale" priority="1271">
      <colorScale>
        <cfvo type="min"/>
        <cfvo type="max"/>
        <color rgb="FFFCFCFF"/>
        <color rgb="FF63BE7B"/>
      </colorScale>
    </cfRule>
    <cfRule type="colorScale" priority="1272">
      <colorScale>
        <cfvo type="min"/>
        <cfvo type="percentile" val="50"/>
        <cfvo type="max"/>
        <color rgb="FFF8696B"/>
        <color rgb="FFFFEB84"/>
        <color rgb="FF63BE7B"/>
      </colorScale>
    </cfRule>
  </conditionalFormatting>
  <conditionalFormatting sqref="P34:P48 P12:P29">
    <cfRule type="expression" dxfId="659" priority="297">
      <formula>#REF!="ESTIMACIÓN"</formula>
    </cfRule>
  </conditionalFormatting>
  <conditionalFormatting sqref="E8:E9 E28:F33">
    <cfRule type="expression" dxfId="658" priority="638">
      <formula>AND(#REF!="SI",#REF!="SI")</formula>
    </cfRule>
  </conditionalFormatting>
  <conditionalFormatting sqref="E10:E11">
    <cfRule type="expression" dxfId="657" priority="218">
      <formula>AND(#REF!="SI",#REF!="SI")</formula>
    </cfRule>
    <cfRule type="expression" dxfId="656" priority="219">
      <formula>#REF!="NO"</formula>
    </cfRule>
  </conditionalFormatting>
  <conditionalFormatting sqref="Q12:Q29 Q34:Q48">
    <cfRule type="colorScale" priority="1282">
      <colorScale>
        <cfvo type="min"/>
        <cfvo type="max"/>
        <color rgb="FFFCFCFF"/>
        <color rgb="FF63BE7B"/>
      </colorScale>
    </cfRule>
  </conditionalFormatting>
  <conditionalFormatting sqref="R12:S29 R34:S44 R45:R48">
    <cfRule type="colorScale" priority="1285">
      <colorScale>
        <cfvo type="min"/>
        <cfvo type="max"/>
        <color rgb="FFFCFCFF"/>
        <color rgb="FF63BE7B"/>
      </colorScale>
    </cfRule>
  </conditionalFormatting>
  <conditionalFormatting sqref="S50">
    <cfRule type="colorScale" priority="163">
      <colorScale>
        <cfvo type="min"/>
        <cfvo type="max"/>
        <color rgb="FFFCFCFF"/>
        <color rgb="FF63BE7B"/>
      </colorScale>
    </cfRule>
  </conditionalFormatting>
  <conditionalFormatting sqref="S45">
    <cfRule type="expression" dxfId="655" priority="206">
      <formula>#REF!="Seleccione"</formula>
    </cfRule>
    <cfRule type="expression" dxfId="654" priority="207">
      <formula>OR(#REF!="NO",#REF!="NO")</formula>
    </cfRule>
  </conditionalFormatting>
  <conditionalFormatting sqref="M54">
    <cfRule type="expression" dxfId="653" priority="301">
      <formula>#REF!="Seleccione"</formula>
    </cfRule>
  </conditionalFormatting>
  <conditionalFormatting sqref="I26:I31 K28:K31 I35:I37">
    <cfRule type="expression" dxfId="652" priority="261">
      <formula>#REF!="Seleccione"</formula>
    </cfRule>
  </conditionalFormatting>
  <conditionalFormatting sqref="O57">
    <cfRule type="expression" dxfId="651" priority="274">
      <formula>#REF!="NO"</formula>
    </cfRule>
  </conditionalFormatting>
  <conditionalFormatting sqref="N7:O7">
    <cfRule type="expression" dxfId="650" priority="264">
      <formula>#REF!="NO"</formula>
    </cfRule>
  </conditionalFormatting>
  <conditionalFormatting sqref="I26:I31">
    <cfRule type="expression" dxfId="649" priority="191">
      <formula>#REF!="NO"</formula>
    </cfRule>
  </conditionalFormatting>
  <conditionalFormatting sqref="K26">
    <cfRule type="expression" dxfId="648" priority="154">
      <formula>#REF!="Seleccione"</formula>
    </cfRule>
  </conditionalFormatting>
  <conditionalFormatting sqref="K35">
    <cfRule type="expression" dxfId="647" priority="153">
      <formula>#REF!="Seleccione"</formula>
    </cfRule>
  </conditionalFormatting>
  <conditionalFormatting sqref="B25 B24:C24">
    <cfRule type="expression" dxfId="646" priority="391">
      <formula>#REF!="Seleccione"</formula>
    </cfRule>
  </conditionalFormatting>
  <conditionalFormatting sqref="AC27:AE27 O16:S16 C53 F48:F49 E47:E48 F51:F52 E50:E51">
    <cfRule type="expression" dxfId="645" priority="487">
      <formula>#REF!="Seleccione"</formula>
    </cfRule>
    <cfRule type="expression" dxfId="644" priority="488">
      <formula>#REF!="NO"</formula>
    </cfRule>
  </conditionalFormatting>
  <conditionalFormatting sqref="C7:C8 E8 K8 C47:C51">
    <cfRule type="expression" dxfId="643" priority="632">
      <formula>#REF!="Seleccione"</formula>
    </cfRule>
  </conditionalFormatting>
  <conditionalFormatting sqref="E39:F44">
    <cfRule type="expression" dxfId="642" priority="458">
      <formula>AND(#REF!="SI",#REF!="SI")</formula>
    </cfRule>
    <cfRule type="expression" dxfId="641" priority="459">
      <formula>#REF!="NO"</formula>
    </cfRule>
  </conditionalFormatting>
  <conditionalFormatting sqref="C28">
    <cfRule type="expression" dxfId="640" priority="626">
      <formula>#REF!="NO"</formula>
    </cfRule>
  </conditionalFormatting>
  <conditionalFormatting sqref="E29:F33">
    <cfRule type="expression" dxfId="639" priority="617">
      <formula>#REF!="Seleccione"</formula>
    </cfRule>
  </conditionalFormatting>
  <conditionalFormatting sqref="C14">
    <cfRule type="expression" dxfId="638" priority="152">
      <formula>#REF!="NO"</formula>
    </cfRule>
  </conditionalFormatting>
  <conditionalFormatting sqref="C14">
    <cfRule type="expression" dxfId="637" priority="151">
      <formula>#REF!="Seleccione"</formula>
    </cfRule>
  </conditionalFormatting>
  <conditionalFormatting sqref="C15">
    <cfRule type="expression" dxfId="636" priority="150">
      <formula>#REF!="NO"</formula>
    </cfRule>
  </conditionalFormatting>
  <conditionalFormatting sqref="C15">
    <cfRule type="expression" dxfId="635" priority="149">
      <formula>#REF!="Seleccione"</formula>
    </cfRule>
  </conditionalFormatting>
  <conditionalFormatting sqref="C16">
    <cfRule type="expression" dxfId="634" priority="148">
      <formula>#REF!="NO"</formula>
    </cfRule>
  </conditionalFormatting>
  <conditionalFormatting sqref="C16">
    <cfRule type="expression" dxfId="633" priority="147">
      <formula>#REF!="Seleccione"</formula>
    </cfRule>
  </conditionalFormatting>
  <conditionalFormatting sqref="C17">
    <cfRule type="expression" dxfId="632" priority="146">
      <formula>#REF!="NO"</formula>
    </cfRule>
  </conditionalFormatting>
  <conditionalFormatting sqref="C17">
    <cfRule type="expression" dxfId="631" priority="145">
      <formula>#REF!="Seleccione"</formula>
    </cfRule>
  </conditionalFormatting>
  <conditionalFormatting sqref="C18">
    <cfRule type="expression" dxfId="630" priority="144">
      <formula>#REF!="NO"</formula>
    </cfRule>
  </conditionalFormatting>
  <conditionalFormatting sqref="C18">
    <cfRule type="expression" dxfId="629" priority="143">
      <formula>#REF!="Seleccione"</formula>
    </cfRule>
  </conditionalFormatting>
  <conditionalFormatting sqref="K19">
    <cfRule type="expression" dxfId="628" priority="142">
      <formula>#REF!="Seleccione"</formula>
    </cfRule>
  </conditionalFormatting>
  <conditionalFormatting sqref="N12:N29">
    <cfRule type="expression" dxfId="627" priority="139">
      <formula>#REF!="Seleccione"</formula>
    </cfRule>
  </conditionalFormatting>
  <conditionalFormatting sqref="N12:N29">
    <cfRule type="expression" dxfId="626" priority="140">
      <formula>OR(#REF!="NO",#REF!="NO")</formula>
    </cfRule>
  </conditionalFormatting>
  <conditionalFormatting sqref="N34:N48">
    <cfRule type="expression" dxfId="625" priority="137">
      <formula>#REF!="Seleccione"</formula>
    </cfRule>
  </conditionalFormatting>
  <conditionalFormatting sqref="N34:N48">
    <cfRule type="expression" dxfId="624" priority="138">
      <formula>OR(#REF!="NO",#REF!="NO")</formula>
    </cfRule>
  </conditionalFormatting>
  <conditionalFormatting sqref="H39">
    <cfRule type="expression" dxfId="623" priority="133">
      <formula>#REF!="Seleccione"</formula>
    </cfRule>
  </conditionalFormatting>
  <conditionalFormatting sqref="K7">
    <cfRule type="expression" dxfId="622" priority="122">
      <formula>#REF!="Seleccione"</formula>
    </cfRule>
  </conditionalFormatting>
  <conditionalFormatting sqref="B7:B8">
    <cfRule type="expression" dxfId="621" priority="121">
      <formula>#REF!="Seleccione"</formula>
    </cfRule>
  </conditionalFormatting>
  <conditionalFormatting sqref="B6">
    <cfRule type="expression" dxfId="620" priority="120">
      <formula>#REF!="Seleccione"</formula>
    </cfRule>
  </conditionalFormatting>
  <conditionalFormatting sqref="K41">
    <cfRule type="expression" dxfId="619" priority="118">
      <formula>#REF!="Seleccione"</formula>
    </cfRule>
  </conditionalFormatting>
  <conditionalFormatting sqref="H21">
    <cfRule type="expression" dxfId="618" priority="117">
      <formula>#REF!="Seleccione"</formula>
    </cfRule>
  </conditionalFormatting>
  <conditionalFormatting sqref="T55">
    <cfRule type="expression" dxfId="617" priority="114">
      <formula>#REF!="Seleccione"</formula>
    </cfRule>
  </conditionalFormatting>
  <conditionalFormatting sqref="M55">
    <cfRule type="expression" dxfId="616" priority="113">
      <formula>#REF!="Seleccione"</formula>
    </cfRule>
  </conditionalFormatting>
  <conditionalFormatting sqref="N57">
    <cfRule type="expression" dxfId="615" priority="112">
      <formula>#REF!="NO"</formula>
    </cfRule>
  </conditionalFormatting>
  <conditionalFormatting sqref="N57">
    <cfRule type="expression" dxfId="614" priority="111">
      <formula>#REF!="Seleccione"</formula>
    </cfRule>
  </conditionalFormatting>
  <conditionalFormatting sqref="M2">
    <cfRule type="expression" dxfId="613" priority="110">
      <formula>#REF!="Seleccione"</formula>
    </cfRule>
  </conditionalFormatting>
  <conditionalFormatting sqref="O33:S33">
    <cfRule type="expression" dxfId="612" priority="103">
      <formula>#REF!="Seleccione"</formula>
    </cfRule>
  </conditionalFormatting>
  <conditionalFormatting sqref="O33:S33">
    <cfRule type="expression" dxfId="611" priority="105">
      <formula>OR(#REF!="NO",#REF!="NO")</formula>
    </cfRule>
  </conditionalFormatting>
  <conditionalFormatting sqref="P33:Q33">
    <cfRule type="expression" dxfId="610" priority="104">
      <formula>#REF!="ESTIMACIÓN"</formula>
    </cfRule>
  </conditionalFormatting>
  <conditionalFormatting sqref="Q33">
    <cfRule type="expression" dxfId="609" priority="106">
      <formula>#REF!="si"</formula>
    </cfRule>
  </conditionalFormatting>
  <conditionalFormatting sqref="S11">
    <cfRule type="expression" dxfId="608" priority="99">
      <formula>#REF!="Seleccione"</formula>
    </cfRule>
  </conditionalFormatting>
  <conditionalFormatting sqref="S11">
    <cfRule type="expression" dxfId="607" priority="101">
      <formula>OR(#REF!="NO",#REF!="NO")</formula>
    </cfRule>
  </conditionalFormatting>
  <conditionalFormatting sqref="N5:N6">
    <cfRule type="expression" dxfId="606" priority="98">
      <formula>#REF!="Seleccione"</formula>
    </cfRule>
  </conditionalFormatting>
  <conditionalFormatting sqref="N5:N6">
    <cfRule type="expression" dxfId="605" priority="97">
      <formula>#REF!="NO"</formula>
    </cfRule>
  </conditionalFormatting>
  <conditionalFormatting sqref="D28">
    <cfRule type="expression" dxfId="604" priority="91">
      <formula>#REF!="Seleccione"</formula>
    </cfRule>
  </conditionalFormatting>
  <conditionalFormatting sqref="D28:D33">
    <cfRule type="expression" dxfId="603" priority="92">
      <formula>#REF!="Seleccione"</formula>
    </cfRule>
  </conditionalFormatting>
  <conditionalFormatting sqref="D28:D33">
    <cfRule type="expression" dxfId="602" priority="90">
      <formula>#REF!="NO"</formula>
    </cfRule>
  </conditionalFormatting>
  <conditionalFormatting sqref="D39">
    <cfRule type="expression" dxfId="601" priority="88">
      <formula>#REF!="Seleccione"</formula>
    </cfRule>
  </conditionalFormatting>
  <conditionalFormatting sqref="D39:D44">
    <cfRule type="expression" dxfId="600" priority="89">
      <formula>#REF!="Seleccione"</formula>
    </cfRule>
  </conditionalFormatting>
  <conditionalFormatting sqref="D39:D44">
    <cfRule type="expression" dxfId="599" priority="87">
      <formula>#REF!="NO"</formula>
    </cfRule>
  </conditionalFormatting>
  <conditionalFormatting sqref="O11:R11">
    <cfRule type="expression" dxfId="598" priority="83">
      <formula>#REF!="Seleccione"</formula>
    </cfRule>
  </conditionalFormatting>
  <conditionalFormatting sqref="O11:R11">
    <cfRule type="expression" dxfId="597" priority="85">
      <formula>OR(#REF!="NO",#REF!="NO")</formula>
    </cfRule>
  </conditionalFormatting>
  <conditionalFormatting sqref="P11:Q11">
    <cfRule type="expression" dxfId="596" priority="84">
      <formula>#REF!="ESTIMACIÓN"</formula>
    </cfRule>
  </conditionalFormatting>
  <conditionalFormatting sqref="Q11">
    <cfRule type="expression" dxfId="595" priority="86">
      <formula>#REF!="si"</formula>
    </cfRule>
  </conditionalFormatting>
  <conditionalFormatting sqref="E39:E44">
    <cfRule type="expression" dxfId="594" priority="82">
      <formula>#REF!="NO"</formula>
    </cfRule>
  </conditionalFormatting>
  <conditionalFormatting sqref="E39:E44">
    <cfRule type="expression" dxfId="593" priority="81">
      <formula>AND(#REF!="SI",#REF!="SI")</formula>
    </cfRule>
  </conditionalFormatting>
  <conditionalFormatting sqref="E39:E44">
    <cfRule type="expression" dxfId="592" priority="80">
      <formula>#REF!="Seleccione"</formula>
    </cfRule>
  </conditionalFormatting>
  <conditionalFormatting sqref="P13">
    <cfRule type="expression" dxfId="591" priority="78">
      <formula>#REF!="Seleccione"</formula>
    </cfRule>
    <cfRule type="expression" dxfId="590" priority="79">
      <formula>#REF!="NO"</formula>
    </cfRule>
  </conditionalFormatting>
  <conditionalFormatting sqref="P16">
    <cfRule type="expression" dxfId="589" priority="76">
      <formula>#REF!="Seleccione"</formula>
    </cfRule>
    <cfRule type="expression" dxfId="588" priority="77">
      <formula>#REF!="NO"</formula>
    </cfRule>
  </conditionalFormatting>
  <conditionalFormatting sqref="P19">
    <cfRule type="expression" dxfId="587" priority="74">
      <formula>#REF!="Seleccione"</formula>
    </cfRule>
    <cfRule type="expression" dxfId="586" priority="75">
      <formula>#REF!="NO"</formula>
    </cfRule>
  </conditionalFormatting>
  <conditionalFormatting sqref="P19">
    <cfRule type="expression" dxfId="585" priority="72">
      <formula>#REF!="Seleccione"</formula>
    </cfRule>
    <cfRule type="expression" dxfId="584" priority="73">
      <formula>#REF!="NO"</formula>
    </cfRule>
  </conditionalFormatting>
  <conditionalFormatting sqref="P22">
    <cfRule type="expression" dxfId="583" priority="70">
      <formula>#REF!="Seleccione"</formula>
    </cfRule>
    <cfRule type="expression" dxfId="582" priority="71">
      <formula>#REF!="NO"</formula>
    </cfRule>
  </conditionalFormatting>
  <conditionalFormatting sqref="P22">
    <cfRule type="expression" dxfId="581" priority="68">
      <formula>#REF!="Seleccione"</formula>
    </cfRule>
    <cfRule type="expression" dxfId="580" priority="69">
      <formula>#REF!="NO"</formula>
    </cfRule>
  </conditionalFormatting>
  <conditionalFormatting sqref="P22">
    <cfRule type="expression" dxfId="579" priority="66">
      <formula>#REF!="Seleccione"</formula>
    </cfRule>
    <cfRule type="expression" dxfId="578" priority="67">
      <formula>#REF!="NO"</formula>
    </cfRule>
  </conditionalFormatting>
  <conditionalFormatting sqref="P22">
    <cfRule type="expression" dxfId="577" priority="64">
      <formula>#REF!="Seleccione"</formula>
    </cfRule>
    <cfRule type="expression" dxfId="576" priority="65">
      <formula>#REF!="NO"</formula>
    </cfRule>
  </conditionalFormatting>
  <conditionalFormatting sqref="J26:J31">
    <cfRule type="expression" dxfId="575" priority="60">
      <formula>#REF!="Seleccione"</formula>
    </cfRule>
  </conditionalFormatting>
  <conditionalFormatting sqref="J26:J31">
    <cfRule type="expression" dxfId="574" priority="63">
      <formula>#REF!="NO"</formula>
    </cfRule>
  </conditionalFormatting>
  <conditionalFormatting sqref="J26:J31">
    <cfRule type="expression" dxfId="573" priority="62">
      <formula>AND(#REF!="SI",#REF!="SI")</formula>
    </cfRule>
  </conditionalFormatting>
  <conditionalFormatting sqref="J27:J31">
    <cfRule type="expression" dxfId="572" priority="61">
      <formula>#REF!="Seleccione"</formula>
    </cfRule>
  </conditionalFormatting>
  <conditionalFormatting sqref="N60:S60">
    <cfRule type="expression" dxfId="571" priority="59">
      <formula>#REF!="Seleccione"</formula>
    </cfRule>
  </conditionalFormatting>
  <conditionalFormatting sqref="M60">
    <cfRule type="expression" dxfId="570" priority="58">
      <formula>#REF!="Seleccione"</formula>
    </cfRule>
  </conditionalFormatting>
  <conditionalFormatting sqref="T60">
    <cfRule type="expression" dxfId="569" priority="57">
      <formula>#REF!="Seleccione"</formula>
    </cfRule>
  </conditionalFormatting>
  <conditionalFormatting sqref="H43">
    <cfRule type="expression" dxfId="568" priority="55">
      <formula>#REF!="Seleccione"</formula>
    </cfRule>
  </conditionalFormatting>
  <conditionalFormatting sqref="K44:K62">
    <cfRule type="expression" dxfId="567" priority="53">
      <formula>#REF!="Seleccione"</formula>
    </cfRule>
  </conditionalFormatting>
  <conditionalFormatting sqref="I54:K54 K60:K61 H63:J63 H62">
    <cfRule type="expression" dxfId="566" priority="51">
      <formula>#REF!="Seleccione"</formula>
    </cfRule>
  </conditionalFormatting>
  <conditionalFormatting sqref="K50:K53">
    <cfRule type="expression" dxfId="565" priority="52">
      <formula>#REF!="Seleccione"</formula>
    </cfRule>
  </conditionalFormatting>
  <conditionalFormatting sqref="K48">
    <cfRule type="expression" dxfId="564" priority="48">
      <formula>#REF!="Seleccione"</formula>
    </cfRule>
  </conditionalFormatting>
  <conditionalFormatting sqref="K57">
    <cfRule type="expression" dxfId="563" priority="47">
      <formula>#REF!="Seleccione"</formula>
    </cfRule>
  </conditionalFormatting>
  <conditionalFormatting sqref="H61">
    <cfRule type="expression" dxfId="562" priority="46">
      <formula>#REF!="Seleccione"</formula>
    </cfRule>
  </conditionalFormatting>
  <conditionalFormatting sqref="K63">
    <cfRule type="expression" dxfId="561" priority="45">
      <formula>#REF!="Seleccione"</formula>
    </cfRule>
  </conditionalFormatting>
  <conditionalFormatting sqref="I48">
    <cfRule type="expression" dxfId="560" priority="39">
      <formula>#REF!="Seleccione"</formula>
    </cfRule>
  </conditionalFormatting>
  <conditionalFormatting sqref="I48:I53">
    <cfRule type="expression" dxfId="559" priority="40">
      <formula>#REF!="Seleccione"</formula>
    </cfRule>
  </conditionalFormatting>
  <conditionalFormatting sqref="I48:I53">
    <cfRule type="expression" dxfId="558" priority="38">
      <formula>#REF!="NO"</formula>
    </cfRule>
  </conditionalFormatting>
  <conditionalFormatting sqref="I57">
    <cfRule type="expression" dxfId="557" priority="36">
      <formula>#REF!="Seleccione"</formula>
    </cfRule>
  </conditionalFormatting>
  <conditionalFormatting sqref="I57:I62">
    <cfRule type="expression" dxfId="556" priority="37">
      <formula>#REF!="Seleccione"</formula>
    </cfRule>
  </conditionalFormatting>
  <conditionalFormatting sqref="I57:I62">
    <cfRule type="expression" dxfId="555" priority="35">
      <formula>#REF!="NO"</formula>
    </cfRule>
  </conditionalFormatting>
  <conditionalFormatting sqref="J35:J40">
    <cfRule type="expression" dxfId="554" priority="31">
      <formula>#REF!="Seleccione"</formula>
    </cfRule>
  </conditionalFormatting>
  <conditionalFormatting sqref="J35:J40">
    <cfRule type="expression" dxfId="553" priority="34">
      <formula>#REF!="NO"</formula>
    </cfRule>
  </conditionalFormatting>
  <conditionalFormatting sqref="J35:J40">
    <cfRule type="expression" dxfId="552" priority="33">
      <formula>AND(#REF!="SI",#REF!="SI")</formula>
    </cfRule>
  </conditionalFormatting>
  <conditionalFormatting sqref="J36:J40">
    <cfRule type="expression" dxfId="551" priority="32">
      <formula>#REF!="Seleccione"</formula>
    </cfRule>
  </conditionalFormatting>
  <conditionalFormatting sqref="J48:J53">
    <cfRule type="expression" dxfId="550" priority="27">
      <formula>#REF!="Seleccione"</formula>
    </cfRule>
  </conditionalFormatting>
  <conditionalFormatting sqref="J48:J53">
    <cfRule type="expression" dxfId="549" priority="30">
      <formula>#REF!="NO"</formula>
    </cfRule>
  </conditionalFormatting>
  <conditionalFormatting sqref="J48:J53">
    <cfRule type="expression" dxfId="548" priority="29">
      <formula>AND(#REF!="SI",#REF!="SI")</formula>
    </cfRule>
  </conditionalFormatting>
  <conditionalFormatting sqref="J49:J53">
    <cfRule type="expression" dxfId="547" priority="28">
      <formula>#REF!="Seleccione"</formula>
    </cfRule>
  </conditionalFormatting>
  <conditionalFormatting sqref="J57:J62">
    <cfRule type="expression" dxfId="546" priority="23">
      <formula>#REF!="Seleccione"</formula>
    </cfRule>
  </conditionalFormatting>
  <conditionalFormatting sqref="J57:J62">
    <cfRule type="expression" dxfId="545" priority="26">
      <formula>#REF!="NO"</formula>
    </cfRule>
  </conditionalFormatting>
  <conditionalFormatting sqref="J57:J62">
    <cfRule type="expression" dxfId="544" priority="25">
      <formula>AND(#REF!="SI",#REF!="SI")</formula>
    </cfRule>
  </conditionalFormatting>
  <conditionalFormatting sqref="J58:J62">
    <cfRule type="expression" dxfId="543" priority="24">
      <formula>#REF!="Seleccione"</formula>
    </cfRule>
  </conditionalFormatting>
  <conditionalFormatting sqref="P50:P51">
    <cfRule type="expression" dxfId="542" priority="15">
      <formula>OR(#REF!="NO",#REF!="NO")</formula>
    </cfRule>
  </conditionalFormatting>
  <conditionalFormatting sqref="P50:P51">
    <cfRule type="expression" dxfId="541" priority="14">
      <formula>#REF!="SI"</formula>
    </cfRule>
  </conditionalFormatting>
  <conditionalFormatting sqref="P50:P51">
    <cfRule type="cellIs" dxfId="540" priority="16" operator="lessThan">
      <formula>0</formula>
    </cfRule>
    <cfRule type="expression" dxfId="539" priority="19">
      <formula>#REF!="Seleccione"</formula>
    </cfRule>
  </conditionalFormatting>
  <conditionalFormatting sqref="P50:P51">
    <cfRule type="colorScale" priority="17">
      <colorScale>
        <cfvo type="min"/>
        <cfvo type="max"/>
        <color rgb="FFFCFCFF"/>
        <color rgb="FF63BE7B"/>
      </colorScale>
    </cfRule>
    <cfRule type="colorScale" priority="18">
      <colorScale>
        <cfvo type="min"/>
        <cfvo type="percentile" val="50"/>
        <cfvo type="max"/>
        <color rgb="FFF8696B"/>
        <color rgb="FFFFEB84"/>
        <color rgb="FF63BE7B"/>
      </colorScale>
    </cfRule>
  </conditionalFormatting>
  <conditionalFormatting sqref="P50:P51">
    <cfRule type="expression" dxfId="538" priority="13">
      <formula>#REF!="ESTIMACIÓN"</formula>
    </cfRule>
  </conditionalFormatting>
  <conditionalFormatting sqref="Q50:Q51">
    <cfRule type="colorScale" priority="20">
      <colorScale>
        <cfvo type="min"/>
        <cfvo type="max"/>
        <color rgb="FFFCFCFF"/>
        <color rgb="FF63BE7B"/>
      </colorScale>
    </cfRule>
  </conditionalFormatting>
  <conditionalFormatting sqref="R50:R51">
    <cfRule type="colorScale" priority="21">
      <colorScale>
        <cfvo type="min"/>
        <cfvo type="max"/>
        <color rgb="FFFCFCFF"/>
        <color rgb="FF63BE7B"/>
      </colorScale>
    </cfRule>
  </conditionalFormatting>
  <conditionalFormatting sqref="N50:N51">
    <cfRule type="expression" dxfId="537" priority="11">
      <formula>#REF!="Seleccione"</formula>
    </cfRule>
  </conditionalFormatting>
  <conditionalFormatting sqref="N50:N51">
    <cfRule type="expression" dxfId="536" priority="12">
      <formula>OR(#REF!="NO",#REF!="NO")</formula>
    </cfRule>
  </conditionalFormatting>
  <conditionalFormatting sqref="B58:F58">
    <cfRule type="expression" dxfId="535" priority="10">
      <formula>#REF!="Seleccione"</formula>
    </cfRule>
  </conditionalFormatting>
  <conditionalFormatting sqref="B58">
    <cfRule type="expression" dxfId="534" priority="9">
      <formula>#REF!="Seleccione"</formula>
    </cfRule>
  </conditionalFormatting>
  <conditionalFormatting sqref="B56">
    <cfRule type="expression" dxfId="533" priority="8">
      <formula>#REF!="Seleccione"</formula>
    </cfRule>
  </conditionalFormatting>
  <conditionalFormatting sqref="B57 F57">
    <cfRule type="expression" dxfId="532" priority="7">
      <formula>#REF!="Seleccione"</formula>
    </cfRule>
  </conditionalFormatting>
  <conditionalFormatting sqref="E57">
    <cfRule type="expression" dxfId="531" priority="2">
      <formula>#REF!="Seleccione"</formula>
    </cfRule>
  </conditionalFormatting>
  <conditionalFormatting sqref="C57">
    <cfRule type="expression" dxfId="530" priority="1">
      <formula>#REF!="Seleccione"</formula>
    </cfRule>
  </conditionalFormatting>
  <conditionalFormatting sqref="C57">
    <cfRule type="expression" dxfId="529" priority="6">
      <formula>#REF!="NO"</formula>
    </cfRule>
  </conditionalFormatting>
  <conditionalFormatting sqref="E57">
    <cfRule type="expression" dxfId="528" priority="3">
      <formula>#REF!="Seleccione"</formula>
    </cfRule>
    <cfRule type="expression" dxfId="527" priority="4">
      <formula>#REF!="NO"</formula>
    </cfRule>
  </conditionalFormatting>
  <conditionalFormatting sqref="C57">
    <cfRule type="expression" dxfId="526" priority="5">
      <formula>#REF!="Seleccione"</formula>
    </cfRule>
  </conditionalFormatting>
  <dataValidations count="6">
    <dataValidation allowBlank="1" showInputMessage="1" showErrorMessage="1" error="NO VÁLIDO PARA 2.0TD" sqref="F43:F44" xr:uid="{8CF4AE6A-4F2C-4448-8A03-FF0ED057D373}"/>
    <dataValidation type="list" allowBlank="1" showInputMessage="1" showErrorMessage="1" sqref="F51" xr:uid="{6EEC68A1-B746-45C2-B781-EFB3F3D73830}">
      <formula1>$AK$13:$AK$17</formula1>
    </dataValidation>
    <dataValidation type="list" allowBlank="1" showInputMessage="1" showErrorMessage="1" sqref="E8:J8" xr:uid="{1D877961-072D-404A-B041-674A0191910D}">
      <formula1>$AD$15:$AD$17</formula1>
    </dataValidation>
    <dataValidation type="list" allowBlank="1" showInputMessage="1" showErrorMessage="1" sqref="E50" xr:uid="{BB657071-8FBB-41CA-BB8C-170073B49B16}">
      <formula1>$AB$13:$AB$17</formula1>
    </dataValidation>
    <dataValidation type="list" allowBlank="1" showInputMessage="1" showErrorMessage="1" sqref="E11:J11" xr:uid="{3D78075B-8E67-4456-BB3A-38411E0BCC15}">
      <formula1>$AE$15:$AE$17</formula1>
    </dataValidation>
    <dataValidation type="list" allowBlank="1" showInputMessage="1" showErrorMessage="1" sqref="E57" xr:uid="{2DF0D396-327C-4E5B-94B7-A8A05FC8E9C9}">
      <formula1>$AF$15:$AF$16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3" r:id="rId4" name="Button 5">
              <controlPr defaultSize="0" print="0" autoFill="0" autoPict="0" macro="[0]!GenerarPDF_SoloPagina1">
                <anchor moveWithCells="1" sizeWithCells="1">
                  <from>
                    <xdr:col>15</xdr:col>
                    <xdr:colOff>600075</xdr:colOff>
                    <xdr:row>53</xdr:row>
                    <xdr:rowOff>171450</xdr:rowOff>
                  </from>
                  <to>
                    <xdr:col>18</xdr:col>
                    <xdr:colOff>733425</xdr:colOff>
                    <xdr:row>55</xdr:row>
                    <xdr:rowOff>76200</xdr:rowOff>
                  </to>
                </anchor>
              </controlPr>
            </control>
          </mc:Choice>
        </mc:AlternateContent>
        <mc:AlternateContent xmlns:mc="http://schemas.openxmlformats.org/markup-compatibility/2006">
          <mc:Choice Requires="x14">
            <control shapeId="12298" r:id="rId5" name="Button 10">
              <controlPr defaultSize="0" print="0" autoFill="0" autoPict="0" macro="[0]!GenerarPDF_SoloPagin2">
                <anchor moveWithCells="1" sizeWithCells="1">
                  <from>
                    <xdr:col>15</xdr:col>
                    <xdr:colOff>590550</xdr:colOff>
                    <xdr:row>55</xdr:row>
                    <xdr:rowOff>114300</xdr:rowOff>
                  </from>
                  <to>
                    <xdr:col>18</xdr:col>
                    <xdr:colOff>733425</xdr:colOff>
                    <xdr:row>57</xdr:row>
                    <xdr:rowOff>9525</xdr:rowOff>
                  </to>
                </anchor>
              </controlPr>
            </control>
          </mc:Choice>
        </mc:AlternateContent>
        <mc:AlternateContent xmlns:mc="http://schemas.openxmlformats.org/markup-compatibility/2006">
          <mc:Choice Requires="x14">
            <control shapeId="12302" r:id="rId6" name="Button 14">
              <controlPr defaultSize="0" print="0" autoFill="0" autoPict="0" macro="[0]!Botón13_Haga_clic_en">
                <anchor moveWithCells="1" sizeWithCells="1">
                  <from>
                    <xdr:col>15</xdr:col>
                    <xdr:colOff>590550</xdr:colOff>
                    <xdr:row>57</xdr:row>
                    <xdr:rowOff>57150</xdr:rowOff>
                  </from>
                  <to>
                    <xdr:col>18</xdr:col>
                    <xdr:colOff>733425</xdr:colOff>
                    <xdr:row>58</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0794036-74C1-4EE3-95BC-7CC71F538D6D}">
          <x14:formula1>
            <xm:f>'.'!$X$1086:$X$1122</xm:f>
          </x14:formula1>
          <xm:sqref>O57:O58</xm:sqref>
        </x14:dataValidation>
        <x14:dataValidation type="list" allowBlank="1" showInputMessage="1" showErrorMessage="1" xr:uid="{FCA8C1D1-C514-49CF-95F8-0381B6A16460}">
          <x14:formula1>
            <xm:f>'.'!$W$23:$W$34</xm:f>
          </x14:formula1>
          <xm:sqref>O7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3F605-403E-4DCC-81D2-3FD07D881283}">
  <sheetPr codeName="Hoja2">
    <tabColor rgb="FF92D050"/>
  </sheetPr>
  <dimension ref="A1:AH123"/>
  <sheetViews>
    <sheetView showZeros="0" showWhiteSpace="0" view="pageBreakPreview" topLeftCell="G14" zoomScale="65" zoomScaleNormal="59" zoomScaleSheetLayoutView="58" zoomScalePageLayoutView="55" workbookViewId="0">
      <selection activeCell="N48" sqref="N48"/>
    </sheetView>
  </sheetViews>
  <sheetFormatPr baseColWidth="10" defaultColWidth="10.140625" defaultRowHeight="12.75"/>
  <cols>
    <col min="1" max="1" width="14.28515625" style="190" customWidth="1"/>
    <col min="2" max="2" width="11.7109375" style="190" customWidth="1"/>
    <col min="3" max="4" width="12.28515625" style="190" customWidth="1"/>
    <col min="5" max="5" width="12.140625" style="190" customWidth="1"/>
    <col min="6" max="6" width="12.42578125" style="190" customWidth="1"/>
    <col min="7" max="7" width="38.5703125" style="190" customWidth="1"/>
    <col min="8" max="8" width="62.5703125" style="190" customWidth="1"/>
    <col min="9" max="9" width="14.28515625" style="190" customWidth="1"/>
    <col min="10" max="10" width="14.7109375" style="190" customWidth="1"/>
    <col min="11" max="12" width="12.28515625" style="190" customWidth="1"/>
    <col min="13" max="13" width="12.140625" style="190" customWidth="1"/>
    <col min="14" max="14" width="12.42578125" style="190" customWidth="1"/>
    <col min="15" max="15" width="6.7109375" style="190" customWidth="1"/>
    <col min="16" max="16" width="31.7109375" style="190" customWidth="1"/>
    <col min="17" max="17" width="65.42578125" style="190" customWidth="1"/>
    <col min="18" max="18" width="14.7109375" style="190" customWidth="1"/>
    <col min="19" max="19" width="19.7109375" style="190" customWidth="1"/>
    <col min="20" max="29" width="10.140625" style="190"/>
    <col min="30" max="30" width="16.7109375" style="190" customWidth="1"/>
    <col min="31" max="32" width="10.140625" style="190"/>
    <col min="33" max="33" width="4.28515625" style="190" customWidth="1"/>
    <col min="34" max="34" width="7" style="190" customWidth="1"/>
    <col min="35" max="16384" width="10.140625" style="190"/>
  </cols>
  <sheetData>
    <row r="1" spans="1:34" ht="24" customHeight="1">
      <c r="P1" s="466">
        <f ca="1">TODAY()</f>
        <v>46135</v>
      </c>
      <c r="Q1" s="466"/>
      <c r="R1" s="552" t="str">
        <f>"HISTÓRICO INDEXADO ULTIMOS 12 MESES - "&amp;'PETICION DATOS LUZ'!O57&amp;" - PERFIL "&amp;'PETICION DATOS LUZ'!E57</f>
        <v>HISTÓRICO INDEXADO ULTIMOS 12 MESES - 1P N3 - PERFIL NORMAL</v>
      </c>
      <c r="S1" s="552"/>
      <c r="T1" s="552"/>
      <c r="U1" s="552"/>
      <c r="V1" s="552"/>
      <c r="W1" s="552"/>
      <c r="X1" s="552"/>
      <c r="Y1" s="552"/>
      <c r="Z1" s="552"/>
      <c r="AA1" s="552"/>
      <c r="AB1" s="552"/>
      <c r="AC1" s="552"/>
      <c r="AD1" s="552"/>
      <c r="AE1" s="552"/>
      <c r="AF1" s="552"/>
      <c r="AG1" s="552"/>
      <c r="AH1" s="552"/>
    </row>
    <row r="2" spans="1:34" ht="22.9" customHeight="1" thickBot="1">
      <c r="O2" s="331"/>
      <c r="P2" s="332"/>
      <c r="Q2" s="332"/>
      <c r="R2" s="333" t="s">
        <v>56</v>
      </c>
      <c r="S2" s="334"/>
      <c r="T2" s="335" t="s">
        <v>110</v>
      </c>
      <c r="U2" s="335" t="s">
        <v>4</v>
      </c>
      <c r="V2" s="335" t="s">
        <v>5</v>
      </c>
      <c r="Y2" s="336"/>
    </row>
    <row r="3" spans="1:34" ht="18.75" customHeight="1" thickBot="1">
      <c r="A3" s="467" t="s">
        <v>489</v>
      </c>
      <c r="B3" s="467"/>
      <c r="C3" s="467"/>
      <c r="D3" s="467"/>
      <c r="I3" s="553" t="s">
        <v>105</v>
      </c>
      <c r="J3" s="553"/>
      <c r="K3" s="553"/>
      <c r="L3" s="435"/>
      <c r="M3" s="436" t="s">
        <v>106</v>
      </c>
      <c r="N3" s="437"/>
      <c r="O3" s="437"/>
      <c r="P3" s="438"/>
      <c r="Q3" s="438"/>
      <c r="R3" s="333"/>
      <c r="S3" s="419" t="str">
        <f>'.'!W23</f>
        <v>ENERO-26</v>
      </c>
      <c r="T3" s="341">
        <f>VLOOKUP($R$2&amp;$S3&amp;'PETICION DATOS LUZ'!$O$57,'.'!$A$6:$J$1267,5,FALSE)</f>
        <v>0.144398</v>
      </c>
      <c r="U3" s="341">
        <f>VLOOKUP($R$2&amp;$S3&amp;'PETICION DATOS LUZ'!$O$57,'.'!$A$6:$J$1267,6,FALSE)</f>
        <v>0.144398</v>
      </c>
      <c r="V3" s="341">
        <f>VLOOKUP($R$2&amp;$S3&amp;'PETICION DATOS LUZ'!$O$57,'.'!$A$6:$J$1267,7,FALSE)</f>
        <v>0.144398</v>
      </c>
    </row>
    <row r="4" spans="1:34" ht="19.899999999999999" customHeight="1" thickBot="1">
      <c r="A4" s="467"/>
      <c r="B4" s="467"/>
      <c r="C4" s="467"/>
      <c r="D4" s="467"/>
      <c r="E4" s="397"/>
      <c r="F4" s="397"/>
      <c r="G4" s="397"/>
      <c r="H4" s="397"/>
      <c r="I4" s="554" t="str">
        <f>'PETICION DATOS LUZ'!E14</f>
        <v xml:space="preserve">CASA ENCARNA E HIJOS </v>
      </c>
      <c r="J4" s="554"/>
      <c r="K4" s="554"/>
      <c r="L4" s="554"/>
      <c r="M4" s="555" t="str">
        <f>'PETICION DATOS LUZ'!E17</f>
        <v xml:space="preserve"> CL Ismael gonzalez 15 BJ 21291 GALAROZA (HUELVA)</v>
      </c>
      <c r="N4" s="555"/>
      <c r="O4" s="555"/>
      <c r="P4" s="555"/>
      <c r="Q4" s="555"/>
      <c r="R4" s="333"/>
      <c r="S4" s="419" t="str">
        <f>'.'!W24</f>
        <v>FEBRERO-26</v>
      </c>
      <c r="T4" s="341">
        <f>VLOOKUP($R$2&amp;$S4&amp;'PETICION DATOS LUZ'!$O$57,'.'!$A$6:$J$1267,5,FALSE)</f>
        <v>0.144398</v>
      </c>
      <c r="U4" s="341">
        <f>VLOOKUP($R$2&amp;$S4&amp;'PETICION DATOS LUZ'!$O$57,'.'!$A$6:$J$1267,6,FALSE)</f>
        <v>0.144398</v>
      </c>
      <c r="V4" s="341">
        <f>VLOOKUP($R$2&amp;$S4&amp;'PETICION DATOS LUZ'!$O$57,'.'!$A$6:$J$1267,7,FALSE)</f>
        <v>0.144398</v>
      </c>
    </row>
    <row r="5" spans="1:34" ht="19.899999999999999" customHeight="1" thickBot="1">
      <c r="A5" s="467"/>
      <c r="B5" s="467"/>
      <c r="C5" s="467"/>
      <c r="D5" s="467"/>
      <c r="E5" s="397"/>
      <c r="F5" s="397"/>
      <c r="G5" s="397"/>
      <c r="H5" s="397"/>
      <c r="I5" s="553" t="s">
        <v>107</v>
      </c>
      <c r="J5" s="553"/>
      <c r="K5" s="553"/>
      <c r="L5" s="435"/>
      <c r="M5" s="553" t="s">
        <v>0</v>
      </c>
      <c r="N5" s="553"/>
      <c r="O5" s="553"/>
      <c r="P5" s="553"/>
      <c r="Q5" s="553"/>
      <c r="R5" s="342"/>
      <c r="S5" s="419" t="str">
        <f>'.'!W25</f>
        <v>MARZO-26</v>
      </c>
      <c r="T5" s="341">
        <f>VLOOKUP($R$2&amp;$S5&amp;'PETICION DATOS LUZ'!$O$57,'.'!$A$6:$J$1267,5,FALSE)</f>
        <v>0.144398</v>
      </c>
      <c r="U5" s="341">
        <f>VLOOKUP($R$2&amp;$S5&amp;'PETICION DATOS LUZ'!$O$57,'.'!$A$6:$J$1267,6,FALSE)</f>
        <v>0.144398</v>
      </c>
      <c r="V5" s="341">
        <f>VLOOKUP($R$2&amp;$S5&amp;'PETICION DATOS LUZ'!$O$57,'.'!$A$6:$J$1267,7,FALSE)</f>
        <v>0.144398</v>
      </c>
    </row>
    <row r="6" spans="1:34" ht="25.5" customHeight="1" thickBot="1">
      <c r="E6" s="397"/>
      <c r="F6" s="397"/>
      <c r="G6" s="397"/>
      <c r="H6" s="397"/>
      <c r="I6" s="556" t="str">
        <f>'PETICION DATOS LUZ'!O57</f>
        <v>1P N3</v>
      </c>
      <c r="J6" s="556"/>
      <c r="K6" s="556"/>
      <c r="L6" s="435"/>
      <c r="M6" s="556" t="str">
        <f>'PETICION DATOS LUZ'!E9</f>
        <v>ES0031102610642002PB0F</v>
      </c>
      <c r="N6" s="556"/>
      <c r="O6" s="556"/>
      <c r="P6" s="556"/>
      <c r="Q6" s="556"/>
      <c r="R6" s="342"/>
      <c r="S6" s="419" t="str">
        <f>'.'!W26</f>
        <v>ABRIL-25</v>
      </c>
      <c r="T6" s="341">
        <f>VLOOKUP($R$2&amp;$S6&amp;'PETICION DATOS LUZ'!$O$57,'.'!$A$6:$J$1267,5,FALSE)</f>
        <v>0.144398</v>
      </c>
      <c r="U6" s="341">
        <f>VLOOKUP($R$2&amp;$S6&amp;'PETICION DATOS LUZ'!$O$57,'.'!$A$6:$J$1267,6,FALSE)</f>
        <v>0.144398</v>
      </c>
      <c r="V6" s="341">
        <f>VLOOKUP($R$2&amp;$S6&amp;'PETICION DATOS LUZ'!$O$57,'.'!$A$6:$J$1267,7,FALSE)</f>
        <v>0.144398</v>
      </c>
    </row>
    <row r="7" spans="1:34" ht="23.25" customHeight="1" thickBot="1">
      <c r="A7" s="473">
        <f>'PETICION DATOS LUZ'!E15</f>
        <v>0</v>
      </c>
      <c r="B7" s="473"/>
      <c r="C7" s="473"/>
      <c r="D7" s="473"/>
      <c r="E7" s="397"/>
      <c r="F7" s="397"/>
      <c r="G7" s="397"/>
      <c r="H7" s="397"/>
      <c r="I7" s="553" t="s">
        <v>108</v>
      </c>
      <c r="J7" s="553"/>
      <c r="K7" s="553"/>
      <c r="L7" s="435"/>
      <c r="M7" s="553" t="s">
        <v>492</v>
      </c>
      <c r="N7" s="553"/>
      <c r="O7" s="553"/>
      <c r="P7" s="553"/>
      <c r="Q7" s="439"/>
      <c r="R7" s="342"/>
      <c r="S7" s="419" t="str">
        <f>'.'!W27</f>
        <v>MAYO-25</v>
      </c>
      <c r="T7" s="341">
        <f>VLOOKUP($R$2&amp;$S7&amp;'PETICION DATOS LUZ'!$O$57,'.'!$A$6:$J$1267,5,FALSE)</f>
        <v>0.144398</v>
      </c>
      <c r="U7" s="341">
        <f>VLOOKUP($R$2&amp;$S7&amp;'PETICION DATOS LUZ'!$O$57,'.'!$A$6:$J$1267,6,FALSE)</f>
        <v>0.144398</v>
      </c>
      <c r="V7" s="341">
        <f>VLOOKUP($R$2&amp;$S7&amp;'PETICION DATOS LUZ'!$O$57,'.'!$A$6:$J$1267,7,FALSE)</f>
        <v>0.144398</v>
      </c>
    </row>
    <row r="8" spans="1:34" ht="27" customHeight="1" thickBot="1">
      <c r="A8" s="464" t="str">
        <f>'PETICION DATOS LUZ'!E14</f>
        <v xml:space="preserve">CASA ENCARNA E HIJOS </v>
      </c>
      <c r="B8" s="464"/>
      <c r="C8" s="464"/>
      <c r="D8" s="464"/>
      <c r="E8" s="464"/>
      <c r="F8" s="464"/>
      <c r="G8" s="397"/>
      <c r="H8" s="397"/>
      <c r="I8" s="440">
        <f>'PETICION DATOS LUZ'!D24</f>
        <v>46082</v>
      </c>
      <c r="J8" s="440">
        <f>'PETICION DATOS LUZ'!E24</f>
        <v>46112</v>
      </c>
      <c r="K8" s="441"/>
      <c r="L8" s="442"/>
      <c r="M8" s="551">
        <f>'PETICION DATOS LUZ'!E10</f>
        <v>29900</v>
      </c>
      <c r="N8" s="551"/>
      <c r="O8" s="551"/>
      <c r="P8" s="443"/>
      <c r="Q8" s="443"/>
      <c r="R8" s="342"/>
      <c r="S8" s="419" t="str">
        <f>'.'!W28</f>
        <v>JUNIO-25</v>
      </c>
      <c r="T8" s="341">
        <f>VLOOKUP($R$2&amp;$S8&amp;'PETICION DATOS LUZ'!$O$57,'.'!$A$6:$J$1267,5,FALSE)</f>
        <v>0.144398</v>
      </c>
      <c r="U8" s="341">
        <f>VLOOKUP($R$2&amp;$S8&amp;'PETICION DATOS LUZ'!$O$57,'.'!$A$6:$J$1267,6,FALSE)</f>
        <v>0.144398</v>
      </c>
      <c r="V8" s="341">
        <f>VLOOKUP($R$2&amp;$S8&amp;'PETICION DATOS LUZ'!$O$57,'.'!$A$6:$J$1267,7,FALSE)</f>
        <v>0.144398</v>
      </c>
    </row>
    <row r="9" spans="1:34" ht="19.149999999999999" customHeight="1" thickBot="1">
      <c r="A9" s="474" t="s">
        <v>485</v>
      </c>
      <c r="B9" s="475"/>
      <c r="C9" s="475"/>
      <c r="D9" s="475"/>
      <c r="E9" s="475"/>
      <c r="F9" s="475"/>
      <c r="G9" s="475"/>
      <c r="H9" s="475"/>
      <c r="I9" s="185"/>
      <c r="J9" s="185"/>
      <c r="K9" s="185"/>
      <c r="L9" s="185"/>
      <c r="M9" s="185"/>
      <c r="N9" s="2"/>
      <c r="O9" s="2"/>
      <c r="P9" s="2"/>
      <c r="Q9" s="2"/>
      <c r="R9" s="342"/>
      <c r="S9" s="419" t="str">
        <f>'.'!W29</f>
        <v>JULIO-25</v>
      </c>
      <c r="T9" s="341">
        <f>VLOOKUP($R$2&amp;$S9&amp;'PETICION DATOS LUZ'!$O$57,'.'!$A$6:$J$1267,5,FALSE)</f>
        <v>0.144398</v>
      </c>
      <c r="U9" s="341">
        <f>VLOOKUP($R$2&amp;$S9&amp;'PETICION DATOS LUZ'!$O$57,'.'!$A$6:$J$1267,6,FALSE)</f>
        <v>0.144398</v>
      </c>
      <c r="V9" s="341">
        <f>VLOOKUP($R$2&amp;$S9&amp;'PETICION DATOS LUZ'!$O$57,'.'!$A$6:$J$1267,7,FALSE)</f>
        <v>0.144398</v>
      </c>
    </row>
    <row r="10" spans="1:34" ht="19.149999999999999" customHeight="1" thickBot="1">
      <c r="A10" s="475"/>
      <c r="B10" s="475"/>
      <c r="C10" s="475"/>
      <c r="D10" s="475"/>
      <c r="E10" s="475"/>
      <c r="F10" s="475"/>
      <c r="G10" s="475"/>
      <c r="H10" s="475"/>
      <c r="I10" s="347"/>
      <c r="J10" s="347"/>
      <c r="K10" s="347"/>
      <c r="L10" s="347"/>
      <c r="M10" s="347"/>
      <c r="N10" s="348"/>
      <c r="O10" s="348"/>
      <c r="P10" s="476" t="s">
        <v>486</v>
      </c>
      <c r="Q10" s="545">
        <f>IF('PETICION DATOS LUZ'!E25=365,Q32-Q49,(Q16/'PETICION DATOS LUZ'!E25)*365)</f>
        <v>526.57469517963045</v>
      </c>
      <c r="R10" s="342"/>
      <c r="S10" s="419" t="str">
        <f>'.'!W30</f>
        <v>AGOSTO-25</v>
      </c>
      <c r="T10" s="341">
        <f>VLOOKUP($R$2&amp;$S10&amp;'PETICION DATOS LUZ'!$O$57,'.'!$A$6:$J$1267,5,FALSE)</f>
        <v>0.144398</v>
      </c>
      <c r="U10" s="341">
        <f>VLOOKUP($R$2&amp;$S10&amp;'PETICION DATOS LUZ'!$O$57,'.'!$A$6:$J$1267,6,FALSE)</f>
        <v>0.144398</v>
      </c>
      <c r="V10" s="341">
        <f>VLOOKUP($R$2&amp;$S10&amp;'PETICION DATOS LUZ'!$O$57,'.'!$A$6:$J$1267,7,FALSE)</f>
        <v>0.144398</v>
      </c>
    </row>
    <row r="11" spans="1:34" ht="19.149999999999999" customHeight="1" thickBot="1">
      <c r="A11" s="475"/>
      <c r="B11" s="475"/>
      <c r="C11" s="475"/>
      <c r="D11" s="475"/>
      <c r="E11" s="475"/>
      <c r="F11" s="475"/>
      <c r="G11" s="475"/>
      <c r="H11" s="475"/>
      <c r="I11" s="185"/>
      <c r="J11" s="185"/>
      <c r="K11" s="185"/>
      <c r="L11" s="185"/>
      <c r="M11" s="185"/>
      <c r="N11" s="2"/>
      <c r="O11" s="2"/>
      <c r="P11" s="477"/>
      <c r="Q11" s="479"/>
      <c r="R11" s="342"/>
      <c r="S11" s="419" t="str">
        <f>'.'!W31</f>
        <v>SEPTIEMBRE-25</v>
      </c>
      <c r="T11" s="341">
        <f>VLOOKUP($R$2&amp;$S11&amp;'PETICION DATOS LUZ'!$O$57,'.'!$A$6:$J$1267,5,FALSE)</f>
        <v>0.144398</v>
      </c>
      <c r="U11" s="341">
        <f>VLOOKUP($R$2&amp;$S11&amp;'PETICION DATOS LUZ'!$O$57,'.'!$A$6:$J$1267,6,FALSE)</f>
        <v>0.144398</v>
      </c>
      <c r="V11" s="341">
        <f>VLOOKUP($R$2&amp;$S11&amp;'PETICION DATOS LUZ'!$O$57,'.'!$A$6:$J$1267,7,FALSE)</f>
        <v>0.144398</v>
      </c>
    </row>
    <row r="12" spans="1:34" ht="19.899999999999999" customHeight="1" thickBot="1">
      <c r="A12" s="475"/>
      <c r="B12" s="475"/>
      <c r="C12" s="475"/>
      <c r="D12" s="475"/>
      <c r="E12" s="475"/>
      <c r="F12" s="475"/>
      <c r="G12" s="475"/>
      <c r="H12" s="475"/>
      <c r="I12" s="2" t="s">
        <v>57</v>
      </c>
      <c r="J12" s="189">
        <f>Q49</f>
        <v>593.64721766967523</v>
      </c>
      <c r="P12" s="477"/>
      <c r="Q12" s="479"/>
      <c r="R12" s="342"/>
      <c r="S12" s="419" t="str">
        <f>'.'!W32</f>
        <v>OCTUBRE-25</v>
      </c>
      <c r="T12" s="341">
        <f>VLOOKUP($R$2&amp;$S12&amp;'PETICION DATOS LUZ'!$O$57,'.'!$A$6:$J$1267,5,FALSE)</f>
        <v>0.144398</v>
      </c>
      <c r="U12" s="341">
        <f>VLOOKUP($R$2&amp;$S12&amp;'PETICION DATOS LUZ'!$O$57,'.'!$A$6:$J$1267,6,FALSE)</f>
        <v>0.144398</v>
      </c>
      <c r="V12" s="341">
        <f>VLOOKUP($R$2&amp;$S12&amp;'PETICION DATOS LUZ'!$O$57,'.'!$A$6:$J$1267,7,FALSE)</f>
        <v>0.144398</v>
      </c>
    </row>
    <row r="13" spans="1:34" ht="18" customHeight="1" thickBot="1">
      <c r="A13" s="475"/>
      <c r="B13" s="475"/>
      <c r="C13" s="475"/>
      <c r="D13" s="475"/>
      <c r="E13" s="475"/>
      <c r="F13" s="475"/>
      <c r="G13" s="475"/>
      <c r="H13" s="475"/>
      <c r="I13" s="2" t="s">
        <v>51</v>
      </c>
      <c r="J13" s="189">
        <f>Q32</f>
        <v>638.37</v>
      </c>
      <c r="P13" s="477"/>
      <c r="Q13" s="479"/>
      <c r="R13" s="342"/>
      <c r="S13" s="419" t="str">
        <f>'.'!W33</f>
        <v>NOVIEMBRE-25</v>
      </c>
      <c r="T13" s="341">
        <f>VLOOKUP($R$2&amp;$S13&amp;'PETICION DATOS LUZ'!$O$57,'.'!$A$6:$J$1267,5,FALSE)</f>
        <v>0.144398</v>
      </c>
      <c r="U13" s="341">
        <f>VLOOKUP($R$2&amp;$S13&amp;'PETICION DATOS LUZ'!$O$57,'.'!$A$6:$J$1267,6,FALSE)</f>
        <v>0.144398</v>
      </c>
      <c r="V13" s="341">
        <f>VLOOKUP($R$2&amp;$S13&amp;'PETICION DATOS LUZ'!$O$57,'.'!$A$6:$J$1267,7,FALSE)</f>
        <v>0.144398</v>
      </c>
    </row>
    <row r="14" spans="1:34" ht="18" customHeight="1" thickBot="1">
      <c r="A14" s="475"/>
      <c r="B14" s="475"/>
      <c r="C14" s="475"/>
      <c r="D14" s="475"/>
      <c r="E14" s="475"/>
      <c r="F14" s="475"/>
      <c r="G14" s="475"/>
      <c r="H14" s="475"/>
      <c r="P14" s="477"/>
      <c r="Q14" s="479"/>
      <c r="R14" s="342"/>
      <c r="S14" s="419" t="str">
        <f>'.'!W34</f>
        <v>DICIEMBRE-25</v>
      </c>
      <c r="T14" s="341">
        <f>VLOOKUP($R$2&amp;$S14&amp;'PETICION DATOS LUZ'!$O$57,'.'!$A$6:$J$1267,5,FALSE)</f>
        <v>0.144398</v>
      </c>
      <c r="U14" s="341">
        <f>VLOOKUP($R$2&amp;$S14&amp;'PETICION DATOS LUZ'!$O$57,'.'!$A$6:$J$1267,6,FALSE)</f>
        <v>0.144398</v>
      </c>
      <c r="V14" s="341">
        <f>VLOOKUP($R$2&amp;$S14&amp;'PETICION DATOS LUZ'!$O$57,'.'!$A$6:$J$1267,7,FALSE)</f>
        <v>0.144398</v>
      </c>
    </row>
    <row r="15" spans="1:34" ht="27" customHeight="1">
      <c r="A15" s="475"/>
      <c r="B15" s="475"/>
      <c r="C15" s="475"/>
      <c r="D15" s="475"/>
      <c r="E15" s="475"/>
      <c r="F15" s="475"/>
      <c r="G15" s="475"/>
      <c r="H15" s="475"/>
      <c r="P15" s="349" t="s">
        <v>487</v>
      </c>
      <c r="Q15" s="350">
        <f>Q16/Q32</f>
        <v>7.0057775788844673E-2</v>
      </c>
      <c r="R15" s="342"/>
      <c r="S15" s="351"/>
      <c r="T15" s="352"/>
      <c r="U15" s="352"/>
      <c r="V15" s="352"/>
    </row>
    <row r="16" spans="1:34" ht="27" customHeight="1" thickBot="1">
      <c r="A16" s="475"/>
      <c r="B16" s="475"/>
      <c r="C16" s="475"/>
      <c r="D16" s="475"/>
      <c r="E16" s="475"/>
      <c r="F16" s="475"/>
      <c r="G16" s="475"/>
      <c r="H16" s="475"/>
      <c r="P16" s="353" t="s">
        <v>488</v>
      </c>
      <c r="Q16" s="354">
        <f>IF('PETICION DATOS LUZ'!E25=365,'COMPARATIVA LUZ'!Q10/12,Q32-Q49)</f>
        <v>44.722782330324776</v>
      </c>
      <c r="R16" s="342"/>
      <c r="S16" s="340" t="s">
        <v>442</v>
      </c>
      <c r="T16" s="401">
        <f>AVERAGEIF(T3:T14,"&gt;0")</f>
        <v>0.144398</v>
      </c>
      <c r="U16" s="401">
        <f t="shared" ref="U16:V16" si="0">AVERAGEIF(U3:U14,"&gt;0")</f>
        <v>0.144398</v>
      </c>
      <c r="V16" s="401">
        <f t="shared" si="0"/>
        <v>0.144398</v>
      </c>
    </row>
    <row r="17" spans="1:25" ht="19.149999999999999" customHeight="1">
      <c r="A17" s="475"/>
      <c r="B17" s="475"/>
      <c r="C17" s="475"/>
      <c r="D17" s="475"/>
      <c r="E17" s="475"/>
      <c r="F17" s="475"/>
      <c r="G17" s="475"/>
      <c r="H17" s="475"/>
      <c r="P17" s="356"/>
      <c r="Q17" s="357"/>
      <c r="R17" s="342"/>
    </row>
    <row r="18" spans="1:25" ht="19.899999999999999" customHeight="1">
      <c r="A18" s="475"/>
      <c r="B18" s="475"/>
      <c r="C18" s="475"/>
      <c r="D18" s="475"/>
      <c r="E18" s="475"/>
      <c r="F18" s="475"/>
      <c r="G18" s="475"/>
      <c r="H18" s="475"/>
      <c r="R18" s="333"/>
    </row>
    <row r="19" spans="1:25" ht="22.9" customHeight="1" thickBot="1">
      <c r="A19" s="475"/>
      <c r="B19" s="475"/>
      <c r="C19" s="475"/>
      <c r="D19" s="475"/>
      <c r="E19" s="475"/>
      <c r="F19" s="475"/>
      <c r="G19" s="475"/>
      <c r="H19" s="475"/>
      <c r="I19" s="480" t="s">
        <v>1</v>
      </c>
      <c r="J19" s="480"/>
      <c r="K19" s="480"/>
      <c r="L19" s="480"/>
      <c r="M19" s="480"/>
      <c r="N19" s="480"/>
      <c r="O19" s="480"/>
      <c r="P19" s="480"/>
      <c r="Q19" s="480"/>
      <c r="R19" s="333" t="s">
        <v>31</v>
      </c>
      <c r="S19" s="358"/>
      <c r="T19" s="335" t="s">
        <v>110</v>
      </c>
      <c r="U19" s="335" t="s">
        <v>4</v>
      </c>
      <c r="V19" s="335" t="s">
        <v>5</v>
      </c>
      <c r="W19" s="335" t="s">
        <v>6</v>
      </c>
      <c r="X19" s="335" t="s">
        <v>7</v>
      </c>
      <c r="Y19" s="335" t="s">
        <v>8</v>
      </c>
    </row>
    <row r="20" spans="1:25" ht="22.15" customHeight="1" thickBot="1">
      <c r="A20" s="475"/>
      <c r="B20" s="475"/>
      <c r="C20" s="475"/>
      <c r="D20" s="475"/>
      <c r="E20" s="475"/>
      <c r="F20" s="475"/>
      <c r="G20" s="475"/>
      <c r="H20" s="475"/>
      <c r="I20" s="546" t="str">
        <f>"COMERCIALIZADOR ACTUAL: "&amp;'PETICION DATOS LUZ'!E18</f>
        <v>COMERCIALIZADOR ACTUAL: REPSOL</v>
      </c>
      <c r="J20" s="546"/>
      <c r="K20" s="546"/>
      <c r="L20" s="546"/>
      <c r="M20" s="546"/>
      <c r="N20" s="546"/>
      <c r="O20" s="546"/>
      <c r="P20" s="546"/>
      <c r="Q20" s="546"/>
      <c r="R20" s="342"/>
      <c r="S20" s="419" t="str">
        <f>'.'!W23</f>
        <v>ENERO-26</v>
      </c>
      <c r="T20" s="341" cm="1">
        <f t="array" ref="T20">_xlfn.IFS('PETICION DATOS LUZ'!$E$11="Peninsula",VLOOKUP($R$19&amp;$S20&amp;'PETICION DATOS LUZ'!$O$57,'.'!$A$6:$J$1267,5,FALSE),'PETICION DATOS LUZ'!$E$11="Canarias",0)</f>
        <v>0.12653300000000001</v>
      </c>
      <c r="U20" s="341" cm="1">
        <f t="array" ref="U20">_xlfn.IFS('PETICION DATOS LUZ'!$E$11="Peninsula",VLOOKUP($R$19&amp;$S20&amp;'PETICION DATOS LUZ'!$O$57,'.'!$A$6:$J$1267,6,FALSE),'PETICION DATOS LUZ'!$E$11="Canarias",VLOOKUP($R$19&amp;$S20&amp;'PETICION DATOS LUZ'!$O$57,'.'!$A$6:$J$1267,6,FALSE))</f>
        <v>0.12653300000000001</v>
      </c>
      <c r="V20" s="341"/>
      <c r="W20" s="341" cm="1">
        <f t="array" ref="W20">_xlfn.IFS('PETICION DATOS LUZ'!$E$11="Peninsula",0,'PETICION DATOS LUZ'!$E$11="Canarias",VLOOKUP($R$19&amp;$S20&amp;'PETICION DATOS LUZ'!$O$57,'.'!$A$6:$J$1267,8,FALSE))</f>
        <v>0</v>
      </c>
      <c r="X20" s="341"/>
      <c r="Y20" s="341">
        <f>VLOOKUP($R$19&amp;$S20&amp;'PETICION DATOS LUZ'!$O$57,'.'!$A$6:$J$1267,10,FALSE)</f>
        <v>0.12653300000000001</v>
      </c>
    </row>
    <row r="21" spans="1:25" ht="19.149999999999999" customHeight="1" thickBot="1">
      <c r="A21" s="475"/>
      <c r="B21" s="475"/>
      <c r="C21" s="475"/>
      <c r="D21" s="475"/>
      <c r="E21" s="475"/>
      <c r="F21" s="475"/>
      <c r="G21" s="475"/>
      <c r="H21" s="475"/>
      <c r="I21" s="359"/>
      <c r="J21" s="359"/>
      <c r="K21" s="359"/>
      <c r="L21" s="359"/>
      <c r="M21" s="359"/>
      <c r="N21" s="359"/>
      <c r="O21" s="359"/>
      <c r="P21" s="359"/>
      <c r="Q21" s="359"/>
      <c r="R21" s="342"/>
      <c r="S21" s="419" t="str">
        <f>'.'!W24</f>
        <v>FEBRERO-26</v>
      </c>
      <c r="T21" s="341" cm="1">
        <f t="array" ref="T21">_xlfn.IFS('PETICION DATOS LUZ'!$E$11="Peninsula",VLOOKUP($R$19&amp;$S21&amp;'PETICION DATOS LUZ'!$O$57,'.'!$A$6:$J$1267,5,FALSE),'PETICION DATOS LUZ'!$E$11="Canarias",0)</f>
        <v>0.12653300000000001</v>
      </c>
      <c r="U21" s="341" cm="1">
        <f t="array" ref="U21">_xlfn.IFS('PETICION DATOS LUZ'!$E$11="Peninsula",VLOOKUP($R$19&amp;$S21&amp;'PETICION DATOS LUZ'!$O$57,'.'!$A$6:$J$1267,6,FALSE),'PETICION DATOS LUZ'!$E$11="Canarias",VLOOKUP($R$19&amp;$S21&amp;'PETICION DATOS LUZ'!$O$57,'.'!$A$6:$J$1267,6,FALSE))</f>
        <v>0.12653300000000001</v>
      </c>
      <c r="V21" s="341"/>
      <c r="W21" s="341" cm="1">
        <f t="array" ref="W21">_xlfn.IFS('PETICION DATOS LUZ'!$E$11="Peninsula",0,'PETICION DATOS LUZ'!$E$11="Canarias",VLOOKUP($R$19&amp;$S21&amp;'PETICION DATOS LUZ'!$O$57,'.'!$A$6:$J$1267,8,FALSE))</f>
        <v>0</v>
      </c>
      <c r="X21" s="341"/>
      <c r="Y21" s="341">
        <f>VLOOKUP($R$19&amp;$S21&amp;'PETICION DATOS LUZ'!$O$57,'.'!$A$6:$J$1267,10,FALSE)</f>
        <v>0.12653300000000001</v>
      </c>
    </row>
    <row r="22" spans="1:25" ht="19.149999999999999" customHeight="1" thickBot="1">
      <c r="A22" s="475"/>
      <c r="B22" s="475"/>
      <c r="C22" s="475"/>
      <c r="D22" s="475"/>
      <c r="E22" s="475"/>
      <c r="F22" s="475"/>
      <c r="G22" s="475"/>
      <c r="H22" s="475"/>
      <c r="I22" s="360"/>
      <c r="J22" s="360"/>
      <c r="K22" s="360"/>
      <c r="L22" s="360"/>
      <c r="M22" s="360"/>
      <c r="N22" s="360"/>
      <c r="O22" s="361"/>
      <c r="P22" s="362" t="s">
        <v>9</v>
      </c>
      <c r="Q22" s="363" t="str">
        <f>'PETICION DATOS LUZ'!E8</f>
        <v>2.0TD</v>
      </c>
      <c r="R22" s="342"/>
      <c r="S22" s="419" t="str">
        <f>'.'!W25</f>
        <v>MARZO-26</v>
      </c>
      <c r="T22" s="341"/>
      <c r="U22" s="341" cm="1">
        <f t="array" ref="U22">_xlfn.IFS('PETICION DATOS LUZ'!$E$11="Peninsula",VLOOKUP($R$19&amp;$S22&amp;'PETICION DATOS LUZ'!$O$57,'.'!$A$6:$J$1267,6,FALSE),'PETICION DATOS LUZ'!$E$11="Canarias",VLOOKUP($R$19&amp;$S22&amp;'PETICION DATOS LUZ'!$O$57,'.'!$A$6:$J$1267,6,FALSE))</f>
        <v>0.12653300000000001</v>
      </c>
      <c r="V22" s="341" cm="1">
        <f t="array" ref="V22">_xlfn.IFS('PETICION DATOS LUZ'!$E$11="Peninsula",VLOOKUP($R$19&amp;$S22&amp;'PETICION DATOS LUZ'!$O$57,'.'!$A$6:$J$1267,7,FALSE),'PETICION DATOS LUZ'!$E$11="Canarias",0)</f>
        <v>0.12653300000000001</v>
      </c>
      <c r="W22" s="341" cm="1">
        <f t="array" ref="W22">_xlfn.IFS('PETICION DATOS LUZ'!$E$11="Peninsula",0,'PETICION DATOS LUZ'!$E$11="Canarias",VLOOKUP($R$19&amp;$S22&amp;'PETICION DATOS LUZ'!$O$57,'.'!$A$6:$J$1267,8,FALSE))</f>
        <v>0</v>
      </c>
      <c r="X22" s="341"/>
      <c r="Y22" s="341">
        <f>VLOOKUP($R$19&amp;$S22&amp;'PETICION DATOS LUZ'!$O$57,'.'!$A$6:$J$1267,10,FALSE)</f>
        <v>0.12653300000000001</v>
      </c>
    </row>
    <row r="23" spans="1:25" ht="19.899999999999999" customHeight="1" thickBot="1">
      <c r="A23" s="475"/>
      <c r="B23" s="475"/>
      <c r="C23" s="475"/>
      <c r="D23" s="475"/>
      <c r="E23" s="475"/>
      <c r="F23" s="475"/>
      <c r="G23" s="475"/>
      <c r="H23" s="475"/>
      <c r="I23" s="547" t="s">
        <v>495</v>
      </c>
      <c r="J23" s="547"/>
      <c r="K23" s="547"/>
      <c r="L23" s="547"/>
      <c r="M23" s="547"/>
      <c r="N23" s="547"/>
      <c r="O23" s="361"/>
      <c r="P23" s="364" t="s">
        <v>109</v>
      </c>
      <c r="Q23" s="365">
        <f>'PETICION DATOS LUZ'!E25</f>
        <v>31</v>
      </c>
      <c r="R23" s="342"/>
      <c r="S23" s="419" t="str">
        <f>'.'!W26</f>
        <v>ABRIL-25</v>
      </c>
      <c r="T23" s="341"/>
      <c r="U23" s="341"/>
      <c r="V23" s="341"/>
      <c r="W23" s="341">
        <f>VLOOKUP($R$19&amp;$S23&amp;'PETICION DATOS LUZ'!$O$57,'.'!$A$6:$J$1267,8,FALSE)</f>
        <v>0.12653300000000001</v>
      </c>
      <c r="X23" s="341">
        <f>VLOOKUP($R$19&amp;$S23&amp;'PETICION DATOS LUZ'!$O$57,'.'!$A$6:$J$1267,9,FALSE)</f>
        <v>0.12653300000000001</v>
      </c>
      <c r="Y23" s="341">
        <f>VLOOKUP($R$19&amp;$S23&amp;'PETICION DATOS LUZ'!$O$57,'.'!$A$6:$J$1267,10,FALSE)</f>
        <v>0.12653300000000001</v>
      </c>
    </row>
    <row r="24" spans="1:25" ht="24" customHeight="1" thickBot="1">
      <c r="A24" s="475"/>
      <c r="B24" s="475"/>
      <c r="C24" s="475"/>
      <c r="D24" s="475"/>
      <c r="E24" s="475"/>
      <c r="F24" s="475"/>
      <c r="G24" s="475"/>
      <c r="H24" s="475"/>
      <c r="I24" s="366"/>
      <c r="J24" s="361"/>
      <c r="K24" s="361"/>
      <c r="L24" s="361"/>
      <c r="M24" s="361"/>
      <c r="N24" s="361"/>
      <c r="O24" s="361"/>
      <c r="P24" s="364" t="s">
        <v>497</v>
      </c>
      <c r="Q24" s="367">
        <f>'PETICION DATOS LUZ'!E35+'PETICION DATOS LUZ'!E47</f>
        <v>0</v>
      </c>
      <c r="R24" s="342"/>
      <c r="S24" s="419" t="str">
        <f>'.'!W27</f>
        <v>MAYO-25</v>
      </c>
      <c r="T24" s="341"/>
      <c r="U24" s="341"/>
      <c r="V24" s="341"/>
      <c r="W24" s="341">
        <f>VLOOKUP($R$19&amp;$S24&amp;'PETICION DATOS LUZ'!$O$57,'.'!$A$6:$J$1267,8,FALSE)</f>
        <v>0.12653300000000001</v>
      </c>
      <c r="X24" s="341">
        <f>VLOOKUP($R$19&amp;$S24&amp;'PETICION DATOS LUZ'!$O$57,'.'!$A$6:$J$1267,9,FALSE)</f>
        <v>0.12653300000000001</v>
      </c>
      <c r="Y24" s="341">
        <f>VLOOKUP($R$19&amp;$S24&amp;'PETICION DATOS LUZ'!$O$57,'.'!$A$6:$J$1267,10,FALSE)</f>
        <v>0.12653300000000001</v>
      </c>
    </row>
    <row r="25" spans="1:25" ht="19.149999999999999" customHeight="1" thickBot="1">
      <c r="A25" s="475"/>
      <c r="B25" s="475"/>
      <c r="C25" s="475"/>
      <c r="D25" s="475"/>
      <c r="E25" s="475"/>
      <c r="F25" s="475"/>
      <c r="G25" s="475"/>
      <c r="H25" s="475"/>
      <c r="I25" s="444" t="s">
        <v>110</v>
      </c>
      <c r="J25" s="445" t="s">
        <v>4</v>
      </c>
      <c r="K25" s="445" t="s">
        <v>5</v>
      </c>
      <c r="L25" s="445" t="s">
        <v>6</v>
      </c>
      <c r="M25" s="445" t="s">
        <v>7</v>
      </c>
      <c r="N25" s="361" t="s">
        <v>8</v>
      </c>
      <c r="O25" s="361"/>
      <c r="P25" s="368"/>
      <c r="Q25" s="369"/>
      <c r="R25" s="342"/>
      <c r="S25" s="419" t="str">
        <f>'.'!W28</f>
        <v>JUNIO-25</v>
      </c>
      <c r="T25" s="341"/>
      <c r="U25" s="341"/>
      <c r="V25" s="341" cm="1">
        <f t="array" ref="V25">_xlfn.IFS('PETICION DATOS LUZ'!$E$11="Peninsula",VLOOKUP($R$19&amp;$S25&amp;'PETICION DATOS LUZ'!$O$57,'.'!$A$6:$J$1267,7,FALSE),'PETICION DATOS LUZ'!$E$11="Canarias",0)</f>
        <v>0.12653300000000001</v>
      </c>
      <c r="W25" s="341" cm="1">
        <f t="array" ref="W25">_xlfn.IFS('PETICION DATOS LUZ'!$E$11="Peninsula",VLOOKUP($R$19&amp;$S25&amp;'PETICION DATOS LUZ'!$O$57,'.'!$A$6:$J$1267,8,FALSE),'PETICION DATOS LUZ'!$E$11="Canarias",VLOOKUP($R$19&amp;$S25&amp;'PETICION DATOS LUZ'!$O$57,'.'!$A$6:$J$1267,8,FALSE))</f>
        <v>0.12653300000000001</v>
      </c>
      <c r="X25" s="341" cm="1">
        <f t="array" ref="X25">_xlfn.IFS('PETICION DATOS LUZ'!$E$11="Peninsula",0,'PETICION DATOS LUZ'!$E$11="Canarias",VLOOKUP($R$19&amp;$S25&amp;'PETICION DATOS LUZ'!$O$57,'.'!$A$6:$J$1267,9,FALSE))</f>
        <v>0</v>
      </c>
      <c r="Y25" s="341">
        <f>VLOOKUP($R$19&amp;$S25&amp;'PETICION DATOS LUZ'!$O$57,'.'!$A$6:$J$1267,10,FALSE)</f>
        <v>0.12653300000000001</v>
      </c>
    </row>
    <row r="26" spans="1:25" ht="19.5" thickBot="1">
      <c r="A26" s="475"/>
      <c r="B26" s="475"/>
      <c r="C26" s="475"/>
      <c r="D26" s="475"/>
      <c r="E26" s="475"/>
      <c r="F26" s="475"/>
      <c r="G26" s="475"/>
      <c r="H26" s="475"/>
      <c r="I26" s="446">
        <f>'PETICION DATOS LUZ'!E28</f>
        <v>11.95</v>
      </c>
      <c r="J26" s="447">
        <f>'PETICION DATOS LUZ'!E29</f>
        <v>11.95</v>
      </c>
      <c r="K26" s="447">
        <f>'PETICION DATOS LUZ'!E30</f>
        <v>0</v>
      </c>
      <c r="L26" s="447">
        <f>'PETICION DATOS LUZ'!E31</f>
        <v>0</v>
      </c>
      <c r="M26" s="447">
        <f>'PETICION DATOS LUZ'!E32</f>
        <v>0</v>
      </c>
      <c r="N26" s="448">
        <f>'PETICION DATOS LUZ'!E33</f>
        <v>0</v>
      </c>
      <c r="O26" s="361"/>
      <c r="P26" s="362" t="s">
        <v>69</v>
      </c>
      <c r="Q26" s="370">
        <f>'PETICION DATOS LUZ'!E49</f>
        <v>0</v>
      </c>
      <c r="R26" s="342"/>
      <c r="S26" s="419" t="str">
        <f>'.'!W29</f>
        <v>JULIO-25</v>
      </c>
      <c r="T26" s="341" cm="1">
        <f t="array" ref="T26">_xlfn.IFS('PETICION DATOS LUZ'!$E$11="Peninsula",VLOOKUP($R$19&amp;$S26&amp;'PETICION DATOS LUZ'!$O$57,'.'!$A$6:$J$1267,5,FALSE),'PETICION DATOS LUZ'!$E$11="Canarias",VLOOKUP($R$19&amp;$S26&amp;'PETICION DATOS LUZ'!$O$57,'.'!$A$6:$J$1267,5,FALSE))</f>
        <v>0.12653300000000001</v>
      </c>
      <c r="U26" s="341" cm="1">
        <f t="array" ref="U26">_xlfn.IFS('PETICION DATOS LUZ'!$E$11="Peninsula",VLOOKUP($R$19&amp;$S26&amp;'PETICION DATOS LUZ'!$O$57,'.'!$A$6:$J$1267,6,FALSE),'PETICION DATOS LUZ'!$E$11="Canarias",0)</f>
        <v>0.12653300000000001</v>
      </c>
      <c r="V26" s="341" cm="1">
        <f t="array" ref="V26">_xlfn.IFS('PETICION DATOS LUZ'!$E$11="Peninsula",0,'PETICION DATOS LUZ'!$E$11="Canarias",VLOOKUP($R$19&amp;$S26&amp;'PETICION DATOS LUZ'!$O$57,'.'!$A$6:$J$1267,7,FALSE))</f>
        <v>0</v>
      </c>
      <c r="W26" s="341"/>
      <c r="X26" s="341"/>
      <c r="Y26" s="341">
        <f>VLOOKUP($R$19&amp;$S26&amp;'PETICION DATOS LUZ'!$O$57,'.'!$A$6:$J$1267,10,FALSE)</f>
        <v>0.12653300000000001</v>
      </c>
    </row>
    <row r="27" spans="1:25" ht="19.899999999999999" customHeight="1" thickBot="1">
      <c r="A27" s="475"/>
      <c r="B27" s="475"/>
      <c r="C27" s="475"/>
      <c r="D27" s="475"/>
      <c r="E27" s="475"/>
      <c r="F27" s="475"/>
      <c r="G27" s="475"/>
      <c r="H27" s="475"/>
      <c r="I27" s="361"/>
      <c r="J27" s="361"/>
      <c r="K27" s="361"/>
      <c r="L27" s="361"/>
      <c r="M27" s="361"/>
      <c r="N27" s="361"/>
      <c r="O27" s="361"/>
      <c r="P27" s="364" t="s">
        <v>111</v>
      </c>
      <c r="Q27" s="371">
        <f>'PETICION DATOS LUZ'!E48</f>
        <v>1.7</v>
      </c>
      <c r="R27" s="342"/>
      <c r="S27" s="419" t="str">
        <f>'.'!W30</f>
        <v>AGOSTO-25</v>
      </c>
      <c r="T27" s="341" cm="1">
        <f t="array" ref="T27">_xlfn.IFS('PETICION DATOS LUZ'!$E$11="Peninsula",0,'PETICION DATOS LUZ'!$E$11="Canarias",VLOOKUP($R$19&amp;$S27&amp;'PETICION DATOS LUZ'!$O$57,'.'!$A$6:$J$1267,5,FALSE))</f>
        <v>0</v>
      </c>
      <c r="U27" s="341"/>
      <c r="V27" s="341" cm="1">
        <f t="array" ref="V27">_xlfn.IFS('PETICION DATOS LUZ'!$E$11="Peninsula",VLOOKUP($R$19&amp;$S27&amp;'PETICION DATOS LUZ'!$O$57,'.'!$A$6:$J$1267,7,FALSE),'PETICION DATOS LUZ'!$E$11="Canarias",VLOOKUP($R$19&amp;$S27&amp;'PETICION DATOS LUZ'!$O$57,'.'!$A$6:$J$1267,7,FALSE))</f>
        <v>0.12653300000000001</v>
      </c>
      <c r="W27" s="341" cm="1">
        <f t="array" ref="W27">_xlfn.IFS('PETICION DATOS LUZ'!$E$11="Peninsula",VLOOKUP($R$19&amp;$S27&amp;'PETICION DATOS LUZ'!$O$57,'.'!$A$6:$J$1267,8,FALSE),'PETICION DATOS LUZ'!$E$11="Canarias",0)</f>
        <v>0.12653300000000001</v>
      </c>
      <c r="X27" s="341"/>
      <c r="Y27" s="341">
        <f>VLOOKUP($R$19&amp;$S27&amp;'PETICION DATOS LUZ'!$O$57,'.'!$A$6:$J$1267,10,FALSE)</f>
        <v>0.12653300000000001</v>
      </c>
    </row>
    <row r="28" spans="1:25" ht="19.899999999999999" customHeight="1" thickBot="1">
      <c r="A28" s="475"/>
      <c r="B28" s="475"/>
      <c r="C28" s="475"/>
      <c r="D28" s="475"/>
      <c r="E28" s="475"/>
      <c r="F28" s="475"/>
      <c r="G28" s="475"/>
      <c r="H28" s="475"/>
      <c r="I28" s="547" t="s">
        <v>496</v>
      </c>
      <c r="J28" s="547"/>
      <c r="K28" s="547"/>
      <c r="L28" s="547"/>
      <c r="M28" s="547"/>
      <c r="N28" s="547"/>
      <c r="O28" s="361"/>
      <c r="P28" s="372" t="s">
        <v>11</v>
      </c>
      <c r="Q28" s="373">
        <f>'PETICION DATOS LUZ'!E50</f>
        <v>0.21</v>
      </c>
      <c r="R28" s="342"/>
      <c r="S28" s="419" t="str">
        <f>'.'!W31</f>
        <v>SEPTIEMBRE-25</v>
      </c>
      <c r="T28" s="341" cm="1">
        <f t="array" ref="T28">_xlfn.IFS('PETICION DATOS LUZ'!$E$11="Peninsula",0,'PETICION DATOS LUZ'!$E$11="Canarias",VLOOKUP($R$19&amp;$S28&amp;'PETICION DATOS LUZ'!$O$57,'.'!$A$6:$J$1267,5,FALSE))</f>
        <v>0</v>
      </c>
      <c r="U28" s="341"/>
      <c r="V28" s="341" cm="1">
        <f t="array" ref="V28">_xlfn.IFS('PETICION DATOS LUZ'!$E$11="Peninsula",VLOOKUP($R$19&amp;$S28&amp;'PETICION DATOS LUZ'!$O$57,'.'!$A$6:$J$1267,7,FALSE),'PETICION DATOS LUZ'!$E$11="Canarias",VLOOKUP($R$19&amp;$S28&amp;'PETICION DATOS LUZ'!$O$57,'.'!$A$6:$J$1267,7,FALSE))</f>
        <v>0.12653300000000001</v>
      </c>
      <c r="W28" s="341" cm="1">
        <f t="array" ref="W28">_xlfn.IFS('PETICION DATOS LUZ'!$E$11="Peninsula",VLOOKUP($R$19&amp;$S28&amp;'PETICION DATOS LUZ'!$O$57,'.'!$A$6:$J$1267,8,FALSE),'PETICION DATOS LUZ'!$E$11="Canarias",0)</f>
        <v>0.12653300000000001</v>
      </c>
      <c r="X28" s="341"/>
      <c r="Y28" s="341">
        <f>VLOOKUP($R$19&amp;$S28&amp;'PETICION DATOS LUZ'!$O$57,'.'!$A$6:$J$1267,10,FALSE)</f>
        <v>0.12653300000000001</v>
      </c>
    </row>
    <row r="29" spans="1:25" ht="19.5" customHeight="1" thickBot="1">
      <c r="A29" s="475"/>
      <c r="B29" s="475"/>
      <c r="C29" s="475"/>
      <c r="D29" s="475"/>
      <c r="E29" s="475"/>
      <c r="F29" s="475"/>
      <c r="G29" s="475"/>
      <c r="H29" s="475"/>
      <c r="I29" s="366"/>
      <c r="J29" s="361"/>
      <c r="K29" s="361"/>
      <c r="L29" s="361"/>
      <c r="M29" s="361"/>
      <c r="N29" s="361"/>
      <c r="O29" s="361"/>
      <c r="P29" s="361"/>
      <c r="Q29" s="361"/>
      <c r="R29" s="342"/>
      <c r="S29" s="419" t="str">
        <f>'.'!W32</f>
        <v>OCTUBRE-25</v>
      </c>
      <c r="T29" s="341" cm="1">
        <f t="array" ref="T29">_xlfn.IFS('PETICION DATOS LUZ'!$E$11="Peninsula",0,'PETICION DATOS LUZ'!$E$11="Canarias",VLOOKUP($R$19&amp;$S29&amp;'PETICION DATOS LUZ'!$O$57,'.'!$A$6:$J$1267,5,FALSE))</f>
        <v>0</v>
      </c>
      <c r="U29" s="341"/>
      <c r="V29" s="341" cm="1">
        <f t="array" ref="V29">_xlfn.IFS('PETICION DATOS LUZ'!$E$11="Peninsula",0,'PETICION DATOS LUZ'!$E$11="Canarias",VLOOKUP($R$19&amp;$S29&amp;'PETICION DATOS LUZ'!$O$57,'.'!$A$6:$J$1267,7,FALSE))</f>
        <v>0</v>
      </c>
      <c r="W29" s="341" cm="1">
        <f t="array" ref="W29">_xlfn.IFS('PETICION DATOS LUZ'!$E$11="Peninsula",VLOOKUP($R$19&amp;$S29&amp;'PETICION DATOS LUZ'!$O$57,'.'!$A$6:$J$1267,8,FALSE),'PETICION DATOS LUZ'!$E$11="Canarias",0)</f>
        <v>0.12653300000000001</v>
      </c>
      <c r="X29" s="341" cm="1">
        <f t="array" ref="X29">_xlfn.IFS('PETICION DATOS LUZ'!$E$11="Peninsula",VLOOKUP($R$19&amp;$S29&amp;'PETICION DATOS LUZ'!$O$57,'.'!$A$6:$J$1267,9,FALSE),'PETICION DATOS LUZ'!$E$11="Canarias",0)</f>
        <v>0.12653300000000001</v>
      </c>
      <c r="Y29" s="341">
        <f>VLOOKUP($R$19&amp;$S29&amp;'PETICION DATOS LUZ'!$O$57,'.'!$A$6:$J$1267,10,FALSE)</f>
        <v>0.12653300000000001</v>
      </c>
    </row>
    <row r="30" spans="1:25" ht="21" customHeight="1" thickBot="1">
      <c r="A30" s="475"/>
      <c r="B30" s="475"/>
      <c r="C30" s="475"/>
      <c r="D30" s="475"/>
      <c r="E30" s="475"/>
      <c r="F30" s="475"/>
      <c r="G30" s="475"/>
      <c r="H30" s="475"/>
      <c r="I30" s="444" t="s">
        <v>110</v>
      </c>
      <c r="J30" s="445" t="s">
        <v>4</v>
      </c>
      <c r="K30" s="445" t="s">
        <v>5</v>
      </c>
      <c r="L30" s="445" t="s">
        <v>6</v>
      </c>
      <c r="M30" s="445" t="s">
        <v>7</v>
      </c>
      <c r="N30" s="361" t="s">
        <v>8</v>
      </c>
      <c r="O30" s="361"/>
      <c r="P30" s="361"/>
      <c r="Q30" s="361"/>
      <c r="R30" s="342"/>
      <c r="S30" s="419" t="str">
        <f>'.'!W33</f>
        <v>NOVIEMBRE-25</v>
      </c>
      <c r="T30" s="341"/>
      <c r="U30" s="341">
        <f>VLOOKUP($R$19&amp;$S30&amp;'PETICION DATOS LUZ'!$O$57,'.'!$A$6:$J$1267,6,FALSE)</f>
        <v>0.12653300000000001</v>
      </c>
      <c r="V30" s="341">
        <f>VLOOKUP($R$19&amp;$S30&amp;'PETICION DATOS LUZ'!$O$57,'.'!$A$6:$J$1267,7,FALSE)</f>
        <v>0.12653300000000001</v>
      </c>
      <c r="W30" s="341"/>
      <c r="X30" s="341"/>
      <c r="Y30" s="341">
        <f>VLOOKUP($R$19&amp;$S30&amp;'PETICION DATOS LUZ'!$O$57,'.'!$A$6:$J$1267,10,FALSE)</f>
        <v>0.12653300000000001</v>
      </c>
    </row>
    <row r="31" spans="1:25" ht="19.149999999999999" customHeight="1" thickBot="1">
      <c r="A31" s="475"/>
      <c r="B31" s="475"/>
      <c r="C31" s="475"/>
      <c r="D31" s="475"/>
      <c r="E31" s="475"/>
      <c r="F31" s="475"/>
      <c r="G31" s="475"/>
      <c r="H31" s="475"/>
      <c r="I31" s="449">
        <f>'PETICION DATOS LUZ'!E39</f>
        <v>786</v>
      </c>
      <c r="J31" s="450">
        <f>'PETICION DATOS LUZ'!E40</f>
        <v>774</v>
      </c>
      <c r="K31" s="450">
        <f>'PETICION DATOS LUZ'!E41</f>
        <v>1430</v>
      </c>
      <c r="L31" s="450">
        <f>'PETICION DATOS LUZ'!E42</f>
        <v>0</v>
      </c>
      <c r="M31" s="450">
        <f>'PETICION DATOS LUZ'!E43</f>
        <v>0</v>
      </c>
      <c r="N31" s="451">
        <f>'PETICION DATOS LUZ'!E44</f>
        <v>0</v>
      </c>
      <c r="O31" s="361"/>
      <c r="P31" s="359"/>
      <c r="Q31" s="361"/>
      <c r="R31" s="342"/>
      <c r="S31" s="419" t="str">
        <f>'.'!W34</f>
        <v>DICIEMBRE-25</v>
      </c>
      <c r="T31" s="341" cm="1">
        <f t="array" ref="T31">_xlfn.IFS('PETICION DATOS LUZ'!$E$11="Peninsula",VLOOKUP($R$19&amp;$S31&amp;'PETICION DATOS LUZ'!$O$57,'.'!$A$6:$J$1267,5,FALSE),'PETICION DATOS LUZ'!$E$11="Canarias",0)</f>
        <v>0.12653300000000001</v>
      </c>
      <c r="U31" s="341" cm="1">
        <f t="array" ref="U31">_xlfn.IFS('PETICION DATOS LUZ'!$E$11="Peninsula",VLOOKUP($R$19&amp;$S31&amp;'PETICION DATOS LUZ'!$O$57,'.'!$A$6:$J$1267,6,FALSE),'PETICION DATOS LUZ'!$E$11="Canarias",VLOOKUP($R$19&amp;$S31&amp;'PETICION DATOS LUZ'!$O$57,'.'!$A$6:$J$1267,6,FALSE))</f>
        <v>0.12653300000000001</v>
      </c>
      <c r="V31" s="341" cm="1">
        <f t="array" ref="V31">_xlfn.IFS('PETICION DATOS LUZ'!$E$11="Peninsula",0,'PETICION DATOS LUZ'!$E$11="Canarias",VLOOKUP($R$19&amp;$S31&amp;'PETICION DATOS LUZ'!$O$57,'.'!$A$6:$J$1267,7,FALSE))</f>
        <v>0</v>
      </c>
      <c r="W31" s="341"/>
      <c r="X31" s="341"/>
      <c r="Y31" s="341">
        <f>VLOOKUP($R$19&amp;$S31&amp;'PETICION DATOS LUZ'!$O$57,'.'!$A$6:$J$1267,10,FALSE)</f>
        <v>0.12653300000000001</v>
      </c>
    </row>
    <row r="32" spans="1:25" ht="24" customHeight="1">
      <c r="A32" s="346"/>
      <c r="B32" s="346"/>
      <c r="C32" s="346"/>
      <c r="D32" s="346"/>
      <c r="E32" s="346"/>
      <c r="F32" s="346"/>
      <c r="G32" s="346"/>
      <c r="H32" s="346"/>
      <c r="I32" s="361"/>
      <c r="J32" s="361"/>
      <c r="K32" s="361"/>
      <c r="L32" s="361"/>
      <c r="M32" s="361"/>
      <c r="N32" s="361"/>
      <c r="O32" s="361"/>
      <c r="P32" s="459" t="s">
        <v>112</v>
      </c>
      <c r="Q32" s="460">
        <f>'PETICION DATOS LUZ'!E53</f>
        <v>638.37</v>
      </c>
      <c r="R32" s="342"/>
      <c r="S32" s="376"/>
      <c r="T32" s="377"/>
      <c r="U32" s="377"/>
      <c r="V32" s="377"/>
      <c r="W32" s="377"/>
      <c r="X32" s="377"/>
      <c r="Y32" s="377"/>
    </row>
    <row r="33" spans="1:25" ht="19.899999999999999" customHeight="1" thickBot="1">
      <c r="A33" s="346"/>
      <c r="B33" s="346"/>
      <c r="C33" s="346"/>
      <c r="D33" s="346"/>
      <c r="E33" s="346"/>
      <c r="F33" s="346"/>
      <c r="G33" s="346"/>
      <c r="H33" s="346"/>
      <c r="R33" s="342"/>
      <c r="S33" s="378" t="s">
        <v>442</v>
      </c>
      <c r="T33" s="401">
        <f>AVERAGEIF(T20:T31,"&gt;0")</f>
        <v>0.12653300000000001</v>
      </c>
      <c r="U33" s="401">
        <f t="shared" ref="U33:Y33" si="1">AVERAGEIF(U20:U31,"&gt;0")</f>
        <v>0.12653300000000001</v>
      </c>
      <c r="V33" s="401">
        <f t="shared" si="1"/>
        <v>0.12653300000000001</v>
      </c>
      <c r="W33" s="401">
        <f t="shared" si="1"/>
        <v>0.12653300000000001</v>
      </c>
      <c r="X33" s="401">
        <f t="shared" si="1"/>
        <v>0.12653300000000001</v>
      </c>
      <c r="Y33" s="401">
        <f t="shared" si="1"/>
        <v>0.12653300000000001</v>
      </c>
    </row>
    <row r="34" spans="1:25" ht="19.899999999999999" customHeight="1">
      <c r="A34" s="346"/>
      <c r="B34" s="346"/>
      <c r="C34" s="346"/>
      <c r="D34" s="346"/>
      <c r="E34" s="346"/>
      <c r="F34" s="346"/>
      <c r="G34" s="346"/>
      <c r="H34" s="346"/>
      <c r="R34" s="342"/>
    </row>
    <row r="35" spans="1:25" ht="19.149999999999999" customHeight="1">
      <c r="A35" s="346"/>
      <c r="B35" s="346"/>
      <c r="C35" s="346"/>
      <c r="D35" s="346"/>
      <c r="E35" s="346"/>
      <c r="F35" s="346"/>
      <c r="G35" s="346"/>
      <c r="H35" s="346"/>
      <c r="I35" s="544" t="s">
        <v>46</v>
      </c>
      <c r="J35" s="544"/>
      <c r="K35" s="544"/>
      <c r="L35" s="544"/>
      <c r="M35" s="544"/>
      <c r="N35" s="544"/>
      <c r="O35" s="544"/>
      <c r="P35" s="544"/>
      <c r="Q35" s="544"/>
      <c r="R35" s="342"/>
    </row>
    <row r="36" spans="1:25" ht="20.100000000000001" customHeight="1" thickBot="1">
      <c r="A36" s="346"/>
      <c r="B36" s="346"/>
      <c r="C36" s="346"/>
      <c r="D36" s="346"/>
      <c r="E36" s="346"/>
      <c r="F36" s="346"/>
      <c r="G36" s="346"/>
      <c r="H36" s="346"/>
      <c r="I36" s="548" t="s">
        <v>57</v>
      </c>
      <c r="J36" s="548"/>
      <c r="K36" s="548"/>
      <c r="L36" s="548"/>
      <c r="M36" s="548"/>
      <c r="N36" s="548"/>
      <c r="O36" s="548"/>
      <c r="P36" s="548"/>
      <c r="Q36" s="548"/>
      <c r="R36" s="333" t="s">
        <v>32</v>
      </c>
      <c r="S36" s="379"/>
      <c r="T36" s="380" t="s">
        <v>110</v>
      </c>
      <c r="U36" s="380" t="s">
        <v>4</v>
      </c>
      <c r="V36" s="380" t="s">
        <v>5</v>
      </c>
      <c r="W36" s="380" t="s">
        <v>6</v>
      </c>
      <c r="X36" s="380" t="s">
        <v>7</v>
      </c>
      <c r="Y36" s="380" t="s">
        <v>8</v>
      </c>
    </row>
    <row r="37" spans="1:25" ht="22.15" customHeight="1" thickBot="1">
      <c r="A37" s="346"/>
      <c r="B37" s="346"/>
      <c r="C37" s="346"/>
      <c r="D37" s="346"/>
      <c r="E37" s="346"/>
      <c r="F37" s="346"/>
      <c r="G37" s="346"/>
      <c r="H37" s="346"/>
      <c r="I37" s="549" t="str">
        <f>"TARIFA ELEGIDA:  "&amp;'PETICION DATOS LUZ'!O57</f>
        <v>TARIFA ELEGIDA:  1P N3</v>
      </c>
      <c r="J37" s="549"/>
      <c r="K37" s="549"/>
      <c r="L37" s="549"/>
      <c r="M37" s="549"/>
      <c r="N37" s="549"/>
      <c r="O37" s="549"/>
      <c r="P37" s="549"/>
      <c r="Q37" s="549"/>
      <c r="R37" s="342"/>
      <c r="S37" s="420" t="str">
        <f>'.'!W23</f>
        <v>ENERO-26</v>
      </c>
      <c r="T37" s="341" cm="1">
        <f t="array" ref="T37">_xlfn.IFS('PETICION DATOS LUZ'!$E$11="Peninsula",VLOOKUP($R$36&amp;$S37&amp;'PETICION DATOS LUZ'!$O$57,'.'!$A$6:$J$1267,5,FALSE),'PETICION DATOS LUZ'!$E$11="Canarias",0)</f>
        <v>0</v>
      </c>
      <c r="U37" s="341" cm="1">
        <f t="array" ref="U37">_xlfn.IFS('PETICION DATOS LUZ'!$E$11="Peninsula",VLOOKUP($R$36&amp;$S37&amp;'PETICION DATOS LUZ'!$O$57,'.'!$A$6:$J$1267,6,FALSE),'PETICION DATOS LUZ'!$E$11="Canarias",VLOOKUP($R$36&amp;$S37&amp;'PETICION DATOS LUZ'!$O$57,'.'!$A$6:$J$1267,6,FALSE))</f>
        <v>0</v>
      </c>
      <c r="V37" s="341"/>
      <c r="W37" s="341" cm="1">
        <f t="array" ref="W37">_xlfn.IFS('PETICION DATOS LUZ'!$E$11="Peninsula",0,'PETICION DATOS LUZ'!$E$11="Canarias",VLOOKUP($R$36&amp;$S37&amp;'PETICION DATOS LUZ'!$O$57,'.'!$A$6:$J$1267,8,FALSE))</f>
        <v>0</v>
      </c>
      <c r="X37" s="341"/>
      <c r="Y37" s="341">
        <f>VLOOKUP($R$36&amp;$S37&amp;'PETICION DATOS LUZ'!$O$57,'.'!$A$6:$J$1267,10,FALSE)</f>
        <v>0</v>
      </c>
    </row>
    <row r="38" spans="1:25" ht="19.149999999999999" customHeight="1" thickBot="1">
      <c r="A38" s="346"/>
      <c r="B38" s="346"/>
      <c r="C38" s="346"/>
      <c r="D38" s="346"/>
      <c r="E38" s="346"/>
      <c r="F38" s="346"/>
      <c r="G38" s="346"/>
      <c r="H38" s="346"/>
      <c r="I38" s="381"/>
      <c r="J38" s="186"/>
      <c r="K38" s="186"/>
      <c r="L38" s="186"/>
      <c r="M38" s="186"/>
      <c r="N38" s="186"/>
      <c r="O38" s="186"/>
      <c r="P38" s="186"/>
      <c r="Q38" s="186"/>
      <c r="R38" s="333"/>
      <c r="S38" s="420" t="str">
        <f>'.'!W24</f>
        <v>FEBRERO-26</v>
      </c>
      <c r="T38" s="341" cm="1">
        <f t="array" ref="T38">_xlfn.IFS('PETICION DATOS LUZ'!$E$11="Peninsula",VLOOKUP($R$36&amp;$S38&amp;'PETICION DATOS LUZ'!$O$57,'.'!$A$6:$J$1267,5,FALSE),'PETICION DATOS LUZ'!$E$11="Canarias",0)</f>
        <v>0</v>
      </c>
      <c r="U38" s="341" cm="1">
        <f t="array" ref="U38">_xlfn.IFS('PETICION DATOS LUZ'!$E$11="Peninsula",VLOOKUP($R$36&amp;$S38&amp;'PETICION DATOS LUZ'!$O$57,'.'!$A$6:$J$1267,6,FALSE),'PETICION DATOS LUZ'!$E$11="Canarias",VLOOKUP($R$36&amp;$S38&amp;'PETICION DATOS LUZ'!$O$57,'.'!$A$6:$J$1267,6,FALSE))</f>
        <v>0</v>
      </c>
      <c r="V38" s="341"/>
      <c r="W38" s="341" cm="1">
        <f t="array" ref="W38">_xlfn.IFS('PETICION DATOS LUZ'!$E$11="Peninsula",0,'PETICION DATOS LUZ'!$E$11="Canarias",VLOOKUP($R$36&amp;$S38&amp;'PETICION DATOS LUZ'!$O$57,'.'!$A$6:$J$1267,8,FALSE))</f>
        <v>0</v>
      </c>
      <c r="X38" s="341"/>
      <c r="Y38" s="341">
        <f>VLOOKUP($R$36&amp;$S38&amp;'PETICION DATOS LUZ'!$O$57,'.'!$A$6:$J$1267,10,FALSE)</f>
        <v>0</v>
      </c>
    </row>
    <row r="39" spans="1:25" ht="22.15" customHeight="1" thickBot="1">
      <c r="A39" s="346"/>
      <c r="B39" s="346"/>
      <c r="C39" s="346"/>
      <c r="D39" s="346"/>
      <c r="E39" s="346"/>
      <c r="F39" s="346"/>
      <c r="G39" s="346"/>
      <c r="H39" s="346"/>
      <c r="I39" s="186"/>
      <c r="J39" s="186"/>
      <c r="K39" s="186"/>
      <c r="L39" s="186"/>
      <c r="M39" s="186"/>
      <c r="N39" s="186"/>
      <c r="O39" s="186"/>
      <c r="P39" s="186"/>
      <c r="Q39" s="186"/>
      <c r="R39" s="342"/>
      <c r="S39" s="420" t="str">
        <f>'.'!W25</f>
        <v>MARZO-26</v>
      </c>
      <c r="T39" s="341"/>
      <c r="U39" s="341" cm="1">
        <f t="array" ref="U39">_xlfn.IFS('PETICION DATOS LUZ'!$E$11="Peninsula",VLOOKUP($R$36&amp;$S39&amp;'PETICION DATOS LUZ'!$O$57,'.'!$A$6:$J$1267,6,FALSE),'PETICION DATOS LUZ'!$E$11="Canarias",VLOOKUP($R$36&amp;$S39&amp;'PETICION DATOS LUZ'!$O$57,'.'!$A$6:$J$1267,6,FALSE))</f>
        <v>0</v>
      </c>
      <c r="V39" s="341" cm="1">
        <f t="array" ref="V39">_xlfn.IFS('PETICION DATOS LUZ'!$E$11="Peninsula",VLOOKUP($R$36&amp;$S39&amp;'PETICION DATOS LUZ'!$O$57,'.'!$A$6:$J$1267,7,FALSE),'PETICION DATOS LUZ'!$E$11="Canarias",0)</f>
        <v>0</v>
      </c>
      <c r="W39" s="341" cm="1">
        <f t="array" ref="W39">_xlfn.IFS('PETICION DATOS LUZ'!$E$11="Peninsula",0,'PETICION DATOS LUZ'!$E$11="Canarias",VLOOKUP($R$36&amp;$S39&amp;'PETICION DATOS LUZ'!$O$57,'.'!$A$6:$J$1267,8,FALSE))</f>
        <v>0</v>
      </c>
      <c r="X39" s="341"/>
      <c r="Y39" s="341">
        <f>VLOOKUP($R$36&amp;$S39&amp;'PETICION DATOS LUZ'!$O$57,'.'!$A$6:$J$1267,10,FALSE)</f>
        <v>0</v>
      </c>
    </row>
    <row r="40" spans="1:25" ht="22.9" customHeight="1" thickBot="1">
      <c r="A40" s="346"/>
      <c r="B40" s="346"/>
      <c r="C40" s="346"/>
      <c r="D40" s="346"/>
      <c r="E40" s="346"/>
      <c r="F40" s="346"/>
      <c r="G40" s="346"/>
      <c r="H40" s="346"/>
      <c r="I40" s="550" t="s">
        <v>493</v>
      </c>
      <c r="J40" s="550"/>
      <c r="K40" s="550"/>
      <c r="L40" s="550"/>
      <c r="M40" s="550"/>
      <c r="N40" s="550"/>
      <c r="O40" s="186"/>
      <c r="P40" s="382" t="s">
        <v>113</v>
      </c>
      <c r="Q40" s="383">
        <f>(((I26*I43)+(J26*J43)+(K26*K43)+(L26*L43)+(M26*M43)+(N26*N43))*Q23)</f>
        <v>54.735089715616432</v>
      </c>
      <c r="R40" s="342"/>
      <c r="S40" s="420" t="str">
        <f>'.'!W26</f>
        <v>ABRIL-25</v>
      </c>
      <c r="T40" s="341"/>
      <c r="U40" s="341"/>
      <c r="V40" s="341"/>
      <c r="W40" s="341">
        <f>VLOOKUP($R$36&amp;$S40&amp;'PETICION DATOS LUZ'!$O$57,'.'!$A$6:$J$1267,8,FALSE)</f>
        <v>0</v>
      </c>
      <c r="X40" s="341">
        <f>VLOOKUP($R$36&amp;$S40&amp;'PETICION DATOS LUZ'!$O$57,'.'!$A$6:$J$1267,9,FALSE)</f>
        <v>0</v>
      </c>
      <c r="Y40" s="341">
        <f>VLOOKUP($R$36&amp;$S40&amp;'PETICION DATOS LUZ'!$O$57,'.'!$A$6:$J$1267,10,FALSE)</f>
        <v>0</v>
      </c>
    </row>
    <row r="41" spans="1:25" ht="24" customHeight="1" thickBot="1">
      <c r="A41" s="346"/>
      <c r="B41" s="346"/>
      <c r="C41" s="346"/>
      <c r="D41" s="346"/>
      <c r="E41" s="346"/>
      <c r="F41" s="346"/>
      <c r="G41" s="346"/>
      <c r="H41" s="346"/>
      <c r="I41" s="187"/>
      <c r="J41" s="186"/>
      <c r="K41" s="186"/>
      <c r="L41" s="186"/>
      <c r="M41" s="186"/>
      <c r="N41" s="186"/>
      <c r="O41" s="186"/>
      <c r="P41" s="384" t="s">
        <v>114</v>
      </c>
      <c r="Q41" s="385">
        <f>((I31*I48)+(J31*J48)+(K31*K48)+(L31*L48)+(M31*M48)+(N31*N48))</f>
        <v>431.75001999999995</v>
      </c>
      <c r="R41" s="386"/>
      <c r="S41" s="420" t="str">
        <f>'.'!W27</f>
        <v>MAYO-25</v>
      </c>
      <c r="T41" s="341"/>
      <c r="U41" s="341"/>
      <c r="V41" s="341"/>
      <c r="W41" s="341">
        <f>VLOOKUP($R$36&amp;$S41&amp;'PETICION DATOS LUZ'!$O$57,'.'!$A$6:$J$1267,8,FALSE)</f>
        <v>0</v>
      </c>
      <c r="X41" s="341">
        <f>VLOOKUP($R$36&amp;$S41&amp;'PETICION DATOS LUZ'!$O$57,'.'!$A$6:$J$1267,9,FALSE)</f>
        <v>0</v>
      </c>
      <c r="Y41" s="341">
        <f>VLOOKUP($R$36&amp;$S41&amp;'PETICION DATOS LUZ'!$O$57,'.'!$A$6:$J$1267,10,FALSE)</f>
        <v>0</v>
      </c>
    </row>
    <row r="42" spans="1:25" ht="25.15" customHeight="1" thickBot="1">
      <c r="A42" s="346"/>
      <c r="B42" s="346"/>
      <c r="C42" s="346"/>
      <c r="D42" s="346"/>
      <c r="E42" s="346"/>
      <c r="F42" s="346"/>
      <c r="G42" s="346"/>
      <c r="H42" s="346"/>
      <c r="I42" s="452" t="s">
        <v>110</v>
      </c>
      <c r="J42" s="453" t="s">
        <v>4</v>
      </c>
      <c r="K42" s="453" t="s">
        <v>5</v>
      </c>
      <c r="L42" s="453" t="s">
        <v>6</v>
      </c>
      <c r="M42" s="453" t="s">
        <v>7</v>
      </c>
      <c r="N42" s="358" t="s">
        <v>8</v>
      </c>
      <c r="O42" s="186"/>
      <c r="P42" s="384" t="s">
        <v>497</v>
      </c>
      <c r="Q42" s="385">
        <f>Q24</f>
        <v>0</v>
      </c>
      <c r="R42" s="342"/>
      <c r="S42" s="420" t="str">
        <f>'.'!W28</f>
        <v>JUNIO-25</v>
      </c>
      <c r="T42" s="341"/>
      <c r="U42" s="341"/>
      <c r="V42" s="341" cm="1">
        <f t="array" ref="V42">_xlfn.IFS('PETICION DATOS LUZ'!$E$11="Peninsula",VLOOKUP($R$36&amp;$S42&amp;'PETICION DATOS LUZ'!$O$57,'.'!$A$6:$J$1267,7,FALSE),'PETICION DATOS LUZ'!$E$11="Canarias",0)</f>
        <v>0</v>
      </c>
      <c r="W42" s="341" cm="1">
        <f t="array" ref="W42">_xlfn.IFS('PETICION DATOS LUZ'!$E$11="Peninsula",VLOOKUP($R$36&amp;$S42&amp;'PETICION DATOS LUZ'!$O$57,'.'!$A$6:$J$1267,8,FALSE),'PETICION DATOS LUZ'!$E$11="Canarias",VLOOKUP($R$36&amp;$S42&amp;'PETICION DATOS LUZ'!$O$57,'.'!$A$6:$J$1267,8,FALSE))</f>
        <v>0</v>
      </c>
      <c r="X42" s="341" cm="1">
        <f t="array" ref="X42">_xlfn.IFS('PETICION DATOS LUZ'!$E$11="Peninsula",0,'PETICION DATOS LUZ'!$E$11="Canarias",VLOOKUP($R$36&amp;$S42&amp;'PETICION DATOS LUZ'!$O$57,'.'!$A$6:$J$1267,9,FALSE))</f>
        <v>0</v>
      </c>
      <c r="Y42" s="341">
        <f>VLOOKUP($R$36&amp;$S42&amp;'PETICION DATOS LUZ'!$O$57,'.'!$A$6:$J$1267,10,FALSE)</f>
        <v>0</v>
      </c>
    </row>
    <row r="43" spans="1:25" ht="26.25" customHeight="1" thickBot="1">
      <c r="A43" s="346"/>
      <c r="B43" s="346"/>
      <c r="C43" s="346"/>
      <c r="D43" s="346"/>
      <c r="E43" s="346"/>
      <c r="F43" s="346"/>
      <c r="G43" s="346"/>
      <c r="H43" s="346"/>
      <c r="I43" s="454">
        <f>'.'!B1284</f>
        <v>9.3710720547945214E-2</v>
      </c>
      <c r="J43" s="455">
        <f>'.'!C1284</f>
        <v>5.4042254794520544E-2</v>
      </c>
      <c r="K43" s="455">
        <f>'.'!D1284</f>
        <v>0</v>
      </c>
      <c r="L43" s="455">
        <f>'.'!E1284</f>
        <v>0</v>
      </c>
      <c r="M43" s="455">
        <f>'.'!F1284</f>
        <v>0</v>
      </c>
      <c r="N43" s="456">
        <f>'.'!G1284</f>
        <v>0</v>
      </c>
      <c r="O43" s="186"/>
      <c r="P43" s="384" t="s">
        <v>47</v>
      </c>
      <c r="Q43" s="385">
        <f>(Q40+Q41+Q42+Q44)*'PETICION DATOS LUZ'!E51</f>
        <v>2.4324255485780819</v>
      </c>
      <c r="R43" s="342"/>
      <c r="S43" s="420" t="str">
        <f>'.'!W29</f>
        <v>JULIO-25</v>
      </c>
      <c r="T43" s="341" cm="1">
        <f t="array" ref="T43">_xlfn.IFS('PETICION DATOS LUZ'!$E$11="Peninsula",VLOOKUP($R$36&amp;$S43&amp;'PETICION DATOS LUZ'!$O$57,'.'!$A$6:$J$1267,5,FALSE),'PETICION DATOS LUZ'!$E$11="Canarias",VLOOKUP($R$36&amp;$S43&amp;'PETICION DATOS LUZ'!$O$57,'.'!$A$6:$J$1267,5,FALSE))</f>
        <v>0</v>
      </c>
      <c r="U43" s="341" cm="1">
        <f t="array" ref="U43">_xlfn.IFS('PETICION DATOS LUZ'!$E$11="Peninsula",VLOOKUP($R$36&amp;$S43&amp;'PETICION DATOS LUZ'!$O$57,'.'!$A$6:$J$1267,6,FALSE),'PETICION DATOS LUZ'!$E$11="Canarias",0)</f>
        <v>0</v>
      </c>
      <c r="V43" s="341" cm="1">
        <f t="array" ref="V43">_xlfn.IFS('PETICION DATOS LUZ'!$E$11="Peninsula",0,'PETICION DATOS LUZ'!$E$11="Canarias",VLOOKUP($R$36&amp;$S43&amp;'PETICION DATOS LUZ'!$O$57,'.'!$A$6:$J$1267,7,FALSE))</f>
        <v>0</v>
      </c>
      <c r="W43" s="341"/>
      <c r="X43" s="341"/>
      <c r="Y43" s="341">
        <f>VLOOKUP($R$36&amp;$S43&amp;'PETICION DATOS LUZ'!$O$57,'.'!$A$6:$J$1267,10,FALSE)</f>
        <v>0</v>
      </c>
    </row>
    <row r="44" spans="1:25" ht="19.899999999999999" customHeight="1" thickBot="1">
      <c r="A44" s="346"/>
      <c r="B44" s="346"/>
      <c r="C44" s="346"/>
      <c r="D44" s="346"/>
      <c r="E44" s="346"/>
      <c r="F44" s="346"/>
      <c r="G44" s="346"/>
      <c r="H44" s="346"/>
      <c r="I44" s="186"/>
      <c r="J44" s="186"/>
      <c r="K44" s="186"/>
      <c r="L44" s="186"/>
      <c r="M44" s="186"/>
      <c r="N44" s="186"/>
      <c r="O44" s="186"/>
      <c r="P44" s="384" t="s">
        <v>69</v>
      </c>
      <c r="Q44" s="385">
        <f>Q26</f>
        <v>0</v>
      </c>
      <c r="R44" s="342"/>
      <c r="S44" s="420" t="str">
        <f>'.'!W30</f>
        <v>AGOSTO-25</v>
      </c>
      <c r="T44" s="341" cm="1">
        <f t="array" ref="T44">_xlfn.IFS('PETICION DATOS LUZ'!$E$11="Peninsula",0,'PETICION DATOS LUZ'!$E$11="Canarias",VLOOKUP($R$36&amp;$S44&amp;'PETICION DATOS LUZ'!$O$57,'.'!$A$6:$J$1267,5,FALSE))</f>
        <v>0</v>
      </c>
      <c r="U44" s="341"/>
      <c r="V44" s="341" cm="1">
        <f t="array" ref="V44">_xlfn.IFS('PETICION DATOS LUZ'!$E$11="Peninsula",VLOOKUP($R$19&amp;$S44&amp;'PETICION DATOS LUZ'!$O$57,'.'!$A$6:$J$1267,7,FALSE),'PETICION DATOS LUZ'!$E$11="Canarias",VLOOKUP($R$19&amp;$S44&amp;'PETICION DATOS LUZ'!$O$57,'.'!$A$6:$J$1267,7,FALSE))</f>
        <v>0.12653300000000001</v>
      </c>
      <c r="W44" s="341" cm="1">
        <f t="array" ref="W44">_xlfn.IFS('PETICION DATOS LUZ'!$E$11="Peninsula",VLOOKUP($R$36&amp;$S44&amp;'PETICION DATOS LUZ'!$O$57,'.'!$A$6:$J$1267,8,FALSE),'PETICION DATOS LUZ'!$E$11="Canarias",0)</f>
        <v>0</v>
      </c>
      <c r="X44" s="341"/>
      <c r="Y44" s="341">
        <f>VLOOKUP($R$36&amp;$S44&amp;'PETICION DATOS LUZ'!$O$57,'.'!$A$6:$J$1267,10,FALSE)</f>
        <v>0</v>
      </c>
    </row>
    <row r="45" spans="1:25" ht="25.15" customHeight="1" thickBot="1">
      <c r="A45" s="346"/>
      <c r="B45" s="346"/>
      <c r="C45" s="346"/>
      <c r="D45" s="346"/>
      <c r="E45" s="346"/>
      <c r="F45" s="346"/>
      <c r="G45" s="346"/>
      <c r="H45" s="346"/>
      <c r="I45" s="550" t="s">
        <v>494</v>
      </c>
      <c r="J45" s="550"/>
      <c r="K45" s="550"/>
      <c r="L45" s="550"/>
      <c r="M45" s="550"/>
      <c r="N45" s="550"/>
      <c r="O45" s="186"/>
      <c r="P45" s="382" t="s">
        <v>10</v>
      </c>
      <c r="Q45" s="383">
        <f>'PETICION DATOS LUZ'!E48</f>
        <v>1.7</v>
      </c>
      <c r="R45" s="342"/>
      <c r="S45" s="420" t="str">
        <f>'.'!W31</f>
        <v>SEPTIEMBRE-25</v>
      </c>
      <c r="T45" s="341" cm="1">
        <f t="array" ref="T45">_xlfn.IFS('PETICION DATOS LUZ'!$E$11="Peninsula",0,'PETICION DATOS LUZ'!$E$11="Canarias",VLOOKUP($R$36&amp;$S45&amp;'PETICION DATOS LUZ'!$O$57,'.'!$A$6:$J$1267,5,FALSE))</f>
        <v>0</v>
      </c>
      <c r="U45" s="341"/>
      <c r="V45" s="341" cm="1">
        <f t="array" ref="V45">_xlfn.IFS('PETICION DATOS LUZ'!$E$11="Peninsula",VLOOKUP($R$19&amp;$S45&amp;'PETICION DATOS LUZ'!$O$57,'.'!$A$6:$J$1267,7,FALSE),'PETICION DATOS LUZ'!$E$11="Canarias",VLOOKUP($R$19&amp;$S45&amp;'PETICION DATOS LUZ'!$O$57,'.'!$A$6:$J$1267,7,FALSE))</f>
        <v>0.12653300000000001</v>
      </c>
      <c r="W45" s="341" cm="1">
        <f t="array" ref="W45">_xlfn.IFS('PETICION DATOS LUZ'!$E$11="Peninsula",VLOOKUP($R$36&amp;$S45&amp;'PETICION DATOS LUZ'!$O$57,'.'!$A$6:$J$1267,8,FALSE),'PETICION DATOS LUZ'!$E$11="Canarias",0)</f>
        <v>0</v>
      </c>
      <c r="X45" s="341"/>
      <c r="Y45" s="341">
        <f>VLOOKUP($R$36&amp;$S45&amp;'PETICION DATOS LUZ'!$O$57,'.'!$A$6:$J$1267,10,FALSE)</f>
        <v>0</v>
      </c>
    </row>
    <row r="46" spans="1:25" ht="19.899999999999999" customHeight="1" thickBot="1">
      <c r="A46" s="346"/>
      <c r="B46" s="346"/>
      <c r="C46" s="346"/>
      <c r="D46" s="346"/>
      <c r="E46" s="346"/>
      <c r="F46" s="346"/>
      <c r="G46" s="346"/>
      <c r="H46" s="346"/>
      <c r="I46" s="187"/>
      <c r="J46" s="186"/>
      <c r="K46" s="186"/>
      <c r="L46" s="186"/>
      <c r="M46" s="186"/>
      <c r="N46" s="186"/>
      <c r="O46" s="186"/>
      <c r="P46" s="387" t="s">
        <v>11</v>
      </c>
      <c r="Q46" s="388">
        <f>(Q40+Q41+Q42+Q44+Q43+Q45)*'PETICION DATOS LUZ'!E50</f>
        <v>103.02968240548083</v>
      </c>
      <c r="R46" s="342"/>
      <c r="S46" s="420" t="str">
        <f>'.'!W32</f>
        <v>OCTUBRE-25</v>
      </c>
      <c r="T46" s="341" cm="1">
        <f t="array" ref="T46">_xlfn.IFS('PETICION DATOS LUZ'!$E$11="Peninsula",0,'PETICION DATOS LUZ'!$E$11="Canarias",VLOOKUP($R$36&amp;$S46&amp;'PETICION DATOS LUZ'!$O$57,'.'!$A$6:$J$1267,5,FALSE))</f>
        <v>0</v>
      </c>
      <c r="U46" s="341"/>
      <c r="V46" s="341" cm="1">
        <f t="array" ref="V46">_xlfn.IFS('PETICION DATOS LUZ'!$E$11="Peninsula",0,'PETICION DATOS LUZ'!$E$11="Canarias",VLOOKUP($R$19&amp;$S46&amp;'PETICION DATOS LUZ'!$O$57,'.'!$A$6:$J$1267,7,FALSE))</f>
        <v>0</v>
      </c>
      <c r="W46" s="341" cm="1">
        <f t="array" ref="W46">_xlfn.IFS('PETICION DATOS LUZ'!$E$11="Peninsula",VLOOKUP($R$36&amp;$S46&amp;'PETICION DATOS LUZ'!$O$57,'.'!$A$6:$J$1267,8,FALSE),'PETICION DATOS LUZ'!$E$11="Canarias",0)</f>
        <v>0</v>
      </c>
      <c r="X46" s="341" cm="1">
        <f t="array" ref="X46">_xlfn.IFS('PETICION DATOS LUZ'!$E$11="Peninsula",VLOOKUP($R$36&amp;$S46&amp;'PETICION DATOS LUZ'!$O$57,'.'!$A$6:$J$1267,9,FALSE),'PETICION DATOS LUZ'!$E$11="Canarias",0)</f>
        <v>0</v>
      </c>
      <c r="Y46" s="341">
        <f>VLOOKUP($R$36&amp;$S46&amp;'PETICION DATOS LUZ'!$O$57,'.'!$A$6:$J$1267,10,FALSE)</f>
        <v>0</v>
      </c>
    </row>
    <row r="47" spans="1:25" ht="22.15" customHeight="1" thickBot="1">
      <c r="A47" s="346"/>
      <c r="B47" s="346"/>
      <c r="C47" s="346"/>
      <c r="D47" s="346"/>
      <c r="E47" s="346"/>
      <c r="F47" s="346"/>
      <c r="G47" s="346"/>
      <c r="H47" s="346"/>
      <c r="I47" s="452" t="s">
        <v>110</v>
      </c>
      <c r="J47" s="453" t="s">
        <v>4</v>
      </c>
      <c r="K47" s="453" t="s">
        <v>5</v>
      </c>
      <c r="L47" s="453" t="s">
        <v>6</v>
      </c>
      <c r="M47" s="453" t="s">
        <v>7</v>
      </c>
      <c r="N47" s="358" t="s">
        <v>8</v>
      </c>
      <c r="O47" s="186"/>
      <c r="P47" s="186"/>
      <c r="Q47" s="186"/>
      <c r="R47" s="342"/>
      <c r="S47" s="420" t="str">
        <f>'.'!W33</f>
        <v>NOVIEMBRE-25</v>
      </c>
      <c r="T47" s="341"/>
      <c r="U47" s="341">
        <f>VLOOKUP($R$36&amp;$S47&amp;'PETICION DATOS LUZ'!$O$57,'.'!$A$6:$J$1267,6,FALSE)</f>
        <v>0</v>
      </c>
      <c r="V47" s="341">
        <f>VLOOKUP($R$19&amp;$S47&amp;'PETICION DATOS LUZ'!$O$57,'.'!$A$6:$J$1267,7,FALSE)</f>
        <v>0.12653300000000001</v>
      </c>
      <c r="W47" s="341"/>
      <c r="X47" s="341"/>
      <c r="Y47" s="341">
        <f>VLOOKUP($R$36&amp;$S47&amp;'PETICION DATOS LUZ'!$O$57,'.'!$A$6:$J$1267,10,FALSE)</f>
        <v>0</v>
      </c>
    </row>
    <row r="48" spans="1:25" ht="28.9" customHeight="1" thickBot="1">
      <c r="A48" s="346"/>
      <c r="B48" s="346"/>
      <c r="C48" s="346"/>
      <c r="D48" s="346"/>
      <c r="E48" s="346"/>
      <c r="F48" s="346"/>
      <c r="G48" s="346"/>
      <c r="H48" s="346"/>
      <c r="I48" s="454">
        <f>IF(I31=0,0,'.'!B1285)</f>
        <v>0.144398</v>
      </c>
      <c r="J48" s="455">
        <f>IF(J31=0,0,'.'!C1285)</f>
        <v>0.144398</v>
      </c>
      <c r="K48" s="455">
        <f>IF(K31=0,0,'.'!D1285)</f>
        <v>0.144398</v>
      </c>
      <c r="L48" s="455">
        <f>IF(L31=0,0,'.'!E1285)</f>
        <v>0</v>
      </c>
      <c r="M48" s="455">
        <f>IF(M31=0,0,'.'!F1285)</f>
        <v>0</v>
      </c>
      <c r="N48" s="456">
        <f>IF(N31=0,0,'.'!G1285)</f>
        <v>0</v>
      </c>
      <c r="O48" s="186"/>
      <c r="P48" s="389"/>
      <c r="Q48" s="390"/>
      <c r="R48" s="342"/>
      <c r="S48" s="420" t="str">
        <f>'.'!W34</f>
        <v>DICIEMBRE-25</v>
      </c>
      <c r="T48" s="341" cm="1">
        <f t="array" ref="T48">_xlfn.IFS('PETICION DATOS LUZ'!$E$11="Peninsula",VLOOKUP($R$36&amp;$S48&amp;'PETICION DATOS LUZ'!$O$57,'.'!$A$6:$J$1267,5,FALSE),'PETICION DATOS LUZ'!$E$11="Canarias",0)</f>
        <v>0</v>
      </c>
      <c r="U48" s="341" cm="1">
        <f t="array" ref="U48">_xlfn.IFS('PETICION DATOS LUZ'!$E$11="Peninsula",VLOOKUP($R$36&amp;$S48&amp;'PETICION DATOS LUZ'!$O$57,'.'!$A$6:$J$1267,6,FALSE),'PETICION DATOS LUZ'!$E$11="Canarias",VLOOKUP($R$36&amp;$S48&amp;'PETICION DATOS LUZ'!$O$57,'.'!$A$6:$J$1267,6,FALSE))</f>
        <v>0</v>
      </c>
      <c r="V48" s="341" cm="1">
        <f t="array" ref="V48">_xlfn.IFS('PETICION DATOS LUZ'!$E$11="Peninsula",0,'PETICION DATOS LUZ'!$E$11="Canarias",VLOOKUP($R$19&amp;$S48&amp;'PETICION DATOS LUZ'!$O$57,'.'!$A$6:$J$1267,7,FALSE))</f>
        <v>0</v>
      </c>
      <c r="W48" s="341"/>
      <c r="X48" s="341"/>
      <c r="Y48" s="341">
        <f>VLOOKUP($R$36&amp;$S48&amp;'PETICION DATOS LUZ'!$O$57,'.'!$A$6:$J$1267,10,FALSE)</f>
        <v>0</v>
      </c>
    </row>
    <row r="49" spans="1:26" ht="25.15" customHeight="1">
      <c r="A49" s="346"/>
      <c r="B49" s="346"/>
      <c r="C49" s="346"/>
      <c r="D49" s="346"/>
      <c r="E49" s="346"/>
      <c r="F49" s="346"/>
      <c r="G49" s="346"/>
      <c r="H49" s="346"/>
      <c r="I49" s="186"/>
      <c r="J49" s="186"/>
      <c r="K49" s="186"/>
      <c r="L49" s="2"/>
      <c r="M49" s="2"/>
      <c r="N49" s="186"/>
      <c r="O49" s="186"/>
      <c r="P49" s="457" t="s">
        <v>112</v>
      </c>
      <c r="Q49" s="458">
        <f>Q40+Q41+Q42+Q44+Q45+Q43+Q46</f>
        <v>593.64721766967523</v>
      </c>
      <c r="R49" s="342"/>
      <c r="S49" s="351"/>
      <c r="T49" s="393"/>
      <c r="U49" s="393"/>
      <c r="V49" s="393"/>
      <c r="W49" s="393"/>
      <c r="X49" s="393"/>
      <c r="Y49" s="393"/>
    </row>
    <row r="50" spans="1:26" ht="19.149999999999999" customHeight="1" thickBot="1">
      <c r="A50" s="346"/>
      <c r="I50" s="2"/>
      <c r="R50" s="342"/>
      <c r="S50" s="378" t="s">
        <v>442</v>
      </c>
      <c r="T50" s="401" t="e">
        <f>AVERAGEIF(T37:T48,"&gt;0")</f>
        <v>#DIV/0!</v>
      </c>
      <c r="U50" s="401" t="e">
        <f t="shared" ref="U50:Y50" si="2">AVERAGEIF(U37:U48,"&gt;0")</f>
        <v>#DIV/0!</v>
      </c>
      <c r="V50" s="401">
        <f t="shared" si="2"/>
        <v>0.12653300000000001</v>
      </c>
      <c r="W50" s="401" t="e">
        <f t="shared" si="2"/>
        <v>#DIV/0!</v>
      </c>
      <c r="X50" s="401" t="e">
        <f t="shared" si="2"/>
        <v>#DIV/0!</v>
      </c>
      <c r="Y50" s="401" t="e">
        <f t="shared" si="2"/>
        <v>#DIV/0!</v>
      </c>
    </row>
    <row r="51" spans="1:26" ht="76.150000000000006" customHeight="1">
      <c r="A51" s="346"/>
      <c r="B51" s="398" t="s">
        <v>491</v>
      </c>
      <c r="C51" s="398"/>
      <c r="D51" s="398"/>
      <c r="E51" s="398"/>
      <c r="F51" s="398"/>
      <c r="G51" s="398">
        <f>'PETICION DATOS LUZ'!E16</f>
        <v>0</v>
      </c>
      <c r="H51" s="398"/>
      <c r="I51" s="34"/>
      <c r="J51" s="487" t="str">
        <f>"Simulación presentada por "&amp;'PETICION DATOS LUZ'!E16&amp;", Agente Axpo"</f>
        <v>Simulación presentada por , Agente Axpo</v>
      </c>
      <c r="K51" s="487"/>
      <c r="L51" s="487"/>
      <c r="M51" s="487"/>
      <c r="N51" s="487"/>
      <c r="O51" s="487"/>
      <c r="P51" s="487"/>
      <c r="Q51" s="487"/>
      <c r="R51" s="342"/>
    </row>
    <row r="52" spans="1:26" ht="16.149999999999999" customHeight="1">
      <c r="A52" s="346"/>
      <c r="C52" s="398"/>
      <c r="D52" s="398"/>
      <c r="E52" s="398"/>
      <c r="F52" s="398"/>
      <c r="G52" s="398"/>
      <c r="H52" s="398"/>
      <c r="I52" s="34"/>
      <c r="J52" s="487"/>
      <c r="K52" s="487"/>
      <c r="L52" s="487"/>
      <c r="M52" s="487"/>
      <c r="N52" s="487"/>
      <c r="O52" s="487"/>
      <c r="P52" s="487"/>
      <c r="Q52" s="487"/>
      <c r="R52" s="342"/>
      <c r="S52" s="487" t="str">
        <f>"Simulación presentada por "&amp;'PETICION DATOS LUZ'!E16&amp;", Agente Axpo"</f>
        <v>Simulación presentada por , Agente Axpo</v>
      </c>
      <c r="T52" s="487"/>
      <c r="U52" s="487"/>
      <c r="V52" s="487"/>
      <c r="W52" s="487"/>
      <c r="X52" s="487"/>
      <c r="Y52" s="487"/>
      <c r="Z52" s="487"/>
    </row>
    <row r="53" spans="1:26" ht="16.149999999999999" customHeight="1">
      <c r="A53" s="346"/>
      <c r="B53" s="398"/>
      <c r="C53" s="346"/>
      <c r="D53" s="346"/>
      <c r="E53" s="346"/>
      <c r="F53" s="346"/>
      <c r="G53" s="346"/>
      <c r="H53" s="346"/>
      <c r="I53" s="188"/>
      <c r="J53" s="488" t="s">
        <v>498</v>
      </c>
      <c r="K53" s="488"/>
      <c r="L53" s="488"/>
      <c r="M53" s="488"/>
      <c r="N53" s="488"/>
      <c r="O53" s="488"/>
      <c r="P53" s="488"/>
      <c r="Q53" s="394"/>
      <c r="R53" s="342"/>
      <c r="S53" s="487"/>
      <c r="T53" s="487"/>
      <c r="U53" s="487"/>
      <c r="V53" s="487"/>
      <c r="W53" s="487"/>
      <c r="X53" s="487"/>
      <c r="Y53" s="487"/>
      <c r="Z53" s="487"/>
    </row>
    <row r="54" spans="1:26" ht="16.149999999999999" customHeight="1">
      <c r="A54" s="34"/>
      <c r="B54" s="34"/>
      <c r="C54" s="34"/>
      <c r="D54" s="395"/>
      <c r="E54" s="34"/>
      <c r="F54" s="34"/>
      <c r="G54" s="34"/>
      <c r="H54" s="34"/>
      <c r="J54" s="488"/>
      <c r="K54" s="488"/>
      <c r="L54" s="488"/>
      <c r="M54" s="488"/>
      <c r="N54" s="488"/>
      <c r="O54" s="488"/>
      <c r="P54" s="488"/>
    </row>
    <row r="55" spans="1:26" ht="16.149999999999999" customHeight="1">
      <c r="J55" s="488"/>
      <c r="K55" s="488"/>
      <c r="L55" s="488"/>
      <c r="M55" s="488"/>
      <c r="N55" s="488"/>
      <c r="O55" s="488"/>
      <c r="P55" s="488"/>
    </row>
    <row r="56" spans="1:26" ht="16.149999999999999" customHeight="1">
      <c r="A56" s="396"/>
      <c r="B56" s="396"/>
      <c r="C56" s="396"/>
      <c r="D56" s="396"/>
      <c r="E56" s="396"/>
      <c r="F56" s="396"/>
      <c r="G56" s="396"/>
      <c r="H56" s="396"/>
      <c r="J56" s="488"/>
      <c r="K56" s="488"/>
      <c r="L56" s="488"/>
      <c r="M56" s="488"/>
      <c r="N56" s="488"/>
      <c r="O56" s="488"/>
      <c r="P56" s="488"/>
    </row>
    <row r="57" spans="1:26" ht="13.9" customHeight="1"/>
    <row r="58" spans="1:26" ht="13.9" customHeight="1"/>
    <row r="59" spans="1:26" ht="13.9" customHeight="1"/>
    <row r="60" spans="1:26" ht="13.9" customHeight="1"/>
    <row r="61" spans="1:26" ht="13.9" customHeight="1"/>
    <row r="62" spans="1:26" ht="13.9" customHeight="1"/>
    <row r="63" spans="1:26" ht="13.9" customHeight="1"/>
    <row r="64" spans="1:26"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sheetData>
  <mergeCells count="30">
    <mergeCell ref="R1:AH1"/>
    <mergeCell ref="I3:K3"/>
    <mergeCell ref="I4:L4"/>
    <mergeCell ref="M4:Q4"/>
    <mergeCell ref="I7:K7"/>
    <mergeCell ref="M7:P7"/>
    <mergeCell ref="I5:K5"/>
    <mergeCell ref="M5:Q5"/>
    <mergeCell ref="I6:K6"/>
    <mergeCell ref="M6:Q6"/>
    <mergeCell ref="P1:Q1"/>
    <mergeCell ref="M8:O8"/>
    <mergeCell ref="A9:H31"/>
    <mergeCell ref="P10:P14"/>
    <mergeCell ref="A7:D7"/>
    <mergeCell ref="A3:D5"/>
    <mergeCell ref="A8:F8"/>
    <mergeCell ref="S52:Z53"/>
    <mergeCell ref="J53:P56"/>
    <mergeCell ref="I36:Q36"/>
    <mergeCell ref="I37:Q37"/>
    <mergeCell ref="I40:N40"/>
    <mergeCell ref="I45:N45"/>
    <mergeCell ref="J51:Q52"/>
    <mergeCell ref="I35:Q35"/>
    <mergeCell ref="Q10:Q14"/>
    <mergeCell ref="I19:Q19"/>
    <mergeCell ref="I20:Q20"/>
    <mergeCell ref="I23:N23"/>
    <mergeCell ref="I28:N28"/>
  </mergeCell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2" manualBreakCount="2">
    <brk id="8" max="59" man="1"/>
    <brk id="17" max="59" man="1"/>
  </colBreaks>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4D4D5-8EB7-477F-94F4-BC254594C82B}">
  <sheetPr codeName="Hoja15">
    <tabColor rgb="FF92D050"/>
  </sheetPr>
  <dimension ref="A1:Q123"/>
  <sheetViews>
    <sheetView showZeros="0" showWhiteSpace="0" view="pageBreakPreview" topLeftCell="H1" zoomScale="70" zoomScaleNormal="59" zoomScaleSheetLayoutView="70" zoomScalePageLayoutView="40" workbookViewId="0">
      <selection activeCell="P16" sqref="P16"/>
    </sheetView>
  </sheetViews>
  <sheetFormatPr baseColWidth="10" defaultColWidth="10.140625" defaultRowHeight="12.75"/>
  <cols>
    <col min="1" max="1" width="14.28515625" style="190" customWidth="1"/>
    <col min="2" max="2" width="11.7109375" style="190" customWidth="1"/>
    <col min="3" max="4" width="12.28515625" style="190" customWidth="1"/>
    <col min="5" max="5" width="12.140625" style="190" customWidth="1"/>
    <col min="6" max="6" width="12.42578125" style="190" customWidth="1"/>
    <col min="7" max="7" width="38.5703125" style="190" customWidth="1"/>
    <col min="8" max="8" width="62.5703125" style="190" customWidth="1"/>
    <col min="9" max="9" width="14.28515625" style="190" customWidth="1"/>
    <col min="10" max="10" width="13.5703125" style="190" bestFit="1" customWidth="1"/>
    <col min="11" max="12" width="12.28515625" style="190" customWidth="1"/>
    <col min="13" max="13" width="12.140625" style="190" customWidth="1"/>
    <col min="14" max="14" width="12.42578125" style="190" customWidth="1"/>
    <col min="15" max="15" width="6.7109375" style="190" customWidth="1"/>
    <col min="16" max="16" width="31.7109375" style="190" customWidth="1"/>
    <col min="17" max="17" width="65.42578125" style="190" customWidth="1"/>
    <col min="18" max="16384" width="10.140625" style="190"/>
  </cols>
  <sheetData>
    <row r="1" spans="1:17" ht="24" customHeight="1">
      <c r="P1" s="466">
        <f ca="1">TODAY()</f>
        <v>46135</v>
      </c>
      <c r="Q1" s="466"/>
    </row>
    <row r="2" spans="1:17" ht="22.9" customHeight="1">
      <c r="O2" s="331"/>
      <c r="P2" s="332"/>
      <c r="Q2" s="332"/>
    </row>
    <row r="3" spans="1:17" ht="18.75" customHeight="1" thickBot="1">
      <c r="A3" s="467" t="s">
        <v>489</v>
      </c>
      <c r="B3" s="467"/>
      <c r="C3" s="467"/>
      <c r="D3" s="467"/>
      <c r="I3" s="553" t="s">
        <v>105</v>
      </c>
      <c r="J3" s="553"/>
      <c r="K3" s="553"/>
      <c r="L3" s="435"/>
      <c r="M3" s="436" t="s">
        <v>106</v>
      </c>
      <c r="N3" s="437"/>
      <c r="O3" s="437"/>
      <c r="P3" s="438"/>
      <c r="Q3" s="438"/>
    </row>
    <row r="4" spans="1:17" ht="19.899999999999999" customHeight="1">
      <c r="A4" s="467"/>
      <c r="B4" s="467"/>
      <c r="C4" s="467"/>
      <c r="D4" s="467"/>
      <c r="E4" s="397"/>
      <c r="F4" s="397"/>
      <c r="G4" s="397"/>
      <c r="H4" s="397"/>
      <c r="I4" s="554" t="str">
        <f>'PETICION DATOS LUZ'!E14</f>
        <v xml:space="preserve">CASA ENCARNA E HIJOS </v>
      </c>
      <c r="J4" s="554"/>
      <c r="K4" s="554"/>
      <c r="L4" s="554"/>
      <c r="M4" s="555" t="str">
        <f>'PETICION DATOS LUZ'!E17</f>
        <v xml:space="preserve"> CL Ismael gonzalez 15 BJ 21291 GALAROZA (HUELVA)</v>
      </c>
      <c r="N4" s="555"/>
      <c r="O4" s="555"/>
      <c r="P4" s="555"/>
      <c r="Q4" s="555"/>
    </row>
    <row r="5" spans="1:17" ht="19.899999999999999" customHeight="1" thickBot="1">
      <c r="A5" s="467"/>
      <c r="B5" s="467"/>
      <c r="C5" s="467"/>
      <c r="D5" s="467"/>
      <c r="E5" s="397"/>
      <c r="F5" s="397"/>
      <c r="G5" s="397"/>
      <c r="H5" s="397"/>
      <c r="I5" s="553" t="s">
        <v>107</v>
      </c>
      <c r="J5" s="553"/>
      <c r="K5" s="553"/>
      <c r="L5" s="435"/>
      <c r="M5" s="553" t="s">
        <v>0</v>
      </c>
      <c r="N5" s="553"/>
      <c r="O5" s="553"/>
      <c r="P5" s="553"/>
      <c r="Q5" s="553"/>
    </row>
    <row r="6" spans="1:17" ht="25.5" customHeight="1">
      <c r="E6" s="397"/>
      <c r="F6" s="397"/>
      <c r="G6" s="397"/>
      <c r="H6" s="397"/>
      <c r="I6" s="559" t="s">
        <v>373</v>
      </c>
      <c r="J6" s="559"/>
      <c r="K6" s="559"/>
      <c r="L6" s="435"/>
      <c r="M6" s="556" t="str">
        <f>'PETICION DATOS LUZ'!E9</f>
        <v>ES0031102610642002PB0F</v>
      </c>
      <c r="N6" s="556"/>
      <c r="O6" s="556"/>
      <c r="P6" s="556"/>
      <c r="Q6" s="556"/>
    </row>
    <row r="7" spans="1:17" ht="23.25" customHeight="1" thickBot="1">
      <c r="A7" s="473">
        <f>'PETICION DATOS LUZ'!E15</f>
        <v>0</v>
      </c>
      <c r="B7" s="473"/>
      <c r="C7" s="473"/>
      <c r="D7" s="473"/>
      <c r="E7" s="397"/>
      <c r="F7" s="397"/>
      <c r="G7" s="397"/>
      <c r="H7" s="397"/>
      <c r="I7" s="553" t="s">
        <v>108</v>
      </c>
      <c r="J7" s="553"/>
      <c r="K7" s="553"/>
      <c r="L7" s="435"/>
      <c r="M7" s="553" t="s">
        <v>492</v>
      </c>
      <c r="N7" s="553"/>
      <c r="O7" s="553"/>
      <c r="P7" s="553"/>
      <c r="Q7" s="439"/>
    </row>
    <row r="8" spans="1:17" ht="27" customHeight="1">
      <c r="A8" s="464" t="str">
        <f>'PETICION DATOS LUZ'!E14</f>
        <v xml:space="preserve">CASA ENCARNA E HIJOS </v>
      </c>
      <c r="B8" s="464"/>
      <c r="C8" s="464"/>
      <c r="D8" s="464"/>
      <c r="E8" s="464"/>
      <c r="F8" s="464"/>
      <c r="G8" s="397"/>
      <c r="H8" s="397"/>
      <c r="I8" s="440">
        <f>'PETICION DATOS LUZ'!D24</f>
        <v>46082</v>
      </c>
      <c r="J8" s="440">
        <f>'PETICION DATOS LUZ'!E24</f>
        <v>46112</v>
      </c>
      <c r="K8" s="441"/>
      <c r="L8" s="442"/>
      <c r="M8" s="551">
        <f>'PETICION DATOS LUZ'!E10</f>
        <v>29900</v>
      </c>
      <c r="N8" s="551"/>
      <c r="O8" s="551"/>
      <c r="P8" s="443"/>
      <c r="Q8" s="443"/>
    </row>
    <row r="9" spans="1:17" ht="19.149999999999999" customHeight="1">
      <c r="A9" s="474" t="s">
        <v>485</v>
      </c>
      <c r="B9" s="475"/>
      <c r="C9" s="475"/>
      <c r="D9" s="475"/>
      <c r="E9" s="475"/>
      <c r="F9" s="475"/>
      <c r="G9" s="475"/>
      <c r="H9" s="475"/>
      <c r="I9" s="185"/>
      <c r="J9" s="185"/>
      <c r="K9" s="185"/>
      <c r="L9" s="185"/>
      <c r="M9" s="185"/>
      <c r="N9" s="2"/>
      <c r="O9" s="2"/>
      <c r="P9" s="2"/>
      <c r="Q9" s="2"/>
    </row>
    <row r="10" spans="1:17" ht="19.149999999999999" customHeight="1">
      <c r="A10" s="475"/>
      <c r="B10" s="475"/>
      <c r="C10" s="475"/>
      <c r="D10" s="475"/>
      <c r="E10" s="475"/>
      <c r="F10" s="475"/>
      <c r="G10" s="475"/>
      <c r="H10" s="475"/>
      <c r="I10" s="347"/>
      <c r="J10" s="347"/>
      <c r="K10" s="347"/>
      <c r="L10" s="347"/>
      <c r="M10" s="347"/>
      <c r="N10" s="348"/>
      <c r="O10" s="348"/>
      <c r="P10" s="476" t="s">
        <v>486</v>
      </c>
      <c r="Q10" s="545">
        <f>IF('PETICION DATOS LUZ'!E25=365,Q32-Q49,(Q16/'PETICION DATOS LUZ'!E25)*365)</f>
        <v>4186.0581050328256</v>
      </c>
    </row>
    <row r="11" spans="1:17" ht="19.149999999999999" customHeight="1">
      <c r="A11" s="475"/>
      <c r="B11" s="475"/>
      <c r="C11" s="475"/>
      <c r="D11" s="475"/>
      <c r="E11" s="475"/>
      <c r="F11" s="475"/>
      <c r="G11" s="475"/>
      <c r="H11" s="475"/>
      <c r="I11" s="185"/>
      <c r="J11" s="185"/>
      <c r="K11" s="185"/>
      <c r="L11" s="185"/>
      <c r="M11" s="185"/>
      <c r="N11" s="2"/>
      <c r="O11" s="2"/>
      <c r="P11" s="477"/>
      <c r="Q11" s="479"/>
    </row>
    <row r="12" spans="1:17" ht="19.899999999999999" customHeight="1">
      <c r="A12" s="475"/>
      <c r="B12" s="475"/>
      <c r="C12" s="475"/>
      <c r="D12" s="475"/>
      <c r="E12" s="475"/>
      <c r="F12" s="475"/>
      <c r="G12" s="475"/>
      <c r="H12" s="475"/>
      <c r="I12" s="2" t="s">
        <v>57</v>
      </c>
      <c r="J12" s="189">
        <f>Q49</f>
        <v>282.84177738077375</v>
      </c>
      <c r="P12" s="477"/>
      <c r="Q12" s="479"/>
    </row>
    <row r="13" spans="1:17" ht="18" customHeight="1">
      <c r="A13" s="475"/>
      <c r="B13" s="475"/>
      <c r="C13" s="475"/>
      <c r="D13" s="475"/>
      <c r="E13" s="475"/>
      <c r="F13" s="475"/>
      <c r="G13" s="475"/>
      <c r="H13" s="475"/>
      <c r="I13" s="2" t="s">
        <v>51</v>
      </c>
      <c r="J13" s="189">
        <f>Q32</f>
        <v>638.37</v>
      </c>
      <c r="P13" s="477"/>
      <c r="Q13" s="479"/>
    </row>
    <row r="14" spans="1:17" ht="18" customHeight="1">
      <c r="A14" s="475"/>
      <c r="B14" s="475"/>
      <c r="C14" s="475"/>
      <c r="D14" s="475"/>
      <c r="E14" s="475"/>
      <c r="F14" s="475"/>
      <c r="G14" s="475"/>
      <c r="H14" s="475"/>
      <c r="P14" s="477"/>
      <c r="Q14" s="479"/>
    </row>
    <row r="15" spans="1:17" ht="27" customHeight="1">
      <c r="A15" s="475"/>
      <c r="B15" s="475"/>
      <c r="C15" s="475"/>
      <c r="D15" s="475"/>
      <c r="E15" s="475"/>
      <c r="F15" s="475"/>
      <c r="G15" s="475"/>
      <c r="H15" s="475"/>
      <c r="P15" s="349" t="s">
        <v>487</v>
      </c>
      <c r="Q15" s="350">
        <f>Q16/Q32</f>
        <v>0.55693128220189902</v>
      </c>
    </row>
    <row r="16" spans="1:17" ht="27" customHeight="1">
      <c r="A16" s="475"/>
      <c r="B16" s="475"/>
      <c r="C16" s="475"/>
      <c r="D16" s="475"/>
      <c r="E16" s="475"/>
      <c r="F16" s="475"/>
      <c r="G16" s="475"/>
      <c r="H16" s="475"/>
      <c r="P16" s="353" t="s">
        <v>488</v>
      </c>
      <c r="Q16" s="354">
        <f>IF('PETICION DATOS LUZ'!E25=365,'COMPARATIVA LUZ'!Q10/12,Q32-Q49)</f>
        <v>355.52822261922626</v>
      </c>
    </row>
    <row r="17" spans="1:17" ht="19.149999999999999" customHeight="1">
      <c r="A17" s="475"/>
      <c r="B17" s="475"/>
      <c r="C17" s="475"/>
      <c r="D17" s="475"/>
      <c r="E17" s="475"/>
      <c r="F17" s="475"/>
      <c r="G17" s="475"/>
      <c r="H17" s="475"/>
      <c r="P17" s="356"/>
      <c r="Q17" s="357"/>
    </row>
    <row r="18" spans="1:17" ht="19.899999999999999" customHeight="1">
      <c r="A18" s="475"/>
      <c r="B18" s="475"/>
      <c r="C18" s="475"/>
      <c r="D18" s="475"/>
      <c r="E18" s="475"/>
      <c r="F18" s="475"/>
      <c r="G18" s="475"/>
      <c r="H18" s="475"/>
    </row>
    <row r="19" spans="1:17" ht="22.9" customHeight="1">
      <c r="A19" s="475"/>
      <c r="B19" s="475"/>
      <c r="C19" s="475"/>
      <c r="D19" s="475"/>
      <c r="E19" s="475"/>
      <c r="F19" s="475"/>
      <c r="G19" s="475"/>
      <c r="H19" s="475"/>
      <c r="I19" s="557" t="s">
        <v>1</v>
      </c>
      <c r="J19" s="557"/>
      <c r="K19" s="557"/>
      <c r="L19" s="557"/>
      <c r="M19" s="557"/>
      <c r="N19" s="557"/>
      <c r="O19" s="557"/>
      <c r="P19" s="557"/>
      <c r="Q19" s="557"/>
    </row>
    <row r="20" spans="1:17" ht="22.15" customHeight="1">
      <c r="A20" s="475"/>
      <c r="B20" s="475"/>
      <c r="C20" s="475"/>
      <c r="D20" s="475"/>
      <c r="E20" s="475"/>
      <c r="F20" s="475"/>
      <c r="G20" s="475"/>
      <c r="H20" s="475"/>
      <c r="I20" s="558" t="str">
        <f>"COMERCIALIZADOR ACTUAL: "&amp;'PETICION DATOS LUZ'!E18</f>
        <v>COMERCIALIZADOR ACTUAL: REPSOL</v>
      </c>
      <c r="J20" s="558"/>
      <c r="K20" s="558"/>
      <c r="L20" s="558"/>
      <c r="M20" s="558"/>
      <c r="N20" s="558"/>
      <c r="O20" s="558"/>
      <c r="P20" s="558"/>
      <c r="Q20" s="558"/>
    </row>
    <row r="21" spans="1:17" ht="19.149999999999999" customHeight="1">
      <c r="A21" s="475"/>
      <c r="B21" s="475"/>
      <c r="C21" s="475"/>
      <c r="D21" s="475"/>
      <c r="E21" s="475"/>
      <c r="F21" s="475"/>
      <c r="G21" s="475"/>
      <c r="H21" s="475"/>
      <c r="I21" s="359"/>
      <c r="J21" s="359"/>
      <c r="K21" s="359"/>
      <c r="L21" s="359"/>
      <c r="M21" s="359"/>
      <c r="N21" s="359"/>
      <c r="O21" s="359"/>
      <c r="P21" s="359"/>
      <c r="Q21" s="359"/>
    </row>
    <row r="22" spans="1:17" ht="19.149999999999999" customHeight="1" thickBot="1">
      <c r="A22" s="475"/>
      <c r="B22" s="475"/>
      <c r="C22" s="475"/>
      <c r="D22" s="475"/>
      <c r="E22" s="475"/>
      <c r="F22" s="475"/>
      <c r="G22" s="475"/>
      <c r="H22" s="475"/>
      <c r="I22" s="360"/>
      <c r="J22" s="360"/>
      <c r="K22" s="360"/>
      <c r="L22" s="360"/>
      <c r="M22" s="360"/>
      <c r="N22" s="360"/>
      <c r="O22" s="361"/>
      <c r="P22" s="362" t="s">
        <v>9</v>
      </c>
      <c r="Q22" s="363" t="str">
        <f>'PETICION DATOS LUZ'!E8</f>
        <v>2.0TD</v>
      </c>
    </row>
    <row r="23" spans="1:17" ht="19.899999999999999" customHeight="1" thickBot="1">
      <c r="A23" s="475"/>
      <c r="B23" s="475"/>
      <c r="C23" s="475"/>
      <c r="D23" s="475"/>
      <c r="E23" s="475"/>
      <c r="F23" s="475"/>
      <c r="G23" s="475"/>
      <c r="H23" s="475"/>
      <c r="I23" s="547" t="s">
        <v>495</v>
      </c>
      <c r="J23" s="547"/>
      <c r="K23" s="547"/>
      <c r="L23" s="547"/>
      <c r="M23" s="547"/>
      <c r="N23" s="547"/>
      <c r="O23" s="361"/>
      <c r="P23" s="364" t="s">
        <v>109</v>
      </c>
      <c r="Q23" s="365">
        <f>'PETICION DATOS LUZ'!E25</f>
        <v>31</v>
      </c>
    </row>
    <row r="24" spans="1:17" ht="24" customHeight="1" thickBot="1">
      <c r="A24" s="475"/>
      <c r="B24" s="475"/>
      <c r="C24" s="475"/>
      <c r="D24" s="475"/>
      <c r="E24" s="475"/>
      <c r="F24" s="475"/>
      <c r="G24" s="475"/>
      <c r="H24" s="475"/>
      <c r="I24" s="366"/>
      <c r="J24" s="361"/>
      <c r="K24" s="361"/>
      <c r="L24" s="361"/>
      <c r="M24" s="361"/>
      <c r="N24" s="361"/>
      <c r="O24" s="361"/>
      <c r="P24" s="364" t="s">
        <v>497</v>
      </c>
      <c r="Q24" s="367">
        <f>'PETICION DATOS LUZ'!E35+'PETICION DATOS LUZ'!E47</f>
        <v>0</v>
      </c>
    </row>
    <row r="25" spans="1:17" ht="19.149999999999999" customHeight="1">
      <c r="A25" s="475"/>
      <c r="B25" s="475"/>
      <c r="C25" s="475"/>
      <c r="D25" s="475"/>
      <c r="E25" s="475"/>
      <c r="F25" s="475"/>
      <c r="G25" s="475"/>
      <c r="H25" s="475"/>
      <c r="I25" s="444" t="s">
        <v>110</v>
      </c>
      <c r="J25" s="445" t="s">
        <v>4</v>
      </c>
      <c r="K25" s="445" t="s">
        <v>5</v>
      </c>
      <c r="L25" s="445" t="s">
        <v>6</v>
      </c>
      <c r="M25" s="445" t="s">
        <v>7</v>
      </c>
      <c r="N25" s="361" t="s">
        <v>8</v>
      </c>
      <c r="O25" s="361"/>
      <c r="P25" s="368"/>
      <c r="Q25" s="369"/>
    </row>
    <row r="26" spans="1:17" ht="19.5" thickBot="1">
      <c r="A26" s="475"/>
      <c r="B26" s="475"/>
      <c r="C26" s="475"/>
      <c r="D26" s="475"/>
      <c r="E26" s="475"/>
      <c r="F26" s="475"/>
      <c r="G26" s="475"/>
      <c r="H26" s="475"/>
      <c r="I26" s="446">
        <f>'PETICION DATOS LUZ'!E28</f>
        <v>11.95</v>
      </c>
      <c r="J26" s="447">
        <f>'PETICION DATOS LUZ'!E29</f>
        <v>11.95</v>
      </c>
      <c r="K26" s="447">
        <f>'PETICION DATOS LUZ'!E30</f>
        <v>0</v>
      </c>
      <c r="L26" s="447">
        <f>'PETICION DATOS LUZ'!E31</f>
        <v>0</v>
      </c>
      <c r="M26" s="447">
        <f>'PETICION DATOS LUZ'!E32</f>
        <v>0</v>
      </c>
      <c r="N26" s="448">
        <f>'PETICION DATOS LUZ'!E33</f>
        <v>0</v>
      </c>
      <c r="O26" s="361"/>
      <c r="P26" s="362" t="s">
        <v>69</v>
      </c>
      <c r="Q26" s="370">
        <f>'PETICION DATOS LUZ'!E49</f>
        <v>0</v>
      </c>
    </row>
    <row r="27" spans="1:17" ht="19.899999999999999" customHeight="1" thickBot="1">
      <c r="A27" s="475"/>
      <c r="B27" s="475"/>
      <c r="C27" s="475"/>
      <c r="D27" s="475"/>
      <c r="E27" s="475"/>
      <c r="F27" s="475"/>
      <c r="G27" s="475"/>
      <c r="H27" s="475"/>
      <c r="I27" s="361"/>
      <c r="J27" s="361"/>
      <c r="K27" s="361"/>
      <c r="L27" s="361"/>
      <c r="M27" s="361"/>
      <c r="N27" s="361"/>
      <c r="O27" s="361"/>
      <c r="P27" s="364" t="s">
        <v>111</v>
      </c>
      <c r="Q27" s="371">
        <f>'PETICION DATOS LUZ'!E48</f>
        <v>1.7</v>
      </c>
    </row>
    <row r="28" spans="1:17" ht="19.899999999999999" customHeight="1">
      <c r="A28" s="475"/>
      <c r="B28" s="475"/>
      <c r="C28" s="475"/>
      <c r="D28" s="475"/>
      <c r="E28" s="475"/>
      <c r="F28" s="475"/>
      <c r="G28" s="475"/>
      <c r="H28" s="475"/>
      <c r="I28" s="547" t="s">
        <v>496</v>
      </c>
      <c r="J28" s="547"/>
      <c r="K28" s="547"/>
      <c r="L28" s="547"/>
      <c r="M28" s="547"/>
      <c r="N28" s="547"/>
      <c r="O28" s="361"/>
      <c r="P28" s="372" t="s">
        <v>11</v>
      </c>
      <c r="Q28" s="373">
        <f>'PETICION DATOS LUZ'!E50</f>
        <v>0.21</v>
      </c>
    </row>
    <row r="29" spans="1:17" ht="19.5" customHeight="1">
      <c r="A29" s="475"/>
      <c r="B29" s="475"/>
      <c r="C29" s="475"/>
      <c r="D29" s="475"/>
      <c r="E29" s="475"/>
      <c r="F29" s="475"/>
      <c r="G29" s="475"/>
      <c r="H29" s="475"/>
      <c r="I29" s="366"/>
      <c r="J29" s="361"/>
      <c r="K29" s="361"/>
      <c r="L29" s="361"/>
      <c r="M29" s="361"/>
      <c r="N29" s="361"/>
      <c r="O29" s="361"/>
      <c r="P29" s="361"/>
      <c r="Q29" s="361"/>
    </row>
    <row r="30" spans="1:17" ht="21" customHeight="1">
      <c r="A30" s="475"/>
      <c r="B30" s="475"/>
      <c r="C30" s="475"/>
      <c r="D30" s="475"/>
      <c r="E30" s="475"/>
      <c r="F30" s="475"/>
      <c r="G30" s="475"/>
      <c r="H30" s="475"/>
      <c r="I30" s="444" t="s">
        <v>110</v>
      </c>
      <c r="J30" s="445" t="s">
        <v>4</v>
      </c>
      <c r="K30" s="445" t="s">
        <v>5</v>
      </c>
      <c r="L30" s="445" t="s">
        <v>6</v>
      </c>
      <c r="M30" s="445" t="s">
        <v>7</v>
      </c>
      <c r="N30" s="361" t="s">
        <v>8</v>
      </c>
      <c r="O30" s="361"/>
      <c r="P30" s="361"/>
      <c r="Q30" s="361"/>
    </row>
    <row r="31" spans="1:17" ht="19.149999999999999" customHeight="1" thickBot="1">
      <c r="A31" s="475"/>
      <c r="B31" s="475"/>
      <c r="C31" s="475"/>
      <c r="D31" s="475"/>
      <c r="E31" s="475"/>
      <c r="F31" s="475"/>
      <c r="G31" s="475"/>
      <c r="H31" s="475"/>
      <c r="I31" s="449">
        <f>'PETICION DATOS LUZ'!E39</f>
        <v>786</v>
      </c>
      <c r="J31" s="450">
        <f>'PETICION DATOS LUZ'!E40</f>
        <v>774</v>
      </c>
      <c r="K31" s="450">
        <f>'PETICION DATOS LUZ'!E41</f>
        <v>1430</v>
      </c>
      <c r="L31" s="450">
        <f>'PETICION DATOS LUZ'!E42</f>
        <v>0</v>
      </c>
      <c r="M31" s="450">
        <f>'PETICION DATOS LUZ'!E43</f>
        <v>0</v>
      </c>
      <c r="N31" s="451">
        <f>'PETICION DATOS LUZ'!E44</f>
        <v>0</v>
      </c>
      <c r="O31" s="361"/>
      <c r="P31" s="359"/>
      <c r="Q31" s="361"/>
    </row>
    <row r="32" spans="1:17" ht="24" customHeight="1">
      <c r="A32" s="346"/>
      <c r="B32" s="346"/>
      <c r="C32" s="346"/>
      <c r="D32" s="346"/>
      <c r="E32" s="346"/>
      <c r="F32" s="346"/>
      <c r="G32" s="346"/>
      <c r="H32" s="346"/>
      <c r="I32" s="361"/>
      <c r="J32" s="361"/>
      <c r="K32" s="361"/>
      <c r="L32" s="361"/>
      <c r="M32" s="361"/>
      <c r="N32" s="361"/>
      <c r="O32" s="361"/>
      <c r="P32" s="461" t="s">
        <v>112</v>
      </c>
      <c r="Q32" s="375">
        <f>'PETICION DATOS LUZ'!E53</f>
        <v>638.37</v>
      </c>
    </row>
    <row r="33" spans="1:17" ht="19.899999999999999" customHeight="1">
      <c r="A33" s="346"/>
      <c r="B33" s="346"/>
      <c r="C33" s="346"/>
      <c r="D33" s="346"/>
      <c r="E33" s="346"/>
      <c r="F33" s="346"/>
      <c r="G33" s="346"/>
      <c r="H33" s="346"/>
    </row>
    <row r="34" spans="1:17" ht="19.899999999999999" customHeight="1">
      <c r="A34" s="346"/>
      <c r="B34" s="346"/>
      <c r="C34" s="346"/>
      <c r="D34" s="346"/>
      <c r="E34" s="346"/>
      <c r="F34" s="346"/>
      <c r="G34" s="346"/>
      <c r="H34" s="346"/>
    </row>
    <row r="35" spans="1:17" ht="19.149999999999999" customHeight="1">
      <c r="A35" s="346"/>
      <c r="B35" s="346"/>
      <c r="C35" s="346"/>
      <c r="D35" s="346"/>
      <c r="E35" s="346"/>
      <c r="F35" s="346"/>
      <c r="G35" s="346"/>
      <c r="H35" s="346"/>
      <c r="I35" s="544" t="s">
        <v>46</v>
      </c>
      <c r="J35" s="544"/>
      <c r="K35" s="544"/>
      <c r="L35" s="544"/>
      <c r="M35" s="544"/>
      <c r="N35" s="544"/>
      <c r="O35" s="544"/>
      <c r="P35" s="544"/>
      <c r="Q35" s="544"/>
    </row>
    <row r="36" spans="1:17" ht="19.899999999999999" customHeight="1">
      <c r="A36" s="346"/>
      <c r="B36" s="346"/>
      <c r="C36" s="346"/>
      <c r="D36" s="346"/>
      <c r="E36" s="346"/>
      <c r="F36" s="346"/>
      <c r="G36" s="346"/>
      <c r="H36" s="346"/>
      <c r="I36" s="548" t="s">
        <v>57</v>
      </c>
      <c r="J36" s="548"/>
      <c r="K36" s="548"/>
      <c r="L36" s="548"/>
      <c r="M36" s="548"/>
      <c r="N36" s="548"/>
      <c r="O36" s="548"/>
      <c r="P36" s="548"/>
      <c r="Q36" s="548"/>
    </row>
    <row r="37" spans="1:17" ht="22.15" customHeight="1" thickBot="1">
      <c r="A37" s="346"/>
      <c r="B37" s="346"/>
      <c r="C37" s="346"/>
      <c r="D37" s="346"/>
      <c r="E37" s="346"/>
      <c r="F37" s="346"/>
      <c r="G37" s="346"/>
      <c r="H37" s="346"/>
      <c r="I37" s="549" t="str">
        <f>"TARIFA ELEGIDA:  "&amp;I6</f>
        <v>TARIFA ELEGIDA:  DINAMICA PLUS N2</v>
      </c>
      <c r="J37" s="549"/>
      <c r="K37" s="549"/>
      <c r="L37" s="549"/>
      <c r="M37" s="549"/>
      <c r="N37" s="549"/>
      <c r="O37" s="549"/>
      <c r="P37" s="549"/>
      <c r="Q37" s="549"/>
    </row>
    <row r="38" spans="1:17" ht="19.149999999999999" customHeight="1">
      <c r="A38" s="346"/>
      <c r="B38" s="346"/>
      <c r="C38" s="346"/>
      <c r="D38" s="346"/>
      <c r="E38" s="346"/>
      <c r="F38" s="346"/>
      <c r="G38" s="346"/>
      <c r="H38" s="346"/>
      <c r="I38" s="381"/>
      <c r="J38" s="186"/>
      <c r="K38" s="186"/>
      <c r="L38" s="186"/>
      <c r="M38" s="186"/>
      <c r="N38" s="186"/>
      <c r="O38" s="186"/>
      <c r="P38" s="186"/>
      <c r="Q38" s="186"/>
    </row>
    <row r="39" spans="1:17" ht="22.15" customHeight="1">
      <c r="A39" s="346"/>
      <c r="B39" s="346"/>
      <c r="C39" s="346"/>
      <c r="D39" s="346"/>
      <c r="E39" s="346"/>
      <c r="F39" s="346"/>
      <c r="G39" s="346"/>
      <c r="H39" s="346"/>
      <c r="I39" s="186"/>
      <c r="J39" s="186"/>
      <c r="K39" s="186"/>
      <c r="L39" s="186"/>
      <c r="M39" s="186"/>
      <c r="N39" s="186"/>
      <c r="O39" s="186"/>
      <c r="P39" s="186"/>
      <c r="Q39" s="186"/>
    </row>
    <row r="40" spans="1:17" ht="22.9" customHeight="1" thickBot="1">
      <c r="A40" s="346"/>
      <c r="B40" s="346"/>
      <c r="C40" s="346"/>
      <c r="D40" s="346"/>
      <c r="E40" s="346"/>
      <c r="F40" s="346"/>
      <c r="G40" s="346"/>
      <c r="H40" s="346"/>
      <c r="I40" s="550" t="s">
        <v>493</v>
      </c>
      <c r="J40" s="550"/>
      <c r="K40" s="550"/>
      <c r="L40" s="550"/>
      <c r="M40" s="550"/>
      <c r="N40" s="550"/>
      <c r="O40" s="186"/>
      <c r="P40" s="382" t="s">
        <v>113</v>
      </c>
      <c r="Q40" s="383">
        <f>(((I26*I43)+(J26*J43)+(K26*K43)+(L26*L43)+(M26*M43)+(N26*N43))*Q23)</f>
        <v>34.502137826301364</v>
      </c>
    </row>
    <row r="41" spans="1:17" ht="24" customHeight="1" thickBot="1">
      <c r="A41" s="346"/>
      <c r="B41" s="346"/>
      <c r="C41" s="346"/>
      <c r="D41" s="346"/>
      <c r="E41" s="346"/>
      <c r="F41" s="346"/>
      <c r="G41" s="346"/>
      <c r="H41" s="346"/>
      <c r="I41" s="187"/>
      <c r="J41" s="186"/>
      <c r="K41" s="186"/>
      <c r="L41" s="186"/>
      <c r="M41" s="186"/>
      <c r="N41" s="186"/>
      <c r="O41" s="186"/>
      <c r="P41" s="384" t="s">
        <v>114</v>
      </c>
      <c r="Q41" s="385">
        <f>((I31*I48)+(J31*J48)+(K31*K48)+(L31*L48)+(M31*M48)+(N31*N48))</f>
        <v>196.39690200000001</v>
      </c>
    </row>
    <row r="42" spans="1:17" ht="25.15" customHeight="1" thickBot="1">
      <c r="A42" s="346"/>
      <c r="B42" s="346"/>
      <c r="C42" s="346"/>
      <c r="D42" s="346"/>
      <c r="E42" s="346"/>
      <c r="F42" s="346"/>
      <c r="G42" s="346"/>
      <c r="H42" s="346"/>
      <c r="I42" s="452" t="s">
        <v>110</v>
      </c>
      <c r="J42" s="453" t="s">
        <v>4</v>
      </c>
      <c r="K42" s="453" t="s">
        <v>5</v>
      </c>
      <c r="L42" s="453" t="s">
        <v>6</v>
      </c>
      <c r="M42" s="453" t="s">
        <v>7</v>
      </c>
      <c r="N42" s="358" t="s">
        <v>8</v>
      </c>
      <c r="O42" s="186"/>
      <c r="P42" s="384" t="s">
        <v>497</v>
      </c>
      <c r="Q42" s="385">
        <f>Q24</f>
        <v>0</v>
      </c>
    </row>
    <row r="43" spans="1:17" ht="26.25" customHeight="1" thickBot="1">
      <c r="A43" s="346"/>
      <c r="B43" s="346"/>
      <c r="C43" s="346"/>
      <c r="D43" s="346"/>
      <c r="E43" s="346"/>
      <c r="F43" s="346"/>
      <c r="G43" s="346"/>
      <c r="H43" s="346"/>
      <c r="I43" s="462">
        <v>5.9936786301369858E-2</v>
      </c>
      <c r="J43" s="462">
        <v>3.3198961643835616E-2</v>
      </c>
      <c r="K43" s="462">
        <v>1.6387764383561643E-2</v>
      </c>
      <c r="L43" s="462">
        <v>2.5715980821917811E-2</v>
      </c>
      <c r="M43" s="462">
        <v>2.7435208219178085E-2</v>
      </c>
      <c r="N43" s="462">
        <v>2.7239142465753426E-2</v>
      </c>
      <c r="O43" s="186"/>
      <c r="P43" s="384" t="s">
        <v>47</v>
      </c>
      <c r="Q43" s="385">
        <f>(Q40+Q41+Q42+Q44)*'PETICION DATOS LUZ'!E51</f>
        <v>1.1544951991315069</v>
      </c>
    </row>
    <row r="44" spans="1:17" ht="19.899999999999999" customHeight="1" thickBot="1">
      <c r="A44" s="346"/>
      <c r="B44" s="346"/>
      <c r="C44" s="346"/>
      <c r="D44" s="346"/>
      <c r="E44" s="346"/>
      <c r="F44" s="346"/>
      <c r="G44" s="346"/>
      <c r="H44" s="346"/>
      <c r="I44" s="186"/>
      <c r="J44" s="186"/>
      <c r="K44" s="186"/>
      <c r="L44" s="186"/>
      <c r="M44" s="186"/>
      <c r="N44" s="186"/>
      <c r="O44" s="186"/>
      <c r="P44" s="384" t="s">
        <v>69</v>
      </c>
      <c r="Q44" s="385">
        <f>Q26</f>
        <v>0</v>
      </c>
    </row>
    <row r="45" spans="1:17" ht="25.15" customHeight="1" thickBot="1">
      <c r="A45" s="346"/>
      <c r="B45" s="346"/>
      <c r="C45" s="346"/>
      <c r="D45" s="346"/>
      <c r="E45" s="346"/>
      <c r="F45" s="346"/>
      <c r="G45" s="346"/>
      <c r="H45" s="346"/>
      <c r="I45" s="550" t="s">
        <v>494</v>
      </c>
      <c r="J45" s="550"/>
      <c r="K45" s="550"/>
      <c r="L45" s="550"/>
      <c r="M45" s="550"/>
      <c r="N45" s="550"/>
      <c r="O45" s="186"/>
      <c r="P45" s="382" t="s">
        <v>10</v>
      </c>
      <c r="Q45" s="383">
        <f>'PETICION DATOS LUZ'!E48</f>
        <v>1.7</v>
      </c>
    </row>
    <row r="46" spans="1:17" ht="19.899999999999999" customHeight="1">
      <c r="A46" s="346"/>
      <c r="B46" s="346"/>
      <c r="C46" s="346"/>
      <c r="D46" s="346"/>
      <c r="E46" s="346"/>
      <c r="F46" s="346"/>
      <c r="G46" s="346"/>
      <c r="H46" s="346"/>
      <c r="I46" s="187"/>
      <c r="J46" s="186"/>
      <c r="K46" s="186"/>
      <c r="L46" s="186"/>
      <c r="M46" s="186"/>
      <c r="N46" s="186"/>
      <c r="O46" s="186"/>
      <c r="P46" s="387" t="s">
        <v>11</v>
      </c>
      <c r="Q46" s="388">
        <f>(Q40+Q41+Q42+Q44+Q43+Q45)*'PETICION DATOS LUZ'!E50</f>
        <v>49.088242355340896</v>
      </c>
    </row>
    <row r="47" spans="1:17" ht="22.15" customHeight="1">
      <c r="A47" s="346"/>
      <c r="B47" s="346"/>
      <c r="C47" s="346"/>
      <c r="D47" s="346"/>
      <c r="E47" s="346"/>
      <c r="F47" s="346"/>
      <c r="G47" s="346"/>
      <c r="H47" s="346"/>
      <c r="I47" s="452" t="s">
        <v>110</v>
      </c>
      <c r="J47" s="453" t="s">
        <v>4</v>
      </c>
      <c r="K47" s="453" t="s">
        <v>5</v>
      </c>
      <c r="L47" s="453" t="s">
        <v>6</v>
      </c>
      <c r="M47" s="453" t="s">
        <v>7</v>
      </c>
      <c r="N47" s="358" t="s">
        <v>8</v>
      </c>
      <c r="O47" s="186"/>
      <c r="P47" s="186"/>
      <c r="Q47" s="186"/>
    </row>
    <row r="48" spans="1:17" ht="28.9" customHeight="1">
      <c r="A48" s="346"/>
      <c r="B48" s="346"/>
      <c r="C48" s="346"/>
      <c r="D48" s="346"/>
      <c r="E48" s="346"/>
      <c r="F48" s="346"/>
      <c r="G48" s="346"/>
      <c r="H48" s="346"/>
      <c r="I48" s="462">
        <v>0.144207</v>
      </c>
      <c r="J48" s="462">
        <v>0.10730000000000001</v>
      </c>
      <c r="K48" s="462"/>
      <c r="L48" s="462"/>
      <c r="M48" s="462"/>
      <c r="N48" s="462">
        <v>7.4709999999999999E-2</v>
      </c>
      <c r="O48" s="186"/>
      <c r="P48" s="389"/>
      <c r="Q48" s="390"/>
    </row>
    <row r="49" spans="1:17" ht="25.15" customHeight="1">
      <c r="A49" s="346"/>
      <c r="B49" s="346"/>
      <c r="C49" s="346"/>
      <c r="D49" s="346"/>
      <c r="E49" s="346"/>
      <c r="F49" s="346"/>
      <c r="G49" s="346"/>
      <c r="H49" s="346"/>
      <c r="I49" s="186"/>
      <c r="J49" s="186"/>
      <c r="K49" s="186"/>
      <c r="L49" s="2"/>
      <c r="M49" s="2"/>
      <c r="N49" s="186"/>
      <c r="O49" s="186"/>
      <c r="P49" s="457" t="s">
        <v>112</v>
      </c>
      <c r="Q49" s="458">
        <f>Q40+Q41+Q42+Q44+Q45+Q43+Q46</f>
        <v>282.84177738077375</v>
      </c>
    </row>
    <row r="50" spans="1:17" ht="19.149999999999999" customHeight="1">
      <c r="A50" s="346"/>
      <c r="I50" s="2"/>
    </row>
    <row r="51" spans="1:17" ht="76.150000000000006" customHeight="1">
      <c r="A51" s="346"/>
      <c r="B51" s="398" t="s">
        <v>491</v>
      </c>
      <c r="C51" s="398"/>
      <c r="D51" s="398"/>
      <c r="E51" s="398"/>
      <c r="F51" s="398"/>
      <c r="G51" s="398">
        <f>'PETICION DATOS LUZ'!E16</f>
        <v>0</v>
      </c>
      <c r="H51" s="398"/>
      <c r="I51" s="34"/>
      <c r="J51" s="487" t="str">
        <f>"Simulación presentada por "&amp;'PETICION DATOS LUZ'!E16&amp;", Agente Axpo"</f>
        <v>Simulación presentada por , Agente Axpo</v>
      </c>
      <c r="K51" s="487"/>
      <c r="L51" s="487"/>
      <c r="M51" s="487"/>
      <c r="N51" s="487"/>
      <c r="O51" s="487"/>
      <c r="P51" s="487"/>
      <c r="Q51" s="487"/>
    </row>
    <row r="52" spans="1:17" ht="16.149999999999999" customHeight="1">
      <c r="A52" s="346"/>
      <c r="C52" s="398"/>
      <c r="D52" s="398"/>
      <c r="E52" s="398"/>
      <c r="F52" s="398"/>
      <c r="G52" s="398"/>
      <c r="H52" s="398"/>
      <c r="I52" s="34"/>
      <c r="J52" s="487"/>
      <c r="K52" s="487"/>
      <c r="L52" s="487"/>
      <c r="M52" s="487"/>
      <c r="N52" s="487"/>
      <c r="O52" s="487"/>
      <c r="P52" s="487"/>
      <c r="Q52" s="487"/>
    </row>
    <row r="53" spans="1:17" ht="16.149999999999999" customHeight="1">
      <c r="A53" s="346"/>
      <c r="B53" s="398"/>
      <c r="C53" s="346"/>
      <c r="D53" s="346"/>
      <c r="E53" s="346"/>
      <c r="F53" s="346"/>
      <c r="G53" s="346"/>
      <c r="H53" s="346"/>
      <c r="I53" s="188"/>
      <c r="J53" s="488" t="s">
        <v>498</v>
      </c>
      <c r="K53" s="488"/>
      <c r="L53" s="488"/>
      <c r="M53" s="488"/>
      <c r="N53" s="488"/>
      <c r="O53" s="488"/>
      <c r="P53" s="488"/>
      <c r="Q53" s="394"/>
    </row>
    <row r="54" spans="1:17" ht="16.149999999999999" customHeight="1">
      <c r="A54" s="34"/>
      <c r="B54" s="34"/>
      <c r="C54" s="34"/>
      <c r="D54" s="395"/>
      <c r="E54" s="34"/>
      <c r="F54" s="34"/>
      <c r="G54" s="34"/>
      <c r="H54" s="34"/>
      <c r="J54" s="488"/>
      <c r="K54" s="488"/>
      <c r="L54" s="488"/>
      <c r="M54" s="488"/>
      <c r="N54" s="488"/>
      <c r="O54" s="488"/>
      <c r="P54" s="488"/>
    </row>
    <row r="55" spans="1:17" ht="16.149999999999999" customHeight="1">
      <c r="J55" s="488"/>
      <c r="K55" s="488"/>
      <c r="L55" s="488"/>
      <c r="M55" s="488"/>
      <c r="N55" s="488"/>
      <c r="O55" s="488"/>
      <c r="P55" s="488"/>
    </row>
    <row r="56" spans="1:17" ht="16.149999999999999" customHeight="1">
      <c r="A56" s="396"/>
      <c r="B56" s="396"/>
      <c r="C56" s="396"/>
      <c r="D56" s="396"/>
      <c r="E56" s="396"/>
      <c r="F56" s="396"/>
      <c r="G56" s="396"/>
      <c r="H56" s="396"/>
      <c r="J56" s="488"/>
      <c r="K56" s="488"/>
      <c r="L56" s="488"/>
      <c r="M56" s="488"/>
      <c r="N56" s="488"/>
      <c r="O56" s="488"/>
      <c r="P56" s="488"/>
    </row>
    <row r="57" spans="1:17" ht="13.9" customHeight="1"/>
    <row r="58" spans="1:17" ht="13.9" customHeight="1"/>
    <row r="59" spans="1:17" ht="13.9" customHeight="1"/>
    <row r="60" spans="1:17" ht="13.9" customHeight="1"/>
    <row r="61" spans="1:17" ht="13.9" customHeight="1"/>
    <row r="62" spans="1:17" ht="13.9" customHeight="1"/>
    <row r="63" spans="1:17" ht="13.9" customHeight="1"/>
    <row r="64" spans="1:17"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sheetData>
  <mergeCells count="28">
    <mergeCell ref="A8:F8"/>
    <mergeCell ref="M8:O8"/>
    <mergeCell ref="P1:Q1"/>
    <mergeCell ref="A3:D5"/>
    <mergeCell ref="I3:K3"/>
    <mergeCell ref="I4:L4"/>
    <mergeCell ref="M4:Q4"/>
    <mergeCell ref="I5:K5"/>
    <mergeCell ref="M5:Q5"/>
    <mergeCell ref="I6:K6"/>
    <mergeCell ref="M6:Q6"/>
    <mergeCell ref="A7:D7"/>
    <mergeCell ref="I7:K7"/>
    <mergeCell ref="M7:P7"/>
    <mergeCell ref="A9:H31"/>
    <mergeCell ref="P10:P14"/>
    <mergeCell ref="Q10:Q14"/>
    <mergeCell ref="I19:Q19"/>
    <mergeCell ref="I20:Q20"/>
    <mergeCell ref="I23:N23"/>
    <mergeCell ref="I28:N28"/>
    <mergeCell ref="J53:P56"/>
    <mergeCell ref="I35:Q35"/>
    <mergeCell ref="I36:Q36"/>
    <mergeCell ref="I37:Q37"/>
    <mergeCell ref="I40:N40"/>
    <mergeCell ref="I45:N45"/>
    <mergeCell ref="J51:Q52"/>
  </mergeCell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1" manualBreakCount="1">
    <brk id="8" max="59"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2238" r:id="rId5" name="Button 14">
              <controlPr defaultSize="0" print="0" autoFill="0" autoPict="0" macro="[0]!Botón1_Haga_clic_en">
                <anchor moveWithCells="1" sizeWithCells="1">
                  <from>
                    <xdr:col>17</xdr:col>
                    <xdr:colOff>342900</xdr:colOff>
                    <xdr:row>43</xdr:row>
                    <xdr:rowOff>57150</xdr:rowOff>
                  </from>
                  <to>
                    <xdr:col>21</xdr:col>
                    <xdr:colOff>9525</xdr:colOff>
                    <xdr:row>45</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9D048-6D7A-447A-812E-A17FB30D17B7}">
  <sheetPr codeName="Hoja5"/>
  <dimension ref="A1:X118"/>
  <sheetViews>
    <sheetView zoomScale="85" zoomScaleNormal="85" workbookViewId="0">
      <selection activeCell="I15" sqref="I15:O15"/>
    </sheetView>
  </sheetViews>
  <sheetFormatPr baseColWidth="10" defaultColWidth="11.5703125" defaultRowHeight="15"/>
  <cols>
    <col min="1" max="16384" width="11.5703125" style="3"/>
  </cols>
  <sheetData>
    <row r="1" spans="1:23" s="161" customFormat="1" ht="26.25">
      <c r="K1" s="402" t="s">
        <v>89</v>
      </c>
    </row>
    <row r="2" spans="1:23">
      <c r="A2" s="317"/>
      <c r="B2" s="317"/>
      <c r="C2" s="317"/>
      <c r="D2" s="317"/>
      <c r="E2" s="317"/>
      <c r="F2" s="317"/>
      <c r="G2" s="317"/>
      <c r="H2" s="317"/>
      <c r="I2" s="317"/>
      <c r="J2" s="317"/>
      <c r="K2" s="317"/>
      <c r="L2" s="317"/>
      <c r="M2" s="317"/>
      <c r="N2" s="317"/>
      <c r="O2" s="317"/>
      <c r="P2" s="317"/>
      <c r="Q2" s="317"/>
      <c r="R2" s="317"/>
      <c r="S2" s="317"/>
      <c r="T2" s="317"/>
      <c r="U2" s="317"/>
      <c r="V2" s="317"/>
      <c r="W2" s="317"/>
    </row>
    <row r="3" spans="1:23">
      <c r="A3" s="317"/>
      <c r="B3" s="317"/>
      <c r="C3" s="317"/>
      <c r="D3" s="317"/>
      <c r="E3" s="317"/>
      <c r="F3" s="317"/>
      <c r="G3" s="317"/>
      <c r="H3" s="317"/>
      <c r="I3" s="317"/>
      <c r="J3" s="317"/>
      <c r="K3" s="317"/>
      <c r="L3" s="317"/>
      <c r="M3" s="317"/>
      <c r="N3" s="317"/>
      <c r="O3" s="317"/>
      <c r="P3" s="317"/>
      <c r="Q3" s="317"/>
      <c r="R3" s="317"/>
      <c r="S3" s="317"/>
      <c r="T3" s="317"/>
      <c r="U3" s="317"/>
      <c r="V3" s="317"/>
      <c r="W3" s="317"/>
    </row>
    <row r="4" spans="1:23" ht="15.75">
      <c r="A4" s="403" t="s">
        <v>90</v>
      </c>
      <c r="B4" s="317"/>
      <c r="C4" s="317"/>
      <c r="D4" s="317"/>
      <c r="E4" s="317"/>
      <c r="F4" s="317"/>
      <c r="G4" s="317"/>
      <c r="H4" s="317"/>
      <c r="I4" s="403" t="s">
        <v>91</v>
      </c>
      <c r="J4" s="317"/>
      <c r="K4" s="317"/>
      <c r="L4" s="317"/>
      <c r="M4" s="317"/>
      <c r="N4" s="317"/>
      <c r="O4" s="317"/>
      <c r="P4" s="317"/>
      <c r="Q4" s="403" t="s">
        <v>92</v>
      </c>
      <c r="R4" s="317"/>
      <c r="S4" s="317"/>
      <c r="T4" s="317"/>
      <c r="U4" s="317"/>
      <c r="V4" s="317"/>
      <c r="W4" s="317"/>
    </row>
    <row r="5" spans="1:23">
      <c r="A5" s="317"/>
      <c r="B5" s="317"/>
      <c r="C5" s="317"/>
      <c r="D5" s="317"/>
      <c r="E5" s="317"/>
      <c r="F5" s="317"/>
      <c r="G5" s="317"/>
      <c r="H5" s="317"/>
      <c r="I5" s="317"/>
      <c r="J5" s="317"/>
      <c r="K5" s="317"/>
      <c r="L5" s="317"/>
      <c r="M5" s="317"/>
      <c r="N5" s="317"/>
      <c r="O5" s="317"/>
      <c r="P5" s="317"/>
      <c r="Q5" s="317"/>
      <c r="R5" s="317"/>
      <c r="S5" s="317"/>
      <c r="T5" s="317"/>
      <c r="U5" s="317"/>
      <c r="V5" s="317"/>
      <c r="W5" s="317"/>
    </row>
    <row r="6" spans="1:23">
      <c r="A6" s="404" t="str">
        <f>'PETICION DATOS LUZ'!$E$11</f>
        <v>Peninsula</v>
      </c>
      <c r="B6" s="560" t="s">
        <v>94</v>
      </c>
      <c r="C6" s="560"/>
      <c r="D6" s="560"/>
      <c r="E6" s="560"/>
      <c r="F6" s="560"/>
      <c r="G6" s="560"/>
      <c r="H6" s="405"/>
      <c r="I6" s="404" t="str">
        <f>'PETICION DATOS LUZ'!$E$11</f>
        <v>Peninsula</v>
      </c>
      <c r="J6" s="560" t="s">
        <v>94</v>
      </c>
      <c r="K6" s="560"/>
      <c r="L6" s="560"/>
      <c r="M6" s="560"/>
      <c r="N6" s="560"/>
      <c r="O6" s="560"/>
      <c r="P6" s="317"/>
      <c r="Q6" s="404" t="str">
        <f>'PETICION DATOS LUZ'!$E$11</f>
        <v>Peninsula</v>
      </c>
      <c r="R6" s="560" t="s">
        <v>94</v>
      </c>
      <c r="S6" s="560"/>
      <c r="T6" s="560"/>
      <c r="U6" s="560"/>
      <c r="V6" s="560"/>
      <c r="W6" s="560"/>
    </row>
    <row r="7" spans="1:23">
      <c r="A7" s="406" t="s">
        <v>95</v>
      </c>
      <c r="B7" s="407" t="s">
        <v>3</v>
      </c>
      <c r="C7" s="407" t="s">
        <v>4</v>
      </c>
      <c r="D7" s="407" t="s">
        <v>5</v>
      </c>
      <c r="E7" s="407" t="s">
        <v>6</v>
      </c>
      <c r="F7" s="407" t="s">
        <v>7</v>
      </c>
      <c r="G7" s="408" t="s">
        <v>8</v>
      </c>
      <c r="H7" s="317"/>
      <c r="I7" s="406" t="s">
        <v>95</v>
      </c>
      <c r="J7" s="407" t="s">
        <v>3</v>
      </c>
      <c r="K7" s="407" t="s">
        <v>4</v>
      </c>
      <c r="L7" s="407" t="s">
        <v>5</v>
      </c>
      <c r="M7" s="407" t="s">
        <v>6</v>
      </c>
      <c r="N7" s="407" t="s">
        <v>7</v>
      </c>
      <c r="O7" s="408" t="s">
        <v>8</v>
      </c>
      <c r="P7" s="317"/>
      <c r="Q7" s="406" t="s">
        <v>95</v>
      </c>
      <c r="R7" s="407" t="s">
        <v>3</v>
      </c>
      <c r="S7" s="407" t="s">
        <v>4</v>
      </c>
      <c r="T7" s="407" t="s">
        <v>5</v>
      </c>
      <c r="U7" s="407" t="s">
        <v>6</v>
      </c>
      <c r="V7" s="407" t="s">
        <v>7</v>
      </c>
      <c r="W7" s="408" t="s">
        <v>8</v>
      </c>
    </row>
    <row r="8" spans="1:23">
      <c r="A8" s="409" t="s">
        <v>56</v>
      </c>
      <c r="B8" s="410">
        <f>IF('PETICION DATOS LUZ'!$E$11="Peninsula",'Estable (Fijo)'!B11,IF('PETICION DATOS LUZ'!$E$11="Baleares",'Estable (Fijo)'!B18,IF('PETICION DATOS LUZ'!$E$11="Canarias",'Estable (Fijo)'!B25,"")))</f>
        <v>0.234345</v>
      </c>
      <c r="C8" s="410">
        <f>IF('PETICION DATOS LUZ'!$E$11="Peninsula",'Estable (Fijo)'!C11,IF('PETICION DATOS LUZ'!$E$11="Baleares",'Estable (Fijo)'!C18,IF('PETICION DATOS LUZ'!$E$11="Canarias",'Estable (Fijo)'!C25,"")))</f>
        <v>0.162388</v>
      </c>
      <c r="D8" s="410">
        <f>IF('PETICION DATOS LUZ'!$E$11="Peninsula",'Estable (Fijo)'!D11,IF('PETICION DATOS LUZ'!$E$11="Baleares",'Estable (Fijo)'!D18,IF('PETICION DATOS LUZ'!$E$11="Canarias",'Estable (Fijo)'!D25,"")))</f>
        <v>0.13711000000000001</v>
      </c>
      <c r="E8" s="410"/>
      <c r="F8" s="410"/>
      <c r="G8" s="410"/>
      <c r="H8" s="317"/>
      <c r="I8" s="409" t="s">
        <v>56</v>
      </c>
      <c r="J8" s="410">
        <f>IF('PETICION DATOS LUZ'!$E$11="Peninsula",'Estable (Fijo)'!J11,IF('PETICION DATOS LUZ'!$E$11="Baleares",'Estable (Fijo)'!J18,IF('PETICION DATOS LUZ'!$E$11="Canarias",'Estable (Fijo)'!J25,"")))</f>
        <v>0.222528</v>
      </c>
      <c r="K8" s="410">
        <f>IF('PETICION DATOS LUZ'!$E$11="Peninsula",'Estable (Fijo)'!K11,IF('PETICION DATOS LUZ'!$E$11="Baleares",'Estable (Fijo)'!K18,IF('PETICION DATOS LUZ'!$E$11="Canarias",'Estable (Fijo)'!K25,"")))</f>
        <v>0.15057100000000001</v>
      </c>
      <c r="L8" s="410">
        <f>IF('PETICION DATOS LUZ'!$E$11="Peninsula",'Estable (Fijo)'!L11,IF('PETICION DATOS LUZ'!$E$11="Baleares",'Estable (Fijo)'!L18,IF('PETICION DATOS LUZ'!$E$11="Canarias",'Estable (Fijo)'!L25,"")))</f>
        <v>0.12529299999999999</v>
      </c>
      <c r="M8" s="410"/>
      <c r="N8" s="410"/>
      <c r="O8" s="410"/>
      <c r="P8" s="317"/>
      <c r="Q8" s="409" t="s">
        <v>56</v>
      </c>
      <c r="R8" s="410">
        <f>IF('PETICION DATOS LUZ'!$E$11="Peninsula",'Estable (Fijo)'!R11,IF('PETICION DATOS LUZ'!$E$11="Baleares",'Estable (Fijo)'!R18,IF('PETICION DATOS LUZ'!$E$11="Canarias",'Estable (Fijo)'!R25,"")))</f>
        <v>0.216254</v>
      </c>
      <c r="S8" s="410">
        <f>IF('PETICION DATOS LUZ'!$E$11="Peninsula",'Estable (Fijo)'!S11,IF('PETICION DATOS LUZ'!$E$11="Baleares",'Estable (Fijo)'!S18,IF('PETICION DATOS LUZ'!$E$11="Canarias",'Estable (Fijo)'!S25,"")))</f>
        <v>0.14429600000000001</v>
      </c>
      <c r="T8" s="410">
        <f>IF('PETICION DATOS LUZ'!$E$11="Peninsula",'Estable (Fijo)'!T11,IF('PETICION DATOS LUZ'!$E$11="Baleares",'Estable (Fijo)'!T18,IF('PETICION DATOS LUZ'!$E$11="Canarias",'Estable (Fijo)'!T25,"")))</f>
        <v>0.119019</v>
      </c>
      <c r="U8" s="410"/>
      <c r="V8" s="410"/>
      <c r="W8" s="410"/>
    </row>
    <row r="9" spans="1:23">
      <c r="A9" s="409" t="s">
        <v>31</v>
      </c>
      <c r="B9" s="410">
        <f>IF('PETICION DATOS LUZ'!$E$11="Peninsula",'Estable (Fijo)'!B12,IF('PETICION DATOS LUZ'!$E$11="Baleares",'Estable (Fijo)'!B19,IF('PETICION DATOS LUZ'!$E$11="Canarias",'Estable (Fijo)'!B26,"")))</f>
        <v>0.21865799999999999</v>
      </c>
      <c r="C9" s="410">
        <f>IF('PETICION DATOS LUZ'!$E$11="Peninsula",'Estable (Fijo)'!C12,IF('PETICION DATOS LUZ'!$E$11="Baleares",'Estable (Fijo)'!C19,IF('PETICION DATOS LUZ'!$E$11="Canarias",'Estable (Fijo)'!C26,"")))</f>
        <v>0.18845600000000001</v>
      </c>
      <c r="D9" s="410">
        <f>IF('PETICION DATOS LUZ'!$E$11="Peninsula",'Estable (Fijo)'!D12,IF('PETICION DATOS LUZ'!$E$11="Baleares",'Estable (Fijo)'!D19,IF('PETICION DATOS LUZ'!$E$11="Canarias",'Estable (Fijo)'!D26,"")))</f>
        <v>0.14840500000000001</v>
      </c>
      <c r="E9" s="410">
        <f>IF('PETICION DATOS LUZ'!$E$11="Peninsula",'Estable (Fijo)'!E12,IF('PETICION DATOS LUZ'!$E$11="Baleares",'Estable (Fijo)'!E19,IF('PETICION DATOS LUZ'!$E$11="Canarias",'Estable (Fijo)'!E26,"")))</f>
        <v>0.125003</v>
      </c>
      <c r="F9" s="410">
        <f>IF('PETICION DATOS LUZ'!$E$11="Peninsula",'Estable (Fijo)'!F12,IF('PETICION DATOS LUZ'!$E$11="Baleares",'Estable (Fijo)'!F19,IF('PETICION DATOS LUZ'!$E$11="Canarias",'Estable (Fijo)'!F26,"")))</f>
        <v>0.10786999999999999</v>
      </c>
      <c r="G9" s="410">
        <f>IF('PETICION DATOS LUZ'!$E$11="Peninsula",'Estable (Fijo)'!G12,IF('PETICION DATOS LUZ'!$E$11="Baleares",'Estable (Fijo)'!G19,IF('PETICION DATOS LUZ'!$E$11="Canarias",'Estable (Fijo)'!G26,"")))</f>
        <v>0.13605</v>
      </c>
      <c r="H9" s="317"/>
      <c r="I9" s="409" t="s">
        <v>31</v>
      </c>
      <c r="J9" s="410">
        <f>IF('PETICION DATOS LUZ'!$E$11="Peninsula",'Estable (Fijo)'!J12,IF('PETICION DATOS LUZ'!$E$11="Baleares",'Estable (Fijo)'!J19,IF('PETICION DATOS LUZ'!$E$11="Canarias",'Estable (Fijo)'!J26,"")))</f>
        <v>0.206841</v>
      </c>
      <c r="K9" s="410">
        <f>IF('PETICION DATOS LUZ'!$E$11="Peninsula",'Estable (Fijo)'!K12,IF('PETICION DATOS LUZ'!$E$11="Baleares",'Estable (Fijo)'!K19,IF('PETICION DATOS LUZ'!$E$11="Canarias",'Estable (Fijo)'!K26,"")))</f>
        <v>0.17663899999999999</v>
      </c>
      <c r="L9" s="410">
        <f>IF('PETICION DATOS LUZ'!$E$11="Peninsula",'Estable (Fijo)'!L12,IF('PETICION DATOS LUZ'!$E$11="Baleares",'Estable (Fijo)'!L19,IF('PETICION DATOS LUZ'!$E$11="Canarias",'Estable (Fijo)'!L26,"")))</f>
        <v>0.13658799999999999</v>
      </c>
      <c r="M9" s="410">
        <f>IF('PETICION DATOS LUZ'!$E$11="Peninsula",'Estable (Fijo)'!M12,IF('PETICION DATOS LUZ'!$E$11="Baleares",'Estable (Fijo)'!M19,IF('PETICION DATOS LUZ'!$E$11="Canarias",'Estable (Fijo)'!M26,"")))</f>
        <v>0.11318499999999999</v>
      </c>
      <c r="N9" s="410">
        <f>IF('PETICION DATOS LUZ'!$E$11="Peninsula",'Estable (Fijo)'!N12,IF('PETICION DATOS LUZ'!$E$11="Baleares",'Estable (Fijo)'!N19,IF('PETICION DATOS LUZ'!$E$11="Canarias",'Estable (Fijo)'!N26,"")))</f>
        <v>9.6052999999999999E-2</v>
      </c>
      <c r="O9" s="410">
        <f>IF('PETICION DATOS LUZ'!$E$11="Peninsula",'Estable (Fijo)'!O12,IF('PETICION DATOS LUZ'!$E$11="Baleares",'Estable (Fijo)'!O19,IF('PETICION DATOS LUZ'!$E$11="Canarias",'Estable (Fijo)'!O26,"")))</f>
        <v>0.124233</v>
      </c>
      <c r="P9" s="317"/>
      <c r="Q9" s="409" t="s">
        <v>31</v>
      </c>
      <c r="R9" s="410">
        <f>IF('PETICION DATOS LUZ'!$E$11="Peninsula",'Estable (Fijo)'!R12,IF('PETICION DATOS LUZ'!$E$11="Baleares",'Estable (Fijo)'!R19,IF('PETICION DATOS LUZ'!$E$11="Canarias",'Estable (Fijo)'!R26,"")))</f>
        <v>0.200567</v>
      </c>
      <c r="S9" s="410">
        <f>IF('PETICION DATOS LUZ'!$E$11="Peninsula",'Estable (Fijo)'!S12,IF('PETICION DATOS LUZ'!$E$11="Baleares",'Estable (Fijo)'!S19,IF('PETICION DATOS LUZ'!$E$11="Canarias",'Estable (Fijo)'!S26,"")))</f>
        <v>0.17036499999999999</v>
      </c>
      <c r="T9" s="410">
        <f>IF('PETICION DATOS LUZ'!$E$11="Peninsula",'Estable (Fijo)'!T12,IF('PETICION DATOS LUZ'!$E$11="Baleares",'Estable (Fijo)'!T19,IF('PETICION DATOS LUZ'!$E$11="Canarias",'Estable (Fijo)'!T26,"")))</f>
        <v>0.13031400000000001</v>
      </c>
      <c r="U9" s="410">
        <f>IF('PETICION DATOS LUZ'!$E$11="Peninsula",'Estable (Fijo)'!U12,IF('PETICION DATOS LUZ'!$E$11="Baleares",'Estable (Fijo)'!U19,IF('PETICION DATOS LUZ'!$E$11="Canarias",'Estable (Fijo)'!U26,"")))</f>
        <v>0.10691100000000001</v>
      </c>
      <c r="V9" s="410">
        <f>IF('PETICION DATOS LUZ'!$E$11="Peninsula",'Estable (Fijo)'!V12,IF('PETICION DATOS LUZ'!$E$11="Baleares",'Estable (Fijo)'!V19,IF('PETICION DATOS LUZ'!$E$11="Canarias",'Estable (Fijo)'!V26,"")))</f>
        <v>8.9778999999999998E-2</v>
      </c>
      <c r="W9" s="410">
        <f>IF('PETICION DATOS LUZ'!$E$11="Peninsula",'Estable (Fijo)'!W12,IF('PETICION DATOS LUZ'!$E$11="Baleares",'Estable (Fijo)'!W19,IF('PETICION DATOS LUZ'!$E$11="Canarias",'Estable (Fijo)'!W26,"")))</f>
        <v>0.11795899999999999</v>
      </c>
    </row>
    <row r="10" spans="1:23">
      <c r="A10" s="409" t="s">
        <v>32</v>
      </c>
      <c r="B10" s="410">
        <f>IF('PETICION DATOS LUZ'!$E$11="Peninsula",'Estable (Fijo)'!B13,IF('PETICION DATOS LUZ'!$E$11="Baleares",'Estable (Fijo)'!B20,IF('PETICION DATOS LUZ'!$E$11="Canarias",'Estable (Fijo)'!B27,"")))</f>
        <v>0.18954499999999999</v>
      </c>
      <c r="C10" s="410">
        <f>IF('PETICION DATOS LUZ'!$E$11="Peninsula",'Estable (Fijo)'!C13,IF('PETICION DATOS LUZ'!$E$11="Baleares",'Estable (Fijo)'!C20,IF('PETICION DATOS LUZ'!$E$11="Canarias",'Estable (Fijo)'!C27,"")))</f>
        <v>0.166627</v>
      </c>
      <c r="D10" s="410">
        <f>IF('PETICION DATOS LUZ'!$E$11="Peninsula",'Estable (Fijo)'!D13,IF('PETICION DATOS LUZ'!$E$11="Baleares",'Estable (Fijo)'!D20,IF('PETICION DATOS LUZ'!$E$11="Canarias",'Estable (Fijo)'!D27,"")))</f>
        <v>0.134685</v>
      </c>
      <c r="E10" s="410">
        <f>IF('PETICION DATOS LUZ'!$E$11="Peninsula",'Estable (Fijo)'!E13,IF('PETICION DATOS LUZ'!$E$11="Baleares",'Estable (Fijo)'!E20,IF('PETICION DATOS LUZ'!$E$11="Canarias",'Estable (Fijo)'!E27,"")))</f>
        <v>0.11705599999999999</v>
      </c>
      <c r="F10" s="410">
        <f>IF('PETICION DATOS LUZ'!$E$11="Peninsula",'Estable (Fijo)'!F13,IF('PETICION DATOS LUZ'!$E$11="Baleares",'Estable (Fijo)'!F20,IF('PETICION DATOS LUZ'!$E$11="Canarias",'Estable (Fijo)'!F27,"")))</f>
        <v>0.102246</v>
      </c>
      <c r="G10" s="410">
        <f>IF('PETICION DATOS LUZ'!$E$11="Peninsula",'Estable (Fijo)'!G13,IF('PETICION DATOS LUZ'!$E$11="Baleares",'Estable (Fijo)'!G20,IF('PETICION DATOS LUZ'!$E$11="Canarias",'Estable (Fijo)'!G27,"")))</f>
        <v>0.133714</v>
      </c>
      <c r="H10" s="317"/>
      <c r="I10" s="409" t="s">
        <v>32</v>
      </c>
      <c r="J10" s="410">
        <f>IF('PETICION DATOS LUZ'!$E$11="Peninsula",'Estable (Fijo)'!J13,IF('PETICION DATOS LUZ'!$E$11="Baleares",'Estable (Fijo)'!J20,IF('PETICION DATOS LUZ'!$E$11="Canarias",'Estable (Fijo)'!J27,"")))</f>
        <v>0.177728</v>
      </c>
      <c r="K10" s="410">
        <f>IF('PETICION DATOS LUZ'!$E$11="Peninsula",'Estable (Fijo)'!K13,IF('PETICION DATOS LUZ'!$E$11="Baleares",'Estable (Fijo)'!K20,IF('PETICION DATOS LUZ'!$E$11="Canarias",'Estable (Fijo)'!K27,"")))</f>
        <v>0.15481</v>
      </c>
      <c r="L10" s="410">
        <f>IF('PETICION DATOS LUZ'!$E$11="Peninsula",'Estable (Fijo)'!L13,IF('PETICION DATOS LUZ'!$E$11="Baleares",'Estable (Fijo)'!L20,IF('PETICION DATOS LUZ'!$E$11="Canarias",'Estable (Fijo)'!L27,"")))</f>
        <v>0.122867</v>
      </c>
      <c r="M10" s="410">
        <f>IF('PETICION DATOS LUZ'!$E$11="Peninsula",'Estable (Fijo)'!M13,IF('PETICION DATOS LUZ'!$E$11="Baleares",'Estable (Fijo)'!M20,IF('PETICION DATOS LUZ'!$E$11="Canarias",'Estable (Fijo)'!M27,"")))</f>
        <v>0.105239</v>
      </c>
      <c r="N10" s="410">
        <f>IF('PETICION DATOS LUZ'!$E$11="Peninsula",'Estable (Fijo)'!N13,IF('PETICION DATOS LUZ'!$E$11="Baleares",'Estable (Fijo)'!N20,IF('PETICION DATOS LUZ'!$E$11="Canarias",'Estable (Fijo)'!N27,"")))</f>
        <v>9.0428999999999995E-2</v>
      </c>
      <c r="O10" s="410">
        <f>IF('PETICION DATOS LUZ'!$E$11="Peninsula",'Estable (Fijo)'!O13,IF('PETICION DATOS LUZ'!$E$11="Baleares",'Estable (Fijo)'!O20,IF('PETICION DATOS LUZ'!$E$11="Canarias",'Estable (Fijo)'!O27,"")))</f>
        <v>0.12189700000000001</v>
      </c>
      <c r="P10" s="317"/>
      <c r="Q10" s="409" t="s">
        <v>32</v>
      </c>
      <c r="R10" s="410">
        <f>IF('PETICION DATOS LUZ'!$E$11="Peninsula",'Estable (Fijo)'!R13,IF('PETICION DATOS LUZ'!$E$11="Baleares",'Estable (Fijo)'!R20,IF('PETICION DATOS LUZ'!$E$11="Canarias",'Estable (Fijo)'!R27,"")))</f>
        <v>0.171454</v>
      </c>
      <c r="S10" s="410">
        <f>IF('PETICION DATOS LUZ'!$E$11="Peninsula",'Estable (Fijo)'!S13,IF('PETICION DATOS LUZ'!$E$11="Baleares",'Estable (Fijo)'!S20,IF('PETICION DATOS LUZ'!$E$11="Canarias",'Estable (Fijo)'!S27,"")))</f>
        <v>0.148536</v>
      </c>
      <c r="T10" s="410">
        <f>IF('PETICION DATOS LUZ'!$E$11="Peninsula",'Estable (Fijo)'!T13,IF('PETICION DATOS LUZ'!$E$11="Baleares",'Estable (Fijo)'!T20,IF('PETICION DATOS LUZ'!$E$11="Canarias",'Estable (Fijo)'!T27,"")))</f>
        <v>0.116593</v>
      </c>
      <c r="U10" s="410">
        <f>IF('PETICION DATOS LUZ'!$E$11="Peninsula",'Estable (Fijo)'!U13,IF('PETICION DATOS LUZ'!$E$11="Baleares",'Estable (Fijo)'!U20,IF('PETICION DATOS LUZ'!$E$11="Canarias",'Estable (Fijo)'!U27,"")))</f>
        <v>9.8964999999999997E-2</v>
      </c>
      <c r="V10" s="410">
        <f>IF('PETICION DATOS LUZ'!$E$11="Peninsula",'Estable (Fijo)'!V13,IF('PETICION DATOS LUZ'!$E$11="Baleares",'Estable (Fijo)'!V20,IF('PETICION DATOS LUZ'!$E$11="Canarias",'Estable (Fijo)'!V27,"")))</f>
        <v>8.4154999999999994E-2</v>
      </c>
      <c r="W10" s="410">
        <f>IF('PETICION DATOS LUZ'!$E$11="Peninsula",'Estable (Fijo)'!W13,IF('PETICION DATOS LUZ'!$E$11="Baleares",'Estable (Fijo)'!W20,IF('PETICION DATOS LUZ'!$E$11="Canarias",'Estable (Fijo)'!W27,"")))</f>
        <v>0.115622</v>
      </c>
    </row>
    <row r="12" spans="1:23" s="317" customFormat="1" ht="18" customHeight="1">
      <c r="I12" s="561" t="s">
        <v>98</v>
      </c>
      <c r="J12" s="561"/>
      <c r="K12" s="561"/>
      <c r="L12" s="561"/>
      <c r="M12" s="561"/>
      <c r="N12" s="561"/>
      <c r="O12" s="561"/>
      <c r="P12" s="561"/>
    </row>
    <row r="13" spans="1:23" s="317" customFormat="1" ht="18" customHeight="1"/>
    <row r="14" spans="1:23" s="317" customFormat="1" ht="18" customHeight="1"/>
    <row r="15" spans="1:23" s="317" customFormat="1" ht="18" customHeight="1">
      <c r="A15" s="562" t="s">
        <v>99</v>
      </c>
      <c r="B15" s="562"/>
      <c r="C15" s="562"/>
      <c r="D15" s="562"/>
      <c r="E15" s="562"/>
      <c r="F15" s="562"/>
      <c r="G15" s="562"/>
      <c r="H15" s="411"/>
      <c r="I15" s="562" t="s">
        <v>100</v>
      </c>
      <c r="J15" s="562"/>
      <c r="K15" s="562"/>
      <c r="L15" s="562"/>
      <c r="M15" s="562"/>
      <c r="N15" s="562"/>
      <c r="O15" s="562"/>
      <c r="Q15" s="562" t="s">
        <v>101</v>
      </c>
      <c r="R15" s="562"/>
      <c r="S15" s="562"/>
      <c r="T15" s="562"/>
      <c r="U15" s="562"/>
      <c r="V15" s="562"/>
      <c r="W15" s="562"/>
    </row>
    <row r="16" spans="1:23" s="317" customFormat="1" ht="18" customHeight="1">
      <c r="A16" s="406" t="s">
        <v>95</v>
      </c>
      <c r="B16" s="407" t="s">
        <v>3</v>
      </c>
      <c r="C16" s="407" t="s">
        <v>4</v>
      </c>
      <c r="D16" s="407" t="s">
        <v>5</v>
      </c>
      <c r="E16" s="407" t="s">
        <v>6</v>
      </c>
      <c r="F16" s="407" t="s">
        <v>7</v>
      </c>
      <c r="G16" s="408" t="s">
        <v>8</v>
      </c>
      <c r="I16" s="406" t="s">
        <v>95</v>
      </c>
      <c r="J16" s="407" t="s">
        <v>3</v>
      </c>
      <c r="K16" s="407" t="s">
        <v>4</v>
      </c>
      <c r="L16" s="407" t="s">
        <v>5</v>
      </c>
      <c r="M16" s="407" t="s">
        <v>6</v>
      </c>
      <c r="N16" s="407" t="s">
        <v>7</v>
      </c>
      <c r="O16" s="408" t="s">
        <v>8</v>
      </c>
      <c r="Q16" s="406" t="s">
        <v>95</v>
      </c>
      <c r="R16" s="407" t="s">
        <v>3</v>
      </c>
      <c r="S16" s="407" t="s">
        <v>4</v>
      </c>
      <c r="T16" s="407" t="s">
        <v>5</v>
      </c>
      <c r="U16" s="407" t="s">
        <v>6</v>
      </c>
      <c r="V16" s="407" t="s">
        <v>7</v>
      </c>
      <c r="W16" s="408" t="s">
        <v>8</v>
      </c>
    </row>
    <row r="17" spans="1:23" s="317" customFormat="1" ht="18" customHeight="1">
      <c r="A17" s="409" t="s">
        <v>56</v>
      </c>
      <c r="B17" s="410">
        <f>IF('PETICION DATOS LUZ'!$E$11="Peninsula",'Estable (Fijo)'!B35,IF('PETICION DATOS LUZ'!$E$11="Baleares",'Estable (Fijo)'!B42,IF('PETICION DATOS LUZ'!$E$11="Canarias",'Estable (Fijo)'!B49,"")))</f>
        <v>27.704412999999999</v>
      </c>
      <c r="C17" s="410">
        <f>IF('PETICION DATOS LUZ'!$E$11="Peninsula",'Estable (Fijo)'!C35,IF('PETICION DATOS LUZ'!$E$11="Baleares",'Estable (Fijo)'!C42,IF('PETICION DATOS LUZ'!$E$11="Canarias",'Estable (Fijo)'!C49,"")))</f>
        <v>0.72542300000000004</v>
      </c>
      <c r="D17" s="410"/>
      <c r="E17" s="410"/>
      <c r="F17" s="410"/>
      <c r="G17" s="410"/>
      <c r="I17" s="409" t="s">
        <v>56</v>
      </c>
      <c r="J17" s="410">
        <f>IF('PETICION DATOS LUZ'!$E$11="Peninsula",'Estable (Fijo)'!J35,IF('PETICION DATOS LUZ'!$E$11="Baleares",'Estable (Fijo)'!J42,IF('PETICION DATOS LUZ'!$E$11="Canarias",'Estable (Fijo)'!J49,"")))</f>
        <v>7.5902501369863012E-2</v>
      </c>
      <c r="K17" s="410">
        <f>IF('PETICION DATOS LUZ'!$E$11="Peninsula",'Estable (Fijo)'!K35,IF('PETICION DATOS LUZ'!$E$11="Baleares",'Estable (Fijo)'!K42,IF('PETICION DATOS LUZ'!$E$11="Canarias",'Estable (Fijo)'!K49,"")))</f>
        <v>1.9874602739726028E-3</v>
      </c>
      <c r="L17" s="410"/>
      <c r="M17" s="410"/>
      <c r="N17" s="410"/>
      <c r="O17" s="410"/>
      <c r="Q17" s="409" t="s">
        <v>56</v>
      </c>
      <c r="R17" s="410">
        <f>IF('PETICION DATOS LUZ'!$E$11="Peninsula",'Estable (Fijo)'!R35,IF('PETICION DATOS LUZ'!$E$11="Baleares",'Estable (Fijo)'!R42,IF('PETICION DATOS LUZ'!$E$11="Canarias",'Estable (Fijo)'!R49,"")))</f>
        <v>2.3087010833333332</v>
      </c>
      <c r="S17" s="410">
        <f>IF('PETICION DATOS LUZ'!$E$11="Peninsula",'Estable (Fijo)'!S35,IF('PETICION DATOS LUZ'!$E$11="Baleares",'Estable (Fijo)'!S42,IF('PETICION DATOS LUZ'!$E$11="Canarias",'Estable (Fijo)'!S49,"")))</f>
        <v>6.0451916666666668E-2</v>
      </c>
      <c r="T17" s="410"/>
      <c r="U17" s="410"/>
      <c r="V17" s="410"/>
      <c r="W17" s="410"/>
    </row>
    <row r="18" spans="1:23" s="317" customFormat="1" ht="18" customHeight="1">
      <c r="A18" s="409" t="s">
        <v>31</v>
      </c>
      <c r="B18" s="410">
        <f>IF('PETICION DATOS LUZ'!$E$11="Peninsula",'Estable (Fijo)'!B36,IF('PETICION DATOS LUZ'!$E$11="Baleares",'Estable (Fijo)'!B43,IF('PETICION DATOS LUZ'!$E$11="Canarias",'Estable (Fijo)'!B50,"")))</f>
        <v>20.376926999999998</v>
      </c>
      <c r="C18" s="410">
        <f>IF('PETICION DATOS LUZ'!$E$11="Peninsula",'Estable (Fijo)'!C36,IF('PETICION DATOS LUZ'!$E$11="Baleares",'Estable (Fijo)'!C43,IF('PETICION DATOS LUZ'!$E$11="Canarias",'Estable (Fijo)'!C50,"")))</f>
        <v>10.617621</v>
      </c>
      <c r="D18" s="410">
        <f>IF('PETICION DATOS LUZ'!$E$11="Peninsula",'Estable (Fijo)'!D36,IF('PETICION DATOS LUZ'!$E$11="Baleares",'Estable (Fijo)'!D43,IF('PETICION DATOS LUZ'!$E$11="Canarias",'Estable (Fijo)'!D50,"")))</f>
        <v>4.4815339999999999</v>
      </c>
      <c r="E18" s="410">
        <f>IF('PETICION DATOS LUZ'!$E$11="Peninsula",'Estable (Fijo)'!E36,IF('PETICION DATOS LUZ'!$E$11="Baleares",'Estable (Fijo)'!E43,IF('PETICION DATOS LUZ'!$E$11="Canarias",'Estable (Fijo)'!E50,"")))</f>
        <v>3.886333</v>
      </c>
      <c r="F18" s="410">
        <f>IF('PETICION DATOS LUZ'!$E$11="Peninsula",'Estable (Fijo)'!F36,IF('PETICION DATOS LUZ'!$E$11="Baleares",'Estable (Fijo)'!F43,IF('PETICION DATOS LUZ'!$E$11="Canarias",'Estable (Fijo)'!F50,"")))</f>
        <v>2.5138509999999998</v>
      </c>
      <c r="G18" s="410">
        <f>IF('PETICION DATOS LUZ'!$E$11="Peninsula",'Estable (Fijo)'!G36,IF('PETICION DATOS LUZ'!$E$11="Baleares",'Estable (Fijo)'!G43,IF('PETICION DATOS LUZ'!$E$11="Canarias",'Estable (Fijo)'!G50,"")))</f>
        <v>1.4422870000000001</v>
      </c>
      <c r="I18" s="409" t="s">
        <v>31</v>
      </c>
      <c r="J18" s="410">
        <f>IF('PETICION DATOS LUZ'!$E$11="Peninsula",'Estable (Fijo)'!J36,IF('PETICION DATOS LUZ'!$E$11="Baleares",'Estable (Fijo)'!J43,IF('PETICION DATOS LUZ'!$E$11="Canarias",'Estable (Fijo)'!J50,"")))</f>
        <v>5.5827197260273971E-2</v>
      </c>
      <c r="K18" s="410">
        <f>IF('PETICION DATOS LUZ'!$E$11="Peninsula",'Estable (Fijo)'!K36,IF('PETICION DATOS LUZ'!$E$11="Baleares",'Estable (Fijo)'!K43,IF('PETICION DATOS LUZ'!$E$11="Canarias",'Estable (Fijo)'!K50,"")))</f>
        <v>2.9089372602739725E-2</v>
      </c>
      <c r="L18" s="410">
        <f>IF('PETICION DATOS LUZ'!$E$11="Peninsula",'Estable (Fijo)'!L36,IF('PETICION DATOS LUZ'!$E$11="Baleares",'Estable (Fijo)'!L43,IF('PETICION DATOS LUZ'!$E$11="Canarias",'Estable (Fijo)'!L50,"")))</f>
        <v>1.2278175342465752E-2</v>
      </c>
      <c r="M18" s="410">
        <f>IF('PETICION DATOS LUZ'!$E$11="Peninsula",'Estable (Fijo)'!M36,IF('PETICION DATOS LUZ'!$E$11="Baleares",'Estable (Fijo)'!M43,IF('PETICION DATOS LUZ'!$E$11="Canarias",'Estable (Fijo)'!M50,"")))</f>
        <v>1.0647487671232877E-2</v>
      </c>
      <c r="N18" s="410">
        <f>IF('PETICION DATOS LUZ'!$E$11="Peninsula",'Estable (Fijo)'!N36,IF('PETICION DATOS LUZ'!$E$11="Baleares",'Estable (Fijo)'!N43,IF('PETICION DATOS LUZ'!$E$11="Canarias",'Estable (Fijo)'!N50,"")))</f>
        <v>6.8872630136986293E-3</v>
      </c>
      <c r="O18" s="410">
        <f>IF('PETICION DATOS LUZ'!$E$11="Peninsula",'Estable (Fijo)'!O36,IF('PETICION DATOS LUZ'!$E$11="Baleares",'Estable (Fijo)'!O43,IF('PETICION DATOS LUZ'!$E$11="Canarias",'Estable (Fijo)'!O50,"")))</f>
        <v>3.9514712328767125E-3</v>
      </c>
      <c r="Q18" s="409" t="s">
        <v>31</v>
      </c>
      <c r="R18" s="410">
        <f>IF('PETICION DATOS LUZ'!$E$11="Peninsula",'Estable (Fijo)'!R36,IF('PETICION DATOS LUZ'!$E$11="Baleares",'Estable (Fijo)'!R43,IF('PETICION DATOS LUZ'!$E$11="Canarias",'Estable (Fijo)'!R50,"")))</f>
        <v>1.6980772499999999</v>
      </c>
      <c r="S18" s="410">
        <f>IF('PETICION DATOS LUZ'!$E$11="Peninsula",'Estable (Fijo)'!S36,IF('PETICION DATOS LUZ'!$E$11="Baleares",'Estable (Fijo)'!S43,IF('PETICION DATOS LUZ'!$E$11="Canarias",'Estable (Fijo)'!S50,"")))</f>
        <v>0.88480174999999994</v>
      </c>
      <c r="T18" s="410">
        <f>IF('PETICION DATOS LUZ'!$E$11="Peninsula",'Estable (Fijo)'!T36,IF('PETICION DATOS LUZ'!$E$11="Baleares",'Estable (Fijo)'!T43,IF('PETICION DATOS LUZ'!$E$11="Canarias",'Estable (Fijo)'!T50,"")))</f>
        <v>0.37346116666666668</v>
      </c>
      <c r="U18" s="410">
        <f>IF('PETICION DATOS LUZ'!$E$11="Peninsula",'Estable (Fijo)'!U36,IF('PETICION DATOS LUZ'!$E$11="Baleares",'Estable (Fijo)'!U43,IF('PETICION DATOS LUZ'!$E$11="Canarias",'Estable (Fijo)'!U50,"")))</f>
        <v>0.32386108333333335</v>
      </c>
      <c r="V18" s="410">
        <f>IF('PETICION DATOS LUZ'!$E$11="Peninsula",'Estable (Fijo)'!V36,IF('PETICION DATOS LUZ'!$E$11="Baleares",'Estable (Fijo)'!V43,IF('PETICION DATOS LUZ'!$E$11="Canarias",'Estable (Fijo)'!V50,"")))</f>
        <v>0.20948758333333331</v>
      </c>
      <c r="W18" s="410">
        <f>IF('PETICION DATOS LUZ'!$E$11="Peninsula",'Estable (Fijo)'!W36,IF('PETICION DATOS LUZ'!$E$11="Baleares",'Estable (Fijo)'!W43,IF('PETICION DATOS LUZ'!$E$11="Canarias",'Estable (Fijo)'!W50,"")))</f>
        <v>0.12019058333333334</v>
      </c>
    </row>
    <row r="19" spans="1:23" s="317" customFormat="1" ht="18" customHeight="1">
      <c r="A19" s="409" t="s">
        <v>32</v>
      </c>
      <c r="B19" s="410">
        <f>IF('PETICION DATOS LUZ'!$E$11="Peninsula",'Estable (Fijo)'!B37,IF('PETICION DATOS LUZ'!$E$11="Baleares",'Estable (Fijo)'!B44,IF('PETICION DATOS LUZ'!$E$11="Canarias",'Estable (Fijo)'!B51,"")))</f>
        <v>29.595368000000001</v>
      </c>
      <c r="C19" s="410">
        <f>IF('PETICION DATOS LUZ'!$E$11="Peninsula",'Estable (Fijo)'!C37,IF('PETICION DATOS LUZ'!$E$11="Baleares",'Estable (Fijo)'!C44,IF('PETICION DATOS LUZ'!$E$11="Canarias",'Estable (Fijo)'!C51,"")))</f>
        <v>15.514709</v>
      </c>
      <c r="D19" s="410">
        <f>IF('PETICION DATOS LUZ'!$E$11="Peninsula",'Estable (Fijo)'!D37,IF('PETICION DATOS LUZ'!$E$11="Baleares",'Estable (Fijo)'!D44,IF('PETICION DATOS LUZ'!$E$11="Canarias",'Estable (Fijo)'!D51,"")))</f>
        <v>6.8018809999999998</v>
      </c>
      <c r="E19" s="410">
        <f>IF('PETICION DATOS LUZ'!$E$11="Peninsula",'Estable (Fijo)'!E37,IF('PETICION DATOS LUZ'!$E$11="Baleares",'Estable (Fijo)'!E44,IF('PETICION DATOS LUZ'!$E$11="Canarias",'Estable (Fijo)'!E51,"")))</f>
        <v>5.3938290000000002</v>
      </c>
      <c r="F19" s="410">
        <f>IF('PETICION DATOS LUZ'!$E$11="Peninsula",'Estable (Fijo)'!F37,IF('PETICION DATOS LUZ'!$E$11="Baleares",'Estable (Fijo)'!F44,IF('PETICION DATOS LUZ'!$E$11="Canarias",'Estable (Fijo)'!F51,"")))</f>
        <v>2.1251129999999998</v>
      </c>
      <c r="G19" s="410">
        <f>IF('PETICION DATOS LUZ'!$E$11="Peninsula",'Estable (Fijo)'!G37,IF('PETICION DATOS LUZ'!$E$11="Baleares",'Estable (Fijo)'!G44,IF('PETICION DATOS LUZ'!$E$11="Canarias",'Estable (Fijo)'!G51,"")))</f>
        <v>1.004181</v>
      </c>
      <c r="I19" s="409" t="s">
        <v>32</v>
      </c>
      <c r="J19" s="410">
        <f>IF('PETICION DATOS LUZ'!$E$11="Peninsula",'Estable (Fijo)'!J37,IF('PETICION DATOS LUZ'!$E$11="Baleares",'Estable (Fijo)'!J44,IF('PETICION DATOS LUZ'!$E$11="Canarias",'Estable (Fijo)'!J51,"")))</f>
        <v>8.1083200000000008E-2</v>
      </c>
      <c r="K19" s="410">
        <f>IF('PETICION DATOS LUZ'!$E$11="Peninsula",'Estable (Fijo)'!K37,IF('PETICION DATOS LUZ'!$E$11="Baleares",'Estable (Fijo)'!K44,IF('PETICION DATOS LUZ'!$E$11="Canarias",'Estable (Fijo)'!K51,"")))</f>
        <v>4.2506052054794519E-2</v>
      </c>
      <c r="L19" s="410">
        <f>IF('PETICION DATOS LUZ'!$E$11="Peninsula",'Estable (Fijo)'!L37,IF('PETICION DATOS LUZ'!$E$11="Baleares",'Estable (Fijo)'!L44,IF('PETICION DATOS LUZ'!$E$11="Canarias",'Estable (Fijo)'!L51,"")))</f>
        <v>1.8635290410958905E-2</v>
      </c>
      <c r="M19" s="410">
        <f>IF('PETICION DATOS LUZ'!$E$11="Peninsula",'Estable (Fijo)'!M37,IF('PETICION DATOS LUZ'!$E$11="Baleares",'Estable (Fijo)'!M44,IF('PETICION DATOS LUZ'!$E$11="Canarias",'Estable (Fijo)'!M51,"")))</f>
        <v>1.4777613698630138E-2</v>
      </c>
      <c r="N19" s="410">
        <f>IF('PETICION DATOS LUZ'!$E$11="Peninsula",'Estable (Fijo)'!N37,IF('PETICION DATOS LUZ'!$E$11="Baleares",'Estable (Fijo)'!N44,IF('PETICION DATOS LUZ'!$E$11="Canarias",'Estable (Fijo)'!N51,"")))</f>
        <v>5.8222273972602734E-3</v>
      </c>
      <c r="O19" s="410">
        <f>IF('PETICION DATOS LUZ'!$E$11="Peninsula",'Estable (Fijo)'!O37,IF('PETICION DATOS LUZ'!$E$11="Baleares",'Estable (Fijo)'!O44,IF('PETICION DATOS LUZ'!$E$11="Canarias",'Estable (Fijo)'!O51,"")))</f>
        <v>2.7511808219178083E-3</v>
      </c>
      <c r="Q19" s="409" t="s">
        <v>32</v>
      </c>
      <c r="R19" s="410">
        <f>IF('PETICION DATOS LUZ'!$E$11="Peninsula",'Estable (Fijo)'!R37,IF('PETICION DATOS LUZ'!$E$11="Baleares",'Estable (Fijo)'!R44,IF('PETICION DATOS LUZ'!$E$11="Canarias",'Estable (Fijo)'!R51,"")))</f>
        <v>2.4662806666666666</v>
      </c>
      <c r="S19" s="410">
        <f>IF('PETICION DATOS LUZ'!$E$11="Peninsula",'Estable (Fijo)'!S37,IF('PETICION DATOS LUZ'!$E$11="Baleares",'Estable (Fijo)'!S44,IF('PETICION DATOS LUZ'!$E$11="Canarias",'Estable (Fijo)'!S51,"")))</f>
        <v>1.2928924166666667</v>
      </c>
      <c r="T19" s="410">
        <f>IF('PETICION DATOS LUZ'!$E$11="Peninsula",'Estable (Fijo)'!T37,IF('PETICION DATOS LUZ'!$E$11="Baleares",'Estable (Fijo)'!T44,IF('PETICION DATOS LUZ'!$E$11="Canarias",'Estable (Fijo)'!T51,"")))</f>
        <v>0.56682341666666669</v>
      </c>
      <c r="U19" s="410">
        <f>IF('PETICION DATOS LUZ'!$E$11="Peninsula",'Estable (Fijo)'!U37,IF('PETICION DATOS LUZ'!$E$11="Baleares",'Estable (Fijo)'!U44,IF('PETICION DATOS LUZ'!$E$11="Canarias",'Estable (Fijo)'!U51,"")))</f>
        <v>0.44948575000000002</v>
      </c>
      <c r="V19" s="410">
        <f>IF('PETICION DATOS LUZ'!$E$11="Peninsula",'Estable (Fijo)'!V37,IF('PETICION DATOS LUZ'!$E$11="Baleares",'Estable (Fijo)'!V44,IF('PETICION DATOS LUZ'!$E$11="Canarias",'Estable (Fijo)'!V51,"")))</f>
        <v>0.17709274999999999</v>
      </c>
      <c r="W19" s="410">
        <f>IF('PETICION DATOS LUZ'!$E$11="Peninsula",'Estable (Fijo)'!W37,IF('PETICION DATOS LUZ'!$E$11="Baleares",'Estable (Fijo)'!W44,IF('PETICION DATOS LUZ'!$E$11="Canarias",'Estable (Fijo)'!W51,"")))</f>
        <v>8.3681749999999999E-2</v>
      </c>
    </row>
    <row r="22" spans="1:23" s="161" customFormat="1" ht="26.25">
      <c r="K22" s="402" t="s">
        <v>96</v>
      </c>
    </row>
    <row r="23" spans="1:23">
      <c r="A23" s="317"/>
      <c r="B23" s="317"/>
      <c r="C23" s="317"/>
      <c r="D23" s="317"/>
      <c r="E23" s="317"/>
      <c r="F23" s="317"/>
      <c r="G23" s="317"/>
      <c r="H23" s="317"/>
      <c r="I23" s="317"/>
      <c r="J23" s="317"/>
      <c r="K23" s="317"/>
      <c r="L23" s="317"/>
      <c r="M23" s="317"/>
      <c r="N23" s="317"/>
      <c r="O23" s="317"/>
      <c r="P23" s="317"/>
      <c r="Q23" s="317"/>
      <c r="R23" s="317"/>
      <c r="S23" s="317"/>
      <c r="T23" s="317"/>
      <c r="U23" s="317"/>
      <c r="V23" s="317"/>
      <c r="W23" s="317"/>
    </row>
    <row r="24" spans="1:23">
      <c r="A24" s="317"/>
      <c r="B24" s="317"/>
      <c r="C24" s="317"/>
      <c r="D24" s="317"/>
      <c r="E24" s="317"/>
      <c r="F24" s="317"/>
      <c r="G24" s="317"/>
      <c r="H24" s="317"/>
      <c r="I24" s="317"/>
      <c r="J24" s="317"/>
      <c r="K24" s="317"/>
      <c r="L24" s="317"/>
      <c r="M24" s="317"/>
      <c r="N24" s="317"/>
      <c r="O24" s="317"/>
      <c r="P24" s="317"/>
      <c r="Q24" s="317"/>
      <c r="R24" s="317"/>
      <c r="S24" s="317"/>
      <c r="T24" s="317"/>
      <c r="U24" s="317"/>
      <c r="V24" s="317"/>
      <c r="W24" s="317"/>
    </row>
    <row r="25" spans="1:23" ht="15.75">
      <c r="A25" s="403" t="s">
        <v>90</v>
      </c>
      <c r="B25" s="317"/>
      <c r="C25" s="317"/>
      <c r="D25" s="317"/>
      <c r="E25" s="317"/>
      <c r="F25" s="317"/>
      <c r="G25" s="317"/>
      <c r="H25" s="317"/>
      <c r="I25" s="403" t="s">
        <v>91</v>
      </c>
      <c r="J25" s="317"/>
      <c r="K25" s="317"/>
      <c r="L25" s="317"/>
      <c r="M25" s="317"/>
      <c r="N25" s="317"/>
      <c r="O25" s="317"/>
      <c r="P25" s="317"/>
      <c r="Q25" s="403" t="s">
        <v>92</v>
      </c>
      <c r="R25" s="317"/>
      <c r="S25" s="317"/>
      <c r="T25" s="317"/>
      <c r="U25" s="317"/>
      <c r="V25" s="317"/>
      <c r="W25" s="317"/>
    </row>
    <row r="26" spans="1:23">
      <c r="A26" s="317"/>
      <c r="B26" s="317"/>
      <c r="C26" s="317"/>
      <c r="D26" s="317"/>
      <c r="E26" s="317"/>
      <c r="F26" s="317"/>
      <c r="G26" s="317"/>
      <c r="H26" s="317"/>
      <c r="I26" s="317"/>
      <c r="J26" s="317"/>
      <c r="K26" s="317"/>
      <c r="L26" s="317"/>
      <c r="M26" s="317"/>
      <c r="N26" s="317"/>
      <c r="O26" s="317"/>
      <c r="P26" s="317"/>
      <c r="Q26" s="317"/>
      <c r="R26" s="317"/>
      <c r="S26" s="317"/>
      <c r="T26" s="317"/>
      <c r="U26" s="317"/>
      <c r="V26" s="317"/>
      <c r="W26" s="317"/>
    </row>
    <row r="27" spans="1:23">
      <c r="A27" s="404" t="str">
        <f>'PETICION DATOS LUZ'!$E$11</f>
        <v>Peninsula</v>
      </c>
      <c r="B27" s="560" t="s">
        <v>94</v>
      </c>
      <c r="C27" s="560"/>
      <c r="D27" s="560"/>
      <c r="E27" s="560"/>
      <c r="F27" s="560"/>
      <c r="G27" s="560"/>
      <c r="H27" s="405"/>
      <c r="I27" s="404" t="str">
        <f>'PETICION DATOS LUZ'!$E$11</f>
        <v>Peninsula</v>
      </c>
      <c r="J27" s="560" t="s">
        <v>94</v>
      </c>
      <c r="K27" s="560"/>
      <c r="L27" s="560"/>
      <c r="M27" s="560"/>
      <c r="N27" s="560"/>
      <c r="O27" s="560"/>
      <c r="P27" s="317"/>
      <c r="Q27" s="404" t="str">
        <f>'PETICION DATOS LUZ'!$E$11</f>
        <v>Peninsula</v>
      </c>
      <c r="R27" s="560" t="s">
        <v>94</v>
      </c>
      <c r="S27" s="560"/>
      <c r="T27" s="560"/>
      <c r="U27" s="560"/>
      <c r="V27" s="560"/>
      <c r="W27" s="560"/>
    </row>
    <row r="28" spans="1:23">
      <c r="A28" s="406" t="s">
        <v>95</v>
      </c>
      <c r="B28" s="407" t="s">
        <v>3</v>
      </c>
      <c r="C28" s="407" t="s">
        <v>4</v>
      </c>
      <c r="D28" s="407" t="s">
        <v>5</v>
      </c>
      <c r="E28" s="407" t="s">
        <v>6</v>
      </c>
      <c r="F28" s="407" t="s">
        <v>7</v>
      </c>
      <c r="G28" s="408" t="s">
        <v>8</v>
      </c>
      <c r="H28" s="317"/>
      <c r="I28" s="406" t="s">
        <v>95</v>
      </c>
      <c r="J28" s="407" t="s">
        <v>3</v>
      </c>
      <c r="K28" s="407" t="s">
        <v>4</v>
      </c>
      <c r="L28" s="407" t="s">
        <v>5</v>
      </c>
      <c r="M28" s="407" t="s">
        <v>6</v>
      </c>
      <c r="N28" s="407" t="s">
        <v>7</v>
      </c>
      <c r="O28" s="408" t="s">
        <v>8</v>
      </c>
      <c r="P28" s="317"/>
      <c r="Q28" s="406" t="s">
        <v>95</v>
      </c>
      <c r="R28" s="407" t="s">
        <v>3</v>
      </c>
      <c r="S28" s="407" t="s">
        <v>4</v>
      </c>
      <c r="T28" s="407" t="s">
        <v>5</v>
      </c>
      <c r="U28" s="407" t="s">
        <v>6</v>
      </c>
      <c r="V28" s="407" t="s">
        <v>7</v>
      </c>
      <c r="W28" s="408" t="s">
        <v>8</v>
      </c>
    </row>
    <row r="29" spans="1:23">
      <c r="A29" s="409" t="s">
        <v>56</v>
      </c>
      <c r="B29" s="410">
        <f>IF('PETICION DATOS LUZ'!$E$11="Peninsula",'Estable Plus (Fijo)'!B11,IF('PETICION DATOS LUZ'!$E$11="Baleares",'Estable Plus (Fijo)'!B18,IF('PETICION DATOS LUZ'!$E$11="Canarias",'Estable Plus (Fijo)'!B25,"")))</f>
        <v>0.223219</v>
      </c>
      <c r="C29" s="410">
        <f>IF('PETICION DATOS LUZ'!$E$11="Peninsula",'Estable Plus (Fijo)'!C11,IF('PETICION DATOS LUZ'!$E$11="Baleares",'Estable Plus (Fijo)'!C18,IF('PETICION DATOS LUZ'!$E$11="Canarias",'Estable Plus (Fijo)'!C25,"")))</f>
        <v>0.15126100000000001</v>
      </c>
      <c r="D29" s="410">
        <f>IF('PETICION DATOS LUZ'!$E$11="Peninsula",'Estable Plus (Fijo)'!D11,IF('PETICION DATOS LUZ'!$E$11="Baleares",'Estable Plus (Fijo)'!D18,IF('PETICION DATOS LUZ'!$E$11="Canarias",'Estable Plus (Fijo)'!D25,"")))</f>
        <v>0.12598300000000001</v>
      </c>
      <c r="E29" s="410"/>
      <c r="F29" s="410"/>
      <c r="G29" s="410"/>
      <c r="H29" s="317"/>
      <c r="I29" s="409" t="s">
        <v>56</v>
      </c>
      <c r="J29" s="410">
        <f>IF('PETICION DATOS LUZ'!$E$11="Peninsula",'Estable Plus (Fijo)'!J11,IF('PETICION DATOS LUZ'!$E$11="Baleares",'Estable Plus (Fijo)'!J18,IF('PETICION DATOS LUZ'!$E$11="Canarias",'Estable Plus (Fijo)'!J25,"")))</f>
        <v>0.21795999999999999</v>
      </c>
      <c r="K29" s="410">
        <f>IF('PETICION DATOS LUZ'!$E$11="Peninsula",'Estable Plus (Fijo)'!K11,IF('PETICION DATOS LUZ'!$E$11="Baleares",'Estable Plus (Fijo)'!K18,IF('PETICION DATOS LUZ'!$E$11="Canarias",'Estable Plus (Fijo)'!K25,"")))</f>
        <v>0.14600199999999999</v>
      </c>
      <c r="L29" s="410">
        <f>IF('PETICION DATOS LUZ'!$E$11="Peninsula",'Estable Plus (Fijo)'!L11,IF('PETICION DATOS LUZ'!$E$11="Baleares",'Estable Plus (Fijo)'!L18,IF('PETICION DATOS LUZ'!$E$11="Canarias",'Estable Plus (Fijo)'!L25,"")))</f>
        <v>0.120725</v>
      </c>
      <c r="M29" s="410"/>
      <c r="N29" s="410"/>
      <c r="O29" s="410"/>
      <c r="P29" s="317"/>
      <c r="Q29" s="409" t="s">
        <v>56</v>
      </c>
      <c r="R29" s="410">
        <f>IF('PETICION DATOS LUZ'!$E$11="Peninsula",'Estable Plus (Fijo)'!R11,IF('PETICION DATOS LUZ'!$E$11="Baleares",'Estable Plus (Fijo)'!R18,IF('PETICION DATOS LUZ'!$E$11="Canarias",'Estable Plus (Fijo)'!R25,"")))</f>
        <v>0.21335100000000001</v>
      </c>
      <c r="S29" s="410">
        <f>IF('PETICION DATOS LUZ'!$E$11="Peninsula",'Estable Plus (Fijo)'!S11,IF('PETICION DATOS LUZ'!$E$11="Baleares",'Estable Plus (Fijo)'!S18,IF('PETICION DATOS LUZ'!$E$11="Canarias",'Estable Plus (Fijo)'!S25,"")))</f>
        <v>0.14139299999999999</v>
      </c>
      <c r="T29" s="410">
        <f>IF('PETICION DATOS LUZ'!$E$11="Peninsula",'Estable Plus (Fijo)'!T11,IF('PETICION DATOS LUZ'!$E$11="Baleares",'Estable Plus (Fijo)'!T18,IF('PETICION DATOS LUZ'!$E$11="Canarias",'Estable Plus (Fijo)'!T25,"")))</f>
        <v>0.116115</v>
      </c>
      <c r="U29" s="410"/>
      <c r="V29" s="410"/>
      <c r="W29" s="410"/>
    </row>
    <row r="30" spans="1:23">
      <c r="A30" s="409" t="s">
        <v>31</v>
      </c>
      <c r="B30" s="410">
        <f>IF('PETICION DATOS LUZ'!$E$11="Peninsula",'Estable Plus (Fijo)'!B12,IF('PETICION DATOS LUZ'!$E$11="Baleares",'Estable Plus (Fijo)'!B19,IF('PETICION DATOS LUZ'!$E$11="Canarias",'Estable Plus (Fijo)'!B26,"")))</f>
        <v>0.20809</v>
      </c>
      <c r="C30" s="410">
        <f>IF('PETICION DATOS LUZ'!$E$11="Peninsula",'Estable Plus (Fijo)'!C12,IF('PETICION DATOS LUZ'!$E$11="Baleares",'Estable Plus (Fijo)'!C19,IF('PETICION DATOS LUZ'!$E$11="Canarias",'Estable Plus (Fijo)'!C26,"")))</f>
        <v>0.17788799999999999</v>
      </c>
      <c r="D30" s="410">
        <f>IF('PETICION DATOS LUZ'!$E$11="Peninsula",'Estable Plus (Fijo)'!D12,IF('PETICION DATOS LUZ'!$E$11="Baleares",'Estable Plus (Fijo)'!D19,IF('PETICION DATOS LUZ'!$E$11="Canarias",'Estable Plus (Fijo)'!D26,"")))</f>
        <v>0.13783599999999999</v>
      </c>
      <c r="E30" s="410">
        <f>IF('PETICION DATOS LUZ'!$E$11="Peninsula",'Estable Plus (Fijo)'!E12,IF('PETICION DATOS LUZ'!$E$11="Baleares",'Estable Plus (Fijo)'!E19,IF('PETICION DATOS LUZ'!$E$11="Canarias",'Estable Plus (Fijo)'!E26,"")))</f>
        <v>0.11443399999999999</v>
      </c>
      <c r="F30" s="410">
        <f>IF('PETICION DATOS LUZ'!$E$11="Peninsula",'Estable Plus (Fijo)'!F12,IF('PETICION DATOS LUZ'!$E$11="Baleares",'Estable Plus (Fijo)'!F19,IF('PETICION DATOS LUZ'!$E$11="Canarias",'Estable Plus (Fijo)'!F26,"")))</f>
        <v>9.7302E-2</v>
      </c>
      <c r="G30" s="410">
        <f>IF('PETICION DATOS LUZ'!$E$11="Peninsula",'Estable Plus (Fijo)'!G12,IF('PETICION DATOS LUZ'!$E$11="Baleares",'Estable Plus (Fijo)'!G19,IF('PETICION DATOS LUZ'!$E$11="Canarias",'Estable Plus (Fijo)'!G26,"")))</f>
        <v>0.12548200000000001</v>
      </c>
      <c r="H30" s="317"/>
      <c r="I30" s="409" t="s">
        <v>31</v>
      </c>
      <c r="J30" s="410">
        <f>IF('PETICION DATOS LUZ'!$E$11="Peninsula",'Estable Plus (Fijo)'!J12,IF('PETICION DATOS LUZ'!$E$11="Baleares",'Estable Plus (Fijo)'!J19,IF('PETICION DATOS LUZ'!$E$11="Canarias",'Estable Plus (Fijo)'!J26,"")))</f>
        <v>0.203074</v>
      </c>
      <c r="K30" s="410">
        <f>IF('PETICION DATOS LUZ'!$E$11="Peninsula",'Estable Plus (Fijo)'!K12,IF('PETICION DATOS LUZ'!$E$11="Baleares",'Estable Plus (Fijo)'!K19,IF('PETICION DATOS LUZ'!$E$11="Canarias",'Estable Plus (Fijo)'!K26,"")))</f>
        <v>0.172872</v>
      </c>
      <c r="L30" s="410">
        <f>IF('PETICION DATOS LUZ'!$E$11="Peninsula",'Estable Plus (Fijo)'!L12,IF('PETICION DATOS LUZ'!$E$11="Baleares",'Estable Plus (Fijo)'!L19,IF('PETICION DATOS LUZ'!$E$11="Canarias",'Estable Plus (Fijo)'!L26,"")))</f>
        <v>0.13282099999999999</v>
      </c>
      <c r="M30" s="410">
        <f>IF('PETICION DATOS LUZ'!$E$11="Peninsula",'Estable Plus (Fijo)'!M12,IF('PETICION DATOS LUZ'!$E$11="Baleares",'Estable Plus (Fijo)'!M19,IF('PETICION DATOS LUZ'!$E$11="Canarias",'Estable Plus (Fijo)'!M26,"")))</f>
        <v>0.109419</v>
      </c>
      <c r="N30" s="410">
        <f>IF('PETICION DATOS LUZ'!$E$11="Peninsula",'Estable Plus (Fijo)'!N12,IF('PETICION DATOS LUZ'!$E$11="Baleares",'Estable Plus (Fijo)'!N19,IF('PETICION DATOS LUZ'!$E$11="Canarias",'Estable Plus (Fijo)'!N26,"")))</f>
        <v>9.2286000000000007E-2</v>
      </c>
      <c r="O30" s="410">
        <f>IF('PETICION DATOS LUZ'!$E$11="Peninsula",'Estable Plus (Fijo)'!O12,IF('PETICION DATOS LUZ'!$E$11="Baleares",'Estable Plus (Fijo)'!O19,IF('PETICION DATOS LUZ'!$E$11="Canarias",'Estable Plus (Fijo)'!O26,"")))</f>
        <v>0.120466</v>
      </c>
      <c r="P30" s="317"/>
      <c r="Q30" s="409" t="s">
        <v>31</v>
      </c>
      <c r="R30" s="410">
        <f>IF('PETICION DATOS LUZ'!$E$11="Peninsula",'Estable Plus (Fijo)'!R12,IF('PETICION DATOS LUZ'!$E$11="Baleares",'Estable Plus (Fijo)'!R19,IF('PETICION DATOS LUZ'!$E$11="Canarias",'Estable Plus (Fijo)'!R26,"")))</f>
        <v>0.19886100000000001</v>
      </c>
      <c r="S30" s="410">
        <f>IF('PETICION DATOS LUZ'!$E$11="Peninsula",'Estable Plus (Fijo)'!S12,IF('PETICION DATOS LUZ'!$E$11="Baleares",'Estable Plus (Fijo)'!S19,IF('PETICION DATOS LUZ'!$E$11="Canarias",'Estable Plus (Fijo)'!S26,"")))</f>
        <v>0.168659</v>
      </c>
      <c r="T30" s="410">
        <f>IF('PETICION DATOS LUZ'!$E$11="Peninsula",'Estable Plus (Fijo)'!T12,IF('PETICION DATOS LUZ'!$E$11="Baleares",'Estable Plus (Fijo)'!T19,IF('PETICION DATOS LUZ'!$E$11="Canarias",'Estable Plus (Fijo)'!T26,"")))</f>
        <v>0.128608</v>
      </c>
      <c r="U30" s="410">
        <f>IF('PETICION DATOS LUZ'!$E$11="Peninsula",'Estable Plus (Fijo)'!U12,IF('PETICION DATOS LUZ'!$E$11="Baleares",'Estable Plus (Fijo)'!U19,IF('PETICION DATOS LUZ'!$E$11="Canarias",'Estable Plus (Fijo)'!U26,"")))</f>
        <v>0.10520599999999999</v>
      </c>
      <c r="V30" s="410">
        <f>IF('PETICION DATOS LUZ'!$E$11="Peninsula",'Estable Plus (Fijo)'!V12,IF('PETICION DATOS LUZ'!$E$11="Baleares",'Estable Plus (Fijo)'!V19,IF('PETICION DATOS LUZ'!$E$11="Canarias",'Estable Plus (Fijo)'!V26,"")))</f>
        <v>8.8072999999999999E-2</v>
      </c>
      <c r="W30" s="410">
        <f>IF('PETICION DATOS LUZ'!$E$11="Peninsula",'Estable Plus (Fijo)'!W12,IF('PETICION DATOS LUZ'!$E$11="Baleares",'Estable Plus (Fijo)'!W19,IF('PETICION DATOS LUZ'!$E$11="Canarias",'Estable Plus (Fijo)'!W26,"")))</f>
        <v>0.116253</v>
      </c>
    </row>
    <row r="31" spans="1:23">
      <c r="A31" s="409" t="s">
        <v>32</v>
      </c>
      <c r="B31" s="410">
        <f>IF('PETICION DATOS LUZ'!$E$11="Peninsula",'Estable Plus (Fijo)'!B13,IF('PETICION DATOS LUZ'!$E$11="Baleares",'Estable Plus (Fijo)'!B20,IF('PETICION DATOS LUZ'!$E$11="Canarias",'Estable Plus (Fijo)'!B27,"")))</f>
        <v>0.17787</v>
      </c>
      <c r="C31" s="410">
        <f>IF('PETICION DATOS LUZ'!$E$11="Peninsula",'Estable Plus (Fijo)'!C13,IF('PETICION DATOS LUZ'!$E$11="Baleares",'Estable Plus (Fijo)'!C20,IF('PETICION DATOS LUZ'!$E$11="Canarias",'Estable Plus (Fijo)'!C27,"")))</f>
        <v>0.15495200000000001</v>
      </c>
      <c r="D31" s="410">
        <f>IF('PETICION DATOS LUZ'!$E$11="Peninsula",'Estable Plus (Fijo)'!D13,IF('PETICION DATOS LUZ'!$E$11="Baleares",'Estable Plus (Fijo)'!D20,IF('PETICION DATOS LUZ'!$E$11="Canarias",'Estable Plus (Fijo)'!D27,"")))</f>
        <v>0.12300999999999999</v>
      </c>
      <c r="E31" s="410">
        <f>IF('PETICION DATOS LUZ'!$E$11="Peninsula",'Estable Plus (Fijo)'!E13,IF('PETICION DATOS LUZ'!$E$11="Baleares",'Estable Plus (Fijo)'!E20,IF('PETICION DATOS LUZ'!$E$11="Canarias",'Estable Plus (Fijo)'!E27,"")))</f>
        <v>0.105381</v>
      </c>
      <c r="F31" s="410">
        <f>IF('PETICION DATOS LUZ'!$E$11="Peninsula",'Estable Plus (Fijo)'!F13,IF('PETICION DATOS LUZ'!$E$11="Baleares",'Estable Plus (Fijo)'!F20,IF('PETICION DATOS LUZ'!$E$11="Canarias",'Estable Plus (Fijo)'!F27,"")))</f>
        <v>9.0570999999999999E-2</v>
      </c>
      <c r="G31" s="410">
        <f>IF('PETICION DATOS LUZ'!$E$11="Peninsula",'Estable Plus (Fijo)'!G13,IF('PETICION DATOS LUZ'!$E$11="Baleares",'Estable Plus (Fijo)'!G20,IF('PETICION DATOS LUZ'!$E$11="Canarias",'Estable Plus (Fijo)'!G27,"")))</f>
        <v>0.12203899999999999</v>
      </c>
      <c r="H31" s="317"/>
      <c r="I31" s="409" t="s">
        <v>32</v>
      </c>
      <c r="J31" s="410">
        <f>IF('PETICION DATOS LUZ'!$E$11="Peninsula",'Estable Plus (Fijo)'!J13,IF('PETICION DATOS LUZ'!$E$11="Baleares",'Estable Plus (Fijo)'!J20,IF('PETICION DATOS LUZ'!$E$11="Canarias",'Estable Plus (Fijo)'!J27,"")))</f>
        <v>0.17380899999999999</v>
      </c>
      <c r="K31" s="410">
        <f>IF('PETICION DATOS LUZ'!$E$11="Peninsula",'Estable Plus (Fijo)'!K13,IF('PETICION DATOS LUZ'!$E$11="Baleares",'Estable Plus (Fijo)'!K20,IF('PETICION DATOS LUZ'!$E$11="Canarias",'Estable Plus (Fijo)'!K27,"")))</f>
        <v>0.150891</v>
      </c>
      <c r="L31" s="410">
        <f>IF('PETICION DATOS LUZ'!$E$11="Peninsula",'Estable Plus (Fijo)'!L13,IF('PETICION DATOS LUZ'!$E$11="Baleares",'Estable Plus (Fijo)'!L20,IF('PETICION DATOS LUZ'!$E$11="Canarias",'Estable Plus (Fijo)'!L27,"")))</f>
        <v>0.118949</v>
      </c>
      <c r="M31" s="410">
        <f>IF('PETICION DATOS LUZ'!$E$11="Peninsula",'Estable Plus (Fijo)'!M13,IF('PETICION DATOS LUZ'!$E$11="Baleares",'Estable Plus (Fijo)'!M20,IF('PETICION DATOS LUZ'!$E$11="Canarias",'Estable Plus (Fijo)'!M27,"")))</f>
        <v>0.10131999999999999</v>
      </c>
      <c r="N31" s="410">
        <f>IF('PETICION DATOS LUZ'!$E$11="Peninsula",'Estable Plus (Fijo)'!N13,IF('PETICION DATOS LUZ'!$E$11="Baleares",'Estable Plus (Fijo)'!N20,IF('PETICION DATOS LUZ'!$E$11="Canarias",'Estable Plus (Fijo)'!N27,"")))</f>
        <v>8.6510000000000004E-2</v>
      </c>
      <c r="O31" s="410">
        <f>IF('PETICION DATOS LUZ'!$E$11="Peninsula",'Estable Plus (Fijo)'!O13,IF('PETICION DATOS LUZ'!$E$11="Baleares",'Estable Plus (Fijo)'!O20,IF('PETICION DATOS LUZ'!$E$11="Canarias",'Estable Plus (Fijo)'!O27,"")))</f>
        <v>0.117978</v>
      </c>
      <c r="P31" s="317"/>
      <c r="Q31" s="409" t="s">
        <v>32</v>
      </c>
      <c r="R31" s="410">
        <f>IF('PETICION DATOS LUZ'!$E$11="Peninsula",'Estable Plus (Fijo)'!R13,IF('PETICION DATOS LUZ'!$E$11="Baleares",'Estable Plus (Fijo)'!R20,IF('PETICION DATOS LUZ'!$E$11="Canarias",'Estable Plus (Fijo)'!R27,"")))</f>
        <v>0.169626</v>
      </c>
      <c r="S31" s="410">
        <f>IF('PETICION DATOS LUZ'!$E$11="Peninsula",'Estable Plus (Fijo)'!S13,IF('PETICION DATOS LUZ'!$E$11="Baleares",'Estable Plus (Fijo)'!S20,IF('PETICION DATOS LUZ'!$E$11="Canarias",'Estable Plus (Fijo)'!S27,"")))</f>
        <v>0.14670900000000001</v>
      </c>
      <c r="T31" s="410">
        <f>IF('PETICION DATOS LUZ'!$E$11="Peninsula",'Estable Plus (Fijo)'!T13,IF('PETICION DATOS LUZ'!$E$11="Baleares",'Estable Plus (Fijo)'!T20,IF('PETICION DATOS LUZ'!$E$11="Canarias",'Estable Plus (Fijo)'!T27,"")))</f>
        <v>0.11476600000000001</v>
      </c>
      <c r="U31" s="410">
        <f>IF('PETICION DATOS LUZ'!$E$11="Peninsula",'Estable Plus (Fijo)'!U13,IF('PETICION DATOS LUZ'!$E$11="Baleares",'Estable Plus (Fijo)'!U20,IF('PETICION DATOS LUZ'!$E$11="Canarias",'Estable Plus (Fijo)'!U27,"")))</f>
        <v>9.7137000000000001E-2</v>
      </c>
      <c r="V31" s="410">
        <f>IF('PETICION DATOS LUZ'!$E$11="Peninsula",'Estable Plus (Fijo)'!V13,IF('PETICION DATOS LUZ'!$E$11="Baleares",'Estable Plus (Fijo)'!V20,IF('PETICION DATOS LUZ'!$E$11="Canarias",'Estable Plus (Fijo)'!V27,"")))</f>
        <v>8.2326999999999997E-2</v>
      </c>
      <c r="W31" s="410">
        <f>IF('PETICION DATOS LUZ'!$E$11="Peninsula",'Estable Plus (Fijo)'!W13,IF('PETICION DATOS LUZ'!$E$11="Baleares",'Estable Plus (Fijo)'!W20,IF('PETICION DATOS LUZ'!$E$11="Canarias",'Estable Plus (Fijo)'!W27,"")))</f>
        <v>0.11379499999999999</v>
      </c>
    </row>
    <row r="32" spans="1:23">
      <c r="A32" s="412"/>
      <c r="B32" s="413"/>
      <c r="C32" s="413"/>
      <c r="D32" s="413"/>
      <c r="E32" s="413"/>
      <c r="F32" s="413"/>
      <c r="G32" s="413"/>
      <c r="H32" s="317"/>
      <c r="I32" s="412"/>
      <c r="J32" s="413"/>
      <c r="K32" s="413"/>
      <c r="L32" s="413"/>
      <c r="M32" s="413"/>
      <c r="N32" s="413"/>
      <c r="O32" s="413"/>
      <c r="P32" s="317"/>
      <c r="Q32" s="412"/>
      <c r="R32" s="413"/>
      <c r="S32" s="413"/>
      <c r="T32" s="413"/>
      <c r="U32" s="413"/>
      <c r="V32" s="413"/>
      <c r="W32" s="413"/>
    </row>
    <row r="33" spans="1:24" s="317" customFormat="1" ht="15.75">
      <c r="I33" s="561" t="s">
        <v>98</v>
      </c>
      <c r="J33" s="561"/>
      <c r="K33" s="561"/>
      <c r="L33" s="561"/>
      <c r="M33" s="561"/>
      <c r="N33" s="561"/>
      <c r="O33" s="561"/>
      <c r="P33" s="561"/>
    </row>
    <row r="34" spans="1:24" s="317" customFormat="1"/>
    <row r="35" spans="1:24" s="317" customFormat="1"/>
    <row r="36" spans="1:24" s="317" customFormat="1" ht="14.25" customHeight="1">
      <c r="A36" s="562" t="s">
        <v>99</v>
      </c>
      <c r="B36" s="562"/>
      <c r="C36" s="562"/>
      <c r="D36" s="562"/>
      <c r="E36" s="562"/>
      <c r="F36" s="562"/>
      <c r="G36" s="562"/>
      <c r="H36" s="411"/>
      <c r="I36" s="562" t="s">
        <v>99</v>
      </c>
      <c r="J36" s="562"/>
      <c r="K36" s="562"/>
      <c r="L36" s="562"/>
      <c r="M36" s="562"/>
      <c r="N36" s="562"/>
      <c r="O36" s="562"/>
      <c r="Q36" s="562" t="s">
        <v>99</v>
      </c>
      <c r="R36" s="562"/>
      <c r="S36" s="562"/>
      <c r="T36" s="562"/>
      <c r="U36" s="562"/>
      <c r="V36" s="562"/>
      <c r="W36" s="562"/>
    </row>
    <row r="37" spans="1:24" s="317" customFormat="1">
      <c r="A37" s="406" t="s">
        <v>95</v>
      </c>
      <c r="B37" s="407" t="s">
        <v>3</v>
      </c>
      <c r="C37" s="407" t="s">
        <v>4</v>
      </c>
      <c r="D37" s="407" t="s">
        <v>5</v>
      </c>
      <c r="E37" s="407" t="s">
        <v>6</v>
      </c>
      <c r="F37" s="407" t="s">
        <v>7</v>
      </c>
      <c r="G37" s="408" t="s">
        <v>8</v>
      </c>
      <c r="I37" s="406" t="s">
        <v>95</v>
      </c>
      <c r="J37" s="407" t="s">
        <v>3</v>
      </c>
      <c r="K37" s="407" t="s">
        <v>4</v>
      </c>
      <c r="L37" s="407" t="s">
        <v>5</v>
      </c>
      <c r="M37" s="407" t="s">
        <v>6</v>
      </c>
      <c r="N37" s="407" t="s">
        <v>7</v>
      </c>
      <c r="O37" s="408" t="s">
        <v>8</v>
      </c>
      <c r="Q37" s="406" t="s">
        <v>95</v>
      </c>
      <c r="R37" s="407" t="s">
        <v>3</v>
      </c>
      <c r="S37" s="407" t="s">
        <v>4</v>
      </c>
      <c r="T37" s="407" t="s">
        <v>5</v>
      </c>
      <c r="U37" s="407" t="s">
        <v>6</v>
      </c>
      <c r="V37" s="407" t="s">
        <v>7</v>
      </c>
      <c r="W37" s="408" t="s">
        <v>8</v>
      </c>
    </row>
    <row r="38" spans="1:24" s="317" customFormat="1">
      <c r="A38" s="409" t="s">
        <v>56</v>
      </c>
      <c r="B38" s="410">
        <f>IF('PETICION DATOS LUZ'!$E$11="Peninsula",'Estable Plus (Fijo)'!B35,IF('PETICION DATOS LUZ'!$E$11="Baleares",'Estable Plus (Fijo)'!B42,IF('PETICION DATOS LUZ'!$E$11="Canarias",'Estable Plus (Fijo)'!B49,"")))</f>
        <v>35.704413000000002</v>
      </c>
      <c r="C38" s="410">
        <f>IF('PETICION DATOS LUZ'!$E$11="Peninsula",'Estable Plus (Fijo)'!C35,IF('PETICION DATOS LUZ'!$E$11="Baleares",'Estable Plus (Fijo)'!C42,IF('PETICION DATOS LUZ'!$E$11="Canarias",'Estable Plus (Fijo)'!C49,"")))</f>
        <v>18.725422999999999</v>
      </c>
      <c r="D38" s="410"/>
      <c r="E38" s="410"/>
      <c r="F38" s="410"/>
      <c r="G38" s="410"/>
      <c r="I38" s="409" t="s">
        <v>56</v>
      </c>
      <c r="J38" s="410">
        <f>IF('PETICION DATOS LUZ'!$E$11="Peninsula",'Estable Plus (Fijo)'!J35,IF('PETICION DATOS LUZ'!$E$11="Baleares",'Estable Plus (Fijo)'!J42,IF('PETICION DATOS LUZ'!$E$11="Canarias",'Estable Plus (Fijo)'!J49,"")))</f>
        <v>33.704413000000002</v>
      </c>
      <c r="K38" s="410">
        <f>IF('PETICION DATOS LUZ'!$E$11="Peninsula",'Estable Plus (Fijo)'!K35,IF('PETICION DATOS LUZ'!$E$11="Baleares",'Estable Plus (Fijo)'!K42,IF('PETICION DATOS LUZ'!$E$11="Canarias",'Estable Plus (Fijo)'!K49,"")))</f>
        <v>16.725422999999999</v>
      </c>
      <c r="L38" s="410"/>
      <c r="M38" s="410"/>
      <c r="N38" s="410"/>
      <c r="O38" s="410"/>
      <c r="Q38" s="409" t="s">
        <v>56</v>
      </c>
      <c r="R38" s="410">
        <f>IF('PETICION DATOS LUZ'!$E$11="Peninsula",'Estable Plus (Fijo)'!R35,IF('PETICION DATOS LUZ'!$E$11="Baleares",'Estable Plus (Fijo)'!R42,IF('PETICION DATOS LUZ'!$E$11="Canarias",'Estable Plus (Fijo)'!R49,"")))</f>
        <v>31.704412999999999</v>
      </c>
      <c r="S38" s="410">
        <f>IF('PETICION DATOS LUZ'!$E$11="Peninsula",'Estable Plus (Fijo)'!S35,IF('PETICION DATOS LUZ'!$E$11="Baleares",'Estable Plus (Fijo)'!S42,IF('PETICION DATOS LUZ'!$E$11="Canarias",'Estable Plus (Fijo)'!S49,"")))</f>
        <v>14.725422999999999</v>
      </c>
      <c r="T38" s="410"/>
      <c r="U38" s="410"/>
      <c r="V38" s="410"/>
      <c r="W38" s="410"/>
    </row>
    <row r="39" spans="1:24" s="317" customFormat="1">
      <c r="A39" s="409" t="s">
        <v>31</v>
      </c>
      <c r="B39" s="410">
        <f>IF('PETICION DATOS LUZ'!$E$11="Peninsula",'Estable Plus (Fijo)'!B36,IF('PETICION DATOS LUZ'!$E$11="Baleares",'Estable Plus (Fijo)'!B43,IF('PETICION DATOS LUZ'!$E$11="Canarias",'Estable Plus (Fijo)'!B50,"")))</f>
        <v>23.376926999999998</v>
      </c>
      <c r="C39" s="410">
        <f>IF('PETICION DATOS LUZ'!$E$11="Peninsula",'Estable Plus (Fijo)'!C36,IF('PETICION DATOS LUZ'!$E$11="Baleares",'Estable Plus (Fijo)'!C43,IF('PETICION DATOS LUZ'!$E$11="Canarias",'Estable Plus (Fijo)'!C50,"")))</f>
        <v>13.617621</v>
      </c>
      <c r="D39" s="410">
        <f>IF('PETICION DATOS LUZ'!$E$11="Peninsula",'Estable Plus (Fijo)'!D36,IF('PETICION DATOS LUZ'!$E$11="Baleares",'Estable Plus (Fijo)'!D43,IF('PETICION DATOS LUZ'!$E$11="Canarias",'Estable Plus (Fijo)'!D50,"")))</f>
        <v>7.4815339999999999</v>
      </c>
      <c r="E39" s="410">
        <f>IF('PETICION DATOS LUZ'!$E$11="Peninsula",'Estable Plus (Fijo)'!E36,IF('PETICION DATOS LUZ'!$E$11="Baleares",'Estable Plus (Fijo)'!E43,IF('PETICION DATOS LUZ'!$E$11="Canarias",'Estable Plus (Fijo)'!E50,"")))</f>
        <v>10.886333</v>
      </c>
      <c r="F39" s="410">
        <f>IF('PETICION DATOS LUZ'!$E$11="Peninsula",'Estable Plus (Fijo)'!F36,IF('PETICION DATOS LUZ'!$E$11="Baleares",'Estable Plus (Fijo)'!F43,IF('PETICION DATOS LUZ'!$E$11="Canarias",'Estable Plus (Fijo)'!F50,"")))</f>
        <v>11.513851000000001</v>
      </c>
      <c r="G39" s="410">
        <f>IF('PETICION DATOS LUZ'!$E$11="Peninsula",'Estable Plus (Fijo)'!G36,IF('PETICION DATOS LUZ'!$E$11="Baleares",'Estable Plus (Fijo)'!G43,IF('PETICION DATOS LUZ'!$E$11="Canarias",'Estable Plus (Fijo)'!G50,"")))</f>
        <v>11.442287</v>
      </c>
      <c r="I39" s="409" t="s">
        <v>31</v>
      </c>
      <c r="J39" s="410">
        <f>IF('PETICION DATOS LUZ'!$E$11="Peninsula",'Estable Plus (Fijo)'!J36,IF('PETICION DATOS LUZ'!$E$11="Baleares",'Estable Plus (Fijo)'!J43,IF('PETICION DATOS LUZ'!$E$11="Canarias",'Estable Plus (Fijo)'!J50,"")))</f>
        <v>21.876926999999998</v>
      </c>
      <c r="K39" s="410">
        <f>IF('PETICION DATOS LUZ'!$E$11="Peninsula",'Estable Plus (Fijo)'!K36,IF('PETICION DATOS LUZ'!$E$11="Baleares",'Estable Plus (Fijo)'!K43,IF('PETICION DATOS LUZ'!$E$11="Canarias",'Estable Plus (Fijo)'!K50,"")))</f>
        <v>12.117621</v>
      </c>
      <c r="L39" s="410">
        <f>IF('PETICION DATOS LUZ'!$E$11="Peninsula",'Estable Plus (Fijo)'!L36,IF('PETICION DATOS LUZ'!$E$11="Baleares",'Estable Plus (Fijo)'!L43,IF('PETICION DATOS LUZ'!$E$11="Canarias",'Estable Plus (Fijo)'!L50,"")))</f>
        <v>5.9815339999999999</v>
      </c>
      <c r="M39" s="410">
        <f>IF('PETICION DATOS LUZ'!$E$11="Peninsula",'Estable Plus (Fijo)'!M36,IF('PETICION DATOS LUZ'!$E$11="Baleares",'Estable Plus (Fijo)'!M43,IF('PETICION DATOS LUZ'!$E$11="Canarias",'Estable Plus (Fijo)'!M50,"")))</f>
        <v>9.3863330000000005</v>
      </c>
      <c r="N39" s="410">
        <f>IF('PETICION DATOS LUZ'!$E$11="Peninsula",'Estable Plus (Fijo)'!N36,IF('PETICION DATOS LUZ'!$E$11="Baleares",'Estable Plus (Fijo)'!N43,IF('PETICION DATOS LUZ'!$E$11="Canarias",'Estable Plus (Fijo)'!N50,"")))</f>
        <v>10.013851000000001</v>
      </c>
      <c r="O39" s="410">
        <f>IF('PETICION DATOS LUZ'!$E$11="Peninsula",'Estable Plus (Fijo)'!O36,IF('PETICION DATOS LUZ'!$E$11="Baleares",'Estable Plus (Fijo)'!O43,IF('PETICION DATOS LUZ'!$E$11="Canarias",'Estable Plus (Fijo)'!O50,"")))</f>
        <v>9.9422870000000003</v>
      </c>
      <c r="Q39" s="409" t="s">
        <v>31</v>
      </c>
      <c r="R39" s="410">
        <f>IF('PETICION DATOS LUZ'!$E$11="Peninsula",'Estable Plus (Fijo)'!R36,IF('PETICION DATOS LUZ'!$E$11="Baleares",'Estable Plus (Fijo)'!R43,IF('PETICION DATOS LUZ'!$E$11="Canarias",'Estable Plus (Fijo)'!R50,"")))</f>
        <v>20.876926999999998</v>
      </c>
      <c r="S39" s="410">
        <f>IF('PETICION DATOS LUZ'!$E$11="Peninsula",'Estable Plus (Fijo)'!S36,IF('PETICION DATOS LUZ'!$E$11="Baleares",'Estable Plus (Fijo)'!S43,IF('PETICION DATOS LUZ'!$E$11="Canarias",'Estable Plus (Fijo)'!S50,"")))</f>
        <v>11.117621</v>
      </c>
      <c r="T39" s="410">
        <f>IF('PETICION DATOS LUZ'!$E$11="Peninsula",'Estable Plus (Fijo)'!T36,IF('PETICION DATOS LUZ'!$E$11="Baleares",'Estable Plus (Fijo)'!T43,IF('PETICION DATOS LUZ'!$E$11="Canarias",'Estable Plus (Fijo)'!T50,"")))</f>
        <v>4.9815339999999999</v>
      </c>
      <c r="U39" s="410">
        <f>IF('PETICION DATOS LUZ'!$E$11="Peninsula",'Estable Plus (Fijo)'!U36,IF('PETICION DATOS LUZ'!$E$11="Baleares",'Estable Plus (Fijo)'!U43,IF('PETICION DATOS LUZ'!$E$11="Canarias",'Estable Plus (Fijo)'!U50,"")))</f>
        <v>7.3863329999999996</v>
      </c>
      <c r="V39" s="410">
        <f>IF('PETICION DATOS LUZ'!$E$11="Peninsula",'Estable Plus (Fijo)'!V36,IF('PETICION DATOS LUZ'!$E$11="Baleares",'Estable Plus (Fijo)'!V43,IF('PETICION DATOS LUZ'!$E$11="Canarias",'Estable Plus (Fijo)'!V50,"")))</f>
        <v>7.5138509999999998</v>
      </c>
      <c r="W39" s="410">
        <f>IF('PETICION DATOS LUZ'!$E$11="Peninsula",'Estable Plus (Fijo)'!W36,IF('PETICION DATOS LUZ'!$E$11="Baleares",'Estable Plus (Fijo)'!W43,IF('PETICION DATOS LUZ'!$E$11="Canarias",'Estable Plus (Fijo)'!W50,"")))</f>
        <v>7.4422870000000003</v>
      </c>
    </row>
    <row r="40" spans="1:24" s="317" customFormat="1">
      <c r="A40" s="409" t="s">
        <v>32</v>
      </c>
      <c r="B40" s="410">
        <f>IF('PETICION DATOS LUZ'!$E$11="Peninsula",'Estable Plus (Fijo)'!B37,IF('PETICION DATOS LUZ'!$E$11="Baleares",'Estable Plus (Fijo)'!B44,IF('PETICION DATOS LUZ'!$E$11="Canarias",'Estable Plus (Fijo)'!B51,"")))</f>
        <v>32.595368000000001</v>
      </c>
      <c r="C40" s="410">
        <f>IF('PETICION DATOS LUZ'!$E$11="Peninsula",'Estable Plus (Fijo)'!C37,IF('PETICION DATOS LUZ'!$E$11="Baleares",'Estable Plus (Fijo)'!C44,IF('PETICION DATOS LUZ'!$E$11="Canarias",'Estable Plus (Fijo)'!C51,"")))</f>
        <v>18.514709</v>
      </c>
      <c r="D40" s="410">
        <f>IF('PETICION DATOS LUZ'!$E$11="Peninsula",'Estable Plus (Fijo)'!D37,IF('PETICION DATOS LUZ'!$E$11="Baleares",'Estable Plus (Fijo)'!D44,IF('PETICION DATOS LUZ'!$E$11="Canarias",'Estable Plus (Fijo)'!D51,"")))</f>
        <v>9.8018809999999998</v>
      </c>
      <c r="E40" s="410">
        <f>IF('PETICION DATOS LUZ'!$E$11="Peninsula",'Estable Plus (Fijo)'!E37,IF('PETICION DATOS LUZ'!$E$11="Baleares",'Estable Plus (Fijo)'!E44,IF('PETICION DATOS LUZ'!$E$11="Canarias",'Estable Plus (Fijo)'!E51,"")))</f>
        <v>12.393829</v>
      </c>
      <c r="F40" s="410">
        <f>IF('PETICION DATOS LUZ'!$E$11="Peninsula",'Estable Plus (Fijo)'!F37,IF('PETICION DATOS LUZ'!$E$11="Baleares",'Estable Plus (Fijo)'!F44,IF('PETICION DATOS LUZ'!$E$11="Canarias",'Estable Plus (Fijo)'!F51,"")))</f>
        <v>11.125113000000001</v>
      </c>
      <c r="G40" s="410">
        <f>IF('PETICION DATOS LUZ'!$E$11="Peninsula",'Estable Plus (Fijo)'!G37,IF('PETICION DATOS LUZ'!$E$11="Baleares",'Estable Plus (Fijo)'!G44,IF('PETICION DATOS LUZ'!$E$11="Canarias",'Estable Plus (Fijo)'!G51,"")))</f>
        <v>11.004181000000001</v>
      </c>
      <c r="I40" s="409" t="s">
        <v>32</v>
      </c>
      <c r="J40" s="410">
        <f>IF('PETICION DATOS LUZ'!$E$11="Peninsula",'Estable Plus (Fijo)'!J37,IF('PETICION DATOS LUZ'!$E$11="Baleares",'Estable Plus (Fijo)'!J44,IF('PETICION DATOS LUZ'!$E$11="Canarias",'Estable Plus (Fijo)'!J51,"")))</f>
        <v>31.095368000000001</v>
      </c>
      <c r="K40" s="410">
        <f>IF('PETICION DATOS LUZ'!$E$11="Peninsula",'Estable Plus (Fijo)'!K37,IF('PETICION DATOS LUZ'!$E$11="Baleares",'Estable Plus (Fijo)'!K44,IF('PETICION DATOS LUZ'!$E$11="Canarias",'Estable Plus (Fijo)'!K51,"")))</f>
        <v>17.014709</v>
      </c>
      <c r="L40" s="410">
        <f>IF('PETICION DATOS LUZ'!$E$11="Peninsula",'Estable Plus (Fijo)'!L37,IF('PETICION DATOS LUZ'!$E$11="Baleares",'Estable Plus (Fijo)'!L44,IF('PETICION DATOS LUZ'!$E$11="Canarias",'Estable Plus (Fijo)'!L51,"")))</f>
        <v>8.3018809999999998</v>
      </c>
      <c r="M40" s="410">
        <f>IF('PETICION DATOS LUZ'!$E$11="Peninsula",'Estable Plus (Fijo)'!M37,IF('PETICION DATOS LUZ'!$E$11="Baleares",'Estable Plus (Fijo)'!M44,IF('PETICION DATOS LUZ'!$E$11="Canarias",'Estable Plus (Fijo)'!M51,"")))</f>
        <v>10.893829</v>
      </c>
      <c r="N40" s="410">
        <f>IF('PETICION DATOS LUZ'!$E$11="Peninsula",'Estable Plus (Fijo)'!N37,IF('PETICION DATOS LUZ'!$E$11="Baleares",'Estable Plus (Fijo)'!N44,IF('PETICION DATOS LUZ'!$E$11="Canarias",'Estable Plus (Fijo)'!N51,"")))</f>
        <v>9.6251130000000007</v>
      </c>
      <c r="O40" s="410">
        <f>IF('PETICION DATOS LUZ'!$E$11="Peninsula",'Estable Plus (Fijo)'!O37,IF('PETICION DATOS LUZ'!$E$11="Baleares",'Estable Plus (Fijo)'!O44,IF('PETICION DATOS LUZ'!$E$11="Canarias",'Estable Plus (Fijo)'!O51,"")))</f>
        <v>9.5041810000000009</v>
      </c>
      <c r="Q40" s="409" t="s">
        <v>32</v>
      </c>
      <c r="R40" s="410">
        <f>IF('PETICION DATOS LUZ'!$E$11="Peninsula",'Estable Plus (Fijo)'!R37,IF('PETICION DATOS LUZ'!$E$11="Baleares",'Estable Plus (Fijo)'!R44,IF('PETICION DATOS LUZ'!$E$11="Canarias",'Estable Plus (Fijo)'!R51,"")))</f>
        <v>30.095368000000001</v>
      </c>
      <c r="S40" s="410">
        <f>IF('PETICION DATOS LUZ'!$E$11="Peninsula",'Estable Plus (Fijo)'!S37,IF('PETICION DATOS LUZ'!$E$11="Baleares",'Estable Plus (Fijo)'!S44,IF('PETICION DATOS LUZ'!$E$11="Canarias",'Estable Plus (Fijo)'!S51,"")))</f>
        <v>16.014709</v>
      </c>
      <c r="T40" s="410">
        <f>IF('PETICION DATOS LUZ'!$E$11="Peninsula",'Estable Plus (Fijo)'!T37,IF('PETICION DATOS LUZ'!$E$11="Baleares",'Estable Plus (Fijo)'!T44,IF('PETICION DATOS LUZ'!$E$11="Canarias",'Estable Plus (Fijo)'!T51,"")))</f>
        <v>7.3018809999999998</v>
      </c>
      <c r="U40" s="410">
        <f>IF('PETICION DATOS LUZ'!$E$11="Peninsula",'Estable Plus (Fijo)'!U37,IF('PETICION DATOS LUZ'!$E$11="Baleares",'Estable Plus (Fijo)'!U44,IF('PETICION DATOS LUZ'!$E$11="Canarias",'Estable Plus (Fijo)'!U51,"")))</f>
        <v>8.8938290000000002</v>
      </c>
      <c r="V40" s="410">
        <f>IF('PETICION DATOS LUZ'!$E$11="Peninsula",'Estable Plus (Fijo)'!V37,IF('PETICION DATOS LUZ'!$E$11="Baleares",'Estable Plus (Fijo)'!V44,IF('PETICION DATOS LUZ'!$E$11="Canarias",'Estable Plus (Fijo)'!V51,"")))</f>
        <v>7.1251129999999998</v>
      </c>
      <c r="W40" s="410">
        <f>IF('PETICION DATOS LUZ'!$E$11="Peninsula",'Estable Plus (Fijo)'!W37,IF('PETICION DATOS LUZ'!$E$11="Baleares",'Estable Plus (Fijo)'!W44,IF('PETICION DATOS LUZ'!$E$11="Canarias",'Estable Plus (Fijo)'!W51,"")))</f>
        <v>7.004181</v>
      </c>
    </row>
    <row r="41" spans="1:24">
      <c r="A41" s="317"/>
      <c r="B41" s="317"/>
      <c r="C41" s="317"/>
      <c r="D41" s="317"/>
      <c r="E41" s="317"/>
      <c r="F41" s="317"/>
      <c r="G41" s="317"/>
      <c r="H41" s="317"/>
      <c r="I41" s="317"/>
      <c r="J41" s="317"/>
      <c r="K41" s="317"/>
      <c r="L41" s="317"/>
      <c r="M41" s="317"/>
      <c r="N41" s="317"/>
      <c r="O41" s="317"/>
      <c r="P41" s="317"/>
      <c r="Q41" s="317"/>
      <c r="R41" s="317"/>
      <c r="S41" s="317"/>
      <c r="T41" s="317"/>
      <c r="U41" s="317"/>
      <c r="V41" s="317"/>
      <c r="W41" s="317"/>
      <c r="X41" s="317"/>
    </row>
    <row r="42" spans="1:24" s="161" customFormat="1" ht="26.25">
      <c r="K42" s="402" t="s">
        <v>97</v>
      </c>
    </row>
    <row r="43" spans="1:24">
      <c r="A43" s="317"/>
      <c r="B43" s="317"/>
      <c r="C43" s="317"/>
      <c r="D43" s="317"/>
      <c r="E43" s="317"/>
      <c r="F43" s="317"/>
      <c r="G43" s="317"/>
      <c r="H43" s="317"/>
      <c r="I43" s="317"/>
      <c r="J43" s="317"/>
      <c r="K43" s="317"/>
      <c r="L43" s="317"/>
      <c r="M43" s="317"/>
      <c r="N43" s="317"/>
      <c r="O43" s="317"/>
      <c r="P43" s="317"/>
      <c r="Q43" s="317"/>
      <c r="R43" s="317"/>
      <c r="S43" s="317"/>
      <c r="T43" s="317"/>
      <c r="U43" s="317"/>
      <c r="V43" s="317"/>
      <c r="W43" s="317"/>
    </row>
    <row r="44" spans="1:24">
      <c r="A44" s="317"/>
      <c r="B44" s="317"/>
      <c r="C44" s="317"/>
      <c r="D44" s="317"/>
      <c r="E44" s="317"/>
      <c r="F44" s="317"/>
      <c r="G44" s="317"/>
      <c r="H44" s="317"/>
      <c r="I44" s="317"/>
      <c r="J44" s="317"/>
      <c r="K44" s="317"/>
      <c r="L44" s="317"/>
      <c r="M44" s="317"/>
      <c r="N44" s="317"/>
      <c r="O44" s="317"/>
      <c r="P44" s="317"/>
      <c r="Q44" s="317"/>
      <c r="R44" s="317"/>
      <c r="S44" s="317"/>
      <c r="T44" s="317"/>
      <c r="U44" s="317"/>
      <c r="V44" s="317"/>
      <c r="W44" s="317"/>
    </row>
    <row r="45" spans="1:24" ht="15.75">
      <c r="A45" s="403" t="s">
        <v>90</v>
      </c>
      <c r="B45" s="317"/>
      <c r="C45" s="317"/>
      <c r="D45" s="317"/>
      <c r="E45" s="317"/>
      <c r="F45" s="317"/>
      <c r="G45" s="317"/>
      <c r="H45" s="317"/>
      <c r="I45" s="403" t="s">
        <v>91</v>
      </c>
      <c r="J45" s="317"/>
      <c r="K45" s="317"/>
      <c r="L45" s="317"/>
      <c r="M45" s="317"/>
      <c r="N45" s="317"/>
      <c r="O45" s="317"/>
      <c r="P45" s="317"/>
      <c r="Q45" s="403" t="s">
        <v>92</v>
      </c>
      <c r="R45" s="317"/>
      <c r="S45" s="317"/>
      <c r="T45" s="317"/>
      <c r="U45" s="317"/>
      <c r="V45" s="317"/>
      <c r="W45" s="317"/>
    </row>
    <row r="46" spans="1:24">
      <c r="A46" s="317"/>
      <c r="B46" s="317"/>
      <c r="C46" s="317"/>
      <c r="D46" s="317"/>
      <c r="E46" s="317"/>
      <c r="F46" s="317"/>
      <c r="G46" s="317"/>
      <c r="H46" s="317"/>
      <c r="I46" s="317"/>
      <c r="J46" s="317"/>
      <c r="K46" s="317"/>
      <c r="L46" s="317"/>
      <c r="M46" s="317"/>
      <c r="N46" s="317"/>
      <c r="O46" s="317"/>
      <c r="P46" s="317"/>
      <c r="Q46" s="317"/>
      <c r="R46" s="317"/>
      <c r="S46" s="317"/>
      <c r="T46" s="317"/>
      <c r="U46" s="317"/>
      <c r="V46" s="317"/>
      <c r="W46" s="317"/>
    </row>
    <row r="47" spans="1:24">
      <c r="A47" s="404" t="str">
        <f>'PETICION DATOS LUZ'!$E$11</f>
        <v>Peninsula</v>
      </c>
      <c r="B47" s="560" t="s">
        <v>94</v>
      </c>
      <c r="C47" s="560"/>
      <c r="D47" s="560"/>
      <c r="E47" s="560"/>
      <c r="F47" s="560"/>
      <c r="G47" s="560"/>
      <c r="H47" s="405"/>
      <c r="I47" s="404" t="str">
        <f>'PETICION DATOS LUZ'!$E$11</f>
        <v>Peninsula</v>
      </c>
      <c r="J47" s="560" t="s">
        <v>94</v>
      </c>
      <c r="K47" s="560"/>
      <c r="L47" s="560"/>
      <c r="M47" s="560"/>
      <c r="N47" s="560"/>
      <c r="O47" s="560"/>
      <c r="P47" s="317"/>
      <c r="Q47" s="404" t="str">
        <f>'PETICION DATOS LUZ'!$E$11</f>
        <v>Peninsula</v>
      </c>
      <c r="R47" s="560" t="s">
        <v>94</v>
      </c>
      <c r="S47" s="560"/>
      <c r="T47" s="560"/>
      <c r="U47" s="560"/>
      <c r="V47" s="560"/>
      <c r="W47" s="560"/>
    </row>
    <row r="48" spans="1:24">
      <c r="A48" s="406" t="s">
        <v>95</v>
      </c>
      <c r="B48" s="407" t="s">
        <v>3</v>
      </c>
      <c r="C48" s="407" t="s">
        <v>4</v>
      </c>
      <c r="D48" s="407" t="s">
        <v>5</v>
      </c>
      <c r="E48" s="407" t="s">
        <v>6</v>
      </c>
      <c r="F48" s="407" t="s">
        <v>7</v>
      </c>
      <c r="G48" s="408" t="s">
        <v>8</v>
      </c>
      <c r="H48" s="317"/>
      <c r="I48" s="406" t="s">
        <v>95</v>
      </c>
      <c r="J48" s="407" t="s">
        <v>3</v>
      </c>
      <c r="K48" s="407" t="s">
        <v>4</v>
      </c>
      <c r="L48" s="407" t="s">
        <v>5</v>
      </c>
      <c r="M48" s="407" t="s">
        <v>6</v>
      </c>
      <c r="N48" s="407" t="s">
        <v>7</v>
      </c>
      <c r="O48" s="408" t="s">
        <v>8</v>
      </c>
      <c r="P48" s="317"/>
      <c r="Q48" s="406" t="s">
        <v>95</v>
      </c>
      <c r="R48" s="407" t="s">
        <v>3</v>
      </c>
      <c r="S48" s="407" t="s">
        <v>4</v>
      </c>
      <c r="T48" s="407" t="s">
        <v>5</v>
      </c>
      <c r="U48" s="407" t="s">
        <v>6</v>
      </c>
      <c r="V48" s="407" t="s">
        <v>7</v>
      </c>
      <c r="W48" s="408" t="s">
        <v>8</v>
      </c>
    </row>
    <row r="49" spans="1:23">
      <c r="A49" s="409" t="s">
        <v>56</v>
      </c>
      <c r="B49" s="410">
        <f>IF('PETICION DATOS LUZ'!$E$11="Peninsula",'Tarifa 1P Plus(Precio único)'!B11,IF('PETICION DATOS LUZ'!$E$11="Baleares",'Tarifa 1P Plus(Precio único)'!B18,IF('PETICION DATOS LUZ'!$E$11="Canarias",'Tarifa 1P Plus(Precio único)'!B25,"")))</f>
        <v>0.15454999999999999</v>
      </c>
      <c r="C49" s="410">
        <f>IF('PETICION DATOS LUZ'!$E$11="Peninsula",'Tarifa 1P Plus(Precio único)'!C11,IF('PETICION DATOS LUZ'!$E$11="Baleares",'Tarifa 1P Plus(Precio único)'!C18,IF('PETICION DATOS LUZ'!$E$11="Canarias",'Tarifa 1P Plus(Precio único)'!C25,"")))</f>
        <v>0.15454999999999999</v>
      </c>
      <c r="D49" s="410">
        <f>IF('PETICION DATOS LUZ'!$E$11="Peninsula",'Tarifa 1P Plus(Precio único)'!D11,IF('PETICION DATOS LUZ'!$E$11="Baleares",'Tarifa 1P Plus(Precio único)'!D18,IF('PETICION DATOS LUZ'!$E$11="Canarias",'Tarifa 1P Plus(Precio único)'!D25,"")))</f>
        <v>0.15454999999999999</v>
      </c>
      <c r="E49" s="410"/>
      <c r="F49" s="410"/>
      <c r="G49" s="410"/>
      <c r="H49" s="317"/>
      <c r="I49" s="409" t="s">
        <v>56</v>
      </c>
      <c r="J49" s="410">
        <f>IF('PETICION DATOS LUZ'!$E$11="Peninsula",'Tarifa 1P Plus(Precio único)'!J11,IF('PETICION DATOS LUZ'!$E$11="Baleares",'Tarifa 1P Plus(Precio único)'!J18,IF('PETICION DATOS LUZ'!$E$11="Canarias",'Tarifa 1P Plus(Precio único)'!J25,"")))</f>
        <v>0.149474</v>
      </c>
      <c r="K49" s="410">
        <f>IF('PETICION DATOS LUZ'!$E$11="Peninsula",'Tarifa 1P Plus(Precio único)'!K11,IF('PETICION DATOS LUZ'!$E$11="Baleares",'Tarifa 1P Plus(Precio único)'!K18,IF('PETICION DATOS LUZ'!$E$11="Canarias",'Tarifa 1P Plus(Precio único)'!K25,"")))</f>
        <v>0.149474</v>
      </c>
      <c r="L49" s="410">
        <f>IF('PETICION DATOS LUZ'!$E$11="Peninsula",'Tarifa 1P Plus(Precio único)'!L11,IF('PETICION DATOS LUZ'!$E$11="Baleares",'Tarifa 1P Plus(Precio único)'!L18,IF('PETICION DATOS LUZ'!$E$11="Canarias",'Tarifa 1P Plus(Precio único)'!L25,"")))</f>
        <v>0.149474</v>
      </c>
      <c r="M49" s="410"/>
      <c r="N49" s="410"/>
      <c r="O49" s="410"/>
      <c r="P49" s="317"/>
      <c r="Q49" s="409" t="s">
        <v>56</v>
      </c>
      <c r="R49" s="410">
        <f>IF('PETICION DATOS LUZ'!$E$11="Peninsula",'Tarifa 1P Plus(Precio único)'!R11,IF('PETICION DATOS LUZ'!$E$11="Baleares",'Tarifa 1P Plus(Precio único)'!R18,IF('PETICION DATOS LUZ'!$E$11="Canarias",'Tarifa 1P Plus(Precio único)'!R25,"")))</f>
        <v>0.144398</v>
      </c>
      <c r="S49" s="410">
        <f>IF('PETICION DATOS LUZ'!$E$11="Peninsula",'Tarifa 1P Plus(Precio único)'!S11,IF('PETICION DATOS LUZ'!$E$11="Baleares",'Tarifa 1P Plus(Precio único)'!S18,IF('PETICION DATOS LUZ'!$E$11="Canarias",'Tarifa 1P Plus(Precio único)'!S25,"")))</f>
        <v>0.144398</v>
      </c>
      <c r="T49" s="410">
        <f>IF('PETICION DATOS LUZ'!$E$11="Peninsula",'Tarifa 1P Plus(Precio único)'!T11,IF('PETICION DATOS LUZ'!$E$11="Baleares",'Tarifa 1P Plus(Precio único)'!T18,IF('PETICION DATOS LUZ'!$E$11="Canarias",'Tarifa 1P Plus(Precio único)'!T25,"")))</f>
        <v>0.144398</v>
      </c>
      <c r="U49" s="410"/>
      <c r="V49" s="410"/>
      <c r="W49" s="410"/>
    </row>
    <row r="50" spans="1:23">
      <c r="A50" s="409" t="s">
        <v>31</v>
      </c>
      <c r="B50" s="410">
        <f>IF('PETICION DATOS LUZ'!$E$11="Peninsula",'Tarifa 1P Plus(Precio único)'!B12,IF('PETICION DATOS LUZ'!$E$11="Baleares",'Tarifa 1P Plus(Precio único)'!B19,IF('PETICION DATOS LUZ'!$E$11="Canarias",'Tarifa 1P Plus(Precio único)'!B26,"")))</f>
        <v>0.136685</v>
      </c>
      <c r="C50" s="410">
        <f>IF('PETICION DATOS LUZ'!$E$11="Peninsula",'Tarifa 1P Plus(Precio único)'!C12,IF('PETICION DATOS LUZ'!$E$11="Baleares",'Tarifa 1P Plus(Precio único)'!C19,IF('PETICION DATOS LUZ'!$E$11="Canarias",'Tarifa 1P Plus(Precio único)'!C26,"")))</f>
        <v>0.136685</v>
      </c>
      <c r="D50" s="410">
        <f>IF('PETICION DATOS LUZ'!$E$11="Peninsula",'Tarifa 1P Plus(Precio único)'!D12,IF('PETICION DATOS LUZ'!$E$11="Baleares",'Tarifa 1P Plus(Precio único)'!D19,IF('PETICION DATOS LUZ'!$E$11="Canarias",'Tarifa 1P Plus(Precio único)'!D26,"")))</f>
        <v>0.136685</v>
      </c>
      <c r="E50" s="410">
        <f>IF('PETICION DATOS LUZ'!$E$11="Peninsula",'Tarifa 1P Plus(Precio único)'!E12,IF('PETICION DATOS LUZ'!$E$11="Baleares",'Tarifa 1P Plus(Precio único)'!E19,IF('PETICION DATOS LUZ'!$E$11="Canarias",'Tarifa 1P Plus(Precio único)'!E26,"")))</f>
        <v>0.136685</v>
      </c>
      <c r="F50" s="410">
        <f>IF('PETICION DATOS LUZ'!$E$11="Peninsula",'Tarifa 1P Plus(Precio único)'!F12,IF('PETICION DATOS LUZ'!$E$11="Baleares",'Tarifa 1P Plus(Precio único)'!F19,IF('PETICION DATOS LUZ'!$E$11="Canarias",'Tarifa 1P Plus(Precio único)'!F26,"")))</f>
        <v>0.136685</v>
      </c>
      <c r="G50" s="410">
        <f>IF('PETICION DATOS LUZ'!$E$11="Peninsula",'Tarifa 1P Plus(Precio único)'!G12,IF('PETICION DATOS LUZ'!$E$11="Baleares",'Tarifa 1P Plus(Precio único)'!G19,IF('PETICION DATOS LUZ'!$E$11="Canarias",'Tarifa 1P Plus(Precio único)'!G26,"")))</f>
        <v>0.136685</v>
      </c>
      <c r="H50" s="317"/>
      <c r="I50" s="409" t="s">
        <v>31</v>
      </c>
      <c r="J50" s="410">
        <f>IF('PETICION DATOS LUZ'!$E$11="Peninsula",'Tarifa 1P Plus(Precio único)'!J12,IF('PETICION DATOS LUZ'!$E$11="Baleares",'Tarifa 1P Plus(Precio único)'!J19,IF('PETICION DATOS LUZ'!$E$11="Canarias",'Tarifa 1P Plus(Precio único)'!J26,"")))</f>
        <v>0.131609</v>
      </c>
      <c r="K50" s="410">
        <f>IF('PETICION DATOS LUZ'!$E$11="Peninsula",'Tarifa 1P Plus(Precio único)'!K12,IF('PETICION DATOS LUZ'!$E$11="Baleares",'Tarifa 1P Plus(Precio único)'!K19,IF('PETICION DATOS LUZ'!$E$11="Canarias",'Tarifa 1P Plus(Precio único)'!K26,"")))</f>
        <v>0.131609</v>
      </c>
      <c r="L50" s="410">
        <f>IF('PETICION DATOS LUZ'!$E$11="Peninsula",'Tarifa 1P Plus(Precio único)'!L12,IF('PETICION DATOS LUZ'!$E$11="Baleares",'Tarifa 1P Plus(Precio único)'!L19,IF('PETICION DATOS LUZ'!$E$11="Canarias",'Tarifa 1P Plus(Precio único)'!L26,"")))</f>
        <v>0.131609</v>
      </c>
      <c r="M50" s="410">
        <f>IF('PETICION DATOS LUZ'!$E$11="Peninsula",'Tarifa 1P Plus(Precio único)'!M12,IF('PETICION DATOS LUZ'!$E$11="Baleares",'Tarifa 1P Plus(Precio único)'!M19,IF('PETICION DATOS LUZ'!$E$11="Canarias",'Tarifa 1P Plus(Precio único)'!M26,"")))</f>
        <v>0.131609</v>
      </c>
      <c r="N50" s="410">
        <f>IF('PETICION DATOS LUZ'!$E$11="Peninsula",'Tarifa 1P Plus(Precio único)'!N12,IF('PETICION DATOS LUZ'!$E$11="Baleares",'Tarifa 1P Plus(Precio único)'!N19,IF('PETICION DATOS LUZ'!$E$11="Canarias",'Tarifa 1P Plus(Precio único)'!N26,"")))</f>
        <v>0.131609</v>
      </c>
      <c r="O50" s="410">
        <f>IF('PETICION DATOS LUZ'!$E$11="Peninsula",'Tarifa 1P Plus(Precio único)'!O12,IF('PETICION DATOS LUZ'!$E$11="Baleares",'Tarifa 1P Plus(Precio único)'!O19,IF('PETICION DATOS LUZ'!$E$11="Canarias",'Tarifa 1P Plus(Precio único)'!O26,"")))</f>
        <v>0.131609</v>
      </c>
      <c r="P50" s="317"/>
      <c r="Q50" s="409" t="s">
        <v>31</v>
      </c>
      <c r="R50" s="410">
        <f>IF('PETICION DATOS LUZ'!$E$11="Peninsula",'Tarifa 1P Plus(Precio único)'!R12,IF('PETICION DATOS LUZ'!$E$11="Baleares",'Tarifa 1P Plus(Precio único)'!R19,IF('PETICION DATOS LUZ'!$E$11="Canarias",'Tarifa 1P Plus(Precio único)'!R26,"")))</f>
        <v>0.12653300000000001</v>
      </c>
      <c r="S50" s="410">
        <f>IF('PETICION DATOS LUZ'!$E$11="Peninsula",'Tarifa 1P Plus(Precio único)'!S12,IF('PETICION DATOS LUZ'!$E$11="Baleares",'Tarifa 1P Plus(Precio único)'!S19,IF('PETICION DATOS LUZ'!$E$11="Canarias",'Tarifa 1P Plus(Precio único)'!S26,"")))</f>
        <v>0.12653300000000001</v>
      </c>
      <c r="T50" s="410">
        <f>IF('PETICION DATOS LUZ'!$E$11="Peninsula",'Tarifa 1P Plus(Precio único)'!T12,IF('PETICION DATOS LUZ'!$E$11="Baleares",'Tarifa 1P Plus(Precio único)'!T19,IF('PETICION DATOS LUZ'!$E$11="Canarias",'Tarifa 1P Plus(Precio único)'!T26,"")))</f>
        <v>0.12653300000000001</v>
      </c>
      <c r="U50" s="410">
        <f>IF('PETICION DATOS LUZ'!$E$11="Peninsula",'Tarifa 1P Plus(Precio único)'!U12,IF('PETICION DATOS LUZ'!$E$11="Baleares",'Tarifa 1P Plus(Precio único)'!U19,IF('PETICION DATOS LUZ'!$E$11="Canarias",'Tarifa 1P Plus(Precio único)'!U26,"")))</f>
        <v>0.12653300000000001</v>
      </c>
      <c r="V50" s="410">
        <f>IF('PETICION DATOS LUZ'!$E$11="Peninsula",'Tarifa 1P Plus(Precio único)'!V12,IF('PETICION DATOS LUZ'!$E$11="Baleares",'Tarifa 1P Plus(Precio único)'!V19,IF('PETICION DATOS LUZ'!$E$11="Canarias",'Tarifa 1P Plus(Precio único)'!V26,"")))</f>
        <v>0.12653300000000001</v>
      </c>
      <c r="W50" s="410">
        <f>IF('PETICION DATOS LUZ'!$E$11="Peninsula",'Tarifa 1P Plus(Precio único)'!W12,IF('PETICION DATOS LUZ'!$E$11="Baleares",'Tarifa 1P Plus(Precio único)'!W19,IF('PETICION DATOS LUZ'!$E$11="Canarias",'Tarifa 1P Plus(Precio único)'!W26,"")))</f>
        <v>0.12653300000000001</v>
      </c>
    </row>
    <row r="52" spans="1:23" s="317" customFormat="1" ht="15.75">
      <c r="I52" s="561" t="s">
        <v>98</v>
      </c>
      <c r="J52" s="561"/>
      <c r="K52" s="561"/>
      <c r="L52" s="561"/>
      <c r="M52" s="561"/>
      <c r="N52" s="561"/>
      <c r="O52" s="561"/>
      <c r="P52" s="561"/>
    </row>
    <row r="53" spans="1:23" s="317" customFormat="1"/>
    <row r="54" spans="1:23" s="317" customFormat="1"/>
    <row r="55" spans="1:23" s="317" customFormat="1" ht="14.25" customHeight="1">
      <c r="A55" s="562" t="s">
        <v>102</v>
      </c>
      <c r="B55" s="562"/>
      <c r="C55" s="562"/>
      <c r="D55" s="562"/>
      <c r="E55" s="562"/>
      <c r="F55" s="562"/>
      <c r="G55" s="562"/>
      <c r="H55" s="411"/>
      <c r="I55" s="562" t="s">
        <v>102</v>
      </c>
      <c r="J55" s="562"/>
      <c r="K55" s="562"/>
      <c r="L55" s="562"/>
      <c r="M55" s="562"/>
      <c r="N55" s="562"/>
      <c r="O55" s="562"/>
      <c r="Q55" s="562" t="s">
        <v>102</v>
      </c>
      <c r="R55" s="562"/>
      <c r="S55" s="562"/>
      <c r="T55" s="562"/>
      <c r="U55" s="562"/>
      <c r="V55" s="562"/>
      <c r="W55" s="562"/>
    </row>
    <row r="56" spans="1:23" s="317" customFormat="1">
      <c r="A56" s="406" t="s">
        <v>95</v>
      </c>
      <c r="B56" s="407" t="s">
        <v>3</v>
      </c>
      <c r="C56" s="407" t="s">
        <v>4</v>
      </c>
      <c r="D56" s="407" t="s">
        <v>5</v>
      </c>
      <c r="E56" s="407" t="s">
        <v>6</v>
      </c>
      <c r="F56" s="407" t="s">
        <v>7</v>
      </c>
      <c r="G56" s="408" t="s">
        <v>8</v>
      </c>
      <c r="I56" s="406" t="s">
        <v>95</v>
      </c>
      <c r="J56" s="407" t="s">
        <v>3</v>
      </c>
      <c r="K56" s="407" t="s">
        <v>4</v>
      </c>
      <c r="L56" s="407" t="s">
        <v>5</v>
      </c>
      <c r="M56" s="407" t="s">
        <v>6</v>
      </c>
      <c r="N56" s="407" t="s">
        <v>7</v>
      </c>
      <c r="O56" s="408" t="s">
        <v>8</v>
      </c>
      <c r="Q56" s="406" t="s">
        <v>95</v>
      </c>
      <c r="R56" s="407" t="s">
        <v>3</v>
      </c>
      <c r="S56" s="407" t="s">
        <v>4</v>
      </c>
      <c r="T56" s="407" t="s">
        <v>5</v>
      </c>
      <c r="U56" s="407" t="s">
        <v>6</v>
      </c>
      <c r="V56" s="407" t="s">
        <v>7</v>
      </c>
      <c r="W56" s="408" t="s">
        <v>8</v>
      </c>
    </row>
    <row r="57" spans="1:23" s="317" customFormat="1">
      <c r="A57" s="409" t="s">
        <v>56</v>
      </c>
      <c r="B57" s="410">
        <f>IF('PETICION DATOS LUZ'!$E$11="Peninsula",'Tarifa 1P Plus(Precio único)'!B33,IF('PETICION DATOS LUZ'!$E$11="Baleares",'Tarifa 1P Plus(Precio único)'!B38,IF('PETICION DATOS LUZ'!$E$11="Canarias",'Tarifa 1P Plus(Precio único)'!B43,"")))</f>
        <v>39.704413000000002</v>
      </c>
      <c r="C57" s="410">
        <f>IF('PETICION DATOS LUZ'!$E$11="Peninsula",'Tarifa 1P Plus(Precio único)'!C33,IF('PETICION DATOS LUZ'!$E$11="Baleares",'Tarifa 1P Plus(Precio único)'!C38,IF('PETICION DATOS LUZ'!$E$11="Canarias",'Tarifa 1P Plus(Precio único)'!C43,"")))</f>
        <v>21.725422999999999</v>
      </c>
      <c r="D57" s="410"/>
      <c r="E57" s="410"/>
      <c r="F57" s="410"/>
      <c r="G57" s="410"/>
      <c r="I57" s="409" t="s">
        <v>56</v>
      </c>
      <c r="J57" s="410">
        <f>IF('PETICION DATOS LUZ'!$E$11="Peninsula",'Tarifa 1P Plus(Precio único)'!J33,IF('PETICION DATOS LUZ'!$E$11="Baleares",'Tarifa 1P Plus(Precio único)'!J38,IF('PETICION DATOS LUZ'!$E$11="Canarias",'Tarifa 1P Plus(Precio único)'!J43,"")))</f>
        <v>37.704413000000002</v>
      </c>
      <c r="K57" s="410">
        <f>IF('PETICION DATOS LUZ'!$E$11="Peninsula",'Tarifa 1P Plus(Precio único)'!K33,IF('PETICION DATOS LUZ'!$E$11="Baleares",'Tarifa 1P Plus(Precio único)'!K38,IF('PETICION DATOS LUZ'!$E$11="Canarias",'Tarifa 1P Plus(Precio único)'!K43,"")))</f>
        <v>19.725422999999999</v>
      </c>
      <c r="L57" s="410"/>
      <c r="M57" s="410"/>
      <c r="N57" s="410"/>
      <c r="O57" s="410"/>
      <c r="Q57" s="409" t="s">
        <v>56</v>
      </c>
      <c r="R57" s="410">
        <f>IF('PETICION DATOS LUZ'!$E$11="Peninsula",'Tarifa 1P Plus(Precio único)'!R33,IF('PETICION DATOS LUZ'!$E$11="Baleares",'Tarifa 1P Plus(Precio único)'!R38,IF('PETICION DATOS LUZ'!$E$11="Canarias",'Tarifa 1P Plus(Precio único)'!R43,"")))</f>
        <v>34.204413000000002</v>
      </c>
      <c r="S57" s="410">
        <f>IF('PETICION DATOS LUZ'!$E$11="Peninsula",'Tarifa 1P Plus(Precio único)'!S33,IF('PETICION DATOS LUZ'!$E$11="Baleares",'Tarifa 1P Plus(Precio único)'!S38,IF('PETICION DATOS LUZ'!$E$11="Canarias",'Tarifa 1P Plus(Precio único)'!S43,"")))</f>
        <v>19.725422999999999</v>
      </c>
      <c r="T57" s="410"/>
      <c r="U57" s="410"/>
      <c r="V57" s="410"/>
      <c r="W57" s="410"/>
    </row>
    <row r="58" spans="1:23" s="317" customFormat="1">
      <c r="A58" s="409" t="s">
        <v>31</v>
      </c>
      <c r="B58" s="410">
        <f>IF('PETICION DATOS LUZ'!$E$11="Peninsula",'Tarifa 1P Plus(Precio único)'!B34,IF('PETICION DATOS LUZ'!$E$11="Baleares",'Tarifa 1P Plus(Precio único)'!B39,IF('PETICION DATOS LUZ'!$E$11="Canarias",'Tarifa 1P Plus(Precio único)'!B44,"")))</f>
        <v>24.876926999999998</v>
      </c>
      <c r="C58" s="410">
        <f>IF('PETICION DATOS LUZ'!$E$11="Peninsula",'Tarifa 1P Plus(Precio único)'!C34,IF('PETICION DATOS LUZ'!$E$11="Baleares",'Tarifa 1P Plus(Precio único)'!C39,IF('PETICION DATOS LUZ'!$E$11="Canarias",'Tarifa 1P Plus(Precio único)'!C44,"")))</f>
        <v>15.117621</v>
      </c>
      <c r="D58" s="410">
        <f>IF('PETICION DATOS LUZ'!$E$11="Peninsula",'Tarifa 1P Plus(Precio único)'!D34,IF('PETICION DATOS LUZ'!$E$11="Baleares",'Tarifa 1P Plus(Precio único)'!D39,IF('PETICION DATOS LUZ'!$E$11="Canarias",'Tarifa 1P Plus(Precio único)'!D44,"")))</f>
        <v>8.9815339999999999</v>
      </c>
      <c r="E58" s="410">
        <f>IF('PETICION DATOS LUZ'!$E$11="Peninsula",'Tarifa 1P Plus(Precio único)'!E34,IF('PETICION DATOS LUZ'!$E$11="Baleares",'Tarifa 1P Plus(Precio único)'!E39,IF('PETICION DATOS LUZ'!$E$11="Canarias",'Tarifa 1P Plus(Precio único)'!E44,"")))</f>
        <v>12.386333</v>
      </c>
      <c r="F58" s="410">
        <f>IF('PETICION DATOS LUZ'!$E$11="Peninsula",'Tarifa 1P Plus(Precio único)'!F34,IF('PETICION DATOS LUZ'!$E$11="Baleares",'Tarifa 1P Plus(Precio único)'!F39,IF('PETICION DATOS LUZ'!$E$11="Canarias",'Tarifa 1P Plus(Precio único)'!F44,"")))</f>
        <v>14.013851000000001</v>
      </c>
      <c r="G58" s="410">
        <f>IF('PETICION DATOS LUZ'!$E$11="Peninsula",'Tarifa 1P Plus(Precio único)'!G34,IF('PETICION DATOS LUZ'!$E$11="Baleares",'Tarifa 1P Plus(Precio único)'!G39,IF('PETICION DATOS LUZ'!$E$11="Canarias",'Tarifa 1P Plus(Precio único)'!G44,"")))</f>
        <v>14.442287</v>
      </c>
      <c r="I58" s="409" t="s">
        <v>31</v>
      </c>
      <c r="J58" s="410">
        <f>IF('PETICION DATOS LUZ'!$E$11="Peninsula",'Tarifa 1P Plus(Precio único)'!J34,IF('PETICION DATOS LUZ'!$E$11="Baleares",'Tarifa 1P Plus(Precio único)'!J39,IF('PETICION DATOS LUZ'!$E$11="Canarias",'Tarifa 1P Plus(Precio único)'!J44,"")))</f>
        <v>23.376926999999998</v>
      </c>
      <c r="K58" s="410">
        <f>IF('PETICION DATOS LUZ'!$E$11="Peninsula",'Tarifa 1P Plus(Precio único)'!K34,IF('PETICION DATOS LUZ'!$E$11="Baleares",'Tarifa 1P Plus(Precio único)'!K39,IF('PETICION DATOS LUZ'!$E$11="Canarias",'Tarifa 1P Plus(Precio único)'!K44,"")))</f>
        <v>13.617621</v>
      </c>
      <c r="L58" s="410">
        <f>IF('PETICION DATOS LUZ'!$E$11="Peninsula",'Tarifa 1P Plus(Precio único)'!L34,IF('PETICION DATOS LUZ'!$E$11="Baleares",'Tarifa 1P Plus(Precio único)'!L39,IF('PETICION DATOS LUZ'!$E$11="Canarias",'Tarifa 1P Plus(Precio único)'!L44,"")))</f>
        <v>7.5815340000000004</v>
      </c>
      <c r="M58" s="410">
        <f>IF('PETICION DATOS LUZ'!$E$11="Peninsula",'Tarifa 1P Plus(Precio único)'!M34,IF('PETICION DATOS LUZ'!$E$11="Baleares",'Tarifa 1P Plus(Precio único)'!M39,IF('PETICION DATOS LUZ'!$E$11="Canarias",'Tarifa 1P Plus(Precio único)'!M44,"")))</f>
        <v>11.386333</v>
      </c>
      <c r="N58" s="410">
        <f>IF('PETICION DATOS LUZ'!$E$11="Peninsula",'Tarifa 1P Plus(Precio único)'!N34,IF('PETICION DATOS LUZ'!$E$11="Baleares",'Tarifa 1P Plus(Precio único)'!N39,IF('PETICION DATOS LUZ'!$E$11="Canarias",'Tarifa 1P Plus(Precio único)'!N44,"")))</f>
        <v>13.013851000000001</v>
      </c>
      <c r="O58" s="410">
        <f>IF('PETICION DATOS LUZ'!$E$11="Peninsula",'Tarifa 1P Plus(Precio único)'!O34,IF('PETICION DATOS LUZ'!$E$11="Baleares",'Tarifa 1P Plus(Precio único)'!O39,IF('PETICION DATOS LUZ'!$E$11="Canarias",'Tarifa 1P Plus(Precio único)'!O44,"")))</f>
        <v>13.442287</v>
      </c>
      <c r="Q58" s="409" t="s">
        <v>31</v>
      </c>
      <c r="R58" s="410">
        <f>IF('PETICION DATOS LUZ'!$E$11="Peninsula",'Tarifa 1P Plus(Precio único)'!R34,IF('PETICION DATOS LUZ'!$E$11="Baleares",'Tarifa 1P Plus(Precio único)'!R39,IF('PETICION DATOS LUZ'!$E$11="Canarias",'Tarifa 1P Plus(Precio único)'!R44,"")))</f>
        <v>23.376926999999998</v>
      </c>
      <c r="S58" s="410">
        <f>IF('PETICION DATOS LUZ'!$E$11="Peninsula",'Tarifa 1P Plus(Precio único)'!S34,IF('PETICION DATOS LUZ'!$E$11="Baleares",'Tarifa 1P Plus(Precio único)'!S39,IF('PETICION DATOS LUZ'!$E$11="Canarias",'Tarifa 1P Plus(Precio único)'!S44,"")))</f>
        <v>13.617621</v>
      </c>
      <c r="T58" s="410">
        <f>IF('PETICION DATOS LUZ'!$E$11="Peninsula",'Tarifa 1P Plus(Precio único)'!T34,IF('PETICION DATOS LUZ'!$E$11="Baleares",'Tarifa 1P Plus(Precio único)'!T39,IF('PETICION DATOS LUZ'!$E$11="Canarias",'Tarifa 1P Plus(Precio único)'!T44,"")))</f>
        <v>7.4815339999999999</v>
      </c>
      <c r="U58" s="410">
        <f>IF('PETICION DATOS LUZ'!$E$11="Peninsula",'Tarifa 1P Plus(Precio único)'!U34,IF('PETICION DATOS LUZ'!$E$11="Baleares",'Tarifa 1P Plus(Precio único)'!U39,IF('PETICION DATOS LUZ'!$E$11="Canarias",'Tarifa 1P Plus(Precio único)'!U44,"")))</f>
        <v>10.386333</v>
      </c>
      <c r="V58" s="410">
        <f>IF('PETICION DATOS LUZ'!$E$11="Peninsula",'Tarifa 1P Plus(Precio único)'!V34,IF('PETICION DATOS LUZ'!$E$11="Baleares",'Tarifa 1P Plus(Precio único)'!V39,IF('PETICION DATOS LUZ'!$E$11="Canarias",'Tarifa 1P Plus(Precio único)'!V44,"")))</f>
        <v>10.513851000000001</v>
      </c>
      <c r="W58" s="410">
        <f>IF('PETICION DATOS LUZ'!$E$11="Peninsula",'Tarifa 1P Plus(Precio único)'!W34,IF('PETICION DATOS LUZ'!$E$11="Baleares",'Tarifa 1P Plus(Precio único)'!W39,IF('PETICION DATOS LUZ'!$E$11="Canarias",'Tarifa 1P Plus(Precio único)'!W44,"")))</f>
        <v>9.9422870000000003</v>
      </c>
    </row>
    <row r="60" spans="1:23" s="161" customFormat="1" ht="26.25">
      <c r="K60" s="402" t="s">
        <v>404</v>
      </c>
    </row>
    <row r="61" spans="1:23">
      <c r="A61" s="317"/>
      <c r="B61" s="317"/>
      <c r="C61" s="317"/>
      <c r="D61" s="317"/>
      <c r="E61" s="317"/>
      <c r="F61" s="317"/>
      <c r="G61" s="317"/>
      <c r="H61" s="317"/>
      <c r="I61" s="317"/>
      <c r="J61" s="317"/>
      <c r="K61" s="317"/>
      <c r="L61" s="317"/>
      <c r="M61" s="317"/>
      <c r="N61" s="317"/>
      <c r="O61" s="317"/>
      <c r="P61" s="317"/>
      <c r="Q61" s="317"/>
      <c r="R61" s="317"/>
      <c r="S61" s="317"/>
      <c r="T61" s="317"/>
      <c r="U61" s="317"/>
      <c r="V61" s="317"/>
      <c r="W61" s="317"/>
    </row>
    <row r="62" spans="1:23">
      <c r="A62" s="317"/>
      <c r="B62" s="317"/>
      <c r="C62" s="317"/>
      <c r="D62" s="317"/>
      <c r="E62" s="317"/>
      <c r="F62" s="317"/>
      <c r="G62" s="317"/>
      <c r="H62" s="317"/>
      <c r="I62" s="317"/>
      <c r="J62" s="317"/>
      <c r="K62" s="317"/>
      <c r="L62" s="317"/>
      <c r="M62" s="317"/>
      <c r="N62" s="317"/>
      <c r="O62" s="317"/>
      <c r="P62" s="317"/>
      <c r="Q62" s="317"/>
      <c r="R62" s="317"/>
      <c r="S62" s="317"/>
      <c r="T62" s="317"/>
      <c r="U62" s="317"/>
      <c r="V62" s="317"/>
      <c r="W62" s="317"/>
    </row>
    <row r="63" spans="1:23" ht="15.75">
      <c r="A63" s="403" t="s">
        <v>90</v>
      </c>
      <c r="B63" s="317"/>
      <c r="C63" s="317"/>
      <c r="D63" s="317"/>
      <c r="E63" s="317"/>
      <c r="F63" s="317"/>
      <c r="G63" s="317"/>
      <c r="H63" s="317"/>
      <c r="I63" s="403" t="s">
        <v>91</v>
      </c>
      <c r="J63" s="317"/>
      <c r="K63" s="317"/>
      <c r="L63" s="317"/>
      <c r="M63" s="317"/>
      <c r="N63" s="317"/>
      <c r="O63" s="317"/>
      <c r="P63" s="317"/>
      <c r="Q63" s="403" t="s">
        <v>92</v>
      </c>
      <c r="R63" s="317"/>
      <c r="S63" s="317"/>
      <c r="T63" s="317"/>
      <c r="U63" s="317"/>
      <c r="V63" s="317"/>
      <c r="W63" s="317"/>
    </row>
    <row r="64" spans="1:23">
      <c r="A64" s="317"/>
      <c r="B64" s="317"/>
      <c r="C64" s="317"/>
      <c r="D64" s="317"/>
      <c r="E64" s="317"/>
      <c r="F64" s="317"/>
      <c r="G64" s="317"/>
      <c r="H64" s="317"/>
      <c r="I64" s="317"/>
      <c r="J64" s="317"/>
      <c r="K64" s="317"/>
      <c r="L64" s="317"/>
      <c r="M64" s="317"/>
      <c r="N64" s="317"/>
      <c r="O64" s="317"/>
      <c r="P64" s="317"/>
      <c r="Q64" s="317"/>
      <c r="R64" s="317"/>
      <c r="S64" s="317"/>
      <c r="T64" s="317"/>
      <c r="U64" s="317"/>
      <c r="V64" s="317"/>
      <c r="W64" s="317"/>
    </row>
    <row r="65" spans="1:23">
      <c r="A65" s="404" t="str">
        <f>'PETICION DATOS LUZ'!$E$11</f>
        <v>Peninsula</v>
      </c>
      <c r="B65" s="560" t="s">
        <v>94</v>
      </c>
      <c r="C65" s="560"/>
      <c r="D65" s="560"/>
      <c r="E65" s="560"/>
      <c r="F65" s="560"/>
      <c r="G65" s="560"/>
      <c r="H65" s="405"/>
      <c r="I65" s="404" t="str">
        <f>'PETICION DATOS LUZ'!$E$11</f>
        <v>Peninsula</v>
      </c>
      <c r="J65" s="560" t="s">
        <v>94</v>
      </c>
      <c r="K65" s="560"/>
      <c r="L65" s="560"/>
      <c r="M65" s="560"/>
      <c r="N65" s="560"/>
      <c r="O65" s="560"/>
      <c r="P65" s="317"/>
      <c r="Q65" s="404" t="str">
        <f>'PETICION DATOS LUZ'!$E$11</f>
        <v>Peninsula</v>
      </c>
      <c r="R65" s="560" t="s">
        <v>94</v>
      </c>
      <c r="S65" s="560"/>
      <c r="T65" s="560"/>
      <c r="U65" s="560"/>
      <c r="V65" s="560"/>
      <c r="W65" s="560"/>
    </row>
    <row r="66" spans="1:23">
      <c r="A66" s="406" t="s">
        <v>95</v>
      </c>
      <c r="B66" s="407" t="s">
        <v>3</v>
      </c>
      <c r="C66" s="407" t="s">
        <v>4</v>
      </c>
      <c r="D66" s="407" t="s">
        <v>5</v>
      </c>
      <c r="E66" s="407" t="s">
        <v>6</v>
      </c>
      <c r="F66" s="407" t="s">
        <v>7</v>
      </c>
      <c r="G66" s="408" t="s">
        <v>8</v>
      </c>
      <c r="H66" s="317"/>
      <c r="I66" s="406" t="s">
        <v>95</v>
      </c>
      <c r="J66" s="407" t="s">
        <v>3</v>
      </c>
      <c r="K66" s="407" t="s">
        <v>4</v>
      </c>
      <c r="L66" s="407" t="s">
        <v>5</v>
      </c>
      <c r="M66" s="407" t="s">
        <v>6</v>
      </c>
      <c r="N66" s="407" t="s">
        <v>7</v>
      </c>
      <c r="O66" s="408" t="s">
        <v>8</v>
      </c>
      <c r="P66" s="317"/>
      <c r="Q66" s="406" t="s">
        <v>95</v>
      </c>
      <c r="R66" s="407" t="s">
        <v>3</v>
      </c>
      <c r="S66" s="407" t="s">
        <v>4</v>
      </c>
      <c r="T66" s="407" t="s">
        <v>5</v>
      </c>
      <c r="U66" s="407" t="s">
        <v>6</v>
      </c>
      <c r="V66" s="407" t="s">
        <v>7</v>
      </c>
      <c r="W66" s="408" t="s">
        <v>8</v>
      </c>
    </row>
    <row r="67" spans="1:23">
      <c r="A67" s="409" t="s">
        <v>56</v>
      </c>
      <c r="B67" s="410">
        <f>IF('PETICION DATOS LUZ'!$E$11="Peninsula",'Tarifa 1P Plus(Precio único)'!B53,IF('PETICION DATOS LUZ'!$E$11="Baleares",'Tarifa 1P Plus(Precio único)'!B58,IF('PETICION DATOS LUZ'!$E$11="Canarias",'Tarifa 1P Plus(Precio único)'!B63,"")))</f>
        <v>0.15454999999999999</v>
      </c>
      <c r="C67" s="410">
        <f>IF('PETICION DATOS LUZ'!$E$11="Peninsula",'Tarifa 1P Plus(Precio único)'!C53,IF('PETICION DATOS LUZ'!$E$11="Baleares",'Tarifa 1P Plus(Precio único)'!C58,IF('PETICION DATOS LUZ'!$E$11="Canarias",'Tarifa 1P Plus(Precio único)'!C63,"")))</f>
        <v>0.15454999999999999</v>
      </c>
      <c r="D67" s="410">
        <f>IF('PETICION DATOS LUZ'!$E$11="Peninsula",'Tarifa 1P Plus(Precio único)'!D53,IF('PETICION DATOS LUZ'!$E$11="Baleares",'Tarifa 1P Plus(Precio único)'!D58,IF('PETICION DATOS LUZ'!$E$11="Canarias",'Tarifa 1P Plus(Precio único)'!D63,"")))</f>
        <v>0.15454999999999999</v>
      </c>
      <c r="E67" s="410"/>
      <c r="F67" s="410"/>
      <c r="G67" s="410"/>
      <c r="H67" s="317"/>
      <c r="I67" s="409" t="s">
        <v>56</v>
      </c>
      <c r="J67" s="410">
        <f>IF('PETICION DATOS LUZ'!$E$11="Peninsula",'Tarifa 1P Plus(Precio único)'!J53,IF('PETICION DATOS LUZ'!$E$11="Baleares",'Tarifa 1P Plus(Precio único)'!J58,IF('PETICION DATOS LUZ'!$E$11="Canarias",'Tarifa 1P Plus(Precio único)'!J63,"")))</f>
        <v>0.149474</v>
      </c>
      <c r="K67" s="410">
        <f>IF('PETICION DATOS LUZ'!$E$11="Peninsula",'Tarifa 1P Plus(Precio único)'!K53,IF('PETICION DATOS LUZ'!$E$11="Baleares",'Tarifa 1P Plus(Precio único)'!K58,IF('PETICION DATOS LUZ'!$E$11="Canarias",'Tarifa 1P Plus(Precio único)'!K63,"")))</f>
        <v>0.149474</v>
      </c>
      <c r="L67" s="410">
        <f>IF('PETICION DATOS LUZ'!$E$11="Peninsula",'Tarifa 1P Plus(Precio único)'!L53,IF('PETICION DATOS LUZ'!$E$11="Baleares",'Tarifa 1P Plus(Precio único)'!L58,IF('PETICION DATOS LUZ'!$E$11="Canarias",'Tarifa 1P Plus(Precio único)'!L63,"")))</f>
        <v>0.149474</v>
      </c>
      <c r="M67" s="410"/>
      <c r="N67" s="410"/>
      <c r="O67" s="410"/>
      <c r="P67" s="317"/>
      <c r="Q67" s="409" t="s">
        <v>56</v>
      </c>
      <c r="R67" s="410">
        <f>IF('PETICION DATOS LUZ'!$E$11="Peninsula",'Tarifa 1P Plus(Precio único)'!R53,IF('PETICION DATOS LUZ'!$E$11="Baleares",'Tarifa 1P Plus(Precio único)'!R58,IF('PETICION DATOS LUZ'!$E$11="Canarias",'Tarifa 1P Plus(Precio único)'!R63,"")))</f>
        <v>0.144398</v>
      </c>
      <c r="S67" s="410">
        <f>IF('PETICION DATOS LUZ'!$E$11="Peninsula",'Tarifa 1P Plus(Precio único)'!S53,IF('PETICION DATOS LUZ'!$E$11="Baleares",'Tarifa 1P Plus(Precio único)'!S58,IF('PETICION DATOS LUZ'!$E$11="Canarias",'Tarifa 1P Plus(Precio único)'!S63,"")))</f>
        <v>0.144398</v>
      </c>
      <c r="T67" s="410">
        <f>IF('PETICION DATOS LUZ'!$E$11="Peninsula",'Tarifa 1P Plus(Precio único)'!T53,IF('PETICION DATOS LUZ'!$E$11="Baleares",'Tarifa 1P Plus(Precio único)'!T58,IF('PETICION DATOS LUZ'!$E$11="Canarias",'Tarifa 1P Plus(Precio único)'!T63,"")))</f>
        <v>0.144398</v>
      </c>
      <c r="U67" s="410"/>
      <c r="V67" s="410"/>
      <c r="W67" s="410"/>
    </row>
    <row r="68" spans="1:23">
      <c r="A68" s="409" t="s">
        <v>31</v>
      </c>
      <c r="B68" s="410">
        <f>IF('PETICION DATOS LUZ'!$E$11="Peninsula",'Tarifa 1P Plus(Precio único)'!B54,IF('PETICION DATOS LUZ'!$E$11="Baleares",'Tarifa 1P Plus(Precio único)'!B59,IF('PETICION DATOS LUZ'!$E$11="Canarias",'Tarifa 1P Plus(Precio único)'!B64,"")))</f>
        <v>0.136685</v>
      </c>
      <c r="C68" s="410">
        <f>IF('PETICION DATOS LUZ'!$E$11="Peninsula",'Tarifa 1P Plus(Precio único)'!C54,IF('PETICION DATOS LUZ'!$E$11="Baleares",'Tarifa 1P Plus(Precio único)'!C59,IF('PETICION DATOS LUZ'!$E$11="Canarias",'Tarifa 1P Plus(Precio único)'!C64,"")))</f>
        <v>0.136685</v>
      </c>
      <c r="D68" s="410">
        <f>IF('PETICION DATOS LUZ'!$E$11="Peninsula",'Tarifa 1P Plus(Precio único)'!D54,IF('PETICION DATOS LUZ'!$E$11="Baleares",'Tarifa 1P Plus(Precio único)'!D59,IF('PETICION DATOS LUZ'!$E$11="Canarias",'Tarifa 1P Plus(Precio único)'!D64,"")))</f>
        <v>0.136685</v>
      </c>
      <c r="E68" s="410">
        <f>IF('PETICION DATOS LUZ'!$E$11="Peninsula",'Tarifa 1P Plus(Precio único)'!E54,IF('PETICION DATOS LUZ'!$E$11="Baleares",'Tarifa 1P Plus(Precio único)'!E59,IF('PETICION DATOS LUZ'!$E$11="Canarias",'Tarifa 1P Plus(Precio único)'!E64,"")))</f>
        <v>0.136685</v>
      </c>
      <c r="F68" s="410">
        <f>IF('PETICION DATOS LUZ'!$E$11="Peninsula",'Tarifa 1P Plus(Precio único)'!F54,IF('PETICION DATOS LUZ'!$E$11="Baleares",'Tarifa 1P Plus(Precio único)'!F59,IF('PETICION DATOS LUZ'!$E$11="Canarias",'Tarifa 1P Plus(Precio único)'!F64,"")))</f>
        <v>0.136685</v>
      </c>
      <c r="G68" s="410">
        <f>IF('PETICION DATOS LUZ'!$E$11="Peninsula",'Tarifa 1P Plus(Precio único)'!G54,IF('PETICION DATOS LUZ'!$E$11="Baleares",'Tarifa 1P Plus(Precio único)'!G59,IF('PETICION DATOS LUZ'!$E$11="Canarias",'Tarifa 1P Plus(Precio único)'!G64,"")))</f>
        <v>0.136685</v>
      </c>
      <c r="H68" s="317"/>
      <c r="I68" s="409" t="s">
        <v>31</v>
      </c>
      <c r="J68" s="410">
        <f>IF('PETICION DATOS LUZ'!$E$11="Peninsula",'Tarifa 1P Plus(Precio único)'!J54,IF('PETICION DATOS LUZ'!$E$11="Baleares",'Tarifa 1P Plus(Precio único)'!J59,IF('PETICION DATOS LUZ'!$E$11="Canarias",'Tarifa 1P Plus(Precio único)'!J64,"")))</f>
        <v>0.131609</v>
      </c>
      <c r="K68" s="410">
        <f>IF('PETICION DATOS LUZ'!$E$11="Peninsula",'Tarifa 1P Plus(Precio único)'!K54,IF('PETICION DATOS LUZ'!$E$11="Baleares",'Tarifa 1P Plus(Precio único)'!K59,IF('PETICION DATOS LUZ'!$E$11="Canarias",'Tarifa 1P Plus(Precio único)'!K64,"")))</f>
        <v>0.131609</v>
      </c>
      <c r="L68" s="410">
        <f>IF('PETICION DATOS LUZ'!$E$11="Peninsula",'Tarifa 1P Plus(Precio único)'!L54,IF('PETICION DATOS LUZ'!$E$11="Baleares",'Tarifa 1P Plus(Precio único)'!L59,IF('PETICION DATOS LUZ'!$E$11="Canarias",'Tarifa 1P Plus(Precio único)'!L64,"")))</f>
        <v>0.131609</v>
      </c>
      <c r="M68" s="410">
        <f>IF('PETICION DATOS LUZ'!$E$11="Peninsula",'Tarifa 1P Plus(Precio único)'!M54,IF('PETICION DATOS LUZ'!$E$11="Baleares",'Tarifa 1P Plus(Precio único)'!M59,IF('PETICION DATOS LUZ'!$E$11="Canarias",'Tarifa 1P Plus(Precio único)'!M64,"")))</f>
        <v>0.131609</v>
      </c>
      <c r="N68" s="410">
        <f>IF('PETICION DATOS LUZ'!$E$11="Peninsula",'Tarifa 1P Plus(Precio único)'!N54,IF('PETICION DATOS LUZ'!$E$11="Baleares",'Tarifa 1P Plus(Precio único)'!N59,IF('PETICION DATOS LUZ'!$E$11="Canarias",'Tarifa 1P Plus(Precio único)'!N64,"")))</f>
        <v>0.131609</v>
      </c>
      <c r="O68" s="410">
        <f>IF('PETICION DATOS LUZ'!$E$11="Peninsula",'Tarifa 1P Plus(Precio único)'!O54,IF('PETICION DATOS LUZ'!$E$11="Baleares",'Tarifa 1P Plus(Precio único)'!O59,IF('PETICION DATOS LUZ'!$E$11="Canarias",'Tarifa 1P Plus(Precio único)'!O64,"")))</f>
        <v>0.131609</v>
      </c>
      <c r="P68" s="317"/>
      <c r="Q68" s="409" t="s">
        <v>31</v>
      </c>
      <c r="R68" s="410">
        <f>IF('PETICION DATOS LUZ'!$E$11="Peninsula",'Tarifa 1P Plus(Precio único)'!R54,IF('PETICION DATOS LUZ'!$E$11="Baleares",'Tarifa 1P Plus(Precio único)'!R59,IF('PETICION DATOS LUZ'!$E$11="Canarias",'Tarifa 1P Plus(Precio único)'!R64,"")))</f>
        <v>0.12653300000000001</v>
      </c>
      <c r="S68" s="410">
        <f>IF('PETICION DATOS LUZ'!$E$11="Peninsula",'Tarifa 1P Plus(Precio único)'!S54,IF('PETICION DATOS LUZ'!$E$11="Baleares",'Tarifa 1P Plus(Precio único)'!S59,IF('PETICION DATOS LUZ'!$E$11="Canarias",'Tarifa 1P Plus(Precio único)'!S64,"")))</f>
        <v>0.12653300000000001</v>
      </c>
      <c r="T68" s="410">
        <f>IF('PETICION DATOS LUZ'!$E$11="Peninsula",'Tarifa 1P Plus(Precio único)'!T54,IF('PETICION DATOS LUZ'!$E$11="Baleares",'Tarifa 1P Plus(Precio único)'!T59,IF('PETICION DATOS LUZ'!$E$11="Canarias",'Tarifa 1P Plus(Precio único)'!T64,"")))</f>
        <v>0.12653300000000001</v>
      </c>
      <c r="U68" s="410">
        <f>IF('PETICION DATOS LUZ'!$E$11="Peninsula",'Tarifa 1P Plus(Precio único)'!U54,IF('PETICION DATOS LUZ'!$E$11="Baleares",'Tarifa 1P Plus(Precio único)'!U59,IF('PETICION DATOS LUZ'!$E$11="Canarias",'Tarifa 1P Plus(Precio único)'!U64,"")))</f>
        <v>0.12653300000000001</v>
      </c>
      <c r="V68" s="410">
        <f>IF('PETICION DATOS LUZ'!$E$11="Peninsula",'Tarifa 1P Plus(Precio único)'!V54,IF('PETICION DATOS LUZ'!$E$11="Baleares",'Tarifa 1P Plus(Precio único)'!V59,IF('PETICION DATOS LUZ'!$E$11="Canarias",'Tarifa 1P Plus(Precio único)'!V64,"")))</f>
        <v>0.12653300000000001</v>
      </c>
      <c r="W68" s="410">
        <f>IF('PETICION DATOS LUZ'!$E$11="Peninsula",'Tarifa 1P Plus(Precio único)'!W54,IF('PETICION DATOS LUZ'!$E$11="Baleares",'Tarifa 1P Plus(Precio único)'!W59,IF('PETICION DATOS LUZ'!$E$11="Canarias",'Tarifa 1P Plus(Precio único)'!W64,"")))</f>
        <v>0.12653300000000001</v>
      </c>
    </row>
    <row r="70" spans="1:23" s="317" customFormat="1" ht="15.75">
      <c r="I70" s="561" t="s">
        <v>98</v>
      </c>
      <c r="J70" s="561"/>
      <c r="K70" s="561"/>
      <c r="L70" s="561"/>
      <c r="M70" s="561"/>
      <c r="N70" s="561"/>
      <c r="O70" s="561"/>
      <c r="P70" s="561"/>
    </row>
    <row r="71" spans="1:23" s="317" customFormat="1"/>
    <row r="72" spans="1:23" s="317" customFormat="1"/>
    <row r="73" spans="1:23" s="317" customFormat="1" ht="14.25" customHeight="1">
      <c r="A73" s="562" t="s">
        <v>102</v>
      </c>
      <c r="B73" s="562"/>
      <c r="C73" s="562"/>
      <c r="D73" s="562"/>
      <c r="E73" s="562"/>
      <c r="F73" s="562"/>
      <c r="G73" s="562"/>
      <c r="H73" s="411"/>
      <c r="I73" s="562" t="s">
        <v>102</v>
      </c>
      <c r="J73" s="562"/>
      <c r="K73" s="562"/>
      <c r="L73" s="562"/>
      <c r="M73" s="562"/>
      <c r="N73" s="562"/>
      <c r="O73" s="562"/>
      <c r="Q73" s="562" t="s">
        <v>102</v>
      </c>
      <c r="R73" s="562"/>
      <c r="S73" s="562"/>
      <c r="T73" s="562"/>
      <c r="U73" s="562"/>
      <c r="V73" s="562"/>
      <c r="W73" s="562"/>
    </row>
    <row r="74" spans="1:23" s="317" customFormat="1">
      <c r="A74" s="406" t="s">
        <v>95</v>
      </c>
      <c r="B74" s="407" t="s">
        <v>3</v>
      </c>
      <c r="C74" s="407" t="s">
        <v>4</v>
      </c>
      <c r="D74" s="407" t="s">
        <v>5</v>
      </c>
      <c r="E74" s="407" t="s">
        <v>6</v>
      </c>
      <c r="F74" s="407" t="s">
        <v>7</v>
      </c>
      <c r="G74" s="408" t="s">
        <v>8</v>
      </c>
      <c r="I74" s="406" t="s">
        <v>95</v>
      </c>
      <c r="J74" s="407" t="s">
        <v>3</v>
      </c>
      <c r="K74" s="407" t="s">
        <v>4</v>
      </c>
      <c r="L74" s="407" t="s">
        <v>5</v>
      </c>
      <c r="M74" s="407" t="s">
        <v>6</v>
      </c>
      <c r="N74" s="407" t="s">
        <v>7</v>
      </c>
      <c r="O74" s="408" t="s">
        <v>8</v>
      </c>
      <c r="Q74" s="406" t="s">
        <v>95</v>
      </c>
      <c r="R74" s="407" t="s">
        <v>3</v>
      </c>
      <c r="S74" s="407" t="s">
        <v>4</v>
      </c>
      <c r="T74" s="407" t="s">
        <v>5</v>
      </c>
      <c r="U74" s="407" t="s">
        <v>6</v>
      </c>
      <c r="V74" s="407" t="s">
        <v>7</v>
      </c>
      <c r="W74" s="408" t="s">
        <v>8</v>
      </c>
    </row>
    <row r="75" spans="1:23" s="317" customFormat="1">
      <c r="A75" s="409" t="s">
        <v>56</v>
      </c>
      <c r="B75" s="410">
        <f>IF('PETICION DATOS LUZ'!$E$11="Peninsula",'Tarifa 1P Plus(Precio único)'!B71,IF('PETICION DATOS LUZ'!$E$11="Baleares",'Tarifa 1P Plus(Precio único)'!B76,IF('PETICION DATOS LUZ'!$E$11="Canarias",'Tarifa 1P Plus(Precio único)'!B81,"")))</f>
        <v>60.204413000000002</v>
      </c>
      <c r="C75" s="410">
        <f>IF('PETICION DATOS LUZ'!$E$11="Peninsula",'Tarifa 1P Plus(Precio único)'!C71,IF('PETICION DATOS LUZ'!$E$11="Baleares",'Tarifa 1P Plus(Precio único)'!C76,IF('PETICION DATOS LUZ'!$E$11="Canarias",'Tarifa 1P Plus(Precio único)'!C81,"")))</f>
        <v>57.725422999999999</v>
      </c>
      <c r="D75" s="410"/>
      <c r="E75" s="410"/>
      <c r="F75" s="410"/>
      <c r="G75" s="410"/>
      <c r="I75" s="409" t="s">
        <v>56</v>
      </c>
      <c r="J75" s="410">
        <f>IF('PETICION DATOS LUZ'!$E$11="Peninsula",'Tarifa 1P Plus(Precio único)'!J71,IF('PETICION DATOS LUZ'!$E$11="Baleares",'Tarifa 1P Plus(Precio único)'!J76,IF('PETICION DATOS LUZ'!$E$11="Canarias",'Tarifa 1P Plus(Precio único)'!J81,"")))</f>
        <v>54.930549999999997</v>
      </c>
      <c r="K75" s="410">
        <f>IF('PETICION DATOS LUZ'!$E$11="Peninsula",'Tarifa 1P Plus(Precio único)'!K71,IF('PETICION DATOS LUZ'!$E$11="Baleares",'Tarifa 1P Plus(Precio único)'!K76,IF('PETICION DATOS LUZ'!$E$11="Canarias",'Tarifa 1P Plus(Precio único)'!K81,"")))</f>
        <v>52.697588000000003</v>
      </c>
      <c r="L75" s="410"/>
      <c r="M75" s="410"/>
      <c r="N75" s="410"/>
      <c r="O75" s="410"/>
      <c r="Q75" s="409" t="s">
        <v>56</v>
      </c>
      <c r="R75" s="410">
        <f>IF('PETICION DATOS LUZ'!$E$11="Peninsula",'Tarifa 1P Plus(Precio único)'!R71,IF('PETICION DATOS LUZ'!$E$11="Baleares",'Tarifa 1P Plus(Precio único)'!R76,IF('PETICION DATOS LUZ'!$E$11="Canarias",'Tarifa 1P Plus(Precio único)'!R81,"")))</f>
        <v>52.430549999999997</v>
      </c>
      <c r="S75" s="410">
        <f>IF('PETICION DATOS LUZ'!$E$11="Peninsula",'Tarifa 1P Plus(Precio único)'!S71,IF('PETICION DATOS LUZ'!$E$11="Baleares",'Tarifa 1P Plus(Precio único)'!S76,IF('PETICION DATOS LUZ'!$E$11="Canarias",'Tarifa 1P Plus(Precio único)'!S81,"")))</f>
        <v>48.697588000000003</v>
      </c>
      <c r="T75" s="410"/>
      <c r="U75" s="410"/>
      <c r="V75" s="410"/>
      <c r="W75" s="410"/>
    </row>
    <row r="76" spans="1:23" s="317" customFormat="1">
      <c r="A76" s="409" t="s">
        <v>31</v>
      </c>
      <c r="B76" s="410">
        <f>IF('PETICION DATOS LUZ'!$E$11="Peninsula",'Tarifa 1P Plus(Precio único)'!B72,IF('PETICION DATOS LUZ'!$E$11="Baleares",'Tarifa 1P Plus(Precio único)'!B77,IF('PETICION DATOS LUZ'!$E$11="Canarias",'Tarifa 1P Plus(Precio único)'!B82,"")))</f>
        <v>27.276927000000001</v>
      </c>
      <c r="C76" s="410">
        <f>IF('PETICION DATOS LUZ'!$E$11="Peninsula",'Tarifa 1P Plus(Precio único)'!C72,IF('PETICION DATOS LUZ'!$E$11="Baleares",'Tarifa 1P Plus(Precio único)'!C77,IF('PETICION DATOS LUZ'!$E$11="Canarias",'Tarifa 1P Plus(Precio único)'!C82,"")))</f>
        <v>17.517620999999998</v>
      </c>
      <c r="D76" s="410">
        <f>IF('PETICION DATOS LUZ'!$E$11="Peninsula",'Tarifa 1P Plus(Precio único)'!D72,IF('PETICION DATOS LUZ'!$E$11="Baleares",'Tarifa 1P Plus(Precio único)'!D77,IF('PETICION DATOS LUZ'!$E$11="Canarias",'Tarifa 1P Plus(Precio único)'!D82,"")))</f>
        <v>11.381534</v>
      </c>
      <c r="E76" s="410">
        <f>IF('PETICION DATOS LUZ'!$E$11="Peninsula",'Tarifa 1P Plus(Precio único)'!E72,IF('PETICION DATOS LUZ'!$E$11="Baleares",'Tarifa 1P Plus(Precio único)'!E77,IF('PETICION DATOS LUZ'!$E$11="Canarias",'Tarifa 1P Plus(Precio único)'!E82,"")))</f>
        <v>14.786333000000001</v>
      </c>
      <c r="F76" s="410">
        <f>IF('PETICION DATOS LUZ'!$E$11="Peninsula",'Tarifa 1P Plus(Precio único)'!F72,IF('PETICION DATOS LUZ'!$E$11="Baleares",'Tarifa 1P Plus(Precio único)'!F77,IF('PETICION DATOS LUZ'!$E$11="Canarias",'Tarifa 1P Plus(Precio único)'!F82,"")))</f>
        <v>16.413851000000001</v>
      </c>
      <c r="G76" s="410">
        <f>IF('PETICION DATOS LUZ'!$E$11="Peninsula",'Tarifa 1P Plus(Precio único)'!G72,IF('PETICION DATOS LUZ'!$E$11="Baleares",'Tarifa 1P Plus(Precio único)'!G77,IF('PETICION DATOS LUZ'!$E$11="Canarias",'Tarifa 1P Plus(Precio único)'!G82,"")))</f>
        <v>16.842286999999999</v>
      </c>
      <c r="I76" s="409" t="s">
        <v>31</v>
      </c>
      <c r="J76" s="410">
        <f>IF('PETICION DATOS LUZ'!$E$11="Peninsula",'Tarifa 1P Plus(Precio único)'!J72,IF('PETICION DATOS LUZ'!$E$11="Baleares",'Tarifa 1P Plus(Precio único)'!J77,IF('PETICION DATOS LUZ'!$E$11="Canarias",'Tarifa 1P Plus(Precio único)'!J82,"")))</f>
        <v>24.658494999999998</v>
      </c>
      <c r="K76" s="410">
        <f>IF('PETICION DATOS LUZ'!$E$11="Peninsula",'Tarifa 1P Plus(Precio único)'!K72,IF('PETICION DATOS LUZ'!$E$11="Baleares",'Tarifa 1P Plus(Precio único)'!K77,IF('PETICION DATOS LUZ'!$E$11="Canarias",'Tarifa 1P Plus(Precio único)'!K82,"")))</f>
        <v>15.251651000000001</v>
      </c>
      <c r="L76" s="410">
        <f>IF('PETICION DATOS LUZ'!$E$11="Peninsula",'Tarifa 1P Plus(Precio único)'!L72,IF('PETICION DATOS LUZ'!$E$11="Baleares",'Tarifa 1P Plus(Precio único)'!L77,IF('PETICION DATOS LUZ'!$E$11="Canarias",'Tarifa 1P Plus(Precio único)'!L82,"")))</f>
        <v>9.3625360000000004</v>
      </c>
      <c r="M76" s="410">
        <f>IF('PETICION DATOS LUZ'!$E$11="Peninsula",'Tarifa 1P Plus(Precio único)'!M72,IF('PETICION DATOS LUZ'!$E$11="Baleares",'Tarifa 1P Plus(Precio único)'!M77,IF('PETICION DATOS LUZ'!$E$11="Canarias",'Tarifa 1P Plus(Precio único)'!M82,"")))</f>
        <v>13.181551000000001</v>
      </c>
      <c r="N76" s="410">
        <f>IF('PETICION DATOS LUZ'!$E$11="Peninsula",'Tarifa 1P Plus(Precio único)'!N72,IF('PETICION DATOS LUZ'!$E$11="Baleares",'Tarifa 1P Plus(Precio único)'!N77,IF('PETICION DATOS LUZ'!$E$11="Canarias",'Tarifa 1P Plus(Precio único)'!N82,"")))</f>
        <v>14.828167000000001</v>
      </c>
      <c r="O76" s="410">
        <f>IF('PETICION DATOS LUZ'!$E$11="Peninsula",'Tarifa 1P Plus(Precio único)'!O72,IF('PETICION DATOS LUZ'!$E$11="Baleares",'Tarifa 1P Plus(Precio único)'!O77,IF('PETICION DATOS LUZ'!$E$11="Canarias",'Tarifa 1P Plus(Precio único)'!O82,"")))</f>
        <v>15.356394</v>
      </c>
      <c r="Q76" s="409" t="s">
        <v>31</v>
      </c>
      <c r="R76" s="410">
        <f>IF('PETICION DATOS LUZ'!$E$11="Peninsula",'Tarifa 1P Plus(Precio único)'!R72,IF('PETICION DATOS LUZ'!$E$11="Baleares",'Tarifa 1P Plus(Precio único)'!R77,IF('PETICION DATOS LUZ'!$E$11="Canarias",'Tarifa 1P Plus(Precio único)'!R82,"")))</f>
        <v>24.358495000000001</v>
      </c>
      <c r="S76" s="410">
        <f>IF('PETICION DATOS LUZ'!$E$11="Peninsula",'Tarifa 1P Plus(Precio único)'!S72,IF('PETICION DATOS LUZ'!$E$11="Baleares",'Tarifa 1P Plus(Precio único)'!S77,IF('PETICION DATOS LUZ'!$E$11="Canarias",'Tarifa 1P Plus(Precio único)'!S82,"")))</f>
        <v>14.951651</v>
      </c>
      <c r="T76" s="410">
        <f>IF('PETICION DATOS LUZ'!$E$11="Peninsula",'Tarifa 1P Plus(Precio único)'!T72,IF('PETICION DATOS LUZ'!$E$11="Baleares",'Tarifa 1P Plus(Precio único)'!T77,IF('PETICION DATOS LUZ'!$E$11="Canarias",'Tarifa 1P Plus(Precio único)'!T82,"")))</f>
        <v>8.9625360000000001</v>
      </c>
      <c r="U76" s="410">
        <f>IF('PETICION DATOS LUZ'!$E$11="Peninsula",'Tarifa 1P Plus(Precio único)'!U72,IF('PETICION DATOS LUZ'!$E$11="Baleares",'Tarifa 1P Plus(Precio único)'!U77,IF('PETICION DATOS LUZ'!$E$11="Canarias",'Tarifa 1P Plus(Precio único)'!U82,"")))</f>
        <v>11.881551</v>
      </c>
      <c r="V76" s="410">
        <f>IF('PETICION DATOS LUZ'!$E$11="Peninsula",'Tarifa 1P Plus(Precio único)'!V72,IF('PETICION DATOS LUZ'!$E$11="Baleares",'Tarifa 1P Plus(Precio único)'!V77,IF('PETICION DATOS LUZ'!$E$11="Canarias",'Tarifa 1P Plus(Precio único)'!V82,"")))</f>
        <v>12.028167</v>
      </c>
      <c r="W76" s="410">
        <f>IF('PETICION DATOS LUZ'!$E$11="Peninsula",'Tarifa 1P Plus(Precio único)'!W72,IF('PETICION DATOS LUZ'!$E$11="Baleares",'Tarifa 1P Plus(Precio único)'!W77,IF('PETICION DATOS LUZ'!$E$11="Canarias",'Tarifa 1P Plus(Precio único)'!W82,"")))</f>
        <v>11.556393999999999</v>
      </c>
    </row>
    <row r="78" spans="1:23" s="161" customFormat="1" ht="26.25">
      <c r="K78" s="402" t="s">
        <v>103</v>
      </c>
    </row>
    <row r="79" spans="1:23" s="317" customFormat="1"/>
    <row r="80" spans="1:23" s="317" customFormat="1"/>
    <row r="81" spans="1:23" s="317" customFormat="1" ht="15.75">
      <c r="A81" s="403" t="s">
        <v>90</v>
      </c>
      <c r="I81" s="403" t="s">
        <v>91</v>
      </c>
      <c r="Q81" s="403" t="s">
        <v>92</v>
      </c>
    </row>
    <row r="82" spans="1:23" s="317" customFormat="1"/>
    <row r="83" spans="1:23" s="317" customFormat="1" ht="14.25" customHeight="1">
      <c r="A83" s="404" t="str">
        <f>'PETICION DATOS LUZ'!$E$11</f>
        <v>Peninsula</v>
      </c>
      <c r="B83" s="560" t="s">
        <v>94</v>
      </c>
      <c r="C83" s="560"/>
      <c r="D83" s="560"/>
      <c r="E83" s="560"/>
      <c r="F83" s="560"/>
      <c r="G83" s="560"/>
      <c r="H83" s="405"/>
      <c r="I83" s="404" t="str">
        <f>'PETICION DATOS LUZ'!$E$11</f>
        <v>Peninsula</v>
      </c>
      <c r="J83" s="560" t="s">
        <v>94</v>
      </c>
      <c r="K83" s="560"/>
      <c r="L83" s="560"/>
      <c r="M83" s="560"/>
      <c r="N83" s="560"/>
      <c r="O83" s="560"/>
      <c r="Q83" s="404" t="str">
        <f>'PETICION DATOS LUZ'!$E$11</f>
        <v>Peninsula</v>
      </c>
      <c r="R83" s="560" t="s">
        <v>94</v>
      </c>
      <c r="S83" s="560"/>
      <c r="T83" s="560"/>
      <c r="U83" s="560"/>
      <c r="V83" s="560"/>
      <c r="W83" s="560"/>
    </row>
    <row r="84" spans="1:23" s="317" customFormat="1">
      <c r="A84" s="406" t="s">
        <v>95</v>
      </c>
      <c r="B84" s="407" t="s">
        <v>3</v>
      </c>
      <c r="C84" s="407" t="s">
        <v>4</v>
      </c>
      <c r="D84" s="407" t="s">
        <v>5</v>
      </c>
      <c r="E84" s="407" t="s">
        <v>6</v>
      </c>
      <c r="F84" s="407" t="s">
        <v>7</v>
      </c>
      <c r="G84" s="408" t="s">
        <v>8</v>
      </c>
      <c r="I84" s="406" t="s">
        <v>95</v>
      </c>
      <c r="J84" s="407" t="s">
        <v>3</v>
      </c>
      <c r="K84" s="407" t="s">
        <v>4</v>
      </c>
      <c r="L84" s="407" t="s">
        <v>5</v>
      </c>
      <c r="M84" s="407" t="s">
        <v>6</v>
      </c>
      <c r="N84" s="407" t="s">
        <v>7</v>
      </c>
      <c r="O84" s="408" t="s">
        <v>8</v>
      </c>
      <c r="Q84" s="406" t="s">
        <v>95</v>
      </c>
      <c r="R84" s="407" t="s">
        <v>3</v>
      </c>
      <c r="S84" s="407" t="s">
        <v>4</v>
      </c>
      <c r="T84" s="407" t="s">
        <v>5</v>
      </c>
      <c r="U84" s="407" t="s">
        <v>6</v>
      </c>
      <c r="V84" s="407" t="s">
        <v>7</v>
      </c>
      <c r="W84" s="408" t="s">
        <v>8</v>
      </c>
    </row>
    <row r="85" spans="1:23" s="317" customFormat="1">
      <c r="A85" s="409" t="s">
        <v>56</v>
      </c>
      <c r="B85" s="410">
        <f>IF('PETICION DATOS LUZ'!$E$11="Peninsula",'Estable Talleres (Fijo)'!B11,"")</f>
        <v>0.22358600000000001</v>
      </c>
      <c r="C85" s="410">
        <f>IF('PETICION DATOS LUZ'!$E$11="Peninsula",'Estable Talleres (Fijo)'!C11,"")</f>
        <v>0.15425800000000001</v>
      </c>
      <c r="D85" s="410">
        <f>IF('PETICION DATOS LUZ'!$E$11="Peninsula",'Estable Talleres (Fijo)'!D11,"")</f>
        <v>0.11483500000000001</v>
      </c>
      <c r="E85" s="410"/>
      <c r="F85" s="410"/>
      <c r="G85" s="410"/>
      <c r="I85" s="409" t="s">
        <v>56</v>
      </c>
      <c r="J85" s="410">
        <f>IF('PETICION DATOS LUZ'!$E$11="Peninsula",'Estable Talleres (Fijo)'!J11,"")</f>
        <v>0.21176900000000001</v>
      </c>
      <c r="K85" s="410">
        <f>IF('PETICION DATOS LUZ'!$E$11="Peninsula",'Estable Talleres (Fijo)'!K11,"")</f>
        <v>0.14244100000000001</v>
      </c>
      <c r="L85" s="410">
        <f>IF('PETICION DATOS LUZ'!$E$11="Peninsula",'Estable Talleres (Fijo)'!L11,"")</f>
        <v>0.103017</v>
      </c>
      <c r="M85" s="410"/>
      <c r="N85" s="410"/>
      <c r="O85" s="410"/>
      <c r="Q85" s="409" t="s">
        <v>56</v>
      </c>
      <c r="R85" s="410">
        <f>IF('PETICION DATOS LUZ'!$E$11="Peninsula",'Estable Talleres (Fijo)'!R11,"")</f>
        <v>0.20549400000000001</v>
      </c>
      <c r="S85" s="410">
        <f>IF('PETICION DATOS LUZ'!$E$11="Peninsula",'Estable Talleres (Fijo)'!S11,"")</f>
        <v>0.13616700000000001</v>
      </c>
      <c r="T85" s="410">
        <f>IF('PETICION DATOS LUZ'!$E$11="Peninsula",'Estable Talleres (Fijo)'!T11,"")</f>
        <v>9.6742999999999996E-2</v>
      </c>
      <c r="U85" s="410"/>
      <c r="V85" s="410"/>
      <c r="W85" s="410"/>
    </row>
    <row r="86" spans="1:23" s="317" customFormat="1" ht="14.25" customHeight="1">
      <c r="A86" s="409" t="s">
        <v>31</v>
      </c>
      <c r="B86" s="410">
        <f>IF('PETICION DATOS LUZ'!$E$11="Peninsula",'Estable Talleres (Fijo)'!B12,"")</f>
        <v>0.21351600000000001</v>
      </c>
      <c r="C86" s="410">
        <f>IF('PETICION DATOS LUZ'!$E$11="Peninsula",'Estable Talleres (Fijo)'!C12,"")</f>
        <v>0.19653799999999999</v>
      </c>
      <c r="D86" s="410">
        <f>IF('PETICION DATOS LUZ'!$E$11="Peninsula",'Estable Talleres (Fijo)'!D12,"")</f>
        <v>0.145617</v>
      </c>
      <c r="E86" s="410">
        <f>IF('PETICION DATOS LUZ'!$E$11="Peninsula",'Estable Talleres (Fijo)'!E12,"")</f>
        <v>0.11894200000000001</v>
      </c>
      <c r="F86" s="410">
        <f>IF('PETICION DATOS LUZ'!$E$11="Peninsula",'Estable Talleres (Fijo)'!F12,"")</f>
        <v>0.10093299999999999</v>
      </c>
      <c r="G86" s="410">
        <f>IF('PETICION DATOS LUZ'!$E$11="Peninsula",'Estable Talleres (Fijo)'!G12,"")</f>
        <v>0.113591</v>
      </c>
      <c r="I86" s="409" t="s">
        <v>31</v>
      </c>
      <c r="J86" s="410">
        <f>IF('PETICION DATOS LUZ'!$E$11="Peninsula",'Estable Talleres (Fijo)'!J12,"")</f>
        <v>0.20169899999999999</v>
      </c>
      <c r="K86" s="410">
        <f>IF('PETICION DATOS LUZ'!$E$11="Peninsula",'Estable Talleres (Fijo)'!K12,"")</f>
        <v>0.18472</v>
      </c>
      <c r="L86" s="410">
        <f>IF('PETICION DATOS LUZ'!$E$11="Peninsula",'Estable Talleres (Fijo)'!L12,"")</f>
        <v>0.1338</v>
      </c>
      <c r="M86" s="410">
        <f>IF('PETICION DATOS LUZ'!$E$11="Peninsula",'Estable Talleres (Fijo)'!M12,"")</f>
        <v>0.107124</v>
      </c>
      <c r="N86" s="410">
        <f>IF('PETICION DATOS LUZ'!$E$11="Peninsula",'Estable Talleres (Fijo)'!N12,"")</f>
        <v>8.9115E-2</v>
      </c>
      <c r="O86" s="410">
        <f>IF('PETICION DATOS LUZ'!$E$11="Peninsula",'Estable Talleres (Fijo)'!O12,"")</f>
        <v>0.101774</v>
      </c>
      <c r="Q86" s="409" t="s">
        <v>31</v>
      </c>
      <c r="R86" s="410">
        <f>IF('PETICION DATOS LUZ'!$E$11="Peninsula",'Estable Talleres (Fijo)'!R12,"")</f>
        <v>0.19542399999999999</v>
      </c>
      <c r="S86" s="410">
        <f>IF('PETICION DATOS LUZ'!$E$11="Peninsula",'Estable Talleres (Fijo)'!S12,"")</f>
        <v>0.17844599999999999</v>
      </c>
      <c r="T86" s="410">
        <f>IF('PETICION DATOS LUZ'!$E$11="Peninsula",'Estable Talleres (Fijo)'!T12,"")</f>
        <v>0.127526</v>
      </c>
      <c r="U86" s="410">
        <f>IF('PETICION DATOS LUZ'!$E$11="Peninsula",'Estable Talleres (Fijo)'!U12,"")</f>
        <v>0.10085</v>
      </c>
      <c r="V86" s="410">
        <f>IF('PETICION DATOS LUZ'!$E$11="Peninsula",'Estable Talleres (Fijo)'!V12,"")</f>
        <v>8.2840999999999998E-2</v>
      </c>
      <c r="W86" s="410">
        <f>IF('PETICION DATOS LUZ'!$E$11="Peninsula",'Estable Talleres (Fijo)'!W12,"")</f>
        <v>9.5499000000000001E-2</v>
      </c>
    </row>
    <row r="87" spans="1:23" s="317" customFormat="1">
      <c r="A87" s="409" t="s">
        <v>32</v>
      </c>
      <c r="B87" s="410">
        <f>IF('PETICION DATOS LUZ'!$E$11="Peninsula",'Estable Talleres (Fijo)'!B13,"")</f>
        <v>0.18421199999999999</v>
      </c>
      <c r="C87" s="410">
        <f>IF('PETICION DATOS LUZ'!$E$11="Peninsula",'Estable Talleres (Fijo)'!C13,"")</f>
        <v>0.17197899999999999</v>
      </c>
      <c r="D87" s="410">
        <f>IF('PETICION DATOS LUZ'!$E$11="Peninsula",'Estable Talleres (Fijo)'!D13,"")</f>
        <v>0.13175500000000001</v>
      </c>
      <c r="E87" s="410">
        <f>IF('PETICION DATOS LUZ'!$E$11="Peninsula",'Estable Talleres (Fijo)'!E13,"")</f>
        <v>0.109319</v>
      </c>
      <c r="F87" s="410">
        <f>IF('PETICION DATOS LUZ'!$E$11="Peninsula",'Estable Talleres (Fijo)'!F13,"")</f>
        <v>9.3114000000000002E-2</v>
      </c>
      <c r="G87" s="410">
        <f>IF('PETICION DATOS LUZ'!$E$11="Peninsula",'Estable Talleres (Fijo)'!G13,"")</f>
        <v>0.105131</v>
      </c>
      <c r="I87" s="409" t="s">
        <v>32</v>
      </c>
      <c r="J87" s="410">
        <f>IF('PETICION DATOS LUZ'!$E$11="Peninsula",'Estable Talleres (Fijo)'!J13,"")</f>
        <v>0.17239399999999999</v>
      </c>
      <c r="K87" s="410">
        <f>IF('PETICION DATOS LUZ'!$E$11="Peninsula",'Estable Talleres (Fijo)'!K13,"")</f>
        <v>0.160162</v>
      </c>
      <c r="L87" s="410">
        <f>IF('PETICION DATOS LUZ'!$E$11="Peninsula",'Estable Talleres (Fijo)'!L13,"")</f>
        <v>0.119937</v>
      </c>
      <c r="M87" s="410">
        <f>IF('PETICION DATOS LUZ'!$E$11="Peninsula",'Estable Talleres (Fijo)'!M13,"")</f>
        <v>9.7502000000000005E-2</v>
      </c>
      <c r="N87" s="410">
        <f>IF('PETICION DATOS LUZ'!$E$11="Peninsula",'Estable Talleres (Fijo)'!N13,"")</f>
        <v>8.1296999999999994E-2</v>
      </c>
      <c r="O87" s="410">
        <f>IF('PETICION DATOS LUZ'!$E$11="Peninsula",'Estable Talleres (Fijo)'!O13,"")</f>
        <v>9.3312999999999993E-2</v>
      </c>
      <c r="Q87" s="409" t="s">
        <v>32</v>
      </c>
      <c r="R87" s="410">
        <f>IF('PETICION DATOS LUZ'!$E$11="Peninsula",'Estable Talleres (Fijo)'!R13,"")</f>
        <v>0.16611999999999999</v>
      </c>
      <c r="S87" s="410">
        <f>IF('PETICION DATOS LUZ'!$E$11="Peninsula",'Estable Talleres (Fijo)'!S13,"")</f>
        <v>0.153887</v>
      </c>
      <c r="T87" s="410">
        <f>IF('PETICION DATOS LUZ'!$E$11="Peninsula",'Estable Talleres (Fijo)'!T13,"")</f>
        <v>0.113663</v>
      </c>
      <c r="U87" s="410">
        <f>IF('PETICION DATOS LUZ'!$E$11="Peninsula",'Estable Talleres (Fijo)'!U13,"")</f>
        <v>9.1228000000000004E-2</v>
      </c>
      <c r="V87" s="410">
        <f>IF('PETICION DATOS LUZ'!$E$11="Peninsula",'Estable Talleres (Fijo)'!V13,"")</f>
        <v>7.5023000000000006E-2</v>
      </c>
      <c r="W87" s="410">
        <f>IF('PETICION DATOS LUZ'!$E$11="Peninsula",'Estable Talleres (Fijo)'!W13,"")</f>
        <v>8.7039000000000005E-2</v>
      </c>
    </row>
    <row r="88" spans="1:23" s="317" customFormat="1">
      <c r="A88" s="404"/>
      <c r="B88" s="414"/>
      <c r="C88" s="414"/>
      <c r="D88" s="414"/>
      <c r="E88" s="414"/>
      <c r="F88" s="414"/>
      <c r="G88" s="414"/>
      <c r="I88" s="404"/>
      <c r="J88" s="414"/>
      <c r="K88" s="414"/>
      <c r="L88" s="414"/>
      <c r="M88" s="414"/>
      <c r="N88" s="414"/>
      <c r="O88" s="414"/>
      <c r="Q88" s="404"/>
      <c r="R88" s="414"/>
      <c r="S88" s="414"/>
      <c r="T88" s="414"/>
      <c r="U88" s="414"/>
      <c r="V88" s="414"/>
      <c r="W88" s="414"/>
    </row>
    <row r="89" spans="1:23" s="317" customFormat="1"/>
    <row r="90" spans="1:23" s="317" customFormat="1" ht="15.75">
      <c r="I90" s="561" t="s">
        <v>98</v>
      </c>
      <c r="J90" s="561"/>
      <c r="K90" s="561"/>
      <c r="L90" s="561"/>
      <c r="M90" s="561"/>
      <c r="N90" s="561"/>
      <c r="O90" s="561"/>
      <c r="P90" s="561"/>
    </row>
    <row r="91" spans="1:23" s="317" customFormat="1"/>
    <row r="92" spans="1:23" s="317" customFormat="1"/>
    <row r="93" spans="1:23" s="317" customFormat="1">
      <c r="A93" s="562" t="s">
        <v>99</v>
      </c>
      <c r="B93" s="562"/>
      <c r="C93" s="562"/>
      <c r="D93" s="562"/>
      <c r="E93" s="562"/>
      <c r="F93" s="562"/>
      <c r="G93" s="562"/>
      <c r="H93" s="411"/>
      <c r="I93" s="562" t="s">
        <v>100</v>
      </c>
      <c r="J93" s="562"/>
      <c r="K93" s="562"/>
      <c r="L93" s="562"/>
      <c r="M93" s="562"/>
      <c r="N93" s="562"/>
      <c r="O93" s="562"/>
      <c r="Q93" s="562" t="s">
        <v>101</v>
      </c>
      <c r="R93" s="562"/>
      <c r="S93" s="562"/>
      <c r="T93" s="562"/>
      <c r="U93" s="562"/>
      <c r="V93" s="562"/>
      <c r="W93" s="562"/>
    </row>
    <row r="94" spans="1:23" s="317" customFormat="1">
      <c r="A94" s="406" t="s">
        <v>95</v>
      </c>
      <c r="B94" s="407" t="s">
        <v>3</v>
      </c>
      <c r="C94" s="407" t="s">
        <v>4</v>
      </c>
      <c r="D94" s="407" t="s">
        <v>5</v>
      </c>
      <c r="E94" s="407" t="s">
        <v>6</v>
      </c>
      <c r="F94" s="407" t="s">
        <v>7</v>
      </c>
      <c r="G94" s="408" t="s">
        <v>8</v>
      </c>
      <c r="I94" s="406" t="s">
        <v>95</v>
      </c>
      <c r="J94" s="407" t="s">
        <v>3</v>
      </c>
      <c r="K94" s="407" t="s">
        <v>4</v>
      </c>
      <c r="L94" s="407" t="s">
        <v>5</v>
      </c>
      <c r="M94" s="407" t="s">
        <v>6</v>
      </c>
      <c r="N94" s="407" t="s">
        <v>7</v>
      </c>
      <c r="O94" s="408" t="s">
        <v>8</v>
      </c>
      <c r="Q94" s="406" t="s">
        <v>95</v>
      </c>
      <c r="R94" s="407" t="s">
        <v>3</v>
      </c>
      <c r="S94" s="407" t="s">
        <v>4</v>
      </c>
      <c r="T94" s="407" t="s">
        <v>5</v>
      </c>
      <c r="U94" s="407" t="s">
        <v>6</v>
      </c>
      <c r="V94" s="407" t="s">
        <v>7</v>
      </c>
      <c r="W94" s="408" t="s">
        <v>8</v>
      </c>
    </row>
    <row r="95" spans="1:23" s="317" customFormat="1">
      <c r="A95" s="409" t="s">
        <v>56</v>
      </c>
      <c r="B95" s="410">
        <f>IF('PETICION DATOS LUZ'!$E$11="Peninsula",'Estable Talleres (Fijo)'!B21,"")</f>
        <v>27.704412999999999</v>
      </c>
      <c r="C95" s="410">
        <f>IF('PETICION DATOS LUZ'!$E$11="Peninsula",'Estable Talleres (Fijo)'!C21,"")</f>
        <v>0.72542300000000004</v>
      </c>
      <c r="D95" s="410"/>
      <c r="E95" s="410"/>
      <c r="F95" s="410"/>
      <c r="G95" s="410"/>
      <c r="I95" s="409" t="s">
        <v>56</v>
      </c>
      <c r="J95" s="410">
        <f>IF('PETICION DATOS LUZ'!$E$11="Peninsula",'Estable Talleres (Fijo)'!J21,"")</f>
        <v>7.5902501369863012E-2</v>
      </c>
      <c r="K95" s="410">
        <f>IF('PETICION DATOS LUZ'!$E$11="Peninsula",'Estable Talleres (Fijo)'!K21,"")</f>
        <v>1.9874602739726028E-3</v>
      </c>
      <c r="L95" s="410"/>
      <c r="M95" s="410"/>
      <c r="N95" s="410"/>
      <c r="O95" s="410"/>
      <c r="Q95" s="409" t="s">
        <v>56</v>
      </c>
      <c r="R95" s="410">
        <f>IF('PETICION DATOS LUZ'!$E$11="Peninsula",'Estable Talleres (Fijo)'!R21,"")</f>
        <v>2.3087010833333332</v>
      </c>
      <c r="S95" s="410">
        <f>IF('PETICION DATOS LUZ'!$E$11="Peninsula",'Estable Talleres (Fijo)'!S21,"")</f>
        <v>6.0451916666666668E-2</v>
      </c>
      <c r="T95" s="410"/>
      <c r="U95" s="410"/>
      <c r="V95" s="410"/>
      <c r="W95" s="410"/>
    </row>
    <row r="96" spans="1:23" s="317" customFormat="1">
      <c r="A96" s="409" t="s">
        <v>31</v>
      </c>
      <c r="B96" s="410">
        <f>IF('PETICION DATOS LUZ'!$E$11="Peninsula",'Estable Talleres (Fijo)'!B22,"")</f>
        <v>20.376926999999998</v>
      </c>
      <c r="C96" s="410">
        <f>IF('PETICION DATOS LUZ'!$E$11="Peninsula",'Estable Talleres (Fijo)'!C22,"")</f>
        <v>10.617621</v>
      </c>
      <c r="D96" s="410">
        <f>IF('PETICION DATOS LUZ'!$E$11="Peninsula",'Estable Talleres (Fijo)'!D22,"")</f>
        <v>4.4815339999999999</v>
      </c>
      <c r="E96" s="410">
        <f>IF('PETICION DATOS LUZ'!$E$11="Peninsula",'Estable Talleres (Fijo)'!E22,"")</f>
        <v>3.886333</v>
      </c>
      <c r="F96" s="410">
        <f>IF('PETICION DATOS LUZ'!$E$11="Peninsula",'Estable Talleres (Fijo)'!F22,"")</f>
        <v>2.5138509999999998</v>
      </c>
      <c r="G96" s="410">
        <f>IF('PETICION DATOS LUZ'!$E$11="Peninsula",'Estable Talleres (Fijo)'!G22,"")</f>
        <v>1.4422870000000001</v>
      </c>
      <c r="I96" s="409" t="s">
        <v>31</v>
      </c>
      <c r="J96" s="410">
        <f>IF('PETICION DATOS LUZ'!$E$11="Peninsula",'Estable Talleres (Fijo)'!J22,"")</f>
        <v>5.5827197260273971E-2</v>
      </c>
      <c r="K96" s="410">
        <f>IF('PETICION DATOS LUZ'!$E$11="Peninsula",'Estable Talleres (Fijo)'!K22,"")</f>
        <v>2.9089372602739725E-2</v>
      </c>
      <c r="L96" s="410">
        <f>IF('PETICION DATOS LUZ'!$E$11="Peninsula",'Estable Talleres (Fijo)'!L22,"")</f>
        <v>1.2278175342465752E-2</v>
      </c>
      <c r="M96" s="410">
        <f>IF('PETICION DATOS LUZ'!$E$11="Peninsula",'Estable Talleres (Fijo)'!M22,"")</f>
        <v>1.0647487671232877E-2</v>
      </c>
      <c r="N96" s="410">
        <f>IF('PETICION DATOS LUZ'!$E$11="Peninsula",'Estable Talleres (Fijo)'!N22,"")</f>
        <v>6.8872630136986293E-3</v>
      </c>
      <c r="O96" s="410">
        <f>IF('PETICION DATOS LUZ'!$E$11="Peninsula",'Estable Talleres (Fijo)'!O22,"")</f>
        <v>3.9514712328767125E-3</v>
      </c>
      <c r="Q96" s="409" t="s">
        <v>31</v>
      </c>
      <c r="R96" s="410">
        <f>IF('PETICION DATOS LUZ'!$E$11="Peninsula",'Estable Talleres (Fijo)'!R22,"")</f>
        <v>1.6980772499999999</v>
      </c>
      <c r="S96" s="410">
        <f>IF('PETICION DATOS LUZ'!$E$11="Peninsula",'Estable Talleres (Fijo)'!S22,"")</f>
        <v>0.88480174999999994</v>
      </c>
      <c r="T96" s="410">
        <f>IF('PETICION DATOS LUZ'!$E$11="Peninsula",'Estable Talleres (Fijo)'!T22,"")</f>
        <v>0.37346116666666668</v>
      </c>
      <c r="U96" s="410">
        <f>IF('PETICION DATOS LUZ'!$E$11="Peninsula",'Estable Talleres (Fijo)'!U22,"")</f>
        <v>0.32386108333333335</v>
      </c>
      <c r="V96" s="410">
        <f>IF('PETICION DATOS LUZ'!$E$11="Peninsula",'Estable Talleres (Fijo)'!V22,"")</f>
        <v>0.20948758333333331</v>
      </c>
      <c r="W96" s="410">
        <f>IF('PETICION DATOS LUZ'!$E$11="Peninsula",'Estable Talleres (Fijo)'!W22,"")</f>
        <v>0.12019058333333334</v>
      </c>
    </row>
    <row r="97" spans="1:23" s="317" customFormat="1">
      <c r="A97" s="409" t="s">
        <v>32</v>
      </c>
      <c r="B97" s="410">
        <f>IF('PETICION DATOS LUZ'!$E$11="Peninsula",'Estable Talleres (Fijo)'!B23,"")</f>
        <v>29.595368000000001</v>
      </c>
      <c r="C97" s="410">
        <f>IF('PETICION DATOS LUZ'!$E$11="Peninsula",'Estable Talleres (Fijo)'!C23,"")</f>
        <v>15.514709</v>
      </c>
      <c r="D97" s="410">
        <f>IF('PETICION DATOS LUZ'!$E$11="Peninsula",'Estable Talleres (Fijo)'!D23,"")</f>
        <v>6.8018809999999998</v>
      </c>
      <c r="E97" s="410">
        <f>IF('PETICION DATOS LUZ'!$E$11="Peninsula",'Estable Talleres (Fijo)'!E23,"")</f>
        <v>5.3938290000000002</v>
      </c>
      <c r="F97" s="410">
        <f>IF('PETICION DATOS LUZ'!$E$11="Peninsula",'Estable Talleres (Fijo)'!F23,"")</f>
        <v>2.1251129999999998</v>
      </c>
      <c r="G97" s="410">
        <f>IF('PETICION DATOS LUZ'!$E$11="Peninsula",'Estable Talleres (Fijo)'!G23,"")</f>
        <v>1.004181</v>
      </c>
      <c r="I97" s="409" t="s">
        <v>32</v>
      </c>
      <c r="J97" s="410">
        <f>IF('PETICION DATOS LUZ'!$E$11="Peninsula",'Estable Talleres (Fijo)'!J23,"")</f>
        <v>8.1083200000000008E-2</v>
      </c>
      <c r="K97" s="410">
        <f>IF('PETICION DATOS LUZ'!$E$11="Peninsula",'Estable Talleres (Fijo)'!K23,"")</f>
        <v>4.2506052054794519E-2</v>
      </c>
      <c r="L97" s="410">
        <f>IF('PETICION DATOS LUZ'!$E$11="Peninsula",'Estable Talleres (Fijo)'!L23,"")</f>
        <v>1.8635290410958905E-2</v>
      </c>
      <c r="M97" s="410">
        <f>IF('PETICION DATOS LUZ'!$E$11="Peninsula",'Estable Talleres (Fijo)'!M23,"")</f>
        <v>1.4777613698630138E-2</v>
      </c>
      <c r="N97" s="410">
        <f>IF('PETICION DATOS LUZ'!$E$11="Peninsula",'Estable Talleres (Fijo)'!N23,"")</f>
        <v>5.8222273972602734E-3</v>
      </c>
      <c r="O97" s="410">
        <f>IF('PETICION DATOS LUZ'!$E$11="Peninsula",'Estable Talleres (Fijo)'!O23,"")</f>
        <v>2.7511808219178083E-3</v>
      </c>
      <c r="Q97" s="409" t="s">
        <v>32</v>
      </c>
      <c r="R97" s="410">
        <f>IF('PETICION DATOS LUZ'!$E$11="Peninsula",'Estable Talleres (Fijo)'!R23,"")</f>
        <v>2.4662806666666666</v>
      </c>
      <c r="S97" s="410">
        <f>IF('PETICION DATOS LUZ'!$E$11="Peninsula",'Estable Talleres (Fijo)'!S23,"")</f>
        <v>1.2928924166666667</v>
      </c>
      <c r="T97" s="410">
        <f>IF('PETICION DATOS LUZ'!$E$11="Peninsula",'Estable Talleres (Fijo)'!T23,"")</f>
        <v>0.56682341666666669</v>
      </c>
      <c r="U97" s="410">
        <f>IF('PETICION DATOS LUZ'!$E$11="Peninsula",'Estable Talleres (Fijo)'!U23,"")</f>
        <v>0.44948575000000002</v>
      </c>
      <c r="V97" s="410">
        <f>IF('PETICION DATOS LUZ'!$E$11="Peninsula",'Estable Talleres (Fijo)'!V23,"")</f>
        <v>0.17709274999999999</v>
      </c>
      <c r="W97" s="410">
        <f>IF('PETICION DATOS LUZ'!$E$11="Peninsula",'Estable Talleres (Fijo)'!W23,"")</f>
        <v>8.3681749999999999E-2</v>
      </c>
    </row>
    <row r="98" spans="1:23" s="317" customFormat="1">
      <c r="A98" s="404"/>
      <c r="B98" s="415"/>
      <c r="C98" s="415"/>
      <c r="D98" s="415"/>
      <c r="E98" s="415"/>
      <c r="F98" s="415"/>
      <c r="G98" s="415"/>
      <c r="I98" s="404"/>
      <c r="J98" s="415"/>
      <c r="K98" s="415"/>
      <c r="L98" s="415"/>
      <c r="M98" s="415"/>
      <c r="N98" s="415"/>
      <c r="O98" s="415"/>
      <c r="Q98" s="404"/>
      <c r="R98" s="415"/>
      <c r="S98" s="415"/>
      <c r="T98" s="415"/>
      <c r="U98" s="415"/>
      <c r="V98" s="415"/>
      <c r="W98" s="415"/>
    </row>
    <row r="99" spans="1:23" s="161" customFormat="1" ht="26.25">
      <c r="K99" s="402" t="s">
        <v>104</v>
      </c>
    </row>
    <row r="100" spans="1:23" s="317" customFormat="1"/>
    <row r="101" spans="1:23" s="317" customFormat="1"/>
    <row r="102" spans="1:23" s="317" customFormat="1" ht="15.75">
      <c r="A102" s="403" t="s">
        <v>90</v>
      </c>
      <c r="I102" s="403" t="s">
        <v>91</v>
      </c>
      <c r="Q102" s="403" t="s">
        <v>92</v>
      </c>
    </row>
    <row r="103" spans="1:23" s="317" customFormat="1"/>
    <row r="104" spans="1:23" s="317" customFormat="1" ht="14.25" customHeight="1">
      <c r="A104" s="404" t="str">
        <f>'PETICION DATOS LUZ'!$E$11</f>
        <v>Peninsula</v>
      </c>
      <c r="B104" s="560" t="s">
        <v>94</v>
      </c>
      <c r="C104" s="560"/>
      <c r="D104" s="560"/>
      <c r="E104" s="560"/>
      <c r="F104" s="560"/>
      <c r="G104" s="560"/>
      <c r="H104" s="405"/>
      <c r="I104" s="404" t="str">
        <f>'PETICION DATOS LUZ'!$E$11</f>
        <v>Peninsula</v>
      </c>
      <c r="J104" s="560" t="s">
        <v>94</v>
      </c>
      <c r="K104" s="560"/>
      <c r="L104" s="560"/>
      <c r="M104" s="560"/>
      <c r="N104" s="560"/>
      <c r="O104" s="560"/>
      <c r="Q104" s="404" t="str">
        <f>'PETICION DATOS LUZ'!$E$11</f>
        <v>Peninsula</v>
      </c>
      <c r="R104" s="560" t="s">
        <v>94</v>
      </c>
      <c r="S104" s="560"/>
      <c r="T104" s="560"/>
      <c r="U104" s="560"/>
      <c r="V104" s="560"/>
      <c r="W104" s="560"/>
    </row>
    <row r="105" spans="1:23" s="317" customFormat="1">
      <c r="A105" s="406" t="s">
        <v>95</v>
      </c>
      <c r="B105" s="407" t="s">
        <v>3</v>
      </c>
      <c r="C105" s="407" t="s">
        <v>4</v>
      </c>
      <c r="D105" s="407" t="s">
        <v>5</v>
      </c>
      <c r="E105" s="407" t="s">
        <v>6</v>
      </c>
      <c r="F105" s="407" t="s">
        <v>7</v>
      </c>
      <c r="G105" s="408" t="s">
        <v>8</v>
      </c>
      <c r="I105" s="406" t="s">
        <v>95</v>
      </c>
      <c r="J105" s="407" t="s">
        <v>3</v>
      </c>
      <c r="K105" s="407" t="s">
        <v>4</v>
      </c>
      <c r="L105" s="407" t="s">
        <v>5</v>
      </c>
      <c r="M105" s="407" t="s">
        <v>6</v>
      </c>
      <c r="N105" s="407" t="s">
        <v>7</v>
      </c>
      <c r="O105" s="408" t="s">
        <v>8</v>
      </c>
      <c r="Q105" s="406" t="s">
        <v>95</v>
      </c>
      <c r="R105" s="407" t="s">
        <v>3</v>
      </c>
      <c r="S105" s="407" t="s">
        <v>4</v>
      </c>
      <c r="T105" s="407" t="s">
        <v>5</v>
      </c>
      <c r="U105" s="407" t="s">
        <v>6</v>
      </c>
      <c r="V105" s="407" t="s">
        <v>7</v>
      </c>
      <c r="W105" s="408" t="s">
        <v>8</v>
      </c>
    </row>
    <row r="106" spans="1:23" s="317" customFormat="1">
      <c r="A106" s="409" t="s">
        <v>56</v>
      </c>
      <c r="B106" s="410">
        <f>IF('PETICION DATOS LUZ'!$E$11="Peninsula",'Estable Plus Talleres (Fijo)'!B11,"")</f>
        <v>0.21245900000000001</v>
      </c>
      <c r="C106" s="410">
        <f>IF('PETICION DATOS LUZ'!$E$11="Peninsula",'Estable Plus Talleres (Fijo)'!C11,"")</f>
        <v>0.14313100000000001</v>
      </c>
      <c r="D106" s="410">
        <f>IF('PETICION DATOS LUZ'!$E$11="Peninsula",'Estable Plus Talleres (Fijo)'!D11,"")</f>
        <v>0.10370799999999999</v>
      </c>
      <c r="E106" s="410"/>
      <c r="F106" s="410"/>
      <c r="G106" s="410"/>
      <c r="I106" s="409" t="s">
        <v>56</v>
      </c>
      <c r="J106" s="410">
        <f>IF('PETICION DATOS LUZ'!$E$11="Peninsula",'Estable Plus Talleres (Fijo)'!J11,"")</f>
        <v>0.2072</v>
      </c>
      <c r="K106" s="410">
        <f>IF('PETICION DATOS LUZ'!$E$11="Peninsula",'Estable Plus Talleres (Fijo)'!K11,"")</f>
        <v>0.13787199999999999</v>
      </c>
      <c r="L106" s="410">
        <f>IF('PETICION DATOS LUZ'!$E$11="Peninsula",'Estable Plus Talleres (Fijo)'!L11,"")</f>
        <v>9.8448999999999995E-2</v>
      </c>
      <c r="M106" s="410"/>
      <c r="N106" s="410"/>
      <c r="O106" s="410"/>
      <c r="Q106" s="409" t="s">
        <v>56</v>
      </c>
      <c r="R106" s="410">
        <f>IF('PETICION DATOS LUZ'!$E$11="Peninsula",'Estable Plus Talleres (Fijo)'!R11,"")</f>
        <v>0.20259099999999999</v>
      </c>
      <c r="S106" s="410">
        <f>IF('PETICION DATOS LUZ'!$E$11="Peninsula",'Estable Plus Talleres (Fijo)'!S11,"")</f>
        <v>0.13326299999999999</v>
      </c>
      <c r="T106" s="410">
        <f>IF('PETICION DATOS LUZ'!$E$11="Peninsula",'Estable Plus Talleres (Fijo)'!T11,"")</f>
        <v>9.3840000000000007E-2</v>
      </c>
      <c r="U106" s="410"/>
      <c r="V106" s="410"/>
      <c r="W106" s="410"/>
    </row>
    <row r="107" spans="1:23" s="317" customFormat="1" ht="14.25" customHeight="1">
      <c r="A107" s="409" t="s">
        <v>31</v>
      </c>
      <c r="B107" s="410">
        <f>IF('PETICION DATOS LUZ'!$E$11="Peninsula",'Estable Plus Talleres (Fijo)'!B12,"")</f>
        <v>0.20294699999999999</v>
      </c>
      <c r="C107" s="410">
        <f>IF('PETICION DATOS LUZ'!$E$11="Peninsula",'Estable Plus Talleres (Fijo)'!C12,"")</f>
        <v>0.185969</v>
      </c>
      <c r="D107" s="410">
        <f>IF('PETICION DATOS LUZ'!$E$11="Peninsula",'Estable Plus Talleres (Fijo)'!D12,"")</f>
        <v>0.135049</v>
      </c>
      <c r="E107" s="410">
        <f>IF('PETICION DATOS LUZ'!$E$11="Peninsula",'Estable Plus Talleres (Fijo)'!E12,"")</f>
        <v>0.108373</v>
      </c>
      <c r="F107" s="410">
        <f>IF('PETICION DATOS LUZ'!$E$11="Peninsula",'Estable Plus Talleres (Fijo)'!F12,"")</f>
        <v>9.0364E-2</v>
      </c>
      <c r="G107" s="410">
        <f>IF('PETICION DATOS LUZ'!$E$11="Peninsula",'Estable Plus Talleres (Fijo)'!G12,"")</f>
        <v>0.103022</v>
      </c>
      <c r="I107" s="409" t="s">
        <v>31</v>
      </c>
      <c r="J107" s="410">
        <f>IF('PETICION DATOS LUZ'!$E$11="Peninsula",'Estable Plus Talleres (Fijo)'!J12,"")</f>
        <v>0.197932</v>
      </c>
      <c r="K107" s="410">
        <f>IF('PETICION DATOS LUZ'!$E$11="Peninsula",'Estable Plus Talleres (Fijo)'!K12,"")</f>
        <v>0.180954</v>
      </c>
      <c r="L107" s="410">
        <f>IF('PETICION DATOS LUZ'!$E$11="Peninsula",'Estable Plus Talleres (Fijo)'!L12,"")</f>
        <v>0.13003300000000001</v>
      </c>
      <c r="M107" s="410">
        <f>IF('PETICION DATOS LUZ'!$E$11="Peninsula",'Estable Plus Talleres (Fijo)'!M12,"")</f>
        <v>0.10335800000000001</v>
      </c>
      <c r="N107" s="410">
        <f>IF('PETICION DATOS LUZ'!$E$11="Peninsula",'Estable Plus Talleres (Fijo)'!N12,"")</f>
        <v>8.5348999999999994E-2</v>
      </c>
      <c r="O107" s="410">
        <f>IF('PETICION DATOS LUZ'!$E$11="Peninsula",'Estable Plus Talleres (Fijo)'!O12,"")</f>
        <v>9.8006999999999997E-2</v>
      </c>
      <c r="Q107" s="409" t="s">
        <v>31</v>
      </c>
      <c r="R107" s="410">
        <f>IF('PETICION DATOS LUZ'!$E$11="Peninsula",'Estable Plus Talleres (Fijo)'!R12,"")</f>
        <v>0.193719</v>
      </c>
      <c r="S107" s="410">
        <f>IF('PETICION DATOS LUZ'!$E$11="Peninsula",'Estable Plus Talleres (Fijo)'!S12,"")</f>
        <v>0.17674100000000001</v>
      </c>
      <c r="T107" s="410">
        <f>IF('PETICION DATOS LUZ'!$E$11="Peninsula",'Estable Plus Talleres (Fijo)'!T12,"")</f>
        <v>0.12581999999999999</v>
      </c>
      <c r="U107" s="410">
        <f>IF('PETICION DATOS LUZ'!$E$11="Peninsula",'Estable Plus Talleres (Fijo)'!U12,"")</f>
        <v>9.9144999999999997E-2</v>
      </c>
      <c r="V107" s="410">
        <f>IF('PETICION DATOS LUZ'!$E$11="Peninsula",'Estable Plus Talleres (Fijo)'!V12,"")</f>
        <v>8.1136E-2</v>
      </c>
      <c r="W107" s="410">
        <f>IF('PETICION DATOS LUZ'!$E$11="Peninsula",'Estable Plus Talleres (Fijo)'!W12,"")</f>
        <v>9.3794000000000002E-2</v>
      </c>
    </row>
    <row r="108" spans="1:23" s="317" customFormat="1">
      <c r="A108" s="409" t="s">
        <v>32</v>
      </c>
      <c r="B108" s="410">
        <f>IF('PETICION DATOS LUZ'!$E$11="Peninsula",'Estable Plus Talleres (Fijo)'!B13,"")</f>
        <v>0.172537</v>
      </c>
      <c r="C108" s="410">
        <f>IF('PETICION DATOS LUZ'!$E$11="Peninsula",'Estable Plus Talleres (Fijo)'!C13,"")</f>
        <v>0.160304</v>
      </c>
      <c r="D108" s="410">
        <f>IF('PETICION DATOS LUZ'!$E$11="Peninsula",'Estable Plus Talleres (Fijo)'!D13,"")</f>
        <v>0.12007900000000001</v>
      </c>
      <c r="E108" s="410">
        <f>IF('PETICION DATOS LUZ'!$E$11="Peninsula",'Estable Plus Talleres (Fijo)'!E13,"")</f>
        <v>9.7643999999999995E-2</v>
      </c>
      <c r="F108" s="410">
        <f>IF('PETICION DATOS LUZ'!$E$11="Peninsula",'Estable Plus Talleres (Fijo)'!F13,"")</f>
        <v>8.1438999999999998E-2</v>
      </c>
      <c r="G108" s="410">
        <f>IF('PETICION DATOS LUZ'!$E$11="Peninsula",'Estable Plus Talleres (Fijo)'!G13,"")</f>
        <v>9.3455999999999997E-2</v>
      </c>
      <c r="I108" s="409" t="s">
        <v>32</v>
      </c>
      <c r="J108" s="410">
        <f>IF('PETICION DATOS LUZ'!$E$11="Peninsula",'Estable Plus Talleres (Fijo)'!J13,"")</f>
        <v>0.16847599999999999</v>
      </c>
      <c r="K108" s="410">
        <f>IF('PETICION DATOS LUZ'!$E$11="Peninsula",'Estable Plus Talleres (Fijo)'!K13,"")</f>
        <v>0.15624299999999999</v>
      </c>
      <c r="L108" s="410">
        <f>IF('PETICION DATOS LUZ'!$E$11="Peninsula",'Estable Plus Talleres (Fijo)'!L13,"")</f>
        <v>0.116019</v>
      </c>
      <c r="M108" s="410">
        <f>IF('PETICION DATOS LUZ'!$E$11="Peninsula",'Estable Plus Talleres (Fijo)'!M13,"")</f>
        <v>9.3583E-2</v>
      </c>
      <c r="N108" s="410">
        <f>IF('PETICION DATOS LUZ'!$E$11="Peninsula",'Estable Plus Talleres (Fijo)'!N13,"")</f>
        <v>7.7378000000000002E-2</v>
      </c>
      <c r="O108" s="410">
        <f>IF('PETICION DATOS LUZ'!$E$11="Peninsula",'Estable Plus Talleres (Fijo)'!O13,"")</f>
        <v>8.9395000000000002E-2</v>
      </c>
      <c r="Q108" s="409" t="s">
        <v>32</v>
      </c>
      <c r="R108" s="410">
        <f>IF('PETICION DATOS LUZ'!$E$11="Peninsula",'Estable Plus Talleres (Fijo)'!R13,"")</f>
        <v>0.16429299999999999</v>
      </c>
      <c r="S108" s="410">
        <f>IF('PETICION DATOS LUZ'!$E$11="Peninsula",'Estable Plus Talleres (Fijo)'!S13,"")</f>
        <v>0.15206</v>
      </c>
      <c r="T108" s="410">
        <f>IF('PETICION DATOS LUZ'!$E$11="Peninsula",'Estable Plus Talleres (Fijo)'!T13,"")</f>
        <v>0.111836</v>
      </c>
      <c r="U108" s="410">
        <f>IF('PETICION DATOS LUZ'!$E$11="Peninsula",'Estable Plus Talleres (Fijo)'!U13,"")</f>
        <v>8.9400999999999994E-2</v>
      </c>
      <c r="V108" s="410">
        <f>IF('PETICION DATOS LUZ'!$E$11="Peninsula",'Estable Plus Talleres (Fijo)'!V13,"")</f>
        <v>7.3194999999999996E-2</v>
      </c>
      <c r="W108" s="410">
        <f>IF('PETICION DATOS LUZ'!$E$11="Peninsula",'Estable Plus Talleres (Fijo)'!W13,"")</f>
        <v>8.5211999999999996E-2</v>
      </c>
    </row>
    <row r="109" spans="1:23" s="317" customFormat="1">
      <c r="A109" s="404"/>
      <c r="B109" s="414"/>
      <c r="C109" s="414"/>
      <c r="D109" s="414"/>
      <c r="E109" s="414"/>
      <c r="F109" s="414"/>
      <c r="G109" s="414"/>
      <c r="I109" s="404"/>
      <c r="J109" s="414"/>
      <c r="K109" s="414"/>
      <c r="L109" s="414"/>
      <c r="M109" s="414"/>
      <c r="N109" s="414"/>
      <c r="O109" s="414"/>
      <c r="Q109" s="404"/>
      <c r="R109" s="414"/>
      <c r="S109" s="414"/>
      <c r="T109" s="414"/>
      <c r="U109" s="414"/>
      <c r="V109" s="414"/>
      <c r="W109" s="414"/>
    </row>
    <row r="110" spans="1:23" s="317" customFormat="1"/>
    <row r="111" spans="1:23" s="317" customFormat="1" ht="15.75">
      <c r="I111" s="561" t="s">
        <v>98</v>
      </c>
      <c r="J111" s="561"/>
      <c r="K111" s="561"/>
      <c r="L111" s="561"/>
      <c r="M111" s="561"/>
      <c r="N111" s="561"/>
      <c r="O111" s="561"/>
      <c r="P111" s="561"/>
    </row>
    <row r="112" spans="1:23" s="317" customFormat="1"/>
    <row r="113" spans="1:23" s="317" customFormat="1"/>
    <row r="114" spans="1:23" s="317" customFormat="1" ht="14.25" customHeight="1">
      <c r="A114" s="562" t="s">
        <v>99</v>
      </c>
      <c r="B114" s="562"/>
      <c r="C114" s="562"/>
      <c r="D114" s="562"/>
      <c r="E114" s="562"/>
      <c r="F114" s="562"/>
      <c r="G114" s="562"/>
      <c r="H114" s="411"/>
      <c r="I114" s="562" t="s">
        <v>99</v>
      </c>
      <c r="J114" s="562"/>
      <c r="K114" s="562"/>
      <c r="L114" s="562"/>
      <c r="M114" s="562"/>
      <c r="N114" s="562"/>
      <c r="O114" s="562"/>
      <c r="Q114" s="562" t="s">
        <v>99</v>
      </c>
      <c r="R114" s="562"/>
      <c r="S114" s="562"/>
      <c r="T114" s="562"/>
      <c r="U114" s="562"/>
      <c r="V114" s="562"/>
      <c r="W114" s="562"/>
    </row>
    <row r="115" spans="1:23" s="317" customFormat="1">
      <c r="A115" s="406" t="s">
        <v>95</v>
      </c>
      <c r="B115" s="407" t="s">
        <v>3</v>
      </c>
      <c r="C115" s="407" t="s">
        <v>4</v>
      </c>
      <c r="D115" s="407" t="s">
        <v>5</v>
      </c>
      <c r="E115" s="407" t="s">
        <v>6</v>
      </c>
      <c r="F115" s="407" t="s">
        <v>7</v>
      </c>
      <c r="G115" s="408" t="s">
        <v>8</v>
      </c>
      <c r="I115" s="406" t="s">
        <v>95</v>
      </c>
      <c r="J115" s="407" t="s">
        <v>3</v>
      </c>
      <c r="K115" s="407" t="s">
        <v>4</v>
      </c>
      <c r="L115" s="407" t="s">
        <v>5</v>
      </c>
      <c r="M115" s="407" t="s">
        <v>6</v>
      </c>
      <c r="N115" s="407" t="s">
        <v>7</v>
      </c>
      <c r="O115" s="408" t="s">
        <v>8</v>
      </c>
      <c r="Q115" s="406" t="s">
        <v>95</v>
      </c>
      <c r="R115" s="407" t="s">
        <v>3</v>
      </c>
      <c r="S115" s="407" t="s">
        <v>4</v>
      </c>
      <c r="T115" s="407" t="s">
        <v>5</v>
      </c>
      <c r="U115" s="407" t="s">
        <v>6</v>
      </c>
      <c r="V115" s="407" t="s">
        <v>7</v>
      </c>
      <c r="W115" s="408" t="s">
        <v>8</v>
      </c>
    </row>
    <row r="116" spans="1:23" s="317" customFormat="1">
      <c r="A116" s="409" t="s">
        <v>56</v>
      </c>
      <c r="B116" s="410">
        <f>IF('PETICION DATOS LUZ'!$E$11="Peninsula",'Estable Plus Talleres (Fijo)'!B21,"")</f>
        <v>35.704413000000002</v>
      </c>
      <c r="C116" s="410">
        <f>IF('PETICION DATOS LUZ'!$E$11="Peninsula",'Estable Plus Talleres (Fijo)'!C21,"")</f>
        <v>18.725422999999999</v>
      </c>
      <c r="D116" s="410"/>
      <c r="E116" s="410"/>
      <c r="F116" s="410"/>
      <c r="G116" s="410"/>
      <c r="I116" s="409" t="s">
        <v>56</v>
      </c>
      <c r="J116" s="410">
        <f>IF('PETICION DATOS LUZ'!$E$11="Peninsula",'Estable Plus Talleres (Fijo)'!J21,"")</f>
        <v>33.704413000000002</v>
      </c>
      <c r="K116" s="410">
        <f>IF('PETICION DATOS LUZ'!$E$11="Peninsula",'Estable Plus Talleres (Fijo)'!K21,"")</f>
        <v>16.725422999999999</v>
      </c>
      <c r="L116" s="410"/>
      <c r="M116" s="410"/>
      <c r="N116" s="410"/>
      <c r="O116" s="410"/>
      <c r="Q116" s="409" t="s">
        <v>56</v>
      </c>
      <c r="R116" s="410">
        <f>IF('PETICION DATOS LUZ'!$E$11="Peninsula",'Estable Plus Talleres (Fijo)'!R21,"")</f>
        <v>31.704412999999999</v>
      </c>
      <c r="S116" s="410">
        <f>IF('PETICION DATOS LUZ'!$E$11="Peninsula",'Estable Plus Talleres (Fijo)'!S21,"")</f>
        <v>14.725422999999999</v>
      </c>
      <c r="T116" s="410"/>
      <c r="U116" s="410"/>
      <c r="V116" s="410"/>
      <c r="W116" s="410"/>
    </row>
    <row r="117" spans="1:23" s="317" customFormat="1">
      <c r="A117" s="409" t="s">
        <v>31</v>
      </c>
      <c r="B117" s="410">
        <f>IF('PETICION DATOS LUZ'!$E$11="Peninsula",'Estable Plus Talleres (Fijo)'!B22,"")</f>
        <v>23.376926999999998</v>
      </c>
      <c r="C117" s="410">
        <f>IF('PETICION DATOS LUZ'!$E$11="Peninsula",'Estable Plus Talleres (Fijo)'!C22,"")</f>
        <v>13.617621</v>
      </c>
      <c r="D117" s="410">
        <f>IF('PETICION DATOS LUZ'!$E$11="Peninsula",'Estable Plus Talleres (Fijo)'!D22,"")</f>
        <v>7.4815339999999999</v>
      </c>
      <c r="E117" s="410">
        <f>IF('PETICION DATOS LUZ'!$E$11="Peninsula",'Estable Plus Talleres (Fijo)'!E22,"")</f>
        <v>10.886333</v>
      </c>
      <c r="F117" s="410">
        <f>IF('PETICION DATOS LUZ'!$E$11="Peninsula",'Estable Plus Talleres (Fijo)'!F22,"")</f>
        <v>11.513851000000001</v>
      </c>
      <c r="G117" s="410">
        <f>IF('PETICION DATOS LUZ'!$E$11="Peninsula",'Estable Plus Talleres (Fijo)'!G22,"")</f>
        <v>11.442287</v>
      </c>
      <c r="I117" s="409" t="s">
        <v>31</v>
      </c>
      <c r="J117" s="410">
        <f>IF('PETICION DATOS LUZ'!$E$11="Peninsula",'Estable Plus Talleres (Fijo)'!J22,"")</f>
        <v>21.876926999999998</v>
      </c>
      <c r="K117" s="410">
        <f>IF('PETICION DATOS LUZ'!$E$11="Peninsula",'Estable Plus Talleres (Fijo)'!K22,"")</f>
        <v>12.117621</v>
      </c>
      <c r="L117" s="410">
        <f>IF('PETICION DATOS LUZ'!$E$11="Peninsula",'Estable Plus Talleres (Fijo)'!L22,"")</f>
        <v>5.9815339999999999</v>
      </c>
      <c r="M117" s="410">
        <f>IF('PETICION DATOS LUZ'!$E$11="Peninsula",'Estable Plus Talleres (Fijo)'!M22,"")</f>
        <v>9.3863330000000005</v>
      </c>
      <c r="N117" s="410">
        <f>IF('PETICION DATOS LUZ'!$E$11="Peninsula",'Estable Plus Talleres (Fijo)'!N22,"")</f>
        <v>10.013851000000001</v>
      </c>
      <c r="O117" s="410">
        <f>IF('PETICION DATOS LUZ'!$E$11="Peninsula",'Estable Plus Talleres (Fijo)'!O22,"")</f>
        <v>9.9422870000000003</v>
      </c>
      <c r="Q117" s="409" t="s">
        <v>31</v>
      </c>
      <c r="R117" s="410">
        <f>IF('PETICION DATOS LUZ'!$E$11="Peninsula",'Estable Plus Talleres (Fijo)'!R22,"")</f>
        <v>20.876926999999998</v>
      </c>
      <c r="S117" s="410">
        <f>IF('PETICION DATOS LUZ'!$E$11="Peninsula",'Estable Plus Talleres (Fijo)'!S22,"")</f>
        <v>11.117621</v>
      </c>
      <c r="T117" s="410">
        <f>IF('PETICION DATOS LUZ'!$E$11="Peninsula",'Estable Plus Talleres (Fijo)'!T22,"")</f>
        <v>4.9815339999999999</v>
      </c>
      <c r="U117" s="410">
        <f>IF('PETICION DATOS LUZ'!$E$11="Peninsula",'Estable Plus Talleres (Fijo)'!U22,"")</f>
        <v>7.3863329999999996</v>
      </c>
      <c r="V117" s="410">
        <f>IF('PETICION DATOS LUZ'!$E$11="Peninsula",'Estable Plus Talleres (Fijo)'!V22,"")</f>
        <v>7.5138509999999998</v>
      </c>
      <c r="W117" s="410">
        <f>IF('PETICION DATOS LUZ'!$E$11="Peninsula",'Estable Plus Talleres (Fijo)'!W22,"")</f>
        <v>7.4422870000000003</v>
      </c>
    </row>
    <row r="118" spans="1:23" s="317" customFormat="1">
      <c r="A118" s="409" t="s">
        <v>32</v>
      </c>
      <c r="B118" s="410">
        <f>IF('PETICION DATOS LUZ'!$E$11="Peninsula",'Estable Plus Talleres (Fijo)'!B23,"")</f>
        <v>32.595368000000001</v>
      </c>
      <c r="C118" s="410">
        <f>IF('PETICION DATOS LUZ'!$E$11="Peninsula",'Estable Plus Talleres (Fijo)'!C23,"")</f>
        <v>18.514709</v>
      </c>
      <c r="D118" s="410">
        <f>IF('PETICION DATOS LUZ'!$E$11="Peninsula",'Estable Plus Talleres (Fijo)'!D23,"")</f>
        <v>9.8018809999999998</v>
      </c>
      <c r="E118" s="410">
        <f>IF('PETICION DATOS LUZ'!$E$11="Peninsula",'Estable Plus Talleres (Fijo)'!E23,"")</f>
        <v>12.393829</v>
      </c>
      <c r="F118" s="410">
        <f>IF('PETICION DATOS LUZ'!$E$11="Peninsula",'Estable Plus Talleres (Fijo)'!F23,"")</f>
        <v>11.125113000000001</v>
      </c>
      <c r="G118" s="410">
        <f>IF('PETICION DATOS LUZ'!$E$11="Peninsula",'Estable Plus Talleres (Fijo)'!G23,"")</f>
        <v>11.004181000000001</v>
      </c>
      <c r="I118" s="409" t="s">
        <v>32</v>
      </c>
      <c r="J118" s="410">
        <f>IF('PETICION DATOS LUZ'!$E$11="Peninsula",'Estable Plus Talleres (Fijo)'!J23,"")</f>
        <v>31.095368000000001</v>
      </c>
      <c r="K118" s="410">
        <f>IF('PETICION DATOS LUZ'!$E$11="Peninsula",'Estable Plus Talleres (Fijo)'!K23,"")</f>
        <v>17.014709</v>
      </c>
      <c r="L118" s="410">
        <f>IF('PETICION DATOS LUZ'!$E$11="Peninsula",'Estable Plus Talleres (Fijo)'!L23,"")</f>
        <v>8.3018809999999998</v>
      </c>
      <c r="M118" s="410">
        <f>IF('PETICION DATOS LUZ'!$E$11="Peninsula",'Estable Plus Talleres (Fijo)'!M23,"")</f>
        <v>10.893829</v>
      </c>
      <c r="N118" s="410">
        <f>IF('PETICION DATOS LUZ'!$E$11="Peninsula",'Estable Plus Talleres (Fijo)'!N23,"")</f>
        <v>9.6251130000000007</v>
      </c>
      <c r="O118" s="410">
        <f>IF('PETICION DATOS LUZ'!$E$11="Peninsula",'Estable Plus Talleres (Fijo)'!O23,"")</f>
        <v>9.5041810000000009</v>
      </c>
      <c r="Q118" s="409" t="s">
        <v>32</v>
      </c>
      <c r="R118" s="410">
        <f>IF('PETICION DATOS LUZ'!$E$11="Peninsula",'Estable Plus Talleres (Fijo)'!R23,"")</f>
        <v>30.095368000000001</v>
      </c>
      <c r="S118" s="410">
        <f>IF('PETICION DATOS LUZ'!$E$11="Peninsula",'Estable Plus Talleres (Fijo)'!S23,"")</f>
        <v>16.014709</v>
      </c>
      <c r="T118" s="410">
        <f>IF('PETICION DATOS LUZ'!$E$11="Peninsula",'Estable Plus Talleres (Fijo)'!T23,"")</f>
        <v>7.3018809999999998</v>
      </c>
      <c r="U118" s="410">
        <f>IF('PETICION DATOS LUZ'!$E$11="Peninsula",'Estable Plus Talleres (Fijo)'!U23,"")</f>
        <v>8.8938290000000002</v>
      </c>
      <c r="V118" s="410">
        <f>IF('PETICION DATOS LUZ'!$E$11="Peninsula",'Estable Plus Talleres (Fijo)'!V23,"")</f>
        <v>7.1251129999999998</v>
      </c>
      <c r="W118" s="410">
        <f>IF('PETICION DATOS LUZ'!$E$11="Peninsula",'Estable Plus Talleres (Fijo)'!W23,"")</f>
        <v>7.004181</v>
      </c>
    </row>
  </sheetData>
  <mergeCells count="42">
    <mergeCell ref="R65:W65"/>
    <mergeCell ref="I70:P70"/>
    <mergeCell ref="A73:G73"/>
    <mergeCell ref="I73:O73"/>
    <mergeCell ref="Q73:W73"/>
    <mergeCell ref="I111:P111"/>
    <mergeCell ref="A114:G114"/>
    <mergeCell ref="I114:O114"/>
    <mergeCell ref="Q114:W114"/>
    <mergeCell ref="I90:P90"/>
    <mergeCell ref="A93:G93"/>
    <mergeCell ref="I93:O93"/>
    <mergeCell ref="Q93:W93"/>
    <mergeCell ref="B104:G104"/>
    <mergeCell ref="J104:O104"/>
    <mergeCell ref="R104:W104"/>
    <mergeCell ref="I33:P33"/>
    <mergeCell ref="B83:G83"/>
    <mergeCell ref="J83:O83"/>
    <mergeCell ref="R83:W83"/>
    <mergeCell ref="B47:G47"/>
    <mergeCell ref="J47:O47"/>
    <mergeCell ref="R47:W47"/>
    <mergeCell ref="Q36:W36"/>
    <mergeCell ref="I52:P52"/>
    <mergeCell ref="A55:G55"/>
    <mergeCell ref="I55:O55"/>
    <mergeCell ref="Q55:W55"/>
    <mergeCell ref="A36:G36"/>
    <mergeCell ref="I36:O36"/>
    <mergeCell ref="B65:G65"/>
    <mergeCell ref="J65:O65"/>
    <mergeCell ref="B6:G6"/>
    <mergeCell ref="J6:O6"/>
    <mergeCell ref="R6:W6"/>
    <mergeCell ref="B27:G27"/>
    <mergeCell ref="J27:O27"/>
    <mergeCell ref="R27:W27"/>
    <mergeCell ref="I12:P12"/>
    <mergeCell ref="A15:G15"/>
    <mergeCell ref="I15:O15"/>
    <mergeCell ref="Q15:W1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BBF8F-73B8-493C-B31D-BA51607DEADD}">
  <sheetPr codeName="Hoja10"/>
  <dimension ref="A4:W82"/>
  <sheetViews>
    <sheetView topLeftCell="A4" zoomScale="63" zoomScaleNormal="55" workbookViewId="0">
      <selection activeCell="R23" sqref="R23:W23"/>
    </sheetView>
  </sheetViews>
  <sheetFormatPr baseColWidth="10" defaultColWidth="11.42578125" defaultRowHeight="12.75"/>
  <cols>
    <col min="1" max="1" width="12.42578125" style="65" customWidth="1"/>
    <col min="2" max="2" width="12" style="65" customWidth="1"/>
    <col min="3" max="3" width="11" style="65" bestFit="1" customWidth="1"/>
    <col min="4" max="4" width="9.7109375" style="65" bestFit="1" customWidth="1"/>
    <col min="5" max="7" width="10.7109375" style="65" bestFit="1" customWidth="1"/>
    <col min="8" max="8" width="11.42578125" style="65"/>
    <col min="9" max="9" width="14.7109375" style="65" customWidth="1"/>
    <col min="10" max="10" width="10.7109375" style="65" bestFit="1" customWidth="1"/>
    <col min="11" max="11" width="10.5703125" style="65" customWidth="1"/>
    <col min="12" max="13" width="9.7109375" style="65" bestFit="1" customWidth="1"/>
    <col min="14" max="15" width="10.7109375" style="65" bestFit="1" customWidth="1"/>
    <col min="16" max="16" width="9.5703125" style="65" bestFit="1" customWidth="1"/>
    <col min="17" max="17" width="11.5703125" style="65" customWidth="1"/>
    <col min="18" max="19" width="10.28515625" style="65" bestFit="1" customWidth="1"/>
    <col min="20" max="20" width="9.7109375" style="65" bestFit="1" customWidth="1"/>
    <col min="21" max="23" width="11" style="65" bestFit="1" customWidth="1"/>
    <col min="24" max="16384" width="11.42578125" style="65"/>
  </cols>
  <sheetData>
    <row r="4" spans="1:23" ht="26.25">
      <c r="K4" s="171" t="s">
        <v>97</v>
      </c>
    </row>
    <row r="7" spans="1:23" ht="15.75">
      <c r="A7" s="172" t="s">
        <v>90</v>
      </c>
      <c r="I7" s="172" t="s">
        <v>91</v>
      </c>
      <c r="Q7" s="172" t="s">
        <v>92</v>
      </c>
    </row>
    <row r="9" spans="1:23" ht="14.25" customHeight="1">
      <c r="A9" s="64" t="s">
        <v>93</v>
      </c>
      <c r="B9" s="563" t="s">
        <v>94</v>
      </c>
      <c r="C9" s="563"/>
      <c r="D9" s="563"/>
      <c r="E9" s="563"/>
      <c r="F9" s="563"/>
      <c r="G9" s="563"/>
      <c r="H9" s="173"/>
      <c r="I9" s="64" t="s">
        <v>93</v>
      </c>
      <c r="J9" s="564" t="s">
        <v>94</v>
      </c>
      <c r="K9" s="564"/>
      <c r="L9" s="564"/>
      <c r="M9" s="564"/>
      <c r="N9" s="564"/>
      <c r="O9" s="564"/>
      <c r="Q9" s="64" t="s">
        <v>93</v>
      </c>
      <c r="R9" s="564" t="s">
        <v>94</v>
      </c>
      <c r="S9" s="564"/>
      <c r="T9" s="564"/>
      <c r="U9" s="564"/>
      <c r="V9" s="564"/>
      <c r="W9" s="564"/>
    </row>
    <row r="10" spans="1:23" ht="14.2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c r="A11" s="48" t="s">
        <v>56</v>
      </c>
      <c r="B11" s="49">
        <v>0.15454999999999999</v>
      </c>
      <c r="C11" s="49">
        <v>0.15454999999999999</v>
      </c>
      <c r="D11" s="49">
        <v>0.15454999999999999</v>
      </c>
      <c r="E11" s="49"/>
      <c r="F11" s="49"/>
      <c r="G11" s="49"/>
      <c r="H11" s="42"/>
      <c r="I11" s="48" t="s">
        <v>56</v>
      </c>
      <c r="J11" s="49">
        <v>0.149474</v>
      </c>
      <c r="K11" s="49">
        <v>0.149474</v>
      </c>
      <c r="L11" s="49">
        <v>0.149474</v>
      </c>
      <c r="M11" s="49"/>
      <c r="N11" s="49"/>
      <c r="O11" s="49"/>
      <c r="P11" s="42"/>
      <c r="Q11" s="48" t="s">
        <v>56</v>
      </c>
      <c r="R11" s="49">
        <v>0.144398</v>
      </c>
      <c r="S11" s="49">
        <v>0.144398</v>
      </c>
      <c r="T11" s="49">
        <v>0.144398</v>
      </c>
      <c r="U11" s="49"/>
      <c r="V11" s="49"/>
      <c r="W11" s="49"/>
    </row>
    <row r="12" spans="1:23" ht="14.25" customHeight="1">
      <c r="A12" s="48" t="s">
        <v>31</v>
      </c>
      <c r="B12" s="49">
        <v>0.136685</v>
      </c>
      <c r="C12" s="49">
        <v>0.136685</v>
      </c>
      <c r="D12" s="49">
        <v>0.136685</v>
      </c>
      <c r="E12" s="49">
        <v>0.136685</v>
      </c>
      <c r="F12" s="49">
        <v>0.136685</v>
      </c>
      <c r="G12" s="49">
        <v>0.136685</v>
      </c>
      <c r="H12" s="42"/>
      <c r="I12" s="48" t="s">
        <v>31</v>
      </c>
      <c r="J12" s="49">
        <v>0.131609</v>
      </c>
      <c r="K12" s="49">
        <v>0.131609</v>
      </c>
      <c r="L12" s="49">
        <v>0.131609</v>
      </c>
      <c r="M12" s="49">
        <v>0.131609</v>
      </c>
      <c r="N12" s="49">
        <v>0.131609</v>
      </c>
      <c r="O12" s="49">
        <v>0.131609</v>
      </c>
      <c r="P12" s="42"/>
      <c r="Q12" s="48" t="s">
        <v>31</v>
      </c>
      <c r="R12" s="49">
        <v>0.12653300000000001</v>
      </c>
      <c r="S12" s="49">
        <v>0.12653300000000001</v>
      </c>
      <c r="T12" s="49">
        <v>0.12653300000000001</v>
      </c>
      <c r="U12" s="49">
        <v>0.12653300000000001</v>
      </c>
      <c r="V12" s="49">
        <v>0.12653300000000001</v>
      </c>
      <c r="W12" s="49">
        <v>0.12653300000000001</v>
      </c>
    </row>
    <row r="13" spans="1:23">
      <c r="A13" s="64"/>
      <c r="B13" s="71"/>
      <c r="C13" s="71"/>
      <c r="D13" s="71"/>
      <c r="E13" s="71"/>
      <c r="F13" s="71"/>
      <c r="G13" s="71"/>
      <c r="I13" s="64"/>
      <c r="J13" s="71"/>
      <c r="K13" s="71"/>
      <c r="L13" s="71"/>
      <c r="M13" s="71"/>
      <c r="N13" s="71"/>
      <c r="O13" s="71"/>
      <c r="Q13" s="64"/>
      <c r="R13" s="71"/>
      <c r="S13" s="71"/>
      <c r="T13" s="71"/>
      <c r="U13" s="71"/>
      <c r="V13" s="71"/>
      <c r="W13" s="71"/>
    </row>
    <row r="14" spans="1:23" ht="15.75">
      <c r="A14" s="172" t="s">
        <v>90</v>
      </c>
      <c r="I14" s="172" t="s">
        <v>91</v>
      </c>
      <c r="Q14" s="172" t="s">
        <v>92</v>
      </c>
    </row>
    <row r="16" spans="1:23" ht="14.25" customHeight="1">
      <c r="A16" s="64" t="s">
        <v>116</v>
      </c>
      <c r="B16" s="563" t="s">
        <v>94</v>
      </c>
      <c r="C16" s="563"/>
      <c r="D16" s="563"/>
      <c r="E16" s="563"/>
      <c r="F16" s="563"/>
      <c r="G16" s="563"/>
      <c r="H16" s="173"/>
      <c r="I16" s="64" t="s">
        <v>116</v>
      </c>
      <c r="J16" s="564" t="s">
        <v>94</v>
      </c>
      <c r="K16" s="564"/>
      <c r="L16" s="564"/>
      <c r="M16" s="564"/>
      <c r="N16" s="564"/>
      <c r="O16" s="564"/>
      <c r="Q16" s="64" t="s">
        <v>116</v>
      </c>
      <c r="R16" s="564" t="s">
        <v>94</v>
      </c>
      <c r="S16" s="564"/>
      <c r="T16" s="564"/>
      <c r="U16" s="564"/>
      <c r="V16" s="564"/>
      <c r="W16" s="564"/>
    </row>
    <row r="17" spans="1:23" ht="14.25">
      <c r="A17" s="174" t="s">
        <v>95</v>
      </c>
      <c r="B17" s="175" t="s">
        <v>3</v>
      </c>
      <c r="C17" s="175" t="s">
        <v>4</v>
      </c>
      <c r="D17" s="175" t="s">
        <v>5</v>
      </c>
      <c r="E17" s="175" t="s">
        <v>6</v>
      </c>
      <c r="F17" s="175" t="s">
        <v>7</v>
      </c>
      <c r="G17" s="176" t="s">
        <v>8</v>
      </c>
      <c r="I17" s="174" t="s">
        <v>95</v>
      </c>
      <c r="J17" s="175" t="s">
        <v>3</v>
      </c>
      <c r="K17" s="175" t="s">
        <v>4</v>
      </c>
      <c r="L17" s="175" t="s">
        <v>5</v>
      </c>
      <c r="M17" s="175" t="s">
        <v>6</v>
      </c>
      <c r="N17" s="175" t="s">
        <v>7</v>
      </c>
      <c r="O17" s="176" t="s">
        <v>8</v>
      </c>
      <c r="Q17" s="174" t="s">
        <v>95</v>
      </c>
      <c r="R17" s="175" t="s">
        <v>3</v>
      </c>
      <c r="S17" s="175" t="s">
        <v>4</v>
      </c>
      <c r="T17" s="175" t="s">
        <v>5</v>
      </c>
      <c r="U17" s="175" t="s">
        <v>6</v>
      </c>
      <c r="V17" s="175" t="s">
        <v>7</v>
      </c>
      <c r="W17" s="176" t="s">
        <v>8</v>
      </c>
    </row>
    <row r="18" spans="1:23" ht="15">
      <c r="A18" s="48" t="s">
        <v>56</v>
      </c>
      <c r="B18" s="49">
        <v>0.164821</v>
      </c>
      <c r="C18" s="49">
        <v>0.164821</v>
      </c>
      <c r="D18" s="49">
        <v>0.164821</v>
      </c>
      <c r="E18" s="49"/>
      <c r="F18" s="49"/>
      <c r="G18" s="49"/>
      <c r="H18" s="42"/>
      <c r="I18" s="48" t="s">
        <v>56</v>
      </c>
      <c r="J18" s="49">
        <v>0.159745</v>
      </c>
      <c r="K18" s="49">
        <v>0.159745</v>
      </c>
      <c r="L18" s="49">
        <v>0.159745</v>
      </c>
      <c r="M18" s="49"/>
      <c r="N18" s="49"/>
      <c r="O18" s="49"/>
      <c r="P18" s="42"/>
      <c r="Q18" s="48" t="s">
        <v>56</v>
      </c>
      <c r="R18" s="49">
        <v>0.154669</v>
      </c>
      <c r="S18" s="49">
        <v>0.154669</v>
      </c>
      <c r="T18" s="49">
        <v>0.154669</v>
      </c>
      <c r="U18" s="49"/>
      <c r="V18" s="49"/>
      <c r="W18" s="49"/>
    </row>
    <row r="19" spans="1:23" ht="14.25" customHeight="1">
      <c r="A19" s="48" t="s">
        <v>31</v>
      </c>
      <c r="B19" s="49">
        <v>0.144618</v>
      </c>
      <c r="C19" s="49">
        <v>0.144618</v>
      </c>
      <c r="D19" s="49">
        <v>0.144618</v>
      </c>
      <c r="E19" s="49">
        <v>0.144618</v>
      </c>
      <c r="F19" s="49">
        <v>0.144618</v>
      </c>
      <c r="G19" s="49">
        <v>0.144618</v>
      </c>
      <c r="H19" s="42"/>
      <c r="I19" s="48" t="s">
        <v>31</v>
      </c>
      <c r="J19" s="49">
        <v>0.139542</v>
      </c>
      <c r="K19" s="49">
        <v>0.139542</v>
      </c>
      <c r="L19" s="49">
        <v>0.139542</v>
      </c>
      <c r="M19" s="49">
        <v>0.139542</v>
      </c>
      <c r="N19" s="49">
        <v>0.139542</v>
      </c>
      <c r="O19" s="49">
        <v>0.139542</v>
      </c>
      <c r="P19" s="42"/>
      <c r="Q19" s="48" t="s">
        <v>31</v>
      </c>
      <c r="R19" s="49">
        <v>0.134466</v>
      </c>
      <c r="S19" s="49">
        <v>0.134466</v>
      </c>
      <c r="T19" s="49">
        <v>0.134466</v>
      </c>
      <c r="U19" s="49">
        <v>0.134466</v>
      </c>
      <c r="V19" s="49">
        <v>0.134466</v>
      </c>
      <c r="W19" s="49">
        <v>0.134466</v>
      </c>
    </row>
    <row r="20" spans="1:23">
      <c r="A20" s="64"/>
      <c r="B20" s="71"/>
      <c r="C20" s="71"/>
      <c r="D20" s="71"/>
      <c r="E20" s="71"/>
      <c r="F20" s="71"/>
      <c r="G20" s="71"/>
      <c r="I20" s="64"/>
      <c r="J20" s="71"/>
      <c r="K20" s="71"/>
      <c r="L20" s="71"/>
      <c r="M20" s="71"/>
      <c r="N20" s="71"/>
      <c r="O20" s="71"/>
      <c r="Q20" s="64"/>
      <c r="R20" s="71"/>
      <c r="S20" s="71"/>
      <c r="T20" s="71"/>
      <c r="U20" s="71"/>
      <c r="V20" s="71"/>
      <c r="W20" s="71"/>
    </row>
    <row r="21" spans="1:23" ht="15.75">
      <c r="A21" s="172" t="s">
        <v>90</v>
      </c>
      <c r="I21" s="172" t="s">
        <v>91</v>
      </c>
      <c r="Q21" s="172" t="s">
        <v>92</v>
      </c>
    </row>
    <row r="23" spans="1:23" ht="14.25" customHeight="1">
      <c r="A23" s="64" t="s">
        <v>412</v>
      </c>
      <c r="B23" s="563" t="s">
        <v>94</v>
      </c>
      <c r="C23" s="563"/>
      <c r="D23" s="563"/>
      <c r="E23" s="563"/>
      <c r="F23" s="563"/>
      <c r="G23" s="563"/>
      <c r="H23" s="173"/>
      <c r="I23" s="64" t="s">
        <v>412</v>
      </c>
      <c r="J23" s="564" t="s">
        <v>94</v>
      </c>
      <c r="K23" s="564"/>
      <c r="L23" s="564"/>
      <c r="M23" s="564"/>
      <c r="N23" s="564"/>
      <c r="O23" s="564"/>
      <c r="Q23" s="64" t="s">
        <v>412</v>
      </c>
      <c r="R23" s="564" t="s">
        <v>94</v>
      </c>
      <c r="S23" s="564"/>
      <c r="T23" s="564"/>
      <c r="U23" s="564"/>
      <c r="V23" s="564"/>
      <c r="W23" s="564"/>
    </row>
    <row r="24" spans="1:23" ht="14.25">
      <c r="A24" s="174" t="s">
        <v>95</v>
      </c>
      <c r="B24" s="175" t="s">
        <v>3</v>
      </c>
      <c r="C24" s="175" t="s">
        <v>4</v>
      </c>
      <c r="D24" s="175" t="s">
        <v>5</v>
      </c>
      <c r="E24" s="175" t="s">
        <v>6</v>
      </c>
      <c r="F24" s="175" t="s">
        <v>7</v>
      </c>
      <c r="G24" s="176" t="s">
        <v>8</v>
      </c>
      <c r="I24" s="174" t="s">
        <v>95</v>
      </c>
      <c r="J24" s="175" t="s">
        <v>3</v>
      </c>
      <c r="K24" s="175" t="s">
        <v>4</v>
      </c>
      <c r="L24" s="175" t="s">
        <v>5</v>
      </c>
      <c r="M24" s="175" t="s">
        <v>6</v>
      </c>
      <c r="N24" s="175" t="s">
        <v>7</v>
      </c>
      <c r="O24" s="176" t="s">
        <v>8</v>
      </c>
      <c r="Q24" s="174" t="s">
        <v>95</v>
      </c>
      <c r="R24" s="175" t="s">
        <v>3</v>
      </c>
      <c r="S24" s="175" t="s">
        <v>4</v>
      </c>
      <c r="T24" s="175" t="s">
        <v>5</v>
      </c>
      <c r="U24" s="175" t="s">
        <v>6</v>
      </c>
      <c r="V24" s="175" t="s">
        <v>7</v>
      </c>
      <c r="W24" s="176" t="s">
        <v>8</v>
      </c>
    </row>
    <row r="25" spans="1:23" ht="15">
      <c r="A25" s="48" t="s">
        <v>56</v>
      </c>
      <c r="B25" s="49">
        <v>0.16348199999999999</v>
      </c>
      <c r="C25" s="49">
        <v>0.16348199999999999</v>
      </c>
      <c r="D25" s="49">
        <v>0.16348199999999999</v>
      </c>
      <c r="E25" s="49"/>
      <c r="F25" s="49"/>
      <c r="G25" s="49"/>
      <c r="H25" s="42"/>
      <c r="I25" s="48" t="s">
        <v>56</v>
      </c>
      <c r="J25" s="49">
        <v>0.15840599999999999</v>
      </c>
      <c r="K25" s="49">
        <v>0.15840599999999999</v>
      </c>
      <c r="L25" s="49">
        <v>0.15840599999999999</v>
      </c>
      <c r="M25" s="49"/>
      <c r="N25" s="49"/>
      <c r="O25" s="49"/>
      <c r="P25" s="42"/>
      <c r="Q25" s="48" t="s">
        <v>56</v>
      </c>
      <c r="R25" s="49">
        <v>0.15332899999999999</v>
      </c>
      <c r="S25" s="49">
        <v>0.15332899999999999</v>
      </c>
      <c r="T25" s="49">
        <v>0.15332899999999999</v>
      </c>
      <c r="U25" s="49"/>
      <c r="V25" s="49"/>
      <c r="W25" s="49"/>
    </row>
    <row r="26" spans="1:23" ht="14.25" customHeight="1">
      <c r="A26" s="48" t="s">
        <v>31</v>
      </c>
      <c r="B26" s="49">
        <v>0.14762800000000001</v>
      </c>
      <c r="C26" s="49">
        <v>0.14762800000000001</v>
      </c>
      <c r="D26" s="49">
        <v>0.14762800000000001</v>
      </c>
      <c r="E26" s="49">
        <v>0.14762800000000001</v>
      </c>
      <c r="F26" s="49">
        <v>0.14762800000000001</v>
      </c>
      <c r="G26" s="49">
        <v>0.14762800000000001</v>
      </c>
      <c r="H26" s="42"/>
      <c r="I26" s="48" t="s">
        <v>31</v>
      </c>
      <c r="J26" s="49">
        <v>0.14255200000000001</v>
      </c>
      <c r="K26" s="49">
        <v>0.14255200000000001</v>
      </c>
      <c r="L26" s="49">
        <v>0.14255200000000001</v>
      </c>
      <c r="M26" s="49">
        <v>0.14255200000000001</v>
      </c>
      <c r="N26" s="49">
        <v>0.14255200000000001</v>
      </c>
      <c r="O26" s="49">
        <v>0.14255200000000001</v>
      </c>
      <c r="P26" s="42"/>
      <c r="Q26" s="48" t="s">
        <v>31</v>
      </c>
      <c r="R26" s="49">
        <v>0.13747599999999999</v>
      </c>
      <c r="S26" s="49">
        <v>0.13747599999999999</v>
      </c>
      <c r="T26" s="49">
        <v>0.13747599999999999</v>
      </c>
      <c r="U26" s="49">
        <v>0.13747599999999999</v>
      </c>
      <c r="V26" s="49">
        <v>0.13747599999999999</v>
      </c>
      <c r="W26" s="49">
        <v>0.13747599999999999</v>
      </c>
    </row>
    <row r="28" spans="1:23" ht="15.75">
      <c r="I28" s="565" t="s">
        <v>98</v>
      </c>
      <c r="J28" s="565"/>
      <c r="K28" s="565"/>
      <c r="L28" s="565"/>
      <c r="M28" s="565"/>
      <c r="N28" s="565"/>
      <c r="O28" s="565"/>
      <c r="P28" s="565"/>
    </row>
    <row r="31" spans="1:23" ht="14.25" customHeight="1">
      <c r="A31" s="563" t="s">
        <v>102</v>
      </c>
      <c r="B31" s="563"/>
      <c r="C31" s="563"/>
      <c r="D31" s="563"/>
      <c r="E31" s="563"/>
      <c r="F31" s="563"/>
      <c r="G31" s="563"/>
      <c r="H31" s="179"/>
      <c r="I31" s="563" t="s">
        <v>102</v>
      </c>
      <c r="J31" s="563"/>
      <c r="K31" s="563"/>
      <c r="L31" s="563"/>
      <c r="M31" s="563"/>
      <c r="N31" s="563"/>
      <c r="O31" s="563"/>
      <c r="Q31" s="563" t="s">
        <v>102</v>
      </c>
      <c r="R31" s="563"/>
      <c r="S31" s="563"/>
      <c r="T31" s="563"/>
      <c r="U31" s="563"/>
      <c r="V31" s="563"/>
      <c r="W31" s="563"/>
    </row>
    <row r="32" spans="1:23" ht="15">
      <c r="A32" s="45" t="s">
        <v>95</v>
      </c>
      <c r="B32" s="46" t="s">
        <v>3</v>
      </c>
      <c r="C32" s="46" t="s">
        <v>4</v>
      </c>
      <c r="D32" s="46" t="s">
        <v>5</v>
      </c>
      <c r="E32" s="46" t="s">
        <v>6</v>
      </c>
      <c r="F32" s="46" t="s">
        <v>7</v>
      </c>
      <c r="G32" s="47" t="s">
        <v>8</v>
      </c>
      <c r="H32" s="42"/>
      <c r="I32" s="45" t="s">
        <v>95</v>
      </c>
      <c r="J32" s="46" t="s">
        <v>3</v>
      </c>
      <c r="K32" s="46" t="s">
        <v>4</v>
      </c>
      <c r="L32" s="46" t="s">
        <v>5</v>
      </c>
      <c r="M32" s="46" t="s">
        <v>6</v>
      </c>
      <c r="N32" s="46" t="s">
        <v>7</v>
      </c>
      <c r="O32" s="47" t="s">
        <v>8</v>
      </c>
      <c r="P32" s="42"/>
      <c r="Q32" s="45" t="s">
        <v>95</v>
      </c>
      <c r="R32" s="46" t="s">
        <v>3</v>
      </c>
      <c r="S32" s="46" t="s">
        <v>4</v>
      </c>
      <c r="T32" s="46" t="s">
        <v>5</v>
      </c>
      <c r="U32" s="46" t="s">
        <v>6</v>
      </c>
      <c r="V32" s="46" t="s">
        <v>7</v>
      </c>
      <c r="W32" s="47" t="s">
        <v>8</v>
      </c>
    </row>
    <row r="33" spans="1:23" ht="15">
      <c r="A33" s="48" t="s">
        <v>56</v>
      </c>
      <c r="B33" s="49">
        <v>39.704413000000002</v>
      </c>
      <c r="C33" s="49">
        <v>21.725422999999999</v>
      </c>
      <c r="D33" s="49"/>
      <c r="E33" s="49"/>
      <c r="F33" s="49"/>
      <c r="G33" s="49"/>
      <c r="H33" s="42"/>
      <c r="I33" s="48" t="s">
        <v>56</v>
      </c>
      <c r="J33" s="49">
        <v>37.704413000000002</v>
      </c>
      <c r="K33" s="49">
        <v>19.725422999999999</v>
      </c>
      <c r="L33" s="49"/>
      <c r="M33" s="49"/>
      <c r="N33" s="49"/>
      <c r="O33" s="49"/>
      <c r="P33" s="42"/>
      <c r="Q33" s="48" t="s">
        <v>56</v>
      </c>
      <c r="R33" s="49">
        <v>34.204413000000002</v>
      </c>
      <c r="S33" s="49">
        <v>19.725422999999999</v>
      </c>
      <c r="T33" s="49"/>
      <c r="U33" s="49"/>
      <c r="V33" s="49"/>
      <c r="W33" s="49"/>
    </row>
    <row r="34" spans="1:23" ht="15">
      <c r="A34" s="48" t="s">
        <v>31</v>
      </c>
      <c r="B34" s="49">
        <v>24.876926999999998</v>
      </c>
      <c r="C34" s="49">
        <v>15.117621</v>
      </c>
      <c r="D34" s="49">
        <v>8.9815339999999999</v>
      </c>
      <c r="E34" s="49">
        <v>12.386333</v>
      </c>
      <c r="F34" s="49">
        <v>14.013851000000001</v>
      </c>
      <c r="G34" s="49">
        <v>14.442287</v>
      </c>
      <c r="H34" s="42"/>
      <c r="I34" s="48" t="s">
        <v>31</v>
      </c>
      <c r="J34" s="49">
        <v>23.376926999999998</v>
      </c>
      <c r="K34" s="49">
        <v>13.617621</v>
      </c>
      <c r="L34" s="49">
        <v>7.5815340000000004</v>
      </c>
      <c r="M34" s="49">
        <v>11.386333</v>
      </c>
      <c r="N34" s="49">
        <v>13.013851000000001</v>
      </c>
      <c r="O34" s="49">
        <v>13.442287</v>
      </c>
      <c r="P34" s="42"/>
      <c r="Q34" s="48" t="s">
        <v>31</v>
      </c>
      <c r="R34" s="49">
        <v>23.376926999999998</v>
      </c>
      <c r="S34" s="49">
        <v>13.617621</v>
      </c>
      <c r="T34" s="49">
        <v>7.4815339999999999</v>
      </c>
      <c r="U34" s="49">
        <v>10.386333</v>
      </c>
      <c r="V34" s="49">
        <v>10.513851000000001</v>
      </c>
      <c r="W34" s="49">
        <v>9.9422870000000003</v>
      </c>
    </row>
    <row r="35" spans="1:23">
      <c r="A35" s="64"/>
      <c r="B35" s="180"/>
      <c r="C35" s="180"/>
      <c r="D35" s="180"/>
      <c r="E35" s="180"/>
      <c r="F35" s="180"/>
      <c r="G35" s="180"/>
      <c r="I35" s="64"/>
      <c r="J35" s="180"/>
      <c r="K35" s="180"/>
      <c r="L35" s="180"/>
      <c r="M35" s="180"/>
      <c r="N35" s="180"/>
      <c r="O35" s="180"/>
      <c r="Q35" s="64"/>
      <c r="R35" s="180"/>
      <c r="S35" s="180"/>
      <c r="T35" s="180"/>
      <c r="U35" s="180"/>
      <c r="V35" s="180"/>
      <c r="W35" s="180"/>
    </row>
    <row r="36" spans="1:23" ht="14.25" customHeight="1">
      <c r="A36" s="563" t="s">
        <v>102</v>
      </c>
      <c r="B36" s="563"/>
      <c r="C36" s="563"/>
      <c r="D36" s="563"/>
      <c r="E36" s="563"/>
      <c r="F36" s="563"/>
      <c r="G36" s="563"/>
      <c r="H36" s="179"/>
      <c r="I36" s="563" t="s">
        <v>102</v>
      </c>
      <c r="J36" s="563"/>
      <c r="K36" s="563"/>
      <c r="L36" s="563"/>
      <c r="M36" s="563"/>
      <c r="N36" s="563"/>
      <c r="O36" s="563"/>
      <c r="Q36" s="563" t="s">
        <v>102</v>
      </c>
      <c r="R36" s="563"/>
      <c r="S36" s="563"/>
      <c r="T36" s="563"/>
      <c r="U36" s="563"/>
      <c r="V36" s="563"/>
      <c r="W36" s="563"/>
    </row>
    <row r="37" spans="1:23" ht="14.25">
      <c r="A37" s="174" t="s">
        <v>95</v>
      </c>
      <c r="B37" s="175" t="s">
        <v>3</v>
      </c>
      <c r="C37" s="175" t="s">
        <v>4</v>
      </c>
      <c r="D37" s="175" t="s">
        <v>5</v>
      </c>
      <c r="E37" s="175" t="s">
        <v>6</v>
      </c>
      <c r="F37" s="175" t="s">
        <v>7</v>
      </c>
      <c r="G37" s="176" t="s">
        <v>8</v>
      </c>
      <c r="I37" s="174" t="s">
        <v>95</v>
      </c>
      <c r="J37" s="175" t="s">
        <v>3</v>
      </c>
      <c r="K37" s="175" t="s">
        <v>4</v>
      </c>
      <c r="L37" s="175" t="s">
        <v>5</v>
      </c>
      <c r="M37" s="175" t="s">
        <v>6</v>
      </c>
      <c r="N37" s="175" t="s">
        <v>7</v>
      </c>
      <c r="O37" s="176" t="s">
        <v>8</v>
      </c>
      <c r="Q37" s="174" t="s">
        <v>95</v>
      </c>
      <c r="R37" s="175" t="s">
        <v>3</v>
      </c>
      <c r="S37" s="175" t="s">
        <v>4</v>
      </c>
      <c r="T37" s="175" t="s">
        <v>5</v>
      </c>
      <c r="U37" s="175" t="s">
        <v>6</v>
      </c>
      <c r="V37" s="175" t="s">
        <v>7</v>
      </c>
      <c r="W37" s="176" t="s">
        <v>8</v>
      </c>
    </row>
    <row r="38" spans="1:23" ht="14.25">
      <c r="A38" s="177" t="s">
        <v>56</v>
      </c>
      <c r="B38" s="178">
        <f>B33</f>
        <v>39.704413000000002</v>
      </c>
      <c r="C38" s="178">
        <f>C33</f>
        <v>21.725422999999999</v>
      </c>
      <c r="D38" s="178"/>
      <c r="E38" s="178"/>
      <c r="F38" s="178"/>
      <c r="G38" s="178"/>
      <c r="I38" s="177" t="s">
        <v>56</v>
      </c>
      <c r="J38" s="178">
        <f>J33</f>
        <v>37.704413000000002</v>
      </c>
      <c r="K38" s="178">
        <f>K33</f>
        <v>19.725422999999999</v>
      </c>
      <c r="L38" s="178"/>
      <c r="M38" s="178"/>
      <c r="N38" s="178"/>
      <c r="O38" s="178"/>
      <c r="Q38" s="177" t="s">
        <v>56</v>
      </c>
      <c r="R38" s="178">
        <f>R33</f>
        <v>34.204413000000002</v>
      </c>
      <c r="S38" s="178">
        <f>S33</f>
        <v>19.725422999999999</v>
      </c>
      <c r="T38" s="178"/>
      <c r="U38" s="178"/>
      <c r="V38" s="178"/>
      <c r="W38" s="178"/>
    </row>
    <row r="39" spans="1:23" ht="14.25">
      <c r="A39" s="177" t="s">
        <v>31</v>
      </c>
      <c r="B39" s="178">
        <f>B34</f>
        <v>24.876926999999998</v>
      </c>
      <c r="C39" s="178">
        <f>C34</f>
        <v>15.117621</v>
      </c>
      <c r="D39" s="178">
        <f t="shared" ref="D39:F39" si="0">D34</f>
        <v>8.9815339999999999</v>
      </c>
      <c r="E39" s="178">
        <f t="shared" si="0"/>
        <v>12.386333</v>
      </c>
      <c r="F39" s="178">
        <f t="shared" si="0"/>
        <v>14.013851000000001</v>
      </c>
      <c r="G39" s="178">
        <f>G34</f>
        <v>14.442287</v>
      </c>
      <c r="I39" s="177" t="s">
        <v>31</v>
      </c>
      <c r="J39" s="178">
        <f>J34</f>
        <v>23.376926999999998</v>
      </c>
      <c r="K39" s="178">
        <f>K34</f>
        <v>13.617621</v>
      </c>
      <c r="L39" s="178">
        <f t="shared" ref="L39:N39" si="1">L34</f>
        <v>7.5815340000000004</v>
      </c>
      <c r="M39" s="178">
        <f t="shared" si="1"/>
        <v>11.386333</v>
      </c>
      <c r="N39" s="178">
        <f t="shared" si="1"/>
        <v>13.013851000000001</v>
      </c>
      <c r="O39" s="178">
        <f>O34</f>
        <v>13.442287</v>
      </c>
      <c r="Q39" s="177" t="s">
        <v>31</v>
      </c>
      <c r="R39" s="178">
        <f>R34</f>
        <v>23.376926999999998</v>
      </c>
      <c r="S39" s="178">
        <f>S34</f>
        <v>13.617621</v>
      </c>
      <c r="T39" s="178">
        <f t="shared" ref="T39:V39" si="2">T34</f>
        <v>7.4815339999999999</v>
      </c>
      <c r="U39" s="178">
        <f t="shared" si="2"/>
        <v>10.386333</v>
      </c>
      <c r="V39" s="178">
        <f t="shared" si="2"/>
        <v>10.513851000000001</v>
      </c>
      <c r="W39" s="178">
        <f>W34</f>
        <v>9.9422870000000003</v>
      </c>
    </row>
    <row r="40" spans="1:23">
      <c r="A40" s="181"/>
    </row>
    <row r="41" spans="1:23" ht="14.25" customHeight="1">
      <c r="A41" s="563" t="s">
        <v>102</v>
      </c>
      <c r="B41" s="563"/>
      <c r="C41" s="563"/>
      <c r="D41" s="563"/>
      <c r="E41" s="563"/>
      <c r="F41" s="563"/>
      <c r="G41" s="563"/>
      <c r="H41" s="179"/>
      <c r="I41" s="563" t="s">
        <v>102</v>
      </c>
      <c r="J41" s="563"/>
      <c r="K41" s="563"/>
      <c r="L41" s="563"/>
      <c r="M41" s="563"/>
      <c r="N41" s="563"/>
      <c r="O41" s="563"/>
      <c r="Q41" s="563" t="s">
        <v>102</v>
      </c>
      <c r="R41" s="563"/>
      <c r="S41" s="563"/>
      <c r="T41" s="563"/>
      <c r="U41" s="563"/>
      <c r="V41" s="563"/>
      <c r="W41" s="563"/>
    </row>
    <row r="42" spans="1:23" ht="14.25">
      <c r="A42" s="174" t="s">
        <v>95</v>
      </c>
      <c r="B42" s="175" t="s">
        <v>3</v>
      </c>
      <c r="C42" s="175" t="s">
        <v>4</v>
      </c>
      <c r="D42" s="175" t="s">
        <v>5</v>
      </c>
      <c r="E42" s="175" t="s">
        <v>6</v>
      </c>
      <c r="F42" s="175" t="s">
        <v>7</v>
      </c>
      <c r="G42" s="176" t="s">
        <v>8</v>
      </c>
      <c r="I42" s="174" t="s">
        <v>95</v>
      </c>
      <c r="J42" s="175" t="s">
        <v>3</v>
      </c>
      <c r="K42" s="175" t="s">
        <v>4</v>
      </c>
      <c r="L42" s="175" t="s">
        <v>5</v>
      </c>
      <c r="M42" s="175" t="s">
        <v>6</v>
      </c>
      <c r="N42" s="175" t="s">
        <v>7</v>
      </c>
      <c r="O42" s="176" t="s">
        <v>8</v>
      </c>
      <c r="Q42" s="174" t="s">
        <v>95</v>
      </c>
      <c r="R42" s="175" t="s">
        <v>3</v>
      </c>
      <c r="S42" s="175" t="s">
        <v>4</v>
      </c>
      <c r="T42" s="175" t="s">
        <v>5</v>
      </c>
      <c r="U42" s="175" t="s">
        <v>6</v>
      </c>
      <c r="V42" s="175" t="s">
        <v>7</v>
      </c>
      <c r="W42" s="176" t="s">
        <v>8</v>
      </c>
    </row>
    <row r="43" spans="1:23" ht="14.25">
      <c r="A43" s="177" t="s">
        <v>56</v>
      </c>
      <c r="B43" s="178">
        <f>B38</f>
        <v>39.704413000000002</v>
      </c>
      <c r="C43" s="178">
        <f>C38</f>
        <v>21.725422999999999</v>
      </c>
      <c r="D43" s="178"/>
      <c r="E43" s="178"/>
      <c r="F43" s="178"/>
      <c r="G43" s="178"/>
      <c r="I43" s="177" t="s">
        <v>56</v>
      </c>
      <c r="J43" s="178">
        <f>J38</f>
        <v>37.704413000000002</v>
      </c>
      <c r="K43" s="178">
        <f>K38</f>
        <v>19.725422999999999</v>
      </c>
      <c r="L43" s="178"/>
      <c r="M43" s="178"/>
      <c r="N43" s="178"/>
      <c r="O43" s="178"/>
      <c r="Q43" s="177" t="s">
        <v>56</v>
      </c>
      <c r="R43" s="178">
        <f>R38</f>
        <v>34.204413000000002</v>
      </c>
      <c r="S43" s="178">
        <f>S38</f>
        <v>19.725422999999999</v>
      </c>
      <c r="T43" s="178"/>
      <c r="U43" s="178"/>
      <c r="V43" s="178"/>
      <c r="W43" s="178"/>
    </row>
    <row r="44" spans="1:23" ht="14.25">
      <c r="A44" s="177" t="s">
        <v>31</v>
      </c>
      <c r="B44" s="178">
        <f>B39</f>
        <v>24.876926999999998</v>
      </c>
      <c r="C44" s="178">
        <f>C39</f>
        <v>15.117621</v>
      </c>
      <c r="D44" s="178">
        <f t="shared" ref="D44:F44" si="3">D39</f>
        <v>8.9815339999999999</v>
      </c>
      <c r="E44" s="178">
        <f t="shared" si="3"/>
        <v>12.386333</v>
      </c>
      <c r="F44" s="178">
        <f t="shared" si="3"/>
        <v>14.013851000000001</v>
      </c>
      <c r="G44" s="178">
        <f>G39</f>
        <v>14.442287</v>
      </c>
      <c r="I44" s="177" t="s">
        <v>31</v>
      </c>
      <c r="J44" s="178">
        <f>J39</f>
        <v>23.376926999999998</v>
      </c>
      <c r="K44" s="178">
        <f>K39</f>
        <v>13.617621</v>
      </c>
      <c r="L44" s="178">
        <f t="shared" ref="L44:N44" si="4">L39</f>
        <v>7.5815340000000004</v>
      </c>
      <c r="M44" s="178">
        <f t="shared" si="4"/>
        <v>11.386333</v>
      </c>
      <c r="N44" s="178">
        <f t="shared" si="4"/>
        <v>13.013851000000001</v>
      </c>
      <c r="O44" s="178">
        <f>O39</f>
        <v>13.442287</v>
      </c>
      <c r="Q44" s="177" t="s">
        <v>31</v>
      </c>
      <c r="R44" s="178">
        <f>R39</f>
        <v>23.376926999999998</v>
      </c>
      <c r="S44" s="178">
        <f>S39</f>
        <v>13.617621</v>
      </c>
      <c r="T44" s="178">
        <f t="shared" ref="T44:V44" si="5">T39</f>
        <v>7.4815339999999999</v>
      </c>
      <c r="U44" s="178">
        <f t="shared" si="5"/>
        <v>10.386333</v>
      </c>
      <c r="V44" s="178">
        <f t="shared" si="5"/>
        <v>10.513851000000001</v>
      </c>
      <c r="W44" s="178">
        <f>W39</f>
        <v>9.9422870000000003</v>
      </c>
    </row>
    <row r="45" spans="1:23">
      <c r="A45" s="181"/>
    </row>
    <row r="46" spans="1:23" ht="26.25">
      <c r="K46" s="171" t="s">
        <v>404</v>
      </c>
    </row>
    <row r="49" spans="1:23" ht="15.75">
      <c r="A49" s="172" t="s">
        <v>90</v>
      </c>
      <c r="I49" s="172" t="s">
        <v>91</v>
      </c>
      <c r="Q49" s="172" t="s">
        <v>92</v>
      </c>
    </row>
    <row r="51" spans="1:23" ht="14.25">
      <c r="A51" s="64" t="s">
        <v>93</v>
      </c>
      <c r="B51" s="564" t="s">
        <v>94</v>
      </c>
      <c r="C51" s="564"/>
      <c r="D51" s="564"/>
      <c r="E51" s="564"/>
      <c r="F51" s="564"/>
      <c r="G51" s="564"/>
      <c r="H51" s="173"/>
      <c r="I51" s="64" t="s">
        <v>93</v>
      </c>
      <c r="J51" s="564" t="s">
        <v>94</v>
      </c>
      <c r="K51" s="564"/>
      <c r="L51" s="564"/>
      <c r="M51" s="564"/>
      <c r="N51" s="564"/>
      <c r="O51" s="564"/>
      <c r="Q51" s="64" t="s">
        <v>93</v>
      </c>
      <c r="R51" s="564" t="s">
        <v>94</v>
      </c>
      <c r="S51" s="564"/>
      <c r="T51" s="564"/>
      <c r="U51" s="564"/>
      <c r="V51" s="564"/>
      <c r="W51" s="564"/>
    </row>
    <row r="52" spans="1:23" ht="14.25">
      <c r="A52" s="174" t="s">
        <v>95</v>
      </c>
      <c r="B52" s="175" t="s">
        <v>3</v>
      </c>
      <c r="C52" s="175" t="s">
        <v>4</v>
      </c>
      <c r="D52" s="175" t="s">
        <v>5</v>
      </c>
      <c r="E52" s="175" t="s">
        <v>6</v>
      </c>
      <c r="F52" s="175" t="s">
        <v>7</v>
      </c>
      <c r="G52" s="176" t="s">
        <v>8</v>
      </c>
      <c r="I52" s="174" t="s">
        <v>95</v>
      </c>
      <c r="J52" s="175" t="s">
        <v>3</v>
      </c>
      <c r="K52" s="175" t="s">
        <v>4</v>
      </c>
      <c r="L52" s="175" t="s">
        <v>5</v>
      </c>
      <c r="M52" s="175" t="s">
        <v>6</v>
      </c>
      <c r="N52" s="175" t="s">
        <v>7</v>
      </c>
      <c r="O52" s="176" t="s">
        <v>8</v>
      </c>
      <c r="Q52" s="174" t="s">
        <v>95</v>
      </c>
      <c r="R52" s="175" t="s">
        <v>3</v>
      </c>
      <c r="S52" s="175" t="s">
        <v>4</v>
      </c>
      <c r="T52" s="175" t="s">
        <v>5</v>
      </c>
      <c r="U52" s="175" t="s">
        <v>6</v>
      </c>
      <c r="V52" s="175" t="s">
        <v>7</v>
      </c>
      <c r="W52" s="176" t="s">
        <v>8</v>
      </c>
    </row>
    <row r="53" spans="1:23" ht="15">
      <c r="A53" s="48" t="s">
        <v>56</v>
      </c>
      <c r="B53" s="49">
        <v>0.15454999999999999</v>
      </c>
      <c r="C53" s="49">
        <v>0.15454999999999999</v>
      </c>
      <c r="D53" s="49">
        <v>0.15454999999999999</v>
      </c>
      <c r="E53" s="49"/>
      <c r="F53" s="49"/>
      <c r="G53" s="49"/>
      <c r="H53" s="42"/>
      <c r="I53" s="48" t="s">
        <v>56</v>
      </c>
      <c r="J53" s="49">
        <v>0.149474</v>
      </c>
      <c r="K53" s="49">
        <v>0.149474</v>
      </c>
      <c r="L53" s="49">
        <v>0.149474</v>
      </c>
      <c r="M53" s="49"/>
      <c r="N53" s="49"/>
      <c r="O53" s="49"/>
      <c r="P53" s="42"/>
      <c r="Q53" s="48" t="s">
        <v>56</v>
      </c>
      <c r="R53" s="49">
        <v>0.144398</v>
      </c>
      <c r="S53" s="49">
        <v>0.144398</v>
      </c>
      <c r="T53" s="49">
        <v>0.144398</v>
      </c>
      <c r="U53" s="49"/>
      <c r="V53" s="49"/>
      <c r="W53" s="49"/>
    </row>
    <row r="54" spans="1:23" ht="15">
      <c r="A54" s="48" t="s">
        <v>31</v>
      </c>
      <c r="B54" s="49">
        <v>0.136685</v>
      </c>
      <c r="C54" s="49">
        <v>0.136685</v>
      </c>
      <c r="D54" s="49">
        <v>0.136685</v>
      </c>
      <c r="E54" s="49">
        <v>0.136685</v>
      </c>
      <c r="F54" s="49">
        <v>0.136685</v>
      </c>
      <c r="G54" s="49">
        <v>0.136685</v>
      </c>
      <c r="H54" s="42"/>
      <c r="I54" s="48" t="s">
        <v>31</v>
      </c>
      <c r="J54" s="49">
        <v>0.131609</v>
      </c>
      <c r="K54" s="49">
        <v>0.131609</v>
      </c>
      <c r="L54" s="49">
        <v>0.131609</v>
      </c>
      <c r="M54" s="49">
        <v>0.131609</v>
      </c>
      <c r="N54" s="49">
        <v>0.131609</v>
      </c>
      <c r="O54" s="49">
        <v>0.131609</v>
      </c>
      <c r="P54" s="42"/>
      <c r="Q54" s="48" t="s">
        <v>31</v>
      </c>
      <c r="R54" s="49">
        <v>0.12653300000000001</v>
      </c>
      <c r="S54" s="49">
        <v>0.12653300000000001</v>
      </c>
      <c r="T54" s="49">
        <v>0.12653300000000001</v>
      </c>
      <c r="U54" s="49">
        <v>0.12653300000000001</v>
      </c>
      <c r="V54" s="49">
        <v>0.12653300000000001</v>
      </c>
      <c r="W54" s="49">
        <v>0.12653300000000001</v>
      </c>
    </row>
    <row r="55" spans="1:23">
      <c r="A55" s="64"/>
      <c r="B55" s="71"/>
      <c r="C55" s="71"/>
      <c r="D55" s="71"/>
      <c r="E55" s="71"/>
      <c r="F55" s="71"/>
      <c r="G55" s="71"/>
      <c r="I55" s="64"/>
      <c r="J55" s="71"/>
      <c r="K55" s="71"/>
      <c r="L55" s="71"/>
      <c r="M55" s="71"/>
      <c r="N55" s="71"/>
      <c r="O55" s="71"/>
      <c r="Q55" s="64"/>
      <c r="R55" s="71"/>
      <c r="S55" s="71"/>
      <c r="T55" s="71"/>
      <c r="U55" s="71"/>
      <c r="V55" s="71"/>
      <c r="W55" s="71"/>
    </row>
    <row r="56" spans="1:23" ht="14.25" customHeight="1">
      <c r="A56" s="64" t="s">
        <v>116</v>
      </c>
      <c r="B56" s="564" t="s">
        <v>94</v>
      </c>
      <c r="C56" s="564"/>
      <c r="D56" s="564"/>
      <c r="E56" s="564"/>
      <c r="F56" s="564"/>
      <c r="G56" s="564"/>
      <c r="H56" s="173"/>
      <c r="I56" s="64" t="s">
        <v>116</v>
      </c>
      <c r="J56" s="564" t="s">
        <v>94</v>
      </c>
      <c r="K56" s="564"/>
      <c r="L56" s="564"/>
      <c r="M56" s="564"/>
      <c r="N56" s="564"/>
      <c r="O56" s="564"/>
      <c r="Q56" s="64" t="s">
        <v>116</v>
      </c>
      <c r="R56" s="564" t="s">
        <v>94</v>
      </c>
      <c r="S56" s="564"/>
      <c r="T56" s="564"/>
      <c r="U56" s="564"/>
      <c r="V56" s="564"/>
      <c r="W56" s="564"/>
    </row>
    <row r="57" spans="1:23" ht="14.25">
      <c r="A57" s="174" t="s">
        <v>95</v>
      </c>
      <c r="B57" s="175" t="s">
        <v>3</v>
      </c>
      <c r="C57" s="175" t="s">
        <v>4</v>
      </c>
      <c r="D57" s="175" t="s">
        <v>5</v>
      </c>
      <c r="E57" s="175" t="s">
        <v>6</v>
      </c>
      <c r="F57" s="175" t="s">
        <v>7</v>
      </c>
      <c r="G57" s="176" t="s">
        <v>8</v>
      </c>
      <c r="I57" s="174" t="s">
        <v>95</v>
      </c>
      <c r="J57" s="175" t="s">
        <v>3</v>
      </c>
      <c r="K57" s="175" t="s">
        <v>4</v>
      </c>
      <c r="L57" s="175" t="s">
        <v>5</v>
      </c>
      <c r="M57" s="175" t="s">
        <v>6</v>
      </c>
      <c r="N57" s="175" t="s">
        <v>7</v>
      </c>
      <c r="O57" s="176" t="s">
        <v>8</v>
      </c>
      <c r="Q57" s="174" t="s">
        <v>95</v>
      </c>
      <c r="R57" s="175" t="s">
        <v>3</v>
      </c>
      <c r="S57" s="175" t="s">
        <v>4</v>
      </c>
      <c r="T57" s="175" t="s">
        <v>5</v>
      </c>
      <c r="U57" s="175" t="s">
        <v>6</v>
      </c>
      <c r="V57" s="175" t="s">
        <v>7</v>
      </c>
      <c r="W57" s="176" t="s">
        <v>8</v>
      </c>
    </row>
    <row r="58" spans="1:23" ht="14.25" customHeight="1">
      <c r="A58" s="48" t="s">
        <v>56</v>
      </c>
      <c r="B58" s="49">
        <v>0.164821</v>
      </c>
      <c r="C58" s="49">
        <v>0.164821</v>
      </c>
      <c r="D58" s="49">
        <v>0.164821</v>
      </c>
      <c r="E58" s="49"/>
      <c r="F58" s="49"/>
      <c r="G58" s="49"/>
      <c r="H58" s="42"/>
      <c r="I58" s="48" t="s">
        <v>56</v>
      </c>
      <c r="J58" s="49">
        <v>0.159745</v>
      </c>
      <c r="K58" s="49">
        <v>0.159745</v>
      </c>
      <c r="L58" s="49">
        <v>0.159745</v>
      </c>
      <c r="M58" s="49"/>
      <c r="N58" s="49"/>
      <c r="O58" s="49"/>
      <c r="P58" s="42"/>
      <c r="Q58" s="48" t="s">
        <v>56</v>
      </c>
      <c r="R58" s="49">
        <v>0.154669</v>
      </c>
      <c r="S58" s="49">
        <v>0.154669</v>
      </c>
      <c r="T58" s="49">
        <v>0.154669</v>
      </c>
      <c r="U58" s="49"/>
      <c r="V58" s="49"/>
      <c r="W58" s="49"/>
    </row>
    <row r="59" spans="1:23" ht="15">
      <c r="A59" s="48" t="s">
        <v>31</v>
      </c>
      <c r="B59" s="49">
        <v>0.144618</v>
      </c>
      <c r="C59" s="49">
        <v>0.144618</v>
      </c>
      <c r="D59" s="49">
        <v>0.144618</v>
      </c>
      <c r="E59" s="49">
        <v>0.144618</v>
      </c>
      <c r="F59" s="49">
        <v>0.144618</v>
      </c>
      <c r="G59" s="49">
        <v>0.144618</v>
      </c>
      <c r="H59" s="42"/>
      <c r="I59" s="48" t="s">
        <v>31</v>
      </c>
      <c r="J59" s="49">
        <v>0.139542</v>
      </c>
      <c r="K59" s="49">
        <v>0.139542</v>
      </c>
      <c r="L59" s="49">
        <v>0.139542</v>
      </c>
      <c r="M59" s="49">
        <v>0.139542</v>
      </c>
      <c r="N59" s="49">
        <v>0.139542</v>
      </c>
      <c r="O59" s="49">
        <v>0.139542</v>
      </c>
      <c r="P59" s="42"/>
      <c r="Q59" s="48" t="s">
        <v>31</v>
      </c>
      <c r="R59" s="49">
        <v>0.134466</v>
      </c>
      <c r="S59" s="49">
        <v>0.134466</v>
      </c>
      <c r="T59" s="49">
        <v>0.134466</v>
      </c>
      <c r="U59" s="49">
        <v>0.134466</v>
      </c>
      <c r="V59" s="49">
        <v>0.134466</v>
      </c>
      <c r="W59" s="49">
        <v>0.134466</v>
      </c>
    </row>
    <row r="60" spans="1:23">
      <c r="A60" s="64"/>
      <c r="B60" s="71"/>
      <c r="C60" s="71"/>
      <c r="D60" s="71"/>
      <c r="E60" s="71"/>
      <c r="F60" s="71"/>
      <c r="G60" s="71"/>
      <c r="I60" s="64"/>
      <c r="J60" s="71"/>
      <c r="K60" s="71"/>
      <c r="L60" s="71"/>
      <c r="M60" s="71"/>
      <c r="N60" s="71"/>
      <c r="O60" s="71"/>
      <c r="Q60" s="64"/>
      <c r="R60" s="71"/>
      <c r="S60" s="71"/>
      <c r="T60" s="71"/>
      <c r="U60" s="71"/>
      <c r="V60" s="71"/>
      <c r="W60" s="71"/>
    </row>
    <row r="61" spans="1:23" ht="14.25" customHeight="1">
      <c r="A61" s="64" t="s">
        <v>412</v>
      </c>
      <c r="B61" s="563" t="s">
        <v>94</v>
      </c>
      <c r="C61" s="563"/>
      <c r="D61" s="563"/>
      <c r="E61" s="563"/>
      <c r="F61" s="563"/>
      <c r="G61" s="563"/>
      <c r="H61" s="173"/>
      <c r="I61" s="64" t="s">
        <v>412</v>
      </c>
      <c r="J61" s="564" t="s">
        <v>94</v>
      </c>
      <c r="K61" s="564"/>
      <c r="L61" s="564"/>
      <c r="M61" s="564"/>
      <c r="N61" s="564"/>
      <c r="O61" s="564"/>
      <c r="Q61" s="64" t="s">
        <v>412</v>
      </c>
      <c r="R61" s="564" t="s">
        <v>94</v>
      </c>
      <c r="S61" s="564"/>
      <c r="T61" s="564"/>
      <c r="U61" s="564"/>
      <c r="V61" s="564"/>
      <c r="W61" s="564"/>
    </row>
    <row r="62" spans="1:23" ht="14.25">
      <c r="A62" s="174" t="s">
        <v>95</v>
      </c>
      <c r="B62" s="175" t="s">
        <v>3</v>
      </c>
      <c r="C62" s="175" t="s">
        <v>4</v>
      </c>
      <c r="D62" s="175" t="s">
        <v>5</v>
      </c>
      <c r="E62" s="175" t="s">
        <v>6</v>
      </c>
      <c r="F62" s="175" t="s">
        <v>7</v>
      </c>
      <c r="G62" s="176" t="s">
        <v>8</v>
      </c>
      <c r="I62" s="174" t="s">
        <v>95</v>
      </c>
      <c r="J62" s="175" t="s">
        <v>3</v>
      </c>
      <c r="K62" s="175" t="s">
        <v>4</v>
      </c>
      <c r="L62" s="175" t="s">
        <v>5</v>
      </c>
      <c r="M62" s="175" t="s">
        <v>6</v>
      </c>
      <c r="N62" s="175" t="s">
        <v>7</v>
      </c>
      <c r="O62" s="176" t="s">
        <v>8</v>
      </c>
      <c r="Q62" s="174" t="s">
        <v>95</v>
      </c>
      <c r="R62" s="175" t="s">
        <v>3</v>
      </c>
      <c r="S62" s="175" t="s">
        <v>4</v>
      </c>
      <c r="T62" s="175" t="s">
        <v>5</v>
      </c>
      <c r="U62" s="175" t="s">
        <v>6</v>
      </c>
      <c r="V62" s="175" t="s">
        <v>7</v>
      </c>
      <c r="W62" s="176" t="s">
        <v>8</v>
      </c>
    </row>
    <row r="63" spans="1:23" ht="15">
      <c r="A63" s="48" t="s">
        <v>56</v>
      </c>
      <c r="B63" s="49">
        <v>0.16348199999999999</v>
      </c>
      <c r="C63" s="49">
        <v>0.16348199999999999</v>
      </c>
      <c r="D63" s="49">
        <v>0.16348199999999999</v>
      </c>
      <c r="E63" s="49"/>
      <c r="F63" s="49"/>
      <c r="G63" s="49"/>
      <c r="H63" s="42"/>
      <c r="I63" s="48" t="s">
        <v>56</v>
      </c>
      <c r="J63" s="49">
        <v>0.15840599999999999</v>
      </c>
      <c r="K63" s="49">
        <v>0.15840599999999999</v>
      </c>
      <c r="L63" s="49">
        <v>0.15840599999999999</v>
      </c>
      <c r="M63" s="49"/>
      <c r="N63" s="49"/>
      <c r="O63" s="49"/>
      <c r="P63" s="42"/>
      <c r="Q63" s="48" t="s">
        <v>56</v>
      </c>
      <c r="R63" s="49">
        <v>0.15332899999999999</v>
      </c>
      <c r="S63" s="49">
        <v>0.15332899999999999</v>
      </c>
      <c r="T63" s="49">
        <v>0.15332899999999999</v>
      </c>
      <c r="U63" s="49"/>
      <c r="V63" s="49"/>
      <c r="W63" s="49"/>
    </row>
    <row r="64" spans="1:23" ht="14.25" customHeight="1">
      <c r="A64" s="48" t="s">
        <v>31</v>
      </c>
      <c r="B64" s="49">
        <v>0.14762800000000001</v>
      </c>
      <c r="C64" s="49">
        <v>0.14762800000000001</v>
      </c>
      <c r="D64" s="49">
        <v>0.14762800000000001</v>
      </c>
      <c r="E64" s="49">
        <v>0.14762800000000001</v>
      </c>
      <c r="F64" s="49">
        <v>0.14762800000000001</v>
      </c>
      <c r="G64" s="49">
        <v>0.14762800000000001</v>
      </c>
      <c r="H64" s="42"/>
      <c r="I64" s="48" t="s">
        <v>31</v>
      </c>
      <c r="J64" s="49">
        <v>0.14255200000000001</v>
      </c>
      <c r="K64" s="49">
        <v>0.14255200000000001</v>
      </c>
      <c r="L64" s="49">
        <v>0.14255200000000001</v>
      </c>
      <c r="M64" s="49">
        <v>0.14255200000000001</v>
      </c>
      <c r="N64" s="49">
        <v>0.14255200000000001</v>
      </c>
      <c r="O64" s="49">
        <v>0.14255200000000001</v>
      </c>
      <c r="P64" s="42"/>
      <c r="Q64" s="48" t="s">
        <v>31</v>
      </c>
      <c r="R64" s="49">
        <v>0.13747599999999999</v>
      </c>
      <c r="S64" s="49">
        <v>0.13747599999999999</v>
      </c>
      <c r="T64" s="49">
        <v>0.13747599999999999</v>
      </c>
      <c r="U64" s="49">
        <v>0.13747599999999999</v>
      </c>
      <c r="V64" s="49">
        <v>0.13747599999999999</v>
      </c>
      <c r="W64" s="49">
        <v>0.13747599999999999</v>
      </c>
    </row>
    <row r="66" spans="1:23" ht="15.75">
      <c r="I66" s="565" t="s">
        <v>98</v>
      </c>
      <c r="J66" s="565"/>
      <c r="K66" s="565"/>
      <c r="L66" s="565"/>
      <c r="M66" s="565"/>
      <c r="N66" s="565"/>
      <c r="O66" s="565"/>
      <c r="P66" s="565"/>
    </row>
    <row r="69" spans="1:23" ht="14.25">
      <c r="A69" s="563" t="s">
        <v>414</v>
      </c>
      <c r="B69" s="563"/>
      <c r="C69" s="563"/>
      <c r="D69" s="563"/>
      <c r="E69" s="563"/>
      <c r="F69" s="563"/>
      <c r="G69" s="563"/>
      <c r="H69" s="179"/>
      <c r="I69" s="563" t="s">
        <v>414</v>
      </c>
      <c r="J69" s="563"/>
      <c r="K69" s="563"/>
      <c r="L69" s="563"/>
      <c r="M69" s="563"/>
      <c r="N69" s="563"/>
      <c r="O69" s="563"/>
      <c r="Q69" s="563" t="s">
        <v>414</v>
      </c>
      <c r="R69" s="563"/>
      <c r="S69" s="563"/>
      <c r="T69" s="563"/>
      <c r="U69" s="563"/>
      <c r="V69" s="563"/>
      <c r="W69" s="563"/>
    </row>
    <row r="70" spans="1:23" ht="14.25">
      <c r="A70" s="174" t="s">
        <v>95</v>
      </c>
      <c r="B70" s="175" t="s">
        <v>3</v>
      </c>
      <c r="C70" s="175" t="s">
        <v>4</v>
      </c>
      <c r="D70" s="175" t="s">
        <v>5</v>
      </c>
      <c r="E70" s="175" t="s">
        <v>6</v>
      </c>
      <c r="F70" s="175" t="s">
        <v>7</v>
      </c>
      <c r="G70" s="176" t="s">
        <v>8</v>
      </c>
      <c r="I70" s="174" t="s">
        <v>95</v>
      </c>
      <c r="J70" s="175" t="s">
        <v>3</v>
      </c>
      <c r="K70" s="175" t="s">
        <v>4</v>
      </c>
      <c r="L70" s="175" t="s">
        <v>5</v>
      </c>
      <c r="M70" s="175" t="s">
        <v>6</v>
      </c>
      <c r="N70" s="175" t="s">
        <v>7</v>
      </c>
      <c r="O70" s="176" t="s">
        <v>8</v>
      </c>
      <c r="Q70" s="174" t="s">
        <v>95</v>
      </c>
      <c r="R70" s="175" t="s">
        <v>3</v>
      </c>
      <c r="S70" s="175" t="s">
        <v>4</v>
      </c>
      <c r="T70" s="175" t="s">
        <v>5</v>
      </c>
      <c r="U70" s="175" t="s">
        <v>6</v>
      </c>
      <c r="V70" s="175" t="s">
        <v>7</v>
      </c>
      <c r="W70" s="176" t="s">
        <v>8</v>
      </c>
    </row>
    <row r="71" spans="1:23" ht="15">
      <c r="A71" s="177" t="s">
        <v>56</v>
      </c>
      <c r="B71" s="49">
        <v>60.204413000000002</v>
      </c>
      <c r="C71" s="49">
        <v>57.725422999999999</v>
      </c>
      <c r="D71" s="49"/>
      <c r="E71" s="49"/>
      <c r="F71" s="49"/>
      <c r="G71" s="49"/>
      <c r="H71" s="42"/>
      <c r="I71" s="48" t="s">
        <v>56</v>
      </c>
      <c r="J71" s="49">
        <v>54.930549999999997</v>
      </c>
      <c r="K71" s="49">
        <v>52.697588000000003</v>
      </c>
      <c r="L71" s="49"/>
      <c r="M71" s="49"/>
      <c r="N71" s="49"/>
      <c r="O71" s="49"/>
      <c r="P71" s="42"/>
      <c r="Q71" s="48" t="s">
        <v>56</v>
      </c>
      <c r="R71" s="49">
        <v>52.430549999999997</v>
      </c>
      <c r="S71" s="49">
        <v>48.697588000000003</v>
      </c>
      <c r="T71" s="49"/>
      <c r="U71" s="49"/>
      <c r="V71" s="49"/>
      <c r="W71" s="49"/>
    </row>
    <row r="72" spans="1:23" ht="15">
      <c r="A72" s="177" t="s">
        <v>31</v>
      </c>
      <c r="B72" s="49">
        <v>27.276927000000001</v>
      </c>
      <c r="C72" s="49">
        <v>17.517620999999998</v>
      </c>
      <c r="D72" s="49">
        <v>11.381534</v>
      </c>
      <c r="E72" s="49">
        <v>14.786333000000001</v>
      </c>
      <c r="F72" s="49">
        <v>16.413851000000001</v>
      </c>
      <c r="G72" s="49">
        <v>16.842286999999999</v>
      </c>
      <c r="H72" s="42"/>
      <c r="I72" s="48" t="s">
        <v>31</v>
      </c>
      <c r="J72" s="49">
        <v>24.658494999999998</v>
      </c>
      <c r="K72" s="49">
        <v>15.251651000000001</v>
      </c>
      <c r="L72" s="49">
        <v>9.3625360000000004</v>
      </c>
      <c r="M72" s="49">
        <v>13.181551000000001</v>
      </c>
      <c r="N72" s="49">
        <v>14.828167000000001</v>
      </c>
      <c r="O72" s="49">
        <v>15.356394</v>
      </c>
      <c r="P72" s="42"/>
      <c r="Q72" s="48" t="s">
        <v>31</v>
      </c>
      <c r="R72" s="49">
        <v>24.358495000000001</v>
      </c>
      <c r="S72" s="49">
        <v>14.951651</v>
      </c>
      <c r="T72" s="49">
        <v>8.9625360000000001</v>
      </c>
      <c r="U72" s="49">
        <v>11.881551</v>
      </c>
      <c r="V72" s="49">
        <v>12.028167</v>
      </c>
      <c r="W72" s="49">
        <v>11.556393999999999</v>
      </c>
    </row>
    <row r="74" spans="1:23" ht="14.25">
      <c r="A74" s="563" t="s">
        <v>414</v>
      </c>
      <c r="B74" s="563"/>
      <c r="C74" s="563"/>
      <c r="D74" s="563"/>
      <c r="E74" s="563"/>
      <c r="F74" s="563"/>
      <c r="G74" s="563"/>
      <c r="H74" s="179"/>
      <c r="I74" s="563" t="s">
        <v>414</v>
      </c>
      <c r="J74" s="563"/>
      <c r="K74" s="563"/>
      <c r="L74" s="563"/>
      <c r="M74" s="563"/>
      <c r="N74" s="563"/>
      <c r="O74" s="563"/>
      <c r="Q74" s="563" t="s">
        <v>414</v>
      </c>
      <c r="R74" s="563"/>
      <c r="S74" s="563"/>
      <c r="T74" s="563"/>
      <c r="U74" s="563"/>
      <c r="V74" s="563"/>
      <c r="W74" s="563"/>
    </row>
    <row r="75" spans="1:23" ht="14.25">
      <c r="A75" s="174" t="s">
        <v>95</v>
      </c>
      <c r="B75" s="175" t="s">
        <v>3</v>
      </c>
      <c r="C75" s="175" t="s">
        <v>4</v>
      </c>
      <c r="D75" s="175" t="s">
        <v>5</v>
      </c>
      <c r="E75" s="175" t="s">
        <v>6</v>
      </c>
      <c r="F75" s="175" t="s">
        <v>7</v>
      </c>
      <c r="G75" s="176" t="s">
        <v>8</v>
      </c>
      <c r="I75" s="174" t="s">
        <v>95</v>
      </c>
      <c r="J75" s="175" t="s">
        <v>3</v>
      </c>
      <c r="K75" s="175" t="s">
        <v>4</v>
      </c>
      <c r="L75" s="175" t="s">
        <v>5</v>
      </c>
      <c r="M75" s="175" t="s">
        <v>6</v>
      </c>
      <c r="N75" s="175" t="s">
        <v>7</v>
      </c>
      <c r="O75" s="176" t="s">
        <v>8</v>
      </c>
      <c r="Q75" s="174" t="s">
        <v>95</v>
      </c>
      <c r="R75" s="175" t="s">
        <v>3</v>
      </c>
      <c r="S75" s="175" t="s">
        <v>4</v>
      </c>
      <c r="T75" s="175" t="s">
        <v>5</v>
      </c>
      <c r="U75" s="175" t="s">
        <v>6</v>
      </c>
      <c r="V75" s="175" t="s">
        <v>7</v>
      </c>
      <c r="W75" s="176" t="s">
        <v>8</v>
      </c>
    </row>
    <row r="76" spans="1:23" ht="14.25">
      <c r="A76" s="177" t="s">
        <v>56</v>
      </c>
      <c r="B76" s="178">
        <f>B71</f>
        <v>60.204413000000002</v>
      </c>
      <c r="C76" s="178">
        <f>C71</f>
        <v>57.725422999999999</v>
      </c>
      <c r="D76" s="178"/>
      <c r="E76" s="178"/>
      <c r="F76" s="178"/>
      <c r="G76" s="178"/>
      <c r="I76" s="177" t="s">
        <v>56</v>
      </c>
      <c r="J76" s="178">
        <f>J71</f>
        <v>54.930549999999997</v>
      </c>
      <c r="K76" s="178">
        <f>K71</f>
        <v>52.697588000000003</v>
      </c>
      <c r="L76" s="178"/>
      <c r="M76" s="178"/>
      <c r="N76" s="178"/>
      <c r="O76" s="178"/>
      <c r="Q76" s="177" t="s">
        <v>56</v>
      </c>
      <c r="R76" s="178">
        <f>R71</f>
        <v>52.430549999999997</v>
      </c>
      <c r="S76" s="178">
        <f>S71</f>
        <v>48.697588000000003</v>
      </c>
      <c r="T76" s="178"/>
      <c r="U76" s="178"/>
      <c r="V76" s="178"/>
      <c r="W76" s="178"/>
    </row>
    <row r="77" spans="1:23" ht="14.25">
      <c r="A77" s="177" t="s">
        <v>31</v>
      </c>
      <c r="B77" s="178">
        <f t="shared" ref="B77:G77" si="6">B72</f>
        <v>27.276927000000001</v>
      </c>
      <c r="C77" s="178">
        <f t="shared" si="6"/>
        <v>17.517620999999998</v>
      </c>
      <c r="D77" s="178">
        <f t="shared" si="6"/>
        <v>11.381534</v>
      </c>
      <c r="E77" s="178">
        <f t="shared" si="6"/>
        <v>14.786333000000001</v>
      </c>
      <c r="F77" s="178">
        <f t="shared" si="6"/>
        <v>16.413851000000001</v>
      </c>
      <c r="G77" s="178">
        <f t="shared" si="6"/>
        <v>16.842286999999999</v>
      </c>
      <c r="I77" s="177" t="s">
        <v>31</v>
      </c>
      <c r="J77" s="178">
        <f t="shared" ref="J77:O77" si="7">J72</f>
        <v>24.658494999999998</v>
      </c>
      <c r="K77" s="178">
        <f t="shared" si="7"/>
        <v>15.251651000000001</v>
      </c>
      <c r="L77" s="178">
        <f t="shared" si="7"/>
        <v>9.3625360000000004</v>
      </c>
      <c r="M77" s="178">
        <f t="shared" si="7"/>
        <v>13.181551000000001</v>
      </c>
      <c r="N77" s="178">
        <f t="shared" si="7"/>
        <v>14.828167000000001</v>
      </c>
      <c r="O77" s="178">
        <f t="shared" si="7"/>
        <v>15.356394</v>
      </c>
      <c r="Q77" s="177" t="s">
        <v>31</v>
      </c>
      <c r="R77" s="178">
        <f t="shared" ref="R77:W77" si="8">R72</f>
        <v>24.358495000000001</v>
      </c>
      <c r="S77" s="178">
        <f t="shared" si="8"/>
        <v>14.951651</v>
      </c>
      <c r="T77" s="178">
        <f t="shared" si="8"/>
        <v>8.9625360000000001</v>
      </c>
      <c r="U77" s="178">
        <f t="shared" si="8"/>
        <v>11.881551</v>
      </c>
      <c r="V77" s="178">
        <f t="shared" si="8"/>
        <v>12.028167</v>
      </c>
      <c r="W77" s="178">
        <f t="shared" si="8"/>
        <v>11.556393999999999</v>
      </c>
    </row>
    <row r="79" spans="1:23" ht="14.25">
      <c r="A79" s="563" t="s">
        <v>414</v>
      </c>
      <c r="B79" s="563"/>
      <c r="C79" s="563"/>
      <c r="D79" s="563"/>
      <c r="E79" s="563"/>
      <c r="F79" s="563"/>
      <c r="G79" s="563"/>
      <c r="H79" s="179"/>
      <c r="I79" s="563" t="s">
        <v>414</v>
      </c>
      <c r="J79" s="563"/>
      <c r="K79" s="563"/>
      <c r="L79" s="563"/>
      <c r="M79" s="563"/>
      <c r="N79" s="563"/>
      <c r="O79" s="563"/>
      <c r="Q79" s="563" t="s">
        <v>414</v>
      </c>
      <c r="R79" s="563"/>
      <c r="S79" s="563"/>
      <c r="T79" s="563"/>
      <c r="U79" s="563"/>
      <c r="V79" s="563"/>
      <c r="W79" s="563"/>
    </row>
    <row r="80" spans="1:23" ht="14.25">
      <c r="A80" s="174" t="s">
        <v>95</v>
      </c>
      <c r="B80" s="175" t="s">
        <v>3</v>
      </c>
      <c r="C80" s="175" t="s">
        <v>4</v>
      </c>
      <c r="D80" s="175" t="s">
        <v>5</v>
      </c>
      <c r="E80" s="175" t="s">
        <v>6</v>
      </c>
      <c r="F80" s="175" t="s">
        <v>7</v>
      </c>
      <c r="G80" s="176" t="s">
        <v>8</v>
      </c>
      <c r="I80" s="174" t="s">
        <v>95</v>
      </c>
      <c r="J80" s="175" t="s">
        <v>3</v>
      </c>
      <c r="K80" s="175" t="s">
        <v>4</v>
      </c>
      <c r="L80" s="175" t="s">
        <v>5</v>
      </c>
      <c r="M80" s="175" t="s">
        <v>6</v>
      </c>
      <c r="N80" s="175" t="s">
        <v>7</v>
      </c>
      <c r="O80" s="176" t="s">
        <v>8</v>
      </c>
      <c r="Q80" s="174" t="s">
        <v>95</v>
      </c>
      <c r="R80" s="175" t="s">
        <v>3</v>
      </c>
      <c r="S80" s="175" t="s">
        <v>4</v>
      </c>
      <c r="T80" s="175" t="s">
        <v>5</v>
      </c>
      <c r="U80" s="175" t="s">
        <v>6</v>
      </c>
      <c r="V80" s="175" t="s">
        <v>7</v>
      </c>
      <c r="W80" s="176" t="s">
        <v>8</v>
      </c>
    </row>
    <row r="81" spans="1:23" ht="14.25">
      <c r="A81" s="177" t="s">
        <v>56</v>
      </c>
      <c r="B81" s="178">
        <f>B76</f>
        <v>60.204413000000002</v>
      </c>
      <c r="C81" s="178">
        <f>C76</f>
        <v>57.725422999999999</v>
      </c>
      <c r="D81" s="178"/>
      <c r="E81" s="178"/>
      <c r="F81" s="178"/>
      <c r="G81" s="178"/>
      <c r="I81" s="177" t="s">
        <v>56</v>
      </c>
      <c r="J81" s="178">
        <f>J76</f>
        <v>54.930549999999997</v>
      </c>
      <c r="K81" s="178">
        <f>K76</f>
        <v>52.697588000000003</v>
      </c>
      <c r="L81" s="178"/>
      <c r="M81" s="178"/>
      <c r="N81" s="178"/>
      <c r="O81" s="178"/>
      <c r="Q81" s="177" t="s">
        <v>56</v>
      </c>
      <c r="R81" s="178">
        <f>R76</f>
        <v>52.430549999999997</v>
      </c>
      <c r="S81" s="178">
        <f>S76</f>
        <v>48.697588000000003</v>
      </c>
      <c r="T81" s="178"/>
      <c r="U81" s="178"/>
      <c r="V81" s="178"/>
      <c r="W81" s="178"/>
    </row>
    <row r="82" spans="1:23" ht="14.25">
      <c r="A82" s="177" t="s">
        <v>31</v>
      </c>
      <c r="B82" s="178">
        <f t="shared" ref="B82:G82" si="9">B77</f>
        <v>27.276927000000001</v>
      </c>
      <c r="C82" s="178">
        <f t="shared" si="9"/>
        <v>17.517620999999998</v>
      </c>
      <c r="D82" s="178">
        <f t="shared" si="9"/>
        <v>11.381534</v>
      </c>
      <c r="E82" s="178">
        <f t="shared" si="9"/>
        <v>14.786333000000001</v>
      </c>
      <c r="F82" s="178">
        <f t="shared" si="9"/>
        <v>16.413851000000001</v>
      </c>
      <c r="G82" s="178">
        <f t="shared" si="9"/>
        <v>16.842286999999999</v>
      </c>
      <c r="I82" s="177" t="s">
        <v>31</v>
      </c>
      <c r="J82" s="178">
        <f t="shared" ref="J82:O82" si="10">J77</f>
        <v>24.658494999999998</v>
      </c>
      <c r="K82" s="178">
        <f t="shared" si="10"/>
        <v>15.251651000000001</v>
      </c>
      <c r="L82" s="178">
        <f t="shared" si="10"/>
        <v>9.3625360000000004</v>
      </c>
      <c r="M82" s="178">
        <f t="shared" si="10"/>
        <v>13.181551000000001</v>
      </c>
      <c r="N82" s="178">
        <f t="shared" si="10"/>
        <v>14.828167000000001</v>
      </c>
      <c r="O82" s="178">
        <f t="shared" si="10"/>
        <v>15.356394</v>
      </c>
      <c r="Q82" s="177" t="s">
        <v>31</v>
      </c>
      <c r="R82" s="178">
        <f t="shared" ref="R82:W82" si="11">R77</f>
        <v>24.358495000000001</v>
      </c>
      <c r="S82" s="178">
        <f t="shared" si="11"/>
        <v>14.951651</v>
      </c>
      <c r="T82" s="178">
        <f t="shared" si="11"/>
        <v>8.9625360000000001</v>
      </c>
      <c r="U82" s="178">
        <f t="shared" si="11"/>
        <v>11.881551</v>
      </c>
      <c r="V82" s="178">
        <f t="shared" si="11"/>
        <v>12.028167</v>
      </c>
      <c r="W82" s="178">
        <f t="shared" si="11"/>
        <v>11.556393999999999</v>
      </c>
    </row>
  </sheetData>
  <mergeCells count="38">
    <mergeCell ref="A74:G74"/>
    <mergeCell ref="I74:O74"/>
    <mergeCell ref="Q74:W74"/>
    <mergeCell ref="A79:G79"/>
    <mergeCell ref="I79:O79"/>
    <mergeCell ref="Q79:W79"/>
    <mergeCell ref="B61:G61"/>
    <mergeCell ref="J61:O61"/>
    <mergeCell ref="R61:W61"/>
    <mergeCell ref="I66:P66"/>
    <mergeCell ref="A69:G69"/>
    <mergeCell ref="I69:O69"/>
    <mergeCell ref="Q69:W69"/>
    <mergeCell ref="B51:G51"/>
    <mergeCell ref="J51:O51"/>
    <mergeCell ref="R51:W51"/>
    <mergeCell ref="B56:G56"/>
    <mergeCell ref="J56:O56"/>
    <mergeCell ref="R56:W56"/>
    <mergeCell ref="A36:G36"/>
    <mergeCell ref="I36:O36"/>
    <mergeCell ref="Q36:W36"/>
    <mergeCell ref="A41:G41"/>
    <mergeCell ref="I41:O41"/>
    <mergeCell ref="Q41:W41"/>
    <mergeCell ref="B23:G23"/>
    <mergeCell ref="J23:O23"/>
    <mergeCell ref="R23:W23"/>
    <mergeCell ref="I28:P28"/>
    <mergeCell ref="A31:G31"/>
    <mergeCell ref="I31:O31"/>
    <mergeCell ref="Q31:W31"/>
    <mergeCell ref="B9:G9"/>
    <mergeCell ref="J9:O9"/>
    <mergeCell ref="R9:W9"/>
    <mergeCell ref="B16:G16"/>
    <mergeCell ref="J16:O16"/>
    <mergeCell ref="R16:W16"/>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1DA6-1E51-4232-88EC-82B5D0EA46CB}">
  <sheetPr codeName="Hoja4"/>
  <dimension ref="A4:W55"/>
  <sheetViews>
    <sheetView topLeftCell="A10" zoomScale="70" zoomScaleNormal="70" workbookViewId="0">
      <selection activeCell="D12" sqref="D12"/>
    </sheetView>
  </sheetViews>
  <sheetFormatPr baseColWidth="10" defaultColWidth="11.42578125" defaultRowHeight="12.75"/>
  <cols>
    <col min="1" max="1" width="10.28515625" style="65" bestFit="1" customWidth="1"/>
    <col min="2" max="3" width="11" style="65" bestFit="1" customWidth="1"/>
    <col min="4" max="7" width="9.7109375" style="65" bestFit="1" customWidth="1"/>
    <col min="8" max="8" width="11.42578125" style="65"/>
    <col min="9" max="9" width="14.28515625" style="65" bestFit="1" customWidth="1"/>
    <col min="10" max="15" width="9.7109375" style="65" bestFit="1" customWidth="1"/>
    <col min="16" max="16" width="9.5703125" style="65" bestFit="1" customWidth="1"/>
    <col min="17" max="17" width="10.28515625" style="65" bestFit="1" customWidth="1"/>
    <col min="18" max="23" width="9.7109375" style="65" bestFit="1" customWidth="1"/>
    <col min="24" max="16384" width="11.42578125" style="65"/>
  </cols>
  <sheetData>
    <row r="4" spans="1:23" ht="26.25">
      <c r="K4" s="171" t="s">
        <v>89</v>
      </c>
    </row>
    <row r="7" spans="1:23" ht="15.75">
      <c r="A7" s="172" t="s">
        <v>90</v>
      </c>
      <c r="I7" s="172" t="s">
        <v>91</v>
      </c>
      <c r="Q7" s="172" t="s">
        <v>92</v>
      </c>
    </row>
    <row r="9" spans="1:23" ht="14.25" customHeight="1">
      <c r="A9" s="64" t="s">
        <v>93</v>
      </c>
      <c r="B9" s="564" t="s">
        <v>94</v>
      </c>
      <c r="C9" s="564"/>
      <c r="D9" s="564"/>
      <c r="E9" s="564"/>
      <c r="F9" s="564"/>
      <c r="G9" s="564"/>
      <c r="H9" s="173"/>
      <c r="I9" s="64" t="s">
        <v>93</v>
      </c>
      <c r="J9" s="564" t="s">
        <v>94</v>
      </c>
      <c r="K9" s="564"/>
      <c r="L9" s="564"/>
      <c r="M9" s="564"/>
      <c r="N9" s="564"/>
      <c r="O9" s="564"/>
      <c r="Q9" s="64" t="s">
        <v>93</v>
      </c>
      <c r="R9" s="564" t="s">
        <v>94</v>
      </c>
      <c r="S9" s="564"/>
      <c r="T9" s="564"/>
      <c r="U9" s="564"/>
      <c r="V9" s="564"/>
      <c r="W9" s="564"/>
    </row>
    <row r="10" spans="1:23" ht="14.2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c r="A11" s="48" t="s">
        <v>56</v>
      </c>
      <c r="B11" s="49">
        <v>0.234345</v>
      </c>
      <c r="C11" s="49">
        <v>0.162388</v>
      </c>
      <c r="D11" s="49">
        <v>0.13711000000000001</v>
      </c>
      <c r="E11" s="49"/>
      <c r="F11" s="49"/>
      <c r="G11" s="49"/>
      <c r="H11" s="42"/>
      <c r="I11" s="48" t="s">
        <v>56</v>
      </c>
      <c r="J11" s="49">
        <v>0.222528</v>
      </c>
      <c r="K11" s="49">
        <v>0.15057100000000001</v>
      </c>
      <c r="L11" s="49">
        <v>0.12529299999999999</v>
      </c>
      <c r="M11" s="49"/>
      <c r="N11" s="49"/>
      <c r="O11" s="49"/>
      <c r="P11" s="42"/>
      <c r="Q11" s="48" t="s">
        <v>56</v>
      </c>
      <c r="R11" s="49">
        <v>0.216254</v>
      </c>
      <c r="S11" s="49">
        <v>0.14429600000000001</v>
      </c>
      <c r="T11" s="49">
        <v>0.119019</v>
      </c>
      <c r="U11" s="49"/>
      <c r="V11" s="49"/>
      <c r="W11" s="49"/>
    </row>
    <row r="12" spans="1:23" ht="14.25" customHeight="1">
      <c r="A12" s="48" t="s">
        <v>31</v>
      </c>
      <c r="B12" s="49">
        <v>0.21865799999999999</v>
      </c>
      <c r="C12" s="49">
        <v>0.18845600000000001</v>
      </c>
      <c r="D12" s="49">
        <v>0.14840500000000001</v>
      </c>
      <c r="E12" s="49">
        <v>0.125003</v>
      </c>
      <c r="F12" s="49">
        <v>0.10786999999999999</v>
      </c>
      <c r="G12" s="49">
        <v>0.13605</v>
      </c>
      <c r="H12" s="42"/>
      <c r="I12" s="48" t="s">
        <v>31</v>
      </c>
      <c r="J12" s="49">
        <v>0.206841</v>
      </c>
      <c r="K12" s="49">
        <v>0.17663899999999999</v>
      </c>
      <c r="L12" s="49">
        <v>0.13658799999999999</v>
      </c>
      <c r="M12" s="49">
        <v>0.11318499999999999</v>
      </c>
      <c r="N12" s="49">
        <v>9.6052999999999999E-2</v>
      </c>
      <c r="O12" s="49">
        <v>0.124233</v>
      </c>
      <c r="P12" s="42"/>
      <c r="Q12" s="48" t="s">
        <v>31</v>
      </c>
      <c r="R12" s="49">
        <v>0.200567</v>
      </c>
      <c r="S12" s="49">
        <v>0.17036499999999999</v>
      </c>
      <c r="T12" s="49">
        <v>0.13031400000000001</v>
      </c>
      <c r="U12" s="49">
        <v>0.10691100000000001</v>
      </c>
      <c r="V12" s="49">
        <v>8.9778999999999998E-2</v>
      </c>
      <c r="W12" s="49">
        <v>0.11795899999999999</v>
      </c>
    </row>
    <row r="13" spans="1:23" ht="15">
      <c r="A13" s="48" t="s">
        <v>32</v>
      </c>
      <c r="B13" s="49">
        <v>0.18954499999999999</v>
      </c>
      <c r="C13" s="49">
        <v>0.166627</v>
      </c>
      <c r="D13" s="49">
        <v>0.134685</v>
      </c>
      <c r="E13" s="49">
        <v>0.11705599999999999</v>
      </c>
      <c r="F13" s="49">
        <v>0.102246</v>
      </c>
      <c r="G13" s="49">
        <v>0.133714</v>
      </c>
      <c r="H13" s="42"/>
      <c r="I13" s="48" t="s">
        <v>32</v>
      </c>
      <c r="J13" s="49">
        <v>0.177728</v>
      </c>
      <c r="K13" s="49">
        <v>0.15481</v>
      </c>
      <c r="L13" s="49">
        <v>0.122867</v>
      </c>
      <c r="M13" s="49">
        <v>0.105239</v>
      </c>
      <c r="N13" s="49">
        <v>9.0428999999999995E-2</v>
      </c>
      <c r="O13" s="49">
        <v>0.12189700000000001</v>
      </c>
      <c r="P13" s="42"/>
      <c r="Q13" s="48" t="s">
        <v>32</v>
      </c>
      <c r="R13" s="49">
        <v>0.171454</v>
      </c>
      <c r="S13" s="49">
        <v>0.148536</v>
      </c>
      <c r="T13" s="49">
        <v>0.116593</v>
      </c>
      <c r="U13" s="49">
        <v>9.8964999999999997E-2</v>
      </c>
      <c r="V13" s="49">
        <v>8.4154999999999994E-2</v>
      </c>
      <c r="W13" s="49">
        <v>0.115622</v>
      </c>
    </row>
    <row r="14" spans="1:23" ht="15">
      <c r="A14" s="64"/>
      <c r="B14" s="52"/>
      <c r="C14" s="52"/>
      <c r="D14" s="52"/>
      <c r="E14" s="52"/>
      <c r="F14" s="52"/>
      <c r="G14" s="52"/>
      <c r="H14" s="42"/>
      <c r="I14" s="43"/>
      <c r="J14" s="52"/>
      <c r="K14" s="52"/>
      <c r="L14" s="52"/>
      <c r="M14" s="52"/>
      <c r="N14" s="52"/>
      <c r="O14" s="52"/>
      <c r="P14" s="42"/>
      <c r="Q14" s="43"/>
      <c r="R14" s="52"/>
      <c r="S14" s="52"/>
      <c r="T14" s="52"/>
      <c r="U14" s="52"/>
      <c r="V14" s="52"/>
      <c r="W14" s="52"/>
    </row>
    <row r="15" spans="1:23" ht="15">
      <c r="B15" s="52"/>
      <c r="C15" s="52"/>
      <c r="D15" s="52"/>
      <c r="E15" s="52"/>
      <c r="F15" s="52"/>
      <c r="G15" s="52"/>
      <c r="H15" s="42"/>
      <c r="I15" s="42"/>
      <c r="J15" s="52"/>
      <c r="K15" s="52"/>
      <c r="L15" s="52"/>
      <c r="M15" s="52"/>
      <c r="N15" s="52"/>
      <c r="O15" s="52"/>
      <c r="P15" s="42"/>
      <c r="Q15" s="42"/>
      <c r="R15" s="52"/>
      <c r="S15" s="52"/>
      <c r="T15" s="52"/>
      <c r="U15" s="52"/>
      <c r="V15" s="52"/>
      <c r="W15" s="52"/>
    </row>
    <row r="16" spans="1:23" ht="14.25" customHeight="1">
      <c r="A16" s="64" t="s">
        <v>116</v>
      </c>
      <c r="B16" s="566" t="s">
        <v>94</v>
      </c>
      <c r="C16" s="566"/>
      <c r="D16" s="566"/>
      <c r="E16" s="566"/>
      <c r="F16" s="566"/>
      <c r="G16" s="566"/>
      <c r="H16" s="42"/>
      <c r="I16" s="43" t="s">
        <v>116</v>
      </c>
      <c r="J16" s="566" t="s">
        <v>94</v>
      </c>
      <c r="K16" s="566"/>
      <c r="L16" s="566"/>
      <c r="M16" s="566"/>
      <c r="N16" s="566"/>
      <c r="O16" s="566"/>
      <c r="P16" s="42"/>
      <c r="Q16" s="43" t="s">
        <v>116</v>
      </c>
      <c r="R16" s="566" t="s">
        <v>94</v>
      </c>
      <c r="S16" s="566"/>
      <c r="T16" s="566"/>
      <c r="U16" s="566"/>
      <c r="V16" s="566"/>
      <c r="W16" s="566"/>
    </row>
    <row r="17" spans="1:23" ht="15">
      <c r="A17" s="174" t="s">
        <v>95</v>
      </c>
      <c r="B17" s="46" t="s">
        <v>3</v>
      </c>
      <c r="C17" s="46" t="s">
        <v>4</v>
      </c>
      <c r="D17" s="46" t="s">
        <v>5</v>
      </c>
      <c r="E17" s="46" t="s">
        <v>6</v>
      </c>
      <c r="F17" s="46" t="s">
        <v>7</v>
      </c>
      <c r="G17" s="47" t="s">
        <v>8</v>
      </c>
      <c r="H17" s="42"/>
      <c r="I17" s="45" t="s">
        <v>95</v>
      </c>
      <c r="J17" s="46" t="s">
        <v>3</v>
      </c>
      <c r="K17" s="46" t="s">
        <v>4</v>
      </c>
      <c r="L17" s="46" t="s">
        <v>5</v>
      </c>
      <c r="M17" s="46" t="s">
        <v>6</v>
      </c>
      <c r="N17" s="46" t="s">
        <v>7</v>
      </c>
      <c r="O17" s="47" t="s">
        <v>8</v>
      </c>
      <c r="P17" s="42"/>
      <c r="Q17" s="45" t="s">
        <v>95</v>
      </c>
      <c r="R17" s="46" t="s">
        <v>3</v>
      </c>
      <c r="S17" s="46" t="s">
        <v>4</v>
      </c>
      <c r="T17" s="46" t="s">
        <v>5</v>
      </c>
      <c r="U17" s="46" t="s">
        <v>6</v>
      </c>
      <c r="V17" s="46" t="s">
        <v>7</v>
      </c>
      <c r="W17" s="47" t="s">
        <v>8</v>
      </c>
    </row>
    <row r="18" spans="1:23" ht="15">
      <c r="A18" s="48" t="s">
        <v>56</v>
      </c>
      <c r="B18" s="49">
        <v>0.25628899999999999</v>
      </c>
      <c r="C18" s="49">
        <v>0.18226700000000001</v>
      </c>
      <c r="D18" s="49">
        <v>0.13267200000000001</v>
      </c>
      <c r="E18" s="49"/>
      <c r="F18" s="49"/>
      <c r="G18" s="49"/>
      <c r="H18" s="42"/>
      <c r="I18" s="48" t="s">
        <v>56</v>
      </c>
      <c r="J18" s="49">
        <v>0.24447199999999999</v>
      </c>
      <c r="K18" s="49">
        <v>0.17044999999999999</v>
      </c>
      <c r="L18" s="49">
        <v>0.120855</v>
      </c>
      <c r="M18" s="49"/>
      <c r="N18" s="49"/>
      <c r="O18" s="49"/>
      <c r="P18" s="42"/>
      <c r="Q18" s="48" t="s">
        <v>56</v>
      </c>
      <c r="R18" s="49">
        <v>0.23819799999999999</v>
      </c>
      <c r="S18" s="49">
        <v>0.16417599999999999</v>
      </c>
      <c r="T18" s="49">
        <v>0.114581</v>
      </c>
      <c r="U18" s="49"/>
      <c r="V18" s="49"/>
      <c r="W18" s="49"/>
    </row>
    <row r="19" spans="1:23" ht="14.25" customHeight="1">
      <c r="A19" s="48" t="s">
        <v>31</v>
      </c>
      <c r="B19" s="49">
        <v>0.224326</v>
      </c>
      <c r="C19" s="49">
        <v>0.190826</v>
      </c>
      <c r="D19" s="49">
        <v>0.17432300000000001</v>
      </c>
      <c r="E19" s="49">
        <v>0.16011500000000001</v>
      </c>
      <c r="F19" s="49">
        <v>0.14279700000000001</v>
      </c>
      <c r="G19" s="49">
        <v>0.129081</v>
      </c>
      <c r="H19" s="42"/>
      <c r="I19" s="48" t="s">
        <v>31</v>
      </c>
      <c r="J19" s="49">
        <v>0.212509</v>
      </c>
      <c r="K19" s="49">
        <v>0.179009</v>
      </c>
      <c r="L19" s="49">
        <v>0.16250600000000001</v>
      </c>
      <c r="M19" s="49">
        <v>0.14829800000000001</v>
      </c>
      <c r="N19" s="49">
        <v>0.13098000000000001</v>
      </c>
      <c r="O19" s="49">
        <v>0.11726399999999999</v>
      </c>
      <c r="P19" s="42"/>
      <c r="Q19" s="48" t="s">
        <v>31</v>
      </c>
      <c r="R19" s="49">
        <v>0.206235</v>
      </c>
      <c r="S19" s="49">
        <v>0.172734</v>
      </c>
      <c r="T19" s="49">
        <v>0.15623200000000001</v>
      </c>
      <c r="U19" s="49">
        <v>0.14202400000000001</v>
      </c>
      <c r="V19" s="49">
        <v>0.124706</v>
      </c>
      <c r="W19" s="49">
        <v>0.11099000000000001</v>
      </c>
    </row>
    <row r="20" spans="1:23" ht="15">
      <c r="A20" s="48" t="s">
        <v>32</v>
      </c>
      <c r="B20" s="49">
        <v>0.199596</v>
      </c>
      <c r="C20" s="49">
        <v>0.170741</v>
      </c>
      <c r="D20" s="49">
        <v>0.17224100000000001</v>
      </c>
      <c r="E20" s="49">
        <v>0.151861</v>
      </c>
      <c r="F20" s="49">
        <v>0.129215</v>
      </c>
      <c r="G20" s="49">
        <v>0.117006</v>
      </c>
      <c r="H20" s="42"/>
      <c r="I20" s="48" t="s">
        <v>32</v>
      </c>
      <c r="J20" s="49">
        <v>0.187778</v>
      </c>
      <c r="K20" s="49">
        <v>0.15892300000000001</v>
      </c>
      <c r="L20" s="49">
        <v>0.16042400000000001</v>
      </c>
      <c r="M20" s="49">
        <v>0.140044</v>
      </c>
      <c r="N20" s="49">
        <v>0.117398</v>
      </c>
      <c r="O20" s="49">
        <v>0.105189</v>
      </c>
      <c r="P20" s="42"/>
      <c r="Q20" s="48" t="s">
        <v>32</v>
      </c>
      <c r="R20" s="49">
        <v>0.181504</v>
      </c>
      <c r="S20" s="49">
        <v>0.15264900000000001</v>
      </c>
      <c r="T20" s="49">
        <v>0.15415000000000001</v>
      </c>
      <c r="U20" s="49">
        <v>0.13377</v>
      </c>
      <c r="V20" s="49">
        <v>0.111124</v>
      </c>
      <c r="W20" s="49">
        <v>9.8915000000000003E-2</v>
      </c>
    </row>
    <row r="21" spans="1:23" ht="15">
      <c r="A21" s="64"/>
      <c r="B21" s="52"/>
      <c r="C21" s="52"/>
      <c r="D21" s="52"/>
      <c r="E21" s="52"/>
      <c r="F21" s="52"/>
      <c r="G21" s="52"/>
      <c r="H21" s="42"/>
      <c r="I21" s="43"/>
      <c r="J21" s="52"/>
      <c r="K21" s="52"/>
      <c r="L21" s="52"/>
      <c r="M21" s="52"/>
      <c r="N21" s="52"/>
      <c r="O21" s="52"/>
      <c r="P21" s="42"/>
      <c r="Q21" s="43"/>
      <c r="R21" s="52"/>
      <c r="S21" s="52"/>
      <c r="T21" s="52"/>
      <c r="U21" s="52"/>
      <c r="V21" s="52"/>
      <c r="W21" s="52"/>
    </row>
    <row r="22" spans="1:23" ht="15">
      <c r="B22" s="52"/>
      <c r="C22" s="52"/>
      <c r="D22" s="52"/>
      <c r="E22" s="52"/>
      <c r="F22" s="52"/>
      <c r="G22" s="52"/>
      <c r="H22" s="42"/>
      <c r="I22" s="42"/>
      <c r="J22" s="52"/>
      <c r="K22" s="52"/>
      <c r="L22" s="52"/>
      <c r="M22" s="52"/>
      <c r="N22" s="52"/>
      <c r="O22" s="52"/>
      <c r="P22" s="42"/>
      <c r="Q22" s="42"/>
      <c r="R22" s="52"/>
      <c r="S22" s="52"/>
      <c r="T22" s="52"/>
      <c r="U22" s="52"/>
      <c r="V22" s="52"/>
      <c r="W22" s="52"/>
    </row>
    <row r="23" spans="1:23" ht="14.25" customHeight="1">
      <c r="A23" s="64" t="s">
        <v>412</v>
      </c>
      <c r="B23" s="566" t="s">
        <v>94</v>
      </c>
      <c r="C23" s="566"/>
      <c r="D23" s="566"/>
      <c r="E23" s="566"/>
      <c r="F23" s="566"/>
      <c r="G23" s="566"/>
      <c r="H23" s="42"/>
      <c r="I23" s="43" t="s">
        <v>412</v>
      </c>
      <c r="J23" s="566" t="s">
        <v>94</v>
      </c>
      <c r="K23" s="566"/>
      <c r="L23" s="566"/>
      <c r="M23" s="566"/>
      <c r="N23" s="566"/>
      <c r="O23" s="566"/>
      <c r="P23" s="42"/>
      <c r="Q23" s="43" t="s">
        <v>412</v>
      </c>
      <c r="R23" s="566" t="s">
        <v>94</v>
      </c>
      <c r="S23" s="566"/>
      <c r="T23" s="566"/>
      <c r="U23" s="566"/>
      <c r="V23" s="566"/>
      <c r="W23" s="566"/>
    </row>
    <row r="24" spans="1:23" ht="15">
      <c r="A24" s="174" t="s">
        <v>95</v>
      </c>
      <c r="B24" s="46" t="s">
        <v>3</v>
      </c>
      <c r="C24" s="46" t="s">
        <v>4</v>
      </c>
      <c r="D24" s="46" t="s">
        <v>5</v>
      </c>
      <c r="E24" s="46" t="s">
        <v>6</v>
      </c>
      <c r="F24" s="46" t="s">
        <v>7</v>
      </c>
      <c r="G24" s="47" t="s">
        <v>8</v>
      </c>
      <c r="H24" s="42"/>
      <c r="I24" s="45" t="s">
        <v>95</v>
      </c>
      <c r="J24" s="46" t="s">
        <v>3</v>
      </c>
      <c r="K24" s="46" t="s">
        <v>4</v>
      </c>
      <c r="L24" s="46" t="s">
        <v>5</v>
      </c>
      <c r="M24" s="46" t="s">
        <v>6</v>
      </c>
      <c r="N24" s="46" t="s">
        <v>7</v>
      </c>
      <c r="O24" s="47" t="s">
        <v>8</v>
      </c>
      <c r="P24" s="42"/>
      <c r="Q24" s="45" t="s">
        <v>95</v>
      </c>
      <c r="R24" s="46" t="s">
        <v>3</v>
      </c>
      <c r="S24" s="46" t="s">
        <v>4</v>
      </c>
      <c r="T24" s="46" t="s">
        <v>5</v>
      </c>
      <c r="U24" s="46" t="s">
        <v>6</v>
      </c>
      <c r="V24" s="46" t="s">
        <v>7</v>
      </c>
      <c r="W24" s="47" t="s">
        <v>8</v>
      </c>
    </row>
    <row r="25" spans="1:23" ht="15">
      <c r="A25" s="48" t="s">
        <v>56</v>
      </c>
      <c r="B25" s="49">
        <v>0.254963</v>
      </c>
      <c r="C25" s="49">
        <v>0.17902000000000001</v>
      </c>
      <c r="D25" s="49">
        <v>0.13305600000000001</v>
      </c>
      <c r="E25" s="49"/>
      <c r="F25" s="49"/>
      <c r="G25" s="49"/>
      <c r="H25" s="42"/>
      <c r="I25" s="48" t="s">
        <v>56</v>
      </c>
      <c r="J25" s="49">
        <v>0.243145</v>
      </c>
      <c r="K25" s="49">
        <v>0.16720199999999999</v>
      </c>
      <c r="L25" s="49">
        <v>0.121238</v>
      </c>
      <c r="M25" s="49"/>
      <c r="N25" s="49"/>
      <c r="O25" s="49"/>
      <c r="P25" s="42"/>
      <c r="Q25" s="48" t="s">
        <v>56</v>
      </c>
      <c r="R25" s="49">
        <v>0.236871</v>
      </c>
      <c r="S25" s="49">
        <v>0.16092799999999999</v>
      </c>
      <c r="T25" s="49">
        <v>0.114964</v>
      </c>
      <c r="U25" s="49"/>
      <c r="V25" s="49"/>
      <c r="W25" s="49"/>
    </row>
    <row r="26" spans="1:23" ht="14.25" customHeight="1">
      <c r="A26" s="48" t="s">
        <v>31</v>
      </c>
      <c r="B26" s="49">
        <v>0.23122899999999999</v>
      </c>
      <c r="C26" s="49">
        <v>0.209258</v>
      </c>
      <c r="D26" s="49">
        <v>0.18143899999999999</v>
      </c>
      <c r="E26" s="49">
        <v>0.14455499999999999</v>
      </c>
      <c r="F26" s="49">
        <v>0.12708700000000001</v>
      </c>
      <c r="G26" s="49">
        <v>0.132272</v>
      </c>
      <c r="H26" s="42"/>
      <c r="I26" s="48" t="s">
        <v>31</v>
      </c>
      <c r="J26" s="49">
        <v>0.219412</v>
      </c>
      <c r="K26" s="49">
        <v>0.19744100000000001</v>
      </c>
      <c r="L26" s="49">
        <v>0.169622</v>
      </c>
      <c r="M26" s="49">
        <v>0.13273799999999999</v>
      </c>
      <c r="N26" s="49">
        <v>0.11527</v>
      </c>
      <c r="O26" s="49">
        <v>0.12045500000000001</v>
      </c>
      <c r="P26" s="42"/>
      <c r="Q26" s="48" t="s">
        <v>31</v>
      </c>
      <c r="R26" s="49">
        <v>0.21313799999999999</v>
      </c>
      <c r="S26" s="49">
        <v>0.191167</v>
      </c>
      <c r="T26" s="49">
        <v>0.16334799999999999</v>
      </c>
      <c r="U26" s="49">
        <v>0.12646399999999999</v>
      </c>
      <c r="V26" s="49">
        <v>0.108996</v>
      </c>
      <c r="W26" s="49">
        <v>0.114181</v>
      </c>
    </row>
    <row r="27" spans="1:23" ht="15">
      <c r="A27" s="48" t="s">
        <v>32</v>
      </c>
      <c r="B27" s="49">
        <v>0.20797199999999999</v>
      </c>
      <c r="C27" s="49">
        <v>0.19236700000000001</v>
      </c>
      <c r="D27" s="49">
        <v>0.172517</v>
      </c>
      <c r="E27" s="49">
        <v>0.130943</v>
      </c>
      <c r="F27" s="49">
        <v>0.107792</v>
      </c>
      <c r="G27" s="49">
        <v>0.118767</v>
      </c>
      <c r="H27" s="42"/>
      <c r="I27" s="48" t="s">
        <v>32</v>
      </c>
      <c r="J27" s="49">
        <v>0.196155</v>
      </c>
      <c r="K27" s="49">
        <v>0.18054999999999999</v>
      </c>
      <c r="L27" s="49">
        <v>0.16070000000000001</v>
      </c>
      <c r="M27" s="49">
        <v>0.119126</v>
      </c>
      <c r="N27" s="49">
        <v>9.5974000000000004E-2</v>
      </c>
      <c r="O27" s="49">
        <v>0.10695</v>
      </c>
      <c r="P27" s="42"/>
      <c r="Q27" s="48" t="s">
        <v>32</v>
      </c>
      <c r="R27" s="49">
        <v>0.18988099999999999</v>
      </c>
      <c r="S27" s="49">
        <v>0.17427500000000001</v>
      </c>
      <c r="T27" s="49">
        <v>0.15442600000000001</v>
      </c>
      <c r="U27" s="49">
        <v>0.11285100000000001</v>
      </c>
      <c r="V27" s="49">
        <v>8.9700000000000002E-2</v>
      </c>
      <c r="W27" s="49">
        <v>0.100676</v>
      </c>
    </row>
    <row r="30" spans="1:23" ht="15.75">
      <c r="I30" s="565" t="s">
        <v>98</v>
      </c>
      <c r="J30" s="565"/>
      <c r="K30" s="565"/>
      <c r="L30" s="565"/>
      <c r="M30" s="565"/>
      <c r="N30" s="565"/>
      <c r="O30" s="565"/>
      <c r="P30" s="565"/>
    </row>
    <row r="33" spans="1:23" ht="14.25">
      <c r="A33" s="563" t="s">
        <v>99</v>
      </c>
      <c r="B33" s="563"/>
      <c r="C33" s="563"/>
      <c r="D33" s="563"/>
      <c r="E33" s="563"/>
      <c r="F33" s="563"/>
      <c r="G33" s="563"/>
      <c r="H33" s="179"/>
      <c r="I33" s="563" t="s">
        <v>100</v>
      </c>
      <c r="J33" s="563"/>
      <c r="K33" s="563"/>
      <c r="L33" s="563"/>
      <c r="M33" s="563"/>
      <c r="N33" s="563"/>
      <c r="O33" s="563"/>
      <c r="Q33" s="563" t="s">
        <v>101</v>
      </c>
      <c r="R33" s="563"/>
      <c r="S33" s="563"/>
      <c r="T33" s="563"/>
      <c r="U33" s="563"/>
      <c r="V33" s="563"/>
      <c r="W33" s="563"/>
    </row>
    <row r="34" spans="1:23" ht="14.25">
      <c r="A34" s="174" t="s">
        <v>95</v>
      </c>
      <c r="B34" s="175" t="s">
        <v>3</v>
      </c>
      <c r="C34" s="175" t="s">
        <v>4</v>
      </c>
      <c r="D34" s="175" t="s">
        <v>5</v>
      </c>
      <c r="E34" s="175" t="s">
        <v>6</v>
      </c>
      <c r="F34" s="175" t="s">
        <v>7</v>
      </c>
      <c r="G34" s="176" t="s">
        <v>8</v>
      </c>
      <c r="I34" s="174" t="s">
        <v>95</v>
      </c>
      <c r="J34" s="175" t="s">
        <v>3</v>
      </c>
      <c r="K34" s="175" t="s">
        <v>4</v>
      </c>
      <c r="L34" s="175" t="s">
        <v>5</v>
      </c>
      <c r="M34" s="175" t="s">
        <v>6</v>
      </c>
      <c r="N34" s="175" t="s">
        <v>7</v>
      </c>
      <c r="O34" s="176" t="s">
        <v>8</v>
      </c>
      <c r="Q34" s="174" t="s">
        <v>95</v>
      </c>
      <c r="R34" s="175" t="s">
        <v>3</v>
      </c>
      <c r="S34" s="175" t="s">
        <v>4</v>
      </c>
      <c r="T34" s="175" t="s">
        <v>5</v>
      </c>
      <c r="U34" s="175" t="s">
        <v>6</v>
      </c>
      <c r="V34" s="175" t="s">
        <v>7</v>
      </c>
      <c r="W34" s="176" t="s">
        <v>8</v>
      </c>
    </row>
    <row r="35" spans="1:23" ht="15">
      <c r="A35" s="48" t="s">
        <v>56</v>
      </c>
      <c r="B35" s="49">
        <v>27.704412999999999</v>
      </c>
      <c r="C35" s="49">
        <v>0.72542300000000004</v>
      </c>
      <c r="D35" s="49"/>
      <c r="E35" s="49"/>
      <c r="F35" s="49"/>
      <c r="G35" s="49"/>
      <c r="H35" s="42"/>
      <c r="I35" s="48" t="s">
        <v>56</v>
      </c>
      <c r="J35" s="49">
        <f t="shared" ref="J35:O37" si="0">B35/365</f>
        <v>7.5902501369863012E-2</v>
      </c>
      <c r="K35" s="49">
        <f t="shared" si="0"/>
        <v>1.9874602739726028E-3</v>
      </c>
      <c r="L35" s="49"/>
      <c r="M35" s="49"/>
      <c r="N35" s="49"/>
      <c r="O35" s="49"/>
      <c r="P35" s="42"/>
      <c r="Q35" s="48" t="s">
        <v>56</v>
      </c>
      <c r="R35" s="49">
        <f>B35/12</f>
        <v>2.3087010833333332</v>
      </c>
      <c r="S35" s="49">
        <f t="shared" ref="S35:W37" si="1">C35/12</f>
        <v>6.0451916666666668E-2</v>
      </c>
      <c r="T35" s="49"/>
      <c r="U35" s="49"/>
      <c r="V35" s="49"/>
      <c r="W35" s="49"/>
    </row>
    <row r="36" spans="1:23" ht="15">
      <c r="A36" s="48" t="s">
        <v>31</v>
      </c>
      <c r="B36" s="49">
        <v>20.376926999999998</v>
      </c>
      <c r="C36" s="49">
        <v>10.617621</v>
      </c>
      <c r="D36" s="49">
        <v>4.4815339999999999</v>
      </c>
      <c r="E36" s="49">
        <v>3.886333</v>
      </c>
      <c r="F36" s="49">
        <v>2.5138509999999998</v>
      </c>
      <c r="G36" s="49">
        <v>1.4422870000000001</v>
      </c>
      <c r="H36" s="42"/>
      <c r="I36" s="48" t="s">
        <v>31</v>
      </c>
      <c r="J36" s="49">
        <f t="shared" si="0"/>
        <v>5.5827197260273971E-2</v>
      </c>
      <c r="K36" s="49">
        <f t="shared" si="0"/>
        <v>2.9089372602739725E-2</v>
      </c>
      <c r="L36" s="49">
        <f t="shared" si="0"/>
        <v>1.2278175342465752E-2</v>
      </c>
      <c r="M36" s="49">
        <f t="shared" si="0"/>
        <v>1.0647487671232877E-2</v>
      </c>
      <c r="N36" s="49">
        <f t="shared" si="0"/>
        <v>6.8872630136986293E-3</v>
      </c>
      <c r="O36" s="49">
        <f t="shared" si="0"/>
        <v>3.9514712328767125E-3</v>
      </c>
      <c r="P36" s="42"/>
      <c r="Q36" s="48" t="s">
        <v>31</v>
      </c>
      <c r="R36" s="49">
        <f t="shared" ref="R36:R37" si="2">B36/12</f>
        <v>1.6980772499999999</v>
      </c>
      <c r="S36" s="49">
        <f t="shared" si="1"/>
        <v>0.88480174999999994</v>
      </c>
      <c r="T36" s="49">
        <f t="shared" si="1"/>
        <v>0.37346116666666668</v>
      </c>
      <c r="U36" s="49">
        <f t="shared" si="1"/>
        <v>0.32386108333333335</v>
      </c>
      <c r="V36" s="49">
        <f t="shared" si="1"/>
        <v>0.20948758333333331</v>
      </c>
      <c r="W36" s="49">
        <f t="shared" si="1"/>
        <v>0.12019058333333334</v>
      </c>
    </row>
    <row r="37" spans="1:23" ht="15">
      <c r="A37" s="48" t="s">
        <v>32</v>
      </c>
      <c r="B37" s="49">
        <v>29.595368000000001</v>
      </c>
      <c r="C37" s="49">
        <v>15.514709</v>
      </c>
      <c r="D37" s="49">
        <v>6.8018809999999998</v>
      </c>
      <c r="E37" s="49">
        <v>5.3938290000000002</v>
      </c>
      <c r="F37" s="49">
        <v>2.1251129999999998</v>
      </c>
      <c r="G37" s="49">
        <v>1.004181</v>
      </c>
      <c r="H37" s="42"/>
      <c r="I37" s="48" t="s">
        <v>32</v>
      </c>
      <c r="J37" s="49">
        <f t="shared" si="0"/>
        <v>8.1083200000000008E-2</v>
      </c>
      <c r="K37" s="49">
        <f t="shared" si="0"/>
        <v>4.2506052054794519E-2</v>
      </c>
      <c r="L37" s="49">
        <f t="shared" si="0"/>
        <v>1.8635290410958905E-2</v>
      </c>
      <c r="M37" s="49">
        <f t="shared" si="0"/>
        <v>1.4777613698630138E-2</v>
      </c>
      <c r="N37" s="49">
        <f t="shared" si="0"/>
        <v>5.8222273972602734E-3</v>
      </c>
      <c r="O37" s="49">
        <f t="shared" si="0"/>
        <v>2.7511808219178083E-3</v>
      </c>
      <c r="P37" s="42"/>
      <c r="Q37" s="48" t="s">
        <v>32</v>
      </c>
      <c r="R37" s="49">
        <f t="shared" si="2"/>
        <v>2.4662806666666666</v>
      </c>
      <c r="S37" s="49">
        <f t="shared" si="1"/>
        <v>1.2928924166666667</v>
      </c>
      <c r="T37" s="49">
        <f t="shared" si="1"/>
        <v>0.56682341666666669</v>
      </c>
      <c r="U37" s="49">
        <f t="shared" si="1"/>
        <v>0.44948575000000002</v>
      </c>
      <c r="V37" s="49">
        <f t="shared" si="1"/>
        <v>0.17709274999999999</v>
      </c>
      <c r="W37" s="49">
        <f t="shared" si="1"/>
        <v>8.3681749999999999E-2</v>
      </c>
    </row>
    <row r="38" spans="1:23" ht="15">
      <c r="A38" s="43"/>
      <c r="B38" s="53"/>
      <c r="C38" s="53"/>
      <c r="D38" s="53"/>
      <c r="E38" s="53"/>
      <c r="F38" s="53"/>
      <c r="G38" s="53"/>
      <c r="H38" s="42"/>
      <c r="I38" s="43"/>
      <c r="J38" s="53"/>
      <c r="K38" s="53"/>
      <c r="L38" s="53"/>
      <c r="M38" s="53"/>
      <c r="N38" s="53"/>
      <c r="O38" s="53"/>
      <c r="P38" s="42"/>
      <c r="Q38" s="43"/>
      <c r="R38" s="53"/>
      <c r="S38" s="53"/>
      <c r="T38" s="53"/>
      <c r="U38" s="53"/>
      <c r="V38" s="53"/>
      <c r="W38" s="53"/>
    </row>
    <row r="39" spans="1:23" ht="15">
      <c r="A39" s="42"/>
      <c r="B39" s="53"/>
      <c r="C39" s="53"/>
      <c r="D39" s="53"/>
      <c r="E39" s="53"/>
      <c r="F39" s="53"/>
      <c r="G39" s="53"/>
      <c r="H39" s="42"/>
      <c r="I39" s="42"/>
      <c r="J39" s="53"/>
      <c r="K39" s="53"/>
      <c r="L39" s="53"/>
      <c r="M39" s="53"/>
      <c r="N39" s="53"/>
      <c r="O39" s="53"/>
      <c r="P39" s="42"/>
      <c r="Q39" s="42"/>
      <c r="R39" s="53"/>
      <c r="S39" s="53"/>
      <c r="T39" s="53"/>
      <c r="U39" s="53"/>
      <c r="V39" s="53"/>
      <c r="W39" s="53"/>
    </row>
    <row r="40" spans="1:23" ht="14.25" customHeight="1">
      <c r="A40" s="567" t="s">
        <v>99</v>
      </c>
      <c r="B40" s="567"/>
      <c r="C40" s="567"/>
      <c r="D40" s="567"/>
      <c r="E40" s="567"/>
      <c r="F40" s="567"/>
      <c r="G40" s="567"/>
      <c r="H40" s="44"/>
      <c r="I40" s="567" t="s">
        <v>100</v>
      </c>
      <c r="J40" s="567"/>
      <c r="K40" s="567"/>
      <c r="L40" s="567"/>
      <c r="M40" s="567"/>
      <c r="N40" s="567"/>
      <c r="O40" s="567"/>
      <c r="P40" s="42"/>
      <c r="Q40" s="567" t="s">
        <v>101</v>
      </c>
      <c r="R40" s="567"/>
      <c r="S40" s="567"/>
      <c r="T40" s="567"/>
      <c r="U40" s="567"/>
      <c r="V40" s="567"/>
      <c r="W40" s="567"/>
    </row>
    <row r="41" spans="1:23" ht="15">
      <c r="A41" s="45" t="s">
        <v>95</v>
      </c>
      <c r="B41" s="46" t="s">
        <v>3</v>
      </c>
      <c r="C41" s="46" t="s">
        <v>4</v>
      </c>
      <c r="D41" s="46" t="s">
        <v>5</v>
      </c>
      <c r="E41" s="46" t="s">
        <v>6</v>
      </c>
      <c r="F41" s="46" t="s">
        <v>7</v>
      </c>
      <c r="G41" s="47" t="s">
        <v>8</v>
      </c>
      <c r="H41" s="42"/>
      <c r="I41" s="45" t="s">
        <v>95</v>
      </c>
      <c r="J41" s="46" t="s">
        <v>3</v>
      </c>
      <c r="K41" s="46" t="s">
        <v>4</v>
      </c>
      <c r="L41" s="46" t="s">
        <v>5</v>
      </c>
      <c r="M41" s="46" t="s">
        <v>6</v>
      </c>
      <c r="N41" s="46" t="s">
        <v>7</v>
      </c>
      <c r="O41" s="47" t="s">
        <v>8</v>
      </c>
      <c r="P41" s="42"/>
      <c r="Q41" s="45" t="s">
        <v>95</v>
      </c>
      <c r="R41" s="46" t="s">
        <v>3</v>
      </c>
      <c r="S41" s="46" t="s">
        <v>4</v>
      </c>
      <c r="T41" s="46" t="s">
        <v>5</v>
      </c>
      <c r="U41" s="46" t="s">
        <v>6</v>
      </c>
      <c r="V41" s="46" t="s">
        <v>7</v>
      </c>
      <c r="W41" s="47" t="s">
        <v>8</v>
      </c>
    </row>
    <row r="42" spans="1:23" ht="15">
      <c r="A42" s="48" t="s">
        <v>56</v>
      </c>
      <c r="B42" s="49">
        <v>27.704412999999999</v>
      </c>
      <c r="C42" s="49">
        <v>0.72542300000000004</v>
      </c>
      <c r="D42" s="49"/>
      <c r="E42" s="49"/>
      <c r="F42" s="49"/>
      <c r="G42" s="49"/>
      <c r="H42" s="42"/>
      <c r="I42" s="48" t="s">
        <v>56</v>
      </c>
      <c r="J42" s="49">
        <f t="shared" ref="J42:O44" si="3">B42/365</f>
        <v>7.5902501369863012E-2</v>
      </c>
      <c r="K42" s="49">
        <f t="shared" si="3"/>
        <v>1.9874602739726028E-3</v>
      </c>
      <c r="L42" s="49"/>
      <c r="M42" s="49"/>
      <c r="N42" s="49"/>
      <c r="O42" s="49"/>
      <c r="P42" s="42"/>
      <c r="Q42" s="48" t="s">
        <v>56</v>
      </c>
      <c r="R42" s="49">
        <f>B42/12</f>
        <v>2.3087010833333332</v>
      </c>
      <c r="S42" s="49">
        <f t="shared" ref="S42:W44" si="4">C42/12</f>
        <v>6.0451916666666668E-2</v>
      </c>
      <c r="T42" s="49"/>
      <c r="U42" s="49"/>
      <c r="V42" s="49"/>
      <c r="W42" s="49"/>
    </row>
    <row r="43" spans="1:23" ht="15">
      <c r="A43" s="48" t="s">
        <v>31</v>
      </c>
      <c r="B43" s="49">
        <v>20.376926999999998</v>
      </c>
      <c r="C43" s="49">
        <v>10.617621</v>
      </c>
      <c r="D43" s="49">
        <v>4.4815339999999999</v>
      </c>
      <c r="E43" s="49">
        <v>3.886333</v>
      </c>
      <c r="F43" s="49">
        <v>2.5138509999999998</v>
      </c>
      <c r="G43" s="49">
        <v>1.4422870000000001</v>
      </c>
      <c r="H43" s="42"/>
      <c r="I43" s="48" t="s">
        <v>31</v>
      </c>
      <c r="J43" s="49">
        <f t="shared" si="3"/>
        <v>5.5827197260273971E-2</v>
      </c>
      <c r="K43" s="49">
        <f t="shared" si="3"/>
        <v>2.9089372602739725E-2</v>
      </c>
      <c r="L43" s="49">
        <f t="shared" si="3"/>
        <v>1.2278175342465752E-2</v>
      </c>
      <c r="M43" s="49">
        <f t="shared" si="3"/>
        <v>1.0647487671232877E-2</v>
      </c>
      <c r="N43" s="49">
        <f t="shared" si="3"/>
        <v>6.8872630136986293E-3</v>
      </c>
      <c r="O43" s="49">
        <f t="shared" si="3"/>
        <v>3.9514712328767125E-3</v>
      </c>
      <c r="P43" s="42"/>
      <c r="Q43" s="48" t="s">
        <v>31</v>
      </c>
      <c r="R43" s="49">
        <f t="shared" ref="R43:R44" si="5">B43/12</f>
        <v>1.6980772499999999</v>
      </c>
      <c r="S43" s="49">
        <f t="shared" si="4"/>
        <v>0.88480174999999994</v>
      </c>
      <c r="T43" s="49">
        <f t="shared" si="4"/>
        <v>0.37346116666666668</v>
      </c>
      <c r="U43" s="49">
        <f t="shared" si="4"/>
        <v>0.32386108333333335</v>
      </c>
      <c r="V43" s="49">
        <f t="shared" si="4"/>
        <v>0.20948758333333331</v>
      </c>
      <c r="W43" s="49">
        <f t="shared" si="4"/>
        <v>0.12019058333333334</v>
      </c>
    </row>
    <row r="44" spans="1:23" ht="15">
      <c r="A44" s="48" t="s">
        <v>32</v>
      </c>
      <c r="B44" s="49">
        <v>29.595368000000001</v>
      </c>
      <c r="C44" s="49">
        <v>15.514709</v>
      </c>
      <c r="D44" s="49">
        <v>6.8018809999999998</v>
      </c>
      <c r="E44" s="49">
        <v>5.3938290000000002</v>
      </c>
      <c r="F44" s="49">
        <v>2.1251129999999998</v>
      </c>
      <c r="G44" s="49">
        <v>1.004181</v>
      </c>
      <c r="H44" s="42"/>
      <c r="I44" s="48" t="s">
        <v>32</v>
      </c>
      <c r="J44" s="49">
        <f t="shared" si="3"/>
        <v>8.1083200000000008E-2</v>
      </c>
      <c r="K44" s="49">
        <f t="shared" si="3"/>
        <v>4.2506052054794519E-2</v>
      </c>
      <c r="L44" s="49">
        <f t="shared" si="3"/>
        <v>1.8635290410958905E-2</v>
      </c>
      <c r="M44" s="49">
        <f t="shared" si="3"/>
        <v>1.4777613698630138E-2</v>
      </c>
      <c r="N44" s="49">
        <f t="shared" si="3"/>
        <v>5.8222273972602734E-3</v>
      </c>
      <c r="O44" s="49">
        <f t="shared" si="3"/>
        <v>2.7511808219178083E-3</v>
      </c>
      <c r="P44" s="42"/>
      <c r="Q44" s="48" t="s">
        <v>32</v>
      </c>
      <c r="R44" s="49">
        <f t="shared" si="5"/>
        <v>2.4662806666666666</v>
      </c>
      <c r="S44" s="49">
        <f t="shared" si="4"/>
        <v>1.2928924166666667</v>
      </c>
      <c r="T44" s="49">
        <f t="shared" si="4"/>
        <v>0.56682341666666669</v>
      </c>
      <c r="U44" s="49">
        <f t="shared" si="4"/>
        <v>0.44948575000000002</v>
      </c>
      <c r="V44" s="49">
        <f t="shared" si="4"/>
        <v>0.17709274999999999</v>
      </c>
      <c r="W44" s="49">
        <f t="shared" si="4"/>
        <v>8.3681749999999999E-2</v>
      </c>
    </row>
    <row r="45" spans="1:23" ht="15">
      <c r="A45" s="43"/>
      <c r="B45" s="53"/>
      <c r="C45" s="53"/>
      <c r="D45" s="53"/>
      <c r="E45" s="53"/>
      <c r="F45" s="53"/>
      <c r="G45" s="53"/>
      <c r="H45" s="42"/>
      <c r="I45" s="43"/>
      <c r="J45" s="53"/>
      <c r="K45" s="53"/>
      <c r="L45" s="53"/>
      <c r="M45" s="53"/>
      <c r="N45" s="53"/>
      <c r="O45" s="53"/>
      <c r="P45" s="42"/>
      <c r="Q45" s="43"/>
      <c r="R45" s="53"/>
      <c r="S45" s="53"/>
      <c r="T45" s="53"/>
      <c r="U45" s="53"/>
      <c r="V45" s="53"/>
      <c r="W45" s="53"/>
    </row>
    <row r="46" spans="1:23" ht="15">
      <c r="A46" s="42"/>
      <c r="B46" s="53"/>
      <c r="C46" s="53"/>
      <c r="D46" s="53"/>
      <c r="E46" s="53"/>
      <c r="F46" s="53"/>
      <c r="G46" s="53"/>
      <c r="H46" s="42"/>
      <c r="I46" s="42"/>
      <c r="J46" s="53"/>
      <c r="K46" s="53"/>
      <c r="L46" s="53"/>
      <c r="M46" s="53"/>
      <c r="N46" s="53"/>
      <c r="O46" s="53"/>
      <c r="P46" s="42"/>
      <c r="Q46" s="42"/>
      <c r="R46" s="53"/>
      <c r="S46" s="53"/>
      <c r="T46" s="53"/>
      <c r="U46" s="53"/>
      <c r="V46" s="53"/>
      <c r="W46" s="53"/>
    </row>
    <row r="47" spans="1:23" ht="14.25" customHeight="1">
      <c r="A47" s="567" t="s">
        <v>99</v>
      </c>
      <c r="B47" s="567"/>
      <c r="C47" s="567"/>
      <c r="D47" s="567"/>
      <c r="E47" s="567"/>
      <c r="F47" s="567"/>
      <c r="G47" s="567"/>
      <c r="H47" s="44"/>
      <c r="I47" s="567" t="s">
        <v>100</v>
      </c>
      <c r="J47" s="567"/>
      <c r="K47" s="567"/>
      <c r="L47" s="567"/>
      <c r="M47" s="567"/>
      <c r="N47" s="567"/>
      <c r="O47" s="567"/>
      <c r="P47" s="42"/>
      <c r="Q47" s="567" t="s">
        <v>101</v>
      </c>
      <c r="R47" s="567"/>
      <c r="S47" s="567"/>
      <c r="T47" s="567"/>
      <c r="U47" s="567"/>
      <c r="V47" s="567"/>
      <c r="W47" s="567"/>
    </row>
    <row r="48" spans="1:23" ht="15">
      <c r="A48" s="45" t="s">
        <v>95</v>
      </c>
      <c r="B48" s="46" t="s">
        <v>3</v>
      </c>
      <c r="C48" s="46" t="s">
        <v>4</v>
      </c>
      <c r="D48" s="46" t="s">
        <v>5</v>
      </c>
      <c r="E48" s="46" t="s">
        <v>6</v>
      </c>
      <c r="F48" s="46" t="s">
        <v>7</v>
      </c>
      <c r="G48" s="47" t="s">
        <v>8</v>
      </c>
      <c r="H48" s="42"/>
      <c r="I48" s="45" t="s">
        <v>95</v>
      </c>
      <c r="J48" s="46" t="s">
        <v>3</v>
      </c>
      <c r="K48" s="46" t="s">
        <v>4</v>
      </c>
      <c r="L48" s="46" t="s">
        <v>5</v>
      </c>
      <c r="M48" s="46" t="s">
        <v>6</v>
      </c>
      <c r="N48" s="46" t="s">
        <v>7</v>
      </c>
      <c r="O48" s="47" t="s">
        <v>8</v>
      </c>
      <c r="P48" s="42"/>
      <c r="Q48" s="45" t="s">
        <v>95</v>
      </c>
      <c r="R48" s="46" t="s">
        <v>3</v>
      </c>
      <c r="S48" s="46" t="s">
        <v>4</v>
      </c>
      <c r="T48" s="46" t="s">
        <v>5</v>
      </c>
      <c r="U48" s="46" t="s">
        <v>6</v>
      </c>
      <c r="V48" s="46" t="s">
        <v>7</v>
      </c>
      <c r="W48" s="47" t="s">
        <v>8</v>
      </c>
    </row>
    <row r="49" spans="1:23" ht="15">
      <c r="A49" s="48" t="s">
        <v>56</v>
      </c>
      <c r="B49" s="49">
        <v>27.704412999999999</v>
      </c>
      <c r="C49" s="49">
        <v>0.72542300000000004</v>
      </c>
      <c r="D49" s="49"/>
      <c r="E49" s="49"/>
      <c r="F49" s="49"/>
      <c r="G49" s="49"/>
      <c r="H49" s="42"/>
      <c r="I49" s="48" t="s">
        <v>56</v>
      </c>
      <c r="J49" s="49">
        <f t="shared" ref="J49:O51" si="6">B49/365</f>
        <v>7.5902501369863012E-2</v>
      </c>
      <c r="K49" s="49">
        <f t="shared" si="6"/>
        <v>1.9874602739726028E-3</v>
      </c>
      <c r="L49" s="49"/>
      <c r="M49" s="49"/>
      <c r="N49" s="49"/>
      <c r="O49" s="49"/>
      <c r="P49" s="42"/>
      <c r="Q49" s="48" t="s">
        <v>56</v>
      </c>
      <c r="R49" s="49">
        <f>B49/12</f>
        <v>2.3087010833333332</v>
      </c>
      <c r="S49" s="49">
        <f t="shared" ref="S49:W51" si="7">C49/12</f>
        <v>6.0451916666666668E-2</v>
      </c>
      <c r="T49" s="49"/>
      <c r="U49" s="49"/>
      <c r="V49" s="49"/>
      <c r="W49" s="49"/>
    </row>
    <row r="50" spans="1:23" ht="15">
      <c r="A50" s="48" t="s">
        <v>31</v>
      </c>
      <c r="B50" s="49">
        <v>20.376926999999998</v>
      </c>
      <c r="C50" s="49">
        <v>10.617621</v>
      </c>
      <c r="D50" s="49">
        <v>4.4815339999999999</v>
      </c>
      <c r="E50" s="49">
        <v>3.886333</v>
      </c>
      <c r="F50" s="49">
        <v>2.5138509999999998</v>
      </c>
      <c r="G50" s="49">
        <v>1.4422870000000001</v>
      </c>
      <c r="H50" s="42"/>
      <c r="I50" s="48" t="s">
        <v>31</v>
      </c>
      <c r="J50" s="49">
        <f t="shared" si="6"/>
        <v>5.5827197260273971E-2</v>
      </c>
      <c r="K50" s="49">
        <f t="shared" si="6"/>
        <v>2.9089372602739725E-2</v>
      </c>
      <c r="L50" s="49">
        <f t="shared" si="6"/>
        <v>1.2278175342465752E-2</v>
      </c>
      <c r="M50" s="49">
        <f t="shared" si="6"/>
        <v>1.0647487671232877E-2</v>
      </c>
      <c r="N50" s="49">
        <f t="shared" si="6"/>
        <v>6.8872630136986293E-3</v>
      </c>
      <c r="O50" s="49">
        <f t="shared" si="6"/>
        <v>3.9514712328767125E-3</v>
      </c>
      <c r="P50" s="42"/>
      <c r="Q50" s="48" t="s">
        <v>31</v>
      </c>
      <c r="R50" s="49">
        <f t="shared" ref="R50:R51" si="8">B50/12</f>
        <v>1.6980772499999999</v>
      </c>
      <c r="S50" s="49">
        <f t="shared" si="7"/>
        <v>0.88480174999999994</v>
      </c>
      <c r="T50" s="49">
        <f t="shared" si="7"/>
        <v>0.37346116666666668</v>
      </c>
      <c r="U50" s="49">
        <f t="shared" si="7"/>
        <v>0.32386108333333335</v>
      </c>
      <c r="V50" s="49">
        <f t="shared" si="7"/>
        <v>0.20948758333333331</v>
      </c>
      <c r="W50" s="49">
        <f t="shared" si="7"/>
        <v>0.12019058333333334</v>
      </c>
    </row>
    <row r="51" spans="1:23" ht="15">
      <c r="A51" s="48" t="s">
        <v>32</v>
      </c>
      <c r="B51" s="49">
        <v>29.595368000000001</v>
      </c>
      <c r="C51" s="49">
        <v>15.514709</v>
      </c>
      <c r="D51" s="49">
        <v>6.8018809999999998</v>
      </c>
      <c r="E51" s="49">
        <v>5.3938290000000002</v>
      </c>
      <c r="F51" s="49">
        <v>2.1251129999999998</v>
      </c>
      <c r="G51" s="49">
        <v>1.004181</v>
      </c>
      <c r="H51" s="42"/>
      <c r="I51" s="48" t="s">
        <v>32</v>
      </c>
      <c r="J51" s="49">
        <f t="shared" si="6"/>
        <v>8.1083200000000008E-2</v>
      </c>
      <c r="K51" s="49">
        <f t="shared" si="6"/>
        <v>4.2506052054794519E-2</v>
      </c>
      <c r="L51" s="49">
        <f t="shared" si="6"/>
        <v>1.8635290410958905E-2</v>
      </c>
      <c r="M51" s="49">
        <f t="shared" si="6"/>
        <v>1.4777613698630138E-2</v>
      </c>
      <c r="N51" s="49">
        <f t="shared" si="6"/>
        <v>5.8222273972602734E-3</v>
      </c>
      <c r="O51" s="49">
        <f t="shared" si="6"/>
        <v>2.7511808219178083E-3</v>
      </c>
      <c r="P51" s="42"/>
      <c r="Q51" s="48" t="s">
        <v>32</v>
      </c>
      <c r="R51" s="49">
        <f t="shared" si="8"/>
        <v>2.4662806666666666</v>
      </c>
      <c r="S51" s="49">
        <f t="shared" si="7"/>
        <v>1.2928924166666667</v>
      </c>
      <c r="T51" s="49">
        <f t="shared" si="7"/>
        <v>0.56682341666666669</v>
      </c>
      <c r="U51" s="49">
        <f t="shared" si="7"/>
        <v>0.44948575000000002</v>
      </c>
      <c r="V51" s="49">
        <f t="shared" si="7"/>
        <v>0.17709274999999999</v>
      </c>
      <c r="W51" s="49">
        <f t="shared" si="7"/>
        <v>8.3681749999999999E-2</v>
      </c>
    </row>
    <row r="52" spans="1:23">
      <c r="A52" s="181"/>
    </row>
    <row r="53" spans="1:23">
      <c r="A53" s="181"/>
    </row>
    <row r="54" spans="1:23">
      <c r="A54" s="181"/>
    </row>
    <row r="55" spans="1:23">
      <c r="A55" s="181"/>
    </row>
  </sheetData>
  <mergeCells count="19">
    <mergeCell ref="A40:G40"/>
    <mergeCell ref="I40:O40"/>
    <mergeCell ref="Q40:W40"/>
    <mergeCell ref="A47:G47"/>
    <mergeCell ref="I47:O47"/>
    <mergeCell ref="Q47:W47"/>
    <mergeCell ref="B23:G23"/>
    <mergeCell ref="J23:O23"/>
    <mergeCell ref="R23:W23"/>
    <mergeCell ref="I30:P30"/>
    <mergeCell ref="A33:G33"/>
    <mergeCell ref="I33:O33"/>
    <mergeCell ref="Q33:W33"/>
    <mergeCell ref="B9:G9"/>
    <mergeCell ref="J9:O9"/>
    <mergeCell ref="R9:W9"/>
    <mergeCell ref="B16:G16"/>
    <mergeCell ref="J16:O16"/>
    <mergeCell ref="R16:W1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31434-D8B0-4F80-9804-9F953F57FE3C}">
  <sheetPr codeName="Hoja8"/>
  <dimension ref="A4:W55"/>
  <sheetViews>
    <sheetView topLeftCell="A4" zoomScale="55" zoomScaleNormal="55" workbookViewId="0">
      <selection activeCell="B11" sqref="B11:W27"/>
    </sheetView>
  </sheetViews>
  <sheetFormatPr baseColWidth="10" defaultColWidth="11.42578125" defaultRowHeight="12.75"/>
  <cols>
    <col min="1" max="1" width="10.28515625" style="65" bestFit="1" customWidth="1"/>
    <col min="2" max="3" width="11" style="65" customWidth="1"/>
    <col min="4" max="7" width="11" style="65" bestFit="1" customWidth="1"/>
    <col min="8" max="8" width="11.42578125" style="65"/>
    <col min="9" max="9" width="14.28515625" style="65" bestFit="1" customWidth="1"/>
    <col min="10" max="11" width="11" style="65" bestFit="1" customWidth="1"/>
    <col min="12" max="15" width="9.7109375" style="65" bestFit="1" customWidth="1"/>
    <col min="16" max="16" width="9.5703125" style="65" bestFit="1" customWidth="1"/>
    <col min="17" max="17" width="10.28515625" style="65" bestFit="1" customWidth="1"/>
    <col min="18" max="19" width="11" style="65" bestFit="1" customWidth="1"/>
    <col min="20" max="23" width="9.7109375" style="65" bestFit="1" customWidth="1"/>
    <col min="24" max="16384" width="11.42578125" style="65"/>
  </cols>
  <sheetData>
    <row r="4" spans="1:23" ht="26.25">
      <c r="K4" s="171" t="s">
        <v>96</v>
      </c>
    </row>
    <row r="7" spans="1:23" ht="15.75">
      <c r="A7" s="172" t="s">
        <v>90</v>
      </c>
      <c r="I7" s="172" t="s">
        <v>91</v>
      </c>
      <c r="Q7" s="172" t="s">
        <v>92</v>
      </c>
    </row>
    <row r="9" spans="1:23" ht="14.25" customHeight="1">
      <c r="A9" s="64" t="s">
        <v>93</v>
      </c>
      <c r="B9" s="564" t="s">
        <v>94</v>
      </c>
      <c r="C9" s="564"/>
      <c r="D9" s="564"/>
      <c r="E9" s="564"/>
      <c r="F9" s="564"/>
      <c r="G9" s="564"/>
      <c r="H9" s="173"/>
      <c r="I9" s="64" t="s">
        <v>93</v>
      </c>
      <c r="J9" s="564" t="s">
        <v>94</v>
      </c>
      <c r="K9" s="564"/>
      <c r="L9" s="564"/>
      <c r="M9" s="564"/>
      <c r="N9" s="564"/>
      <c r="O9" s="564"/>
      <c r="Q9" s="64" t="s">
        <v>93</v>
      </c>
      <c r="R9" s="564" t="s">
        <v>94</v>
      </c>
      <c r="S9" s="564"/>
      <c r="T9" s="564"/>
      <c r="U9" s="564"/>
      <c r="V9" s="564"/>
      <c r="W9" s="564"/>
    </row>
    <row r="10" spans="1:23" ht="15">
      <c r="A10" s="45" t="s">
        <v>95</v>
      </c>
      <c r="B10" s="46" t="s">
        <v>3</v>
      </c>
      <c r="C10" s="46" t="s">
        <v>4</v>
      </c>
      <c r="D10" s="46" t="s">
        <v>5</v>
      </c>
      <c r="E10" s="46" t="s">
        <v>6</v>
      </c>
      <c r="F10" s="46" t="s">
        <v>7</v>
      </c>
      <c r="G10" s="47" t="s">
        <v>8</v>
      </c>
      <c r="H10" s="42"/>
      <c r="I10" s="45" t="s">
        <v>95</v>
      </c>
      <c r="J10" s="46" t="s">
        <v>3</v>
      </c>
      <c r="K10" s="46" t="s">
        <v>4</v>
      </c>
      <c r="L10" s="46" t="s">
        <v>5</v>
      </c>
      <c r="M10" s="46" t="s">
        <v>6</v>
      </c>
      <c r="N10" s="46" t="s">
        <v>7</v>
      </c>
      <c r="O10" s="47" t="s">
        <v>8</v>
      </c>
      <c r="P10" s="42"/>
      <c r="Q10" s="45" t="s">
        <v>95</v>
      </c>
      <c r="R10" s="46" t="s">
        <v>3</v>
      </c>
      <c r="S10" s="46" t="s">
        <v>4</v>
      </c>
      <c r="T10" s="46" t="s">
        <v>5</v>
      </c>
      <c r="U10" s="46" t="s">
        <v>6</v>
      </c>
      <c r="V10" s="46" t="s">
        <v>7</v>
      </c>
      <c r="W10" s="47" t="s">
        <v>8</v>
      </c>
    </row>
    <row r="11" spans="1:23" ht="15">
      <c r="A11" s="48" t="s">
        <v>56</v>
      </c>
      <c r="B11" s="49">
        <v>0.223219</v>
      </c>
      <c r="C11" s="49">
        <v>0.15126100000000001</v>
      </c>
      <c r="D11" s="49">
        <v>0.12598300000000001</v>
      </c>
      <c r="E11" s="49"/>
      <c r="F11" s="49"/>
      <c r="G11" s="49"/>
      <c r="H11" s="42"/>
      <c r="I11" s="48" t="s">
        <v>56</v>
      </c>
      <c r="J11" s="49">
        <v>0.21795999999999999</v>
      </c>
      <c r="K11" s="49">
        <v>0.14600199999999999</v>
      </c>
      <c r="L11" s="49">
        <v>0.120725</v>
      </c>
      <c r="M11" s="49"/>
      <c r="N11" s="49"/>
      <c r="O11" s="49"/>
      <c r="P11" s="42"/>
      <c r="Q11" s="48" t="s">
        <v>56</v>
      </c>
      <c r="R11" s="49">
        <v>0.21335100000000001</v>
      </c>
      <c r="S11" s="49">
        <v>0.14139299999999999</v>
      </c>
      <c r="T11" s="49">
        <v>0.116115</v>
      </c>
      <c r="U11" s="49"/>
      <c r="V11" s="49"/>
      <c r="W11" s="49"/>
    </row>
    <row r="12" spans="1:23" ht="14.25" customHeight="1">
      <c r="A12" s="48" t="s">
        <v>31</v>
      </c>
      <c r="B12" s="49">
        <v>0.20809</v>
      </c>
      <c r="C12" s="49">
        <v>0.17788799999999999</v>
      </c>
      <c r="D12" s="49">
        <v>0.13783599999999999</v>
      </c>
      <c r="E12" s="49">
        <v>0.11443399999999999</v>
      </c>
      <c r="F12" s="49">
        <v>9.7302E-2</v>
      </c>
      <c r="G12" s="49">
        <v>0.12548200000000001</v>
      </c>
      <c r="H12" s="42"/>
      <c r="I12" s="48" t="s">
        <v>31</v>
      </c>
      <c r="J12" s="49">
        <v>0.203074</v>
      </c>
      <c r="K12" s="49">
        <v>0.172872</v>
      </c>
      <c r="L12" s="49">
        <v>0.13282099999999999</v>
      </c>
      <c r="M12" s="49">
        <v>0.109419</v>
      </c>
      <c r="N12" s="49">
        <v>9.2286000000000007E-2</v>
      </c>
      <c r="O12" s="49">
        <v>0.120466</v>
      </c>
      <c r="P12" s="42"/>
      <c r="Q12" s="48" t="s">
        <v>31</v>
      </c>
      <c r="R12" s="49">
        <v>0.19886100000000001</v>
      </c>
      <c r="S12" s="49">
        <v>0.168659</v>
      </c>
      <c r="T12" s="49">
        <v>0.128608</v>
      </c>
      <c r="U12" s="49">
        <v>0.10520599999999999</v>
      </c>
      <c r="V12" s="49">
        <v>8.8072999999999999E-2</v>
      </c>
      <c r="W12" s="49">
        <v>0.116253</v>
      </c>
    </row>
    <row r="13" spans="1:23" ht="15">
      <c r="A13" s="48" t="s">
        <v>32</v>
      </c>
      <c r="B13" s="49">
        <v>0.17787</v>
      </c>
      <c r="C13" s="49">
        <v>0.15495200000000001</v>
      </c>
      <c r="D13" s="49">
        <v>0.12300999999999999</v>
      </c>
      <c r="E13" s="49">
        <v>0.105381</v>
      </c>
      <c r="F13" s="49">
        <v>9.0570999999999999E-2</v>
      </c>
      <c r="G13" s="49">
        <v>0.12203899999999999</v>
      </c>
      <c r="H13" s="42"/>
      <c r="I13" s="48" t="s">
        <v>32</v>
      </c>
      <c r="J13" s="49">
        <v>0.17380899999999999</v>
      </c>
      <c r="K13" s="49">
        <v>0.150891</v>
      </c>
      <c r="L13" s="49">
        <v>0.118949</v>
      </c>
      <c r="M13" s="49">
        <v>0.10131999999999999</v>
      </c>
      <c r="N13" s="49">
        <v>8.6510000000000004E-2</v>
      </c>
      <c r="O13" s="49">
        <v>0.117978</v>
      </c>
      <c r="P13" s="42"/>
      <c r="Q13" s="48" t="s">
        <v>32</v>
      </c>
      <c r="R13" s="49">
        <v>0.169626</v>
      </c>
      <c r="S13" s="49">
        <v>0.14670900000000001</v>
      </c>
      <c r="T13" s="49">
        <v>0.11476600000000001</v>
      </c>
      <c r="U13" s="49">
        <v>9.7137000000000001E-2</v>
      </c>
      <c r="V13" s="49">
        <v>8.2326999999999997E-2</v>
      </c>
      <c r="W13" s="49">
        <v>0.11379499999999999</v>
      </c>
    </row>
    <row r="14" spans="1:23" ht="15">
      <c r="A14" s="43"/>
      <c r="B14" s="52"/>
      <c r="C14" s="52"/>
      <c r="D14" s="52"/>
      <c r="E14" s="52"/>
      <c r="F14" s="52"/>
      <c r="G14" s="52"/>
      <c r="H14" s="42"/>
      <c r="I14" s="43"/>
      <c r="J14" s="52"/>
      <c r="K14" s="52"/>
      <c r="L14" s="52"/>
      <c r="M14" s="52"/>
      <c r="N14" s="52"/>
      <c r="O14" s="52"/>
      <c r="P14" s="42"/>
      <c r="Q14" s="43"/>
      <c r="R14" s="52"/>
      <c r="S14" s="52"/>
      <c r="T14" s="52"/>
      <c r="U14" s="52"/>
      <c r="V14" s="52"/>
      <c r="W14" s="52"/>
    </row>
    <row r="15" spans="1:23" ht="15">
      <c r="A15" s="42"/>
      <c r="B15" s="52"/>
      <c r="C15" s="52"/>
      <c r="D15" s="52"/>
      <c r="E15" s="52"/>
      <c r="F15" s="52"/>
      <c r="G15" s="52"/>
      <c r="H15" s="42"/>
      <c r="I15" s="42"/>
      <c r="J15" s="52"/>
      <c r="K15" s="52"/>
      <c r="L15" s="52"/>
      <c r="M15" s="52"/>
      <c r="N15" s="52"/>
      <c r="O15" s="52"/>
      <c r="P15" s="42"/>
      <c r="Q15" s="42"/>
      <c r="R15" s="52"/>
      <c r="S15" s="52"/>
      <c r="T15" s="52"/>
      <c r="U15" s="52"/>
      <c r="V15" s="52"/>
      <c r="W15" s="52"/>
    </row>
    <row r="16" spans="1:23" ht="14.25" customHeight="1">
      <c r="A16" s="43" t="s">
        <v>116</v>
      </c>
      <c r="B16" s="566" t="s">
        <v>94</v>
      </c>
      <c r="C16" s="566"/>
      <c r="D16" s="566"/>
      <c r="E16" s="566"/>
      <c r="F16" s="566"/>
      <c r="G16" s="566"/>
      <c r="H16" s="42"/>
      <c r="I16" s="43" t="s">
        <v>116</v>
      </c>
      <c r="J16" s="566" t="s">
        <v>94</v>
      </c>
      <c r="K16" s="566"/>
      <c r="L16" s="566"/>
      <c r="M16" s="566"/>
      <c r="N16" s="566"/>
      <c r="O16" s="566"/>
      <c r="P16" s="42"/>
      <c r="Q16" s="43" t="s">
        <v>116</v>
      </c>
      <c r="R16" s="566" t="s">
        <v>94</v>
      </c>
      <c r="S16" s="566"/>
      <c r="T16" s="566"/>
      <c r="U16" s="566"/>
      <c r="V16" s="566"/>
      <c r="W16" s="566"/>
    </row>
    <row r="17" spans="1:23" ht="15">
      <c r="A17" s="45" t="s">
        <v>95</v>
      </c>
      <c r="B17" s="46" t="s">
        <v>3</v>
      </c>
      <c r="C17" s="46" t="s">
        <v>4</v>
      </c>
      <c r="D17" s="46" t="s">
        <v>5</v>
      </c>
      <c r="E17" s="46" t="s">
        <v>6</v>
      </c>
      <c r="F17" s="46" t="s">
        <v>7</v>
      </c>
      <c r="G17" s="47" t="s">
        <v>8</v>
      </c>
      <c r="H17" s="42"/>
      <c r="I17" s="45" t="s">
        <v>95</v>
      </c>
      <c r="J17" s="46" t="s">
        <v>3</v>
      </c>
      <c r="K17" s="46" t="s">
        <v>4</v>
      </c>
      <c r="L17" s="46" t="s">
        <v>5</v>
      </c>
      <c r="M17" s="46" t="s">
        <v>6</v>
      </c>
      <c r="N17" s="46" t="s">
        <v>7</v>
      </c>
      <c r="O17" s="47" t="s">
        <v>8</v>
      </c>
      <c r="P17" s="42"/>
      <c r="Q17" s="45" t="s">
        <v>95</v>
      </c>
      <c r="R17" s="46" t="s">
        <v>3</v>
      </c>
      <c r="S17" s="46" t="s">
        <v>4</v>
      </c>
      <c r="T17" s="46" t="s">
        <v>5</v>
      </c>
      <c r="U17" s="46" t="s">
        <v>6</v>
      </c>
      <c r="V17" s="46" t="s">
        <v>7</v>
      </c>
      <c r="W17" s="47" t="s">
        <v>8</v>
      </c>
    </row>
    <row r="18" spans="1:23" ht="15">
      <c r="A18" s="48" t="s">
        <v>56</v>
      </c>
      <c r="B18" s="49">
        <v>0.24516299999999999</v>
      </c>
      <c r="C18" s="49">
        <v>0.17113999999999999</v>
      </c>
      <c r="D18" s="49">
        <v>0.121545</v>
      </c>
      <c r="E18" s="49"/>
      <c r="F18" s="49"/>
      <c r="G18" s="49"/>
      <c r="H18" s="42"/>
      <c r="I18" s="48" t="s">
        <v>56</v>
      </c>
      <c r="J18" s="49">
        <v>0.23990400000000001</v>
      </c>
      <c r="K18" s="49">
        <v>0.165881</v>
      </c>
      <c r="L18" s="49">
        <v>0.116286</v>
      </c>
      <c r="M18" s="49"/>
      <c r="N18" s="49"/>
      <c r="O18" s="49"/>
      <c r="P18" s="42"/>
      <c r="Q18" s="48" t="s">
        <v>56</v>
      </c>
      <c r="R18" s="49">
        <v>0.235295</v>
      </c>
      <c r="S18" s="49">
        <v>0.161272</v>
      </c>
      <c r="T18" s="49">
        <v>0.111677</v>
      </c>
      <c r="U18" s="49"/>
      <c r="V18" s="49"/>
      <c r="W18" s="49"/>
    </row>
    <row r="19" spans="1:23" ht="14.25" customHeight="1">
      <c r="A19" s="48" t="s">
        <v>31</v>
      </c>
      <c r="B19" s="49">
        <v>0.213758</v>
      </c>
      <c r="C19" s="49">
        <v>0.180257</v>
      </c>
      <c r="D19" s="49">
        <v>0.16375500000000001</v>
      </c>
      <c r="E19" s="49">
        <v>0.14954600000000001</v>
      </c>
      <c r="F19" s="49">
        <v>0.13222800000000001</v>
      </c>
      <c r="G19" s="49">
        <v>0.11851200000000001</v>
      </c>
      <c r="H19" s="42"/>
      <c r="I19" s="48" t="s">
        <v>31</v>
      </c>
      <c r="J19" s="49">
        <v>0.20874300000000001</v>
      </c>
      <c r="K19" s="49">
        <v>0.17524200000000001</v>
      </c>
      <c r="L19" s="49">
        <v>0.15873899999999999</v>
      </c>
      <c r="M19" s="49">
        <v>0.14453099999999999</v>
      </c>
      <c r="N19" s="49">
        <v>0.12721299999999999</v>
      </c>
      <c r="O19" s="49">
        <v>0.113497</v>
      </c>
      <c r="P19" s="42"/>
      <c r="Q19" s="48" t="s">
        <v>31</v>
      </c>
      <c r="R19" s="49">
        <v>0.20452899999999999</v>
      </c>
      <c r="S19" s="49">
        <v>0.17102899999999999</v>
      </c>
      <c r="T19" s="49">
        <v>0.154526</v>
      </c>
      <c r="U19" s="49">
        <v>0.140318</v>
      </c>
      <c r="V19" s="49">
        <v>0.123</v>
      </c>
      <c r="W19" s="49">
        <v>0.10928400000000001</v>
      </c>
    </row>
    <row r="20" spans="1:23" ht="15">
      <c r="A20" s="48" t="s">
        <v>32</v>
      </c>
      <c r="B20" s="49">
        <v>0.18792</v>
      </c>
      <c r="C20" s="49">
        <v>0.15906500000000001</v>
      </c>
      <c r="D20" s="49">
        <v>0.16056599999999999</v>
      </c>
      <c r="E20" s="49">
        <v>0.14018600000000001</v>
      </c>
      <c r="F20" s="49">
        <v>0.11754000000000001</v>
      </c>
      <c r="G20" s="49">
        <v>0.10533099999999999</v>
      </c>
      <c r="H20" s="42"/>
      <c r="I20" s="48" t="s">
        <v>32</v>
      </c>
      <c r="J20" s="49">
        <v>0.18385899999999999</v>
      </c>
      <c r="K20" s="49">
        <v>0.155004</v>
      </c>
      <c r="L20" s="49">
        <v>0.15650500000000001</v>
      </c>
      <c r="M20" s="49">
        <v>0.136125</v>
      </c>
      <c r="N20" s="49">
        <v>0.113479</v>
      </c>
      <c r="O20" s="49">
        <v>0.10127</v>
      </c>
      <c r="P20" s="42"/>
      <c r="Q20" s="48" t="s">
        <v>32</v>
      </c>
      <c r="R20" s="49">
        <v>0.179677</v>
      </c>
      <c r="S20" s="49">
        <v>0.15082200000000001</v>
      </c>
      <c r="T20" s="49">
        <v>0.15232200000000001</v>
      </c>
      <c r="U20" s="49">
        <v>0.131942</v>
      </c>
      <c r="V20" s="49">
        <v>0.109296</v>
      </c>
      <c r="W20" s="49">
        <v>9.7087999999999994E-2</v>
      </c>
    </row>
    <row r="21" spans="1:23" ht="15">
      <c r="A21" s="43"/>
      <c r="B21" s="52"/>
      <c r="C21" s="52"/>
      <c r="D21" s="52"/>
      <c r="E21" s="52"/>
      <c r="F21" s="52"/>
      <c r="G21" s="52"/>
      <c r="H21" s="42"/>
      <c r="I21" s="43"/>
      <c r="J21" s="52"/>
      <c r="K21" s="52"/>
      <c r="L21" s="52"/>
      <c r="M21" s="52"/>
      <c r="N21" s="52"/>
      <c r="O21" s="52"/>
      <c r="P21" s="42"/>
      <c r="Q21" s="43"/>
      <c r="R21" s="52"/>
      <c r="S21" s="52"/>
      <c r="T21" s="52"/>
      <c r="U21" s="52"/>
      <c r="V21" s="52"/>
      <c r="W21" s="52"/>
    </row>
    <row r="22" spans="1:23" ht="15">
      <c r="A22" s="42"/>
      <c r="B22" s="52"/>
      <c r="C22" s="52"/>
      <c r="D22" s="52"/>
      <c r="E22" s="52"/>
      <c r="F22" s="52"/>
      <c r="G22" s="52"/>
      <c r="H22" s="42"/>
      <c r="I22" s="42"/>
      <c r="J22" s="52"/>
      <c r="K22" s="52"/>
      <c r="L22" s="52"/>
      <c r="M22" s="52"/>
      <c r="N22" s="52"/>
      <c r="O22" s="52"/>
      <c r="P22" s="42"/>
      <c r="Q22" s="42"/>
      <c r="R22" s="52"/>
      <c r="S22" s="52"/>
      <c r="T22" s="52"/>
      <c r="U22" s="52"/>
      <c r="V22" s="52"/>
      <c r="W22" s="52"/>
    </row>
    <row r="23" spans="1:23" ht="14.25" customHeight="1">
      <c r="A23" s="43" t="s">
        <v>412</v>
      </c>
      <c r="B23" s="566" t="s">
        <v>94</v>
      </c>
      <c r="C23" s="566"/>
      <c r="D23" s="566"/>
      <c r="E23" s="566"/>
      <c r="F23" s="566"/>
      <c r="G23" s="566"/>
      <c r="H23" s="42"/>
      <c r="I23" s="43" t="s">
        <v>412</v>
      </c>
      <c r="J23" s="566" t="s">
        <v>94</v>
      </c>
      <c r="K23" s="566"/>
      <c r="L23" s="566"/>
      <c r="M23" s="566"/>
      <c r="N23" s="566"/>
      <c r="O23" s="566"/>
      <c r="P23" s="42"/>
      <c r="Q23" s="43" t="s">
        <v>412</v>
      </c>
      <c r="R23" s="566" t="s">
        <v>94</v>
      </c>
      <c r="S23" s="566"/>
      <c r="T23" s="566"/>
      <c r="U23" s="566"/>
      <c r="V23" s="566"/>
      <c r="W23" s="566"/>
    </row>
    <row r="24" spans="1:23" ht="15">
      <c r="A24" s="45" t="s">
        <v>95</v>
      </c>
      <c r="B24" s="46" t="s">
        <v>3</v>
      </c>
      <c r="C24" s="46" t="s">
        <v>4</v>
      </c>
      <c r="D24" s="46" t="s">
        <v>5</v>
      </c>
      <c r="E24" s="46" t="s">
        <v>6</v>
      </c>
      <c r="F24" s="46" t="s">
        <v>7</v>
      </c>
      <c r="G24" s="47" t="s">
        <v>8</v>
      </c>
      <c r="H24" s="42"/>
      <c r="I24" s="45" t="s">
        <v>95</v>
      </c>
      <c r="J24" s="46" t="s">
        <v>3</v>
      </c>
      <c r="K24" s="46" t="s">
        <v>4</v>
      </c>
      <c r="L24" s="46" t="s">
        <v>5</v>
      </c>
      <c r="M24" s="46" t="s">
        <v>6</v>
      </c>
      <c r="N24" s="46" t="s">
        <v>7</v>
      </c>
      <c r="O24" s="47" t="s">
        <v>8</v>
      </c>
      <c r="P24" s="42"/>
      <c r="Q24" s="45" t="s">
        <v>95</v>
      </c>
      <c r="R24" s="46" t="s">
        <v>3</v>
      </c>
      <c r="S24" s="46" t="s">
        <v>4</v>
      </c>
      <c r="T24" s="46" t="s">
        <v>5</v>
      </c>
      <c r="U24" s="46" t="s">
        <v>6</v>
      </c>
      <c r="V24" s="46" t="s">
        <v>7</v>
      </c>
      <c r="W24" s="47" t="s">
        <v>8</v>
      </c>
    </row>
    <row r="25" spans="1:23" ht="15">
      <c r="A25" s="48" t="s">
        <v>56</v>
      </c>
      <c r="B25" s="49">
        <v>0.243836</v>
      </c>
      <c r="C25" s="49">
        <v>0.16789299999999999</v>
      </c>
      <c r="D25" s="49">
        <v>0.121929</v>
      </c>
      <c r="E25" s="49"/>
      <c r="F25" s="49"/>
      <c r="G25" s="49"/>
      <c r="H25" s="42"/>
      <c r="I25" s="48" t="s">
        <v>56</v>
      </c>
      <c r="J25" s="49">
        <v>0.23857700000000001</v>
      </c>
      <c r="K25" s="49">
        <v>0.162634</v>
      </c>
      <c r="L25" s="49">
        <v>0.11667</v>
      </c>
      <c r="M25" s="49"/>
      <c r="N25" s="49"/>
      <c r="O25" s="49"/>
      <c r="P25" s="42"/>
      <c r="Q25" s="48" t="s">
        <v>56</v>
      </c>
      <c r="R25" s="49">
        <v>0.23396800000000001</v>
      </c>
      <c r="S25" s="49">
        <v>0.158025</v>
      </c>
      <c r="T25" s="49">
        <v>0.11206099999999999</v>
      </c>
      <c r="U25" s="49"/>
      <c r="V25" s="49"/>
      <c r="W25" s="49"/>
    </row>
    <row r="26" spans="1:23" ht="14.25" customHeight="1">
      <c r="A26" s="48" t="s">
        <v>31</v>
      </c>
      <c r="B26" s="49">
        <v>0.22066</v>
      </c>
      <c r="C26" s="49">
        <v>0.19869000000000001</v>
      </c>
      <c r="D26" s="49">
        <v>0.170871</v>
      </c>
      <c r="E26" s="49">
        <v>0.13398699999999999</v>
      </c>
      <c r="F26" s="49">
        <v>0.116518</v>
      </c>
      <c r="G26" s="49">
        <v>0.12170300000000001</v>
      </c>
      <c r="H26" s="42"/>
      <c r="I26" s="48" t="s">
        <v>31</v>
      </c>
      <c r="J26" s="49">
        <v>0.215645</v>
      </c>
      <c r="K26" s="49">
        <v>0.19367500000000001</v>
      </c>
      <c r="L26" s="49">
        <v>0.165856</v>
      </c>
      <c r="M26" s="49">
        <v>0.128972</v>
      </c>
      <c r="N26" s="49">
        <v>0.111503</v>
      </c>
      <c r="O26" s="49">
        <v>0.116688</v>
      </c>
      <c r="P26" s="42"/>
      <c r="Q26" s="48" t="s">
        <v>31</v>
      </c>
      <c r="R26" s="49">
        <v>0.21143200000000001</v>
      </c>
      <c r="S26" s="49">
        <v>0.18946199999999999</v>
      </c>
      <c r="T26" s="49">
        <v>0.16164200000000001</v>
      </c>
      <c r="U26" s="49">
        <v>0.12475799999999999</v>
      </c>
      <c r="V26" s="49">
        <v>0.10729</v>
      </c>
      <c r="W26" s="49">
        <v>0.11247500000000001</v>
      </c>
    </row>
    <row r="27" spans="1:23" ht="15">
      <c r="A27" s="48" t="s">
        <v>32</v>
      </c>
      <c r="B27" s="49">
        <v>0.196297</v>
      </c>
      <c r="C27" s="49">
        <v>0.18069199999999999</v>
      </c>
      <c r="D27" s="49">
        <v>0.16084200000000001</v>
      </c>
      <c r="E27" s="49">
        <v>0.119268</v>
      </c>
      <c r="F27" s="49">
        <v>9.6115999999999993E-2</v>
      </c>
      <c r="G27" s="49">
        <v>0.10709200000000001</v>
      </c>
      <c r="H27" s="42"/>
      <c r="I27" s="48" t="s">
        <v>32</v>
      </c>
      <c r="J27" s="49">
        <v>0.19223599999999999</v>
      </c>
      <c r="K27" s="49">
        <v>0.17663100000000001</v>
      </c>
      <c r="L27" s="49">
        <v>0.156781</v>
      </c>
      <c r="M27" s="49">
        <v>0.115207</v>
      </c>
      <c r="N27" s="49">
        <v>9.2054999999999998E-2</v>
      </c>
      <c r="O27" s="49">
        <v>0.103031</v>
      </c>
      <c r="P27" s="42"/>
      <c r="Q27" s="48" t="s">
        <v>32</v>
      </c>
      <c r="R27" s="49">
        <v>0.188054</v>
      </c>
      <c r="S27" s="49">
        <v>0.17244799999999999</v>
      </c>
      <c r="T27" s="49">
        <v>0.15259800000000001</v>
      </c>
      <c r="U27" s="49">
        <v>0.111024</v>
      </c>
      <c r="V27" s="49">
        <v>8.7873000000000007E-2</v>
      </c>
      <c r="W27" s="49">
        <v>9.8848000000000005E-2</v>
      </c>
    </row>
    <row r="30" spans="1:23" ht="15.75">
      <c r="I30" s="565" t="s">
        <v>98</v>
      </c>
      <c r="J30" s="565"/>
      <c r="K30" s="565"/>
      <c r="L30" s="565"/>
      <c r="M30" s="565"/>
      <c r="N30" s="565"/>
      <c r="O30" s="565"/>
      <c r="P30" s="565"/>
    </row>
    <row r="33" spans="1:23" ht="14.25" customHeight="1">
      <c r="A33" s="563" t="s">
        <v>99</v>
      </c>
      <c r="B33" s="563"/>
      <c r="C33" s="563"/>
      <c r="D33" s="563"/>
      <c r="E33" s="563"/>
      <c r="F33" s="563"/>
      <c r="G33" s="563"/>
      <c r="H33" s="179"/>
      <c r="I33" s="563" t="s">
        <v>99</v>
      </c>
      <c r="J33" s="563"/>
      <c r="K33" s="563"/>
      <c r="L33" s="563"/>
      <c r="M33" s="563"/>
      <c r="N33" s="563"/>
      <c r="O33" s="563"/>
      <c r="Q33" s="563" t="s">
        <v>99</v>
      </c>
      <c r="R33" s="563"/>
      <c r="S33" s="563"/>
      <c r="T33" s="563"/>
      <c r="U33" s="563"/>
      <c r="V33" s="563"/>
      <c r="W33" s="563"/>
    </row>
    <row r="34" spans="1:23" ht="15">
      <c r="A34" s="45" t="s">
        <v>95</v>
      </c>
      <c r="B34" s="46" t="s">
        <v>3</v>
      </c>
      <c r="C34" s="46" t="s">
        <v>4</v>
      </c>
      <c r="D34" s="46" t="s">
        <v>5</v>
      </c>
      <c r="E34" s="46" t="s">
        <v>6</v>
      </c>
      <c r="F34" s="46" t="s">
        <v>7</v>
      </c>
      <c r="G34" s="47" t="s">
        <v>8</v>
      </c>
      <c r="H34" s="42"/>
      <c r="I34" s="45" t="s">
        <v>95</v>
      </c>
      <c r="J34" s="46" t="s">
        <v>3</v>
      </c>
      <c r="K34" s="46" t="s">
        <v>4</v>
      </c>
      <c r="L34" s="46" t="s">
        <v>5</v>
      </c>
      <c r="M34" s="46" t="s">
        <v>6</v>
      </c>
      <c r="N34" s="46" t="s">
        <v>7</v>
      </c>
      <c r="O34" s="47" t="s">
        <v>8</v>
      </c>
      <c r="P34" s="42"/>
      <c r="Q34" s="45" t="s">
        <v>95</v>
      </c>
      <c r="R34" s="46" t="s">
        <v>3</v>
      </c>
      <c r="S34" s="46" t="s">
        <v>4</v>
      </c>
      <c r="T34" s="46" t="s">
        <v>5</v>
      </c>
      <c r="U34" s="46" t="s">
        <v>6</v>
      </c>
      <c r="V34" s="46" t="s">
        <v>7</v>
      </c>
      <c r="W34" s="47" t="s">
        <v>8</v>
      </c>
    </row>
    <row r="35" spans="1:23" ht="15">
      <c r="A35" s="48" t="s">
        <v>56</v>
      </c>
      <c r="B35" s="49">
        <v>35.704413000000002</v>
      </c>
      <c r="C35" s="49">
        <v>18.725422999999999</v>
      </c>
      <c r="D35" s="49"/>
      <c r="E35" s="49"/>
      <c r="F35" s="49"/>
      <c r="G35" s="49"/>
      <c r="H35" s="42"/>
      <c r="I35" s="48" t="s">
        <v>56</v>
      </c>
      <c r="J35" s="49">
        <v>33.704413000000002</v>
      </c>
      <c r="K35" s="49">
        <v>16.725422999999999</v>
      </c>
      <c r="L35" s="49"/>
      <c r="M35" s="49"/>
      <c r="N35" s="49"/>
      <c r="O35" s="49"/>
      <c r="P35" s="42"/>
      <c r="Q35" s="48" t="s">
        <v>56</v>
      </c>
      <c r="R35" s="49">
        <v>31.704412999999999</v>
      </c>
      <c r="S35" s="49">
        <v>14.725422999999999</v>
      </c>
      <c r="T35" s="49"/>
      <c r="U35" s="49"/>
      <c r="V35" s="49"/>
      <c r="W35" s="49"/>
    </row>
    <row r="36" spans="1:23" ht="15">
      <c r="A36" s="48" t="s">
        <v>31</v>
      </c>
      <c r="B36" s="49">
        <v>23.376926999999998</v>
      </c>
      <c r="C36" s="49">
        <v>13.617621</v>
      </c>
      <c r="D36" s="49">
        <v>7.4815339999999999</v>
      </c>
      <c r="E36" s="49">
        <v>10.886333</v>
      </c>
      <c r="F36" s="49">
        <v>11.513851000000001</v>
      </c>
      <c r="G36" s="49">
        <v>11.442287</v>
      </c>
      <c r="H36" s="42"/>
      <c r="I36" s="48" t="s">
        <v>31</v>
      </c>
      <c r="J36" s="49">
        <v>21.876926999999998</v>
      </c>
      <c r="K36" s="49">
        <v>12.117621</v>
      </c>
      <c r="L36" s="49">
        <v>5.9815339999999999</v>
      </c>
      <c r="M36" s="49">
        <v>9.3863330000000005</v>
      </c>
      <c r="N36" s="49">
        <v>10.013851000000001</v>
      </c>
      <c r="O36" s="49">
        <v>9.9422870000000003</v>
      </c>
      <c r="P36" s="42"/>
      <c r="Q36" s="48" t="s">
        <v>31</v>
      </c>
      <c r="R36" s="49">
        <v>20.876926999999998</v>
      </c>
      <c r="S36" s="49">
        <v>11.117621</v>
      </c>
      <c r="T36" s="49">
        <v>4.9815339999999999</v>
      </c>
      <c r="U36" s="49">
        <v>7.3863329999999996</v>
      </c>
      <c r="V36" s="49">
        <v>7.5138509999999998</v>
      </c>
      <c r="W36" s="49">
        <v>7.4422870000000003</v>
      </c>
    </row>
    <row r="37" spans="1:23" ht="15">
      <c r="A37" s="48" t="s">
        <v>32</v>
      </c>
      <c r="B37" s="49">
        <v>32.595368000000001</v>
      </c>
      <c r="C37" s="49">
        <v>18.514709</v>
      </c>
      <c r="D37" s="49">
        <v>9.8018809999999998</v>
      </c>
      <c r="E37" s="49">
        <v>12.393829</v>
      </c>
      <c r="F37" s="49">
        <v>11.125113000000001</v>
      </c>
      <c r="G37" s="49">
        <v>11.004181000000001</v>
      </c>
      <c r="H37" s="42"/>
      <c r="I37" s="48" t="s">
        <v>32</v>
      </c>
      <c r="J37" s="49">
        <v>31.095368000000001</v>
      </c>
      <c r="K37" s="49">
        <v>17.014709</v>
      </c>
      <c r="L37" s="49">
        <v>8.3018809999999998</v>
      </c>
      <c r="M37" s="49">
        <v>10.893829</v>
      </c>
      <c r="N37" s="49">
        <v>9.6251130000000007</v>
      </c>
      <c r="O37" s="49">
        <v>9.5041810000000009</v>
      </c>
      <c r="P37" s="42"/>
      <c r="Q37" s="48" t="s">
        <v>32</v>
      </c>
      <c r="R37" s="49">
        <v>30.095368000000001</v>
      </c>
      <c r="S37" s="49">
        <v>16.014709</v>
      </c>
      <c r="T37" s="49">
        <v>7.3018809999999998</v>
      </c>
      <c r="U37" s="49">
        <v>8.8938290000000002</v>
      </c>
      <c r="V37" s="49">
        <v>7.1251129999999998</v>
      </c>
      <c r="W37" s="49">
        <v>7.004181</v>
      </c>
    </row>
    <row r="38" spans="1:23" ht="15">
      <c r="A38" s="43"/>
      <c r="B38" s="53"/>
      <c r="C38" s="53"/>
      <c r="D38" s="53"/>
      <c r="E38" s="53"/>
      <c r="F38" s="53"/>
      <c r="G38" s="53"/>
      <c r="H38" s="42"/>
      <c r="I38" s="43"/>
      <c r="J38" s="53"/>
      <c r="K38" s="53"/>
      <c r="L38" s="53"/>
      <c r="M38" s="53"/>
      <c r="N38" s="53"/>
      <c r="O38" s="53"/>
      <c r="P38" s="42"/>
      <c r="Q38" s="43"/>
      <c r="R38" s="53"/>
      <c r="S38" s="53"/>
      <c r="T38" s="53"/>
      <c r="U38" s="53"/>
      <c r="V38" s="53"/>
      <c r="W38" s="53"/>
    </row>
    <row r="39" spans="1:23" ht="15">
      <c r="A39" s="42"/>
      <c r="B39" s="53"/>
      <c r="C39" s="53"/>
      <c r="D39" s="53"/>
      <c r="E39" s="53"/>
      <c r="F39" s="53"/>
      <c r="G39" s="53"/>
      <c r="H39" s="42"/>
      <c r="I39" s="42"/>
      <c r="J39" s="53"/>
      <c r="K39" s="53"/>
      <c r="L39" s="53"/>
      <c r="M39" s="53"/>
      <c r="N39" s="53"/>
      <c r="O39" s="53"/>
      <c r="P39" s="42"/>
      <c r="Q39" s="42"/>
      <c r="R39" s="53"/>
      <c r="S39" s="53"/>
      <c r="T39" s="53"/>
      <c r="U39" s="53"/>
      <c r="V39" s="53"/>
      <c r="W39" s="53"/>
    </row>
    <row r="40" spans="1:23" ht="14.25" customHeight="1">
      <c r="A40" s="567" t="s">
        <v>99</v>
      </c>
      <c r="B40" s="567"/>
      <c r="C40" s="567"/>
      <c r="D40" s="567"/>
      <c r="E40" s="567"/>
      <c r="F40" s="567"/>
      <c r="G40" s="567"/>
      <c r="H40" s="44"/>
      <c r="I40" s="567" t="s">
        <v>99</v>
      </c>
      <c r="J40" s="567"/>
      <c r="K40" s="567"/>
      <c r="L40" s="567"/>
      <c r="M40" s="567"/>
      <c r="N40" s="567"/>
      <c r="O40" s="567"/>
      <c r="P40" s="42"/>
      <c r="Q40" s="567" t="s">
        <v>99</v>
      </c>
      <c r="R40" s="567"/>
      <c r="S40" s="567"/>
      <c r="T40" s="567"/>
      <c r="U40" s="567"/>
      <c r="V40" s="567"/>
      <c r="W40" s="567"/>
    </row>
    <row r="41" spans="1:23" ht="15">
      <c r="A41" s="45" t="s">
        <v>95</v>
      </c>
      <c r="B41" s="46" t="s">
        <v>3</v>
      </c>
      <c r="C41" s="46" t="s">
        <v>4</v>
      </c>
      <c r="D41" s="46" t="s">
        <v>5</v>
      </c>
      <c r="E41" s="46" t="s">
        <v>6</v>
      </c>
      <c r="F41" s="46" t="s">
        <v>7</v>
      </c>
      <c r="G41" s="47" t="s">
        <v>8</v>
      </c>
      <c r="H41" s="42"/>
      <c r="I41" s="45" t="s">
        <v>95</v>
      </c>
      <c r="J41" s="46" t="s">
        <v>3</v>
      </c>
      <c r="K41" s="46" t="s">
        <v>4</v>
      </c>
      <c r="L41" s="46" t="s">
        <v>5</v>
      </c>
      <c r="M41" s="46" t="s">
        <v>6</v>
      </c>
      <c r="N41" s="46" t="s">
        <v>7</v>
      </c>
      <c r="O41" s="47" t="s">
        <v>8</v>
      </c>
      <c r="P41" s="42"/>
      <c r="Q41" s="45" t="s">
        <v>95</v>
      </c>
      <c r="R41" s="46" t="s">
        <v>3</v>
      </c>
      <c r="S41" s="46" t="s">
        <v>4</v>
      </c>
      <c r="T41" s="46" t="s">
        <v>5</v>
      </c>
      <c r="U41" s="46" t="s">
        <v>6</v>
      </c>
      <c r="V41" s="46" t="s">
        <v>7</v>
      </c>
      <c r="W41" s="47" t="s">
        <v>8</v>
      </c>
    </row>
    <row r="42" spans="1:23" ht="15">
      <c r="A42" s="48" t="s">
        <v>56</v>
      </c>
      <c r="B42" s="49">
        <v>35.704413000000002</v>
      </c>
      <c r="C42" s="49">
        <v>18.725422999999999</v>
      </c>
      <c r="D42" s="49"/>
      <c r="E42" s="49"/>
      <c r="F42" s="49"/>
      <c r="G42" s="49"/>
      <c r="H42" s="42"/>
      <c r="I42" s="48" t="s">
        <v>56</v>
      </c>
      <c r="J42" s="49">
        <v>33.704413000000002</v>
      </c>
      <c r="K42" s="49">
        <v>16.725422999999999</v>
      </c>
      <c r="L42" s="49"/>
      <c r="M42" s="49"/>
      <c r="N42" s="49"/>
      <c r="O42" s="49"/>
      <c r="P42" s="42"/>
      <c r="Q42" s="48" t="s">
        <v>56</v>
      </c>
      <c r="R42" s="49">
        <v>31.704412999999999</v>
      </c>
      <c r="S42" s="49">
        <v>14.725422999999999</v>
      </c>
      <c r="T42" s="49"/>
      <c r="U42" s="49"/>
      <c r="V42" s="49"/>
      <c r="W42" s="49"/>
    </row>
    <row r="43" spans="1:23" ht="15">
      <c r="A43" s="48" t="s">
        <v>31</v>
      </c>
      <c r="B43" s="49">
        <v>23.376926999999998</v>
      </c>
      <c r="C43" s="49">
        <v>13.617621</v>
      </c>
      <c r="D43" s="49">
        <v>7.4815339999999999</v>
      </c>
      <c r="E43" s="49">
        <v>10.886333</v>
      </c>
      <c r="F43" s="49">
        <v>11.513851000000001</v>
      </c>
      <c r="G43" s="49">
        <v>11.442287</v>
      </c>
      <c r="H43" s="42"/>
      <c r="I43" s="48" t="s">
        <v>31</v>
      </c>
      <c r="J43" s="49">
        <v>21.876926999999998</v>
      </c>
      <c r="K43" s="49">
        <v>12.117621</v>
      </c>
      <c r="L43" s="49">
        <v>5.9815339999999999</v>
      </c>
      <c r="M43" s="49">
        <v>9.3863330000000005</v>
      </c>
      <c r="N43" s="49">
        <v>10.013851000000001</v>
      </c>
      <c r="O43" s="49">
        <v>9.9422870000000003</v>
      </c>
      <c r="P43" s="42"/>
      <c r="Q43" s="48" t="s">
        <v>31</v>
      </c>
      <c r="R43" s="49">
        <v>20.876926999999998</v>
      </c>
      <c r="S43" s="49">
        <v>11.117621</v>
      </c>
      <c r="T43" s="49">
        <v>4.9815339999999999</v>
      </c>
      <c r="U43" s="49">
        <v>7.3863329999999996</v>
      </c>
      <c r="V43" s="49">
        <v>7.5138509999999998</v>
      </c>
      <c r="W43" s="49">
        <v>7.4422870000000003</v>
      </c>
    </row>
    <row r="44" spans="1:23" ht="15">
      <c r="A44" s="48" t="s">
        <v>32</v>
      </c>
      <c r="B44" s="49">
        <v>32.595368000000001</v>
      </c>
      <c r="C44" s="49">
        <v>18.514709</v>
      </c>
      <c r="D44" s="49">
        <v>9.8018809999999998</v>
      </c>
      <c r="E44" s="49">
        <v>12.393829</v>
      </c>
      <c r="F44" s="49">
        <v>11.125113000000001</v>
      </c>
      <c r="G44" s="49">
        <v>11.004181000000001</v>
      </c>
      <c r="H44" s="42"/>
      <c r="I44" s="48" t="s">
        <v>32</v>
      </c>
      <c r="J44" s="49">
        <v>31.095368000000001</v>
      </c>
      <c r="K44" s="49">
        <v>17.014709</v>
      </c>
      <c r="L44" s="49">
        <v>8.3018809999999998</v>
      </c>
      <c r="M44" s="49">
        <v>10.893829</v>
      </c>
      <c r="N44" s="49">
        <v>9.6251130000000007</v>
      </c>
      <c r="O44" s="49">
        <v>9.5041810000000009</v>
      </c>
      <c r="P44" s="42"/>
      <c r="Q44" s="48" t="s">
        <v>32</v>
      </c>
      <c r="R44" s="49">
        <v>30.095368000000001</v>
      </c>
      <c r="S44" s="49">
        <v>16.014709</v>
      </c>
      <c r="T44" s="49">
        <v>7.3018809999999998</v>
      </c>
      <c r="U44" s="49">
        <v>8.8938290000000002</v>
      </c>
      <c r="V44" s="49">
        <v>7.1251129999999998</v>
      </c>
      <c r="W44" s="49">
        <v>7.004181</v>
      </c>
    </row>
    <row r="45" spans="1:23" ht="15">
      <c r="A45" s="43"/>
      <c r="B45" s="53"/>
      <c r="C45" s="53"/>
      <c r="D45" s="53"/>
      <c r="E45" s="53"/>
      <c r="F45" s="53"/>
      <c r="G45" s="53"/>
      <c r="H45" s="42"/>
      <c r="I45" s="43"/>
      <c r="J45" s="53"/>
      <c r="K45" s="53"/>
      <c r="L45" s="53"/>
      <c r="M45" s="53"/>
      <c r="N45" s="53"/>
      <c r="O45" s="53"/>
      <c r="P45" s="42"/>
      <c r="Q45" s="43"/>
      <c r="R45" s="53"/>
      <c r="S45" s="53"/>
      <c r="T45" s="53"/>
      <c r="U45" s="53"/>
      <c r="V45" s="53"/>
      <c r="W45" s="53"/>
    </row>
    <row r="46" spans="1:23" ht="15">
      <c r="A46" s="42"/>
      <c r="B46" s="53"/>
      <c r="C46" s="53"/>
      <c r="D46" s="53"/>
      <c r="E46" s="53"/>
      <c r="F46" s="53"/>
      <c r="G46" s="53"/>
      <c r="H46" s="42"/>
      <c r="I46" s="42"/>
      <c r="J46" s="53"/>
      <c r="K46" s="53"/>
      <c r="L46" s="53"/>
      <c r="M46" s="53"/>
      <c r="N46" s="53"/>
      <c r="O46" s="53"/>
      <c r="P46" s="42"/>
      <c r="Q46" s="42"/>
      <c r="R46" s="53"/>
      <c r="S46" s="53"/>
      <c r="T46" s="53"/>
      <c r="U46" s="53"/>
      <c r="V46" s="53"/>
      <c r="W46" s="53"/>
    </row>
    <row r="47" spans="1:23" ht="14.25" customHeight="1">
      <c r="A47" s="567" t="s">
        <v>99</v>
      </c>
      <c r="B47" s="567"/>
      <c r="C47" s="567"/>
      <c r="D47" s="567"/>
      <c r="E47" s="567"/>
      <c r="F47" s="567"/>
      <c r="G47" s="567"/>
      <c r="H47" s="44"/>
      <c r="I47" s="567" t="s">
        <v>99</v>
      </c>
      <c r="J47" s="567"/>
      <c r="K47" s="567"/>
      <c r="L47" s="567"/>
      <c r="M47" s="567"/>
      <c r="N47" s="567"/>
      <c r="O47" s="567"/>
      <c r="P47" s="42"/>
      <c r="Q47" s="567" t="s">
        <v>99</v>
      </c>
      <c r="R47" s="567"/>
      <c r="S47" s="567"/>
      <c r="T47" s="567"/>
      <c r="U47" s="567"/>
      <c r="V47" s="567"/>
      <c r="W47" s="567"/>
    </row>
    <row r="48" spans="1:23" ht="15">
      <c r="A48" s="45" t="s">
        <v>95</v>
      </c>
      <c r="B48" s="46" t="s">
        <v>3</v>
      </c>
      <c r="C48" s="46" t="s">
        <v>4</v>
      </c>
      <c r="D48" s="46" t="s">
        <v>5</v>
      </c>
      <c r="E48" s="46" t="s">
        <v>6</v>
      </c>
      <c r="F48" s="46" t="s">
        <v>7</v>
      </c>
      <c r="G48" s="47" t="s">
        <v>8</v>
      </c>
      <c r="H48" s="42"/>
      <c r="I48" s="45" t="s">
        <v>95</v>
      </c>
      <c r="J48" s="46" t="s">
        <v>3</v>
      </c>
      <c r="K48" s="46" t="s">
        <v>4</v>
      </c>
      <c r="L48" s="46" t="s">
        <v>5</v>
      </c>
      <c r="M48" s="46" t="s">
        <v>6</v>
      </c>
      <c r="N48" s="46" t="s">
        <v>7</v>
      </c>
      <c r="O48" s="47" t="s">
        <v>8</v>
      </c>
      <c r="P48" s="42"/>
      <c r="Q48" s="45" t="s">
        <v>95</v>
      </c>
      <c r="R48" s="46" t="s">
        <v>3</v>
      </c>
      <c r="S48" s="46" t="s">
        <v>4</v>
      </c>
      <c r="T48" s="46" t="s">
        <v>5</v>
      </c>
      <c r="U48" s="46" t="s">
        <v>6</v>
      </c>
      <c r="V48" s="46" t="s">
        <v>7</v>
      </c>
      <c r="W48" s="47" t="s">
        <v>8</v>
      </c>
    </row>
    <row r="49" spans="1:23" ht="15">
      <c r="A49" s="48" t="s">
        <v>56</v>
      </c>
      <c r="B49" s="49">
        <v>35.704413000000002</v>
      </c>
      <c r="C49" s="49">
        <v>18.725422999999999</v>
      </c>
      <c r="D49" s="49"/>
      <c r="E49" s="49"/>
      <c r="F49" s="49"/>
      <c r="G49" s="49"/>
      <c r="H49" s="42"/>
      <c r="I49" s="48" t="s">
        <v>56</v>
      </c>
      <c r="J49" s="49">
        <v>33.704413000000002</v>
      </c>
      <c r="K49" s="49">
        <v>16.725422999999999</v>
      </c>
      <c r="L49" s="49"/>
      <c r="M49" s="49"/>
      <c r="N49" s="49"/>
      <c r="O49" s="49"/>
      <c r="P49" s="42"/>
      <c r="Q49" s="48" t="s">
        <v>56</v>
      </c>
      <c r="R49" s="49">
        <v>31.704412999999999</v>
      </c>
      <c r="S49" s="49">
        <v>14.725422999999999</v>
      </c>
      <c r="T49" s="49"/>
      <c r="U49" s="49"/>
      <c r="V49" s="49"/>
      <c r="W49" s="49"/>
    </row>
    <row r="50" spans="1:23" ht="15">
      <c r="A50" s="48" t="s">
        <v>31</v>
      </c>
      <c r="B50" s="49">
        <v>23.376926999999998</v>
      </c>
      <c r="C50" s="49">
        <v>13.617621</v>
      </c>
      <c r="D50" s="49">
        <v>7.4815339999999999</v>
      </c>
      <c r="E50" s="49">
        <v>10.886333</v>
      </c>
      <c r="F50" s="49">
        <v>11.513851000000001</v>
      </c>
      <c r="G50" s="49">
        <v>11.442287</v>
      </c>
      <c r="H50" s="42"/>
      <c r="I50" s="48" t="s">
        <v>31</v>
      </c>
      <c r="J50" s="49">
        <v>21.876926999999998</v>
      </c>
      <c r="K50" s="49">
        <v>12.117621</v>
      </c>
      <c r="L50" s="49">
        <v>5.9815339999999999</v>
      </c>
      <c r="M50" s="49">
        <v>9.3863330000000005</v>
      </c>
      <c r="N50" s="49">
        <v>10.013851000000001</v>
      </c>
      <c r="O50" s="49">
        <v>9.9422870000000003</v>
      </c>
      <c r="P50" s="42"/>
      <c r="Q50" s="48" t="s">
        <v>31</v>
      </c>
      <c r="R50" s="49">
        <v>20.876926999999998</v>
      </c>
      <c r="S50" s="49">
        <v>11.117621</v>
      </c>
      <c r="T50" s="49">
        <v>4.9815339999999999</v>
      </c>
      <c r="U50" s="49">
        <v>7.3863329999999996</v>
      </c>
      <c r="V50" s="49">
        <v>7.5138509999999998</v>
      </c>
      <c r="W50" s="49">
        <v>7.4422870000000003</v>
      </c>
    </row>
    <row r="51" spans="1:23" ht="15">
      <c r="A51" s="48" t="s">
        <v>32</v>
      </c>
      <c r="B51" s="49">
        <v>32.595368000000001</v>
      </c>
      <c r="C51" s="49">
        <v>18.514709</v>
      </c>
      <c r="D51" s="49">
        <v>9.8018809999999998</v>
      </c>
      <c r="E51" s="49">
        <v>12.393829</v>
      </c>
      <c r="F51" s="49">
        <v>11.125113000000001</v>
      </c>
      <c r="G51" s="49">
        <v>11.004181000000001</v>
      </c>
      <c r="H51" s="42"/>
      <c r="I51" s="48" t="s">
        <v>32</v>
      </c>
      <c r="J51" s="49">
        <v>31.095368000000001</v>
      </c>
      <c r="K51" s="49">
        <v>17.014709</v>
      </c>
      <c r="L51" s="49">
        <v>8.3018809999999998</v>
      </c>
      <c r="M51" s="49">
        <v>10.893829</v>
      </c>
      <c r="N51" s="49">
        <v>9.6251130000000007</v>
      </c>
      <c r="O51" s="49">
        <v>9.5041810000000009</v>
      </c>
      <c r="P51" s="42"/>
      <c r="Q51" s="48" t="s">
        <v>32</v>
      </c>
      <c r="R51" s="49">
        <v>30.095368000000001</v>
      </c>
      <c r="S51" s="49">
        <v>16.014709</v>
      </c>
      <c r="T51" s="49">
        <v>7.3018809999999998</v>
      </c>
      <c r="U51" s="49">
        <v>8.8938290000000002</v>
      </c>
      <c r="V51" s="49">
        <v>7.1251129999999998</v>
      </c>
      <c r="W51" s="49">
        <v>7.004181</v>
      </c>
    </row>
    <row r="52" spans="1:23">
      <c r="A52" s="181"/>
    </row>
    <row r="53" spans="1:23">
      <c r="A53" s="181"/>
    </row>
    <row r="54" spans="1:23">
      <c r="A54" s="181"/>
    </row>
    <row r="55" spans="1:23">
      <c r="A55" s="181"/>
    </row>
  </sheetData>
  <mergeCells count="19">
    <mergeCell ref="A40:G40"/>
    <mergeCell ref="I40:O40"/>
    <mergeCell ref="Q40:W40"/>
    <mergeCell ref="A47:G47"/>
    <mergeCell ref="I47:O47"/>
    <mergeCell ref="Q47:W47"/>
    <mergeCell ref="B23:G23"/>
    <mergeCell ref="J23:O23"/>
    <mergeCell ref="R23:W23"/>
    <mergeCell ref="I30:P30"/>
    <mergeCell ref="A33:G33"/>
    <mergeCell ref="I33:O33"/>
    <mergeCell ref="Q33:W33"/>
    <mergeCell ref="B9:G9"/>
    <mergeCell ref="J9:O9"/>
    <mergeCell ref="R9:W9"/>
    <mergeCell ref="B16:G16"/>
    <mergeCell ref="J16:O16"/>
    <mergeCell ref="R16:W1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58AF-A59B-49FB-9AFA-19950282AA51}">
  <sheetPr codeName="Hoja9"/>
  <dimension ref="A4:X27"/>
  <sheetViews>
    <sheetView zoomScale="55" zoomScaleNormal="55" workbookViewId="0">
      <selection activeCell="I21" sqref="I21"/>
    </sheetView>
  </sheetViews>
  <sheetFormatPr baseColWidth="10" defaultColWidth="11.42578125" defaultRowHeight="12.75"/>
  <cols>
    <col min="1" max="1" width="8.7109375" style="65" customWidth="1"/>
    <col min="2" max="3" width="11" style="65" bestFit="1" customWidth="1"/>
    <col min="4" max="7" width="9.7109375" style="65" bestFit="1" customWidth="1"/>
    <col min="8" max="8" width="11.42578125" style="65"/>
    <col min="9" max="9" width="9.140625" style="65" customWidth="1"/>
    <col min="10" max="15" width="9.7109375" style="65" bestFit="1" customWidth="1"/>
    <col min="16" max="16" width="9.5703125" style="65" bestFit="1" customWidth="1"/>
    <col min="17" max="17" width="10.28515625" style="65" customWidth="1"/>
    <col min="18" max="23" width="9.7109375" style="65" bestFit="1" customWidth="1"/>
    <col min="24" max="16384" width="11.42578125" style="65"/>
  </cols>
  <sheetData>
    <row r="4" spans="1:24" ht="26.25">
      <c r="K4" s="171" t="s">
        <v>103</v>
      </c>
    </row>
    <row r="7" spans="1:24" ht="15.75">
      <c r="A7" s="172" t="s">
        <v>90</v>
      </c>
      <c r="I7" s="172" t="s">
        <v>91</v>
      </c>
      <c r="Q7" s="172" t="s">
        <v>92</v>
      </c>
    </row>
    <row r="9" spans="1:24" ht="14.25" customHeight="1">
      <c r="A9" s="64" t="s">
        <v>93</v>
      </c>
      <c r="B9" s="564" t="s">
        <v>94</v>
      </c>
      <c r="C9" s="564"/>
      <c r="D9" s="564"/>
      <c r="E9" s="564"/>
      <c r="F9" s="564"/>
      <c r="G9" s="564"/>
      <c r="H9" s="173"/>
      <c r="I9" s="64" t="s">
        <v>93</v>
      </c>
      <c r="J9" s="564" t="s">
        <v>94</v>
      </c>
      <c r="K9" s="564"/>
      <c r="L9" s="564"/>
      <c r="M9" s="564"/>
      <c r="N9" s="564"/>
      <c r="O9" s="564"/>
      <c r="Q9" s="64" t="s">
        <v>93</v>
      </c>
      <c r="R9" s="564" t="s">
        <v>94</v>
      </c>
      <c r="S9" s="564"/>
      <c r="T9" s="564"/>
      <c r="U9" s="564"/>
      <c r="V9" s="564"/>
      <c r="W9" s="564"/>
    </row>
    <row r="10" spans="1:24" ht="15">
      <c r="A10" s="45" t="s">
        <v>95</v>
      </c>
      <c r="B10" s="46" t="s">
        <v>3</v>
      </c>
      <c r="C10" s="46" t="s">
        <v>4</v>
      </c>
      <c r="D10" s="46" t="s">
        <v>5</v>
      </c>
      <c r="E10" s="46" t="s">
        <v>6</v>
      </c>
      <c r="F10" s="46" t="s">
        <v>7</v>
      </c>
      <c r="G10" s="47" t="s">
        <v>8</v>
      </c>
      <c r="H10" s="42"/>
      <c r="I10" s="45" t="s">
        <v>95</v>
      </c>
      <c r="J10" s="46" t="s">
        <v>3</v>
      </c>
      <c r="K10" s="46" t="s">
        <v>4</v>
      </c>
      <c r="L10" s="46" t="s">
        <v>5</v>
      </c>
      <c r="M10" s="46" t="s">
        <v>6</v>
      </c>
      <c r="N10" s="46" t="s">
        <v>7</v>
      </c>
      <c r="O10" s="47" t="s">
        <v>8</v>
      </c>
      <c r="P10" s="42"/>
      <c r="Q10" s="45" t="s">
        <v>95</v>
      </c>
      <c r="R10" s="46" t="s">
        <v>3</v>
      </c>
      <c r="S10" s="46" t="s">
        <v>4</v>
      </c>
      <c r="T10" s="46" t="s">
        <v>5</v>
      </c>
      <c r="U10" s="46" t="s">
        <v>6</v>
      </c>
      <c r="V10" s="46" t="s">
        <v>7</v>
      </c>
      <c r="W10" s="47" t="s">
        <v>8</v>
      </c>
    </row>
    <row r="11" spans="1:24" ht="15">
      <c r="A11" s="48" t="s">
        <v>56</v>
      </c>
      <c r="B11" s="49">
        <v>0.22358600000000001</v>
      </c>
      <c r="C11" s="49">
        <v>0.15425800000000001</v>
      </c>
      <c r="D11" s="49">
        <v>0.11483500000000001</v>
      </c>
      <c r="E11" s="49"/>
      <c r="F11" s="49"/>
      <c r="G11" s="49"/>
      <c r="H11" s="42"/>
      <c r="I11" s="48" t="s">
        <v>56</v>
      </c>
      <c r="J11" s="49">
        <v>0.21176900000000001</v>
      </c>
      <c r="K11" s="49">
        <v>0.14244100000000001</v>
      </c>
      <c r="L11" s="49">
        <v>0.103017</v>
      </c>
      <c r="M11" s="49"/>
      <c r="N11" s="49"/>
      <c r="O11" s="49"/>
      <c r="P11" s="42"/>
      <c r="Q11" s="48" t="s">
        <v>56</v>
      </c>
      <c r="R11" s="49">
        <v>0.20549400000000001</v>
      </c>
      <c r="S11" s="49">
        <v>0.13616700000000001</v>
      </c>
      <c r="T11" s="49">
        <v>9.6742999999999996E-2</v>
      </c>
      <c r="U11" s="49"/>
      <c r="V11" s="49"/>
      <c r="W11" s="49"/>
      <c r="X11" s="42"/>
    </row>
    <row r="12" spans="1:24" ht="14.25" customHeight="1">
      <c r="A12" s="48" t="s">
        <v>31</v>
      </c>
      <c r="B12" s="49">
        <v>0.21351600000000001</v>
      </c>
      <c r="C12" s="49">
        <v>0.19653799999999999</v>
      </c>
      <c r="D12" s="49">
        <v>0.145617</v>
      </c>
      <c r="E12" s="49">
        <v>0.11894200000000001</v>
      </c>
      <c r="F12" s="49">
        <v>0.10093299999999999</v>
      </c>
      <c r="G12" s="49">
        <v>0.113591</v>
      </c>
      <c r="H12" s="42"/>
      <c r="I12" s="48" t="s">
        <v>31</v>
      </c>
      <c r="J12" s="49">
        <v>0.20169899999999999</v>
      </c>
      <c r="K12" s="49">
        <v>0.18472</v>
      </c>
      <c r="L12" s="49">
        <v>0.1338</v>
      </c>
      <c r="M12" s="49">
        <v>0.107124</v>
      </c>
      <c r="N12" s="49">
        <v>8.9115E-2</v>
      </c>
      <c r="O12" s="49">
        <v>0.101774</v>
      </c>
      <c r="P12" s="42"/>
      <c r="Q12" s="48" t="s">
        <v>31</v>
      </c>
      <c r="R12" s="49">
        <v>0.19542399999999999</v>
      </c>
      <c r="S12" s="49">
        <v>0.17844599999999999</v>
      </c>
      <c r="T12" s="49">
        <v>0.127526</v>
      </c>
      <c r="U12" s="49">
        <v>0.10085</v>
      </c>
      <c r="V12" s="49">
        <v>8.2840999999999998E-2</v>
      </c>
      <c r="W12" s="49">
        <v>9.5499000000000001E-2</v>
      </c>
      <c r="X12" s="42"/>
    </row>
    <row r="13" spans="1:24" ht="15">
      <c r="A13" s="48" t="s">
        <v>32</v>
      </c>
      <c r="B13" s="49">
        <v>0.18421199999999999</v>
      </c>
      <c r="C13" s="49">
        <v>0.17197899999999999</v>
      </c>
      <c r="D13" s="49">
        <v>0.13175500000000001</v>
      </c>
      <c r="E13" s="49">
        <v>0.109319</v>
      </c>
      <c r="F13" s="49">
        <v>9.3114000000000002E-2</v>
      </c>
      <c r="G13" s="49">
        <v>0.105131</v>
      </c>
      <c r="H13" s="42"/>
      <c r="I13" s="48" t="s">
        <v>32</v>
      </c>
      <c r="J13" s="49">
        <v>0.17239399999999999</v>
      </c>
      <c r="K13" s="49">
        <v>0.160162</v>
      </c>
      <c r="L13" s="49">
        <v>0.119937</v>
      </c>
      <c r="M13" s="49">
        <v>9.7502000000000005E-2</v>
      </c>
      <c r="N13" s="49">
        <v>8.1296999999999994E-2</v>
      </c>
      <c r="O13" s="49">
        <v>9.3312999999999993E-2</v>
      </c>
      <c r="P13" s="42"/>
      <c r="Q13" s="48" t="s">
        <v>32</v>
      </c>
      <c r="R13" s="49">
        <v>0.16611999999999999</v>
      </c>
      <c r="S13" s="49">
        <v>0.153887</v>
      </c>
      <c r="T13" s="49">
        <v>0.113663</v>
      </c>
      <c r="U13" s="49">
        <v>9.1228000000000004E-2</v>
      </c>
      <c r="V13" s="49">
        <v>7.5023000000000006E-2</v>
      </c>
      <c r="W13" s="49">
        <v>8.7039000000000005E-2</v>
      </c>
      <c r="X13" s="42"/>
    </row>
    <row r="14" spans="1:24" ht="15">
      <c r="A14" s="43"/>
      <c r="B14" s="52"/>
      <c r="C14" s="52"/>
      <c r="D14" s="52"/>
      <c r="E14" s="52"/>
      <c r="F14" s="52"/>
      <c r="G14" s="52"/>
      <c r="H14" s="42"/>
      <c r="I14" s="43"/>
      <c r="J14" s="52"/>
      <c r="K14" s="52"/>
      <c r="L14" s="52"/>
      <c r="M14" s="52"/>
      <c r="N14" s="52"/>
      <c r="O14" s="52"/>
      <c r="P14" s="42"/>
      <c r="Q14" s="43"/>
      <c r="R14" s="52"/>
      <c r="S14" s="52"/>
      <c r="T14" s="52"/>
      <c r="U14" s="52"/>
      <c r="V14" s="52"/>
      <c r="W14" s="52"/>
    </row>
    <row r="15" spans="1:24" ht="15">
      <c r="A15" s="42"/>
      <c r="B15" s="42"/>
      <c r="C15" s="42"/>
      <c r="D15" s="42"/>
      <c r="E15" s="42"/>
      <c r="F15" s="42"/>
      <c r="G15" s="42"/>
      <c r="H15" s="42"/>
      <c r="I15" s="42"/>
      <c r="J15" s="42"/>
      <c r="K15" s="42"/>
      <c r="L15" s="42"/>
      <c r="M15" s="42"/>
      <c r="N15" s="42"/>
      <c r="O15" s="42"/>
      <c r="P15" s="42"/>
      <c r="Q15" s="42"/>
      <c r="R15" s="42"/>
      <c r="S15" s="42"/>
      <c r="T15" s="42"/>
      <c r="U15" s="42"/>
      <c r="V15" s="42"/>
      <c r="W15" s="42"/>
    </row>
    <row r="16" spans="1:24" ht="15.75">
      <c r="A16" s="42"/>
      <c r="B16" s="42"/>
      <c r="C16" s="42"/>
      <c r="D16" s="42"/>
      <c r="E16" s="42"/>
      <c r="F16" s="42"/>
      <c r="G16" s="42"/>
      <c r="H16" s="42"/>
      <c r="I16" s="568" t="s">
        <v>98</v>
      </c>
      <c r="J16" s="568"/>
      <c r="K16" s="568"/>
      <c r="L16" s="568"/>
      <c r="M16" s="568"/>
      <c r="N16" s="568"/>
      <c r="O16" s="568"/>
      <c r="P16" s="568"/>
      <c r="Q16" s="42"/>
      <c r="R16" s="42"/>
      <c r="S16" s="42"/>
      <c r="T16" s="42"/>
      <c r="U16" s="42"/>
      <c r="V16" s="42"/>
      <c r="W16" s="42"/>
    </row>
    <row r="17" spans="1:23" ht="15">
      <c r="A17" s="42"/>
      <c r="B17" s="42"/>
      <c r="C17" s="42"/>
      <c r="D17" s="42"/>
      <c r="E17" s="42"/>
      <c r="F17" s="42"/>
      <c r="G17" s="42"/>
      <c r="H17" s="42"/>
      <c r="I17" s="42"/>
      <c r="J17" s="42"/>
      <c r="K17" s="42"/>
      <c r="L17" s="42"/>
      <c r="M17" s="42"/>
      <c r="N17" s="42"/>
      <c r="O17" s="42"/>
      <c r="P17" s="42"/>
      <c r="Q17" s="42"/>
      <c r="R17" s="42"/>
      <c r="S17" s="42"/>
      <c r="T17" s="42"/>
      <c r="U17" s="42"/>
      <c r="V17" s="42"/>
      <c r="W17" s="42"/>
    </row>
    <row r="18" spans="1:23" ht="15">
      <c r="A18" s="42"/>
      <c r="B18" s="42"/>
      <c r="C18" s="42"/>
      <c r="D18" s="42"/>
      <c r="E18" s="42"/>
      <c r="F18" s="42"/>
      <c r="G18" s="42"/>
      <c r="H18" s="42"/>
      <c r="I18" s="42"/>
      <c r="J18" s="42"/>
      <c r="K18" s="42"/>
      <c r="L18" s="42"/>
      <c r="M18" s="42"/>
      <c r="N18" s="42"/>
      <c r="O18" s="42"/>
      <c r="P18" s="42"/>
      <c r="Q18" s="42"/>
      <c r="R18" s="42"/>
      <c r="S18" s="42"/>
      <c r="T18" s="42"/>
      <c r="U18" s="42"/>
      <c r="V18" s="42"/>
      <c r="W18" s="42"/>
    </row>
    <row r="19" spans="1:23" ht="14.25" customHeight="1">
      <c r="A19" s="567" t="s">
        <v>99</v>
      </c>
      <c r="B19" s="567"/>
      <c r="C19" s="567"/>
      <c r="D19" s="567"/>
      <c r="E19" s="567"/>
      <c r="F19" s="567"/>
      <c r="G19" s="567"/>
      <c r="H19" s="50"/>
      <c r="I19" s="567" t="s">
        <v>100</v>
      </c>
      <c r="J19" s="567"/>
      <c r="K19" s="567"/>
      <c r="L19" s="567"/>
      <c r="M19" s="567"/>
      <c r="N19" s="567"/>
      <c r="O19" s="567"/>
      <c r="P19" s="42"/>
      <c r="Q19" s="567" t="s">
        <v>101</v>
      </c>
      <c r="R19" s="567"/>
      <c r="S19" s="567"/>
      <c r="T19" s="567"/>
      <c r="U19" s="567"/>
      <c r="V19" s="567"/>
      <c r="W19" s="567"/>
    </row>
    <row r="20" spans="1:23" ht="15">
      <c r="A20" s="45" t="s">
        <v>95</v>
      </c>
      <c r="B20" s="46" t="s">
        <v>3</v>
      </c>
      <c r="C20" s="46" t="s">
        <v>4</v>
      </c>
      <c r="D20" s="46" t="s">
        <v>5</v>
      </c>
      <c r="E20" s="46" t="s">
        <v>6</v>
      </c>
      <c r="F20" s="46" t="s">
        <v>7</v>
      </c>
      <c r="G20" s="47" t="s">
        <v>8</v>
      </c>
      <c r="H20" s="42"/>
      <c r="I20" s="45" t="s">
        <v>95</v>
      </c>
      <c r="J20" s="46" t="s">
        <v>3</v>
      </c>
      <c r="K20" s="46" t="s">
        <v>4</v>
      </c>
      <c r="L20" s="46" t="s">
        <v>5</v>
      </c>
      <c r="M20" s="46" t="s">
        <v>6</v>
      </c>
      <c r="N20" s="46" t="s">
        <v>7</v>
      </c>
      <c r="O20" s="47" t="s">
        <v>8</v>
      </c>
      <c r="P20" s="42"/>
      <c r="Q20" s="45" t="s">
        <v>95</v>
      </c>
      <c r="R20" s="46" t="s">
        <v>3</v>
      </c>
      <c r="S20" s="46" t="s">
        <v>4</v>
      </c>
      <c r="T20" s="46" t="s">
        <v>5</v>
      </c>
      <c r="U20" s="46" t="s">
        <v>6</v>
      </c>
      <c r="V20" s="46" t="s">
        <v>7</v>
      </c>
      <c r="W20" s="47" t="s">
        <v>8</v>
      </c>
    </row>
    <row r="21" spans="1:23" ht="15">
      <c r="A21" s="48" t="s">
        <v>56</v>
      </c>
      <c r="B21" s="49">
        <v>27.704412999999999</v>
      </c>
      <c r="C21" s="49">
        <v>0.72542300000000004</v>
      </c>
      <c r="D21" s="49"/>
      <c r="E21" s="49"/>
      <c r="F21" s="49"/>
      <c r="G21" s="49"/>
      <c r="H21" s="42"/>
      <c r="I21" s="48" t="s">
        <v>56</v>
      </c>
      <c r="J21" s="49">
        <v>7.5902501369863012E-2</v>
      </c>
      <c r="K21" s="49">
        <v>1.9874602739726028E-3</v>
      </c>
      <c r="L21" s="49"/>
      <c r="M21" s="49"/>
      <c r="N21" s="49"/>
      <c r="O21" s="49"/>
      <c r="P21" s="42"/>
      <c r="Q21" s="48" t="s">
        <v>56</v>
      </c>
      <c r="R21" s="49">
        <v>2.3087010833333332</v>
      </c>
      <c r="S21" s="49">
        <v>6.0451916666666668E-2</v>
      </c>
      <c r="T21" s="49"/>
      <c r="U21" s="49"/>
      <c r="V21" s="49"/>
      <c r="W21" s="49"/>
    </row>
    <row r="22" spans="1:23" ht="15">
      <c r="A22" s="48" t="s">
        <v>31</v>
      </c>
      <c r="B22" s="49">
        <v>20.376926999999998</v>
      </c>
      <c r="C22" s="49">
        <v>10.617621</v>
      </c>
      <c r="D22" s="49">
        <v>4.4815339999999999</v>
      </c>
      <c r="E22" s="49">
        <v>3.886333</v>
      </c>
      <c r="F22" s="49">
        <v>2.5138509999999998</v>
      </c>
      <c r="G22" s="49">
        <v>1.4422870000000001</v>
      </c>
      <c r="H22" s="42"/>
      <c r="I22" s="48" t="s">
        <v>31</v>
      </c>
      <c r="J22" s="49">
        <v>5.5827197260273971E-2</v>
      </c>
      <c r="K22" s="49">
        <v>2.9089372602739725E-2</v>
      </c>
      <c r="L22" s="49">
        <v>1.2278175342465752E-2</v>
      </c>
      <c r="M22" s="49">
        <v>1.0647487671232877E-2</v>
      </c>
      <c r="N22" s="49">
        <v>6.8872630136986293E-3</v>
      </c>
      <c r="O22" s="49">
        <v>3.9514712328767125E-3</v>
      </c>
      <c r="P22" s="42"/>
      <c r="Q22" s="48" t="s">
        <v>31</v>
      </c>
      <c r="R22" s="49">
        <v>1.6980772499999999</v>
      </c>
      <c r="S22" s="49">
        <v>0.88480174999999994</v>
      </c>
      <c r="T22" s="49">
        <v>0.37346116666666668</v>
      </c>
      <c r="U22" s="49">
        <v>0.32386108333333335</v>
      </c>
      <c r="V22" s="49">
        <v>0.20948758333333331</v>
      </c>
      <c r="W22" s="49">
        <v>0.12019058333333334</v>
      </c>
    </row>
    <row r="23" spans="1:23" ht="15">
      <c r="A23" s="48" t="s">
        <v>32</v>
      </c>
      <c r="B23" s="49">
        <v>29.595368000000001</v>
      </c>
      <c r="C23" s="49">
        <v>15.514709</v>
      </c>
      <c r="D23" s="49">
        <v>6.8018809999999998</v>
      </c>
      <c r="E23" s="49">
        <v>5.3938290000000002</v>
      </c>
      <c r="F23" s="49">
        <v>2.1251129999999998</v>
      </c>
      <c r="G23" s="49">
        <v>1.004181</v>
      </c>
      <c r="H23" s="42"/>
      <c r="I23" s="48" t="s">
        <v>32</v>
      </c>
      <c r="J23" s="49">
        <v>8.1083200000000008E-2</v>
      </c>
      <c r="K23" s="49">
        <v>4.2506052054794519E-2</v>
      </c>
      <c r="L23" s="49">
        <v>1.8635290410958905E-2</v>
      </c>
      <c r="M23" s="49">
        <v>1.4777613698630138E-2</v>
      </c>
      <c r="N23" s="49">
        <v>5.8222273972602734E-3</v>
      </c>
      <c r="O23" s="49">
        <v>2.7511808219178083E-3</v>
      </c>
      <c r="P23" s="42"/>
      <c r="Q23" s="48" t="s">
        <v>32</v>
      </c>
      <c r="R23" s="49">
        <v>2.4662806666666666</v>
      </c>
      <c r="S23" s="49">
        <v>1.2928924166666667</v>
      </c>
      <c r="T23" s="49">
        <v>0.56682341666666669</v>
      </c>
      <c r="U23" s="49">
        <v>0.44948575000000002</v>
      </c>
      <c r="V23" s="49">
        <v>0.17709274999999999</v>
      </c>
      <c r="W23" s="49">
        <v>8.3681749999999999E-2</v>
      </c>
    </row>
    <row r="24" spans="1:23">
      <c r="A24" s="64"/>
      <c r="B24" s="180"/>
      <c r="C24" s="180"/>
      <c r="D24" s="180"/>
      <c r="E24" s="180"/>
      <c r="F24" s="180"/>
      <c r="G24" s="180"/>
      <c r="I24" s="64"/>
      <c r="J24" s="180"/>
      <c r="K24" s="180"/>
      <c r="L24" s="180"/>
      <c r="M24" s="180"/>
      <c r="N24" s="180"/>
      <c r="O24" s="180"/>
      <c r="Q24" s="64"/>
      <c r="R24" s="180"/>
      <c r="S24" s="180"/>
      <c r="T24" s="180"/>
      <c r="U24" s="180"/>
      <c r="V24" s="180"/>
      <c r="W24" s="180"/>
    </row>
    <row r="25" spans="1:23">
      <c r="A25" s="181"/>
    </row>
    <row r="26" spans="1:23">
      <c r="A26" s="181"/>
    </row>
    <row r="27" spans="1:23">
      <c r="A27" s="181"/>
    </row>
  </sheetData>
  <mergeCells count="7">
    <mergeCell ref="B9:G9"/>
    <mergeCell ref="J9:O9"/>
    <mergeCell ref="R9:W9"/>
    <mergeCell ref="I16:P16"/>
    <mergeCell ref="A19:G19"/>
    <mergeCell ref="I19:O19"/>
    <mergeCell ref="Q19:W19"/>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82EBA-5CF1-4D27-B3AE-F9E8340AA8C9}">
  <sheetPr codeName="Hoja13"/>
  <dimension ref="A4:W27"/>
  <sheetViews>
    <sheetView zoomScale="60" zoomScaleNormal="70" workbookViewId="0">
      <selection activeCell="H15" sqref="H15"/>
    </sheetView>
  </sheetViews>
  <sheetFormatPr baseColWidth="10" defaultColWidth="11.42578125" defaultRowHeight="12.75"/>
  <cols>
    <col min="1" max="1" width="10.28515625" style="65" bestFit="1" customWidth="1"/>
    <col min="2" max="3" width="11" style="65" customWidth="1"/>
    <col min="4" max="7" width="11" style="65" bestFit="1" customWidth="1"/>
    <col min="8" max="8" width="11.42578125" style="65"/>
    <col min="9" max="9" width="14.28515625" style="65" bestFit="1" customWidth="1"/>
    <col min="10" max="11" width="11" style="65" bestFit="1" customWidth="1"/>
    <col min="12" max="15" width="9.7109375" style="65" bestFit="1" customWidth="1"/>
    <col min="16" max="16" width="9.5703125" style="65" bestFit="1" customWidth="1"/>
    <col min="17" max="17" width="10.28515625" style="65" bestFit="1" customWidth="1"/>
    <col min="18" max="19" width="11" style="65" bestFit="1" customWidth="1"/>
    <col min="20" max="23" width="9.7109375" style="65" bestFit="1" customWidth="1"/>
    <col min="24" max="16384" width="11.42578125" style="65"/>
  </cols>
  <sheetData>
    <row r="4" spans="1:23" ht="26.25">
      <c r="K4" s="171" t="s">
        <v>104</v>
      </c>
    </row>
    <row r="7" spans="1:23" ht="15.75">
      <c r="A7" s="172" t="s">
        <v>90</v>
      </c>
      <c r="I7" s="172" t="s">
        <v>91</v>
      </c>
      <c r="Q7" s="172" t="s">
        <v>92</v>
      </c>
    </row>
    <row r="9" spans="1:23" ht="14.25" customHeight="1">
      <c r="A9" s="64" t="s">
        <v>93</v>
      </c>
      <c r="B9" s="564" t="s">
        <v>94</v>
      </c>
      <c r="C9" s="564"/>
      <c r="D9" s="564"/>
      <c r="E9" s="564"/>
      <c r="F9" s="564"/>
      <c r="G9" s="564"/>
      <c r="H9" s="173"/>
      <c r="I9" s="64" t="s">
        <v>93</v>
      </c>
      <c r="J9" s="564" t="s">
        <v>94</v>
      </c>
      <c r="K9" s="564"/>
      <c r="L9" s="564"/>
      <c r="M9" s="564"/>
      <c r="N9" s="564"/>
      <c r="O9" s="564"/>
      <c r="Q9" s="64" t="s">
        <v>93</v>
      </c>
      <c r="R9" s="564" t="s">
        <v>94</v>
      </c>
      <c r="S9" s="564"/>
      <c r="T9" s="564"/>
      <c r="U9" s="564"/>
      <c r="V9" s="564"/>
      <c r="W9" s="564"/>
    </row>
    <row r="10" spans="1:23" ht="14.2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c r="A11" s="48" t="s">
        <v>56</v>
      </c>
      <c r="B11" s="49">
        <v>0.21245900000000001</v>
      </c>
      <c r="C11" s="49">
        <v>0.14313100000000001</v>
      </c>
      <c r="D11" s="49">
        <v>0.10370799999999999</v>
      </c>
      <c r="E11" s="49"/>
      <c r="F11" s="49"/>
      <c r="G11" s="49"/>
      <c r="H11" s="42"/>
      <c r="I11" s="48" t="s">
        <v>56</v>
      </c>
      <c r="J11" s="49">
        <v>0.2072</v>
      </c>
      <c r="K11" s="49">
        <v>0.13787199999999999</v>
      </c>
      <c r="L11" s="49">
        <v>9.8448999999999995E-2</v>
      </c>
      <c r="M11" s="49"/>
      <c r="N11" s="49"/>
      <c r="O11" s="49"/>
      <c r="P11" s="42"/>
      <c r="Q11" s="48" t="s">
        <v>56</v>
      </c>
      <c r="R11" s="49">
        <v>0.20259099999999999</v>
      </c>
      <c r="S11" s="49">
        <v>0.13326299999999999</v>
      </c>
      <c r="T11" s="49">
        <v>9.3840000000000007E-2</v>
      </c>
      <c r="U11" s="49"/>
      <c r="V11" s="49"/>
      <c r="W11" s="49"/>
    </row>
    <row r="12" spans="1:23" ht="14.25" customHeight="1">
      <c r="A12" s="48" t="s">
        <v>31</v>
      </c>
      <c r="B12" s="49">
        <v>0.20294699999999999</v>
      </c>
      <c r="C12" s="49">
        <v>0.185969</v>
      </c>
      <c r="D12" s="49">
        <v>0.135049</v>
      </c>
      <c r="E12" s="49">
        <v>0.108373</v>
      </c>
      <c r="F12" s="49">
        <v>9.0364E-2</v>
      </c>
      <c r="G12" s="49">
        <v>0.103022</v>
      </c>
      <c r="H12" s="42"/>
      <c r="I12" s="48" t="s">
        <v>31</v>
      </c>
      <c r="J12" s="49">
        <v>0.197932</v>
      </c>
      <c r="K12" s="49">
        <v>0.180954</v>
      </c>
      <c r="L12" s="49">
        <v>0.13003300000000001</v>
      </c>
      <c r="M12" s="49">
        <v>0.10335800000000001</v>
      </c>
      <c r="N12" s="49">
        <v>8.5348999999999994E-2</v>
      </c>
      <c r="O12" s="49">
        <v>9.8006999999999997E-2</v>
      </c>
      <c r="P12" s="42"/>
      <c r="Q12" s="48" t="s">
        <v>31</v>
      </c>
      <c r="R12" s="49">
        <v>0.193719</v>
      </c>
      <c r="S12" s="49">
        <v>0.17674100000000001</v>
      </c>
      <c r="T12" s="49">
        <v>0.12581999999999999</v>
      </c>
      <c r="U12" s="49">
        <v>9.9144999999999997E-2</v>
      </c>
      <c r="V12" s="49">
        <v>8.1136E-2</v>
      </c>
      <c r="W12" s="49">
        <v>9.3794000000000002E-2</v>
      </c>
    </row>
    <row r="13" spans="1:23" ht="15">
      <c r="A13" s="48" t="s">
        <v>32</v>
      </c>
      <c r="B13" s="49">
        <v>0.172537</v>
      </c>
      <c r="C13" s="49">
        <v>0.160304</v>
      </c>
      <c r="D13" s="49">
        <v>0.12007900000000001</v>
      </c>
      <c r="E13" s="49">
        <v>9.7643999999999995E-2</v>
      </c>
      <c r="F13" s="49">
        <v>8.1438999999999998E-2</v>
      </c>
      <c r="G13" s="49">
        <v>9.3455999999999997E-2</v>
      </c>
      <c r="H13" s="42"/>
      <c r="I13" s="48" t="s">
        <v>32</v>
      </c>
      <c r="J13" s="49">
        <v>0.16847599999999999</v>
      </c>
      <c r="K13" s="49">
        <v>0.15624299999999999</v>
      </c>
      <c r="L13" s="49">
        <v>0.116019</v>
      </c>
      <c r="M13" s="49">
        <v>9.3583E-2</v>
      </c>
      <c r="N13" s="49">
        <v>7.7378000000000002E-2</v>
      </c>
      <c r="O13" s="49">
        <v>8.9395000000000002E-2</v>
      </c>
      <c r="P13" s="42"/>
      <c r="Q13" s="48" t="s">
        <v>32</v>
      </c>
      <c r="R13" s="49">
        <v>0.16429299999999999</v>
      </c>
      <c r="S13" s="49">
        <v>0.15206</v>
      </c>
      <c r="T13" s="49">
        <v>0.111836</v>
      </c>
      <c r="U13" s="49">
        <v>8.9400999999999994E-2</v>
      </c>
      <c r="V13" s="49">
        <v>7.3194999999999996E-2</v>
      </c>
      <c r="W13" s="49">
        <v>8.5211999999999996E-2</v>
      </c>
    </row>
    <row r="14" spans="1:23">
      <c r="A14" s="64"/>
      <c r="B14" s="71"/>
      <c r="C14" s="71"/>
      <c r="D14" s="71"/>
      <c r="E14" s="71"/>
      <c r="F14" s="71"/>
      <c r="G14" s="71"/>
      <c r="I14" s="64"/>
      <c r="J14" s="71"/>
      <c r="K14" s="71"/>
      <c r="L14" s="71"/>
      <c r="M14" s="71"/>
      <c r="N14" s="71"/>
      <c r="O14" s="71"/>
      <c r="Q14" s="64"/>
      <c r="R14" s="71"/>
      <c r="S14" s="71"/>
      <c r="T14" s="71"/>
      <c r="U14" s="71"/>
      <c r="V14" s="71"/>
      <c r="W14" s="71"/>
    </row>
    <row r="16" spans="1:23" ht="15.75">
      <c r="I16" s="565" t="s">
        <v>98</v>
      </c>
      <c r="J16" s="565"/>
      <c r="K16" s="565"/>
      <c r="L16" s="565"/>
      <c r="M16" s="565"/>
      <c r="N16" s="565"/>
      <c r="O16" s="565"/>
      <c r="P16" s="565"/>
    </row>
    <row r="19" spans="1:23" ht="14.25" customHeight="1">
      <c r="A19" s="563" t="s">
        <v>99</v>
      </c>
      <c r="B19" s="563"/>
      <c r="C19" s="563"/>
      <c r="D19" s="563"/>
      <c r="E19" s="563"/>
      <c r="F19" s="563"/>
      <c r="G19" s="563"/>
      <c r="H19" s="179"/>
      <c r="I19" s="563" t="s">
        <v>99</v>
      </c>
      <c r="J19" s="563"/>
      <c r="K19" s="563"/>
      <c r="L19" s="563"/>
      <c r="M19" s="563"/>
      <c r="N19" s="563"/>
      <c r="O19" s="563"/>
      <c r="Q19" s="563" t="s">
        <v>99</v>
      </c>
      <c r="R19" s="563"/>
      <c r="S19" s="563"/>
      <c r="T19" s="563"/>
      <c r="U19" s="563"/>
      <c r="V19" s="563"/>
      <c r="W19" s="563"/>
    </row>
    <row r="20" spans="1:23" ht="14.25">
      <c r="A20" s="174" t="s">
        <v>95</v>
      </c>
      <c r="B20" s="175" t="s">
        <v>3</v>
      </c>
      <c r="C20" s="175" t="s">
        <v>4</v>
      </c>
      <c r="D20" s="175" t="s">
        <v>5</v>
      </c>
      <c r="E20" s="175" t="s">
        <v>6</v>
      </c>
      <c r="F20" s="175" t="s">
        <v>7</v>
      </c>
      <c r="G20" s="176" t="s">
        <v>8</v>
      </c>
      <c r="I20" s="174" t="s">
        <v>95</v>
      </c>
      <c r="J20" s="175" t="s">
        <v>3</v>
      </c>
      <c r="K20" s="175" t="s">
        <v>4</v>
      </c>
      <c r="L20" s="175" t="s">
        <v>5</v>
      </c>
      <c r="M20" s="175" t="s">
        <v>6</v>
      </c>
      <c r="N20" s="175" t="s">
        <v>7</v>
      </c>
      <c r="O20" s="176" t="s">
        <v>8</v>
      </c>
      <c r="Q20" s="174" t="s">
        <v>95</v>
      </c>
      <c r="R20" s="175" t="s">
        <v>3</v>
      </c>
      <c r="S20" s="175" t="s">
        <v>4</v>
      </c>
      <c r="T20" s="175" t="s">
        <v>5</v>
      </c>
      <c r="U20" s="175" t="s">
        <v>6</v>
      </c>
      <c r="V20" s="175" t="s">
        <v>7</v>
      </c>
      <c r="W20" s="176" t="s">
        <v>8</v>
      </c>
    </row>
    <row r="21" spans="1:23" ht="15">
      <c r="A21" s="48" t="s">
        <v>56</v>
      </c>
      <c r="B21" s="49">
        <v>35.704413000000002</v>
      </c>
      <c r="C21" s="49">
        <v>18.725422999999999</v>
      </c>
      <c r="D21" s="49"/>
      <c r="E21" s="49"/>
      <c r="F21" s="49"/>
      <c r="G21" s="49"/>
      <c r="H21" s="42"/>
      <c r="I21" s="48" t="s">
        <v>56</v>
      </c>
      <c r="J21" s="49">
        <v>33.704413000000002</v>
      </c>
      <c r="K21" s="49">
        <v>16.725422999999999</v>
      </c>
      <c r="L21" s="49"/>
      <c r="M21" s="49"/>
      <c r="N21" s="49"/>
      <c r="O21" s="49"/>
      <c r="P21" s="42"/>
      <c r="Q21" s="48" t="s">
        <v>56</v>
      </c>
      <c r="R21" s="49">
        <v>31.704412999999999</v>
      </c>
      <c r="S21" s="49">
        <v>14.725422999999999</v>
      </c>
      <c r="T21" s="49"/>
      <c r="U21" s="49"/>
      <c r="V21" s="49"/>
      <c r="W21" s="49"/>
    </row>
    <row r="22" spans="1:23" ht="15">
      <c r="A22" s="48" t="s">
        <v>31</v>
      </c>
      <c r="B22" s="49">
        <v>23.376926999999998</v>
      </c>
      <c r="C22" s="49">
        <v>13.617621</v>
      </c>
      <c r="D22" s="49">
        <v>7.4815339999999999</v>
      </c>
      <c r="E22" s="49">
        <v>10.886333</v>
      </c>
      <c r="F22" s="49">
        <v>11.513851000000001</v>
      </c>
      <c r="G22" s="49">
        <v>11.442287</v>
      </c>
      <c r="H22" s="42"/>
      <c r="I22" s="48" t="s">
        <v>31</v>
      </c>
      <c r="J22" s="49">
        <v>21.876926999999998</v>
      </c>
      <c r="K22" s="49">
        <v>12.117621</v>
      </c>
      <c r="L22" s="49">
        <v>5.9815339999999999</v>
      </c>
      <c r="M22" s="49">
        <v>9.3863330000000005</v>
      </c>
      <c r="N22" s="49">
        <v>10.013851000000001</v>
      </c>
      <c r="O22" s="49">
        <v>9.9422870000000003</v>
      </c>
      <c r="P22" s="42"/>
      <c r="Q22" s="48" t="s">
        <v>31</v>
      </c>
      <c r="R22" s="49">
        <v>20.876926999999998</v>
      </c>
      <c r="S22" s="49">
        <v>11.117621</v>
      </c>
      <c r="T22" s="49">
        <v>4.9815339999999999</v>
      </c>
      <c r="U22" s="49">
        <v>7.3863329999999996</v>
      </c>
      <c r="V22" s="49">
        <v>7.5138509999999998</v>
      </c>
      <c r="W22" s="49">
        <v>7.4422870000000003</v>
      </c>
    </row>
    <row r="23" spans="1:23" ht="15">
      <c r="A23" s="48" t="s">
        <v>32</v>
      </c>
      <c r="B23" s="49">
        <v>32.595368000000001</v>
      </c>
      <c r="C23" s="49">
        <v>18.514709</v>
      </c>
      <c r="D23" s="49">
        <v>9.8018809999999998</v>
      </c>
      <c r="E23" s="49">
        <v>12.393829</v>
      </c>
      <c r="F23" s="49">
        <v>11.125113000000001</v>
      </c>
      <c r="G23" s="49">
        <v>11.004181000000001</v>
      </c>
      <c r="H23" s="42"/>
      <c r="I23" s="48" t="s">
        <v>32</v>
      </c>
      <c r="J23" s="49">
        <v>31.095368000000001</v>
      </c>
      <c r="K23" s="49">
        <v>17.014709</v>
      </c>
      <c r="L23" s="49">
        <v>8.3018809999999998</v>
      </c>
      <c r="M23" s="49">
        <v>10.893829</v>
      </c>
      <c r="N23" s="49">
        <v>9.6251130000000007</v>
      </c>
      <c r="O23" s="49">
        <v>9.5041810000000009</v>
      </c>
      <c r="P23" s="42"/>
      <c r="Q23" s="48" t="s">
        <v>32</v>
      </c>
      <c r="R23" s="49">
        <v>30.095368000000001</v>
      </c>
      <c r="S23" s="49">
        <v>16.014709</v>
      </c>
      <c r="T23" s="49">
        <v>7.3018809999999998</v>
      </c>
      <c r="U23" s="49">
        <v>8.8938290000000002</v>
      </c>
      <c r="V23" s="49">
        <v>7.1251129999999998</v>
      </c>
      <c r="W23" s="49">
        <v>7.004181</v>
      </c>
    </row>
    <row r="24" spans="1:23">
      <c r="A24" s="64"/>
      <c r="B24" s="180"/>
      <c r="C24" s="180"/>
      <c r="D24" s="180"/>
      <c r="E24" s="180"/>
      <c r="F24" s="180"/>
      <c r="G24" s="180"/>
      <c r="I24" s="64"/>
      <c r="J24" s="180"/>
      <c r="K24" s="180"/>
      <c r="L24" s="180"/>
      <c r="M24" s="180"/>
      <c r="N24" s="180"/>
      <c r="O24" s="180"/>
      <c r="Q24" s="64"/>
      <c r="R24" s="180"/>
      <c r="S24" s="180"/>
      <c r="T24" s="180"/>
      <c r="U24" s="180"/>
      <c r="V24" s="180"/>
      <c r="W24" s="180"/>
    </row>
    <row r="25" spans="1:23">
      <c r="B25" s="180"/>
      <c r="C25" s="180"/>
      <c r="D25" s="180"/>
      <c r="E25" s="180"/>
      <c r="F25" s="180"/>
      <c r="G25" s="180"/>
      <c r="J25" s="180"/>
      <c r="K25" s="180"/>
      <c r="L25" s="180"/>
      <c r="M25" s="180"/>
      <c r="N25" s="180"/>
      <c r="O25" s="180"/>
      <c r="R25" s="180"/>
      <c r="S25" s="180"/>
      <c r="T25" s="180"/>
      <c r="U25" s="180"/>
      <c r="V25" s="180"/>
      <c r="W25" s="180"/>
    </row>
    <row r="26" spans="1:23">
      <c r="A26" s="181"/>
    </row>
    <row r="27" spans="1:23">
      <c r="A27" s="181"/>
    </row>
  </sheetData>
  <mergeCells count="7">
    <mergeCell ref="B9:G9"/>
    <mergeCell ref="J9:O9"/>
    <mergeCell ref="R9:W9"/>
    <mergeCell ref="I16:P16"/>
    <mergeCell ref="A19:G19"/>
    <mergeCell ref="I19:O19"/>
    <mergeCell ref="Q19:W1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2C195-7771-4862-9165-4583719EA208}">
  <sheetPr codeName="Hoja14"/>
  <dimension ref="A1:Z123"/>
  <sheetViews>
    <sheetView topLeftCell="A17" zoomScale="70" zoomScaleNormal="70" workbookViewId="0">
      <selection activeCell="B5" sqref="B5:G7"/>
    </sheetView>
  </sheetViews>
  <sheetFormatPr baseColWidth="10" defaultColWidth="11.5703125" defaultRowHeight="15"/>
  <cols>
    <col min="1" max="1" width="31.7109375" bestFit="1" customWidth="1"/>
    <col min="2" max="7" width="11.7109375" bestFit="1" customWidth="1"/>
    <col min="10" max="10" width="33.28515625" customWidth="1"/>
    <col min="11" max="11" width="8" bestFit="1" customWidth="1"/>
    <col min="12" max="12" width="7.5703125" bestFit="1" customWidth="1"/>
    <col min="13" max="13" width="6.7109375" bestFit="1" customWidth="1"/>
    <col min="14" max="15" width="7.5703125" bestFit="1" customWidth="1"/>
    <col min="16" max="16" width="7.7109375" bestFit="1" customWidth="1"/>
    <col min="20" max="20" width="33.28515625" customWidth="1"/>
    <col min="21" max="21" width="8" bestFit="1" customWidth="1"/>
    <col min="22" max="22" width="7.5703125" bestFit="1" customWidth="1"/>
    <col min="23" max="23" width="6.7109375" bestFit="1" customWidth="1"/>
    <col min="24" max="25" width="7.5703125" bestFit="1" customWidth="1"/>
    <col min="26" max="26" width="7.7109375" bestFit="1" customWidth="1"/>
  </cols>
  <sheetData>
    <row r="1" spans="1:26">
      <c r="A1" s="164" t="s">
        <v>387</v>
      </c>
    </row>
    <row r="2" spans="1:26">
      <c r="J2">
        <v>2026</v>
      </c>
      <c r="T2">
        <v>2025</v>
      </c>
    </row>
    <row r="3" spans="1:26">
      <c r="A3" s="165" t="s">
        <v>93</v>
      </c>
    </row>
    <row r="4" spans="1:26">
      <c r="A4" s="165" t="s">
        <v>117</v>
      </c>
      <c r="B4" t="s">
        <v>3</v>
      </c>
      <c r="C4" t="s">
        <v>4</v>
      </c>
      <c r="D4" t="s">
        <v>5</v>
      </c>
      <c r="E4" t="s">
        <v>6</v>
      </c>
      <c r="F4" t="s">
        <v>7</v>
      </c>
      <c r="G4" t="s">
        <v>8</v>
      </c>
      <c r="J4" s="165" t="s">
        <v>388</v>
      </c>
      <c r="K4" t="s">
        <v>3</v>
      </c>
      <c r="L4" t="s">
        <v>4</v>
      </c>
      <c r="M4" t="s">
        <v>5</v>
      </c>
      <c r="N4" t="s">
        <v>6</v>
      </c>
      <c r="O4" t="s">
        <v>7</v>
      </c>
      <c r="P4" t="s">
        <v>8</v>
      </c>
      <c r="T4" s="165" t="s">
        <v>388</v>
      </c>
      <c r="U4" t="s">
        <v>3</v>
      </c>
      <c r="V4" t="s">
        <v>4</v>
      </c>
      <c r="W4" t="s">
        <v>5</v>
      </c>
      <c r="X4" t="s">
        <v>6</v>
      </c>
      <c r="Y4" t="s">
        <v>7</v>
      </c>
      <c r="Z4" t="s">
        <v>8</v>
      </c>
    </row>
    <row r="5" spans="1:26">
      <c r="A5" s="165" t="s">
        <v>56</v>
      </c>
      <c r="B5" s="159">
        <v>4.6741999999999999E-2</v>
      </c>
      <c r="C5" s="159">
        <v>4.5947000000000002E-2</v>
      </c>
      <c r="D5" s="159">
        <v>4.6654000000000001E-2</v>
      </c>
      <c r="E5" s="159"/>
      <c r="F5" s="159"/>
      <c r="G5" s="159"/>
      <c r="J5" s="165" t="s">
        <v>56</v>
      </c>
      <c r="K5" s="160">
        <v>27.704412999999999</v>
      </c>
      <c r="L5" s="160">
        <v>0.72542300000000004</v>
      </c>
      <c r="M5" s="160"/>
      <c r="N5" s="160"/>
      <c r="O5" s="160"/>
      <c r="P5" s="160"/>
      <c r="T5" s="165" t="s">
        <v>56</v>
      </c>
      <c r="U5" s="160">
        <v>26.93055</v>
      </c>
      <c r="V5" s="160">
        <v>0.69758799999999999</v>
      </c>
      <c r="W5" s="160"/>
      <c r="X5" s="160"/>
      <c r="Y5" s="160"/>
      <c r="Z5" s="160"/>
    </row>
    <row r="6" spans="1:26">
      <c r="A6" s="165" t="s">
        <v>31</v>
      </c>
      <c r="B6" s="159">
        <v>4.5281000000000002E-2</v>
      </c>
      <c r="C6" s="159">
        <v>4.5553999999999997E-2</v>
      </c>
      <c r="D6" s="159">
        <v>4.6346999999999999E-2</v>
      </c>
      <c r="E6" s="159">
        <v>4.8304E-2</v>
      </c>
      <c r="F6" s="159">
        <v>4.8904000000000003E-2</v>
      </c>
      <c r="G6" s="159">
        <v>4.5774000000000002E-2</v>
      </c>
      <c r="J6" s="165" t="s">
        <v>31</v>
      </c>
      <c r="K6" s="160">
        <v>20.376926999999998</v>
      </c>
      <c r="L6" s="160">
        <v>10.617621</v>
      </c>
      <c r="M6" s="160">
        <v>4.4815339999999999</v>
      </c>
      <c r="N6" s="160">
        <v>3.886333</v>
      </c>
      <c r="O6" s="160">
        <v>2.5138509999999998</v>
      </c>
      <c r="P6" s="160">
        <v>1.4422870000000001</v>
      </c>
      <c r="T6" s="165" t="s">
        <v>31</v>
      </c>
      <c r="U6" s="160">
        <v>19.658494999999998</v>
      </c>
      <c r="V6" s="160">
        <v>10.251651000000001</v>
      </c>
      <c r="W6" s="160">
        <v>4.2625359999999999</v>
      </c>
      <c r="X6" s="160">
        <v>3.6815509999999998</v>
      </c>
      <c r="Y6" s="160">
        <v>2.3281670000000001</v>
      </c>
      <c r="Z6" s="160">
        <v>1.3563940000000001</v>
      </c>
    </row>
    <row r="7" spans="1:26">
      <c r="A7" s="165" t="s">
        <v>32</v>
      </c>
      <c r="B7" s="159">
        <v>4.5064E-2</v>
      </c>
      <c r="C7" s="159">
        <v>4.5666999999999999E-2</v>
      </c>
      <c r="D7" s="159">
        <v>4.6556E-2</v>
      </c>
      <c r="E7" s="159">
        <v>4.8561E-2</v>
      </c>
      <c r="F7" s="159">
        <v>4.9161000000000003E-2</v>
      </c>
      <c r="G7" s="159">
        <v>4.6174E-2</v>
      </c>
      <c r="J7" s="165" t="s">
        <v>32</v>
      </c>
      <c r="K7" s="160">
        <v>29.595368000000001</v>
      </c>
      <c r="L7" s="160">
        <v>15.514709</v>
      </c>
      <c r="M7" s="160">
        <v>6.8018809999999998</v>
      </c>
      <c r="N7" s="160">
        <v>5.3938290000000002</v>
      </c>
      <c r="O7" s="160">
        <v>2.1251129999999998</v>
      </c>
      <c r="P7" s="160">
        <v>1.004181</v>
      </c>
      <c r="T7" s="165" t="s">
        <v>32</v>
      </c>
      <c r="U7" s="160">
        <v>28.791865999999999</v>
      </c>
      <c r="V7" s="160">
        <v>15.077643</v>
      </c>
      <c r="W7" s="160">
        <v>6.5591699999999999</v>
      </c>
      <c r="X7" s="160">
        <v>5.172085</v>
      </c>
      <c r="Y7" s="160">
        <v>1.9328050000000001</v>
      </c>
      <c r="Z7" s="160">
        <v>0.91608800000000001</v>
      </c>
    </row>
    <row r="9" spans="1:26">
      <c r="A9" s="164" t="s">
        <v>389</v>
      </c>
    </row>
    <row r="11" spans="1:26">
      <c r="A11" s="165" t="s">
        <v>93</v>
      </c>
    </row>
    <row r="12" spans="1:26">
      <c r="A12" s="165" t="s">
        <v>117</v>
      </c>
      <c r="B12" t="s">
        <v>3</v>
      </c>
      <c r="C12" t="s">
        <v>4</v>
      </c>
      <c r="D12" t="s">
        <v>5</v>
      </c>
      <c r="E12" t="s">
        <v>6</v>
      </c>
      <c r="F12" t="s">
        <v>7</v>
      </c>
      <c r="G12" t="s">
        <v>8</v>
      </c>
      <c r="J12" s="165" t="s">
        <v>388</v>
      </c>
      <c r="K12" t="s">
        <v>3</v>
      </c>
      <c r="L12" t="s">
        <v>4</v>
      </c>
      <c r="M12" t="s">
        <v>5</v>
      </c>
      <c r="N12" t="s">
        <v>6</v>
      </c>
      <c r="O12" t="s">
        <v>7</v>
      </c>
      <c r="P12" t="s">
        <v>8</v>
      </c>
      <c r="T12" s="165" t="s">
        <v>388</v>
      </c>
      <c r="U12" t="s">
        <v>3</v>
      </c>
      <c r="V12" t="s">
        <v>4</v>
      </c>
      <c r="W12" t="s">
        <v>5</v>
      </c>
      <c r="X12" t="s">
        <v>6</v>
      </c>
      <c r="Y12" t="s">
        <v>7</v>
      </c>
      <c r="Z12" t="s">
        <v>8</v>
      </c>
    </row>
    <row r="13" spans="1:26">
      <c r="A13" s="165" t="s">
        <v>56</v>
      </c>
      <c r="B13" s="159">
        <v>3.1842000000000002E-2</v>
      </c>
      <c r="C13" s="159">
        <v>3.1047000000000002E-2</v>
      </c>
      <c r="D13" s="159">
        <v>3.1753999999999998E-2</v>
      </c>
      <c r="E13" s="159"/>
      <c r="F13" s="159"/>
      <c r="G13" s="159"/>
      <c r="J13" s="165" t="s">
        <v>56</v>
      </c>
      <c r="K13" s="160">
        <v>27.704412999999999</v>
      </c>
      <c r="L13" s="160">
        <v>0.72542300000000004</v>
      </c>
      <c r="M13" s="160"/>
      <c r="N13" s="160"/>
      <c r="O13" s="160"/>
      <c r="P13" s="160"/>
      <c r="T13" s="165" t="s">
        <v>56</v>
      </c>
      <c r="U13" s="160">
        <v>26.93055</v>
      </c>
      <c r="V13" s="160">
        <v>0.69758799999999999</v>
      </c>
      <c r="W13" s="160">
        <v>0</v>
      </c>
      <c r="X13" s="160"/>
      <c r="Y13" s="160"/>
      <c r="Z13" s="160"/>
    </row>
    <row r="14" spans="1:26">
      <c r="A14" s="165" t="s">
        <v>31</v>
      </c>
      <c r="B14" s="159">
        <v>3.6781000000000001E-2</v>
      </c>
      <c r="C14" s="159">
        <v>3.7053999999999997E-2</v>
      </c>
      <c r="D14" s="159">
        <v>3.7846999999999999E-2</v>
      </c>
      <c r="E14" s="159">
        <v>3.9803999999999999E-2</v>
      </c>
      <c r="F14" s="159">
        <v>4.0404000000000002E-2</v>
      </c>
      <c r="G14" s="159">
        <v>3.7274000000000002E-2</v>
      </c>
      <c r="J14" s="165" t="s">
        <v>31</v>
      </c>
      <c r="K14" s="160">
        <v>20.376926999999998</v>
      </c>
      <c r="L14" s="160">
        <v>10.617621</v>
      </c>
      <c r="M14" s="160">
        <v>4.4815339999999999</v>
      </c>
      <c r="N14" s="160">
        <v>3.886333</v>
      </c>
      <c r="O14" s="160">
        <v>2.5138509999999998</v>
      </c>
      <c r="P14" s="160">
        <v>1.4422870000000001</v>
      </c>
      <c r="T14" s="165" t="s">
        <v>31</v>
      </c>
      <c r="U14" s="160">
        <v>19.658494999999998</v>
      </c>
      <c r="V14" s="160">
        <v>10.251651000000001</v>
      </c>
      <c r="W14" s="160">
        <v>4.2625359999999999</v>
      </c>
      <c r="X14" s="160">
        <v>3.6815509999999998</v>
      </c>
      <c r="Y14" s="160">
        <v>2.3281670000000001</v>
      </c>
      <c r="Z14" s="160">
        <v>1.3563940000000001</v>
      </c>
    </row>
    <row r="15" spans="1:26">
      <c r="A15" s="165" t="s">
        <v>32</v>
      </c>
      <c r="B15" s="159">
        <v>3.6164000000000002E-2</v>
      </c>
      <c r="C15" s="159">
        <v>3.6767000000000001E-2</v>
      </c>
      <c r="D15" s="159">
        <v>3.7656000000000002E-2</v>
      </c>
      <c r="E15" s="159">
        <v>3.9661000000000002E-2</v>
      </c>
      <c r="F15" s="159">
        <v>4.0260999999999998E-2</v>
      </c>
      <c r="G15" s="159">
        <v>3.7274000000000002E-2</v>
      </c>
      <c r="J15" s="165" t="s">
        <v>32</v>
      </c>
      <c r="K15" s="160">
        <v>29.595368000000001</v>
      </c>
      <c r="L15" s="160">
        <v>15.514709</v>
      </c>
      <c r="M15" s="160">
        <v>6.8018809999999998</v>
      </c>
      <c r="N15" s="160">
        <v>5.3938290000000002</v>
      </c>
      <c r="O15" s="160">
        <v>2.1251129999999998</v>
      </c>
      <c r="P15" s="160">
        <v>1.004181</v>
      </c>
      <c r="T15" s="165" t="s">
        <v>32</v>
      </c>
      <c r="U15" s="160">
        <v>28.791865999999999</v>
      </c>
      <c r="V15" s="160">
        <v>15.077643</v>
      </c>
      <c r="W15" s="160">
        <v>6.5591699999999999</v>
      </c>
      <c r="X15" s="160">
        <v>5.172085</v>
      </c>
      <c r="Y15" s="160">
        <v>1.9328050000000001</v>
      </c>
      <c r="Z15" s="160">
        <v>0.91608800000000001</v>
      </c>
    </row>
    <row r="17" spans="1:26">
      <c r="A17" s="164" t="s">
        <v>390</v>
      </c>
    </row>
    <row r="19" spans="1:26">
      <c r="A19" s="165" t="s">
        <v>93</v>
      </c>
    </row>
    <row r="20" spans="1:26">
      <c r="A20" s="165" t="s">
        <v>117</v>
      </c>
      <c r="B20" t="s">
        <v>3</v>
      </c>
      <c r="C20" t="s">
        <v>4</v>
      </c>
      <c r="D20" t="s">
        <v>5</v>
      </c>
      <c r="E20" t="s">
        <v>6</v>
      </c>
      <c r="F20" t="s">
        <v>7</v>
      </c>
      <c r="G20" t="s">
        <v>8</v>
      </c>
      <c r="J20" s="165" t="s">
        <v>388</v>
      </c>
      <c r="K20" t="s">
        <v>3</v>
      </c>
      <c r="L20" t="s">
        <v>4</v>
      </c>
      <c r="M20" t="s">
        <v>5</v>
      </c>
      <c r="N20" t="s">
        <v>6</v>
      </c>
      <c r="O20" t="s">
        <v>7</v>
      </c>
      <c r="P20" t="s">
        <v>8</v>
      </c>
      <c r="T20" s="165" t="s">
        <v>388</v>
      </c>
      <c r="U20" t="s">
        <v>3</v>
      </c>
      <c r="V20" t="s">
        <v>4</v>
      </c>
      <c r="W20" t="s">
        <v>5</v>
      </c>
      <c r="X20" t="s">
        <v>6</v>
      </c>
      <c r="Y20" t="s">
        <v>7</v>
      </c>
      <c r="Z20" t="s">
        <v>8</v>
      </c>
    </row>
    <row r="21" spans="1:26">
      <c r="A21" s="165" t="s">
        <v>56</v>
      </c>
      <c r="B21" s="159">
        <v>2.6852000000000001E-2</v>
      </c>
      <c r="C21" s="159">
        <v>2.6057E-2</v>
      </c>
      <c r="D21" s="159">
        <v>2.6764E-2</v>
      </c>
      <c r="E21" s="159"/>
      <c r="F21" s="159"/>
      <c r="G21" s="159"/>
      <c r="J21" s="165" t="s">
        <v>56</v>
      </c>
      <c r="K21" s="160">
        <v>27.704412999999999</v>
      </c>
      <c r="L21" s="160">
        <v>0.72542300000000004</v>
      </c>
      <c r="M21" s="160"/>
      <c r="N21" s="160"/>
      <c r="O21" s="160"/>
      <c r="P21" s="160"/>
      <c r="T21" s="165" t="s">
        <v>56</v>
      </c>
      <c r="U21" s="160">
        <v>26.93055</v>
      </c>
      <c r="V21" s="160">
        <v>0.69758799999999999</v>
      </c>
      <c r="W21" s="160">
        <v>0</v>
      </c>
      <c r="X21" s="160"/>
      <c r="Y21" s="160"/>
      <c r="Z21" s="160"/>
    </row>
    <row r="22" spans="1:26">
      <c r="A22" s="165" t="s">
        <v>31</v>
      </c>
      <c r="B22" s="159">
        <v>3.1791E-2</v>
      </c>
      <c r="C22" s="159">
        <v>3.2064000000000002E-2</v>
      </c>
      <c r="D22" s="159">
        <v>3.2856999999999997E-2</v>
      </c>
      <c r="E22" s="159">
        <v>3.4813999999999998E-2</v>
      </c>
      <c r="F22" s="159">
        <v>3.5414000000000001E-2</v>
      </c>
      <c r="G22" s="159">
        <v>3.2284E-2</v>
      </c>
      <c r="J22" s="165" t="s">
        <v>31</v>
      </c>
      <c r="K22" s="160">
        <v>20.376926999999998</v>
      </c>
      <c r="L22" s="160">
        <v>10.617621</v>
      </c>
      <c r="M22" s="160">
        <v>4.4815339999999999</v>
      </c>
      <c r="N22" s="160">
        <v>3.886333</v>
      </c>
      <c r="O22" s="160">
        <v>2.5138509999999998</v>
      </c>
      <c r="P22" s="160">
        <v>1.4422870000000001</v>
      </c>
      <c r="T22" s="165" t="s">
        <v>31</v>
      </c>
      <c r="U22" s="160">
        <v>19.658494999999998</v>
      </c>
      <c r="V22" s="160">
        <v>10.251651000000001</v>
      </c>
      <c r="W22" s="160">
        <v>4.2625359999999999</v>
      </c>
      <c r="X22" s="160">
        <v>3.6815509999999998</v>
      </c>
      <c r="Y22" s="160">
        <v>2.3281670000000001</v>
      </c>
      <c r="Z22" s="160">
        <v>1.3563940000000001</v>
      </c>
    </row>
    <row r="23" spans="1:26">
      <c r="A23" s="165" t="s">
        <v>32</v>
      </c>
      <c r="B23" s="159">
        <v>3.1174E-2</v>
      </c>
      <c r="C23" s="159">
        <v>3.1777E-2</v>
      </c>
      <c r="D23" s="159">
        <v>3.2666000000000001E-2</v>
      </c>
      <c r="E23" s="159">
        <v>3.4671E-2</v>
      </c>
      <c r="F23" s="159">
        <v>3.5270999999999997E-2</v>
      </c>
      <c r="G23" s="159">
        <v>3.2284E-2</v>
      </c>
      <c r="J23" s="165" t="s">
        <v>32</v>
      </c>
      <c r="K23" s="160">
        <v>29.595368000000001</v>
      </c>
      <c r="L23" s="160">
        <v>15.514709</v>
      </c>
      <c r="M23" s="160">
        <v>6.8018809999999998</v>
      </c>
      <c r="N23" s="160">
        <v>5.3938290000000002</v>
      </c>
      <c r="O23" s="160">
        <v>2.1251129999999998</v>
      </c>
      <c r="P23" s="160">
        <v>1.004181</v>
      </c>
      <c r="T23" s="165" t="s">
        <v>32</v>
      </c>
      <c r="U23" s="160">
        <v>28.791865999999999</v>
      </c>
      <c r="V23" s="160">
        <v>15.077643</v>
      </c>
      <c r="W23" s="160">
        <v>6.5591699999999999</v>
      </c>
      <c r="X23" s="160">
        <v>5.172085</v>
      </c>
      <c r="Y23" s="160">
        <v>1.9328050000000001</v>
      </c>
      <c r="Z23" s="160">
        <v>0.91608800000000001</v>
      </c>
    </row>
    <row r="24" spans="1:26" ht="15.75" thickBot="1">
      <c r="A24" s="166"/>
      <c r="B24" s="166"/>
      <c r="C24" s="166"/>
      <c r="D24" s="166"/>
      <c r="E24" s="166"/>
      <c r="F24" s="166"/>
      <c r="G24" s="166"/>
      <c r="H24" s="166"/>
      <c r="I24" s="166"/>
      <c r="J24" s="166"/>
      <c r="K24" s="166"/>
      <c r="L24" s="166"/>
      <c r="M24" s="166"/>
      <c r="N24" s="166"/>
      <c r="O24" s="166"/>
      <c r="P24" s="166"/>
      <c r="Q24" s="166"/>
      <c r="T24" s="166"/>
      <c r="U24" s="166"/>
      <c r="V24" s="166"/>
      <c r="W24" s="166"/>
      <c r="X24" s="166"/>
      <c r="Y24" s="166"/>
      <c r="Z24" s="166"/>
    </row>
    <row r="26" spans="1:26">
      <c r="A26" s="164" t="s">
        <v>391</v>
      </c>
    </row>
    <row r="28" spans="1:26">
      <c r="A28" s="165" t="s">
        <v>93</v>
      </c>
    </row>
    <row r="29" spans="1:26">
      <c r="A29" s="165" t="s">
        <v>117</v>
      </c>
      <c r="B29" t="s">
        <v>3</v>
      </c>
      <c r="C29" t="s">
        <v>4</v>
      </c>
      <c r="D29" t="s">
        <v>5</v>
      </c>
      <c r="E29" t="s">
        <v>6</v>
      </c>
      <c r="F29" t="s">
        <v>7</v>
      </c>
      <c r="G29" t="s">
        <v>8</v>
      </c>
      <c r="J29" s="165" t="s">
        <v>388</v>
      </c>
      <c r="K29" t="s">
        <v>3</v>
      </c>
      <c r="L29" t="s">
        <v>4</v>
      </c>
      <c r="M29" t="s">
        <v>5</v>
      </c>
      <c r="N29" t="s">
        <v>6</v>
      </c>
      <c r="O29" t="s">
        <v>7</v>
      </c>
      <c r="P29" t="s">
        <v>8</v>
      </c>
      <c r="T29" s="165" t="s">
        <v>388</v>
      </c>
      <c r="U29" t="s">
        <v>3</v>
      </c>
      <c r="V29" t="s">
        <v>4</v>
      </c>
      <c r="W29" t="s">
        <v>5</v>
      </c>
      <c r="X29" t="s">
        <v>6</v>
      </c>
      <c r="Y29" t="s">
        <v>7</v>
      </c>
      <c r="Z29" t="s">
        <v>8</v>
      </c>
    </row>
    <row r="30" spans="1:26">
      <c r="A30" s="165" t="s">
        <v>56</v>
      </c>
      <c r="B30" s="159">
        <v>4.9341999999999997E-2</v>
      </c>
      <c r="C30" s="159">
        <v>4.8547E-2</v>
      </c>
      <c r="D30" s="159">
        <v>4.9253999999999999E-2</v>
      </c>
      <c r="E30" s="159"/>
      <c r="F30" s="159"/>
      <c r="G30" s="159"/>
      <c r="J30" s="165" t="s">
        <v>56</v>
      </c>
      <c r="K30" s="160">
        <v>35.704413000000002</v>
      </c>
      <c r="L30" s="160">
        <v>18.725422999999999</v>
      </c>
      <c r="M30" s="160"/>
      <c r="N30" s="160"/>
      <c r="O30" s="160"/>
      <c r="P30" s="160"/>
      <c r="T30" s="165" t="s">
        <v>56</v>
      </c>
      <c r="U30" s="160">
        <v>34.930549999999997</v>
      </c>
      <c r="V30" s="160">
        <v>18.697588</v>
      </c>
      <c r="W30" s="160">
        <v>0</v>
      </c>
      <c r="X30" s="160"/>
      <c r="Y30" s="160"/>
      <c r="Z30" s="160"/>
    </row>
    <row r="31" spans="1:26">
      <c r="A31" s="165" t="s">
        <v>31</v>
      </c>
      <c r="B31" s="159">
        <v>4.2280999999999999E-2</v>
      </c>
      <c r="C31" s="159">
        <v>4.2554000000000002E-2</v>
      </c>
      <c r="D31" s="159">
        <v>4.3346999999999997E-2</v>
      </c>
      <c r="E31" s="159">
        <v>4.5303999999999997E-2</v>
      </c>
      <c r="F31" s="159">
        <v>4.5904E-2</v>
      </c>
      <c r="G31" s="159">
        <v>4.2774E-2</v>
      </c>
      <c r="J31" s="165" t="s">
        <v>31</v>
      </c>
      <c r="K31" s="160">
        <v>23.376926999999998</v>
      </c>
      <c r="L31" s="160">
        <v>13.617621</v>
      </c>
      <c r="M31" s="160">
        <v>7.4815339999999999</v>
      </c>
      <c r="N31" s="160">
        <v>10.886333</v>
      </c>
      <c r="O31" s="160">
        <v>11.513851000000001</v>
      </c>
      <c r="P31" s="160">
        <v>11.442287</v>
      </c>
      <c r="T31" s="165" t="s">
        <v>31</v>
      </c>
      <c r="U31" s="160">
        <v>22.658494999999998</v>
      </c>
      <c r="V31" s="160">
        <v>13.251651000000001</v>
      </c>
      <c r="W31" s="160">
        <v>7.2625359999999999</v>
      </c>
      <c r="X31" s="160">
        <v>10.681551000000001</v>
      </c>
      <c r="Y31" s="160">
        <v>11.328167000000001</v>
      </c>
      <c r="Z31" s="160">
        <v>11.356394</v>
      </c>
    </row>
    <row r="32" spans="1:26">
      <c r="A32" s="165" t="s">
        <v>32</v>
      </c>
      <c r="B32" s="159">
        <v>5.1664000000000002E-2</v>
      </c>
      <c r="C32" s="159">
        <v>5.2267000000000001E-2</v>
      </c>
      <c r="D32" s="159">
        <v>5.3156000000000002E-2</v>
      </c>
      <c r="E32" s="159">
        <v>5.5161000000000002E-2</v>
      </c>
      <c r="F32" s="159">
        <v>5.5760999999999998E-2</v>
      </c>
      <c r="G32" s="159">
        <v>5.2774000000000001E-2</v>
      </c>
      <c r="J32" s="165" t="s">
        <v>32</v>
      </c>
      <c r="K32" s="160">
        <v>32.595368000000001</v>
      </c>
      <c r="L32" s="160">
        <v>18.514709</v>
      </c>
      <c r="M32" s="160">
        <v>9.8018809999999998</v>
      </c>
      <c r="N32" s="160">
        <v>12.393829</v>
      </c>
      <c r="O32" s="160">
        <v>11.125113000000001</v>
      </c>
      <c r="P32" s="160">
        <v>11.004181000000001</v>
      </c>
      <c r="T32" s="165" t="s">
        <v>32</v>
      </c>
      <c r="U32" s="160">
        <v>31.791865999999999</v>
      </c>
      <c r="V32" s="160">
        <v>18.077642999999998</v>
      </c>
      <c r="W32" s="160">
        <v>9.5591699999999999</v>
      </c>
      <c r="X32" s="160">
        <v>12.172084999999999</v>
      </c>
      <c r="Y32" s="160">
        <v>10.932805</v>
      </c>
      <c r="Z32" s="160">
        <v>10.916088</v>
      </c>
    </row>
    <row r="34" spans="1:26">
      <c r="A34" s="164" t="s">
        <v>392</v>
      </c>
    </row>
    <row r="36" spans="1:26">
      <c r="A36" s="165" t="s">
        <v>93</v>
      </c>
    </row>
    <row r="37" spans="1:26">
      <c r="A37" s="165" t="s">
        <v>117</v>
      </c>
      <c r="B37" t="s">
        <v>3</v>
      </c>
      <c r="C37" t="s">
        <v>4</v>
      </c>
      <c r="D37" t="s">
        <v>5</v>
      </c>
      <c r="E37" t="s">
        <v>6</v>
      </c>
      <c r="F37" t="s">
        <v>7</v>
      </c>
      <c r="G37" t="s">
        <v>8</v>
      </c>
      <c r="J37" s="165" t="s">
        <v>388</v>
      </c>
      <c r="K37" t="s">
        <v>3</v>
      </c>
      <c r="L37" t="s">
        <v>4</v>
      </c>
      <c r="M37" t="s">
        <v>5</v>
      </c>
      <c r="N37" t="s">
        <v>6</v>
      </c>
      <c r="O37" t="s">
        <v>7</v>
      </c>
      <c r="P37" t="s">
        <v>8</v>
      </c>
      <c r="T37" s="165" t="s">
        <v>388</v>
      </c>
      <c r="U37" t="s">
        <v>3</v>
      </c>
      <c r="V37" t="s">
        <v>4</v>
      </c>
      <c r="W37" t="s">
        <v>5</v>
      </c>
      <c r="X37" t="s">
        <v>6</v>
      </c>
      <c r="Y37" t="s">
        <v>7</v>
      </c>
      <c r="Z37" t="s">
        <v>8</v>
      </c>
    </row>
    <row r="38" spans="1:26">
      <c r="A38" s="165" t="s">
        <v>56</v>
      </c>
      <c r="B38" s="159">
        <v>2.9342E-2</v>
      </c>
      <c r="C38" s="159">
        <v>2.8546999999999999E-2</v>
      </c>
      <c r="D38" s="159">
        <v>2.9253999999999999E-2</v>
      </c>
      <c r="E38" s="159"/>
      <c r="F38" s="159"/>
      <c r="G38" s="159"/>
      <c r="J38" s="165" t="s">
        <v>56</v>
      </c>
      <c r="K38" s="160">
        <v>33.704413000000002</v>
      </c>
      <c r="L38" s="160">
        <v>16.725422999999999</v>
      </c>
      <c r="M38" s="160"/>
      <c r="N38" s="160"/>
      <c r="O38" s="160"/>
      <c r="P38" s="160"/>
      <c r="T38" s="165" t="s">
        <v>56</v>
      </c>
      <c r="U38" s="160">
        <v>32.930549999999997</v>
      </c>
      <c r="V38" s="160">
        <v>16.697588</v>
      </c>
      <c r="W38" s="160">
        <v>0</v>
      </c>
      <c r="X38" s="160"/>
      <c r="Y38" s="160"/>
      <c r="Z38" s="160"/>
    </row>
    <row r="39" spans="1:26">
      <c r="A39" s="165" t="s">
        <v>31</v>
      </c>
      <c r="B39" s="159">
        <v>2.8281000000000001E-2</v>
      </c>
      <c r="C39" s="159">
        <v>2.8554E-2</v>
      </c>
      <c r="D39" s="159">
        <v>2.9347000000000002E-2</v>
      </c>
      <c r="E39" s="159">
        <v>3.1303999999999998E-2</v>
      </c>
      <c r="F39" s="159">
        <v>3.1904000000000002E-2</v>
      </c>
      <c r="G39" s="159">
        <v>2.8774000000000001E-2</v>
      </c>
      <c r="J39" s="165" t="s">
        <v>31</v>
      </c>
      <c r="K39" s="160">
        <v>21.876926999999998</v>
      </c>
      <c r="L39" s="160">
        <v>12.117621</v>
      </c>
      <c r="M39" s="160">
        <v>5.9815339999999999</v>
      </c>
      <c r="N39" s="160">
        <v>9.3863330000000005</v>
      </c>
      <c r="O39" s="160">
        <v>10.013851000000001</v>
      </c>
      <c r="P39" s="160">
        <v>9.9422870000000003</v>
      </c>
      <c r="T39" s="165" t="s">
        <v>31</v>
      </c>
      <c r="U39" s="160">
        <v>21.158494999999998</v>
      </c>
      <c r="V39" s="160">
        <v>11.751651000000001</v>
      </c>
      <c r="W39" s="160">
        <v>5.7625359999999999</v>
      </c>
      <c r="X39" s="160">
        <v>9.1815510000000007</v>
      </c>
      <c r="Y39" s="160">
        <v>9.8281670000000005</v>
      </c>
      <c r="Z39" s="160">
        <v>9.8563939999999999</v>
      </c>
    </row>
    <row r="40" spans="1:26">
      <c r="A40" s="165" t="s">
        <v>32</v>
      </c>
      <c r="B40" s="159">
        <v>2.7664000000000001E-2</v>
      </c>
      <c r="C40" s="159">
        <v>2.8267E-2</v>
      </c>
      <c r="D40" s="159">
        <v>2.9156000000000001E-2</v>
      </c>
      <c r="E40" s="159">
        <v>3.1161000000000001E-2</v>
      </c>
      <c r="F40" s="159">
        <v>3.1760999999999998E-2</v>
      </c>
      <c r="G40" s="159">
        <v>2.8774000000000001E-2</v>
      </c>
      <c r="J40" s="165" t="s">
        <v>32</v>
      </c>
      <c r="K40" s="160">
        <v>31.095368000000001</v>
      </c>
      <c r="L40" s="160">
        <v>17.014709</v>
      </c>
      <c r="M40" s="160">
        <v>8.3018809999999998</v>
      </c>
      <c r="N40" s="160">
        <v>10.893829</v>
      </c>
      <c r="O40" s="160">
        <v>9.6251130000000007</v>
      </c>
      <c r="P40" s="160">
        <v>9.5041810000000009</v>
      </c>
      <c r="T40" s="165" t="s">
        <v>32</v>
      </c>
      <c r="U40" s="160">
        <v>30.291865999999999</v>
      </c>
      <c r="V40" s="160">
        <v>16.577642999999998</v>
      </c>
      <c r="W40" s="160">
        <v>8.0591699999999999</v>
      </c>
      <c r="X40" s="160">
        <v>10.672084999999999</v>
      </c>
      <c r="Y40" s="160">
        <v>9.4328050000000001</v>
      </c>
      <c r="Z40" s="160">
        <v>9.4160880000000002</v>
      </c>
    </row>
    <row r="42" spans="1:26">
      <c r="A42" s="164" t="s">
        <v>393</v>
      </c>
    </row>
    <row r="44" spans="1:26">
      <c r="A44" s="165" t="s">
        <v>93</v>
      </c>
    </row>
    <row r="45" spans="1:26">
      <c r="A45" s="165" t="s">
        <v>117</v>
      </c>
      <c r="B45" t="s">
        <v>3</v>
      </c>
      <c r="C45" t="s">
        <v>4</v>
      </c>
      <c r="D45" t="s">
        <v>5</v>
      </c>
      <c r="E45" t="s">
        <v>6</v>
      </c>
      <c r="F45" t="s">
        <v>7</v>
      </c>
      <c r="G45" t="s">
        <v>8</v>
      </c>
      <c r="J45" s="165" t="s">
        <v>388</v>
      </c>
      <c r="K45" t="s">
        <v>3</v>
      </c>
      <c r="L45" t="s">
        <v>4</v>
      </c>
      <c r="M45" t="s">
        <v>5</v>
      </c>
      <c r="N45" t="s">
        <v>6</v>
      </c>
      <c r="O45" t="s">
        <v>7</v>
      </c>
      <c r="P45" t="s">
        <v>8</v>
      </c>
      <c r="T45" s="165" t="s">
        <v>388</v>
      </c>
      <c r="U45" t="s">
        <v>3</v>
      </c>
      <c r="V45" t="s">
        <v>4</v>
      </c>
      <c r="W45" t="s">
        <v>5</v>
      </c>
      <c r="X45" t="s">
        <v>6</v>
      </c>
      <c r="Y45" t="s">
        <v>7</v>
      </c>
      <c r="Z45" t="s">
        <v>8</v>
      </c>
    </row>
    <row r="46" spans="1:26">
      <c r="A46" s="165" t="s">
        <v>56</v>
      </c>
      <c r="B46" s="159">
        <v>2.3342000000000002E-2</v>
      </c>
      <c r="C46" s="159">
        <v>2.2547000000000001E-2</v>
      </c>
      <c r="D46" s="159">
        <v>2.3254E-2</v>
      </c>
      <c r="E46" s="159"/>
      <c r="F46" s="159"/>
      <c r="G46" s="159"/>
      <c r="J46" s="165" t="s">
        <v>56</v>
      </c>
      <c r="K46" s="160">
        <v>31.704412999999999</v>
      </c>
      <c r="L46" s="160">
        <v>14.725422999999999</v>
      </c>
      <c r="M46" s="160"/>
      <c r="N46" s="160"/>
      <c r="O46" s="160"/>
      <c r="P46" s="160"/>
      <c r="T46" s="165" t="s">
        <v>56</v>
      </c>
      <c r="U46" s="160">
        <v>30.93055</v>
      </c>
      <c r="V46" s="160">
        <v>14.697588</v>
      </c>
      <c r="W46" s="160"/>
      <c r="X46" s="160"/>
      <c r="Y46" s="160"/>
      <c r="Z46" s="160"/>
    </row>
    <row r="47" spans="1:26">
      <c r="A47" s="165" t="s">
        <v>31</v>
      </c>
      <c r="B47" s="159">
        <v>2.4281E-2</v>
      </c>
      <c r="C47" s="159">
        <v>2.4553999999999999E-2</v>
      </c>
      <c r="D47" s="159">
        <v>2.5347000000000001E-2</v>
      </c>
      <c r="E47" s="159">
        <v>2.7303999999999998E-2</v>
      </c>
      <c r="F47" s="159">
        <v>2.7904000000000002E-2</v>
      </c>
      <c r="G47" s="159">
        <v>2.4774000000000001E-2</v>
      </c>
      <c r="J47" s="165" t="s">
        <v>31</v>
      </c>
      <c r="K47" s="160">
        <v>20.876926999999998</v>
      </c>
      <c r="L47" s="160">
        <v>11.117621</v>
      </c>
      <c r="M47" s="160">
        <v>4.9815339999999999</v>
      </c>
      <c r="N47" s="160">
        <v>7.3863329999999996</v>
      </c>
      <c r="O47" s="160">
        <v>7.5138509999999998</v>
      </c>
      <c r="P47" s="160">
        <v>7.4422870000000003</v>
      </c>
      <c r="T47" s="165" t="s">
        <v>31</v>
      </c>
      <c r="U47" s="160">
        <v>20.158494999999998</v>
      </c>
      <c r="V47" s="160">
        <v>10.751651000000001</v>
      </c>
      <c r="W47" s="160">
        <v>4.7625359999999999</v>
      </c>
      <c r="X47" s="160">
        <v>7.1815509999999998</v>
      </c>
      <c r="Y47" s="160">
        <v>7.3281669999999997</v>
      </c>
      <c r="Z47" s="160">
        <v>7.3563939999999999</v>
      </c>
    </row>
    <row r="48" spans="1:26">
      <c r="A48" s="165" t="s">
        <v>32</v>
      </c>
      <c r="B48" s="159">
        <v>2.3664000000000001E-2</v>
      </c>
      <c r="C48" s="159">
        <v>2.4267E-2</v>
      </c>
      <c r="D48" s="159">
        <v>2.5156000000000001E-2</v>
      </c>
      <c r="E48" s="159">
        <v>2.7161000000000001E-2</v>
      </c>
      <c r="F48" s="159">
        <v>2.7761000000000001E-2</v>
      </c>
      <c r="G48" s="159">
        <v>2.4774000000000001E-2</v>
      </c>
      <c r="J48" s="165" t="s">
        <v>32</v>
      </c>
      <c r="K48" s="160">
        <v>30.095368000000001</v>
      </c>
      <c r="L48" s="160">
        <v>16.014709</v>
      </c>
      <c r="M48" s="160">
        <v>7.3018809999999998</v>
      </c>
      <c r="N48" s="160">
        <v>8.8938290000000002</v>
      </c>
      <c r="O48" s="160">
        <v>7.1251129999999998</v>
      </c>
      <c r="P48" s="160">
        <v>7.004181</v>
      </c>
      <c r="T48" s="165" t="s">
        <v>32</v>
      </c>
      <c r="U48" s="160">
        <v>29.291865999999999</v>
      </c>
      <c r="V48" s="160">
        <v>15.577643</v>
      </c>
      <c r="W48" s="160">
        <v>7.0591699999999999</v>
      </c>
      <c r="X48" s="160">
        <v>8.6720849999999992</v>
      </c>
      <c r="Y48" s="160">
        <v>6.9328050000000001</v>
      </c>
      <c r="Z48" s="160">
        <v>6.9160880000000002</v>
      </c>
    </row>
    <row r="49" spans="1:26" ht="15.75" thickBot="1">
      <c r="A49" s="166"/>
      <c r="B49" s="166"/>
      <c r="C49" s="166"/>
      <c r="D49" s="166"/>
      <c r="E49" s="166"/>
      <c r="F49" s="166"/>
      <c r="G49" s="166"/>
      <c r="H49" s="166"/>
      <c r="I49" s="166"/>
      <c r="J49" s="166"/>
      <c r="K49" s="166"/>
      <c r="L49" s="166"/>
      <c r="M49" s="166"/>
      <c r="N49" s="166"/>
      <c r="O49" s="166"/>
      <c r="P49" s="166"/>
      <c r="Q49" s="166"/>
      <c r="T49" s="166"/>
      <c r="U49" s="166"/>
      <c r="V49" s="166"/>
      <c r="W49" s="166"/>
      <c r="X49" s="166"/>
      <c r="Y49" s="166"/>
      <c r="Z49" s="166"/>
    </row>
    <row r="51" spans="1:26">
      <c r="A51" s="164" t="s">
        <v>394</v>
      </c>
    </row>
    <row r="53" spans="1:26">
      <c r="A53" s="165" t="s">
        <v>93</v>
      </c>
    </row>
    <row r="54" spans="1:26">
      <c r="A54" s="165" t="s">
        <v>117</v>
      </c>
      <c r="B54" t="s">
        <v>3</v>
      </c>
      <c r="C54" t="s">
        <v>4</v>
      </c>
      <c r="D54" t="s">
        <v>5</v>
      </c>
      <c r="E54" t="s">
        <v>6</v>
      </c>
      <c r="F54" t="s">
        <v>7</v>
      </c>
      <c r="G54" t="s">
        <v>8</v>
      </c>
      <c r="J54" s="165" t="s">
        <v>388</v>
      </c>
      <c r="K54" t="s">
        <v>3</v>
      </c>
      <c r="L54" t="s">
        <v>4</v>
      </c>
      <c r="M54" t="s">
        <v>5</v>
      </c>
      <c r="N54" t="s">
        <v>6</v>
      </c>
      <c r="O54" t="s">
        <v>7</v>
      </c>
      <c r="P54" t="s">
        <v>8</v>
      </c>
      <c r="T54" s="165" t="s">
        <v>388</v>
      </c>
      <c r="U54" t="s">
        <v>3</v>
      </c>
      <c r="V54" t="s">
        <v>4</v>
      </c>
      <c r="W54" t="s">
        <v>5</v>
      </c>
      <c r="X54" t="s">
        <v>6</v>
      </c>
      <c r="Y54" t="s">
        <v>7</v>
      </c>
      <c r="Z54" t="s">
        <v>8</v>
      </c>
    </row>
    <row r="55" spans="1:26">
      <c r="A55" s="165" t="s">
        <v>56</v>
      </c>
      <c r="B55" s="159">
        <v>6.2491999999999999E-2</v>
      </c>
      <c r="C55" s="159">
        <v>6.1697000000000002E-2</v>
      </c>
      <c r="D55" s="159">
        <v>6.2404000000000001E-2</v>
      </c>
      <c r="E55" s="159"/>
      <c r="F55" s="159"/>
      <c r="G55" s="159"/>
      <c r="J55" s="165" t="s">
        <v>56</v>
      </c>
      <c r="K55" s="160">
        <v>27.704412999999999</v>
      </c>
      <c r="L55" s="160">
        <v>0.72542300000000004</v>
      </c>
      <c r="M55" s="160"/>
      <c r="N55" s="160"/>
      <c r="O55" s="160"/>
      <c r="P55" s="160"/>
      <c r="T55" s="165" t="s">
        <v>56</v>
      </c>
      <c r="U55" s="160">
        <v>26.93055</v>
      </c>
      <c r="V55" s="160">
        <v>0.69758799999999999</v>
      </c>
      <c r="W55" s="160">
        <v>0</v>
      </c>
      <c r="X55" s="160"/>
      <c r="Y55" s="160"/>
      <c r="Z55" s="160"/>
    </row>
    <row r="56" spans="1:26">
      <c r="A56" s="165" t="s">
        <v>31</v>
      </c>
      <c r="B56" s="159">
        <v>6.1031000000000002E-2</v>
      </c>
      <c r="C56" s="159">
        <v>6.1303999999999997E-2</v>
      </c>
      <c r="D56" s="159">
        <v>6.2096999999999999E-2</v>
      </c>
      <c r="E56" s="159">
        <v>6.4054E-2</v>
      </c>
      <c r="F56" s="159">
        <v>6.4654000000000003E-2</v>
      </c>
      <c r="G56" s="159">
        <v>6.1524000000000002E-2</v>
      </c>
      <c r="J56" s="165" t="s">
        <v>31</v>
      </c>
      <c r="K56" s="160">
        <v>20.376926999999998</v>
      </c>
      <c r="L56" s="160">
        <v>10.617621</v>
      </c>
      <c r="M56" s="160">
        <v>4.4815339999999999</v>
      </c>
      <c r="N56" s="160">
        <v>3.886333</v>
      </c>
      <c r="O56" s="160">
        <v>2.5138509999999998</v>
      </c>
      <c r="P56" s="160">
        <v>1.4422870000000001</v>
      </c>
      <c r="T56" s="165" t="s">
        <v>31</v>
      </c>
      <c r="U56" s="160">
        <v>19.658494999999998</v>
      </c>
      <c r="V56" s="160">
        <v>10.251651000000001</v>
      </c>
      <c r="W56" s="160">
        <v>4.2625359999999999</v>
      </c>
      <c r="X56" s="160">
        <v>3.6815509999999998</v>
      </c>
      <c r="Y56" s="160">
        <v>2.3281670000000001</v>
      </c>
      <c r="Z56" s="160">
        <v>1.3563940000000001</v>
      </c>
    </row>
    <row r="57" spans="1:26">
      <c r="A57" s="165" t="s">
        <v>32</v>
      </c>
      <c r="B57" s="159">
        <v>6.0814E-2</v>
      </c>
      <c r="C57" s="159">
        <v>6.1416999999999999E-2</v>
      </c>
      <c r="D57" s="159">
        <v>6.2306E-2</v>
      </c>
      <c r="E57" s="159">
        <v>6.4310999999999993E-2</v>
      </c>
      <c r="F57" s="159">
        <v>6.4910999999999996E-2</v>
      </c>
      <c r="G57" s="159">
        <v>6.1924E-2</v>
      </c>
      <c r="J57" s="165" t="s">
        <v>32</v>
      </c>
      <c r="K57" s="160">
        <v>29.595368000000001</v>
      </c>
      <c r="L57" s="160">
        <v>15.514709</v>
      </c>
      <c r="M57" s="160">
        <v>6.8018809999999998</v>
      </c>
      <c r="N57" s="160">
        <v>5.3938290000000002</v>
      </c>
      <c r="O57" s="160">
        <v>2.1251129999999998</v>
      </c>
      <c r="P57" s="160">
        <v>1.004181</v>
      </c>
      <c r="T57" s="165" t="s">
        <v>32</v>
      </c>
      <c r="U57" s="160">
        <v>28.791865999999999</v>
      </c>
      <c r="V57" s="160">
        <v>15.077643</v>
      </c>
      <c r="W57" s="160">
        <v>6.5591699999999999</v>
      </c>
      <c r="X57" s="160">
        <v>5.172085</v>
      </c>
      <c r="Y57" s="160">
        <v>1.9328050000000001</v>
      </c>
      <c r="Z57" s="160">
        <v>0.91608800000000001</v>
      </c>
    </row>
    <row r="59" spans="1:26">
      <c r="A59" s="164" t="s">
        <v>395</v>
      </c>
    </row>
    <row r="61" spans="1:26">
      <c r="A61" s="165" t="s">
        <v>93</v>
      </c>
    </row>
    <row r="62" spans="1:26">
      <c r="A62" s="165" t="s">
        <v>117</v>
      </c>
      <c r="B62" t="s">
        <v>3</v>
      </c>
      <c r="C62" t="s">
        <v>4</v>
      </c>
      <c r="D62" t="s">
        <v>5</v>
      </c>
      <c r="E62" t="s">
        <v>6</v>
      </c>
      <c r="F62" t="s">
        <v>7</v>
      </c>
      <c r="G62" t="s">
        <v>8</v>
      </c>
      <c r="J62" s="165" t="s">
        <v>388</v>
      </c>
      <c r="K62" t="s">
        <v>3</v>
      </c>
      <c r="L62" t="s">
        <v>4</v>
      </c>
      <c r="M62" t="s">
        <v>5</v>
      </c>
      <c r="N62" t="s">
        <v>6</v>
      </c>
      <c r="O62" t="s">
        <v>7</v>
      </c>
      <c r="P62" t="s">
        <v>8</v>
      </c>
      <c r="T62" s="165" t="s">
        <v>388</v>
      </c>
      <c r="U62" t="s">
        <v>3</v>
      </c>
      <c r="V62" t="s">
        <v>4</v>
      </c>
      <c r="W62" t="s">
        <v>5</v>
      </c>
      <c r="X62" t="s">
        <v>6</v>
      </c>
      <c r="Y62" t="s">
        <v>7</v>
      </c>
      <c r="Z62" t="s">
        <v>8</v>
      </c>
    </row>
    <row r="63" spans="1:26">
      <c r="A63" s="165" t="s">
        <v>56</v>
      </c>
      <c r="B63" s="159">
        <v>4.7592000000000002E-2</v>
      </c>
      <c r="C63" s="159">
        <v>4.6796999999999998E-2</v>
      </c>
      <c r="D63" s="159">
        <v>4.7503999999999998E-2</v>
      </c>
      <c r="E63" s="159"/>
      <c r="F63" s="159"/>
      <c r="G63" s="159"/>
      <c r="J63" s="165" t="s">
        <v>56</v>
      </c>
      <c r="K63" s="160">
        <v>27.704412999999999</v>
      </c>
      <c r="L63" s="160">
        <v>0.72542300000000004</v>
      </c>
      <c r="M63" s="160"/>
      <c r="N63" s="160"/>
      <c r="O63" s="160"/>
      <c r="P63" s="160"/>
      <c r="T63" s="165" t="s">
        <v>56</v>
      </c>
      <c r="U63" s="160">
        <v>26.93055</v>
      </c>
      <c r="V63" s="160">
        <v>0.69758799999999999</v>
      </c>
      <c r="W63" s="160">
        <v>0</v>
      </c>
      <c r="X63" s="160"/>
      <c r="Y63" s="160"/>
      <c r="Z63" s="160"/>
    </row>
    <row r="64" spans="1:26">
      <c r="A64" s="165" t="s">
        <v>31</v>
      </c>
      <c r="B64" s="159">
        <v>5.2531000000000001E-2</v>
      </c>
      <c r="C64" s="159">
        <v>5.2803999999999997E-2</v>
      </c>
      <c r="D64" s="159">
        <v>5.3596999999999999E-2</v>
      </c>
      <c r="E64" s="159">
        <v>5.5553999999999999E-2</v>
      </c>
      <c r="F64" s="159">
        <v>5.6154000000000003E-2</v>
      </c>
      <c r="G64" s="159">
        <v>5.3024000000000002E-2</v>
      </c>
      <c r="J64" s="165" t="s">
        <v>31</v>
      </c>
      <c r="K64" s="160">
        <v>20.376926999999998</v>
      </c>
      <c r="L64" s="160">
        <v>10.617621</v>
      </c>
      <c r="M64" s="160">
        <v>4.4815339999999999</v>
      </c>
      <c r="N64" s="160">
        <v>3.886333</v>
      </c>
      <c r="O64" s="160">
        <v>2.5138509999999998</v>
      </c>
      <c r="P64" s="160">
        <v>1.4422870000000001</v>
      </c>
      <c r="T64" s="165" t="s">
        <v>31</v>
      </c>
      <c r="U64" s="160">
        <v>19.658494999999998</v>
      </c>
      <c r="V64" s="160">
        <v>10.251651000000001</v>
      </c>
      <c r="W64" s="160">
        <v>4.2625359999999999</v>
      </c>
      <c r="X64" s="160">
        <v>3.6815509999999998</v>
      </c>
      <c r="Y64" s="160">
        <v>2.3281670000000001</v>
      </c>
      <c r="Z64" s="160">
        <v>1.3563940000000001</v>
      </c>
    </row>
    <row r="65" spans="1:26">
      <c r="A65" s="165" t="s">
        <v>32</v>
      </c>
      <c r="B65" s="159">
        <v>5.1914000000000002E-2</v>
      </c>
      <c r="C65" s="159">
        <v>5.2517000000000001E-2</v>
      </c>
      <c r="D65" s="159">
        <v>5.3406000000000002E-2</v>
      </c>
      <c r="E65" s="159">
        <v>5.5411000000000002E-2</v>
      </c>
      <c r="F65" s="159">
        <v>5.6010999999999998E-2</v>
      </c>
      <c r="G65" s="159">
        <v>5.3024000000000002E-2</v>
      </c>
      <c r="J65" s="165" t="s">
        <v>32</v>
      </c>
      <c r="K65" s="160">
        <v>29.595368000000001</v>
      </c>
      <c r="L65" s="160">
        <v>15.514709</v>
      </c>
      <c r="M65" s="160">
        <v>6.8018809999999998</v>
      </c>
      <c r="N65" s="160">
        <v>5.3938290000000002</v>
      </c>
      <c r="O65" s="160">
        <v>2.1251129999999998</v>
      </c>
      <c r="P65" s="160">
        <v>1.004181</v>
      </c>
      <c r="T65" s="165" t="s">
        <v>32</v>
      </c>
      <c r="U65" s="160">
        <v>28.791865999999999</v>
      </c>
      <c r="V65" s="160">
        <v>15.077643</v>
      </c>
      <c r="W65" s="160">
        <v>6.5591699999999999</v>
      </c>
      <c r="X65" s="160">
        <v>5.172085</v>
      </c>
      <c r="Y65" s="160">
        <v>1.9328050000000001</v>
      </c>
      <c r="Z65" s="160">
        <v>0.91608800000000001</v>
      </c>
    </row>
    <row r="67" spans="1:26">
      <c r="A67" s="164" t="s">
        <v>396</v>
      </c>
    </row>
    <row r="69" spans="1:26">
      <c r="A69" s="165" t="s">
        <v>93</v>
      </c>
    </row>
    <row r="70" spans="1:26">
      <c r="A70" s="165" t="s">
        <v>117</v>
      </c>
      <c r="B70" t="s">
        <v>3</v>
      </c>
      <c r="C70" t="s">
        <v>4</v>
      </c>
      <c r="D70" t="s">
        <v>5</v>
      </c>
      <c r="E70" t="s">
        <v>6</v>
      </c>
      <c r="F70" t="s">
        <v>7</v>
      </c>
      <c r="G70" t="s">
        <v>8</v>
      </c>
      <c r="J70" s="165" t="s">
        <v>388</v>
      </c>
      <c r="K70" t="s">
        <v>3</v>
      </c>
      <c r="L70" t="s">
        <v>4</v>
      </c>
      <c r="M70" t="s">
        <v>5</v>
      </c>
      <c r="N70" t="s">
        <v>6</v>
      </c>
      <c r="O70" t="s">
        <v>7</v>
      </c>
      <c r="P70" t="s">
        <v>8</v>
      </c>
      <c r="T70" s="165" t="s">
        <v>388</v>
      </c>
      <c r="U70" t="s">
        <v>3</v>
      </c>
      <c r="V70" t="s">
        <v>4</v>
      </c>
      <c r="W70" t="s">
        <v>5</v>
      </c>
      <c r="X70" t="s">
        <v>6</v>
      </c>
      <c r="Y70" t="s">
        <v>7</v>
      </c>
      <c r="Z70" t="s">
        <v>8</v>
      </c>
    </row>
    <row r="71" spans="1:26">
      <c r="A71" s="165" t="s">
        <v>56</v>
      </c>
      <c r="B71" s="159">
        <v>4.2602000000000001E-2</v>
      </c>
      <c r="C71" s="159">
        <v>4.1806999999999997E-2</v>
      </c>
      <c r="D71" s="159">
        <v>4.2514000000000003E-2</v>
      </c>
      <c r="E71" s="159"/>
      <c r="F71" s="159"/>
      <c r="G71" s="159"/>
      <c r="J71" s="165" t="s">
        <v>56</v>
      </c>
      <c r="K71" s="160">
        <v>27.704412999999999</v>
      </c>
      <c r="L71" s="160">
        <v>0.72542300000000004</v>
      </c>
      <c r="M71" s="160"/>
      <c r="N71" s="160"/>
      <c r="O71" s="160"/>
      <c r="P71" s="160"/>
      <c r="T71" s="165" t="s">
        <v>56</v>
      </c>
      <c r="U71" s="160">
        <v>26.93055</v>
      </c>
      <c r="V71" s="160">
        <v>0.69758799999999999</v>
      </c>
      <c r="W71" s="160">
        <v>0</v>
      </c>
      <c r="X71" s="160"/>
      <c r="Y71" s="160"/>
      <c r="Z71" s="160"/>
    </row>
    <row r="72" spans="1:26">
      <c r="A72" s="165" t="s">
        <v>31</v>
      </c>
      <c r="B72" s="159">
        <v>4.7541E-2</v>
      </c>
      <c r="C72" s="159">
        <v>4.7814000000000002E-2</v>
      </c>
      <c r="D72" s="159">
        <v>4.8606999999999997E-2</v>
      </c>
      <c r="E72" s="159">
        <v>5.0563999999999998E-2</v>
      </c>
      <c r="F72" s="159">
        <v>5.1164000000000001E-2</v>
      </c>
      <c r="G72" s="159">
        <v>4.8034E-2</v>
      </c>
      <c r="J72" s="165" t="s">
        <v>31</v>
      </c>
      <c r="K72" s="160">
        <v>20.376926999999998</v>
      </c>
      <c r="L72" s="160">
        <v>10.617621</v>
      </c>
      <c r="M72" s="160">
        <v>4.4815339999999999</v>
      </c>
      <c r="N72" s="160">
        <v>3.886333</v>
      </c>
      <c r="O72" s="160">
        <v>2.5138509999999998</v>
      </c>
      <c r="P72" s="160">
        <v>1.4422870000000001</v>
      </c>
      <c r="T72" s="165" t="s">
        <v>31</v>
      </c>
      <c r="U72" s="160">
        <v>19.658494999999998</v>
      </c>
      <c r="V72" s="160">
        <v>10.251651000000001</v>
      </c>
      <c r="W72" s="160">
        <v>4.2625359999999999</v>
      </c>
      <c r="X72" s="160">
        <v>3.6815509999999998</v>
      </c>
      <c r="Y72" s="160">
        <v>2.3281670000000001</v>
      </c>
      <c r="Z72" s="160">
        <v>1.3563940000000001</v>
      </c>
    </row>
    <row r="73" spans="1:26">
      <c r="A73" s="165" t="s">
        <v>32</v>
      </c>
      <c r="B73" s="159">
        <v>4.6924E-2</v>
      </c>
      <c r="C73" s="159">
        <v>4.7527E-2</v>
      </c>
      <c r="D73" s="159">
        <v>4.8416000000000001E-2</v>
      </c>
      <c r="E73" s="159">
        <v>5.0421000000000001E-2</v>
      </c>
      <c r="F73" s="159">
        <v>5.1020999999999997E-2</v>
      </c>
      <c r="G73" s="159">
        <v>4.8034E-2</v>
      </c>
      <c r="J73" s="165" t="s">
        <v>32</v>
      </c>
      <c r="K73" s="160">
        <v>29.595368000000001</v>
      </c>
      <c r="L73" s="160">
        <v>15.514709</v>
      </c>
      <c r="M73" s="160">
        <v>6.8018809999999998</v>
      </c>
      <c r="N73" s="160">
        <v>5.3938290000000002</v>
      </c>
      <c r="O73" s="160">
        <v>2.1251129999999998</v>
      </c>
      <c r="P73" s="160">
        <v>1.004181</v>
      </c>
      <c r="T73" s="165" t="s">
        <v>32</v>
      </c>
      <c r="U73" s="160">
        <v>28.791865999999999</v>
      </c>
      <c r="V73" s="160">
        <v>15.077643</v>
      </c>
      <c r="W73" s="160">
        <v>6.5591699999999999</v>
      </c>
      <c r="X73" s="160">
        <v>5.172085</v>
      </c>
      <c r="Y73" s="160">
        <v>1.9328050000000001</v>
      </c>
      <c r="Z73" s="160">
        <v>0.91608800000000001</v>
      </c>
    </row>
    <row r="74" spans="1:26" ht="15.75" thickBot="1">
      <c r="A74" s="166"/>
      <c r="B74" s="166"/>
      <c r="C74" s="166"/>
      <c r="D74" s="166"/>
      <c r="E74" s="166"/>
      <c r="F74" s="166"/>
      <c r="G74" s="166"/>
      <c r="H74" s="166"/>
      <c r="I74" s="166"/>
      <c r="J74" s="166"/>
      <c r="K74" s="166"/>
      <c r="L74" s="166"/>
      <c r="M74" s="166"/>
      <c r="N74" s="166"/>
      <c r="O74" s="166"/>
      <c r="P74" s="166"/>
      <c r="Q74" s="166"/>
      <c r="T74" s="166"/>
      <c r="U74" s="166"/>
      <c r="V74" s="166"/>
      <c r="W74" s="166"/>
      <c r="X74" s="166"/>
      <c r="Y74" s="166"/>
      <c r="Z74" s="166"/>
    </row>
    <row r="76" spans="1:26">
      <c r="A76" s="164" t="s">
        <v>397</v>
      </c>
    </row>
    <row r="78" spans="1:26">
      <c r="A78" s="165" t="s">
        <v>93</v>
      </c>
    </row>
    <row r="79" spans="1:26">
      <c r="A79" s="165" t="s">
        <v>117</v>
      </c>
      <c r="B79" t="s">
        <v>3</v>
      </c>
      <c r="C79" t="s">
        <v>4</v>
      </c>
      <c r="D79" t="s">
        <v>5</v>
      </c>
      <c r="E79" t="s">
        <v>6</v>
      </c>
      <c r="F79" t="s">
        <v>7</v>
      </c>
      <c r="G79" t="s">
        <v>8</v>
      </c>
      <c r="J79" s="165" t="s">
        <v>388</v>
      </c>
      <c r="K79" t="s">
        <v>3</v>
      </c>
      <c r="L79" t="s">
        <v>4</v>
      </c>
      <c r="M79" t="s">
        <v>5</v>
      </c>
      <c r="N79" t="s">
        <v>6</v>
      </c>
      <c r="O79" t="s">
        <v>7</v>
      </c>
      <c r="P79" t="s">
        <v>8</v>
      </c>
      <c r="T79" s="165" t="s">
        <v>388</v>
      </c>
      <c r="U79" t="s">
        <v>3</v>
      </c>
      <c r="V79" t="s">
        <v>4</v>
      </c>
      <c r="W79" t="s">
        <v>5</v>
      </c>
      <c r="X79" t="s">
        <v>6</v>
      </c>
      <c r="Y79" t="s">
        <v>7</v>
      </c>
      <c r="Z79" t="s">
        <v>8</v>
      </c>
    </row>
    <row r="80" spans="1:26">
      <c r="A80" s="165" t="s">
        <v>56</v>
      </c>
      <c r="B80" s="159">
        <v>0.03</v>
      </c>
      <c r="C80" s="159">
        <v>0.03</v>
      </c>
      <c r="D80" s="159">
        <v>0.03</v>
      </c>
      <c r="E80" s="159"/>
      <c r="F80" s="159"/>
      <c r="G80" s="159"/>
      <c r="J80" s="165" t="s">
        <v>56</v>
      </c>
      <c r="K80" s="160">
        <v>27.704412999999999</v>
      </c>
      <c r="L80" s="160">
        <v>0.72542300000000004</v>
      </c>
      <c r="M80" s="160"/>
      <c r="N80" s="160"/>
      <c r="O80" s="160"/>
      <c r="P80" s="160"/>
      <c r="T80" s="165" t="s">
        <v>56</v>
      </c>
      <c r="U80" s="160">
        <v>26.93055</v>
      </c>
      <c r="V80" s="160">
        <v>0.69758799999999999</v>
      </c>
      <c r="W80" s="160">
        <v>0</v>
      </c>
      <c r="X80" s="160"/>
      <c r="Y80" s="160"/>
      <c r="Z80" s="160"/>
    </row>
    <row r="81" spans="1:26">
      <c r="A81" s="165" t="s">
        <v>31</v>
      </c>
      <c r="B81" s="159">
        <v>0.03</v>
      </c>
      <c r="C81" s="159">
        <v>0.03</v>
      </c>
      <c r="D81" s="159">
        <v>0.03</v>
      </c>
      <c r="E81" s="159">
        <v>0.03</v>
      </c>
      <c r="F81" s="159">
        <v>0.03</v>
      </c>
      <c r="G81" s="159">
        <v>0.03</v>
      </c>
      <c r="J81" s="165" t="s">
        <v>31</v>
      </c>
      <c r="K81" s="160">
        <v>20.376926999999998</v>
      </c>
      <c r="L81" s="160">
        <v>10.617621</v>
      </c>
      <c r="M81" s="160">
        <v>4.4815339999999999</v>
      </c>
      <c r="N81" s="160">
        <v>3.886333</v>
      </c>
      <c r="O81" s="160">
        <v>2.5138509999999998</v>
      </c>
      <c r="P81" s="160">
        <v>1.4422870000000001</v>
      </c>
      <c r="T81" s="165" t="s">
        <v>31</v>
      </c>
      <c r="U81" s="160">
        <v>19.658494999999998</v>
      </c>
      <c r="V81" s="160">
        <v>10.251651000000001</v>
      </c>
      <c r="W81" s="160">
        <v>4.2625359999999999</v>
      </c>
      <c r="X81" s="160">
        <v>3.6815509999999998</v>
      </c>
      <c r="Y81" s="160">
        <v>2.3281670000000001</v>
      </c>
      <c r="Z81" s="160">
        <v>1.3563940000000001</v>
      </c>
    </row>
    <row r="82" spans="1:26">
      <c r="A82" s="165" t="s">
        <v>32</v>
      </c>
      <c r="B82" s="159">
        <v>0.03</v>
      </c>
      <c r="C82" s="159">
        <v>0.03</v>
      </c>
      <c r="D82" s="159">
        <v>0.03</v>
      </c>
      <c r="E82" s="159">
        <v>0.03</v>
      </c>
      <c r="F82" s="159">
        <v>0.03</v>
      </c>
      <c r="G82" s="159">
        <v>0.03</v>
      </c>
      <c r="J82" s="165" t="s">
        <v>32</v>
      </c>
      <c r="K82" s="160">
        <v>29.595368000000001</v>
      </c>
      <c r="L82" s="160">
        <v>15.514709</v>
      </c>
      <c r="M82" s="160">
        <v>6.8018809999999998</v>
      </c>
      <c r="N82" s="160">
        <v>5.3938290000000002</v>
      </c>
      <c r="O82" s="160">
        <v>2.1251129999999998</v>
      </c>
      <c r="P82" s="160">
        <v>1.004181</v>
      </c>
      <c r="T82" s="165" t="s">
        <v>32</v>
      </c>
      <c r="U82" s="160">
        <v>28.791865999999999</v>
      </c>
      <c r="V82" s="160">
        <v>15.077643</v>
      </c>
      <c r="W82" s="160">
        <v>6.5591699999999999</v>
      </c>
      <c r="X82" s="160">
        <v>5.172085</v>
      </c>
      <c r="Y82" s="160">
        <v>1.9328050000000001</v>
      </c>
      <c r="Z82" s="160">
        <v>0.91608800000000001</v>
      </c>
    </row>
    <row r="84" spans="1:26">
      <c r="A84" s="164" t="s">
        <v>398</v>
      </c>
    </row>
    <row r="86" spans="1:26">
      <c r="A86" s="165" t="s">
        <v>93</v>
      </c>
    </row>
    <row r="87" spans="1:26">
      <c r="A87" s="165" t="s">
        <v>117</v>
      </c>
      <c r="B87" t="s">
        <v>3</v>
      </c>
      <c r="C87" t="s">
        <v>4</v>
      </c>
      <c r="D87" t="s">
        <v>5</v>
      </c>
      <c r="E87" t="s">
        <v>6</v>
      </c>
      <c r="F87" t="s">
        <v>7</v>
      </c>
      <c r="G87" t="s">
        <v>8</v>
      </c>
      <c r="J87" s="165" t="s">
        <v>388</v>
      </c>
      <c r="K87" t="s">
        <v>3</v>
      </c>
      <c r="L87" t="s">
        <v>4</v>
      </c>
      <c r="M87" t="s">
        <v>5</v>
      </c>
      <c r="N87" t="s">
        <v>6</v>
      </c>
      <c r="O87" t="s">
        <v>7</v>
      </c>
      <c r="P87" t="s">
        <v>8</v>
      </c>
      <c r="T87" s="165" t="s">
        <v>388</v>
      </c>
      <c r="U87" t="s">
        <v>3</v>
      </c>
      <c r="V87" t="s">
        <v>4</v>
      </c>
      <c r="W87" t="s">
        <v>5</v>
      </c>
      <c r="X87" t="s">
        <v>6</v>
      </c>
      <c r="Y87" t="s">
        <v>7</v>
      </c>
      <c r="Z87" t="s">
        <v>8</v>
      </c>
    </row>
    <row r="88" spans="1:26">
      <c r="A88" s="165" t="s">
        <v>56</v>
      </c>
      <c r="B88" s="159">
        <v>1.3990000000000001E-2</v>
      </c>
      <c r="C88" s="159">
        <v>1.3990000000000001E-2</v>
      </c>
      <c r="D88" s="159">
        <v>1.3990000000000001E-2</v>
      </c>
      <c r="E88" s="159"/>
      <c r="F88" s="159"/>
      <c r="G88" s="159"/>
      <c r="J88" s="165" t="s">
        <v>56</v>
      </c>
      <c r="K88" s="160">
        <v>27.704412999999999</v>
      </c>
      <c r="L88" s="160">
        <v>0.72542300000000004</v>
      </c>
      <c r="M88" s="160"/>
      <c r="N88" s="160"/>
      <c r="O88" s="160"/>
      <c r="P88" s="160"/>
      <c r="T88" s="165" t="s">
        <v>56</v>
      </c>
      <c r="U88" s="160">
        <v>26.93055</v>
      </c>
      <c r="V88" s="160">
        <v>0.69758799999999999</v>
      </c>
      <c r="W88" s="160">
        <v>0</v>
      </c>
      <c r="X88" s="160"/>
      <c r="Y88" s="160"/>
      <c r="Z88" s="160"/>
    </row>
    <row r="89" spans="1:26">
      <c r="A89" s="165" t="s">
        <v>31</v>
      </c>
      <c r="B89" s="159">
        <v>1.3990000000000001E-2</v>
      </c>
      <c r="C89" s="159">
        <v>1.3990000000000001E-2</v>
      </c>
      <c r="D89" s="159">
        <v>1.3990000000000001E-2</v>
      </c>
      <c r="E89" s="159">
        <v>1.3990000000000001E-2</v>
      </c>
      <c r="F89" s="159">
        <v>1.3990000000000001E-2</v>
      </c>
      <c r="G89" s="159">
        <v>1.3990000000000001E-2</v>
      </c>
      <c r="J89" s="165" t="s">
        <v>31</v>
      </c>
      <c r="K89" s="160">
        <v>20.376926999999998</v>
      </c>
      <c r="L89" s="160">
        <v>10.617621</v>
      </c>
      <c r="M89" s="160">
        <v>4.4815339999999999</v>
      </c>
      <c r="N89" s="160">
        <v>3.886333</v>
      </c>
      <c r="O89" s="160">
        <v>2.5138509999999998</v>
      </c>
      <c r="P89" s="160">
        <v>1.4422870000000001</v>
      </c>
      <c r="T89" s="165" t="s">
        <v>31</v>
      </c>
      <c r="U89" s="160">
        <v>19.658494999999998</v>
      </c>
      <c r="V89" s="160">
        <v>10.251651000000001</v>
      </c>
      <c r="W89" s="160">
        <v>4.2625359999999999</v>
      </c>
      <c r="X89" s="160">
        <v>3.6815509999999998</v>
      </c>
      <c r="Y89" s="160">
        <v>2.3281670000000001</v>
      </c>
      <c r="Z89" s="160">
        <v>1.3563940000000001</v>
      </c>
    </row>
    <row r="90" spans="1:26">
      <c r="A90" s="165" t="s">
        <v>32</v>
      </c>
      <c r="B90" s="159">
        <v>1.3990000000000001E-2</v>
      </c>
      <c r="C90" s="159">
        <v>1.3990000000000001E-2</v>
      </c>
      <c r="D90" s="159">
        <v>1.3990000000000001E-2</v>
      </c>
      <c r="E90" s="159">
        <v>1.3990000000000001E-2</v>
      </c>
      <c r="F90" s="159">
        <v>1.3990000000000001E-2</v>
      </c>
      <c r="G90" s="159">
        <v>1.3990000000000001E-2</v>
      </c>
      <c r="J90" s="165" t="s">
        <v>32</v>
      </c>
      <c r="K90" s="160">
        <v>29.595368000000001</v>
      </c>
      <c r="L90" s="160">
        <v>15.514709</v>
      </c>
      <c r="M90" s="160">
        <v>6.8018809999999998</v>
      </c>
      <c r="N90" s="160">
        <v>5.3938290000000002</v>
      </c>
      <c r="O90" s="160">
        <v>2.1251129999999998</v>
      </c>
      <c r="P90" s="160">
        <v>1.004181</v>
      </c>
      <c r="T90" s="165" t="s">
        <v>32</v>
      </c>
      <c r="U90" s="160">
        <v>28.791865999999999</v>
      </c>
      <c r="V90" s="160">
        <v>15.077643</v>
      </c>
      <c r="W90" s="160">
        <v>6.5591699999999999</v>
      </c>
      <c r="X90" s="160">
        <v>5.172085</v>
      </c>
      <c r="Y90" s="160">
        <v>1.9328050000000001</v>
      </c>
      <c r="Z90" s="160">
        <v>0.91608800000000001</v>
      </c>
    </row>
    <row r="92" spans="1:26">
      <c r="A92" s="164" t="s">
        <v>399</v>
      </c>
    </row>
    <row r="94" spans="1:26">
      <c r="A94" s="165" t="s">
        <v>93</v>
      </c>
    </row>
    <row r="95" spans="1:26">
      <c r="A95" s="165" t="s">
        <v>117</v>
      </c>
      <c r="B95" t="s">
        <v>3</v>
      </c>
      <c r="C95" t="s">
        <v>4</v>
      </c>
      <c r="D95" t="s">
        <v>5</v>
      </c>
      <c r="E95" t="s">
        <v>6</v>
      </c>
      <c r="F95" t="s">
        <v>7</v>
      </c>
      <c r="G95" t="s">
        <v>8</v>
      </c>
      <c r="J95" s="165" t="s">
        <v>388</v>
      </c>
      <c r="K95" t="s">
        <v>3</v>
      </c>
      <c r="L95" t="s">
        <v>4</v>
      </c>
      <c r="M95" t="s">
        <v>5</v>
      </c>
      <c r="N95" t="s">
        <v>6</v>
      </c>
      <c r="O95" t="s">
        <v>7</v>
      </c>
      <c r="P95" t="s">
        <v>8</v>
      </c>
      <c r="T95" s="165" t="s">
        <v>388</v>
      </c>
      <c r="U95" t="s">
        <v>3</v>
      </c>
      <c r="V95" t="s">
        <v>4</v>
      </c>
      <c r="W95" t="s">
        <v>5</v>
      </c>
      <c r="X95" t="s">
        <v>6</v>
      </c>
      <c r="Y95" t="s">
        <v>7</v>
      </c>
      <c r="Z95" t="s">
        <v>8</v>
      </c>
    </row>
    <row r="96" spans="1:26">
      <c r="A96" s="165" t="s">
        <v>56</v>
      </c>
      <c r="B96" s="159">
        <v>8.9999999999999993E-3</v>
      </c>
      <c r="C96" s="159">
        <v>8.9999999999999993E-3</v>
      </c>
      <c r="D96" s="159">
        <v>8.9999999999999993E-3</v>
      </c>
      <c r="E96" s="159"/>
      <c r="F96" s="159"/>
      <c r="G96" s="159"/>
      <c r="J96" s="165" t="s">
        <v>56</v>
      </c>
      <c r="K96" s="160">
        <v>27.704412999999999</v>
      </c>
      <c r="L96" s="160">
        <v>0.72542300000000004</v>
      </c>
      <c r="M96" s="160"/>
      <c r="N96" s="160"/>
      <c r="O96" s="160"/>
      <c r="P96" s="160"/>
      <c r="T96" s="165" t="s">
        <v>56</v>
      </c>
      <c r="U96" s="160">
        <v>26.93055</v>
      </c>
      <c r="V96" s="160">
        <v>0.69758799999999999</v>
      </c>
      <c r="W96" s="160">
        <v>0</v>
      </c>
      <c r="X96" s="160"/>
      <c r="Y96" s="160"/>
      <c r="Z96" s="160"/>
    </row>
    <row r="97" spans="1:26">
      <c r="A97" s="165" t="s">
        <v>31</v>
      </c>
      <c r="B97" s="159">
        <v>8.9999999999999993E-3</v>
      </c>
      <c r="C97" s="159">
        <v>8.9999999999999993E-3</v>
      </c>
      <c r="D97" s="159">
        <v>8.9999999999999993E-3</v>
      </c>
      <c r="E97" s="159">
        <v>8.9999999999999993E-3</v>
      </c>
      <c r="F97" s="159">
        <v>8.9999999999999993E-3</v>
      </c>
      <c r="G97" s="159">
        <v>8.9999999999999993E-3</v>
      </c>
      <c r="J97" s="165" t="s">
        <v>31</v>
      </c>
      <c r="K97" s="160">
        <v>20.376926999999998</v>
      </c>
      <c r="L97" s="160">
        <v>10.617621</v>
      </c>
      <c r="M97" s="160">
        <v>4.4815339999999999</v>
      </c>
      <c r="N97" s="160">
        <v>3.886333</v>
      </c>
      <c r="O97" s="160">
        <v>2.5138509999999998</v>
      </c>
      <c r="P97" s="160">
        <v>1.4422870000000001</v>
      </c>
      <c r="T97" s="165" t="s">
        <v>31</v>
      </c>
      <c r="U97" s="160">
        <v>19.658494999999998</v>
      </c>
      <c r="V97" s="160">
        <v>10.251651000000001</v>
      </c>
      <c r="W97" s="160">
        <v>4.2625359999999999</v>
      </c>
      <c r="X97" s="160">
        <v>3.6815509999999998</v>
      </c>
      <c r="Y97" s="160">
        <v>2.3281670000000001</v>
      </c>
      <c r="Z97" s="160">
        <v>1.3563940000000001</v>
      </c>
    </row>
    <row r="98" spans="1:26">
      <c r="A98" s="165" t="s">
        <v>32</v>
      </c>
      <c r="B98" s="159">
        <v>8.9999999999999993E-3</v>
      </c>
      <c r="C98" s="159">
        <v>8.9999999999999993E-3</v>
      </c>
      <c r="D98" s="159">
        <v>8.9999999999999993E-3</v>
      </c>
      <c r="E98" s="159">
        <v>8.9999999999999993E-3</v>
      </c>
      <c r="F98" s="159">
        <v>8.9999999999999993E-3</v>
      </c>
      <c r="G98" s="159">
        <v>8.9999999999999993E-3</v>
      </c>
      <c r="J98" s="165" t="s">
        <v>32</v>
      </c>
      <c r="K98" s="160">
        <v>29.595368000000001</v>
      </c>
      <c r="L98" s="160">
        <v>15.514709</v>
      </c>
      <c r="M98" s="160">
        <v>6.8018809999999998</v>
      </c>
      <c r="N98" s="160">
        <v>5.3938290000000002</v>
      </c>
      <c r="O98" s="160">
        <v>2.1251129999999998</v>
      </c>
      <c r="P98" s="160">
        <v>1.004181</v>
      </c>
      <c r="T98" s="165" t="s">
        <v>32</v>
      </c>
      <c r="U98" s="160">
        <v>28.791865999999999</v>
      </c>
      <c r="V98" s="160">
        <v>15.077643</v>
      </c>
      <c r="W98" s="160">
        <v>6.5591699999999999</v>
      </c>
      <c r="X98" s="160">
        <v>5.172085</v>
      </c>
      <c r="Y98" s="160">
        <v>1.9328050000000001</v>
      </c>
      <c r="Z98" s="160">
        <v>0.91608800000000001</v>
      </c>
    </row>
    <row r="99" spans="1:26" ht="15.75" thickBot="1">
      <c r="A99" s="166"/>
      <c r="B99" s="166"/>
      <c r="C99" s="166"/>
      <c r="D99" s="166"/>
      <c r="E99" s="166"/>
      <c r="F99" s="166"/>
      <c r="G99" s="166"/>
      <c r="H99" s="166"/>
      <c r="I99" s="166"/>
      <c r="J99" s="166"/>
      <c r="K99" s="166"/>
      <c r="L99" s="166"/>
      <c r="M99" s="166"/>
      <c r="N99" s="166"/>
      <c r="O99" s="166"/>
      <c r="P99" s="166"/>
      <c r="Q99" s="166"/>
      <c r="T99" s="166"/>
      <c r="U99" s="166"/>
      <c r="V99" s="166"/>
      <c r="W99" s="166"/>
      <c r="X99" s="166"/>
      <c r="Y99" s="166"/>
      <c r="Z99" s="166"/>
    </row>
    <row r="101" spans="1:26">
      <c r="A101" s="164" t="s">
        <v>400</v>
      </c>
    </row>
    <row r="103" spans="1:26">
      <c r="A103" s="165" t="s">
        <v>93</v>
      </c>
    </row>
    <row r="104" spans="1:26">
      <c r="A104" s="165" t="s">
        <v>117</v>
      </c>
      <c r="B104" t="s">
        <v>3</v>
      </c>
      <c r="C104" t="s">
        <v>4</v>
      </c>
      <c r="D104" t="s">
        <v>5</v>
      </c>
      <c r="E104" t="s">
        <v>6</v>
      </c>
      <c r="F104" t="s">
        <v>7</v>
      </c>
      <c r="G104" t="s">
        <v>8</v>
      </c>
      <c r="J104" s="165" t="s">
        <v>388</v>
      </c>
      <c r="K104" t="s">
        <v>3</v>
      </c>
      <c r="L104" t="s">
        <v>4</v>
      </c>
      <c r="M104" t="s">
        <v>5</v>
      </c>
      <c r="N104" t="s">
        <v>6</v>
      </c>
      <c r="O104" t="s">
        <v>7</v>
      </c>
      <c r="P104" t="s">
        <v>8</v>
      </c>
      <c r="T104" s="165" t="s">
        <v>388</v>
      </c>
      <c r="U104" t="s">
        <v>3</v>
      </c>
      <c r="V104" t="s">
        <v>4</v>
      </c>
      <c r="W104" t="s">
        <v>5</v>
      </c>
      <c r="X104" t="s">
        <v>6</v>
      </c>
      <c r="Y104" t="s">
        <v>7</v>
      </c>
      <c r="Z104" t="s">
        <v>8</v>
      </c>
    </row>
    <row r="105" spans="1:26">
      <c r="A105" s="165" t="s">
        <v>56</v>
      </c>
      <c r="B105" s="159">
        <v>2.7E-2</v>
      </c>
      <c r="C105" s="159">
        <v>2.7E-2</v>
      </c>
      <c r="D105" s="159">
        <v>2.7E-2</v>
      </c>
      <c r="E105" s="159"/>
      <c r="F105" s="159"/>
      <c r="G105" s="159"/>
      <c r="J105" s="165" t="s">
        <v>56</v>
      </c>
      <c r="K105" s="160">
        <v>35.704413000000002</v>
      </c>
      <c r="L105" s="160">
        <v>18.725422999999999</v>
      </c>
      <c r="M105" s="160"/>
      <c r="N105" s="160"/>
      <c r="O105" s="160"/>
      <c r="P105" s="160"/>
      <c r="T105" s="165" t="s">
        <v>56</v>
      </c>
      <c r="U105" s="160">
        <v>34.930549999999997</v>
      </c>
      <c r="V105" s="160">
        <v>18.697588</v>
      </c>
      <c r="W105" s="160">
        <v>0</v>
      </c>
      <c r="X105" s="160"/>
      <c r="Y105" s="160"/>
      <c r="Z105" s="160"/>
    </row>
    <row r="106" spans="1:26">
      <c r="A106" s="165" t="s">
        <v>31</v>
      </c>
      <c r="B106" s="159">
        <v>2.1999999999999999E-2</v>
      </c>
      <c r="C106" s="159">
        <v>2.1999999999999999E-2</v>
      </c>
      <c r="D106" s="159">
        <v>2.1999999999999999E-2</v>
      </c>
      <c r="E106" s="159">
        <v>2.1999999999999999E-2</v>
      </c>
      <c r="F106" s="159">
        <v>2.1999999999999999E-2</v>
      </c>
      <c r="G106" s="159">
        <v>2.1999999999999999E-2</v>
      </c>
      <c r="J106" s="165" t="s">
        <v>31</v>
      </c>
      <c r="K106" s="160">
        <v>23.376926999999998</v>
      </c>
      <c r="L106" s="160">
        <v>13.617621</v>
      </c>
      <c r="M106" s="160">
        <v>7.4815339999999999</v>
      </c>
      <c r="N106" s="160">
        <v>10.886333</v>
      </c>
      <c r="O106" s="160">
        <v>11.513851000000001</v>
      </c>
      <c r="P106" s="160">
        <v>11.442287</v>
      </c>
      <c r="T106" s="165" t="s">
        <v>31</v>
      </c>
      <c r="U106" s="160">
        <v>22.658494999999998</v>
      </c>
      <c r="V106" s="160">
        <v>13.251651000000001</v>
      </c>
      <c r="W106" s="160">
        <v>7.2625359999999999</v>
      </c>
      <c r="X106" s="160">
        <v>10.681551000000001</v>
      </c>
      <c r="Y106" s="160">
        <v>11.328167000000001</v>
      </c>
      <c r="Z106" s="160">
        <v>11.356394</v>
      </c>
    </row>
    <row r="107" spans="1:26">
      <c r="A107" s="165" t="s">
        <v>32</v>
      </c>
      <c r="B107" s="159">
        <v>1.9E-2</v>
      </c>
      <c r="C107" s="159">
        <v>1.9E-2</v>
      </c>
      <c r="D107" s="159">
        <v>1.9E-2</v>
      </c>
      <c r="E107" s="159">
        <v>1.9E-2</v>
      </c>
      <c r="F107" s="159">
        <v>1.9E-2</v>
      </c>
      <c r="G107" s="159">
        <v>1.9E-2</v>
      </c>
      <c r="J107" s="165" t="s">
        <v>32</v>
      </c>
      <c r="K107" s="160">
        <v>32.595368000000001</v>
      </c>
      <c r="L107" s="160">
        <v>18.514709</v>
      </c>
      <c r="M107" s="160">
        <v>9.8018809999999998</v>
      </c>
      <c r="N107" s="160">
        <v>12.393829</v>
      </c>
      <c r="O107" s="160">
        <v>11.125113000000001</v>
      </c>
      <c r="P107" s="160">
        <v>11.004181000000001</v>
      </c>
      <c r="T107" s="165" t="s">
        <v>32</v>
      </c>
      <c r="U107" s="160">
        <v>31.791865999999999</v>
      </c>
      <c r="V107" s="160">
        <v>18.077642999999998</v>
      </c>
      <c r="W107" s="160">
        <v>9.5591699999999999</v>
      </c>
      <c r="X107" s="160">
        <v>12.172084999999999</v>
      </c>
      <c r="Y107" s="160">
        <v>10.932805</v>
      </c>
      <c r="Z107" s="160">
        <v>10.916088</v>
      </c>
    </row>
    <row r="109" spans="1:26">
      <c r="A109" s="164" t="s">
        <v>401</v>
      </c>
    </row>
    <row r="111" spans="1:26">
      <c r="A111" s="165" t="s">
        <v>93</v>
      </c>
    </row>
    <row r="112" spans="1:26">
      <c r="A112" s="165" t="s">
        <v>117</v>
      </c>
      <c r="B112" t="s">
        <v>3</v>
      </c>
      <c r="C112" t="s">
        <v>4</v>
      </c>
      <c r="D112" t="s">
        <v>5</v>
      </c>
      <c r="E112" t="s">
        <v>6</v>
      </c>
      <c r="F112" t="s">
        <v>7</v>
      </c>
      <c r="G112" t="s">
        <v>8</v>
      </c>
      <c r="J112" s="165" t="s">
        <v>388</v>
      </c>
      <c r="K112" t="s">
        <v>3</v>
      </c>
      <c r="L112" t="s">
        <v>4</v>
      </c>
      <c r="M112" t="s">
        <v>5</v>
      </c>
      <c r="N112" t="s">
        <v>6</v>
      </c>
      <c r="O112" t="s">
        <v>7</v>
      </c>
      <c r="P112" t="s">
        <v>8</v>
      </c>
      <c r="T112" s="165" t="s">
        <v>388</v>
      </c>
      <c r="U112" t="s">
        <v>3</v>
      </c>
      <c r="V112" t="s">
        <v>4</v>
      </c>
      <c r="W112" t="s">
        <v>5</v>
      </c>
      <c r="X112" t="s">
        <v>6</v>
      </c>
      <c r="Y112" t="s">
        <v>7</v>
      </c>
      <c r="Z112" t="s">
        <v>8</v>
      </c>
    </row>
    <row r="113" spans="1:26">
      <c r="A113" s="165" t="s">
        <v>56</v>
      </c>
      <c r="B113" s="159">
        <v>0.01</v>
      </c>
      <c r="C113" s="159">
        <v>0.01</v>
      </c>
      <c r="D113" s="159">
        <v>0.01</v>
      </c>
      <c r="E113" s="159"/>
      <c r="F113" s="159"/>
      <c r="G113" s="159"/>
      <c r="J113" s="165" t="s">
        <v>56</v>
      </c>
      <c r="K113" s="160">
        <v>33.704413000000002</v>
      </c>
      <c r="L113" s="160">
        <v>16.725422999999999</v>
      </c>
      <c r="M113" s="160"/>
      <c r="N113" s="160"/>
      <c r="O113" s="160"/>
      <c r="P113" s="160"/>
      <c r="T113" s="165" t="s">
        <v>56</v>
      </c>
      <c r="U113" s="160">
        <v>32.930549999999997</v>
      </c>
      <c r="V113" s="160">
        <v>16.697588</v>
      </c>
      <c r="W113" s="160">
        <v>0</v>
      </c>
      <c r="X113" s="160"/>
      <c r="Y113" s="160"/>
      <c r="Z113" s="160"/>
    </row>
    <row r="114" spans="1:26">
      <c r="A114" s="165" t="s">
        <v>31</v>
      </c>
      <c r="B114" s="159">
        <v>0.01</v>
      </c>
      <c r="C114" s="159">
        <v>0.01</v>
      </c>
      <c r="D114" s="159">
        <v>0.01</v>
      </c>
      <c r="E114" s="159">
        <v>0.01</v>
      </c>
      <c r="F114" s="159">
        <v>0.01</v>
      </c>
      <c r="G114" s="159">
        <v>0.01</v>
      </c>
      <c r="J114" s="165" t="s">
        <v>31</v>
      </c>
      <c r="K114" s="160">
        <v>21.876926999999998</v>
      </c>
      <c r="L114" s="160">
        <v>12.117621</v>
      </c>
      <c r="M114" s="160">
        <v>5.9815339999999999</v>
      </c>
      <c r="N114" s="160">
        <v>9.3863330000000005</v>
      </c>
      <c r="O114" s="160">
        <v>10.013851000000001</v>
      </c>
      <c r="P114" s="160">
        <v>9.9422870000000003</v>
      </c>
      <c r="T114" s="165" t="s">
        <v>31</v>
      </c>
      <c r="U114" s="160">
        <v>21.158494999999998</v>
      </c>
      <c r="V114" s="160">
        <v>11.751651000000001</v>
      </c>
      <c r="W114" s="160">
        <v>5.7625359999999999</v>
      </c>
      <c r="X114" s="160">
        <v>9.1815510000000007</v>
      </c>
      <c r="Y114" s="160">
        <v>9.8281670000000005</v>
      </c>
      <c r="Z114" s="160">
        <v>9.8563939999999999</v>
      </c>
    </row>
    <row r="115" spans="1:26">
      <c r="A115" s="165" t="s">
        <v>32</v>
      </c>
      <c r="B115" s="159">
        <v>9.4999999999999998E-3</v>
      </c>
      <c r="C115" s="159">
        <v>9.4999999999999998E-3</v>
      </c>
      <c r="D115" s="159">
        <v>9.4999999999999998E-3</v>
      </c>
      <c r="E115" s="159">
        <v>9.4999999999999998E-3</v>
      </c>
      <c r="F115" s="159">
        <v>9.4999999999999998E-3</v>
      </c>
      <c r="G115" s="159">
        <v>9.4999999999999998E-3</v>
      </c>
      <c r="J115" s="165" t="s">
        <v>32</v>
      </c>
      <c r="K115" s="160">
        <v>31.095368000000001</v>
      </c>
      <c r="L115" s="160">
        <v>17.014709</v>
      </c>
      <c r="M115" s="160">
        <v>8.3018809999999998</v>
      </c>
      <c r="N115" s="160">
        <v>10.893829</v>
      </c>
      <c r="O115" s="160">
        <v>9.6251130000000007</v>
      </c>
      <c r="P115" s="160">
        <v>9.5041810000000009</v>
      </c>
      <c r="T115" s="165" t="s">
        <v>32</v>
      </c>
      <c r="U115" s="160">
        <v>30.291865999999999</v>
      </c>
      <c r="V115" s="160">
        <v>16.577642999999998</v>
      </c>
      <c r="W115" s="160">
        <v>8.0591699999999999</v>
      </c>
      <c r="X115" s="160">
        <v>10.672084999999999</v>
      </c>
      <c r="Y115" s="160">
        <v>9.4328050000000001</v>
      </c>
      <c r="Z115" s="160">
        <v>9.4160880000000002</v>
      </c>
    </row>
    <row r="117" spans="1:26">
      <c r="A117" s="164" t="s">
        <v>402</v>
      </c>
    </row>
    <row r="119" spans="1:26">
      <c r="A119" s="165" t="s">
        <v>93</v>
      </c>
    </row>
    <row r="120" spans="1:26">
      <c r="A120" s="165" t="s">
        <v>117</v>
      </c>
      <c r="B120" t="s">
        <v>3</v>
      </c>
      <c r="C120" t="s">
        <v>4</v>
      </c>
      <c r="D120" t="s">
        <v>5</v>
      </c>
      <c r="E120" t="s">
        <v>6</v>
      </c>
      <c r="F120" t="s">
        <v>7</v>
      </c>
      <c r="G120" t="s">
        <v>8</v>
      </c>
      <c r="J120" s="165" t="s">
        <v>388</v>
      </c>
      <c r="K120" t="s">
        <v>3</v>
      </c>
      <c r="L120" t="s">
        <v>4</v>
      </c>
      <c r="M120" t="s">
        <v>5</v>
      </c>
      <c r="N120" t="s">
        <v>6</v>
      </c>
      <c r="O120" t="s">
        <v>7</v>
      </c>
      <c r="P120" t="s">
        <v>8</v>
      </c>
      <c r="T120" s="165" t="s">
        <v>388</v>
      </c>
      <c r="U120" t="s">
        <v>3</v>
      </c>
      <c r="V120" t="s">
        <v>4</v>
      </c>
      <c r="W120" t="s">
        <v>5</v>
      </c>
      <c r="X120" t="s">
        <v>6</v>
      </c>
      <c r="Y120" t="s">
        <v>7</v>
      </c>
      <c r="Z120" t="s">
        <v>8</v>
      </c>
    </row>
    <row r="121" spans="1:26">
      <c r="A121" s="165" t="s">
        <v>56</v>
      </c>
      <c r="B121" s="159">
        <v>8.0000000000000002E-3</v>
      </c>
      <c r="C121" s="159">
        <v>8.0000000000000002E-3</v>
      </c>
      <c r="D121" s="159">
        <v>8.0000000000000002E-3</v>
      </c>
      <c r="E121" s="159"/>
      <c r="F121" s="159"/>
      <c r="G121" s="159"/>
      <c r="J121" s="165" t="s">
        <v>56</v>
      </c>
      <c r="K121" s="160">
        <v>31.704412999999999</v>
      </c>
      <c r="L121" s="160">
        <v>14.725422999999999</v>
      </c>
      <c r="M121" s="160"/>
      <c r="N121" s="160"/>
      <c r="O121" s="160"/>
      <c r="P121" s="160"/>
      <c r="T121" s="165" t="s">
        <v>56</v>
      </c>
      <c r="U121" s="160">
        <v>30.93055</v>
      </c>
      <c r="V121" s="160">
        <v>14.697588</v>
      </c>
      <c r="W121" s="160">
        <v>0</v>
      </c>
      <c r="X121" s="160"/>
      <c r="Y121" s="160"/>
      <c r="Z121" s="160"/>
    </row>
    <row r="122" spans="1:26">
      <c r="A122" s="165" t="s">
        <v>31</v>
      </c>
      <c r="B122" s="159">
        <v>7.4999999999999997E-3</v>
      </c>
      <c r="C122" s="159">
        <v>7.4999999999999997E-3</v>
      </c>
      <c r="D122" s="159">
        <v>7.4999999999999997E-3</v>
      </c>
      <c r="E122" s="159">
        <v>7.4999999999999997E-3</v>
      </c>
      <c r="F122" s="159">
        <v>7.4999999999999997E-3</v>
      </c>
      <c r="G122" s="159">
        <v>7.4999999999999997E-3</v>
      </c>
      <c r="J122" s="165" t="s">
        <v>31</v>
      </c>
      <c r="K122" s="160">
        <v>20.876926999999998</v>
      </c>
      <c r="L122" s="160">
        <v>11.117621</v>
      </c>
      <c r="M122" s="160">
        <v>4.9815339999999999</v>
      </c>
      <c r="N122" s="160">
        <v>7.3863329999999996</v>
      </c>
      <c r="O122" s="160">
        <v>7.5138509999999998</v>
      </c>
      <c r="P122" s="160">
        <v>7.4422870000000003</v>
      </c>
      <c r="T122" s="165" t="s">
        <v>31</v>
      </c>
      <c r="U122" s="160">
        <v>20.158494999999998</v>
      </c>
      <c r="V122" s="160">
        <v>10.751651000000001</v>
      </c>
      <c r="W122" s="160">
        <v>4.7625359999999999</v>
      </c>
      <c r="X122" s="160">
        <v>7.1815509999999998</v>
      </c>
      <c r="Y122" s="160">
        <v>7.3281669999999997</v>
      </c>
      <c r="Z122" s="160">
        <v>7.3563939999999999</v>
      </c>
    </row>
    <row r="123" spans="1:26">
      <c r="A123" s="165" t="s">
        <v>32</v>
      </c>
      <c r="B123" s="159">
        <v>7.0000000000000001E-3</v>
      </c>
      <c r="C123" s="159">
        <v>7.0000000000000001E-3</v>
      </c>
      <c r="D123" s="159">
        <v>7.0000000000000001E-3</v>
      </c>
      <c r="E123" s="159">
        <v>7.0000000000000001E-3</v>
      </c>
      <c r="F123" s="159">
        <v>7.0000000000000001E-3</v>
      </c>
      <c r="G123" s="159">
        <v>7.0000000000000001E-3</v>
      </c>
      <c r="J123" s="165" t="s">
        <v>32</v>
      </c>
      <c r="K123" s="160">
        <v>30.095368000000001</v>
      </c>
      <c r="L123" s="160">
        <v>16.014709</v>
      </c>
      <c r="M123" s="160">
        <v>7.3018809999999998</v>
      </c>
      <c r="N123" s="160">
        <v>8.8938290000000002</v>
      </c>
      <c r="O123" s="160">
        <v>7.1251129999999998</v>
      </c>
      <c r="P123" s="160">
        <v>7.004181</v>
      </c>
      <c r="T123" s="165" t="s">
        <v>32</v>
      </c>
      <c r="U123" s="160">
        <v>29.291865999999999</v>
      </c>
      <c r="V123" s="160">
        <v>15.577643</v>
      </c>
      <c r="W123" s="160">
        <v>7.0591699999999999</v>
      </c>
      <c r="X123" s="160">
        <v>8.6720849999999992</v>
      </c>
      <c r="Y123" s="160">
        <v>6.9328050000000001</v>
      </c>
      <c r="Z123" s="160">
        <v>6.9160880000000002</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4686-7589-48B2-8128-3E55AEE4828A}">
  <sheetPr codeName="Hoja7">
    <tabColor rgb="FFFF0000"/>
  </sheetPr>
  <dimension ref="B1:Y53"/>
  <sheetViews>
    <sheetView showGridLines="0" topLeftCell="A3" zoomScale="80" zoomScaleNormal="80" workbookViewId="0">
      <selection activeCell="J31" sqref="J31"/>
    </sheetView>
  </sheetViews>
  <sheetFormatPr baseColWidth="10" defaultColWidth="11.42578125" defaultRowHeight="15"/>
  <cols>
    <col min="1" max="1" width="5.140625" style="3" customWidth="1"/>
    <col min="2" max="2" width="5.7109375" style="3" customWidth="1"/>
    <col min="3" max="3" width="29.140625" style="3" customWidth="1"/>
    <col min="4" max="5" width="13" style="3" customWidth="1"/>
    <col min="6" max="7" width="4.140625" style="3" customWidth="1"/>
    <col min="8" max="8" width="5.5703125" style="3" customWidth="1"/>
    <col min="9" max="9" width="12.5703125" style="3" customWidth="1"/>
    <col min="10" max="10" width="15.28515625" style="3" customWidth="1"/>
    <col min="11" max="11" width="9.42578125" style="3" customWidth="1"/>
    <col min="12" max="12" width="8.85546875" style="3" customWidth="1"/>
    <col min="13" max="13" width="8" style="3" customWidth="1"/>
    <col min="14" max="14" width="30.28515625" style="3" customWidth="1"/>
    <col min="15" max="18" width="17.140625" style="4" customWidth="1"/>
    <col min="19" max="19" width="17.85546875" style="258" customWidth="1"/>
    <col min="20" max="20" width="2.85546875" style="3" customWidth="1"/>
    <col min="21" max="21" width="11.42578125" style="3"/>
    <col min="22" max="25" width="11.42578125" style="3" hidden="1" customWidth="1"/>
    <col min="26" max="16384" width="11.42578125" style="3"/>
  </cols>
  <sheetData>
    <row r="1" spans="2:22" ht="15.75" thickBot="1"/>
    <row r="2" spans="2:22" ht="24.75" thickTop="1" thickBot="1">
      <c r="B2" s="259" t="s">
        <v>459</v>
      </c>
      <c r="C2" s="260"/>
      <c r="D2" s="260"/>
      <c r="E2" s="260"/>
      <c r="F2" s="260"/>
      <c r="G2" s="260"/>
      <c r="H2" s="260"/>
      <c r="I2" s="260"/>
      <c r="J2" s="260"/>
      <c r="K2" s="260"/>
      <c r="M2" s="261"/>
      <c r="N2" s="262"/>
      <c r="O2" s="263"/>
      <c r="P2" s="263"/>
      <c r="Q2" s="263"/>
      <c r="R2" s="263"/>
      <c r="S2" s="263"/>
      <c r="T2" s="264"/>
    </row>
    <row r="3" spans="2:22" ht="15.75" thickBot="1">
      <c r="M3" s="265"/>
      <c r="N3" s="266" t="s">
        <v>453</v>
      </c>
      <c r="O3" s="266"/>
      <c r="P3" s="266"/>
      <c r="Q3" s="266"/>
      <c r="R3" s="267"/>
      <c r="S3" s="268"/>
      <c r="T3" s="269"/>
    </row>
    <row r="4" spans="2:22" ht="15.75" thickTop="1">
      <c r="B4" s="493" t="s">
        <v>443</v>
      </c>
      <c r="C4" s="494"/>
      <c r="D4" s="494"/>
      <c r="E4" s="494"/>
      <c r="F4" s="494"/>
      <c r="G4" s="494"/>
      <c r="H4" s="494"/>
      <c r="I4" s="494"/>
      <c r="J4" s="494"/>
      <c r="K4" s="495"/>
      <c r="M4" s="265"/>
      <c r="O4" s="3"/>
      <c r="T4" s="269"/>
    </row>
    <row r="5" spans="2:22" ht="15.75" thickBot="1">
      <c r="M5" s="265"/>
      <c r="N5" s="270" t="s">
        <v>14</v>
      </c>
      <c r="O5" s="201" t="str">
        <f>E8</f>
        <v>RL06</v>
      </c>
      <c r="P5" s="203"/>
      <c r="Q5" s="203"/>
      <c r="R5" s="203"/>
      <c r="S5" s="203"/>
      <c r="T5" s="269"/>
    </row>
    <row r="6" spans="2:22" ht="16.5" thickTop="1" thickBot="1">
      <c r="B6" s="271"/>
      <c r="C6" s="272"/>
      <c r="D6" s="272"/>
      <c r="E6" s="272"/>
      <c r="F6" s="272"/>
      <c r="G6" s="272"/>
      <c r="H6" s="272"/>
      <c r="I6" s="272"/>
      <c r="J6" s="272"/>
      <c r="K6" s="273"/>
      <c r="M6" s="265"/>
      <c r="N6" s="270" t="s">
        <v>23</v>
      </c>
      <c r="O6" s="202">
        <f>E10</f>
        <v>4343455</v>
      </c>
      <c r="P6" s="203"/>
      <c r="Q6" s="203"/>
      <c r="R6" s="203"/>
      <c r="S6" s="203"/>
      <c r="T6" s="269"/>
    </row>
    <row r="7" spans="2:22" ht="16.5" thickBot="1">
      <c r="B7" s="274"/>
      <c r="C7" s="522" t="s">
        <v>136</v>
      </c>
      <c r="D7" s="523"/>
      <c r="E7" s="523"/>
      <c r="F7" s="523"/>
      <c r="G7" s="523"/>
      <c r="H7" s="523"/>
      <c r="I7" s="523"/>
      <c r="J7" s="524"/>
      <c r="K7" s="275"/>
      <c r="M7" s="265"/>
      <c r="N7" s="270" t="s">
        <v>62</v>
      </c>
      <c r="O7" s="194" t="s">
        <v>519</v>
      </c>
      <c r="T7" s="269"/>
    </row>
    <row r="8" spans="2:22">
      <c r="B8" s="274"/>
      <c r="C8" s="498" t="s">
        <v>14</v>
      </c>
      <c r="D8" s="499"/>
      <c r="E8" s="525" t="s">
        <v>408</v>
      </c>
      <c r="F8" s="525"/>
      <c r="G8" s="525"/>
      <c r="H8" s="525"/>
      <c r="I8" s="525"/>
      <c r="J8" s="526"/>
      <c r="K8" s="275"/>
      <c r="M8" s="265"/>
      <c r="S8" s="276"/>
      <c r="T8" s="269"/>
    </row>
    <row r="9" spans="2:22">
      <c r="B9" s="274"/>
      <c r="C9" s="496" t="s">
        <v>0</v>
      </c>
      <c r="D9" s="497"/>
      <c r="E9" s="527" t="s">
        <v>538</v>
      </c>
      <c r="F9" s="527"/>
      <c r="G9" s="527"/>
      <c r="H9" s="527"/>
      <c r="I9" s="527"/>
      <c r="J9" s="528"/>
      <c r="K9" s="275"/>
      <c r="M9" s="265"/>
      <c r="N9" s="277" t="s">
        <v>375</v>
      </c>
      <c r="O9" s="278"/>
      <c r="P9" s="278"/>
      <c r="Q9" s="278"/>
      <c r="R9" s="278"/>
      <c r="S9" s="206"/>
      <c r="T9" s="269"/>
    </row>
    <row r="10" spans="2:22" ht="15.75" thickBot="1">
      <c r="B10" s="274"/>
      <c r="C10" s="509" t="s">
        <v>15</v>
      </c>
      <c r="D10" s="510"/>
      <c r="E10" s="529">
        <v>4343455</v>
      </c>
      <c r="F10" s="529"/>
      <c r="G10" s="529"/>
      <c r="H10" s="529"/>
      <c r="I10" s="529"/>
      <c r="J10" s="530"/>
      <c r="K10" s="275"/>
      <c r="M10" s="265"/>
      <c r="N10" s="204"/>
      <c r="O10" s="206"/>
      <c r="P10" s="206"/>
      <c r="Q10" s="206"/>
      <c r="R10" s="206"/>
      <c r="S10" s="210"/>
      <c r="T10" s="269"/>
    </row>
    <row r="11" spans="2:22" ht="15.75" thickBot="1">
      <c r="B11" s="274"/>
      <c r="C11" s="502" t="s">
        <v>413</v>
      </c>
      <c r="D11" s="503"/>
      <c r="E11" s="531" t="s">
        <v>460</v>
      </c>
      <c r="F11" s="531"/>
      <c r="G11" s="531"/>
      <c r="H11" s="531"/>
      <c r="I11" s="531"/>
      <c r="J11" s="532"/>
      <c r="K11" s="275"/>
      <c r="M11" s="265"/>
      <c r="O11" s="224" t="s">
        <v>12</v>
      </c>
      <c r="P11" s="225" t="s">
        <v>454</v>
      </c>
      <c r="Q11" s="226" t="s">
        <v>455</v>
      </c>
      <c r="R11" s="227" t="s">
        <v>24</v>
      </c>
      <c r="S11" s="211"/>
      <c r="T11" s="269"/>
    </row>
    <row r="12" spans="2:22" ht="15.75" thickBot="1">
      <c r="B12" s="274"/>
      <c r="C12" s="279"/>
      <c r="D12" s="279"/>
      <c r="E12" s="279"/>
      <c r="F12" s="279"/>
      <c r="G12" s="279"/>
      <c r="H12" s="279"/>
      <c r="I12" s="279"/>
      <c r="J12" s="279"/>
      <c r="K12" s="280"/>
      <c r="M12" s="265"/>
      <c r="N12" s="214" t="s">
        <v>70</v>
      </c>
      <c r="O12" s="215">
        <f>'.'!B2656</f>
        <v>97740.499538096439</v>
      </c>
      <c r="P12" s="215">
        <f t="shared" ref="P12:P17" si="0">IFERROR($E$39-O12,"")</f>
        <v>-12780.499538096439</v>
      </c>
      <c r="Q12" s="216">
        <f t="shared" ref="Q12:Q17" si="1">IFERROR(P12/$E$39,"")</f>
        <v>-0.15042960849925188</v>
      </c>
      <c r="R12" s="217">
        <f>IFERROR(P12*12,"")</f>
        <v>-153365.99445715727</v>
      </c>
      <c r="S12" s="211"/>
      <c r="T12" s="269"/>
    </row>
    <row r="13" spans="2:22" ht="16.5" thickBot="1">
      <c r="B13" s="274"/>
      <c r="C13" s="511" t="s">
        <v>16</v>
      </c>
      <c r="D13" s="512"/>
      <c r="E13" s="512"/>
      <c r="F13" s="512"/>
      <c r="G13" s="512"/>
      <c r="H13" s="512"/>
      <c r="I13" s="512"/>
      <c r="J13" s="513"/>
      <c r="K13" s="280"/>
      <c r="M13" s="265"/>
      <c r="N13" s="218" t="s">
        <v>71</v>
      </c>
      <c r="O13" s="207">
        <f>'.'!L2656</f>
        <v>96376.199285396433</v>
      </c>
      <c r="P13" s="207">
        <f t="shared" si="0"/>
        <v>-11416.199285396433</v>
      </c>
      <c r="Q13" s="205">
        <f t="shared" si="1"/>
        <v>-0.13437146051549473</v>
      </c>
      <c r="R13" s="219">
        <f t="shared" ref="R13:R17" si="2">IFERROR(P13*12,"")</f>
        <v>-136994.3914247572</v>
      </c>
      <c r="S13" s="211"/>
      <c r="T13" s="269"/>
    </row>
    <row r="14" spans="2:22" ht="14.25" customHeight="1" thickBot="1">
      <c r="B14" s="274"/>
      <c r="C14" s="533" t="s">
        <v>17</v>
      </c>
      <c r="D14" s="534"/>
      <c r="E14" s="574" t="s">
        <v>539</v>
      </c>
      <c r="F14" s="515"/>
      <c r="G14" s="515"/>
      <c r="H14" s="515"/>
      <c r="I14" s="515"/>
      <c r="J14" s="516"/>
      <c r="K14" s="275"/>
      <c r="M14" s="265"/>
      <c r="N14" s="220" t="s">
        <v>72</v>
      </c>
      <c r="O14" s="221">
        <f>'.'!B2676</f>
        <v>95011.899032696441</v>
      </c>
      <c r="P14" s="221">
        <f t="shared" si="0"/>
        <v>-10051.899032696441</v>
      </c>
      <c r="Q14" s="222">
        <f t="shared" si="1"/>
        <v>-0.11831331253173777</v>
      </c>
      <c r="R14" s="223">
        <f t="shared" si="2"/>
        <v>-120622.7883923573</v>
      </c>
      <c r="S14" s="211"/>
      <c r="T14" s="269"/>
    </row>
    <row r="15" spans="2:22">
      <c r="B15" s="274"/>
      <c r="C15" s="496" t="s">
        <v>504</v>
      </c>
      <c r="D15" s="497"/>
      <c r="E15" s="517"/>
      <c r="F15" s="517"/>
      <c r="G15" s="517"/>
      <c r="H15" s="517"/>
      <c r="I15" s="517"/>
      <c r="J15" s="518"/>
      <c r="K15" s="275"/>
      <c r="M15" s="265"/>
      <c r="N15" s="214" t="s">
        <v>73</v>
      </c>
      <c r="O15" s="215">
        <f>'.'!L2676</f>
        <v>107358.47677885454</v>
      </c>
      <c r="P15" s="215">
        <f t="shared" si="0"/>
        <v>-22398.476778854543</v>
      </c>
      <c r="Q15" s="216">
        <f t="shared" si="1"/>
        <v>-0.26363555530666838</v>
      </c>
      <c r="R15" s="217">
        <f t="shared" si="2"/>
        <v>-268781.72134625452</v>
      </c>
      <c r="S15" s="211"/>
      <c r="T15" s="269"/>
    </row>
    <row r="16" spans="2:22">
      <c r="B16" s="274"/>
      <c r="C16" s="496" t="s">
        <v>52</v>
      </c>
      <c r="D16" s="497"/>
      <c r="E16" s="517"/>
      <c r="F16" s="517"/>
      <c r="G16" s="517"/>
      <c r="H16" s="517"/>
      <c r="I16" s="517"/>
      <c r="J16" s="518"/>
      <c r="K16" s="275"/>
      <c r="M16" s="265"/>
      <c r="N16" s="218" t="s">
        <v>74</v>
      </c>
      <c r="O16" s="207">
        <f>'.'!B2696</f>
        <v>103503.90778299754</v>
      </c>
      <c r="P16" s="207">
        <f t="shared" si="0"/>
        <v>-18543.907782997543</v>
      </c>
      <c r="Q16" s="205">
        <f t="shared" si="1"/>
        <v>-0.21826633454563962</v>
      </c>
      <c r="R16" s="219">
        <f t="shared" si="2"/>
        <v>-222526.89339597052</v>
      </c>
      <c r="S16" s="211"/>
      <c r="T16" s="269"/>
      <c r="V16" s="88">
        <v>0</v>
      </c>
    </row>
    <row r="17" spans="2:24" ht="15.75" thickBot="1">
      <c r="B17" s="274"/>
      <c r="C17" s="496" t="s">
        <v>50</v>
      </c>
      <c r="D17" s="497"/>
      <c r="E17" s="573"/>
      <c r="F17" s="520"/>
      <c r="G17" s="520"/>
      <c r="H17" s="520"/>
      <c r="I17" s="520"/>
      <c r="J17" s="521"/>
      <c r="K17" s="275"/>
      <c r="M17" s="265"/>
      <c r="N17" s="220" t="s">
        <v>75</v>
      </c>
      <c r="O17" s="221">
        <f>'.'!L2696</f>
        <v>100319.84640956768</v>
      </c>
      <c r="P17" s="221">
        <f t="shared" si="0"/>
        <v>-15359.846409567675</v>
      </c>
      <c r="Q17" s="222">
        <f t="shared" si="1"/>
        <v>-0.18078915265498677</v>
      </c>
      <c r="R17" s="223">
        <f t="shared" si="2"/>
        <v>-184318.15691481211</v>
      </c>
      <c r="S17" s="211"/>
      <c r="T17" s="269"/>
      <c r="V17" s="88">
        <v>0.03</v>
      </c>
    </row>
    <row r="18" spans="2:24" ht="15.75" thickBot="1">
      <c r="B18" s="274"/>
      <c r="C18" s="502" t="s">
        <v>49</v>
      </c>
      <c r="D18" s="503"/>
      <c r="E18" s="542"/>
      <c r="F18" s="542"/>
      <c r="G18" s="542"/>
      <c r="H18" s="542"/>
      <c r="I18" s="542"/>
      <c r="J18" s="543"/>
      <c r="K18" s="275"/>
      <c r="M18" s="265"/>
      <c r="N18" s="4"/>
      <c r="S18" s="211"/>
      <c r="T18" s="269"/>
      <c r="V18" s="88">
        <v>0.05</v>
      </c>
      <c r="W18" s="3" t="s">
        <v>54</v>
      </c>
      <c r="X18" s="3" t="s">
        <v>118</v>
      </c>
    </row>
    <row r="19" spans="2:24" ht="15.75" thickBot="1">
      <c r="B19" s="281"/>
      <c r="C19" s="282"/>
      <c r="D19" s="282"/>
      <c r="E19" s="282"/>
      <c r="F19" s="282"/>
      <c r="G19" s="282"/>
      <c r="H19" s="282"/>
      <c r="I19" s="282"/>
      <c r="J19" s="282"/>
      <c r="K19" s="283"/>
      <c r="M19" s="265"/>
      <c r="N19" s="277" t="s">
        <v>376</v>
      </c>
      <c r="O19" s="278"/>
      <c r="P19" s="278"/>
      <c r="Q19" s="278"/>
      <c r="R19" s="278"/>
      <c r="S19" s="211"/>
      <c r="T19" s="269"/>
      <c r="V19" s="88">
        <v>0.1</v>
      </c>
      <c r="W19" s="3" t="s">
        <v>55</v>
      </c>
      <c r="X19" s="3" t="s">
        <v>119</v>
      </c>
    </row>
    <row r="20" spans="2:24" ht="25.5" customHeight="1" thickTop="1" thickBot="1">
      <c r="M20" s="265"/>
      <c r="S20" s="211"/>
      <c r="T20" s="269"/>
      <c r="V20" s="88">
        <v>0.21</v>
      </c>
      <c r="X20" s="3" t="s">
        <v>120</v>
      </c>
    </row>
    <row r="21" spans="2:24" ht="16.5" thickTop="1" thickBot="1">
      <c r="B21" s="284"/>
      <c r="C21" s="285"/>
      <c r="D21" s="285"/>
      <c r="E21" s="285"/>
      <c r="F21" s="273"/>
      <c r="H21" s="271"/>
      <c r="I21" s="272"/>
      <c r="J21" s="272"/>
      <c r="K21" s="273"/>
      <c r="M21" s="265"/>
      <c r="O21" s="228" t="s">
        <v>12</v>
      </c>
      <c r="P21" s="229" t="s">
        <v>454</v>
      </c>
      <c r="Q21" s="230" t="s">
        <v>455</v>
      </c>
      <c r="R21" s="231" t="s">
        <v>24</v>
      </c>
      <c r="S21" s="211"/>
      <c r="T21" s="269"/>
      <c r="X21" s="3" t="s">
        <v>121</v>
      </c>
    </row>
    <row r="22" spans="2:24" ht="15.75" thickBot="1">
      <c r="B22" s="286"/>
      <c r="C22" s="287" t="s">
        <v>448</v>
      </c>
      <c r="D22" s="287"/>
      <c r="E22" s="287"/>
      <c r="F22" s="275"/>
      <c r="H22" s="318"/>
      <c r="I22" s="287" t="s">
        <v>468</v>
      </c>
      <c r="J22" s="287"/>
      <c r="K22" s="275"/>
      <c r="M22" s="265"/>
      <c r="N22" s="232" t="s">
        <v>82</v>
      </c>
      <c r="O22" s="215">
        <f>'.'!B2716</f>
        <v>79558.64589230936</v>
      </c>
      <c r="P22" s="215">
        <f t="shared" ref="P22:P29" si="3">IFERROR($E$39-O22,"")</f>
        <v>5401.3541076906404</v>
      </c>
      <c r="Q22" s="216">
        <f t="shared" ref="Q22:Q29" si="4">IFERROR(P22/$E$39,"")</f>
        <v>6.3575260212931264E-2</v>
      </c>
      <c r="R22" s="217">
        <f t="shared" ref="R22:R29" si="5">IFERROR(P22*12,"")</f>
        <v>64816.249292287685</v>
      </c>
      <c r="S22" s="211"/>
      <c r="T22" s="269"/>
      <c r="X22" s="3" t="s">
        <v>407</v>
      </c>
    </row>
    <row r="23" spans="2:24" ht="15.75" thickTop="1">
      <c r="B23" s="286"/>
      <c r="C23" s="288" t="s">
        <v>446</v>
      </c>
      <c r="D23" s="289" t="s">
        <v>444</v>
      </c>
      <c r="E23" s="289" t="s">
        <v>445</v>
      </c>
      <c r="F23" s="275"/>
      <c r="H23" s="318"/>
      <c r="I23" s="279"/>
      <c r="J23" s="279"/>
      <c r="K23" s="275"/>
      <c r="M23" s="265"/>
      <c r="N23" s="233" t="s">
        <v>83</v>
      </c>
      <c r="O23" s="207">
        <f>'.'!L2716</f>
        <v>78194.345639609353</v>
      </c>
      <c r="P23" s="207">
        <f t="shared" si="3"/>
        <v>6765.6543603906466</v>
      </c>
      <c r="Q23" s="205">
        <f t="shared" si="4"/>
        <v>7.9633408196688404E-2</v>
      </c>
      <c r="R23" s="219">
        <f t="shared" si="5"/>
        <v>81187.852324687759</v>
      </c>
      <c r="S23" s="211"/>
      <c r="T23" s="269"/>
      <c r="X23" s="3" t="s">
        <v>408</v>
      </c>
    </row>
    <row r="24" spans="2:24" ht="15.75" thickBot="1">
      <c r="B24" s="290"/>
      <c r="C24" s="291" t="s">
        <v>18</v>
      </c>
      <c r="D24" s="195">
        <v>46023</v>
      </c>
      <c r="E24" s="195">
        <v>46053</v>
      </c>
      <c r="F24" s="275"/>
      <c r="H24" s="318"/>
      <c r="I24" s="294" t="s">
        <v>483</v>
      </c>
      <c r="J24" s="319"/>
      <c r="K24" s="275"/>
      <c r="M24" s="265"/>
      <c r="N24" s="234" t="s">
        <v>84</v>
      </c>
      <c r="O24" s="221">
        <f>'.'!B2736</f>
        <v>76830.045386909362</v>
      </c>
      <c r="P24" s="221">
        <f t="shared" si="3"/>
        <v>8129.9546130906383</v>
      </c>
      <c r="Q24" s="222">
        <f t="shared" si="4"/>
        <v>9.5691556180445364E-2</v>
      </c>
      <c r="R24" s="223">
        <f t="shared" si="5"/>
        <v>97559.45535708766</v>
      </c>
      <c r="S24" s="211"/>
      <c r="T24" s="269"/>
    </row>
    <row r="25" spans="2:24" ht="15.75" customHeight="1">
      <c r="B25" s="290"/>
      <c r="C25" s="292"/>
      <c r="D25" s="289" t="s">
        <v>447</v>
      </c>
      <c r="E25" s="293">
        <f>E24-D24</f>
        <v>30</v>
      </c>
      <c r="F25" s="275"/>
      <c r="H25" s="318"/>
      <c r="I25" s="279"/>
      <c r="J25" s="296"/>
      <c r="K25" s="275"/>
      <c r="M25" s="265"/>
      <c r="N25" s="232" t="s">
        <v>372</v>
      </c>
      <c r="O25" s="215">
        <f>'.'!L2736</f>
        <v>89176.623133067435</v>
      </c>
      <c r="P25" s="215">
        <f t="shared" si="3"/>
        <v>-4216.6231330674345</v>
      </c>
      <c r="Q25" s="216">
        <f t="shared" si="4"/>
        <v>-4.9630686594484871E-2</v>
      </c>
      <c r="R25" s="217">
        <f t="shared" si="5"/>
        <v>-50599.477596809214</v>
      </c>
      <c r="S25" s="211"/>
      <c r="T25" s="269"/>
      <c r="V25" s="3" t="s">
        <v>460</v>
      </c>
    </row>
    <row r="26" spans="2:24" ht="20.25" customHeight="1">
      <c r="B26" s="274"/>
      <c r="C26" s="292"/>
      <c r="D26" s="292"/>
      <c r="E26" s="292"/>
      <c r="F26" s="275"/>
      <c r="H26" s="318"/>
      <c r="I26" s="323" t="str">
        <f>E8</f>
        <v>RL06</v>
      </c>
      <c r="J26" s="324"/>
      <c r="K26" s="275"/>
      <c r="M26" s="265"/>
      <c r="N26" s="233" t="s">
        <v>373</v>
      </c>
      <c r="O26" s="207">
        <f>'.'!B2756</f>
        <v>85322.054137210449</v>
      </c>
      <c r="P26" s="207">
        <f t="shared" si="3"/>
        <v>-362.05413721044897</v>
      </c>
      <c r="Q26" s="205">
        <f t="shared" si="4"/>
        <v>-4.2614658334563203E-3</v>
      </c>
      <c r="R26" s="219">
        <f t="shared" si="5"/>
        <v>-4344.6496465253877</v>
      </c>
      <c r="S26" s="211"/>
      <c r="T26" s="269"/>
    </row>
    <row r="27" spans="2:24" ht="21" customHeight="1" thickBot="1">
      <c r="B27" s="274"/>
      <c r="C27" s="294" t="s">
        <v>458</v>
      </c>
      <c r="D27" s="295"/>
      <c r="E27" s="295"/>
      <c r="F27" s="275"/>
      <c r="H27" s="281"/>
      <c r="I27" s="282"/>
      <c r="J27" s="282"/>
      <c r="K27" s="283"/>
      <c r="M27" s="265"/>
      <c r="N27" s="234" t="s">
        <v>374</v>
      </c>
      <c r="O27" s="221">
        <f>'.'!L2756</f>
        <v>82137.992763780581</v>
      </c>
      <c r="P27" s="221">
        <f t="shared" si="3"/>
        <v>2822.0072362194187</v>
      </c>
      <c r="Q27" s="222">
        <f t="shared" si="4"/>
        <v>3.3215716057196545E-2</v>
      </c>
      <c r="R27" s="223">
        <f t="shared" si="5"/>
        <v>33864.086834633024</v>
      </c>
      <c r="S27" s="211"/>
      <c r="T27" s="269"/>
    </row>
    <row r="28" spans="2:24" ht="15" customHeight="1" thickTop="1" thickBot="1">
      <c r="B28" s="274"/>
      <c r="C28" s="279"/>
      <c r="D28" s="279"/>
      <c r="E28" s="296"/>
      <c r="F28" s="275"/>
      <c r="M28" s="265"/>
      <c r="S28" s="211"/>
      <c r="T28" s="269"/>
    </row>
    <row r="29" spans="2:24" ht="23.25" customHeight="1" thickBot="1">
      <c r="B29" s="274"/>
      <c r="C29" s="297" t="s">
        <v>436</v>
      </c>
      <c r="D29" s="298" t="s">
        <v>476</v>
      </c>
      <c r="E29" s="434">
        <v>1110858</v>
      </c>
      <c r="F29" s="275"/>
      <c r="M29" s="265"/>
      <c r="N29" s="325" t="s">
        <v>482</v>
      </c>
      <c r="O29" s="326" t="str">
        <f>IF(J26=0,"",'.'!B2776)</f>
        <v/>
      </c>
      <c r="P29" s="326" t="str">
        <f t="shared" si="3"/>
        <v/>
      </c>
      <c r="Q29" s="327" t="str">
        <f t="shared" si="4"/>
        <v/>
      </c>
      <c r="R29" s="328" t="str">
        <f t="shared" si="5"/>
        <v/>
      </c>
      <c r="T29" s="269"/>
    </row>
    <row r="30" spans="2:24" ht="15" customHeight="1" thickBot="1">
      <c r="B30" s="274"/>
      <c r="C30" s="416" t="s">
        <v>508</v>
      </c>
      <c r="D30" s="417" t="s">
        <v>54</v>
      </c>
      <c r="E30" s="279"/>
      <c r="F30" s="275"/>
      <c r="M30" s="299"/>
      <c r="N30" s="300"/>
      <c r="O30" s="300"/>
      <c r="P30" s="300"/>
      <c r="Q30" s="300"/>
      <c r="R30" s="300"/>
      <c r="S30" s="300"/>
      <c r="T30" s="301"/>
    </row>
    <row r="31" spans="2:24" ht="25.5" customHeight="1" thickTop="1" thickBot="1">
      <c r="B31" s="274"/>
      <c r="C31" s="294" t="s">
        <v>449</v>
      </c>
      <c r="D31" s="295"/>
      <c r="E31" s="295"/>
      <c r="F31" s="275"/>
      <c r="Q31" s="3"/>
      <c r="R31" s="3"/>
      <c r="S31" s="3"/>
    </row>
    <row r="32" spans="2:24" ht="15" customHeight="1" thickTop="1">
      <c r="B32" s="274"/>
      <c r="C32" s="279"/>
      <c r="D32" s="279"/>
      <c r="E32" s="279"/>
      <c r="F32" s="275"/>
      <c r="M32" s="302"/>
      <c r="N32" s="303"/>
      <c r="O32" s="303"/>
      <c r="P32" s="303"/>
      <c r="Q32" s="303"/>
      <c r="R32" s="303"/>
      <c r="S32" s="303"/>
      <c r="T32" s="304"/>
    </row>
    <row r="33" spans="2:20" ht="15" customHeight="1" thickBot="1">
      <c r="B33" s="274"/>
      <c r="C33" s="500" t="s">
        <v>477</v>
      </c>
      <c r="D33" s="501"/>
      <c r="E33" s="238">
        <f>0.002658*E29</f>
        <v>2952.6605640000002</v>
      </c>
      <c r="F33" s="275"/>
      <c r="M33" s="305"/>
      <c r="N33" s="306" t="s">
        <v>464</v>
      </c>
      <c r="O33" s="307"/>
      <c r="P33" s="308"/>
      <c r="Q33" s="308"/>
      <c r="R33" s="308"/>
      <c r="S33" s="308"/>
      <c r="T33" s="309"/>
    </row>
    <row r="34" spans="2:20" ht="15" customHeight="1" thickTop="1" thickBot="1">
      <c r="B34" s="274"/>
      <c r="C34" s="500" t="s">
        <v>478</v>
      </c>
      <c r="D34" s="501"/>
      <c r="E34" s="238">
        <f>113+48+77</f>
        <v>238</v>
      </c>
      <c r="F34" s="275"/>
      <c r="M34" s="305"/>
      <c r="N34" s="310"/>
      <c r="O34" s="311"/>
      <c r="P34" s="312"/>
      <c r="Q34" s="312"/>
      <c r="R34" s="312"/>
      <c r="S34" s="312"/>
      <c r="T34" s="309"/>
    </row>
    <row r="35" spans="2:20" ht="15" customHeight="1">
      <c r="B35" s="274"/>
      <c r="C35" s="500" t="s">
        <v>11</v>
      </c>
      <c r="D35" s="501"/>
      <c r="E35" s="199">
        <v>0.21</v>
      </c>
      <c r="F35" s="275"/>
      <c r="M35" s="305"/>
      <c r="N35" s="571" t="s">
        <v>463</v>
      </c>
      <c r="O35" s="569"/>
      <c r="P35" s="312"/>
      <c r="Q35" s="312"/>
      <c r="R35" s="312"/>
      <c r="S35" s="312"/>
      <c r="T35" s="309"/>
    </row>
    <row r="36" spans="2:20" ht="15" customHeight="1" thickBot="1">
      <c r="B36" s="274"/>
      <c r="C36" s="279"/>
      <c r="D36" s="279"/>
      <c r="E36" s="279"/>
      <c r="F36" s="275"/>
      <c r="M36" s="305"/>
      <c r="N36" s="572"/>
      <c r="O36" s="570"/>
      <c r="P36" s="312"/>
      <c r="Q36" s="312"/>
      <c r="R36" s="312"/>
      <c r="S36" s="312"/>
      <c r="T36" s="309"/>
    </row>
    <row r="37" spans="2:20" ht="15" customHeight="1">
      <c r="B37" s="274"/>
      <c r="C37" s="500" t="s">
        <v>135</v>
      </c>
      <c r="D37" s="501"/>
      <c r="E37" s="237">
        <v>2.3400000000000001E-3</v>
      </c>
      <c r="F37" s="275"/>
      <c r="M37" s="305"/>
      <c r="N37" s="313"/>
      <c r="O37" s="312"/>
      <c r="P37" s="312"/>
      <c r="Q37" s="312"/>
      <c r="R37" s="312"/>
      <c r="S37" s="312"/>
      <c r="T37" s="309"/>
    </row>
    <row r="38" spans="2:20" ht="15" customHeight="1" thickBot="1">
      <c r="B38" s="274"/>
      <c r="C38" s="279"/>
      <c r="D38" s="279"/>
      <c r="E38" s="279"/>
      <c r="F38" s="275"/>
      <c r="M38" s="314"/>
      <c r="N38" s="315"/>
      <c r="O38" s="315"/>
      <c r="P38" s="315"/>
      <c r="Q38" s="315"/>
      <c r="R38" s="315"/>
      <c r="S38" s="315"/>
      <c r="T38" s="316"/>
    </row>
    <row r="39" spans="2:20" ht="15" customHeight="1" thickTop="1">
      <c r="B39" s="274"/>
      <c r="C39" s="500" t="s">
        <v>479</v>
      </c>
      <c r="D39" s="501"/>
      <c r="E39" s="213">
        <v>84960</v>
      </c>
      <c r="F39" s="275"/>
      <c r="O39" s="3"/>
      <c r="P39" s="3"/>
      <c r="Q39" s="3"/>
      <c r="R39" s="3"/>
      <c r="S39" s="3"/>
    </row>
    <row r="40" spans="2:20" ht="15.75" thickBot="1">
      <c r="B40" s="281"/>
      <c r="C40" s="282"/>
      <c r="D40" s="282"/>
      <c r="E40" s="282"/>
      <c r="F40" s="283"/>
      <c r="O40" s="3"/>
      <c r="P40" s="3"/>
      <c r="Q40" s="3"/>
      <c r="R40" s="3"/>
      <c r="S40" s="3"/>
    </row>
    <row r="41" spans="2:20" ht="23.25" customHeight="1" thickTop="1">
      <c r="O41" s="3"/>
      <c r="P41" s="3"/>
      <c r="Q41" s="3"/>
      <c r="R41" s="3"/>
      <c r="S41" s="3"/>
    </row>
    <row r="42" spans="2:20" ht="18.75" customHeight="1">
      <c r="O42" s="3"/>
      <c r="P42" s="3"/>
      <c r="Q42" s="3"/>
      <c r="R42" s="3"/>
      <c r="S42" s="3"/>
    </row>
    <row r="48" spans="2:20" ht="15" customHeight="1"/>
    <row r="49" spans="2:2" ht="15" customHeight="1"/>
    <row r="50" spans="2:2" ht="15" hidden="1" customHeight="1">
      <c r="B50" s="3" t="s">
        <v>54</v>
      </c>
    </row>
    <row r="51" spans="2:2" ht="14.65" hidden="1" customHeight="1">
      <c r="B51" s="3" t="s">
        <v>55</v>
      </c>
    </row>
    <row r="52" spans="2:2" ht="14.65" customHeight="1"/>
    <row r="53" spans="2:2" ht="15" customHeight="1"/>
  </sheetData>
  <mergeCells count="28">
    <mergeCell ref="B4:K4"/>
    <mergeCell ref="C7:J7"/>
    <mergeCell ref="C8:D8"/>
    <mergeCell ref="E8:J8"/>
    <mergeCell ref="C9:D9"/>
    <mergeCell ref="E9:J9"/>
    <mergeCell ref="C10:D10"/>
    <mergeCell ref="E10:J10"/>
    <mergeCell ref="C11:D11"/>
    <mergeCell ref="E11:J11"/>
    <mergeCell ref="C13:J13"/>
    <mergeCell ref="C14:D14"/>
    <mergeCell ref="E14:J14"/>
    <mergeCell ref="C15:D15"/>
    <mergeCell ref="E15:J15"/>
    <mergeCell ref="C16:D16"/>
    <mergeCell ref="E16:J16"/>
    <mergeCell ref="C33:D33"/>
    <mergeCell ref="C17:D17"/>
    <mergeCell ref="E17:J17"/>
    <mergeCell ref="C18:D18"/>
    <mergeCell ref="E18:J18"/>
    <mergeCell ref="O35:O36"/>
    <mergeCell ref="C35:D35"/>
    <mergeCell ref="C37:D37"/>
    <mergeCell ref="C39:D39"/>
    <mergeCell ref="C34:D34"/>
    <mergeCell ref="N35:N36"/>
  </mergeCells>
  <phoneticPr fontId="6" type="noConversion"/>
  <conditionalFormatting sqref="E29:E30 F39 C31:E31 C37 F41:F44 N22:N27 O21:R21 C33:C35 H40:J40 B27:B53 O35 N7:O7 T3:T30">
    <cfRule type="expression" dxfId="525" priority="568">
      <formula>#REF!="Seleccione"</formula>
    </cfRule>
  </conditionalFormatting>
  <conditionalFormatting sqref="C37 C33:C35">
    <cfRule type="expression" dxfId="524" priority="637">
      <formula>#REF!="NO"</formula>
    </cfRule>
  </conditionalFormatting>
  <conditionalFormatting sqref="N22:N27 O21:R21">
    <cfRule type="expression" dxfId="523" priority="587">
      <formula>OR(#REF!="NO",#REF!="NO")</formula>
    </cfRule>
  </conditionalFormatting>
  <conditionalFormatting sqref="P21">
    <cfRule type="expression" dxfId="522" priority="586">
      <formula>#REF!="SI"</formula>
    </cfRule>
  </conditionalFormatting>
  <conditionalFormatting sqref="F39 E29:E30 F41:F43">
    <cfRule type="expression" dxfId="521" priority="613">
      <formula>AND(#REF!="SI",#REF!="SI")</formula>
    </cfRule>
    <cfRule type="expression" dxfId="520" priority="614">
      <formula>#REF!="NO"</formula>
    </cfRule>
  </conditionalFormatting>
  <conditionalFormatting sqref="E37 E35 S15 Q16:R16">
    <cfRule type="expression" dxfId="519" priority="619">
      <formula>#REF!="Seleccione"</formula>
    </cfRule>
    <cfRule type="expression" dxfId="518" priority="620">
      <formula>#REF!="NO"</formula>
    </cfRule>
  </conditionalFormatting>
  <conditionalFormatting sqref="N10 N7:O7 B28 B53:F53 E39 F49 F47 F51 E37 F28:F32 K34:K39">
    <cfRule type="expression" dxfId="517" priority="285">
      <formula>#REF!="Seleccione"</formula>
    </cfRule>
  </conditionalFormatting>
  <conditionalFormatting sqref="I38:K39 F41:F52 F27:F39">
    <cfRule type="expression" dxfId="516" priority="276">
      <formula>#REF!="Seleccione"</formula>
    </cfRule>
  </conditionalFormatting>
  <conditionalFormatting sqref="I35:I39 F49 F35 E39 F28:F32">
    <cfRule type="expression" dxfId="515" priority="300">
      <formula>#REF!="NO"</formula>
    </cfRule>
  </conditionalFormatting>
  <conditionalFormatting sqref="N10">
    <cfRule type="expression" dxfId="514" priority="288">
      <formula>OR(#REF!="NO",#REF!="NO")</formula>
    </cfRule>
  </conditionalFormatting>
  <conditionalFormatting sqref="P11">
    <cfRule type="expression" dxfId="513" priority="287">
      <formula>#REF!="SI"</formula>
    </cfRule>
  </conditionalFormatting>
  <conditionalFormatting sqref="F28:F32">
    <cfRule type="expression" dxfId="512" priority="298">
      <formula>AND(#REF!="SI",#REF!="SI")</formula>
    </cfRule>
  </conditionalFormatting>
  <conditionalFormatting sqref="R22:R27 R12:R17 S11:S28">
    <cfRule type="colorScale" priority="306">
      <colorScale>
        <cfvo type="min"/>
        <cfvo type="max"/>
        <color rgb="FFFCFCFF"/>
        <color rgb="FF63BE7B"/>
      </colorScale>
    </cfRule>
  </conditionalFormatting>
  <conditionalFormatting sqref="I35:J37">
    <cfRule type="expression" dxfId="511" priority="282">
      <formula>#REF!="Seleccione"</formula>
    </cfRule>
  </conditionalFormatting>
  <conditionalFormatting sqref="O35">
    <cfRule type="expression" dxfId="510" priority="284">
      <formula>#REF!="NO"</formula>
    </cfRule>
  </conditionalFormatting>
  <conditionalFormatting sqref="N7:O7">
    <cfRule type="expression" dxfId="509" priority="283">
      <formula>#REF!="NO"</formula>
    </cfRule>
  </conditionalFormatting>
  <conditionalFormatting sqref="J35:J39">
    <cfRule type="expression" dxfId="508" priority="274">
      <formula>#REF!="NO"</formula>
    </cfRule>
  </conditionalFormatting>
  <conditionalFormatting sqref="K35">
    <cfRule type="expression" dxfId="507" priority="263">
      <formula>#REF!="Seleccione"</formula>
    </cfRule>
  </conditionalFormatting>
  <conditionalFormatting sqref="C39 F47:F48 F50:F51 E33:E34 O16">
    <cfRule type="expression" dxfId="506" priority="293">
      <formula>#REF!="Seleccione"</formula>
    </cfRule>
    <cfRule type="expression" dxfId="505" priority="294">
      <formula>#REF!="NO"</formula>
    </cfRule>
  </conditionalFormatting>
  <conditionalFormatting sqref="F29:F32">
    <cfRule type="expression" dxfId="504" priority="295">
      <formula>#REF!="Seleccione"</formula>
    </cfRule>
  </conditionalFormatting>
  <conditionalFormatting sqref="N12:N17">
    <cfRule type="expression" dxfId="503" priority="250">
      <formula>#REF!="Seleccione"</formula>
    </cfRule>
  </conditionalFormatting>
  <conditionalFormatting sqref="N12:N17">
    <cfRule type="expression" dxfId="502" priority="251">
      <formula>OR(#REF!="NO",#REF!="NO")</formula>
    </cfRule>
  </conditionalFormatting>
  <conditionalFormatting sqref="H39">
    <cfRule type="expression" dxfId="501" priority="245">
      <formula>#REF!="Seleccione"</formula>
    </cfRule>
  </conditionalFormatting>
  <conditionalFormatting sqref="K40">
    <cfRule type="expression" dxfId="500" priority="237">
      <formula>#REF!="Seleccione"</formula>
    </cfRule>
  </conditionalFormatting>
  <conditionalFormatting sqref="M2">
    <cfRule type="expression" dxfId="499" priority="229">
      <formula>#REF!="Seleccione"</formula>
    </cfRule>
  </conditionalFormatting>
  <conditionalFormatting sqref="P21:Q21">
    <cfRule type="expression" dxfId="498" priority="225">
      <formula>#REF!="ESTIMACIÓN"</formula>
    </cfRule>
  </conditionalFormatting>
  <conditionalFormatting sqref="Q21">
    <cfRule type="expression" dxfId="497" priority="227">
      <formula>#REF!="si"</formula>
    </cfRule>
  </conditionalFormatting>
  <conditionalFormatting sqref="S10">
    <cfRule type="expression" dxfId="496" priority="222">
      <formula>#REF!="Seleccione"</formula>
    </cfRule>
  </conditionalFormatting>
  <conditionalFormatting sqref="S10">
    <cfRule type="expression" dxfId="495" priority="223">
      <formula>OR(#REF!="NO",#REF!="NO")</formula>
    </cfRule>
  </conditionalFormatting>
  <conditionalFormatting sqref="N5:N6">
    <cfRule type="expression" dxfId="494" priority="221">
      <formula>#REF!="Seleccione"</formula>
    </cfRule>
  </conditionalFormatting>
  <conditionalFormatting sqref="N5:N6">
    <cfRule type="expression" dxfId="493" priority="220">
      <formula>#REF!="NO"</formula>
    </cfRule>
  </conditionalFormatting>
  <conditionalFormatting sqref="D29:D30">
    <cfRule type="expression" dxfId="492" priority="215">
      <formula>#REF!="Seleccione"</formula>
    </cfRule>
  </conditionalFormatting>
  <conditionalFormatting sqref="D29:D30">
    <cfRule type="expression" dxfId="491" priority="216">
      <formula>#REF!="Seleccione"</formula>
    </cfRule>
  </conditionalFormatting>
  <conditionalFormatting sqref="D29:D30">
    <cfRule type="expression" dxfId="490" priority="214">
      <formula>#REF!="NO"</formula>
    </cfRule>
  </conditionalFormatting>
  <conditionalFormatting sqref="O11:R11">
    <cfRule type="expression" dxfId="489" priority="210">
      <formula>#REF!="Seleccione"</formula>
    </cfRule>
  </conditionalFormatting>
  <conditionalFormatting sqref="O11:R11">
    <cfRule type="expression" dxfId="488" priority="212">
      <formula>OR(#REF!="NO",#REF!="NO")</formula>
    </cfRule>
  </conditionalFormatting>
  <conditionalFormatting sqref="P11:Q11">
    <cfRule type="expression" dxfId="487" priority="211">
      <formula>#REF!="ESTIMACIÓN"</formula>
    </cfRule>
  </conditionalFormatting>
  <conditionalFormatting sqref="Q11">
    <cfRule type="expression" dxfId="486" priority="213">
      <formula>#REF!="si"</formula>
    </cfRule>
  </conditionalFormatting>
  <conditionalFormatting sqref="E29:E30">
    <cfRule type="expression" dxfId="485" priority="209">
      <formula>#REF!="NO"</formula>
    </cfRule>
  </conditionalFormatting>
  <conditionalFormatting sqref="E29:E30">
    <cfRule type="expression" dxfId="484" priority="208">
      <formula>AND(#REF!="SI",#REF!="SI")</formula>
    </cfRule>
  </conditionalFormatting>
  <conditionalFormatting sqref="E29:E30">
    <cfRule type="expression" dxfId="483" priority="207">
      <formula>#REF!="Seleccione"</formula>
    </cfRule>
  </conditionalFormatting>
  <conditionalFormatting sqref="O13">
    <cfRule type="expression" dxfId="482" priority="205">
      <formula>#REF!="Seleccione"</formula>
    </cfRule>
    <cfRule type="expression" dxfId="481" priority="206">
      <formula>#REF!="NO"</formula>
    </cfRule>
  </conditionalFormatting>
  <conditionalFormatting sqref="O16">
    <cfRule type="expression" dxfId="480" priority="203">
      <formula>#REF!="Seleccione"</formula>
    </cfRule>
    <cfRule type="expression" dxfId="479" priority="204">
      <formula>#REF!="NO"</formula>
    </cfRule>
  </conditionalFormatting>
  <conditionalFormatting sqref="B40:F40">
    <cfRule type="expression" dxfId="478" priority="190">
      <formula>#REF!="Seleccione"</formula>
    </cfRule>
  </conditionalFormatting>
  <conditionalFormatting sqref="Q12:Q17 Q22:Q27">
    <cfRule type="colorScale" priority="1758">
      <colorScale>
        <cfvo type="min"/>
        <cfvo type="max"/>
        <color rgb="FFFCFCFF"/>
        <color rgb="FF63BE7B"/>
      </colorScale>
    </cfRule>
  </conditionalFormatting>
  <conditionalFormatting sqref="M30:T30">
    <cfRule type="expression" dxfId="477" priority="189">
      <formula>#REF!="Seleccione"</formula>
    </cfRule>
  </conditionalFormatting>
  <conditionalFormatting sqref="E9:E10 K9:K11 E14:E18 K14:K18">
    <cfRule type="expression" dxfId="476" priority="173">
      <formula>#REF!="Seleccione"</formula>
    </cfRule>
  </conditionalFormatting>
  <conditionalFormatting sqref="B19:J19 C13 K12:K13 B12:B16 B9:C11 B17:C18">
    <cfRule type="expression" dxfId="475" priority="169">
      <formula>#REF!="Seleccione"</formula>
    </cfRule>
  </conditionalFormatting>
  <conditionalFormatting sqref="C9 E9">
    <cfRule type="expression" dxfId="474" priority="181">
      <formula>#REF!="NO"</formula>
    </cfRule>
  </conditionalFormatting>
  <conditionalFormatting sqref="C11">
    <cfRule type="expression" dxfId="473" priority="170">
      <formula>#REF!="NO"</formula>
    </cfRule>
  </conditionalFormatting>
  <conditionalFormatting sqref="C8:C11 E8:E10">
    <cfRule type="expression" dxfId="472" priority="182">
      <formula>#REF!="NO"</formula>
    </cfRule>
  </conditionalFormatting>
  <conditionalFormatting sqref="E8:E9">
    <cfRule type="expression" dxfId="471" priority="180">
      <formula>AND(#REF!="SI",#REF!="SI")</formula>
    </cfRule>
  </conditionalFormatting>
  <conditionalFormatting sqref="E10">
    <cfRule type="expression" dxfId="470" priority="171">
      <formula>AND(#REF!="SI",#REF!="SI")</formula>
    </cfRule>
    <cfRule type="expression" dxfId="469" priority="172">
      <formula>#REF!="NO"</formula>
    </cfRule>
  </conditionalFormatting>
  <conditionalFormatting sqref="C7:C8 E8 K8">
    <cfRule type="expression" dxfId="468" priority="179">
      <formula>#REF!="Seleccione"</formula>
    </cfRule>
  </conditionalFormatting>
  <conditionalFormatting sqref="C14">
    <cfRule type="expression" dxfId="467" priority="168">
      <formula>#REF!="NO"</formula>
    </cfRule>
  </conditionalFormatting>
  <conditionalFormatting sqref="C14">
    <cfRule type="expression" dxfId="466" priority="167">
      <formula>#REF!="Seleccione"</formula>
    </cfRule>
  </conditionalFormatting>
  <conditionalFormatting sqref="C15">
    <cfRule type="expression" dxfId="465" priority="166">
      <formula>#REF!="NO"</formula>
    </cfRule>
  </conditionalFormatting>
  <conditionalFormatting sqref="C15">
    <cfRule type="expression" dxfId="464" priority="165">
      <formula>#REF!="Seleccione"</formula>
    </cfRule>
  </conditionalFormatting>
  <conditionalFormatting sqref="C16">
    <cfRule type="expression" dxfId="463" priority="164">
      <formula>#REF!="NO"</formula>
    </cfRule>
  </conditionalFormatting>
  <conditionalFormatting sqref="C16">
    <cfRule type="expression" dxfId="462" priority="163">
      <formula>#REF!="Seleccione"</formula>
    </cfRule>
  </conditionalFormatting>
  <conditionalFormatting sqref="C17">
    <cfRule type="expression" dxfId="461" priority="162">
      <formula>#REF!="NO"</formula>
    </cfRule>
  </conditionalFormatting>
  <conditionalFormatting sqref="C17">
    <cfRule type="expression" dxfId="460" priority="161">
      <formula>#REF!="Seleccione"</formula>
    </cfRule>
  </conditionalFormatting>
  <conditionalFormatting sqref="C18">
    <cfRule type="expression" dxfId="459" priority="160">
      <formula>#REF!="NO"</formula>
    </cfRule>
  </conditionalFormatting>
  <conditionalFormatting sqref="C18">
    <cfRule type="expression" dxfId="458" priority="159">
      <formula>#REF!="Seleccione"</formula>
    </cfRule>
  </conditionalFormatting>
  <conditionalFormatting sqref="K19">
    <cfRule type="expression" dxfId="457" priority="158">
      <formula>#REF!="Seleccione"</formula>
    </cfRule>
  </conditionalFormatting>
  <conditionalFormatting sqref="K7">
    <cfRule type="expression" dxfId="456" priority="155">
      <formula>#REF!="Seleccione"</formula>
    </cfRule>
  </conditionalFormatting>
  <conditionalFormatting sqref="B7:B8">
    <cfRule type="expression" dxfId="455" priority="154">
      <formula>#REF!="Seleccione"</formula>
    </cfRule>
  </conditionalFormatting>
  <conditionalFormatting sqref="B6">
    <cfRule type="expression" dxfId="454" priority="153">
      <formula>#REF!="Seleccione"</formula>
    </cfRule>
  </conditionalFormatting>
  <conditionalFormatting sqref="F23:F25 B23:E23 D24:E25">
    <cfRule type="expression" dxfId="453" priority="124">
      <formula>#REF!="Seleccione"</formula>
    </cfRule>
  </conditionalFormatting>
  <conditionalFormatting sqref="C25 B21:B22 F22:F26 B26:E26">
    <cfRule type="expression" dxfId="452" priority="122">
      <formula>#REF!="Seleccione"</formula>
    </cfRule>
  </conditionalFormatting>
  <conditionalFormatting sqref="B25 B24:C24">
    <cfRule type="expression" dxfId="451" priority="128">
      <formula>#REF!="Seleccione"</formula>
    </cfRule>
  </conditionalFormatting>
  <conditionalFormatting sqref="E11">
    <cfRule type="expression" dxfId="450" priority="106">
      <formula>#REF!="Seleccione"</formula>
    </cfRule>
  </conditionalFormatting>
  <conditionalFormatting sqref="E11">
    <cfRule type="expression" dxfId="449" priority="107">
      <formula>#REF!="NO"</formula>
    </cfRule>
  </conditionalFormatting>
  <conditionalFormatting sqref="E11">
    <cfRule type="expression" dxfId="448" priority="104">
      <formula>AND(#REF!="SI",#REF!="SI")</formula>
    </cfRule>
    <cfRule type="expression" dxfId="447" priority="105">
      <formula>#REF!="NO"</formula>
    </cfRule>
  </conditionalFormatting>
  <conditionalFormatting sqref="O12:O17">
    <cfRule type="expression" dxfId="446" priority="99">
      <formula>OR(#REF!="NO",#REF!="NO")</formula>
    </cfRule>
  </conditionalFormatting>
  <conditionalFormatting sqref="O12:O17">
    <cfRule type="expression" dxfId="445" priority="98">
      <formula>#REF!="SI"</formula>
    </cfRule>
  </conditionalFormatting>
  <conditionalFormatting sqref="O12:O17">
    <cfRule type="cellIs" dxfId="444" priority="100" operator="lessThan">
      <formula>0</formula>
    </cfRule>
    <cfRule type="expression" dxfId="443" priority="101">
      <formula>#REF!="Seleccione"</formula>
    </cfRule>
  </conditionalFormatting>
  <conditionalFormatting sqref="O12:O17">
    <cfRule type="expression" dxfId="442" priority="97">
      <formula>#REF!="ESTIMACIÓN"</formula>
    </cfRule>
  </conditionalFormatting>
  <conditionalFormatting sqref="O12:O17">
    <cfRule type="colorScale" priority="102">
      <colorScale>
        <cfvo type="min"/>
        <cfvo type="max"/>
        <color rgb="FFFCFCFF"/>
        <color rgb="FF63BE7B"/>
      </colorScale>
    </cfRule>
    <cfRule type="colorScale" priority="103">
      <colorScale>
        <cfvo type="min"/>
        <cfvo type="percentile" val="50"/>
        <cfvo type="max"/>
        <color rgb="FFF8696B"/>
        <color rgb="FFFFEB84"/>
        <color rgb="FF63BE7B"/>
      </colorScale>
    </cfRule>
  </conditionalFormatting>
  <conditionalFormatting sqref="O26">
    <cfRule type="expression" dxfId="441" priority="95">
      <formula>#REF!="Seleccione"</formula>
    </cfRule>
    <cfRule type="expression" dxfId="440" priority="96">
      <formula>#REF!="NO"</formula>
    </cfRule>
  </conditionalFormatting>
  <conditionalFormatting sqref="O23">
    <cfRule type="expression" dxfId="439" priority="93">
      <formula>#REF!="Seleccione"</formula>
    </cfRule>
    <cfRule type="expression" dxfId="438" priority="94">
      <formula>#REF!="NO"</formula>
    </cfRule>
  </conditionalFormatting>
  <conditionalFormatting sqref="O26">
    <cfRule type="expression" dxfId="437" priority="91">
      <formula>#REF!="Seleccione"</formula>
    </cfRule>
    <cfRule type="expression" dxfId="436" priority="92">
      <formula>#REF!="NO"</formula>
    </cfRule>
  </conditionalFormatting>
  <conditionalFormatting sqref="O22:O27">
    <cfRule type="expression" dxfId="435" priority="86">
      <formula>OR(#REF!="NO",#REF!="NO")</formula>
    </cfRule>
  </conditionalFormatting>
  <conditionalFormatting sqref="O22:O27">
    <cfRule type="expression" dxfId="434" priority="85">
      <formula>#REF!="SI"</formula>
    </cfRule>
  </conditionalFormatting>
  <conditionalFormatting sqref="O22:O27">
    <cfRule type="cellIs" dxfId="433" priority="87" operator="lessThan">
      <formula>0</formula>
    </cfRule>
    <cfRule type="expression" dxfId="432" priority="88">
      <formula>#REF!="Seleccione"</formula>
    </cfRule>
  </conditionalFormatting>
  <conditionalFormatting sqref="O22:O27">
    <cfRule type="expression" dxfId="431" priority="84">
      <formula>#REF!="ESTIMACIÓN"</formula>
    </cfRule>
  </conditionalFormatting>
  <conditionalFormatting sqref="O22:O27">
    <cfRule type="colorScale" priority="89">
      <colorScale>
        <cfvo type="min"/>
        <cfvo type="max"/>
        <color rgb="FFFCFCFF"/>
        <color rgb="FF63BE7B"/>
      </colorScale>
    </cfRule>
    <cfRule type="colorScale" priority="90">
      <colorScale>
        <cfvo type="min"/>
        <cfvo type="percentile" val="50"/>
        <cfvo type="max"/>
        <color rgb="FFF8696B"/>
        <color rgb="FFFFEB84"/>
        <color rgb="FF63BE7B"/>
      </colorScale>
    </cfRule>
  </conditionalFormatting>
  <conditionalFormatting sqref="P16">
    <cfRule type="expression" dxfId="430" priority="82">
      <formula>#REF!="Seleccione"</formula>
    </cfRule>
    <cfRule type="expression" dxfId="429" priority="83">
      <formula>#REF!="NO"</formula>
    </cfRule>
  </conditionalFormatting>
  <conditionalFormatting sqref="P13">
    <cfRule type="expression" dxfId="428" priority="80">
      <formula>#REF!="Seleccione"</formula>
    </cfRule>
    <cfRule type="expression" dxfId="427" priority="81">
      <formula>#REF!="NO"</formula>
    </cfRule>
  </conditionalFormatting>
  <conditionalFormatting sqref="P16">
    <cfRule type="expression" dxfId="426" priority="78">
      <formula>#REF!="Seleccione"</formula>
    </cfRule>
    <cfRule type="expression" dxfId="425" priority="79">
      <formula>#REF!="NO"</formula>
    </cfRule>
  </conditionalFormatting>
  <conditionalFormatting sqref="P12:P17">
    <cfRule type="expression" dxfId="424" priority="73">
      <formula>OR(#REF!="NO",#REF!="NO")</formula>
    </cfRule>
  </conditionalFormatting>
  <conditionalFormatting sqref="P12:P17">
    <cfRule type="expression" dxfId="423" priority="72">
      <formula>#REF!="SI"</formula>
    </cfRule>
  </conditionalFormatting>
  <conditionalFormatting sqref="P12:P17">
    <cfRule type="cellIs" dxfId="422" priority="74" operator="lessThan">
      <formula>0</formula>
    </cfRule>
    <cfRule type="expression" dxfId="421" priority="75">
      <formula>#REF!="Seleccione"</formula>
    </cfRule>
  </conditionalFormatting>
  <conditionalFormatting sqref="P12:P17">
    <cfRule type="expression" dxfId="420" priority="71">
      <formula>#REF!="ESTIMACIÓN"</formula>
    </cfRule>
  </conditionalFormatting>
  <conditionalFormatting sqref="P12:P17">
    <cfRule type="colorScale" priority="76">
      <colorScale>
        <cfvo type="min"/>
        <cfvo type="max"/>
        <color rgb="FFFCFCFF"/>
        <color rgb="FF63BE7B"/>
      </colorScale>
    </cfRule>
    <cfRule type="colorScale" priority="77">
      <colorScale>
        <cfvo type="min"/>
        <cfvo type="percentile" val="50"/>
        <cfvo type="max"/>
        <color rgb="FFF8696B"/>
        <color rgb="FFFFEB84"/>
        <color rgb="FF63BE7B"/>
      </colorScale>
    </cfRule>
  </conditionalFormatting>
  <conditionalFormatting sqref="P26">
    <cfRule type="expression" dxfId="419" priority="69">
      <formula>#REF!="Seleccione"</formula>
    </cfRule>
    <cfRule type="expression" dxfId="418" priority="70">
      <formula>#REF!="NO"</formula>
    </cfRule>
  </conditionalFormatting>
  <conditionalFormatting sqref="P23">
    <cfRule type="expression" dxfId="417" priority="67">
      <formula>#REF!="Seleccione"</formula>
    </cfRule>
    <cfRule type="expression" dxfId="416" priority="68">
      <formula>#REF!="NO"</formula>
    </cfRule>
  </conditionalFormatting>
  <conditionalFormatting sqref="P26">
    <cfRule type="expression" dxfId="415" priority="65">
      <formula>#REF!="Seleccione"</formula>
    </cfRule>
    <cfRule type="expression" dxfId="414" priority="66">
      <formula>#REF!="NO"</formula>
    </cfRule>
  </conditionalFormatting>
  <conditionalFormatting sqref="P22:P27">
    <cfRule type="expression" dxfId="413" priority="60">
      <formula>OR(#REF!="NO",#REF!="NO")</formula>
    </cfRule>
  </conditionalFormatting>
  <conditionalFormatting sqref="P22:P27">
    <cfRule type="expression" dxfId="412" priority="59">
      <formula>#REF!="SI"</formula>
    </cfRule>
  </conditionalFormatting>
  <conditionalFormatting sqref="P22:P27">
    <cfRule type="cellIs" dxfId="411" priority="61" operator="lessThan">
      <formula>0</formula>
    </cfRule>
    <cfRule type="expression" dxfId="410" priority="62">
      <formula>#REF!="Seleccione"</formula>
    </cfRule>
  </conditionalFormatting>
  <conditionalFormatting sqref="P22:P27">
    <cfRule type="expression" dxfId="409" priority="58">
      <formula>#REF!="ESTIMACIÓN"</formula>
    </cfRule>
  </conditionalFormatting>
  <conditionalFormatting sqref="P22:P27">
    <cfRule type="colorScale" priority="63">
      <colorScale>
        <cfvo type="min"/>
        <cfvo type="max"/>
        <color rgb="FFFCFCFF"/>
        <color rgb="FF63BE7B"/>
      </colorScale>
    </cfRule>
    <cfRule type="colorScale" priority="64">
      <colorScale>
        <cfvo type="min"/>
        <cfvo type="percentile" val="50"/>
        <cfvo type="max"/>
        <color rgb="FFF8696B"/>
        <color rgb="FFFFEB84"/>
        <color rgb="FF63BE7B"/>
      </colorScale>
    </cfRule>
  </conditionalFormatting>
  <conditionalFormatting sqref="M34:O34 T34:T37">
    <cfRule type="expression" dxfId="408" priority="56">
      <formula>#REF!="Seleccione"</formula>
    </cfRule>
  </conditionalFormatting>
  <conditionalFormatting sqref="M35:M37">
    <cfRule type="expression" dxfId="407" priority="54">
      <formula>#REF!="Seleccione"</formula>
    </cfRule>
  </conditionalFormatting>
  <conditionalFormatting sqref="M32">
    <cfRule type="expression" dxfId="406" priority="57">
      <formula>#REF!="Seleccione"</formula>
    </cfRule>
  </conditionalFormatting>
  <conditionalFormatting sqref="T33">
    <cfRule type="expression" dxfId="405" priority="53">
      <formula>#REF!="Seleccione"</formula>
    </cfRule>
  </conditionalFormatting>
  <conditionalFormatting sqref="M33">
    <cfRule type="expression" dxfId="404" priority="52">
      <formula>#REF!="Seleccione"</formula>
    </cfRule>
  </conditionalFormatting>
  <conditionalFormatting sqref="N35">
    <cfRule type="expression" dxfId="403" priority="51">
      <formula>#REF!="NO"</formula>
    </cfRule>
  </conditionalFormatting>
  <conditionalFormatting sqref="N35">
    <cfRule type="expression" dxfId="402" priority="50">
      <formula>#REF!="Seleccione"</formula>
    </cfRule>
  </conditionalFormatting>
  <conditionalFormatting sqref="N38:S38">
    <cfRule type="expression" dxfId="401" priority="49">
      <formula>#REF!="Seleccione"</formula>
    </cfRule>
  </conditionalFormatting>
  <conditionalFormatting sqref="M38">
    <cfRule type="expression" dxfId="400" priority="48">
      <formula>#REF!="Seleccione"</formula>
    </cfRule>
  </conditionalFormatting>
  <conditionalFormatting sqref="T38">
    <cfRule type="expression" dxfId="399" priority="47">
      <formula>#REF!="Seleccione"</formula>
    </cfRule>
  </conditionalFormatting>
  <conditionalFormatting sqref="H33:K33">
    <cfRule type="expression" dxfId="398" priority="46">
      <formula>#REF!="Seleccione"</formula>
    </cfRule>
  </conditionalFormatting>
  <conditionalFormatting sqref="H33:K33">
    <cfRule type="expression" dxfId="397" priority="45">
      <formula>#REF!="NO"</formula>
    </cfRule>
  </conditionalFormatting>
  <conditionalFormatting sqref="K22:K26">
    <cfRule type="expression" dxfId="396" priority="43">
      <formula>#REF!="Seleccione"</formula>
    </cfRule>
  </conditionalFormatting>
  <conditionalFormatting sqref="I26">
    <cfRule type="expression" dxfId="395" priority="41">
      <formula>#REF!="Seleccione"</formula>
    </cfRule>
  </conditionalFormatting>
  <conditionalFormatting sqref="I26">
    <cfRule type="expression" dxfId="394" priority="42">
      <formula>#REF!="Seleccione"</formula>
    </cfRule>
  </conditionalFormatting>
  <conditionalFormatting sqref="I26">
    <cfRule type="expression" dxfId="393" priority="40">
      <formula>#REF!="NO"</formula>
    </cfRule>
  </conditionalFormatting>
  <conditionalFormatting sqref="K26">
    <cfRule type="expression" dxfId="392" priority="39">
      <formula>#REF!="Seleccione"</formula>
    </cfRule>
  </conditionalFormatting>
  <conditionalFormatting sqref="H21">
    <cfRule type="expression" dxfId="391" priority="38">
      <formula>#REF!="Seleccione"</formula>
    </cfRule>
  </conditionalFormatting>
  <conditionalFormatting sqref="J26">
    <cfRule type="expression" dxfId="390" priority="34">
      <formula>#REF!="Seleccione"</formula>
    </cfRule>
  </conditionalFormatting>
  <conditionalFormatting sqref="J26">
    <cfRule type="expression" dxfId="389" priority="37">
      <formula>#REF!="NO"</formula>
    </cfRule>
  </conditionalFormatting>
  <conditionalFormatting sqref="J26">
    <cfRule type="expression" dxfId="388" priority="36">
      <formula>AND(#REF!="SI",#REF!="SI")</formula>
    </cfRule>
  </conditionalFormatting>
  <conditionalFormatting sqref="H28:K32">
    <cfRule type="expression" dxfId="387" priority="31">
      <formula>#REF!="Seleccione"</formula>
    </cfRule>
  </conditionalFormatting>
  <conditionalFormatting sqref="H28:K32">
    <cfRule type="expression" dxfId="386" priority="30">
      <formula>#REF!="NO"</formula>
    </cfRule>
  </conditionalFormatting>
  <conditionalFormatting sqref="H27:J27">
    <cfRule type="expression" dxfId="385" priority="29">
      <formula>#REF!="Seleccione"</formula>
    </cfRule>
  </conditionalFormatting>
  <conditionalFormatting sqref="K27">
    <cfRule type="expression" dxfId="384" priority="28">
      <formula>#REF!="Seleccione"</formula>
    </cfRule>
  </conditionalFormatting>
  <conditionalFormatting sqref="N29">
    <cfRule type="expression" dxfId="383" priority="25">
      <formula>#REF!="Seleccione"</formula>
    </cfRule>
  </conditionalFormatting>
  <conditionalFormatting sqref="N29">
    <cfRule type="expression" dxfId="382" priority="26">
      <formula>OR(#REF!="NO",#REF!="NO")</formula>
    </cfRule>
  </conditionalFormatting>
  <conditionalFormatting sqref="O29">
    <cfRule type="expression" dxfId="381" priority="19">
      <formula>OR(#REF!="NO",#REF!="NO")</formula>
    </cfRule>
  </conditionalFormatting>
  <conditionalFormatting sqref="O29">
    <cfRule type="expression" dxfId="380" priority="18">
      <formula>#REF!="SI"</formula>
    </cfRule>
  </conditionalFormatting>
  <conditionalFormatting sqref="O29">
    <cfRule type="cellIs" dxfId="379" priority="20" operator="lessThan">
      <formula>0</formula>
    </cfRule>
    <cfRule type="expression" dxfId="378" priority="21">
      <formula>#REF!="Seleccione"</formula>
    </cfRule>
  </conditionalFormatting>
  <conditionalFormatting sqref="O29">
    <cfRule type="expression" dxfId="377" priority="17">
      <formula>#REF!="ESTIMACIÓN"</formula>
    </cfRule>
  </conditionalFormatting>
  <conditionalFormatting sqref="O29">
    <cfRule type="colorScale" priority="22">
      <colorScale>
        <cfvo type="min"/>
        <cfvo type="max"/>
        <color rgb="FFFCFCFF"/>
        <color rgb="FF63BE7B"/>
      </colorScale>
    </cfRule>
    <cfRule type="colorScale" priority="23">
      <colorScale>
        <cfvo type="min"/>
        <cfvo type="percentile" val="50"/>
        <cfvo type="max"/>
        <color rgb="FFF8696B"/>
        <color rgb="FFFFEB84"/>
        <color rgb="FF63BE7B"/>
      </colorScale>
    </cfRule>
  </conditionalFormatting>
  <conditionalFormatting sqref="P29">
    <cfRule type="expression" dxfId="376" priority="5">
      <formula>OR(#REF!="NO",#REF!="NO")</formula>
    </cfRule>
  </conditionalFormatting>
  <conditionalFormatting sqref="P29">
    <cfRule type="expression" dxfId="375" priority="4">
      <formula>#REF!="SI"</formula>
    </cfRule>
  </conditionalFormatting>
  <conditionalFormatting sqref="P29">
    <cfRule type="cellIs" dxfId="374" priority="6" operator="lessThan">
      <formula>0</formula>
    </cfRule>
    <cfRule type="expression" dxfId="373" priority="7">
      <formula>#REF!="Seleccione"</formula>
    </cfRule>
  </conditionalFormatting>
  <conditionalFormatting sqref="P29">
    <cfRule type="expression" dxfId="372" priority="3">
      <formula>#REF!="ESTIMACIÓN"</formula>
    </cfRule>
  </conditionalFormatting>
  <conditionalFormatting sqref="P29">
    <cfRule type="colorScale" priority="8">
      <colorScale>
        <cfvo type="min"/>
        <cfvo type="max"/>
        <color rgb="FFFCFCFF"/>
        <color rgb="FF63BE7B"/>
      </colorScale>
    </cfRule>
    <cfRule type="colorScale" priority="9">
      <colorScale>
        <cfvo type="min"/>
        <cfvo type="percentile" val="50"/>
        <cfvo type="max"/>
        <color rgb="FFF8696B"/>
        <color rgb="FFFFEB84"/>
        <color rgb="FF63BE7B"/>
      </colorScale>
    </cfRule>
  </conditionalFormatting>
  <conditionalFormatting sqref="Q29">
    <cfRule type="colorScale" priority="2">
      <colorScale>
        <cfvo type="min"/>
        <cfvo type="max"/>
        <color rgb="FFFCFCFF"/>
        <color rgb="FF63BE7B"/>
      </colorScale>
    </cfRule>
  </conditionalFormatting>
  <conditionalFormatting sqref="R29">
    <cfRule type="colorScale" priority="1">
      <colorScale>
        <cfvo type="min"/>
        <cfvo type="max"/>
        <color rgb="FFFCFCFF"/>
        <color rgb="FF63BE7B"/>
      </colorScale>
    </cfRule>
  </conditionalFormatting>
  <dataValidations count="6">
    <dataValidation type="list" allowBlank="1" showInputMessage="1" showErrorMessage="1" sqref="E8:J8" xr:uid="{0FE181C1-36CF-49D6-84ED-45ED9DB1A8CB}">
      <formula1>$X$18:$X$23</formula1>
    </dataValidation>
    <dataValidation type="list" allowBlank="1" showInputMessage="1" showErrorMessage="1" sqref="E35" xr:uid="{AF50F8F6-F2F1-449C-8743-F18505D55A4A}">
      <formula1>$V$16:$V$20</formula1>
    </dataValidation>
    <dataValidation type="list" allowBlank="1" showInputMessage="1" showErrorMessage="1" sqref="E11:J11" xr:uid="{411ED0AD-9901-47BB-8D3A-31AF2BF38E62}">
      <formula1>$V$25</formula1>
    </dataValidation>
    <dataValidation allowBlank="1" showInputMessage="1" showErrorMessage="1" error="NO VÁLIDO PARA 2.0TD" sqref="F42:F43" xr:uid="{88B42550-178F-40BA-A96C-6C4A34E65BAF}"/>
    <dataValidation type="list" allowBlank="1" showInputMessage="1" showErrorMessage="1" sqref="F50" xr:uid="{0E8234C7-82BF-424F-98DC-F65D1591AFE0}">
      <formula1>#REF!</formula1>
    </dataValidation>
    <dataValidation type="list" allowBlank="1" showInputMessage="1" showErrorMessage="1" sqref="D30" xr:uid="{2A523A71-72A2-408C-BD46-F3C38F441407}">
      <formula1>$B$50:$B$51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5" r:id="rId4" name="Button 9">
              <controlPr defaultSize="0" print="0" autoFill="0" autoPict="0" macro="[0]!GenerarPDF_SoloPagina1J">
                <anchor moveWithCells="1" sizeWithCells="1">
                  <from>
                    <xdr:col>15</xdr:col>
                    <xdr:colOff>600075</xdr:colOff>
                    <xdr:row>31</xdr:row>
                    <xdr:rowOff>171450</xdr:rowOff>
                  </from>
                  <to>
                    <xdr:col>18</xdr:col>
                    <xdr:colOff>733425</xdr:colOff>
                    <xdr:row>33</xdr:row>
                    <xdr:rowOff>76200</xdr:rowOff>
                  </to>
                </anchor>
              </controlPr>
            </control>
          </mc:Choice>
        </mc:AlternateContent>
        <mc:AlternateContent xmlns:mc="http://schemas.openxmlformats.org/markup-compatibility/2006">
          <mc:Choice Requires="x14">
            <control shapeId="24586" r:id="rId5" name="Button 10">
              <controlPr defaultSize="0" print="0" autoFill="0" autoPict="0" macro="[0]!GenerarPDF_SoloPagin2G">
                <anchor moveWithCells="1" sizeWithCells="1">
                  <from>
                    <xdr:col>15</xdr:col>
                    <xdr:colOff>590550</xdr:colOff>
                    <xdr:row>33</xdr:row>
                    <xdr:rowOff>114300</xdr:rowOff>
                  </from>
                  <to>
                    <xdr:col>18</xdr:col>
                    <xdr:colOff>733425</xdr:colOff>
                    <xdr:row>35</xdr:row>
                    <xdr:rowOff>9525</xdr:rowOff>
                  </to>
                </anchor>
              </controlPr>
            </control>
          </mc:Choice>
        </mc:AlternateContent>
        <mc:AlternateContent xmlns:mc="http://schemas.openxmlformats.org/markup-compatibility/2006">
          <mc:Choice Requires="x14">
            <control shapeId="24587" r:id="rId6" name="Button 11">
              <controlPr defaultSize="0" print="0" autoFill="0" autoPict="0" macro="[0]!Botón13_Haga_clic_enG">
                <anchor moveWithCells="1" sizeWithCells="1">
                  <from>
                    <xdr:col>15</xdr:col>
                    <xdr:colOff>590550</xdr:colOff>
                    <xdr:row>35</xdr:row>
                    <xdr:rowOff>57150</xdr:rowOff>
                  </from>
                  <to>
                    <xdr:col>18</xdr:col>
                    <xdr:colOff>733425</xdr:colOff>
                    <xdr:row>36</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58D8038-7B61-47C1-90BC-D2DD629CFE88}">
          <x14:formula1>
            <xm:f>'.'!$K$2523:$K$2571</xm:f>
          </x14:formula1>
          <xm:sqref>O35</xm:sqref>
        </x14:dataValidation>
        <x14:dataValidation type="list" allowBlank="1" showInputMessage="1" showErrorMessage="1" xr:uid="{5E433DC4-587C-4F88-A924-BA3815139443}">
          <x14:formula1>
            <xm:f>'.'!$W$23:$W$34</xm:f>
          </x14:formula1>
          <xm:sqref>O7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BF35A-2C60-4D1A-BAD8-5BE6F649C9AB}">
  <sheetPr codeName="Hoja36">
    <tabColor rgb="FF92D050"/>
  </sheetPr>
  <dimension ref="A1:AF123"/>
  <sheetViews>
    <sheetView showZeros="0" showWhiteSpace="0" view="pageBreakPreview" topLeftCell="I23" zoomScale="85" zoomScaleNormal="59" zoomScaleSheetLayoutView="85" zoomScalePageLayoutView="55" workbookViewId="0">
      <selection activeCell="Q10" sqref="Q10:Q14"/>
    </sheetView>
  </sheetViews>
  <sheetFormatPr baseColWidth="10" defaultColWidth="10.140625" defaultRowHeight="12.75"/>
  <cols>
    <col min="1" max="1" width="14.28515625" style="190" customWidth="1"/>
    <col min="2" max="2" width="11.7109375" style="190" customWidth="1"/>
    <col min="3" max="4" width="12.28515625" style="190" customWidth="1"/>
    <col min="5" max="5" width="12.140625" style="190" customWidth="1"/>
    <col min="6" max="6" width="12.42578125" style="190" customWidth="1"/>
    <col min="7" max="7" width="38.5703125" style="190" customWidth="1"/>
    <col min="8" max="8" width="62.5703125" style="190" customWidth="1"/>
    <col min="9" max="9" width="14.28515625" style="190" customWidth="1"/>
    <col min="10" max="10" width="13.5703125" style="190" bestFit="1" customWidth="1"/>
    <col min="11" max="11" width="13.7109375" style="190" customWidth="1"/>
    <col min="12" max="12" width="12.28515625" style="190" customWidth="1"/>
    <col min="13" max="13" width="12.140625" style="190" customWidth="1"/>
    <col min="14" max="14" width="12.42578125" style="190" customWidth="1"/>
    <col min="15" max="15" width="6.7109375" style="190" customWidth="1"/>
    <col min="16" max="16" width="31.7109375" style="190" customWidth="1"/>
    <col min="17" max="17" width="65.42578125" style="190" customWidth="1"/>
    <col min="18" max="18" width="14.7109375" style="190" customWidth="1"/>
    <col min="19" max="19" width="19.5703125" style="190" bestFit="1" customWidth="1"/>
    <col min="20" max="20" width="15.5703125" style="190" customWidth="1"/>
    <col min="21" max="21" width="8" style="190" customWidth="1"/>
    <col min="22" max="23" width="10.140625" style="190"/>
    <col min="24" max="24" width="19.5703125" style="190" customWidth="1"/>
    <col min="25" max="25" width="16.42578125" style="190" customWidth="1"/>
    <col min="26" max="26" width="8.140625" style="190" customWidth="1"/>
    <col min="27" max="27" width="10.140625" style="190"/>
    <col min="28" max="28" width="12.140625" style="190" customWidth="1"/>
    <col min="29" max="29" width="19.5703125" style="190" bestFit="1" customWidth="1"/>
    <col min="30" max="30" width="15.140625" style="190" customWidth="1"/>
    <col min="31" max="31" width="4.28515625" style="190" customWidth="1"/>
    <col min="32" max="32" width="4.42578125" style="190" customWidth="1"/>
    <col min="33" max="16384" width="10.140625" style="190"/>
  </cols>
  <sheetData>
    <row r="1" spans="1:32" ht="24" customHeight="1">
      <c r="P1" s="466">
        <f ca="1">TODAY()</f>
        <v>46135</v>
      </c>
      <c r="Q1" s="466"/>
      <c r="R1" s="552" t="str">
        <f>"HISTÓRICO INDEXADO ULTIMOS 12 MESES - "&amp;'PETICION DATOS GAS'!O35</f>
        <v xml:space="preserve">HISTÓRICO INDEXADO ULTIMOS 12 MESES - </v>
      </c>
      <c r="S1" s="552"/>
      <c r="T1" s="552"/>
      <c r="U1" s="552"/>
      <c r="V1" s="552"/>
      <c r="W1" s="552"/>
      <c r="X1" s="552"/>
      <c r="Y1" s="552"/>
      <c r="Z1" s="552"/>
      <c r="AA1" s="552"/>
      <c r="AB1" s="552"/>
      <c r="AC1" s="552"/>
      <c r="AD1" s="552"/>
      <c r="AE1" s="552"/>
      <c r="AF1" s="552"/>
    </row>
    <row r="2" spans="1:32" ht="22.9" customHeight="1">
      <c r="O2" s="331"/>
      <c r="P2" s="332"/>
      <c r="Q2" s="332"/>
    </row>
    <row r="3" spans="1:32" ht="18.75" customHeight="1" thickBot="1">
      <c r="A3" s="467" t="s">
        <v>489</v>
      </c>
      <c r="B3" s="467"/>
      <c r="C3" s="467"/>
      <c r="D3" s="467"/>
      <c r="I3" s="553" t="s">
        <v>105</v>
      </c>
      <c r="J3" s="553"/>
      <c r="K3" s="553"/>
      <c r="L3" s="435"/>
      <c r="M3" s="436" t="s">
        <v>106</v>
      </c>
      <c r="N3" s="437"/>
      <c r="O3" s="437"/>
      <c r="P3" s="438"/>
      <c r="Q3" s="438"/>
    </row>
    <row r="4" spans="1:32" ht="19.899999999999999" customHeight="1">
      <c r="A4" s="467"/>
      <c r="B4" s="467"/>
      <c r="C4" s="467"/>
      <c r="D4" s="467"/>
      <c r="E4" s="397"/>
      <c r="F4" s="397"/>
      <c r="G4" s="397"/>
      <c r="H4" s="397"/>
      <c r="I4" s="554" t="str">
        <f>'PETICION DATOS GAS'!E14</f>
        <v>CCPP EXTERIORES ONDARRETA 2</v>
      </c>
      <c r="J4" s="554"/>
      <c r="K4" s="554"/>
      <c r="L4" s="554"/>
      <c r="M4" s="555">
        <f>'PETICION DATOS GAS'!E17</f>
        <v>0</v>
      </c>
      <c r="N4" s="555"/>
      <c r="O4" s="555"/>
      <c r="P4" s="555"/>
      <c r="Q4" s="555"/>
    </row>
    <row r="5" spans="1:32" ht="19.899999999999999" customHeight="1" thickBot="1">
      <c r="A5" s="467"/>
      <c r="B5" s="467"/>
      <c r="C5" s="467"/>
      <c r="D5" s="467"/>
      <c r="E5" s="397"/>
      <c r="F5" s="397"/>
      <c r="G5" s="397"/>
      <c r="H5" s="397"/>
      <c r="I5" s="553" t="s">
        <v>107</v>
      </c>
      <c r="J5" s="553"/>
      <c r="K5" s="553"/>
      <c r="L5" s="435"/>
      <c r="M5" s="553" t="s">
        <v>0</v>
      </c>
      <c r="N5" s="553"/>
      <c r="O5" s="553"/>
      <c r="P5" s="553"/>
      <c r="Q5" s="553"/>
      <c r="R5" s="335" t="s">
        <v>118</v>
      </c>
      <c r="S5" s="334"/>
      <c r="W5" s="335" t="s">
        <v>119</v>
      </c>
      <c r="X5" s="334"/>
      <c r="AB5" s="335" t="s">
        <v>120</v>
      </c>
      <c r="AC5" s="334"/>
    </row>
    <row r="6" spans="1:32" ht="25.5" customHeight="1" thickBot="1">
      <c r="E6" s="397"/>
      <c r="F6" s="397"/>
      <c r="G6" s="397"/>
      <c r="H6" s="397"/>
      <c r="I6" s="556">
        <f>'PETICION DATOS GAS'!O35</f>
        <v>0</v>
      </c>
      <c r="J6" s="556"/>
      <c r="K6" s="556"/>
      <c r="L6" s="435"/>
      <c r="M6" s="556" t="str">
        <f>'PETICION DATOS GAS'!E9</f>
        <v>ES0230901000023635KW</v>
      </c>
      <c r="N6" s="556"/>
      <c r="O6" s="556"/>
      <c r="P6" s="556"/>
      <c r="Q6" s="556"/>
      <c r="R6" s="333"/>
      <c r="S6" s="419" t="str">
        <f>'.'!Z23</f>
        <v>ENERO-26</v>
      </c>
      <c r="T6" s="341" t="e">
        <f>VLOOKUP($R$5&amp;$S6&amp;'PETICION DATOS GAS'!$O$35,'.'!$A$1672:$F$2607,5,FALSE)</f>
        <v>#N/A</v>
      </c>
      <c r="W6" s="333"/>
      <c r="X6" s="419" t="str">
        <f>'.'!Z23</f>
        <v>ENERO-26</v>
      </c>
      <c r="Y6" s="341" t="e">
        <f>VLOOKUP($W$5&amp;$X6&amp;'PETICION DATOS GAS'!$O$35,'.'!$A$1672:$F$2607,5,FALSE)</f>
        <v>#N/A</v>
      </c>
      <c r="AB6" s="333"/>
      <c r="AC6" s="419" t="str">
        <f>'.'!Z23</f>
        <v>ENERO-26</v>
      </c>
      <c r="AD6" s="341" t="e">
        <f>VLOOKUP($AB$5&amp;$AC6&amp;'PETICION DATOS GAS'!$O$35,'.'!$A$1672:$F$2607,5,FALSE)</f>
        <v>#N/A</v>
      </c>
    </row>
    <row r="7" spans="1:32" ht="23.25" customHeight="1" thickBot="1">
      <c r="A7" s="473">
        <f>'PETICION DATOS GAS'!E15</f>
        <v>0</v>
      </c>
      <c r="B7" s="473"/>
      <c r="C7" s="473"/>
      <c r="D7" s="473"/>
      <c r="E7" s="397"/>
      <c r="F7" s="397"/>
      <c r="G7" s="397"/>
      <c r="H7" s="397"/>
      <c r="I7" s="553" t="s">
        <v>108</v>
      </c>
      <c r="J7" s="553"/>
      <c r="K7" s="553"/>
      <c r="L7" s="435"/>
      <c r="M7" s="553" t="s">
        <v>492</v>
      </c>
      <c r="N7" s="553"/>
      <c r="O7" s="553"/>
      <c r="P7" s="553"/>
      <c r="Q7" s="439"/>
      <c r="R7" s="333"/>
      <c r="S7" s="419" t="str">
        <f>'.'!Z24</f>
        <v>FEBRERO-26</v>
      </c>
      <c r="T7" s="341" t="e">
        <f>VLOOKUP($R$5&amp;$S7&amp;'PETICION DATOS GAS'!$O$35,'.'!$A$1672:$F$2607,5,FALSE)</f>
        <v>#N/A</v>
      </c>
      <c r="W7" s="333"/>
      <c r="X7" s="419" t="str">
        <f>'.'!Z24</f>
        <v>FEBRERO-26</v>
      </c>
      <c r="Y7" s="341" t="e">
        <f>VLOOKUP($W$5&amp;$X7&amp;'PETICION DATOS GAS'!$O$35,'.'!$A$1672:$F$2607,5,FALSE)</f>
        <v>#N/A</v>
      </c>
      <c r="AB7" s="333"/>
      <c r="AC7" s="419" t="str">
        <f>'.'!Z24</f>
        <v>FEBRERO-26</v>
      </c>
      <c r="AD7" s="341" t="e">
        <f>VLOOKUP($AB$5&amp;$AC7&amp;'PETICION DATOS GAS'!$O$35,'.'!$A$1672:$F$2607,5,FALSE)</f>
        <v>#N/A</v>
      </c>
    </row>
    <row r="8" spans="1:32" ht="27" customHeight="1" thickBot="1">
      <c r="A8" s="464" t="str">
        <f>'PETICION DATOS GAS'!E14</f>
        <v>CCPP EXTERIORES ONDARRETA 2</v>
      </c>
      <c r="B8" s="464"/>
      <c r="C8" s="464"/>
      <c r="D8" s="464"/>
      <c r="E8" s="464"/>
      <c r="F8" s="464"/>
      <c r="G8" s="397"/>
      <c r="H8" s="397"/>
      <c r="I8" s="440">
        <f>'PETICION DATOS GAS'!D24</f>
        <v>46023</v>
      </c>
      <c r="J8" s="440">
        <f>'PETICION DATOS GAS'!E24</f>
        <v>46053</v>
      </c>
      <c r="K8" s="441"/>
      <c r="L8" s="442"/>
      <c r="M8" s="551">
        <f>'PETICION DATOS GAS'!E10</f>
        <v>4343455</v>
      </c>
      <c r="N8" s="551"/>
      <c r="O8" s="551"/>
      <c r="P8" s="443"/>
      <c r="Q8" s="443"/>
      <c r="R8" s="342"/>
      <c r="S8" s="419" t="str">
        <f>'.'!Z25</f>
        <v>MARZO-26</v>
      </c>
      <c r="T8" s="341" t="e">
        <f>VLOOKUP($R$5&amp;$S8&amp;'PETICION DATOS GAS'!$O$35,'.'!$A$1672:$F$2607,5,FALSE)</f>
        <v>#N/A</v>
      </c>
      <c r="W8" s="342"/>
      <c r="X8" s="419" t="str">
        <f>'.'!Z25</f>
        <v>MARZO-26</v>
      </c>
      <c r="Y8" s="341" t="e">
        <f>VLOOKUP($W$5&amp;$X8&amp;'PETICION DATOS GAS'!$O$35,'.'!$A$1672:$F$2607,5,FALSE)</f>
        <v>#N/A</v>
      </c>
      <c r="AB8" s="342"/>
      <c r="AC8" s="419" t="str">
        <f>'.'!Z25</f>
        <v>MARZO-26</v>
      </c>
      <c r="AD8" s="341" t="e">
        <f>VLOOKUP($AB$5&amp;$AC8&amp;'PETICION DATOS GAS'!$O$35,'.'!$A$1672:$F$2607,5,FALSE)</f>
        <v>#N/A</v>
      </c>
    </row>
    <row r="9" spans="1:32" ht="19.149999999999999" customHeight="1" thickBot="1">
      <c r="A9" s="474" t="s">
        <v>485</v>
      </c>
      <c r="B9" s="475"/>
      <c r="C9" s="475"/>
      <c r="D9" s="475"/>
      <c r="E9" s="475"/>
      <c r="F9" s="475"/>
      <c r="G9" s="475"/>
      <c r="H9" s="475"/>
      <c r="I9" s="185"/>
      <c r="J9" s="185"/>
      <c r="K9" s="185"/>
      <c r="L9" s="185"/>
      <c r="M9" s="185"/>
      <c r="N9" s="2"/>
      <c r="O9" s="2"/>
      <c r="P9" s="2"/>
      <c r="Q9" s="2"/>
      <c r="R9" s="342"/>
      <c r="S9" s="419" t="str">
        <f>'.'!Z26</f>
        <v>ABRIL-25</v>
      </c>
      <c r="T9" s="341" t="e">
        <f>VLOOKUP($R$5&amp;$S9&amp;'PETICION DATOS GAS'!$O$35,'.'!$A$1672:$F$2607,5,FALSE)</f>
        <v>#N/A</v>
      </c>
      <c r="W9" s="342"/>
      <c r="X9" s="419" t="str">
        <f>'.'!Z26</f>
        <v>ABRIL-25</v>
      </c>
      <c r="Y9" s="341" t="e">
        <f>VLOOKUP($W$5&amp;$X9&amp;'PETICION DATOS GAS'!$O$35,'.'!$A$1672:$F$2607,5,FALSE)</f>
        <v>#N/A</v>
      </c>
      <c r="AB9" s="342"/>
      <c r="AC9" s="419" t="str">
        <f>'.'!Z26</f>
        <v>ABRIL-25</v>
      </c>
      <c r="AD9" s="341" t="e">
        <f>VLOOKUP($AB$5&amp;$AC9&amp;'PETICION DATOS GAS'!$O$35,'.'!$A$1672:$F$2607,5,FALSE)</f>
        <v>#N/A</v>
      </c>
    </row>
    <row r="10" spans="1:32" ht="19.149999999999999" customHeight="1" thickBot="1">
      <c r="A10" s="475"/>
      <c r="B10" s="475"/>
      <c r="C10" s="475"/>
      <c r="D10" s="475"/>
      <c r="E10" s="475"/>
      <c r="F10" s="475"/>
      <c r="G10" s="475"/>
      <c r="H10" s="475"/>
      <c r="I10" s="347"/>
      <c r="J10" s="347"/>
      <c r="K10" s="347"/>
      <c r="L10" s="347"/>
      <c r="M10" s="347"/>
      <c r="N10" s="348"/>
      <c r="O10" s="348"/>
      <c r="P10" s="476" t="s">
        <v>486</v>
      </c>
      <c r="Q10" s="545" t="e">
        <f>(Q16/'PETICION DATOS GAS'!E25)*365</f>
        <v>#N/A</v>
      </c>
      <c r="R10" s="342"/>
      <c r="S10" s="419" t="str">
        <f>'.'!Z27</f>
        <v>MAYO-25</v>
      </c>
      <c r="T10" s="341" t="e">
        <f>VLOOKUP($R$5&amp;$S10&amp;'PETICION DATOS GAS'!$O$35,'.'!$A$1672:$F$2607,5,FALSE)</f>
        <v>#N/A</v>
      </c>
      <c r="W10" s="342"/>
      <c r="X10" s="419" t="str">
        <f>'.'!Z27</f>
        <v>MAYO-25</v>
      </c>
      <c r="Y10" s="341" t="e">
        <f>VLOOKUP($W$5&amp;$X10&amp;'PETICION DATOS GAS'!$O$35,'.'!$A$1672:$F$2607,5,FALSE)</f>
        <v>#N/A</v>
      </c>
      <c r="AB10" s="342"/>
      <c r="AC10" s="419" t="str">
        <f>'.'!Z27</f>
        <v>MAYO-25</v>
      </c>
      <c r="AD10" s="341" t="e">
        <f>VLOOKUP($AB$5&amp;$AC10&amp;'PETICION DATOS GAS'!$O$35,'.'!$A$1672:$F$2607,5,FALSE)</f>
        <v>#N/A</v>
      </c>
    </row>
    <row r="11" spans="1:32" ht="19.149999999999999" customHeight="1" thickBot="1">
      <c r="A11" s="475"/>
      <c r="B11" s="475"/>
      <c r="C11" s="475"/>
      <c r="D11" s="475"/>
      <c r="E11" s="475"/>
      <c r="F11" s="475"/>
      <c r="G11" s="475"/>
      <c r="H11" s="475"/>
      <c r="I11" s="185"/>
      <c r="J11" s="185"/>
      <c r="K11" s="185"/>
      <c r="L11" s="185"/>
      <c r="M11" s="185"/>
      <c r="N11" s="2"/>
      <c r="O11" s="2"/>
      <c r="P11" s="477"/>
      <c r="Q11" s="479"/>
      <c r="R11" s="342"/>
      <c r="S11" s="419" t="str">
        <f>'.'!Z28</f>
        <v>JUNIO-25</v>
      </c>
      <c r="T11" s="341" t="e">
        <f>VLOOKUP($R$5&amp;$S11&amp;'PETICION DATOS GAS'!$O$35,'.'!$A$1672:$F$2607,5,FALSE)</f>
        <v>#N/A</v>
      </c>
      <c r="W11" s="342"/>
      <c r="X11" s="419" t="str">
        <f>'.'!Z28</f>
        <v>JUNIO-25</v>
      </c>
      <c r="Y11" s="341" t="e">
        <f>VLOOKUP($W$5&amp;$X11&amp;'PETICION DATOS GAS'!$O$35,'.'!$A$1672:$F$2607,5,FALSE)</f>
        <v>#N/A</v>
      </c>
      <c r="AB11" s="342"/>
      <c r="AC11" s="419" t="str">
        <f>'.'!Z28</f>
        <v>JUNIO-25</v>
      </c>
      <c r="AD11" s="341" t="e">
        <f>VLOOKUP($AB$5&amp;$AC11&amp;'PETICION DATOS GAS'!$O$35,'.'!$A$1672:$F$2607,5,FALSE)</f>
        <v>#N/A</v>
      </c>
    </row>
    <row r="12" spans="1:32" ht="19.899999999999999" customHeight="1" thickBot="1">
      <c r="A12" s="475"/>
      <c r="B12" s="475"/>
      <c r="C12" s="475"/>
      <c r="D12" s="475"/>
      <c r="E12" s="475"/>
      <c r="F12" s="475"/>
      <c r="G12" s="475"/>
      <c r="H12" s="475"/>
      <c r="I12" s="2" t="s">
        <v>57</v>
      </c>
      <c r="J12" s="189" t="e">
        <f>Q49</f>
        <v>#N/A</v>
      </c>
      <c r="P12" s="477"/>
      <c r="Q12" s="479"/>
      <c r="R12" s="342"/>
      <c r="S12" s="419" t="str">
        <f>'.'!Z29</f>
        <v>JULIO-25</v>
      </c>
      <c r="T12" s="341" t="e">
        <f>VLOOKUP($R$5&amp;$S12&amp;'PETICION DATOS GAS'!$O$35,'.'!$A$1672:$F$2607,5,FALSE)</f>
        <v>#N/A</v>
      </c>
      <c r="W12" s="342"/>
      <c r="X12" s="419" t="str">
        <f>'.'!Z29</f>
        <v>JULIO-25</v>
      </c>
      <c r="Y12" s="341" t="e">
        <f>VLOOKUP($W$5&amp;$X12&amp;'PETICION DATOS GAS'!$O$35,'.'!$A$1672:$F$2607,5,FALSE)</f>
        <v>#N/A</v>
      </c>
      <c r="AB12" s="342"/>
      <c r="AC12" s="419" t="str">
        <f>'.'!Z29</f>
        <v>JULIO-25</v>
      </c>
      <c r="AD12" s="341" t="e">
        <f>VLOOKUP($AB$5&amp;$AC12&amp;'PETICION DATOS GAS'!$O$35,'.'!$A$1672:$F$2607,5,FALSE)</f>
        <v>#N/A</v>
      </c>
    </row>
    <row r="13" spans="1:32" ht="18" customHeight="1" thickBot="1">
      <c r="A13" s="475"/>
      <c r="B13" s="475"/>
      <c r="C13" s="475"/>
      <c r="D13" s="475"/>
      <c r="E13" s="475"/>
      <c r="F13" s="475"/>
      <c r="G13" s="475"/>
      <c r="H13" s="475"/>
      <c r="I13" s="2" t="s">
        <v>51</v>
      </c>
      <c r="J13" s="189">
        <f>Q32</f>
        <v>84960</v>
      </c>
      <c r="P13" s="477"/>
      <c r="Q13" s="479"/>
      <c r="R13" s="342"/>
      <c r="S13" s="419" t="str">
        <f>'.'!Z30</f>
        <v>AGOSTO-25</v>
      </c>
      <c r="T13" s="341" t="e">
        <f>VLOOKUP($R$5&amp;$S13&amp;'PETICION DATOS GAS'!$O$35,'.'!$A$1672:$F$2607,5,FALSE)</f>
        <v>#N/A</v>
      </c>
      <c r="W13" s="342"/>
      <c r="X13" s="419" t="str">
        <f>'.'!Z30</f>
        <v>AGOSTO-25</v>
      </c>
      <c r="Y13" s="341" t="e">
        <f>VLOOKUP($W$5&amp;$X13&amp;'PETICION DATOS GAS'!$O$35,'.'!$A$1672:$F$2607,5,FALSE)</f>
        <v>#N/A</v>
      </c>
      <c r="AB13" s="342"/>
      <c r="AC13" s="419" t="str">
        <f>'.'!Z30</f>
        <v>AGOSTO-25</v>
      </c>
      <c r="AD13" s="341" t="e">
        <f>VLOOKUP($AB$5&amp;$AC13&amp;'PETICION DATOS GAS'!$O$35,'.'!$A$1672:$F$2607,5,FALSE)</f>
        <v>#N/A</v>
      </c>
    </row>
    <row r="14" spans="1:32" ht="18" customHeight="1" thickBot="1">
      <c r="A14" s="475"/>
      <c r="B14" s="475"/>
      <c r="C14" s="475"/>
      <c r="D14" s="475"/>
      <c r="E14" s="475"/>
      <c r="F14" s="475"/>
      <c r="G14" s="475"/>
      <c r="H14" s="475"/>
      <c r="P14" s="477"/>
      <c r="Q14" s="479"/>
      <c r="R14" s="342"/>
      <c r="S14" s="419" t="str">
        <f>'.'!Z31</f>
        <v>SEPTIEMBRE-25</v>
      </c>
      <c r="T14" s="341" t="e">
        <f>VLOOKUP($R$5&amp;$S14&amp;'PETICION DATOS GAS'!$O$35,'.'!$A$1672:$F$2607,5,FALSE)</f>
        <v>#N/A</v>
      </c>
      <c r="W14" s="342"/>
      <c r="X14" s="419" t="str">
        <f>'.'!Z31</f>
        <v>SEPTIEMBRE-25</v>
      </c>
      <c r="Y14" s="341" t="e">
        <f>VLOOKUP($W$5&amp;$X14&amp;'PETICION DATOS GAS'!$O$35,'.'!$A$1672:$F$2607,5,FALSE)</f>
        <v>#N/A</v>
      </c>
      <c r="AB14" s="342"/>
      <c r="AC14" s="419" t="str">
        <f>'.'!Z31</f>
        <v>SEPTIEMBRE-25</v>
      </c>
      <c r="AD14" s="341" t="e">
        <f>VLOOKUP($AB$5&amp;$AC14&amp;'PETICION DATOS GAS'!$O$35,'.'!$A$1672:$F$2607,5,FALSE)</f>
        <v>#N/A</v>
      </c>
    </row>
    <row r="15" spans="1:32" ht="27" customHeight="1" thickBot="1">
      <c r="A15" s="475"/>
      <c r="B15" s="475"/>
      <c r="C15" s="475"/>
      <c r="D15" s="475"/>
      <c r="E15" s="475"/>
      <c r="F15" s="475"/>
      <c r="G15" s="475"/>
      <c r="H15" s="475"/>
      <c r="P15" s="349" t="s">
        <v>487</v>
      </c>
      <c r="Q15" s="350" t="e">
        <f>Q16/Q32</f>
        <v>#N/A</v>
      </c>
      <c r="R15" s="342"/>
      <c r="S15" s="419" t="str">
        <f>'.'!Z32</f>
        <v>OCTUBRE-25</v>
      </c>
      <c r="T15" s="341" t="e">
        <f>VLOOKUP($R$5&amp;$S15&amp;'PETICION DATOS GAS'!$O$35,'.'!$A$1672:$F$2607,5,FALSE)</f>
        <v>#N/A</v>
      </c>
      <c r="W15" s="342"/>
      <c r="X15" s="419" t="str">
        <f>'.'!Z32</f>
        <v>OCTUBRE-25</v>
      </c>
      <c r="Y15" s="341" t="e">
        <f>VLOOKUP($W$5&amp;$X15&amp;'PETICION DATOS GAS'!$O$35,'.'!$A$1672:$F$2607,5,FALSE)</f>
        <v>#N/A</v>
      </c>
      <c r="AB15" s="342"/>
      <c r="AC15" s="419" t="str">
        <f>'.'!Z32</f>
        <v>OCTUBRE-25</v>
      </c>
      <c r="AD15" s="341" t="e">
        <f>VLOOKUP($AB$5&amp;$AC15&amp;'PETICION DATOS GAS'!$O$35,'.'!$A$1672:$F$2607,5,FALSE)</f>
        <v>#N/A</v>
      </c>
    </row>
    <row r="16" spans="1:32" ht="27" customHeight="1" thickBot="1">
      <c r="A16" s="475"/>
      <c r="B16" s="475"/>
      <c r="C16" s="475"/>
      <c r="D16" s="475"/>
      <c r="E16" s="475"/>
      <c r="F16" s="475"/>
      <c r="G16" s="475"/>
      <c r="H16" s="475"/>
      <c r="P16" s="353" t="s">
        <v>488</v>
      </c>
      <c r="Q16" s="354" t="e">
        <f>Q32-Q49</f>
        <v>#N/A</v>
      </c>
      <c r="R16" s="342"/>
      <c r="S16" s="419" t="str">
        <f>'.'!Z33</f>
        <v>NOVIEMBRE-25</v>
      </c>
      <c r="T16" s="341" t="e">
        <f>VLOOKUP($R$5&amp;$S16&amp;'PETICION DATOS GAS'!$O$35,'.'!$A$1672:$F$2607,5,FALSE)</f>
        <v>#N/A</v>
      </c>
      <c r="W16" s="342"/>
      <c r="X16" s="419" t="str">
        <f>'.'!Z33</f>
        <v>NOVIEMBRE-25</v>
      </c>
      <c r="Y16" s="341" t="e">
        <f>VLOOKUP($W$5&amp;$X16&amp;'PETICION DATOS GAS'!$O$35,'.'!$A$1672:$F$2607,5,FALSE)</f>
        <v>#N/A</v>
      </c>
      <c r="AB16" s="342"/>
      <c r="AC16" s="419" t="str">
        <f>'.'!Z33</f>
        <v>NOVIEMBRE-25</v>
      </c>
      <c r="AD16" s="341" t="e">
        <f>VLOOKUP($AB$5&amp;$AC16&amp;'PETICION DATOS GAS'!$O$35,'.'!$A$1672:$F$2607,5,FALSE)</f>
        <v>#N/A</v>
      </c>
    </row>
    <row r="17" spans="1:30" ht="19.149999999999999" customHeight="1" thickBot="1">
      <c r="A17" s="475"/>
      <c r="B17" s="475"/>
      <c r="C17" s="475"/>
      <c r="D17" s="475"/>
      <c r="E17" s="475"/>
      <c r="F17" s="475"/>
      <c r="G17" s="475"/>
      <c r="H17" s="475"/>
      <c r="P17" s="356"/>
      <c r="Q17" s="357"/>
      <c r="R17" s="342"/>
      <c r="S17" s="419" t="str">
        <f>'.'!Z34</f>
        <v>DICIEMBRE-25</v>
      </c>
      <c r="T17" s="341" t="e">
        <f>VLOOKUP($R$5&amp;$S17&amp;'PETICION DATOS GAS'!$O$35,'.'!$A$1672:$F$2607,5,FALSE)</f>
        <v>#N/A</v>
      </c>
      <c r="W17" s="342"/>
      <c r="X17" s="419" t="str">
        <f>'.'!Z34</f>
        <v>DICIEMBRE-25</v>
      </c>
      <c r="Y17" s="341" t="e">
        <f>VLOOKUP($W$5&amp;$X17&amp;'PETICION DATOS GAS'!$O$35,'.'!$A$1672:$F$2607,5,FALSE)</f>
        <v>#N/A</v>
      </c>
      <c r="AB17" s="342"/>
      <c r="AC17" s="419" t="str">
        <f>'.'!Z34</f>
        <v>DICIEMBRE-25</v>
      </c>
      <c r="AD17" s="341" t="e">
        <f>VLOOKUP($AB$5&amp;$AC17&amp;'PETICION DATOS GAS'!$O$35,'.'!$A$1672:$F$2607,5,FALSE)</f>
        <v>#N/A</v>
      </c>
    </row>
    <row r="18" spans="1:30" ht="19.899999999999999" customHeight="1">
      <c r="A18" s="475"/>
      <c r="B18" s="475"/>
      <c r="C18" s="475"/>
      <c r="D18" s="475"/>
      <c r="E18" s="475"/>
      <c r="F18" s="475"/>
      <c r="G18" s="475"/>
      <c r="H18" s="475"/>
      <c r="R18" s="342"/>
      <c r="S18" s="351"/>
      <c r="T18" s="352"/>
      <c r="U18" s="352"/>
      <c r="W18" s="342"/>
      <c r="X18" s="351"/>
      <c r="Y18" s="352"/>
      <c r="AB18" s="342"/>
      <c r="AC18" s="351"/>
      <c r="AD18" s="352"/>
    </row>
    <row r="19" spans="1:30" ht="22.9" customHeight="1" thickBot="1">
      <c r="A19" s="475"/>
      <c r="B19" s="475"/>
      <c r="C19" s="475"/>
      <c r="D19" s="475"/>
      <c r="E19" s="475"/>
      <c r="F19" s="475"/>
      <c r="G19" s="475"/>
      <c r="H19" s="475"/>
      <c r="I19" s="557" t="s">
        <v>1</v>
      </c>
      <c r="J19" s="557"/>
      <c r="K19" s="557"/>
      <c r="L19" s="557"/>
      <c r="M19" s="557"/>
      <c r="N19" s="557"/>
      <c r="O19" s="557"/>
      <c r="P19" s="557"/>
      <c r="Q19" s="557"/>
      <c r="R19" s="342"/>
      <c r="S19" s="340" t="s">
        <v>442</v>
      </c>
      <c r="T19" s="355" t="e">
        <f>AVERAGE(T6:T17)</f>
        <v>#N/A</v>
      </c>
      <c r="W19" s="342"/>
      <c r="X19" s="340" t="s">
        <v>442</v>
      </c>
      <c r="Y19" s="355" t="e">
        <f>AVERAGE(Y6:Y17)</f>
        <v>#N/A</v>
      </c>
      <c r="AB19" s="342"/>
      <c r="AC19" s="340" t="s">
        <v>442</v>
      </c>
      <c r="AD19" s="355" t="e">
        <f>AVERAGE(AD6:AD17)</f>
        <v>#N/A</v>
      </c>
    </row>
    <row r="20" spans="1:30" ht="22.15" customHeight="1">
      <c r="A20" s="475"/>
      <c r="B20" s="475"/>
      <c r="C20" s="475"/>
      <c r="D20" s="475"/>
      <c r="E20" s="475"/>
      <c r="F20" s="475"/>
      <c r="G20" s="475"/>
      <c r="H20" s="475"/>
      <c r="I20" s="558" t="str">
        <f>"COMERCIALIZADOR ACTUAL: "&amp;'PETICION DATOS GAS'!E18</f>
        <v xml:space="preserve">COMERCIALIZADOR ACTUAL: </v>
      </c>
      <c r="J20" s="558"/>
      <c r="K20" s="558"/>
      <c r="L20" s="558"/>
      <c r="M20" s="558"/>
      <c r="N20" s="558"/>
      <c r="O20" s="558"/>
      <c r="P20" s="558"/>
      <c r="Q20" s="558"/>
    </row>
    <row r="21" spans="1:30" ht="19.149999999999999" customHeight="1">
      <c r="A21" s="475"/>
      <c r="B21" s="475"/>
      <c r="C21" s="475"/>
      <c r="D21" s="475"/>
      <c r="E21" s="475"/>
      <c r="F21" s="475"/>
      <c r="G21" s="475"/>
      <c r="H21" s="475"/>
      <c r="I21" s="359"/>
      <c r="J21" s="359"/>
      <c r="K21" s="359"/>
      <c r="L21" s="359"/>
      <c r="M21" s="359"/>
      <c r="N21" s="359"/>
      <c r="O21" s="359"/>
      <c r="P21" s="359"/>
      <c r="Q21" s="359"/>
    </row>
    <row r="22" spans="1:30" ht="19.149999999999999" customHeight="1" thickBot="1">
      <c r="A22" s="475"/>
      <c r="B22" s="475"/>
      <c r="C22" s="475"/>
      <c r="D22" s="475"/>
      <c r="E22" s="475"/>
      <c r="F22" s="475"/>
      <c r="G22" s="475"/>
      <c r="H22" s="475"/>
      <c r="I22" s="360"/>
      <c r="J22" s="360"/>
      <c r="K22" s="360"/>
      <c r="L22" s="360"/>
      <c r="M22" s="360"/>
      <c r="N22" s="360"/>
      <c r="O22" s="361"/>
      <c r="P22" s="362" t="s">
        <v>9</v>
      </c>
      <c r="Q22" s="363" t="str">
        <f>'PETICION DATOS GAS'!E8</f>
        <v>RL06</v>
      </c>
    </row>
    <row r="23" spans="1:30" ht="19.899999999999999" customHeight="1" thickBot="1">
      <c r="A23" s="475"/>
      <c r="B23" s="475"/>
      <c r="C23" s="475"/>
      <c r="D23" s="475"/>
      <c r="E23" s="475"/>
      <c r="F23" s="475"/>
      <c r="G23" s="475"/>
      <c r="H23" s="475"/>
      <c r="I23" s="547" t="s">
        <v>496</v>
      </c>
      <c r="J23" s="547"/>
      <c r="K23" s="547"/>
      <c r="L23" s="547"/>
      <c r="M23" s="547"/>
      <c r="N23" s="547"/>
      <c r="O23" s="361"/>
      <c r="P23" s="364" t="s">
        <v>109</v>
      </c>
      <c r="Q23" s="365">
        <f>'PETICION DATOS GAS'!E25</f>
        <v>30</v>
      </c>
    </row>
    <row r="24" spans="1:30" ht="24" customHeight="1">
      <c r="A24" s="475"/>
      <c r="B24" s="475"/>
      <c r="C24" s="475"/>
      <c r="D24" s="475"/>
      <c r="E24" s="475"/>
      <c r="F24" s="475"/>
      <c r="G24" s="475"/>
      <c r="H24" s="475"/>
      <c r="I24" s="366"/>
      <c r="J24" s="361"/>
      <c r="K24" s="361"/>
      <c r="L24" s="361"/>
      <c r="M24" s="361"/>
      <c r="N24" s="361"/>
      <c r="O24" s="361"/>
      <c r="P24" s="369"/>
      <c r="Q24" s="369"/>
    </row>
    <row r="25" spans="1:30" ht="19.149999999999999" customHeight="1">
      <c r="A25" s="475"/>
      <c r="B25" s="475"/>
      <c r="C25" s="475"/>
      <c r="D25" s="475"/>
      <c r="E25" s="475"/>
      <c r="F25" s="475"/>
      <c r="G25" s="475"/>
      <c r="H25" s="475"/>
      <c r="I25" s="361"/>
      <c r="J25" s="361"/>
      <c r="K25" s="483">
        <f>'PETICION DATOS GAS'!E29</f>
        <v>1110858</v>
      </c>
      <c r="L25" s="484"/>
      <c r="M25" s="361"/>
      <c r="N25" s="361"/>
      <c r="O25" s="361"/>
      <c r="P25" s="368"/>
      <c r="Q25" s="369"/>
    </row>
    <row r="26" spans="1:30" ht="19.5" thickBot="1">
      <c r="A26" s="475"/>
      <c r="B26" s="475"/>
      <c r="C26" s="475"/>
      <c r="D26" s="475"/>
      <c r="E26" s="475"/>
      <c r="F26" s="475"/>
      <c r="G26" s="475"/>
      <c r="H26" s="475"/>
      <c r="I26" s="361"/>
      <c r="J26" s="361"/>
      <c r="K26" s="483"/>
      <c r="L26" s="484"/>
      <c r="M26" s="361"/>
      <c r="N26" s="361"/>
      <c r="O26" s="361"/>
      <c r="P26" s="362" t="s">
        <v>69</v>
      </c>
      <c r="Q26" s="370">
        <f>'PETICION DATOS GAS'!E33</f>
        <v>2952.6605640000002</v>
      </c>
      <c r="R26" s="335" t="s">
        <v>121</v>
      </c>
      <c r="S26" s="358"/>
      <c r="W26" s="335" t="s">
        <v>407</v>
      </c>
      <c r="X26" s="358"/>
      <c r="AB26" s="335" t="s">
        <v>408</v>
      </c>
      <c r="AC26" s="358"/>
    </row>
    <row r="27" spans="1:30" ht="19.899999999999999" customHeight="1" thickBot="1">
      <c r="A27" s="475"/>
      <c r="B27" s="475"/>
      <c r="C27" s="475"/>
      <c r="D27" s="475"/>
      <c r="E27" s="475"/>
      <c r="F27" s="475"/>
      <c r="G27" s="475"/>
      <c r="H27" s="475"/>
      <c r="I27" s="361"/>
      <c r="J27" s="361"/>
      <c r="K27" s="361"/>
      <c r="L27" s="361"/>
      <c r="M27" s="361"/>
      <c r="N27" s="361"/>
      <c r="O27" s="361"/>
      <c r="P27" s="364" t="s">
        <v>111</v>
      </c>
      <c r="Q27" s="371">
        <f>'PETICION DATOS GAS'!E34</f>
        <v>238</v>
      </c>
      <c r="R27" s="342"/>
      <c r="S27" s="419" t="str">
        <f>'.'!Z23</f>
        <v>ENERO-26</v>
      </c>
      <c r="T27" s="341" t="e">
        <f>VLOOKUP($R$26&amp;$S27&amp;'PETICION DATOS GAS'!$O$35,'.'!$A$1672:$F$2607,5,FALSE)</f>
        <v>#N/A</v>
      </c>
      <c r="W27" s="342"/>
      <c r="X27" s="419" t="str">
        <f>'.'!Z23</f>
        <v>ENERO-26</v>
      </c>
      <c r="Y27" s="341" t="e">
        <f>VLOOKUP($W$26&amp;$X27&amp;'PETICION DATOS GAS'!$O$35,'.'!$A$1672:$F$2607,5,FALSE)</f>
        <v>#N/A</v>
      </c>
      <c r="AB27" s="342"/>
      <c r="AC27" s="419" t="str">
        <f>'.'!Z23</f>
        <v>ENERO-26</v>
      </c>
      <c r="AD27" s="341" t="e">
        <f>VLOOKUP($AB$26&amp;$AC27&amp;'PETICION DATOS GAS'!$O$35,'.'!$A$1672:$F$2607,5,FALSE)</f>
        <v>#N/A</v>
      </c>
    </row>
    <row r="28" spans="1:30" ht="19.899999999999999" customHeight="1" thickBot="1">
      <c r="A28" s="475"/>
      <c r="B28" s="475"/>
      <c r="C28" s="475"/>
      <c r="D28" s="475"/>
      <c r="E28" s="475"/>
      <c r="F28" s="475"/>
      <c r="G28" s="475"/>
      <c r="H28" s="475"/>
      <c r="I28" s="361"/>
      <c r="J28" s="361"/>
      <c r="K28" s="361"/>
      <c r="L28" s="361"/>
      <c r="M28" s="361"/>
      <c r="N28" s="361"/>
      <c r="O28" s="361"/>
      <c r="P28" s="372" t="s">
        <v>11</v>
      </c>
      <c r="Q28" s="373">
        <f>'PETICION DATOS GAS'!E35</f>
        <v>0.21</v>
      </c>
      <c r="R28" s="342"/>
      <c r="S28" s="419" t="str">
        <f>'.'!Z24</f>
        <v>FEBRERO-26</v>
      </c>
      <c r="T28" s="341" t="e">
        <f>VLOOKUP($R$26&amp;$S28&amp;'PETICION DATOS GAS'!$O$35,'.'!$A$1672:$F$2607,5,FALSE)</f>
        <v>#N/A</v>
      </c>
      <c r="W28" s="342"/>
      <c r="X28" s="419" t="str">
        <f>'.'!Z24</f>
        <v>FEBRERO-26</v>
      </c>
      <c r="Y28" s="341" t="e">
        <f>VLOOKUP($W$26&amp;$X28&amp;'PETICION DATOS GAS'!$O$35,'.'!$A$1672:$F$2607,5,FALSE)</f>
        <v>#N/A</v>
      </c>
      <c r="AB28" s="342"/>
      <c r="AC28" s="419" t="str">
        <f>'.'!Z24</f>
        <v>FEBRERO-26</v>
      </c>
      <c r="AD28" s="341" t="e">
        <f>VLOOKUP($AB$26&amp;$AC28&amp;'PETICION DATOS GAS'!$O$35,'.'!$A$1672:$F$2607,5,FALSE)</f>
        <v>#N/A</v>
      </c>
    </row>
    <row r="29" spans="1:30" ht="19.5" customHeight="1" thickBot="1">
      <c r="A29" s="475"/>
      <c r="B29" s="475"/>
      <c r="C29" s="475"/>
      <c r="D29" s="475"/>
      <c r="E29" s="475"/>
      <c r="F29" s="475"/>
      <c r="G29" s="475"/>
      <c r="H29" s="475"/>
      <c r="I29" s="361"/>
      <c r="J29" s="361"/>
      <c r="K29" s="361"/>
      <c r="L29" s="361"/>
      <c r="M29" s="361"/>
      <c r="N29" s="361"/>
      <c r="O29" s="361"/>
      <c r="P29" s="361"/>
      <c r="Q29" s="361"/>
      <c r="R29" s="342"/>
      <c r="S29" s="419" t="str">
        <f>'.'!Z25</f>
        <v>MARZO-26</v>
      </c>
      <c r="T29" s="341" t="e">
        <f>VLOOKUP($R$26&amp;$S29&amp;'PETICION DATOS GAS'!$O$35,'.'!$A$1672:$F$2607,5,FALSE)</f>
        <v>#N/A</v>
      </c>
      <c r="W29" s="342"/>
      <c r="X29" s="419" t="str">
        <f>'.'!Z25</f>
        <v>MARZO-26</v>
      </c>
      <c r="Y29" s="341" t="e">
        <f>VLOOKUP($W$26&amp;$X29&amp;'PETICION DATOS GAS'!$O$35,'.'!$A$1672:$F$2607,5,FALSE)</f>
        <v>#N/A</v>
      </c>
      <c r="AB29" s="342"/>
      <c r="AC29" s="419" t="str">
        <f>'.'!Z25</f>
        <v>MARZO-26</v>
      </c>
      <c r="AD29" s="341" t="e">
        <f>VLOOKUP($AB$26&amp;$AC29&amp;'PETICION DATOS GAS'!$O$35,'.'!$A$1672:$F$2607,5,FALSE)</f>
        <v>#N/A</v>
      </c>
    </row>
    <row r="30" spans="1:30" ht="21" customHeight="1" thickBot="1">
      <c r="A30" s="475"/>
      <c r="B30" s="475"/>
      <c r="C30" s="475"/>
      <c r="D30" s="475"/>
      <c r="E30" s="475"/>
      <c r="F30" s="475"/>
      <c r="G30" s="475"/>
      <c r="H30" s="475"/>
      <c r="I30" s="361"/>
      <c r="J30" s="361"/>
      <c r="K30" s="361"/>
      <c r="L30" s="361"/>
      <c r="M30" s="361"/>
      <c r="N30" s="361"/>
      <c r="O30" s="361"/>
      <c r="P30" s="361"/>
      <c r="Q30" s="361"/>
      <c r="R30" s="342"/>
      <c r="S30" s="419" t="str">
        <f>'.'!Z26</f>
        <v>ABRIL-25</v>
      </c>
      <c r="T30" s="341" t="e">
        <f>VLOOKUP($R$26&amp;$S30&amp;'PETICION DATOS GAS'!$O$35,'.'!$A$1672:$F$2607,5,FALSE)</f>
        <v>#N/A</v>
      </c>
      <c r="W30" s="342"/>
      <c r="X30" s="419" t="str">
        <f>'.'!Z26</f>
        <v>ABRIL-25</v>
      </c>
      <c r="Y30" s="341" t="e">
        <f>VLOOKUP($W$26&amp;$X30&amp;'PETICION DATOS GAS'!$O$35,'.'!$A$1672:$F$2607,5,FALSE)</f>
        <v>#N/A</v>
      </c>
      <c r="AB30" s="342"/>
      <c r="AC30" s="419" t="str">
        <f>'.'!Z26</f>
        <v>ABRIL-25</v>
      </c>
      <c r="AD30" s="341" t="e">
        <f>VLOOKUP($AB$26&amp;$AC30&amp;'PETICION DATOS GAS'!$O$35,'.'!$A$1672:$F$2607,5,FALSE)</f>
        <v>#N/A</v>
      </c>
    </row>
    <row r="31" spans="1:30" ht="19.149999999999999" customHeight="1" thickBot="1">
      <c r="A31" s="475"/>
      <c r="B31" s="475"/>
      <c r="C31" s="475"/>
      <c r="D31" s="475"/>
      <c r="E31" s="475"/>
      <c r="F31" s="475"/>
      <c r="G31" s="475"/>
      <c r="H31" s="475"/>
      <c r="I31" s="361"/>
      <c r="J31" s="361"/>
      <c r="K31" s="361"/>
      <c r="L31" s="361"/>
      <c r="M31" s="361"/>
      <c r="N31" s="361"/>
      <c r="O31" s="361"/>
      <c r="P31" s="359"/>
      <c r="Q31" s="361"/>
      <c r="R31" s="342"/>
      <c r="S31" s="419" t="str">
        <f>'.'!Z27</f>
        <v>MAYO-25</v>
      </c>
      <c r="T31" s="341" t="e">
        <f>VLOOKUP($R$26&amp;$S31&amp;'PETICION DATOS GAS'!$O$35,'.'!$A$1672:$F$2607,5,FALSE)</f>
        <v>#N/A</v>
      </c>
      <c r="W31" s="342"/>
      <c r="X31" s="419" t="str">
        <f>'.'!Z27</f>
        <v>MAYO-25</v>
      </c>
      <c r="Y31" s="341" t="e">
        <f>VLOOKUP($W$26&amp;$X31&amp;'PETICION DATOS GAS'!$O$35,'.'!$A$1672:$F$2607,5,FALSE)</f>
        <v>#N/A</v>
      </c>
      <c r="AB31" s="342"/>
      <c r="AC31" s="419" t="str">
        <f>'.'!Z27</f>
        <v>MAYO-25</v>
      </c>
      <c r="AD31" s="341" t="e">
        <f>VLOOKUP($AB$26&amp;$AC31&amp;'PETICION DATOS GAS'!$O$35,'.'!$A$1672:$F$2607,5,FALSE)</f>
        <v>#N/A</v>
      </c>
    </row>
    <row r="32" spans="1:30" ht="24" customHeight="1" thickBot="1">
      <c r="A32" s="346"/>
      <c r="B32" s="346"/>
      <c r="C32" s="346"/>
      <c r="D32" s="346"/>
      <c r="E32" s="346"/>
      <c r="F32" s="346"/>
      <c r="G32" s="346"/>
      <c r="H32" s="346"/>
      <c r="I32" s="361"/>
      <c r="J32" s="361"/>
      <c r="K32" s="361"/>
      <c r="L32" s="361"/>
      <c r="M32" s="361"/>
      <c r="N32" s="361"/>
      <c r="O32" s="361"/>
      <c r="P32" s="459" t="s">
        <v>112</v>
      </c>
      <c r="Q32" s="460">
        <f>'PETICION DATOS GAS'!E39</f>
        <v>84960</v>
      </c>
      <c r="R32" s="342"/>
      <c r="S32" s="419" t="str">
        <f>'.'!Z28</f>
        <v>JUNIO-25</v>
      </c>
      <c r="T32" s="341" t="e">
        <f>VLOOKUP($R$26&amp;$S32&amp;'PETICION DATOS GAS'!$O$35,'.'!$A$1672:$F$2607,5,FALSE)</f>
        <v>#N/A</v>
      </c>
      <c r="W32" s="342"/>
      <c r="X32" s="419" t="str">
        <f>'.'!Z28</f>
        <v>JUNIO-25</v>
      </c>
      <c r="Y32" s="341" t="e">
        <f>VLOOKUP($W$26&amp;$X32&amp;'PETICION DATOS GAS'!$O$35,'.'!$A$1672:$F$2607,5,FALSE)</f>
        <v>#N/A</v>
      </c>
      <c r="AB32" s="342"/>
      <c r="AC32" s="419" t="str">
        <f>'.'!Z28</f>
        <v>JUNIO-25</v>
      </c>
      <c r="AD32" s="341" t="e">
        <f>VLOOKUP($AB$26&amp;$AC32&amp;'PETICION DATOS GAS'!$O$35,'.'!$A$1672:$F$2607,5,FALSE)</f>
        <v>#N/A</v>
      </c>
    </row>
    <row r="33" spans="1:30" ht="19.899999999999999" customHeight="1" thickBot="1">
      <c r="A33" s="346"/>
      <c r="B33" s="346"/>
      <c r="C33" s="346"/>
      <c r="D33" s="346"/>
      <c r="E33" s="346"/>
      <c r="F33" s="346"/>
      <c r="G33" s="346"/>
      <c r="H33" s="346"/>
      <c r="R33" s="342"/>
      <c r="S33" s="419" t="str">
        <f>'.'!Z29</f>
        <v>JULIO-25</v>
      </c>
      <c r="T33" s="341" t="e">
        <f>VLOOKUP($R$26&amp;$S33&amp;'PETICION DATOS GAS'!$O$35,'.'!$A$1672:$F$2607,5,FALSE)</f>
        <v>#N/A</v>
      </c>
      <c r="W33" s="342"/>
      <c r="X33" s="419" t="str">
        <f>'.'!Z29</f>
        <v>JULIO-25</v>
      </c>
      <c r="Y33" s="341" t="e">
        <f>VLOOKUP($W$26&amp;$X33&amp;'PETICION DATOS GAS'!$O$35,'.'!$A$1672:$F$2607,5,FALSE)</f>
        <v>#N/A</v>
      </c>
      <c r="AB33" s="342"/>
      <c r="AC33" s="419" t="str">
        <f>'.'!Z29</f>
        <v>JULIO-25</v>
      </c>
      <c r="AD33" s="341" t="e">
        <f>VLOOKUP($AB$26&amp;$AC33&amp;'PETICION DATOS GAS'!$O$35,'.'!$A$1672:$F$2607,5,FALSE)</f>
        <v>#N/A</v>
      </c>
    </row>
    <row r="34" spans="1:30" ht="19.899999999999999" customHeight="1" thickBot="1">
      <c r="A34" s="346"/>
      <c r="B34" s="346"/>
      <c r="C34" s="346"/>
      <c r="D34" s="346"/>
      <c r="E34" s="346"/>
      <c r="F34" s="346"/>
      <c r="G34" s="346"/>
      <c r="R34" s="342"/>
      <c r="S34" s="419" t="str">
        <f>'.'!Z30</f>
        <v>AGOSTO-25</v>
      </c>
      <c r="T34" s="341" t="e">
        <f>VLOOKUP($R$26&amp;$S34&amp;'PETICION DATOS GAS'!$O$35,'.'!$A$1672:$F$2607,5,FALSE)</f>
        <v>#N/A</v>
      </c>
      <c r="W34" s="342"/>
      <c r="X34" s="419" t="str">
        <f>'.'!Z30</f>
        <v>AGOSTO-25</v>
      </c>
      <c r="Y34" s="341" t="e">
        <f>VLOOKUP($W$26&amp;$X34&amp;'PETICION DATOS GAS'!$O$35,'.'!$A$1672:$F$2607,5,FALSE)</f>
        <v>#N/A</v>
      </c>
      <c r="AB34" s="342"/>
      <c r="AC34" s="419" t="str">
        <f>'.'!Z30</f>
        <v>AGOSTO-25</v>
      </c>
      <c r="AD34" s="341" t="e">
        <f>VLOOKUP($AB$26&amp;$AC34&amp;'PETICION DATOS GAS'!$O$35,'.'!$A$1672:$F$2607,5,FALSE)</f>
        <v>#N/A</v>
      </c>
    </row>
    <row r="35" spans="1:30" ht="19.149999999999999" customHeight="1" thickBot="1">
      <c r="A35" s="346"/>
      <c r="B35" s="346"/>
      <c r="C35" s="346"/>
      <c r="D35" s="346"/>
      <c r="E35" s="346"/>
      <c r="F35" s="346"/>
      <c r="G35" s="346"/>
      <c r="H35" s="346"/>
      <c r="I35" s="489" t="s">
        <v>46</v>
      </c>
      <c r="J35" s="489"/>
      <c r="K35" s="489"/>
      <c r="L35" s="489"/>
      <c r="M35" s="489"/>
      <c r="N35" s="489"/>
      <c r="O35" s="489"/>
      <c r="P35" s="489"/>
      <c r="Q35" s="489"/>
      <c r="R35" s="342"/>
      <c r="S35" s="419" t="str">
        <f>'.'!Z31</f>
        <v>SEPTIEMBRE-25</v>
      </c>
      <c r="T35" s="341" t="e">
        <f>VLOOKUP($R$26&amp;$S35&amp;'PETICION DATOS GAS'!$O$35,'.'!$A$1672:$F$2607,5,FALSE)</f>
        <v>#N/A</v>
      </c>
      <c r="W35" s="342"/>
      <c r="X35" s="419" t="str">
        <f>'.'!Z31</f>
        <v>SEPTIEMBRE-25</v>
      </c>
      <c r="Y35" s="341" t="e">
        <f>VLOOKUP($W$26&amp;$X35&amp;'PETICION DATOS GAS'!$O$35,'.'!$A$1672:$F$2607,5,FALSE)</f>
        <v>#N/A</v>
      </c>
      <c r="AB35" s="342"/>
      <c r="AC35" s="419" t="str">
        <f>'.'!Z31</f>
        <v>SEPTIEMBRE-25</v>
      </c>
      <c r="AD35" s="341" t="e">
        <f>VLOOKUP($AB$26&amp;$AC35&amp;'PETICION DATOS GAS'!$O$35,'.'!$A$1672:$F$2607,5,FALSE)</f>
        <v>#N/A</v>
      </c>
    </row>
    <row r="36" spans="1:30" ht="19.899999999999999" customHeight="1" thickBot="1">
      <c r="A36" s="346"/>
      <c r="B36" s="346"/>
      <c r="C36" s="346"/>
      <c r="D36" s="346"/>
      <c r="E36" s="346"/>
      <c r="F36" s="346"/>
      <c r="G36" s="346"/>
      <c r="H36" s="346"/>
      <c r="I36" s="490" t="s">
        <v>57</v>
      </c>
      <c r="J36" s="490"/>
      <c r="K36" s="490"/>
      <c r="L36" s="490"/>
      <c r="M36" s="490"/>
      <c r="N36" s="490"/>
      <c r="O36" s="490"/>
      <c r="P36" s="490"/>
      <c r="Q36" s="490"/>
      <c r="R36" s="342"/>
      <c r="S36" s="419" t="str">
        <f>'.'!Z32</f>
        <v>OCTUBRE-25</v>
      </c>
      <c r="T36" s="341" t="e">
        <f>VLOOKUP($R$26&amp;$S36&amp;'PETICION DATOS GAS'!$O$35,'.'!$A$1672:$F$2607,5,FALSE)</f>
        <v>#N/A</v>
      </c>
      <c r="W36" s="342"/>
      <c r="X36" s="419" t="str">
        <f>'.'!Z32</f>
        <v>OCTUBRE-25</v>
      </c>
      <c r="Y36" s="341" t="e">
        <f>VLOOKUP($W$26&amp;$X36&amp;'PETICION DATOS GAS'!$O$35,'.'!$A$1672:$F$2607,5,FALSE)</f>
        <v>#N/A</v>
      </c>
      <c r="AB36" s="342"/>
      <c r="AC36" s="419" t="str">
        <f>'.'!Z32</f>
        <v>OCTUBRE-25</v>
      </c>
      <c r="AD36" s="341" t="e">
        <f>VLOOKUP($AB$26&amp;$AC36&amp;'PETICION DATOS GAS'!$O$35,'.'!$A$1672:$F$2607,5,FALSE)</f>
        <v>#N/A</v>
      </c>
    </row>
    <row r="37" spans="1:30" ht="22.15" customHeight="1" thickBot="1">
      <c r="A37" s="346"/>
      <c r="B37" s="346"/>
      <c r="C37" s="346"/>
      <c r="D37" s="346"/>
      <c r="E37" s="346"/>
      <c r="F37" s="346"/>
      <c r="G37" s="346"/>
      <c r="H37" s="346"/>
      <c r="I37" s="577" t="str">
        <f>"TARIFA ELEGIDA:  "&amp;'PETICION DATOS GAS'!O35</f>
        <v xml:space="preserve">TARIFA ELEGIDA:  </v>
      </c>
      <c r="J37" s="577"/>
      <c r="K37" s="577"/>
      <c r="L37" s="577"/>
      <c r="M37" s="577"/>
      <c r="N37" s="577"/>
      <c r="O37" s="577"/>
      <c r="P37" s="577"/>
      <c r="Q37" s="577"/>
      <c r="R37" s="342"/>
      <c r="S37" s="419" t="str">
        <f>'.'!Z33</f>
        <v>NOVIEMBRE-25</v>
      </c>
      <c r="T37" s="341" t="e">
        <f>VLOOKUP($R$26&amp;$S37&amp;'PETICION DATOS GAS'!$O$35,'.'!$A$1672:$F$2607,5,FALSE)</f>
        <v>#N/A</v>
      </c>
      <c r="W37" s="342"/>
      <c r="X37" s="419" t="str">
        <f>'.'!Z33</f>
        <v>NOVIEMBRE-25</v>
      </c>
      <c r="Y37" s="341" t="e">
        <f>VLOOKUP($W$26&amp;$X37&amp;'PETICION DATOS GAS'!$O$35,'.'!$A$1672:$F$2607,5,FALSE)</f>
        <v>#N/A</v>
      </c>
      <c r="AB37" s="342"/>
      <c r="AC37" s="419" t="str">
        <f>'.'!Z33</f>
        <v>NOVIEMBRE-25</v>
      </c>
      <c r="AD37" s="341" t="e">
        <f>VLOOKUP($AB$26&amp;$AC37&amp;'PETICION DATOS GAS'!$O$35,'.'!$A$1672:$F$2607,5,FALSE)</f>
        <v>#N/A</v>
      </c>
    </row>
    <row r="38" spans="1:30" ht="19.149999999999999" customHeight="1" thickBot="1">
      <c r="A38" s="346"/>
      <c r="B38" s="346"/>
      <c r="C38" s="346"/>
      <c r="D38" s="346"/>
      <c r="E38" s="346"/>
      <c r="F38" s="346"/>
      <c r="G38" s="346"/>
      <c r="H38" s="346"/>
      <c r="I38" s="381"/>
      <c r="J38" s="186"/>
      <c r="K38" s="186"/>
      <c r="L38" s="186"/>
      <c r="M38" s="186"/>
      <c r="N38" s="186"/>
      <c r="O38" s="186"/>
      <c r="P38" s="186"/>
      <c r="Q38" s="186"/>
      <c r="R38" s="342"/>
      <c r="S38" s="419" t="str">
        <f>'.'!Z34</f>
        <v>DICIEMBRE-25</v>
      </c>
      <c r="T38" s="341" t="e">
        <f>VLOOKUP($R$26&amp;$S38&amp;'PETICION DATOS GAS'!$O$35,'.'!$A$1672:$F$2607,5,FALSE)</f>
        <v>#N/A</v>
      </c>
      <c r="W38" s="342"/>
      <c r="X38" s="419" t="str">
        <f>'.'!Z34</f>
        <v>DICIEMBRE-25</v>
      </c>
      <c r="Y38" s="341" t="e">
        <f>VLOOKUP($W$26&amp;$X38&amp;'PETICION DATOS GAS'!$O$35,'.'!$A$1672:$F$2607,5,FALSE)</f>
        <v>#N/A</v>
      </c>
      <c r="AB38" s="342"/>
      <c r="AC38" s="419" t="str">
        <f>'.'!Z34</f>
        <v>DICIEMBRE-25</v>
      </c>
      <c r="AD38" s="341" t="e">
        <f>VLOOKUP($AB$26&amp;$AC38&amp;'PETICION DATOS GAS'!$O$35,'.'!$A$1672:$F$2607,5,FALSE)</f>
        <v>#N/A</v>
      </c>
    </row>
    <row r="39" spans="1:30" ht="22.15" customHeight="1">
      <c r="A39" s="346"/>
      <c r="B39" s="346"/>
      <c r="C39" s="346"/>
      <c r="D39" s="346"/>
      <c r="E39" s="346"/>
      <c r="F39" s="346"/>
      <c r="G39" s="346"/>
      <c r="H39" s="346"/>
      <c r="I39" s="186"/>
      <c r="J39" s="186"/>
      <c r="K39" s="186"/>
      <c r="L39" s="186"/>
      <c r="M39" s="186"/>
      <c r="N39" s="186"/>
      <c r="O39" s="186"/>
      <c r="P39" s="186"/>
      <c r="Q39" s="186"/>
      <c r="R39" s="342"/>
      <c r="S39" s="376"/>
      <c r="T39" s="377"/>
      <c r="W39" s="342"/>
      <c r="X39" s="376"/>
      <c r="Y39" s="377"/>
      <c r="AB39" s="342"/>
      <c r="AC39" s="376"/>
      <c r="AD39" s="377"/>
    </row>
    <row r="40" spans="1:30" ht="22.9" customHeight="1" thickBot="1">
      <c r="A40" s="346"/>
      <c r="B40" s="346"/>
      <c r="C40" s="346"/>
      <c r="D40" s="346"/>
      <c r="E40" s="346"/>
      <c r="F40" s="346"/>
      <c r="G40" s="346"/>
      <c r="H40" s="346"/>
      <c r="I40" s="550" t="s">
        <v>499</v>
      </c>
      <c r="J40" s="550"/>
      <c r="K40" s="550"/>
      <c r="L40" s="550"/>
      <c r="M40" s="550"/>
      <c r="N40" s="550"/>
      <c r="O40" s="186"/>
      <c r="P40" s="382" t="s">
        <v>501</v>
      </c>
      <c r="Q40" s="383" t="e">
        <f>K42*Q23</f>
        <v>#N/A</v>
      </c>
      <c r="R40" s="342"/>
      <c r="S40" s="378" t="s">
        <v>442</v>
      </c>
      <c r="T40" s="401" t="e">
        <f>AVERAGE(T27:T38)</f>
        <v>#N/A</v>
      </c>
      <c r="W40" s="342"/>
      <c r="X40" s="378" t="s">
        <v>442</v>
      </c>
      <c r="Y40" s="401" t="e">
        <f>AVERAGE(Y27:Y38)</f>
        <v>#N/A</v>
      </c>
      <c r="AB40" s="342"/>
      <c r="AC40" s="378" t="s">
        <v>442</v>
      </c>
      <c r="AD40" s="401" t="e">
        <f>AVERAGE(AD27:AD38)</f>
        <v>#N/A</v>
      </c>
    </row>
    <row r="41" spans="1:30" ht="24" customHeight="1" thickBot="1">
      <c r="A41" s="346"/>
      <c r="B41" s="346"/>
      <c r="C41" s="346"/>
      <c r="D41" s="346"/>
      <c r="E41" s="346"/>
      <c r="F41" s="346"/>
      <c r="G41" s="346"/>
      <c r="H41" s="346"/>
      <c r="I41" s="187"/>
      <c r="J41" s="186"/>
      <c r="K41" s="186"/>
      <c r="L41" s="186"/>
      <c r="M41" s="186"/>
      <c r="N41" s="186"/>
      <c r="O41" s="186"/>
      <c r="P41" s="384" t="s">
        <v>502</v>
      </c>
      <c r="Q41" s="385" t="e">
        <f>K25*K47</f>
        <v>#N/A</v>
      </c>
    </row>
    <row r="42" spans="1:30" ht="25.15" customHeight="1" thickBot="1">
      <c r="A42" s="346"/>
      <c r="B42" s="346"/>
      <c r="C42" s="346"/>
      <c r="D42" s="346"/>
      <c r="E42" s="346"/>
      <c r="F42" s="346"/>
      <c r="G42" s="346"/>
      <c r="H42" s="346"/>
      <c r="I42" s="187"/>
      <c r="J42" s="187"/>
      <c r="K42" s="575" t="e">
        <f>'.'!$B$2629</f>
        <v>#N/A</v>
      </c>
      <c r="L42" s="576"/>
      <c r="M42" s="186"/>
      <c r="N42" s="186"/>
      <c r="O42" s="186"/>
      <c r="P42" s="384" t="s">
        <v>47</v>
      </c>
      <c r="Q42" s="385">
        <f>'PETICION DATOS GAS'!E37*K25</f>
        <v>2599.4077200000002</v>
      </c>
    </row>
    <row r="43" spans="1:30" ht="26.25" customHeight="1" thickBot="1">
      <c r="A43" s="346"/>
      <c r="B43" s="346"/>
      <c r="C43" s="346"/>
      <c r="D43" s="346"/>
      <c r="E43" s="346"/>
      <c r="F43" s="346"/>
      <c r="G43" s="346"/>
      <c r="H43" s="346"/>
      <c r="I43" s="187"/>
      <c r="J43" s="187"/>
      <c r="K43" s="575"/>
      <c r="L43" s="576"/>
      <c r="M43" s="186"/>
      <c r="N43" s="186"/>
      <c r="O43" s="186"/>
      <c r="P43" s="384" t="s">
        <v>69</v>
      </c>
      <c r="Q43" s="385">
        <f>'PETICION DATOS GAS'!E33</f>
        <v>2952.6605640000002</v>
      </c>
    </row>
    <row r="44" spans="1:30" ht="19.899999999999999" customHeight="1" thickBot="1">
      <c r="A44" s="346"/>
      <c r="B44" s="346"/>
      <c r="C44" s="346"/>
      <c r="D44" s="346"/>
      <c r="E44" s="346"/>
      <c r="F44" s="346"/>
      <c r="G44" s="346"/>
      <c r="H44" s="346"/>
      <c r="I44" s="186"/>
      <c r="J44" s="186"/>
      <c r="K44" s="186"/>
      <c r="L44" s="186"/>
      <c r="M44" s="186"/>
      <c r="N44" s="186"/>
      <c r="O44" s="186"/>
      <c r="P44" s="382" t="s">
        <v>10</v>
      </c>
      <c r="Q44" s="383">
        <f>'PETICION DATOS GAS'!E34</f>
        <v>238</v>
      </c>
    </row>
    <row r="45" spans="1:30" ht="25.15" customHeight="1">
      <c r="A45" s="346"/>
      <c r="B45" s="346"/>
      <c r="C45" s="346"/>
      <c r="D45" s="346"/>
      <c r="E45" s="346"/>
      <c r="F45" s="346"/>
      <c r="G45" s="346"/>
      <c r="H45" s="346"/>
      <c r="I45" s="550" t="s">
        <v>500</v>
      </c>
      <c r="J45" s="550"/>
      <c r="K45" s="550"/>
      <c r="L45" s="550"/>
      <c r="M45" s="550"/>
      <c r="N45" s="550"/>
      <c r="O45" s="186"/>
      <c r="P45" s="387" t="s">
        <v>11</v>
      </c>
      <c r="Q45" s="388" t="e">
        <f>(Q40+Q41+Q42+Q43+Q44)*Q28</f>
        <v>#N/A</v>
      </c>
    </row>
    <row r="46" spans="1:30" ht="19.899999999999999" customHeight="1">
      <c r="A46" s="346"/>
      <c r="B46" s="346"/>
      <c r="C46" s="346"/>
      <c r="D46" s="346"/>
      <c r="E46" s="346"/>
      <c r="F46" s="346"/>
      <c r="G46" s="346"/>
      <c r="H46" s="346"/>
      <c r="I46" s="186"/>
      <c r="J46" s="186"/>
      <c r="K46" s="186"/>
      <c r="L46" s="186"/>
      <c r="M46" s="186"/>
      <c r="N46" s="186"/>
      <c r="O46" s="186"/>
    </row>
    <row r="47" spans="1:30" ht="22.15" customHeight="1">
      <c r="A47" s="346"/>
      <c r="B47" s="346"/>
      <c r="C47" s="346"/>
      <c r="D47" s="346"/>
      <c r="E47" s="346"/>
      <c r="F47" s="346"/>
      <c r="G47" s="346"/>
      <c r="H47" s="346"/>
      <c r="I47" s="186"/>
      <c r="J47" s="186"/>
      <c r="K47" s="575" t="e">
        <f>'.'!$B$2630</f>
        <v>#N/A</v>
      </c>
      <c r="L47" s="576"/>
      <c r="M47" s="186"/>
      <c r="N47" s="186"/>
      <c r="O47" s="186"/>
      <c r="P47" s="186"/>
      <c r="Q47" s="186"/>
    </row>
    <row r="48" spans="1:30" ht="28.9" customHeight="1">
      <c r="A48" s="346"/>
      <c r="B48" s="346"/>
      <c r="C48" s="346"/>
      <c r="D48" s="346"/>
      <c r="E48" s="346"/>
      <c r="F48" s="346"/>
      <c r="G48" s="346"/>
      <c r="H48" s="346"/>
      <c r="I48" s="186"/>
      <c r="J48" s="186"/>
      <c r="K48" s="575"/>
      <c r="L48" s="576"/>
      <c r="M48" s="186"/>
      <c r="N48" s="186"/>
      <c r="O48" s="186"/>
      <c r="P48" s="389"/>
      <c r="Q48" s="390"/>
    </row>
    <row r="49" spans="1:25" ht="25.15" customHeight="1">
      <c r="A49" s="346"/>
      <c r="B49" s="346"/>
      <c r="C49" s="346"/>
      <c r="D49" s="346"/>
      <c r="E49" s="346"/>
      <c r="F49" s="346"/>
      <c r="G49" s="346"/>
      <c r="H49" s="346"/>
      <c r="I49" s="186"/>
      <c r="J49" s="186"/>
      <c r="K49" s="186"/>
      <c r="L49" s="2"/>
      <c r="M49" s="186"/>
      <c r="N49" s="186"/>
      <c r="O49" s="186"/>
      <c r="P49" s="457" t="s">
        <v>112</v>
      </c>
      <c r="Q49" s="458" t="e">
        <f>Q40+Q41+Q43+Q44+Q42+Q45</f>
        <v>#N/A</v>
      </c>
    </row>
    <row r="50" spans="1:25" ht="19.149999999999999" customHeight="1">
      <c r="A50" s="346"/>
      <c r="I50" s="2"/>
    </row>
    <row r="51" spans="1:25" ht="76.150000000000006" customHeight="1">
      <c r="A51" s="346"/>
      <c r="B51" s="398" t="s">
        <v>491</v>
      </c>
      <c r="C51" s="398"/>
      <c r="D51" s="398"/>
      <c r="E51" s="398"/>
      <c r="F51" s="398"/>
      <c r="G51" s="398">
        <f>'PETICION DATOS GAS'!E16</f>
        <v>0</v>
      </c>
      <c r="H51" s="398"/>
      <c r="I51" s="34"/>
      <c r="J51" s="487" t="str">
        <f>"Simulación presentada por "&amp;'PETICION DATOS GAS'!E16&amp;", Agente Axpo"</f>
        <v>Simulación presentada por , Agente Axpo</v>
      </c>
      <c r="K51" s="487"/>
      <c r="L51" s="487"/>
      <c r="M51" s="487"/>
      <c r="N51" s="487"/>
      <c r="O51" s="487"/>
      <c r="P51" s="487"/>
      <c r="Q51" s="487"/>
    </row>
    <row r="52" spans="1:25" ht="16.149999999999999" customHeight="1">
      <c r="A52" s="346"/>
      <c r="C52" s="398"/>
      <c r="D52" s="398"/>
      <c r="E52" s="398"/>
      <c r="F52" s="398"/>
      <c r="G52" s="398"/>
      <c r="H52" s="398"/>
      <c r="I52" s="34"/>
      <c r="J52" s="487"/>
      <c r="K52" s="487"/>
      <c r="L52" s="487"/>
      <c r="M52" s="487"/>
      <c r="N52" s="487"/>
      <c r="O52" s="487"/>
      <c r="P52" s="487"/>
      <c r="Q52" s="487"/>
      <c r="S52" s="487" t="str">
        <f>"Simulación presentada por "&amp;'PETICION DATOS GAS'!E16&amp;", Agente Axpo"</f>
        <v>Simulación presentada por , Agente Axpo</v>
      </c>
      <c r="T52" s="487"/>
      <c r="U52" s="487"/>
      <c r="V52" s="487"/>
      <c r="W52" s="487"/>
      <c r="X52" s="487"/>
      <c r="Y52" s="487"/>
    </row>
    <row r="53" spans="1:25" ht="16.149999999999999" customHeight="1">
      <c r="A53" s="346"/>
      <c r="B53" s="398"/>
      <c r="C53" s="346"/>
      <c r="D53" s="346"/>
      <c r="E53" s="346"/>
      <c r="F53" s="346"/>
      <c r="G53" s="346"/>
      <c r="H53" s="346"/>
      <c r="I53" s="188"/>
      <c r="J53" s="488" t="s">
        <v>503</v>
      </c>
      <c r="K53" s="488"/>
      <c r="L53" s="488"/>
      <c r="M53" s="488"/>
      <c r="N53" s="488"/>
      <c r="O53" s="488"/>
      <c r="P53" s="488"/>
      <c r="Q53" s="394"/>
      <c r="S53" s="487"/>
      <c r="T53" s="487"/>
      <c r="U53" s="487"/>
      <c r="V53" s="487"/>
      <c r="W53" s="487"/>
      <c r="X53" s="487"/>
      <c r="Y53" s="487"/>
    </row>
    <row r="54" spans="1:25" ht="16.149999999999999" customHeight="1">
      <c r="A54" s="34"/>
      <c r="B54" s="34"/>
      <c r="C54" s="34"/>
      <c r="D54" s="395"/>
      <c r="E54" s="34"/>
      <c r="F54" s="34"/>
      <c r="G54" s="34"/>
      <c r="H54" s="34"/>
      <c r="J54" s="488"/>
      <c r="K54" s="488"/>
      <c r="L54" s="488"/>
      <c r="M54" s="488"/>
      <c r="N54" s="488"/>
      <c r="O54" s="488"/>
      <c r="P54" s="488"/>
    </row>
    <row r="55" spans="1:25" ht="16.149999999999999" customHeight="1">
      <c r="J55" s="488"/>
      <c r="K55" s="488"/>
      <c r="L55" s="488"/>
      <c r="M55" s="488"/>
      <c r="N55" s="488"/>
      <c r="O55" s="488"/>
      <c r="P55" s="488"/>
    </row>
    <row r="56" spans="1:25" ht="16.149999999999999" customHeight="1">
      <c r="A56" s="396"/>
      <c r="B56" s="396"/>
      <c r="C56" s="396"/>
      <c r="D56" s="396"/>
      <c r="E56" s="396"/>
      <c r="F56" s="396"/>
      <c r="G56" s="396"/>
      <c r="H56" s="396"/>
      <c r="J56" s="488"/>
      <c r="K56" s="488"/>
      <c r="L56" s="488"/>
      <c r="M56" s="488"/>
      <c r="N56" s="488"/>
      <c r="O56" s="488"/>
      <c r="P56" s="488"/>
    </row>
    <row r="57" spans="1:25" ht="13.9" customHeight="1"/>
    <row r="58" spans="1:25" ht="13.9" customHeight="1"/>
    <row r="59" spans="1:25" ht="13.9" customHeight="1"/>
    <row r="60" spans="1:25" ht="13.9" customHeight="1"/>
    <row r="61" spans="1:25" ht="13.9" customHeight="1"/>
    <row r="62" spans="1:25" ht="13.9" customHeight="1"/>
    <row r="63" spans="1:25" ht="13.9" customHeight="1"/>
    <row r="64" spans="1:25"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sheetData>
  <mergeCells count="32">
    <mergeCell ref="S52:Y53"/>
    <mergeCell ref="J53:P56"/>
    <mergeCell ref="K25:L26"/>
    <mergeCell ref="K42:L43"/>
    <mergeCell ref="K47:L48"/>
    <mergeCell ref="I35:Q35"/>
    <mergeCell ref="I36:Q36"/>
    <mergeCell ref="I37:Q37"/>
    <mergeCell ref="I40:N40"/>
    <mergeCell ref="I45:N45"/>
    <mergeCell ref="J51:Q52"/>
    <mergeCell ref="A9:H31"/>
    <mergeCell ref="P10:P14"/>
    <mergeCell ref="Q10:Q14"/>
    <mergeCell ref="I19:Q19"/>
    <mergeCell ref="I20:Q20"/>
    <mergeCell ref="I23:N23"/>
    <mergeCell ref="A8:F8"/>
    <mergeCell ref="M8:O8"/>
    <mergeCell ref="P1:Q1"/>
    <mergeCell ref="R1:AF1"/>
    <mergeCell ref="A3:D5"/>
    <mergeCell ref="I3:K3"/>
    <mergeCell ref="I4:L4"/>
    <mergeCell ref="M4:Q4"/>
    <mergeCell ref="I5:K5"/>
    <mergeCell ref="M5:Q5"/>
    <mergeCell ref="I6:K6"/>
    <mergeCell ref="M6:Q6"/>
    <mergeCell ref="A7:D7"/>
    <mergeCell ref="I7:K7"/>
    <mergeCell ref="M7:P7"/>
  </mergeCells>
  <phoneticPr fontId="6" type="noConversion"/>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2" manualBreakCount="2">
    <brk id="8" max="59" man="1"/>
    <brk id="17" max="59" man="1"/>
  </colBreaks>
  <drawing r:id="rId2"/>
  <legacyDrawingHF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A833-1CDB-4027-A3AF-7DBB4813F716}">
  <sheetPr codeName="Hoja37">
    <tabColor rgb="FF92D050"/>
  </sheetPr>
  <dimension ref="A1:Y123"/>
  <sheetViews>
    <sheetView showZeros="0" showWhiteSpace="0" view="pageBreakPreview" topLeftCell="I15" zoomScale="85" zoomScaleNormal="59" zoomScaleSheetLayoutView="85" zoomScalePageLayoutView="55" workbookViewId="0">
      <selection activeCell="I45" sqref="I45:N45"/>
    </sheetView>
  </sheetViews>
  <sheetFormatPr baseColWidth="10" defaultColWidth="10.140625" defaultRowHeight="12.75"/>
  <cols>
    <col min="1" max="1" width="14.28515625" style="190" customWidth="1"/>
    <col min="2" max="2" width="11.7109375" style="190" customWidth="1"/>
    <col min="3" max="4" width="12.28515625" style="190" customWidth="1"/>
    <col min="5" max="5" width="12.140625" style="190" customWidth="1"/>
    <col min="6" max="6" width="12.42578125" style="190" customWidth="1"/>
    <col min="7" max="7" width="38.5703125" style="190" customWidth="1"/>
    <col min="8" max="8" width="62.5703125" style="190" customWidth="1"/>
    <col min="9" max="9" width="14.28515625" style="190" customWidth="1"/>
    <col min="10" max="10" width="15.28515625" style="190" customWidth="1"/>
    <col min="11" max="11" width="13.7109375" style="190" customWidth="1"/>
    <col min="12" max="12" width="12.28515625" style="190" customWidth="1"/>
    <col min="13" max="13" width="12.140625" style="190" customWidth="1"/>
    <col min="14" max="14" width="12.42578125" style="190" customWidth="1"/>
    <col min="15" max="15" width="6.7109375" style="190" customWidth="1"/>
    <col min="16" max="16" width="31.7109375" style="190" customWidth="1"/>
    <col min="17" max="17" width="65.42578125" style="190" customWidth="1"/>
    <col min="18" max="23" width="10.140625" style="190"/>
    <col min="24" max="25" width="10.140625" style="190" hidden="1" customWidth="1"/>
    <col min="26" max="26" width="10.140625" style="190" customWidth="1"/>
    <col min="27" max="16384" width="10.140625" style="190"/>
  </cols>
  <sheetData>
    <row r="1" spans="1:17" ht="24" customHeight="1">
      <c r="P1" s="466">
        <f ca="1">TODAY()</f>
        <v>46135</v>
      </c>
      <c r="Q1" s="466"/>
    </row>
    <row r="2" spans="1:17" ht="22.9" customHeight="1">
      <c r="O2" s="331"/>
      <c r="P2" s="332"/>
      <c r="Q2" s="332"/>
    </row>
    <row r="3" spans="1:17" ht="18.75" customHeight="1" thickBot="1">
      <c r="A3" s="467" t="s">
        <v>489</v>
      </c>
      <c r="B3" s="467"/>
      <c r="C3" s="467"/>
      <c r="D3" s="467"/>
      <c r="I3" s="468" t="s">
        <v>105</v>
      </c>
      <c r="J3" s="468"/>
      <c r="K3" s="468"/>
      <c r="L3" s="188"/>
      <c r="M3" s="337" t="s">
        <v>106</v>
      </c>
      <c r="N3" s="338"/>
      <c r="O3" s="338"/>
      <c r="P3" s="339"/>
      <c r="Q3" s="339"/>
    </row>
    <row r="4" spans="1:17" ht="19.899999999999999" customHeight="1">
      <c r="A4" s="467"/>
      <c r="B4" s="467"/>
      <c r="C4" s="467"/>
      <c r="D4" s="467"/>
      <c r="E4" s="397"/>
      <c r="F4" s="397"/>
      <c r="G4" s="397"/>
      <c r="H4" s="397"/>
      <c r="I4" s="469" t="str">
        <f>'PETICION DATOS GAS'!E14</f>
        <v>CCPP EXTERIORES ONDARRETA 2</v>
      </c>
      <c r="J4" s="469"/>
      <c r="K4" s="469"/>
      <c r="L4" s="469"/>
      <c r="M4" s="470">
        <f>'PETICION DATOS GAS'!E17</f>
        <v>0</v>
      </c>
      <c r="N4" s="470"/>
      <c r="O4" s="470"/>
      <c r="P4" s="470"/>
      <c r="Q4" s="470"/>
    </row>
    <row r="5" spans="1:17" ht="19.899999999999999" customHeight="1" thickBot="1">
      <c r="A5" s="467"/>
      <c r="B5" s="467"/>
      <c r="C5" s="467"/>
      <c r="D5" s="467"/>
      <c r="E5" s="397"/>
      <c r="F5" s="397"/>
      <c r="G5" s="397"/>
      <c r="H5" s="397"/>
      <c r="I5" s="468" t="s">
        <v>107</v>
      </c>
      <c r="J5" s="468"/>
      <c r="K5" s="468"/>
      <c r="L5" s="188"/>
      <c r="M5" s="468" t="s">
        <v>0</v>
      </c>
      <c r="N5" s="468"/>
      <c r="O5" s="468"/>
      <c r="P5" s="468"/>
      <c r="Q5" s="468"/>
    </row>
    <row r="6" spans="1:17" ht="25.5" customHeight="1">
      <c r="E6" s="397"/>
      <c r="F6" s="397"/>
      <c r="G6" s="397"/>
      <c r="H6" s="397"/>
      <c r="I6" s="471" t="s">
        <v>505</v>
      </c>
      <c r="J6" s="471"/>
      <c r="K6" s="471"/>
      <c r="L6" s="188"/>
      <c r="M6" s="472" t="str">
        <f>'PETICION DATOS GAS'!E9</f>
        <v>ES0230901000023635KW</v>
      </c>
      <c r="N6" s="472"/>
      <c r="O6" s="472"/>
      <c r="P6" s="472"/>
      <c r="Q6" s="472"/>
    </row>
    <row r="7" spans="1:17" ht="23.25" customHeight="1" thickBot="1">
      <c r="A7" s="473">
        <f>'PETICION DATOS GAS'!E15</f>
        <v>0</v>
      </c>
      <c r="B7" s="473"/>
      <c r="C7" s="473"/>
      <c r="D7" s="473"/>
      <c r="E7" s="397"/>
      <c r="F7" s="397"/>
      <c r="G7" s="397"/>
      <c r="H7" s="397"/>
      <c r="I7" s="468" t="s">
        <v>108</v>
      </c>
      <c r="J7" s="468"/>
      <c r="K7" s="468"/>
      <c r="L7" s="188"/>
      <c r="M7" s="468" t="s">
        <v>492</v>
      </c>
      <c r="N7" s="468"/>
      <c r="O7" s="468"/>
      <c r="P7" s="468"/>
      <c r="Q7" s="343"/>
    </row>
    <row r="8" spans="1:17" ht="27" customHeight="1">
      <c r="A8" s="464" t="str">
        <f>'PETICION DATOS GAS'!E14</f>
        <v>CCPP EXTERIORES ONDARRETA 2</v>
      </c>
      <c r="B8" s="464"/>
      <c r="C8" s="464"/>
      <c r="D8" s="464"/>
      <c r="E8" s="464"/>
      <c r="F8" s="464"/>
      <c r="G8" s="397"/>
      <c r="H8" s="397"/>
      <c r="I8" s="400">
        <f>'PETICION DATOS GAS'!D24</f>
        <v>46023</v>
      </c>
      <c r="J8" s="400">
        <f>'PETICION DATOS GAS'!E24</f>
        <v>46053</v>
      </c>
      <c r="K8" s="399"/>
      <c r="L8" s="344"/>
      <c r="M8" s="465">
        <f>'PETICION DATOS GAS'!E10</f>
        <v>4343455</v>
      </c>
      <c r="N8" s="465"/>
      <c r="O8" s="465"/>
      <c r="P8" s="345"/>
      <c r="Q8" s="345"/>
    </row>
    <row r="9" spans="1:17" ht="19.149999999999999" customHeight="1">
      <c r="A9" s="474" t="s">
        <v>485</v>
      </c>
      <c r="B9" s="475"/>
      <c r="C9" s="475"/>
      <c r="D9" s="475"/>
      <c r="E9" s="475"/>
      <c r="F9" s="475"/>
      <c r="G9" s="475"/>
      <c r="H9" s="475"/>
      <c r="I9" s="185"/>
      <c r="J9" s="185"/>
      <c r="K9" s="185"/>
      <c r="L9" s="185"/>
      <c r="M9" s="185"/>
      <c r="N9" s="2"/>
      <c r="O9" s="2"/>
      <c r="P9" s="2"/>
      <c r="Q9" s="2"/>
    </row>
    <row r="10" spans="1:17" ht="19.149999999999999" customHeight="1">
      <c r="A10" s="475"/>
      <c r="B10" s="475"/>
      <c r="C10" s="475"/>
      <c r="D10" s="475"/>
      <c r="E10" s="475"/>
      <c r="F10" s="475"/>
      <c r="G10" s="475"/>
      <c r="H10" s="475"/>
      <c r="I10" s="347"/>
      <c r="J10" s="347"/>
      <c r="K10" s="347"/>
      <c r="L10" s="347"/>
      <c r="M10" s="347"/>
      <c r="N10" s="348"/>
      <c r="O10" s="348"/>
      <c r="P10" s="476" t="s">
        <v>486</v>
      </c>
      <c r="Q10" s="478">
        <f>(Q16/'PETICION DATOS GAS'!E25)*365</f>
        <v>-21729.942653476755</v>
      </c>
    </row>
    <row r="11" spans="1:17" ht="19.149999999999999" customHeight="1">
      <c r="A11" s="475"/>
      <c r="B11" s="475"/>
      <c r="C11" s="475"/>
      <c r="D11" s="475"/>
      <c r="E11" s="475"/>
      <c r="F11" s="475"/>
      <c r="G11" s="475"/>
      <c r="H11" s="475"/>
      <c r="I11" s="185"/>
      <c r="J11" s="185"/>
      <c r="K11" s="185"/>
      <c r="L11" s="185"/>
      <c r="M11" s="185"/>
      <c r="N11" s="2"/>
      <c r="O11" s="2"/>
      <c r="P11" s="477"/>
      <c r="Q11" s="479"/>
    </row>
    <row r="12" spans="1:17" ht="19.899999999999999" customHeight="1">
      <c r="A12" s="475"/>
      <c r="B12" s="475"/>
      <c r="C12" s="475"/>
      <c r="D12" s="475"/>
      <c r="E12" s="475"/>
      <c r="F12" s="475"/>
      <c r="G12" s="475"/>
      <c r="H12" s="475"/>
      <c r="I12" s="2" t="s">
        <v>57</v>
      </c>
      <c r="J12" s="189">
        <f>Q49</f>
        <v>86746.022683847405</v>
      </c>
      <c r="P12" s="477"/>
      <c r="Q12" s="479"/>
    </row>
    <row r="13" spans="1:17" ht="18" customHeight="1">
      <c r="A13" s="475"/>
      <c r="B13" s="475"/>
      <c r="C13" s="475"/>
      <c r="D13" s="475"/>
      <c r="E13" s="475"/>
      <c r="F13" s="475"/>
      <c r="G13" s="475"/>
      <c r="H13" s="475"/>
      <c r="I13" s="2" t="s">
        <v>51</v>
      </c>
      <c r="J13" s="189">
        <f>Q32</f>
        <v>84960</v>
      </c>
      <c r="P13" s="477"/>
      <c r="Q13" s="479"/>
    </row>
    <row r="14" spans="1:17" ht="18" customHeight="1">
      <c r="A14" s="475"/>
      <c r="B14" s="475"/>
      <c r="C14" s="475"/>
      <c r="D14" s="475"/>
      <c r="E14" s="475"/>
      <c r="F14" s="475"/>
      <c r="G14" s="475"/>
      <c r="H14" s="475"/>
      <c r="P14" s="477"/>
      <c r="Q14" s="479"/>
    </row>
    <row r="15" spans="1:17" ht="27" customHeight="1">
      <c r="A15" s="475"/>
      <c r="B15" s="475"/>
      <c r="C15" s="475"/>
      <c r="D15" s="475"/>
      <c r="E15" s="475"/>
      <c r="F15" s="475"/>
      <c r="G15" s="475"/>
      <c r="H15" s="475"/>
      <c r="P15" s="349" t="s">
        <v>487</v>
      </c>
      <c r="Q15" s="350">
        <f>Q16/Q32</f>
        <v>-2.1021924244908247E-2</v>
      </c>
    </row>
    <row r="16" spans="1:17" ht="27" customHeight="1">
      <c r="A16" s="475"/>
      <c r="B16" s="475"/>
      <c r="C16" s="475"/>
      <c r="D16" s="475"/>
      <c r="E16" s="475"/>
      <c r="F16" s="475"/>
      <c r="G16" s="475"/>
      <c r="H16" s="475"/>
      <c r="P16" s="353" t="s">
        <v>488</v>
      </c>
      <c r="Q16" s="354">
        <f>Q32-Q49</f>
        <v>-1786.0226838474046</v>
      </c>
    </row>
    <row r="17" spans="1:17" ht="19.149999999999999" customHeight="1">
      <c r="A17" s="475"/>
      <c r="B17" s="475"/>
      <c r="C17" s="475"/>
      <c r="D17" s="475"/>
      <c r="E17" s="475"/>
      <c r="F17" s="475"/>
      <c r="G17" s="475"/>
      <c r="H17" s="475"/>
      <c r="P17" s="356"/>
      <c r="Q17" s="357"/>
    </row>
    <row r="18" spans="1:17" ht="19.899999999999999" customHeight="1">
      <c r="A18" s="475"/>
      <c r="B18" s="475"/>
      <c r="C18" s="475"/>
      <c r="D18" s="475"/>
      <c r="E18" s="475"/>
      <c r="F18" s="475"/>
      <c r="G18" s="475"/>
      <c r="H18" s="475"/>
    </row>
    <row r="19" spans="1:17" ht="22.9" customHeight="1">
      <c r="A19" s="475"/>
      <c r="B19" s="475"/>
      <c r="C19" s="475"/>
      <c r="D19" s="475"/>
      <c r="E19" s="475"/>
      <c r="F19" s="475"/>
      <c r="G19" s="475"/>
      <c r="H19" s="475"/>
      <c r="I19" s="480" t="s">
        <v>1</v>
      </c>
      <c r="J19" s="480"/>
      <c r="K19" s="480"/>
      <c r="L19" s="480"/>
      <c r="M19" s="480"/>
      <c r="N19" s="480"/>
      <c r="O19" s="480"/>
      <c r="P19" s="480"/>
      <c r="Q19" s="480"/>
    </row>
    <row r="20" spans="1:17" ht="22.15" customHeight="1">
      <c r="A20" s="475"/>
      <c r="B20" s="475"/>
      <c r="C20" s="475"/>
      <c r="D20" s="475"/>
      <c r="E20" s="475"/>
      <c r="F20" s="475"/>
      <c r="G20" s="475"/>
      <c r="H20" s="475"/>
      <c r="I20" s="481" t="str">
        <f>"COMERCIALIZADOR ACTUAL: "&amp;'PETICION DATOS GAS'!E18</f>
        <v xml:space="preserve">COMERCIALIZADOR ACTUAL: </v>
      </c>
      <c r="J20" s="481"/>
      <c r="K20" s="481"/>
      <c r="L20" s="481"/>
      <c r="M20" s="481"/>
      <c r="N20" s="481"/>
      <c r="O20" s="481"/>
      <c r="P20" s="481"/>
      <c r="Q20" s="481"/>
    </row>
    <row r="21" spans="1:17" ht="19.149999999999999" customHeight="1">
      <c r="A21" s="475"/>
      <c r="B21" s="475"/>
      <c r="C21" s="475"/>
      <c r="D21" s="475"/>
      <c r="E21" s="475"/>
      <c r="F21" s="475"/>
      <c r="G21" s="475"/>
      <c r="H21" s="475"/>
      <c r="I21" s="359"/>
      <c r="J21" s="359"/>
      <c r="K21" s="359"/>
      <c r="L21" s="359"/>
      <c r="M21" s="359"/>
      <c r="N21" s="359"/>
      <c r="O21" s="359"/>
      <c r="P21" s="359"/>
      <c r="Q21" s="359"/>
    </row>
    <row r="22" spans="1:17" ht="19.149999999999999" customHeight="1" thickBot="1">
      <c r="A22" s="475"/>
      <c r="B22" s="475"/>
      <c r="C22" s="475"/>
      <c r="D22" s="475"/>
      <c r="E22" s="475"/>
      <c r="F22" s="475"/>
      <c r="G22" s="475"/>
      <c r="H22" s="475"/>
      <c r="I22" s="360"/>
      <c r="J22" s="360"/>
      <c r="K22" s="360"/>
      <c r="L22" s="360"/>
      <c r="M22" s="360"/>
      <c r="N22" s="360"/>
      <c r="O22" s="361"/>
      <c r="P22" s="362" t="s">
        <v>9</v>
      </c>
      <c r="Q22" s="363" t="str">
        <f>'PETICION DATOS GAS'!E8</f>
        <v>RL06</v>
      </c>
    </row>
    <row r="23" spans="1:17" ht="19.899999999999999" customHeight="1" thickBot="1">
      <c r="A23" s="475"/>
      <c r="B23" s="475"/>
      <c r="C23" s="475"/>
      <c r="D23" s="475"/>
      <c r="E23" s="475"/>
      <c r="F23" s="475"/>
      <c r="G23" s="475"/>
      <c r="H23" s="475"/>
      <c r="I23" s="482" t="s">
        <v>496</v>
      </c>
      <c r="J23" s="482"/>
      <c r="K23" s="482"/>
      <c r="L23" s="482"/>
      <c r="M23" s="482"/>
      <c r="N23" s="482"/>
      <c r="O23" s="361"/>
      <c r="P23" s="364" t="s">
        <v>109</v>
      </c>
      <c r="Q23" s="365">
        <f>'PETICION DATOS GAS'!E25</f>
        <v>30</v>
      </c>
    </row>
    <row r="24" spans="1:17" ht="24" customHeight="1">
      <c r="A24" s="475"/>
      <c r="B24" s="475"/>
      <c r="C24" s="475"/>
      <c r="D24" s="475"/>
      <c r="E24" s="475"/>
      <c r="F24" s="475"/>
      <c r="G24" s="475"/>
      <c r="H24" s="475"/>
      <c r="I24" s="366"/>
      <c r="J24" s="361"/>
      <c r="K24" s="361"/>
      <c r="L24" s="361"/>
      <c r="M24" s="361"/>
      <c r="N24" s="361"/>
      <c r="O24" s="361"/>
      <c r="P24" s="369"/>
      <c r="Q24" s="369"/>
    </row>
    <row r="25" spans="1:17" ht="19.149999999999999" customHeight="1">
      <c r="A25" s="475"/>
      <c r="B25" s="475"/>
      <c r="C25" s="475"/>
      <c r="D25" s="475"/>
      <c r="E25" s="475"/>
      <c r="F25" s="475"/>
      <c r="G25" s="475"/>
      <c r="H25" s="475"/>
      <c r="I25" s="361"/>
      <c r="J25" s="361"/>
      <c r="K25" s="483">
        <f>'PETICION DATOS GAS'!E29</f>
        <v>1110858</v>
      </c>
      <c r="L25" s="484"/>
      <c r="M25" s="361"/>
      <c r="N25" s="361"/>
      <c r="O25" s="361"/>
      <c r="P25" s="368"/>
      <c r="Q25" s="369"/>
    </row>
    <row r="26" spans="1:17" ht="19.5" thickBot="1">
      <c r="A26" s="475"/>
      <c r="B26" s="475"/>
      <c r="C26" s="475"/>
      <c r="D26" s="475"/>
      <c r="E26" s="475"/>
      <c r="F26" s="475"/>
      <c r="G26" s="475"/>
      <c r="H26" s="475"/>
      <c r="I26" s="361"/>
      <c r="J26" s="361"/>
      <c r="K26" s="483"/>
      <c r="L26" s="484"/>
      <c r="M26" s="361"/>
      <c r="N26" s="361"/>
      <c r="O26" s="361"/>
      <c r="P26" s="362" t="s">
        <v>69</v>
      </c>
      <c r="Q26" s="370">
        <f>'PETICION DATOS GAS'!E33</f>
        <v>2952.6605640000002</v>
      </c>
    </row>
    <row r="27" spans="1:17" ht="19.899999999999999" customHeight="1" thickBot="1">
      <c r="A27" s="475"/>
      <c r="B27" s="475"/>
      <c r="C27" s="475"/>
      <c r="D27" s="475"/>
      <c r="E27" s="475"/>
      <c r="F27" s="475"/>
      <c r="G27" s="475"/>
      <c r="H27" s="475"/>
      <c r="I27" s="361"/>
      <c r="J27" s="361"/>
      <c r="K27" s="361"/>
      <c r="L27" s="361"/>
      <c r="M27" s="361"/>
      <c r="N27" s="361"/>
      <c r="O27" s="361"/>
      <c r="P27" s="364" t="s">
        <v>111</v>
      </c>
      <c r="Q27" s="371">
        <f>'PETICION DATOS GAS'!E34</f>
        <v>238</v>
      </c>
    </row>
    <row r="28" spans="1:17" ht="19.899999999999999" customHeight="1">
      <c r="A28" s="475"/>
      <c r="B28" s="475"/>
      <c r="C28" s="475"/>
      <c r="D28" s="475"/>
      <c r="E28" s="475"/>
      <c r="F28" s="475"/>
      <c r="G28" s="475"/>
      <c r="H28" s="475"/>
      <c r="I28" s="361"/>
      <c r="J28" s="361"/>
      <c r="K28" s="361"/>
      <c r="L28" s="361"/>
      <c r="M28" s="361"/>
      <c r="N28" s="361"/>
      <c r="O28" s="361"/>
      <c r="P28" s="372" t="s">
        <v>11</v>
      </c>
      <c r="Q28" s="373">
        <f>'PETICION DATOS GAS'!E35</f>
        <v>0.21</v>
      </c>
    </row>
    <row r="29" spans="1:17" ht="19.5" customHeight="1">
      <c r="A29" s="475"/>
      <c r="B29" s="475"/>
      <c r="C29" s="475"/>
      <c r="D29" s="475"/>
      <c r="E29" s="475"/>
      <c r="F29" s="475"/>
      <c r="G29" s="475"/>
      <c r="H29" s="475"/>
      <c r="I29" s="361"/>
      <c r="J29" s="361"/>
      <c r="K29" s="361"/>
      <c r="L29" s="361"/>
      <c r="M29" s="361"/>
      <c r="N29" s="361"/>
      <c r="O29" s="361"/>
      <c r="P29" s="361"/>
      <c r="Q29" s="361"/>
    </row>
    <row r="30" spans="1:17" ht="21" customHeight="1">
      <c r="A30" s="475"/>
      <c r="B30" s="475"/>
      <c r="C30" s="475"/>
      <c r="D30" s="475"/>
      <c r="E30" s="475"/>
      <c r="F30" s="475"/>
      <c r="G30" s="475"/>
      <c r="H30" s="475"/>
      <c r="I30" s="361"/>
      <c r="J30" s="361"/>
      <c r="K30" s="361"/>
      <c r="L30" s="361"/>
      <c r="M30" s="361"/>
      <c r="N30" s="361"/>
      <c r="O30" s="361"/>
      <c r="P30" s="361"/>
      <c r="Q30" s="361"/>
    </row>
    <row r="31" spans="1:17" ht="19.149999999999999" customHeight="1" thickBot="1">
      <c r="A31" s="475"/>
      <c r="B31" s="475"/>
      <c r="C31" s="475"/>
      <c r="D31" s="475"/>
      <c r="E31" s="475"/>
      <c r="F31" s="475"/>
      <c r="G31" s="475"/>
      <c r="H31" s="475"/>
      <c r="I31" s="361"/>
      <c r="J31" s="361"/>
      <c r="K31" s="361"/>
      <c r="L31" s="361"/>
      <c r="M31" s="361"/>
      <c r="N31" s="361"/>
      <c r="O31" s="361"/>
      <c r="P31" s="359"/>
      <c r="Q31" s="361"/>
    </row>
    <row r="32" spans="1:17" ht="24" customHeight="1">
      <c r="A32" s="346"/>
      <c r="B32" s="346"/>
      <c r="C32" s="346"/>
      <c r="D32" s="346"/>
      <c r="E32" s="346"/>
      <c r="F32" s="346"/>
      <c r="G32" s="346"/>
      <c r="H32" s="346"/>
      <c r="I32" s="361"/>
      <c r="J32" s="361"/>
      <c r="K32" s="361"/>
      <c r="L32" s="361"/>
      <c r="M32" s="361"/>
      <c r="N32" s="361"/>
      <c r="O32" s="361"/>
      <c r="P32" s="374" t="s">
        <v>112</v>
      </c>
      <c r="Q32" s="375">
        <f>'PETICION DATOS GAS'!E39</f>
        <v>84960</v>
      </c>
    </row>
    <row r="33" spans="1:24" ht="19.899999999999999" customHeight="1">
      <c r="A33" s="346"/>
      <c r="B33" s="346"/>
      <c r="C33" s="346"/>
      <c r="D33" s="346"/>
      <c r="E33" s="346"/>
      <c r="F33" s="346"/>
      <c r="G33" s="346"/>
      <c r="H33" s="346"/>
    </row>
    <row r="34" spans="1:24" ht="19.899999999999999" customHeight="1">
      <c r="A34" s="346"/>
      <c r="B34" s="346"/>
      <c r="C34" s="346"/>
      <c r="D34" s="346"/>
      <c r="E34" s="346"/>
      <c r="F34" s="346"/>
      <c r="G34" s="346"/>
    </row>
    <row r="35" spans="1:24" ht="19.149999999999999" customHeight="1">
      <c r="A35" s="346"/>
      <c r="B35" s="346"/>
      <c r="C35" s="346"/>
      <c r="D35" s="346"/>
      <c r="E35" s="346"/>
      <c r="F35" s="346"/>
      <c r="G35" s="346"/>
      <c r="H35" s="346"/>
      <c r="I35" s="489" t="s">
        <v>46</v>
      </c>
      <c r="J35" s="489"/>
      <c r="K35" s="489"/>
      <c r="L35" s="489"/>
      <c r="M35" s="489"/>
      <c r="N35" s="489"/>
      <c r="O35" s="489"/>
      <c r="P35" s="489"/>
      <c r="Q35" s="489"/>
    </row>
    <row r="36" spans="1:24" ht="19.899999999999999" customHeight="1">
      <c r="A36" s="346"/>
      <c r="B36" s="346"/>
      <c r="C36" s="346"/>
      <c r="D36" s="346"/>
      <c r="E36" s="346"/>
      <c r="F36" s="346"/>
      <c r="G36" s="346"/>
      <c r="H36" s="346"/>
      <c r="I36" s="490" t="s">
        <v>57</v>
      </c>
      <c r="J36" s="490"/>
      <c r="K36" s="490"/>
      <c r="L36" s="490"/>
      <c r="M36" s="490"/>
      <c r="N36" s="490"/>
      <c r="O36" s="490"/>
      <c r="P36" s="490"/>
      <c r="Q36" s="490"/>
    </row>
    <row r="37" spans="1:24" ht="22.15" customHeight="1" thickBot="1">
      <c r="A37" s="346"/>
      <c r="B37" s="346"/>
      <c r="C37" s="346"/>
      <c r="D37" s="346"/>
      <c r="E37" s="346"/>
      <c r="F37" s="346"/>
      <c r="G37" s="346"/>
      <c r="H37" s="346"/>
      <c r="I37" s="491" t="str">
        <f>"TARIFA ELEGIDA:  "&amp;I6</f>
        <v>TARIFA ELEGIDA:  PERSONALIZADA FIJO</v>
      </c>
      <c r="J37" s="491"/>
      <c r="K37" s="491"/>
      <c r="L37" s="491"/>
      <c r="M37" s="491"/>
      <c r="N37" s="491"/>
      <c r="O37" s="491"/>
      <c r="P37" s="491"/>
      <c r="Q37" s="491"/>
    </row>
    <row r="38" spans="1:24" ht="19.149999999999999" customHeight="1">
      <c r="A38" s="346"/>
      <c r="B38" s="346"/>
      <c r="C38" s="346"/>
      <c r="D38" s="346"/>
      <c r="E38" s="346"/>
      <c r="F38" s="346"/>
      <c r="G38" s="346"/>
      <c r="H38" s="346"/>
      <c r="I38" s="381"/>
      <c r="J38" s="186"/>
      <c r="K38" s="186"/>
      <c r="L38" s="186"/>
      <c r="M38" s="186"/>
      <c r="N38" s="186"/>
      <c r="O38" s="186"/>
      <c r="P38" s="186"/>
      <c r="Q38" s="186"/>
    </row>
    <row r="39" spans="1:24" ht="22.15" customHeight="1">
      <c r="A39" s="346"/>
      <c r="B39" s="346"/>
      <c r="C39" s="346"/>
      <c r="D39" s="346"/>
      <c r="E39" s="346"/>
      <c r="F39" s="346"/>
      <c r="G39" s="346"/>
      <c r="H39" s="346"/>
      <c r="I39" s="186"/>
      <c r="J39" s="186"/>
      <c r="K39" s="186"/>
      <c r="L39" s="186"/>
      <c r="M39" s="186"/>
      <c r="N39" s="186"/>
      <c r="O39" s="186"/>
      <c r="P39" s="186"/>
      <c r="Q39" s="186"/>
      <c r="X39" s="190" t="s">
        <v>506</v>
      </c>
    </row>
    <row r="40" spans="1:24" ht="22.9" customHeight="1" thickBot="1">
      <c r="A40" s="346"/>
      <c r="B40" s="346"/>
      <c r="C40" s="346"/>
      <c r="D40" s="346"/>
      <c r="E40" s="346"/>
      <c r="F40" s="346"/>
      <c r="G40" s="346"/>
      <c r="H40" s="346"/>
      <c r="I40" s="492" t="str">
        <f>IF('PETICION DATOS GAS'!D30="NO",'COMPARATIVA LIBRE GAS'!X39,'COMPARATIVA LIBRE GAS'!X40)</f>
        <v>TERMINO FIJO (€/kWh/día/dia)</v>
      </c>
      <c r="J40" s="492"/>
      <c r="K40" s="492"/>
      <c r="L40" s="492"/>
      <c r="M40" s="492"/>
      <c r="N40" s="492"/>
      <c r="O40" s="186"/>
      <c r="P40" s="382" t="s">
        <v>501</v>
      </c>
      <c r="Q40" s="383">
        <f>IF(I40=X39,K42*Q23,(K25/Q23)*Q23*K42)</f>
        <v>4269.3468558904033</v>
      </c>
      <c r="X40" s="190" t="s">
        <v>507</v>
      </c>
    </row>
    <row r="41" spans="1:24" ht="24" customHeight="1" thickBot="1">
      <c r="A41" s="346"/>
      <c r="B41" s="346"/>
      <c r="C41" s="346"/>
      <c r="D41" s="346"/>
      <c r="E41" s="346"/>
      <c r="F41" s="346"/>
      <c r="G41" s="346"/>
      <c r="H41" s="346"/>
      <c r="I41" s="187"/>
      <c r="J41" s="186"/>
      <c r="K41" s="186"/>
      <c r="L41" s="186"/>
      <c r="M41" s="186"/>
      <c r="N41" s="186"/>
      <c r="O41" s="186"/>
      <c r="P41" s="384" t="s">
        <v>502</v>
      </c>
      <c r="Q41" s="385">
        <f>K25*K47</f>
        <v>61631.512698000006</v>
      </c>
    </row>
    <row r="42" spans="1:24" ht="25.15" customHeight="1" thickBot="1">
      <c r="A42" s="346"/>
      <c r="B42" s="346"/>
      <c r="C42" s="346"/>
      <c r="D42" s="346"/>
      <c r="E42" s="346"/>
      <c r="F42" s="346"/>
      <c r="G42" s="346"/>
      <c r="H42" s="346"/>
      <c r="I42" s="187"/>
      <c r="J42" s="187"/>
      <c r="K42" s="485">
        <f>0.00384328767123287</f>
        <v>3.84328767123287E-3</v>
      </c>
      <c r="L42" s="486"/>
      <c r="M42" s="186"/>
      <c r="N42" s="186"/>
      <c r="O42" s="186"/>
      <c r="P42" s="384" t="s">
        <v>47</v>
      </c>
      <c r="Q42" s="385">
        <f>'PETICION DATOS GAS'!E37*K25</f>
        <v>2599.4077200000002</v>
      </c>
    </row>
    <row r="43" spans="1:24" ht="26.25" customHeight="1" thickBot="1">
      <c r="A43" s="346"/>
      <c r="B43" s="346"/>
      <c r="C43" s="346"/>
      <c r="D43" s="346"/>
      <c r="E43" s="346"/>
      <c r="F43" s="346"/>
      <c r="G43" s="346"/>
      <c r="H43" s="346"/>
      <c r="I43" s="187"/>
      <c r="J43" s="187"/>
      <c r="K43" s="485"/>
      <c r="L43" s="486"/>
      <c r="M43" s="186"/>
      <c r="N43" s="186"/>
      <c r="O43" s="186"/>
      <c r="P43" s="384" t="s">
        <v>165</v>
      </c>
      <c r="Q43" s="385">
        <f>'PETICION DATOS GAS'!E33</f>
        <v>2952.6605640000002</v>
      </c>
    </row>
    <row r="44" spans="1:24" ht="19.899999999999999" customHeight="1" thickBot="1">
      <c r="A44" s="346"/>
      <c r="B44" s="346"/>
      <c r="C44" s="346"/>
      <c r="D44" s="346"/>
      <c r="E44" s="346"/>
      <c r="F44" s="346"/>
      <c r="G44" s="346"/>
      <c r="H44" s="346"/>
      <c r="I44" s="186"/>
      <c r="J44" s="186"/>
      <c r="K44" s="186"/>
      <c r="L44" s="186"/>
      <c r="M44" s="186"/>
      <c r="N44" s="186"/>
      <c r="O44" s="186"/>
      <c r="P44" s="382" t="s">
        <v>10</v>
      </c>
      <c r="Q44" s="383">
        <f>'PETICION DATOS GAS'!E34</f>
        <v>238</v>
      </c>
    </row>
    <row r="45" spans="1:24" ht="25.15" customHeight="1">
      <c r="A45" s="346"/>
      <c r="B45" s="346"/>
      <c r="C45" s="346"/>
      <c r="D45" s="346"/>
      <c r="E45" s="346"/>
      <c r="F45" s="346"/>
      <c r="G45" s="346"/>
      <c r="H45" s="346"/>
      <c r="I45" s="492" t="s">
        <v>500</v>
      </c>
      <c r="J45" s="492"/>
      <c r="K45" s="492"/>
      <c r="L45" s="492"/>
      <c r="M45" s="492"/>
      <c r="N45" s="492"/>
      <c r="O45" s="186"/>
      <c r="P45" s="387" t="s">
        <v>11</v>
      </c>
      <c r="Q45" s="388">
        <f>(Q40+Q41+Q42+Q43+Q44)*Q28</f>
        <v>15055.094845956986</v>
      </c>
    </row>
    <row r="46" spans="1:24" ht="19.899999999999999" customHeight="1">
      <c r="A46" s="346"/>
      <c r="B46" s="346"/>
      <c r="C46" s="346"/>
      <c r="D46" s="346"/>
      <c r="E46" s="346"/>
      <c r="F46" s="346"/>
      <c r="G46" s="346"/>
      <c r="H46" s="346"/>
      <c r="I46" s="186"/>
      <c r="J46" s="186"/>
      <c r="K46" s="186"/>
      <c r="L46" s="186"/>
      <c r="M46" s="186"/>
      <c r="N46" s="186"/>
      <c r="O46" s="186"/>
    </row>
    <row r="47" spans="1:24" ht="22.15" customHeight="1">
      <c r="A47" s="346"/>
      <c r="B47" s="346"/>
      <c r="C47" s="346"/>
      <c r="D47" s="346"/>
      <c r="E47" s="346"/>
      <c r="F47" s="346"/>
      <c r="G47" s="346"/>
      <c r="H47" s="346"/>
      <c r="I47" s="186"/>
      <c r="J47" s="186"/>
      <c r="K47" s="485">
        <v>5.5481000000000003E-2</v>
      </c>
      <c r="L47" s="486"/>
      <c r="M47" s="186"/>
      <c r="N47" s="186"/>
      <c r="O47" s="186"/>
      <c r="P47" s="186"/>
      <c r="Q47" s="186"/>
    </row>
    <row r="48" spans="1:24" ht="28.9" customHeight="1">
      <c r="A48" s="346"/>
      <c r="B48" s="346"/>
      <c r="C48" s="346"/>
      <c r="D48" s="346"/>
      <c r="E48" s="346"/>
      <c r="F48" s="346"/>
      <c r="G48" s="346"/>
      <c r="H48" s="346"/>
      <c r="I48" s="186"/>
      <c r="J48" s="186"/>
      <c r="K48" s="485"/>
      <c r="L48" s="486"/>
      <c r="M48" s="186"/>
      <c r="N48" s="186"/>
      <c r="O48" s="186"/>
      <c r="P48" s="389"/>
      <c r="Q48" s="390"/>
    </row>
    <row r="49" spans="1:17" ht="25.15" customHeight="1">
      <c r="A49" s="346"/>
      <c r="B49" s="346"/>
      <c r="C49" s="346"/>
      <c r="D49" s="346"/>
      <c r="E49" s="346"/>
      <c r="F49" s="346"/>
      <c r="G49" s="346"/>
      <c r="H49" s="346"/>
      <c r="I49" s="186"/>
      <c r="J49" s="186"/>
      <c r="K49" s="186"/>
      <c r="L49" s="2"/>
      <c r="M49" s="186"/>
      <c r="N49" s="186"/>
      <c r="O49" s="186"/>
      <c r="P49" s="391" t="s">
        <v>112</v>
      </c>
      <c r="Q49" s="392">
        <f>Q40+Q41+Q43+Q44+Q42+Q45</f>
        <v>86746.022683847405</v>
      </c>
    </row>
    <row r="50" spans="1:17" ht="19.149999999999999" customHeight="1">
      <c r="A50" s="346"/>
      <c r="I50" s="2"/>
    </row>
    <row r="51" spans="1:17" ht="76.150000000000006" customHeight="1">
      <c r="A51" s="346"/>
      <c r="B51" s="398" t="s">
        <v>491</v>
      </c>
      <c r="C51" s="398"/>
      <c r="D51" s="398"/>
      <c r="E51" s="398"/>
      <c r="F51" s="398"/>
      <c r="G51" s="398">
        <f>'PETICION DATOS GAS'!E16</f>
        <v>0</v>
      </c>
      <c r="H51" s="398"/>
      <c r="I51" s="34"/>
      <c r="J51" s="487" t="str">
        <f>"Simulación presentada por "&amp;'PETICION DATOS GAS'!E16&amp;", Agente Axpo"</f>
        <v>Simulación presentada por , Agente Axpo</v>
      </c>
      <c r="K51" s="487"/>
      <c r="L51" s="487"/>
      <c r="M51" s="487"/>
      <c r="N51" s="487"/>
      <c r="O51" s="487"/>
      <c r="P51" s="487"/>
      <c r="Q51" s="487"/>
    </row>
    <row r="52" spans="1:17" ht="16.149999999999999" customHeight="1">
      <c r="A52" s="346"/>
      <c r="C52" s="398"/>
      <c r="D52" s="398"/>
      <c r="E52" s="398"/>
      <c r="F52" s="398"/>
      <c r="G52" s="398"/>
      <c r="H52" s="398"/>
      <c r="I52" s="34"/>
      <c r="J52" s="487"/>
      <c r="K52" s="487"/>
      <c r="L52" s="487"/>
      <c r="M52" s="487"/>
      <c r="N52" s="487"/>
      <c r="O52" s="487"/>
      <c r="P52" s="487"/>
      <c r="Q52" s="487"/>
    </row>
    <row r="53" spans="1:17" ht="16.149999999999999" customHeight="1">
      <c r="A53" s="346"/>
      <c r="B53" s="398"/>
      <c r="C53" s="346"/>
      <c r="D53" s="346"/>
      <c r="E53" s="346"/>
      <c r="F53" s="346"/>
      <c r="G53" s="346"/>
      <c r="H53" s="346"/>
      <c r="I53" s="188"/>
      <c r="J53" s="488" t="s">
        <v>503</v>
      </c>
      <c r="K53" s="488"/>
      <c r="L53" s="488"/>
      <c r="M53" s="488"/>
      <c r="N53" s="488"/>
      <c r="O53" s="488"/>
      <c r="P53" s="488"/>
      <c r="Q53" s="394"/>
    </row>
    <row r="54" spans="1:17" ht="16.149999999999999" customHeight="1">
      <c r="A54" s="34"/>
      <c r="B54" s="34"/>
      <c r="C54" s="34"/>
      <c r="D54" s="395"/>
      <c r="E54" s="34"/>
      <c r="F54" s="34"/>
      <c r="G54" s="34"/>
      <c r="H54" s="34"/>
      <c r="J54" s="488"/>
      <c r="K54" s="488"/>
      <c r="L54" s="488"/>
      <c r="M54" s="488"/>
      <c r="N54" s="488"/>
      <c r="O54" s="488"/>
      <c r="P54" s="488"/>
    </row>
    <row r="55" spans="1:17" ht="16.149999999999999" customHeight="1">
      <c r="J55" s="488"/>
      <c r="K55" s="488"/>
      <c r="L55" s="488"/>
      <c r="M55" s="488"/>
      <c r="N55" s="488"/>
      <c r="O55" s="488"/>
      <c r="P55" s="488"/>
    </row>
    <row r="56" spans="1:17" ht="16.149999999999999" customHeight="1">
      <c r="A56" s="396"/>
      <c r="B56" s="396"/>
      <c r="C56" s="396"/>
      <c r="D56" s="396"/>
      <c r="E56" s="396"/>
      <c r="F56" s="396"/>
      <c r="G56" s="396"/>
      <c r="H56" s="396"/>
      <c r="J56" s="488"/>
      <c r="K56" s="488"/>
      <c r="L56" s="488"/>
      <c r="M56" s="488"/>
      <c r="N56" s="488"/>
      <c r="O56" s="488"/>
      <c r="P56" s="488"/>
    </row>
    <row r="57" spans="1:17" ht="13.9" customHeight="1"/>
    <row r="58" spans="1:17" ht="13.9" customHeight="1"/>
    <row r="59" spans="1:17" ht="13.9" customHeight="1"/>
    <row r="60" spans="1:17" ht="13.9" customHeight="1"/>
    <row r="61" spans="1:17" ht="13.9" customHeight="1"/>
    <row r="62" spans="1:17" ht="13.9" customHeight="1"/>
    <row r="63" spans="1:17" ht="13.9" customHeight="1"/>
    <row r="64" spans="1:17"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sheetData>
  <mergeCells count="30">
    <mergeCell ref="K47:L48"/>
    <mergeCell ref="J51:Q52"/>
    <mergeCell ref="J53:P56"/>
    <mergeCell ref="I35:Q35"/>
    <mergeCell ref="I36:Q36"/>
    <mergeCell ref="I37:Q37"/>
    <mergeCell ref="I40:N40"/>
    <mergeCell ref="K42:L43"/>
    <mergeCell ref="I45:N45"/>
    <mergeCell ref="A9:H31"/>
    <mergeCell ref="P10:P14"/>
    <mergeCell ref="Q10:Q14"/>
    <mergeCell ref="I19:Q19"/>
    <mergeCell ref="I20:Q20"/>
    <mergeCell ref="I23:N23"/>
    <mergeCell ref="K25:L26"/>
    <mergeCell ref="A8:F8"/>
    <mergeCell ref="M8:O8"/>
    <mergeCell ref="P1:Q1"/>
    <mergeCell ref="A3:D5"/>
    <mergeCell ref="I3:K3"/>
    <mergeCell ref="I4:L4"/>
    <mergeCell ref="M4:Q4"/>
    <mergeCell ref="I5:K5"/>
    <mergeCell ref="M5:Q5"/>
    <mergeCell ref="I6:K6"/>
    <mergeCell ref="M6:Q6"/>
    <mergeCell ref="A7:D7"/>
    <mergeCell ref="I7:K7"/>
    <mergeCell ref="M7:P7"/>
  </mergeCells>
  <dataValidations count="1">
    <dataValidation type="list" allowBlank="1" showInputMessage="1" showErrorMessage="1" sqref="I40:N40" xr:uid="{097D9B58-29F8-4565-BD48-5243D6E3CC44}">
      <formula1>$X$39:$X$40</formula1>
    </dataValidation>
  </dataValidation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1" manualBreakCount="1">
    <brk id="8" max="59"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5540" r:id="rId5" name="Button 4">
              <controlPr defaultSize="0" print="0" autoFill="0" autoPict="0" macro="[0]!Botón4_Haga_clic_en">
                <anchor moveWithCells="1" sizeWithCells="1">
                  <from>
                    <xdr:col>17</xdr:col>
                    <xdr:colOff>428625</xdr:colOff>
                    <xdr:row>41</xdr:row>
                    <xdr:rowOff>180975</xdr:rowOff>
                  </from>
                  <to>
                    <xdr:col>22</xdr:col>
                    <xdr:colOff>28575</xdr:colOff>
                    <xdr:row>45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482B9-B4F5-47E4-BFA5-0E69578B94C2}">
  <sheetPr codeName="Hoja6">
    <pageSetUpPr fitToPage="1"/>
  </sheetPr>
  <dimension ref="A1:CJ2778"/>
  <sheetViews>
    <sheetView topLeftCell="A907" zoomScale="80" zoomScaleNormal="80" workbookViewId="0">
      <selection activeCell="E2423" sqref="E2423"/>
    </sheetView>
  </sheetViews>
  <sheetFormatPr baseColWidth="10" defaultColWidth="11.42578125" defaultRowHeight="15"/>
  <cols>
    <col min="1" max="1" width="61.7109375" style="3" bestFit="1" customWidth="1"/>
    <col min="2" max="2" width="48.42578125" style="3" bestFit="1" customWidth="1"/>
    <col min="3" max="3" width="19.28515625" style="3" customWidth="1"/>
    <col min="4" max="4" width="32.5703125" style="3" customWidth="1"/>
    <col min="5" max="10" width="11.42578125" style="3"/>
    <col min="11" max="11" width="47.5703125" style="3" bestFit="1" customWidth="1"/>
    <col min="12" max="12" width="11.42578125" style="3"/>
    <col min="13" max="13" width="13" style="3" customWidth="1"/>
    <col min="14" max="14" width="27.7109375" style="3" bestFit="1" customWidth="1"/>
    <col min="15" max="18" width="11.42578125" style="3"/>
    <col min="19" max="19" width="29.28515625" style="3" bestFit="1" customWidth="1"/>
    <col min="20" max="20" width="14.7109375" style="3" customWidth="1"/>
    <col min="21" max="22" width="11.42578125" style="3"/>
    <col min="23" max="23" width="15.5703125" style="3" bestFit="1" customWidth="1"/>
    <col min="24" max="24" width="11.42578125" style="3"/>
    <col min="25" max="25" width="15.5703125" style="3" bestFit="1" customWidth="1"/>
    <col min="26" max="26" width="14.28515625" style="3" bestFit="1" customWidth="1"/>
    <col min="27" max="27" width="5.7109375" style="3" customWidth="1"/>
    <col min="28" max="28" width="1.7109375" style="3" customWidth="1"/>
    <col min="29" max="31" width="6.7109375" style="3" customWidth="1"/>
    <col min="32" max="32" width="8" style="3" customWidth="1"/>
    <col min="33" max="33" width="5.42578125" style="3" bestFit="1" customWidth="1"/>
    <col min="34" max="34" width="4" style="3" customWidth="1"/>
    <col min="35" max="35" width="1.7109375" style="3" customWidth="1"/>
    <col min="36" max="37" width="1" style="3" customWidth="1"/>
    <col min="38" max="38" width="4" style="3" customWidth="1"/>
    <col min="39" max="39" width="2.7109375" style="3" customWidth="1"/>
    <col min="40" max="40" width="1" style="3" customWidth="1"/>
    <col min="41" max="43" width="8" style="3" customWidth="1"/>
    <col min="44" max="44" width="5.7109375" style="3" customWidth="1"/>
    <col min="45" max="45" width="1.7109375" style="3" customWidth="1"/>
    <col min="46" max="46" width="5.7109375" style="3" customWidth="1"/>
    <col min="47" max="47" width="1" style="3" customWidth="1"/>
    <col min="48" max="16384" width="11.42578125" style="3"/>
  </cols>
  <sheetData>
    <row r="1" spans="1:20">
      <c r="A1" s="3" t="s">
        <v>57</v>
      </c>
    </row>
    <row r="4" spans="1:20">
      <c r="A4" s="3" t="s">
        <v>58</v>
      </c>
      <c r="E4" s="580" t="s">
        <v>64</v>
      </c>
      <c r="F4" s="580"/>
      <c r="G4" s="580"/>
      <c r="H4" s="580"/>
      <c r="I4" s="580"/>
      <c r="J4" s="580"/>
      <c r="K4" s="580" t="s">
        <v>65</v>
      </c>
      <c r="L4" s="580"/>
      <c r="M4" s="580"/>
      <c r="N4" s="580"/>
      <c r="O4" s="580"/>
      <c r="P4" s="580"/>
    </row>
    <row r="5" spans="1:20">
      <c r="E5" s="6" t="s">
        <v>25</v>
      </c>
      <c r="F5" s="6" t="s">
        <v>26</v>
      </c>
      <c r="G5" s="6" t="s">
        <v>27</v>
      </c>
      <c r="H5" s="6" t="s">
        <v>28</v>
      </c>
      <c r="I5" s="6" t="s">
        <v>29</v>
      </c>
      <c r="J5" s="7" t="s">
        <v>30</v>
      </c>
      <c r="K5" s="5" t="s">
        <v>25</v>
      </c>
      <c r="L5" s="6" t="s">
        <v>26</v>
      </c>
      <c r="M5" s="6" t="s">
        <v>27</v>
      </c>
      <c r="N5" s="6" t="s">
        <v>28</v>
      </c>
      <c r="O5" s="6" t="s">
        <v>29</v>
      </c>
      <c r="P5" s="7" t="s">
        <v>30</v>
      </c>
    </row>
    <row r="6" spans="1:20">
      <c r="A6" s="3" t="str">
        <f>C6&amp;D6&amp;B6</f>
        <v>2.0TDENERO-26ESTABLE N1</v>
      </c>
      <c r="B6" s="41" t="str">
        <f>'PETICION DATOS LUZ'!N12</f>
        <v>ESTABLE N1</v>
      </c>
      <c r="C6" s="3" t="s">
        <v>56</v>
      </c>
      <c r="D6" s="3" t="str">
        <f>W23</f>
        <v>ENERO-26</v>
      </c>
      <c r="E6" s="8">
        <f>'BASE DE DATOS FIJO'!B8</f>
        <v>0.234345</v>
      </c>
      <c r="F6" s="8">
        <f>'BASE DE DATOS FIJO'!C8</f>
        <v>0.162388</v>
      </c>
      <c r="G6" s="8">
        <f>'BASE DE DATOS FIJO'!D8</f>
        <v>0.13711000000000001</v>
      </c>
      <c r="H6" s="8"/>
      <c r="I6" s="8"/>
      <c r="J6" s="8"/>
      <c r="K6" s="8">
        <f>'BASE DE DATOS FIJO'!B17/365</f>
        <v>7.5902501369863012E-2</v>
      </c>
      <c r="L6" s="8">
        <f>'BASE DE DATOS FIJO'!C17/365</f>
        <v>1.9874602739726028E-3</v>
      </c>
      <c r="M6" s="8"/>
      <c r="N6" s="8"/>
      <c r="O6" s="8"/>
      <c r="P6" s="8"/>
      <c r="T6" s="38"/>
    </row>
    <row r="7" spans="1:20">
      <c r="A7" s="3" t="str">
        <f t="shared" ref="A7:A26" si="0">C7&amp;D7&amp;B7</f>
        <v>2.0TDENERO-26ESTABLE N2</v>
      </c>
      <c r="B7" s="41" t="str">
        <f>'PETICION DATOS LUZ'!N13</f>
        <v>ESTABLE N2</v>
      </c>
      <c r="C7" s="3" t="s">
        <v>56</v>
      </c>
      <c r="D7" s="3" t="str">
        <f>W23</f>
        <v>ENERO-26</v>
      </c>
      <c r="E7" s="8">
        <f>'BASE DE DATOS FIJO'!J8</f>
        <v>0.222528</v>
      </c>
      <c r="F7" s="8">
        <f>'BASE DE DATOS FIJO'!K8</f>
        <v>0.15057100000000001</v>
      </c>
      <c r="G7" s="8">
        <f>'BASE DE DATOS FIJO'!L8</f>
        <v>0.12529299999999999</v>
      </c>
      <c r="H7" s="8"/>
      <c r="I7" s="8"/>
      <c r="J7" s="8"/>
      <c r="K7" s="8">
        <f>'BASE DE DATOS FIJO'!J17</f>
        <v>7.5902501369863012E-2</v>
      </c>
      <c r="L7" s="8">
        <f>'BASE DE DATOS FIJO'!K17</f>
        <v>1.9874602739726028E-3</v>
      </c>
      <c r="M7" s="8"/>
      <c r="N7" s="8"/>
      <c r="O7" s="8"/>
      <c r="P7" s="8"/>
      <c r="T7" s="38"/>
    </row>
    <row r="8" spans="1:20">
      <c r="A8" s="3" t="str">
        <f>C8&amp;D8&amp;B8</f>
        <v>2.0TDENERO-26ESTABLE N3</v>
      </c>
      <c r="B8" s="41" t="str">
        <f>'PETICION DATOS LUZ'!N14</f>
        <v>ESTABLE N3</v>
      </c>
      <c r="C8" s="3" t="s">
        <v>56</v>
      </c>
      <c r="D8" s="3" t="str">
        <f>W23</f>
        <v>ENERO-26</v>
      </c>
      <c r="E8" s="8">
        <f>'BASE DE DATOS FIJO'!R8</f>
        <v>0.216254</v>
      </c>
      <c r="F8" s="8">
        <f>'BASE DE DATOS FIJO'!S8</f>
        <v>0.14429600000000001</v>
      </c>
      <c r="G8" s="8">
        <f>'BASE DE DATOS FIJO'!T8</f>
        <v>0.119019</v>
      </c>
      <c r="H8" s="8"/>
      <c r="I8" s="8"/>
      <c r="J8" s="8"/>
      <c r="K8" s="8">
        <f>'BASE DE DATOS FIJO'!R17/(365/12)</f>
        <v>7.5902501369863012E-2</v>
      </c>
      <c r="L8" s="8">
        <f>'BASE DE DATOS FIJO'!S17/(365/12)</f>
        <v>1.9874602739726028E-3</v>
      </c>
      <c r="M8" s="8"/>
      <c r="N8" s="8"/>
      <c r="O8" s="8"/>
      <c r="P8" s="8"/>
      <c r="T8" s="38"/>
    </row>
    <row r="9" spans="1:20">
      <c r="A9" s="3" t="str">
        <f t="shared" si="0"/>
        <v>2.0TDENERO-26ESTABLE PLUS N1</v>
      </c>
      <c r="B9" s="41" t="str">
        <f>'PETICION DATOS LUZ'!N15</f>
        <v>ESTABLE PLUS N1</v>
      </c>
      <c r="C9" s="3" t="s">
        <v>56</v>
      </c>
      <c r="D9" s="3" t="str">
        <f>W23</f>
        <v>ENERO-26</v>
      </c>
      <c r="E9" s="8">
        <f>'BASE DE DATOS FIJO'!B29</f>
        <v>0.223219</v>
      </c>
      <c r="F9" s="8">
        <f>'BASE DE DATOS FIJO'!C29</f>
        <v>0.15126100000000001</v>
      </c>
      <c r="G9" s="8">
        <f>'BASE DE DATOS FIJO'!D29</f>
        <v>0.12598300000000001</v>
      </c>
      <c r="H9" s="8"/>
      <c r="I9" s="8"/>
      <c r="J9" s="8"/>
      <c r="K9" s="8">
        <f>'BASE DE DATOS FIJO'!B38/365</f>
        <v>9.7820309589041102E-2</v>
      </c>
      <c r="L9" s="8">
        <f>'BASE DE DATOS FIJO'!C38/365</f>
        <v>5.1302528767123289E-2</v>
      </c>
      <c r="M9" s="8"/>
      <c r="N9" s="8"/>
      <c r="O9" s="8"/>
      <c r="P9" s="8"/>
      <c r="T9" s="38"/>
    </row>
    <row r="10" spans="1:20">
      <c r="A10" s="3" t="str">
        <f t="shared" si="0"/>
        <v>2.0TDENERO-26ESTABLE PLUS N2</v>
      </c>
      <c r="B10" s="41" t="str">
        <f>'PETICION DATOS LUZ'!N16</f>
        <v>ESTABLE PLUS N2</v>
      </c>
      <c r="C10" s="3" t="s">
        <v>56</v>
      </c>
      <c r="D10" s="3" t="str">
        <f>W23</f>
        <v>ENERO-26</v>
      </c>
      <c r="E10" s="8">
        <f>'BASE DE DATOS FIJO'!J29</f>
        <v>0.21795999999999999</v>
      </c>
      <c r="F10" s="8">
        <f>'BASE DE DATOS FIJO'!K29</f>
        <v>0.14600199999999999</v>
      </c>
      <c r="G10" s="8">
        <f>'BASE DE DATOS FIJO'!L29</f>
        <v>0.120725</v>
      </c>
      <c r="H10" s="8"/>
      <c r="I10" s="8"/>
      <c r="J10" s="8"/>
      <c r="K10" s="8">
        <f>'BASE DE DATOS FIJO'!J38/365</f>
        <v>9.2340857534246576E-2</v>
      </c>
      <c r="L10" s="8">
        <f>'BASE DE DATOS FIJO'!K38/365</f>
        <v>4.5823076712328763E-2</v>
      </c>
      <c r="M10" s="8"/>
      <c r="N10" s="8"/>
      <c r="O10" s="8"/>
      <c r="P10" s="8"/>
      <c r="T10" s="38"/>
    </row>
    <row r="11" spans="1:20">
      <c r="A11" s="3" t="str">
        <f t="shared" si="0"/>
        <v>2.0TDENERO-26ESTABLE PLUS N3</v>
      </c>
      <c r="B11" s="41" t="str">
        <f>'PETICION DATOS LUZ'!N17</f>
        <v>ESTABLE PLUS N3</v>
      </c>
      <c r="C11" s="3" t="s">
        <v>56</v>
      </c>
      <c r="D11" s="3" t="str">
        <f>W23</f>
        <v>ENERO-26</v>
      </c>
      <c r="E11" s="8">
        <f>'BASE DE DATOS FIJO'!R29</f>
        <v>0.21335100000000001</v>
      </c>
      <c r="F11" s="8">
        <f>'BASE DE DATOS FIJO'!S29</f>
        <v>0.14139299999999999</v>
      </c>
      <c r="G11" s="8">
        <f>'BASE DE DATOS FIJO'!T29</f>
        <v>0.116115</v>
      </c>
      <c r="H11" s="8"/>
      <c r="I11" s="8"/>
      <c r="J11" s="8"/>
      <c r="K11" s="8">
        <f>'BASE DE DATOS FIJO'!R38/365</f>
        <v>8.686140547945205E-2</v>
      </c>
      <c r="L11" s="8">
        <f>'BASE DE DATOS FIJO'!S38/365</f>
        <v>4.0343624657534244E-2</v>
      </c>
      <c r="M11" s="8"/>
      <c r="N11" s="8"/>
      <c r="O11" s="8"/>
      <c r="P11" s="8"/>
      <c r="T11" s="38"/>
    </row>
    <row r="12" spans="1:20">
      <c r="A12" s="3" t="str">
        <f t="shared" si="0"/>
        <v>2.0TDENERO-261P N1</v>
      </c>
      <c r="B12" s="41" t="str">
        <f>'PETICION DATOS LUZ'!N18</f>
        <v>1P N1</v>
      </c>
      <c r="C12" s="3" t="s">
        <v>56</v>
      </c>
      <c r="D12" s="3" t="str">
        <f>W23</f>
        <v>ENERO-26</v>
      </c>
      <c r="E12" s="8">
        <f>'BASE DE DATOS FIJO'!B49</f>
        <v>0.15454999999999999</v>
      </c>
      <c r="F12" s="8">
        <f>'BASE DE DATOS FIJO'!C49</f>
        <v>0.15454999999999999</v>
      </c>
      <c r="G12" s="8">
        <f>'BASE DE DATOS FIJO'!D49</f>
        <v>0.15454999999999999</v>
      </c>
      <c r="H12" s="8"/>
      <c r="I12" s="8"/>
      <c r="J12" s="8"/>
      <c r="K12" s="8">
        <f>'BASE DE DATOS FIJO'!B57/365</f>
        <v>0.10877921369863014</v>
      </c>
      <c r="L12" s="8">
        <f>'BASE DE DATOS FIJO'!C57/365</f>
        <v>5.9521706849315063E-2</v>
      </c>
      <c r="M12" s="8"/>
      <c r="N12" s="8"/>
      <c r="O12" s="8"/>
      <c r="P12" s="8"/>
      <c r="T12" s="38"/>
    </row>
    <row r="13" spans="1:20">
      <c r="A13" s="3" t="str">
        <f t="shared" si="0"/>
        <v>2.0TDENERO-261P N2</v>
      </c>
      <c r="B13" s="41" t="str">
        <f>'PETICION DATOS LUZ'!N19</f>
        <v>1P N2</v>
      </c>
      <c r="C13" s="3" t="s">
        <v>56</v>
      </c>
      <c r="D13" s="3" t="str">
        <f>W23</f>
        <v>ENERO-26</v>
      </c>
      <c r="E13" s="8">
        <f>'BASE DE DATOS FIJO'!J49</f>
        <v>0.149474</v>
      </c>
      <c r="F13" s="8">
        <f>'BASE DE DATOS FIJO'!K49</f>
        <v>0.149474</v>
      </c>
      <c r="G13" s="8">
        <f>'BASE DE DATOS FIJO'!L49</f>
        <v>0.149474</v>
      </c>
      <c r="H13" s="8"/>
      <c r="I13" s="8"/>
      <c r="J13" s="8"/>
      <c r="K13" s="8">
        <f>'BASE DE DATOS FIJO'!J57/365</f>
        <v>0.10329976164383563</v>
      </c>
      <c r="L13" s="8">
        <f>'BASE DE DATOS FIJO'!K57/365</f>
        <v>5.4042254794520544E-2</v>
      </c>
      <c r="M13" s="8"/>
      <c r="N13" s="8"/>
      <c r="O13" s="8"/>
      <c r="P13" s="8"/>
      <c r="T13" s="38"/>
    </row>
    <row r="14" spans="1:20">
      <c r="A14" s="3" t="str">
        <f t="shared" si="0"/>
        <v>2.0TDENERO-261P N3</v>
      </c>
      <c r="B14" s="41" t="str">
        <f>'PETICION DATOS LUZ'!N20</f>
        <v>1P N3</v>
      </c>
      <c r="C14" s="3" t="s">
        <v>56</v>
      </c>
      <c r="D14" s="3" t="str">
        <f>W23</f>
        <v>ENERO-26</v>
      </c>
      <c r="E14" s="8">
        <f>'BASE DE DATOS FIJO'!R49</f>
        <v>0.144398</v>
      </c>
      <c r="F14" s="8">
        <f>'BASE DE DATOS FIJO'!S49</f>
        <v>0.144398</v>
      </c>
      <c r="G14" s="8">
        <f>'BASE DE DATOS FIJO'!T49</f>
        <v>0.144398</v>
      </c>
      <c r="H14" s="8"/>
      <c r="I14" s="8"/>
      <c r="J14" s="8"/>
      <c r="K14" s="8">
        <f>'BASE DE DATOS FIJO'!R57/365</f>
        <v>9.3710720547945214E-2</v>
      </c>
      <c r="L14" s="8">
        <f>'BASE DE DATOS FIJO'!S57/365</f>
        <v>5.4042254794520544E-2</v>
      </c>
      <c r="M14" s="8"/>
      <c r="N14" s="8"/>
      <c r="O14" s="8"/>
      <c r="P14" s="8"/>
      <c r="T14" s="38"/>
    </row>
    <row r="15" spans="1:20">
      <c r="A15" s="3" t="str">
        <f t="shared" ref="A15:A17" si="1">C15&amp;D15&amp;B15</f>
        <v>2.0TDENERO-261P XL N1</v>
      </c>
      <c r="B15" s="41" t="str">
        <f>'PETICION DATOS LUZ'!N21</f>
        <v>1P XL N1</v>
      </c>
      <c r="C15" s="3" t="s">
        <v>56</v>
      </c>
      <c r="D15" s="3" t="str">
        <f>W23</f>
        <v>ENERO-26</v>
      </c>
      <c r="E15" s="8">
        <f>'BASE DE DATOS FIJO'!B67</f>
        <v>0.15454999999999999</v>
      </c>
      <c r="F15" s="8">
        <f>'BASE DE DATOS FIJO'!C67</f>
        <v>0.15454999999999999</v>
      </c>
      <c r="G15" s="8">
        <f>'BASE DE DATOS FIJO'!D67</f>
        <v>0.15454999999999999</v>
      </c>
      <c r="H15" s="8"/>
      <c r="I15" s="8"/>
      <c r="J15" s="8"/>
      <c r="K15" s="8">
        <f>'BASE DE DATOS FIJO'!B75/365</f>
        <v>0.16494359726027397</v>
      </c>
      <c r="L15" s="8">
        <f>'BASE DE DATOS FIJO'!C75/365</f>
        <v>0.15815184383561642</v>
      </c>
      <c r="M15" s="8"/>
      <c r="N15" s="8"/>
      <c r="O15" s="8"/>
      <c r="P15" s="8"/>
      <c r="T15" s="38"/>
    </row>
    <row r="16" spans="1:20">
      <c r="A16" s="3" t="str">
        <f t="shared" si="1"/>
        <v>2.0TDENERO-261P XL N2</v>
      </c>
      <c r="B16" s="41" t="str">
        <f>'PETICION DATOS LUZ'!N22</f>
        <v>1P XL N2</v>
      </c>
      <c r="C16" s="3" t="s">
        <v>56</v>
      </c>
      <c r="D16" s="3" t="str">
        <f>W23</f>
        <v>ENERO-26</v>
      </c>
      <c r="E16" s="8">
        <f>'BASE DE DATOS FIJO'!J67</f>
        <v>0.149474</v>
      </c>
      <c r="F16" s="8">
        <f>'BASE DE DATOS FIJO'!K67</f>
        <v>0.149474</v>
      </c>
      <c r="G16" s="8">
        <f>'BASE DE DATOS FIJO'!L67</f>
        <v>0.149474</v>
      </c>
      <c r="H16" s="8"/>
      <c r="I16" s="8"/>
      <c r="J16" s="8"/>
      <c r="K16" s="8">
        <f>'BASE DE DATOS FIJO'!J75/365</f>
        <v>0.15049465753424657</v>
      </c>
      <c r="L16" s="8">
        <f>'BASE DE DATOS FIJO'!K75/365</f>
        <v>0.14437695342465753</v>
      </c>
      <c r="M16" s="8"/>
      <c r="N16" s="8"/>
      <c r="O16" s="8"/>
      <c r="P16" s="8"/>
      <c r="T16" s="38"/>
    </row>
    <row r="17" spans="1:26">
      <c r="A17" s="3" t="str">
        <f t="shared" si="1"/>
        <v>2.0TDENERO-261P XL N3</v>
      </c>
      <c r="B17" s="41" t="str">
        <f>'PETICION DATOS LUZ'!N23</f>
        <v>1P XL N3</v>
      </c>
      <c r="C17" s="3" t="s">
        <v>56</v>
      </c>
      <c r="D17" s="3" t="str">
        <f>W23</f>
        <v>ENERO-26</v>
      </c>
      <c r="E17" s="8">
        <f>'BASE DE DATOS FIJO'!R67</f>
        <v>0.144398</v>
      </c>
      <c r="F17" s="8">
        <f>'BASE DE DATOS FIJO'!S67</f>
        <v>0.144398</v>
      </c>
      <c r="G17" s="8">
        <f>'BASE DE DATOS FIJO'!T67</f>
        <v>0.144398</v>
      </c>
      <c r="H17" s="8"/>
      <c r="I17" s="8"/>
      <c r="J17" s="8"/>
      <c r="K17" s="8">
        <f>'BASE DE DATOS FIJO'!R75/365</f>
        <v>0.14364534246575342</v>
      </c>
      <c r="L17" s="8">
        <f>'BASE DE DATOS FIJO'!S75/365</f>
        <v>0.13341804931506851</v>
      </c>
      <c r="M17" s="8"/>
      <c r="N17" s="8"/>
      <c r="O17" s="8"/>
      <c r="P17" s="8"/>
      <c r="T17" s="38"/>
    </row>
    <row r="18" spans="1:26">
      <c r="A18" s="3" t="str">
        <f t="shared" si="0"/>
        <v>2.0TDENERO-26ESTABLE TALLER N1</v>
      </c>
      <c r="B18" s="41" t="str">
        <f>'PETICION DATOS LUZ'!N24</f>
        <v>ESTABLE TALLER N1</v>
      </c>
      <c r="C18" s="3" t="s">
        <v>56</v>
      </c>
      <c r="D18" s="3" t="str">
        <f>W23</f>
        <v>ENERO-26</v>
      </c>
      <c r="E18" s="8">
        <f>'BASE DE DATOS FIJO'!B85</f>
        <v>0.22358600000000001</v>
      </c>
      <c r="F18" s="8">
        <f>'BASE DE DATOS FIJO'!C85</f>
        <v>0.15425800000000001</v>
      </c>
      <c r="G18" s="8">
        <f>'BASE DE DATOS FIJO'!D85</f>
        <v>0.11483500000000001</v>
      </c>
      <c r="H18" s="8"/>
      <c r="I18" s="8"/>
      <c r="J18" s="8"/>
      <c r="K18" s="8">
        <f>'BASE DE DATOS FIJO'!B95/365</f>
        <v>7.5902501369863012E-2</v>
      </c>
      <c r="L18" s="8">
        <f>'BASE DE DATOS FIJO'!C95/365</f>
        <v>1.9874602739726028E-3</v>
      </c>
      <c r="M18" s="8"/>
      <c r="N18" s="8"/>
      <c r="O18" s="8"/>
      <c r="P18" s="8"/>
    </row>
    <row r="19" spans="1:26">
      <c r="A19" s="3" t="str">
        <f t="shared" si="0"/>
        <v>2.0TDENERO-26ESTABLE TALLER N2</v>
      </c>
      <c r="B19" s="41" t="str">
        <f>'PETICION DATOS LUZ'!N25</f>
        <v>ESTABLE TALLER N2</v>
      </c>
      <c r="C19" s="3" t="s">
        <v>56</v>
      </c>
      <c r="D19" s="3" t="str">
        <f>W23</f>
        <v>ENERO-26</v>
      </c>
      <c r="E19" s="8">
        <f>'BASE DE DATOS FIJO'!J85</f>
        <v>0.21176900000000001</v>
      </c>
      <c r="F19" s="8">
        <f>'BASE DE DATOS FIJO'!K85</f>
        <v>0.14244100000000001</v>
      </c>
      <c r="G19" s="8">
        <f>'BASE DE DATOS FIJO'!L85</f>
        <v>0.103017</v>
      </c>
      <c r="H19" s="8"/>
      <c r="I19" s="8"/>
      <c r="J19" s="8"/>
      <c r="K19" s="8">
        <f>'BASE DE DATOS FIJO'!J95</f>
        <v>7.5902501369863012E-2</v>
      </c>
      <c r="L19" s="8">
        <f>'BASE DE DATOS FIJO'!K95</f>
        <v>1.9874602739726028E-3</v>
      </c>
      <c r="M19" s="8"/>
      <c r="N19" s="8"/>
      <c r="O19" s="8"/>
      <c r="P19" s="9"/>
    </row>
    <row r="20" spans="1:26">
      <c r="A20" s="3" t="str">
        <f t="shared" si="0"/>
        <v>2.0TDENERO-26ESTABLE TALLER N3</v>
      </c>
      <c r="B20" s="41" t="str">
        <f>'PETICION DATOS LUZ'!N26</f>
        <v>ESTABLE TALLER N3</v>
      </c>
      <c r="C20" s="3" t="s">
        <v>56</v>
      </c>
      <c r="D20" s="3" t="str">
        <f>W23</f>
        <v>ENERO-26</v>
      </c>
      <c r="E20" s="8">
        <f>'BASE DE DATOS FIJO'!R85</f>
        <v>0.20549400000000001</v>
      </c>
      <c r="F20" s="8">
        <f>'BASE DE DATOS FIJO'!S85</f>
        <v>0.13616700000000001</v>
      </c>
      <c r="G20" s="8">
        <f>'BASE DE DATOS FIJO'!T85</f>
        <v>9.6742999999999996E-2</v>
      </c>
      <c r="H20" s="8"/>
      <c r="I20" s="8"/>
      <c r="J20" s="8"/>
      <c r="K20" s="8">
        <f>'BASE DE DATOS FIJO'!R95/(365/12)</f>
        <v>7.5902501369863012E-2</v>
      </c>
      <c r="L20" s="8">
        <f>'BASE DE DATOS FIJO'!S95/(365/12)</f>
        <v>1.9874602739726028E-3</v>
      </c>
      <c r="M20" s="8"/>
      <c r="N20" s="8"/>
      <c r="O20" s="8"/>
      <c r="P20" s="8"/>
      <c r="V20" s="3" t="str">
        <f>VLOOKUP('.'!V22,'.'!V23:W34,2,0)</f>
        <v>MARZO-26</v>
      </c>
      <c r="W20" s="3" t="str">
        <f>RIGHT('PETICION DATOS LUZ'!O7,2)</f>
        <v>26</v>
      </c>
      <c r="Y20" s="3" t="str">
        <f>VLOOKUP('.'!Y22,'.'!Y23:Z34,2,0)</f>
        <v>ENERO-26</v>
      </c>
    </row>
    <row r="21" spans="1:26">
      <c r="A21" s="3" t="str">
        <f t="shared" si="0"/>
        <v>2.0TDENERO-26ESTABLE TALLER + N1</v>
      </c>
      <c r="B21" s="41" t="str">
        <f>'PETICION DATOS LUZ'!N27</f>
        <v>ESTABLE TALLER + N1</v>
      </c>
      <c r="C21" s="3" t="s">
        <v>56</v>
      </c>
      <c r="D21" s="3" t="str">
        <f>W23</f>
        <v>ENERO-26</v>
      </c>
      <c r="E21" s="8">
        <f>'BASE DE DATOS FIJO'!B106</f>
        <v>0.21245900000000001</v>
      </c>
      <c r="F21" s="8">
        <f>'BASE DE DATOS FIJO'!C106</f>
        <v>0.14313100000000001</v>
      </c>
      <c r="G21" s="8">
        <f>'BASE DE DATOS FIJO'!D106</f>
        <v>0.10370799999999999</v>
      </c>
      <c r="H21" s="8"/>
      <c r="I21" s="8"/>
      <c r="J21" s="8"/>
      <c r="K21" s="8">
        <f>'BASE DE DATOS FIJO'!B116/365</f>
        <v>9.7820309589041102E-2</v>
      </c>
      <c r="L21" s="8">
        <f>'BASE DE DATOS FIJO'!C116/365</f>
        <v>5.1302528767123289E-2</v>
      </c>
      <c r="M21" s="8"/>
      <c r="N21" s="8"/>
      <c r="O21" s="8"/>
      <c r="P21" s="8"/>
    </row>
    <row r="22" spans="1:26">
      <c r="A22" s="3" t="str">
        <f t="shared" si="0"/>
        <v>2.0TDENERO-26ESTABLE TALLER + N2</v>
      </c>
      <c r="B22" s="41" t="str">
        <f>'PETICION DATOS LUZ'!N28</f>
        <v>ESTABLE TALLER + N2</v>
      </c>
      <c r="C22" s="3" t="s">
        <v>56</v>
      </c>
      <c r="D22" s="3" t="str">
        <f>W23</f>
        <v>ENERO-26</v>
      </c>
      <c r="E22" s="8">
        <f>'BASE DE DATOS FIJO'!J106</f>
        <v>0.2072</v>
      </c>
      <c r="F22" s="8">
        <f>'BASE DE DATOS FIJO'!K106</f>
        <v>0.13787199999999999</v>
      </c>
      <c r="G22" s="8">
        <f>'BASE DE DATOS FIJO'!L106</f>
        <v>9.8448999999999995E-2</v>
      </c>
      <c r="H22" s="8"/>
      <c r="I22" s="8"/>
      <c r="J22" s="8"/>
      <c r="K22" s="8">
        <f>'BASE DE DATOS FIJO'!J116/365</f>
        <v>9.2340857534246576E-2</v>
      </c>
      <c r="L22" s="8">
        <f>'BASE DE DATOS FIJO'!K116/365</f>
        <v>4.5823076712328763E-2</v>
      </c>
      <c r="M22" s="8"/>
      <c r="N22" s="8"/>
      <c r="O22" s="8"/>
      <c r="P22" s="8"/>
      <c r="V22" s="3">
        <f>MONTH('PETICION DATOS LUZ'!E24)</f>
        <v>3</v>
      </c>
      <c r="Y22" s="3">
        <f>MONTH('PETICION DATOS GAS'!E24)</f>
        <v>1</v>
      </c>
    </row>
    <row r="23" spans="1:26">
      <c r="A23" s="3" t="str">
        <f t="shared" si="0"/>
        <v>2.0TDENERO-26ESTABLE TALLER + N3</v>
      </c>
      <c r="B23" s="41" t="str">
        <f>'PETICION DATOS LUZ'!N29</f>
        <v>ESTABLE TALLER + N3</v>
      </c>
      <c r="C23" s="3" t="s">
        <v>56</v>
      </c>
      <c r="D23" s="3" t="str">
        <f>W23</f>
        <v>ENERO-26</v>
      </c>
      <c r="E23" s="8">
        <f>'BASE DE DATOS FIJO'!R106</f>
        <v>0.20259099999999999</v>
      </c>
      <c r="F23" s="8">
        <f>'BASE DE DATOS FIJO'!S106</f>
        <v>0.13326299999999999</v>
      </c>
      <c r="G23" s="8">
        <f>'BASE DE DATOS FIJO'!T106</f>
        <v>9.3840000000000007E-2</v>
      </c>
      <c r="H23" s="8"/>
      <c r="I23" s="8"/>
      <c r="J23" s="8"/>
      <c r="K23" s="8">
        <f>'BASE DE DATOS FIJO'!R116/365</f>
        <v>8.686140547945205E-2</v>
      </c>
      <c r="L23" s="8">
        <f>'BASE DE DATOS FIJO'!S116/365</f>
        <v>4.0343624657534244E-2</v>
      </c>
      <c r="M23" s="8"/>
      <c r="N23" s="8"/>
      <c r="O23" s="8"/>
      <c r="P23" s="8"/>
      <c r="V23" s="3">
        <v>1</v>
      </c>
      <c r="W23" s="38" t="str">
        <f>'INPUT OMIE'!A2</f>
        <v>ENERO-26</v>
      </c>
      <c r="Y23" s="3">
        <v>1</v>
      </c>
      <c r="Z23" s="38" t="str">
        <f>'PRECIOS INDEX GAS'!J9</f>
        <v>ENERO-26</v>
      </c>
    </row>
    <row r="24" spans="1:26">
      <c r="A24" s="3" t="str">
        <f t="shared" si="0"/>
        <v>2.0TDENERO-26DINAMICA N1</v>
      </c>
      <c r="B24" s="41" t="str">
        <f>'PETICION DATOS LUZ'!N34</f>
        <v>DINAMICA N1</v>
      </c>
      <c r="C24" s="3" t="s">
        <v>56</v>
      </c>
      <c r="D24" s="3" t="str">
        <f>W23</f>
        <v>ENERO-26</v>
      </c>
      <c r="E24" s="58">
        <f>'DINAMICA N1'!AT45/1000</f>
        <v>0.23522471426259711</v>
      </c>
      <c r="F24" s="58">
        <f>'DINAMICA N1'!AU45/1000</f>
        <v>0.1764773656079078</v>
      </c>
      <c r="G24" s="58">
        <f>'DINAMICA N1'!AV45/1000</f>
        <v>0.1408033815137496</v>
      </c>
      <c r="H24" s="58"/>
      <c r="I24" s="58"/>
      <c r="J24" s="60"/>
      <c r="K24" s="60">
        <f>'DINAMICA N1'!C65</f>
        <v>7.5902501369863012E-2</v>
      </c>
      <c r="L24" s="60">
        <f>'DINAMICA N1'!D65</f>
        <v>1.9874602739726028E-3</v>
      </c>
      <c r="M24" s="60"/>
      <c r="N24" s="60"/>
      <c r="O24" s="60"/>
      <c r="P24" s="60"/>
      <c r="V24" s="3">
        <v>2</v>
      </c>
      <c r="W24" s="38" t="str">
        <f>'INPUT OMIE'!A39</f>
        <v>FEBRERO-26</v>
      </c>
      <c r="Y24" s="3">
        <v>2</v>
      </c>
      <c r="Z24" s="38" t="str">
        <f>'PRECIOS INDEX GAS'!J10</f>
        <v>FEBRERO-26</v>
      </c>
    </row>
    <row r="25" spans="1:26">
      <c r="A25" s="3" t="str">
        <f t="shared" si="0"/>
        <v>2.0TDENERO-26DINAMICA N2</v>
      </c>
      <c r="B25" s="41" t="str">
        <f>'PETICION DATOS LUZ'!N35</f>
        <v>DINAMICA N2</v>
      </c>
      <c r="C25" s="3" t="s">
        <v>56</v>
      </c>
      <c r="D25" s="3" t="str">
        <f>W23</f>
        <v>ENERO-26</v>
      </c>
      <c r="E25" s="58">
        <f>'DINAMICA N2'!AT45/1000</f>
        <v>0.21897008146259708</v>
      </c>
      <c r="F25" s="58">
        <f>'DINAMICA N2'!AU45/1000</f>
        <v>0.16022273280790783</v>
      </c>
      <c r="G25" s="58">
        <f>'DINAMICA N2'!AV45/1000</f>
        <v>0.1245487487137496</v>
      </c>
      <c r="H25" s="58"/>
      <c r="I25" s="58"/>
      <c r="J25" s="60"/>
      <c r="K25" s="60">
        <f>'DINAMICA N2'!C65</f>
        <v>7.5902501369863012E-2</v>
      </c>
      <c r="L25" s="60">
        <f>'DINAMICA N2'!D65</f>
        <v>1.9874602739726028E-3</v>
      </c>
      <c r="M25" s="60"/>
      <c r="N25" s="60"/>
      <c r="O25" s="60"/>
      <c r="P25" s="60"/>
      <c r="V25" s="3">
        <v>3</v>
      </c>
      <c r="W25" s="38" t="str">
        <f>'INPUT OMIE'!A71</f>
        <v>MARZO-26</v>
      </c>
      <c r="Y25" s="3">
        <v>3</v>
      </c>
      <c r="Z25" s="38" t="str">
        <f>'PRECIOS INDEX GAS'!J11</f>
        <v>MARZO-26</v>
      </c>
    </row>
    <row r="26" spans="1:26">
      <c r="A26" s="3" t="str">
        <f t="shared" si="0"/>
        <v>2.0TDENERO-26DINAMICA N3</v>
      </c>
      <c r="B26" s="41" t="str">
        <f>'PETICION DATOS LUZ'!N36</f>
        <v>DINAMICA N3</v>
      </c>
      <c r="C26" s="3" t="s">
        <v>56</v>
      </c>
      <c r="D26" s="3" t="str">
        <f>W23</f>
        <v>ENERO-26</v>
      </c>
      <c r="E26" s="58">
        <f>'DINAMICA N3'!AT45/1000</f>
        <v>0.21390383426259713</v>
      </c>
      <c r="F26" s="58">
        <f>'DINAMICA N3'!AU45/1000</f>
        <v>0.15515648560790782</v>
      </c>
      <c r="G26" s="58">
        <f>'DINAMICA N3'!AV45/1000</f>
        <v>0.11948250151374959</v>
      </c>
      <c r="H26" s="58"/>
      <c r="I26" s="58"/>
      <c r="J26" s="60"/>
      <c r="K26" s="60">
        <f>'DINAMICA N3'!C65</f>
        <v>7.5902501369863012E-2</v>
      </c>
      <c r="L26" s="60">
        <f>'DINAMICA N3'!D65</f>
        <v>1.9874602739726028E-3</v>
      </c>
      <c r="M26" s="60"/>
      <c r="N26" s="60"/>
      <c r="O26" s="60"/>
      <c r="P26" s="60"/>
      <c r="V26" s="3">
        <v>4</v>
      </c>
      <c r="W26" s="38" t="str">
        <f>'INPUT OMIE'!A106</f>
        <v>ABRIL-25</v>
      </c>
      <c r="Y26" s="3">
        <v>4</v>
      </c>
      <c r="Z26" s="38" t="str">
        <f>'PRECIOS INDEX GAS'!J12</f>
        <v>ABRIL-25</v>
      </c>
    </row>
    <row r="27" spans="1:26">
      <c r="A27" s="3" t="str">
        <f>C27&amp;D27&amp;B27</f>
        <v>3.0TDENERO-26ESTABLE N1</v>
      </c>
      <c r="B27" s="41" t="str">
        <f>B6</f>
        <v>ESTABLE N1</v>
      </c>
      <c r="C27" s="3" t="s">
        <v>31</v>
      </c>
      <c r="D27" s="3" t="str">
        <f>W23</f>
        <v>ENERO-26</v>
      </c>
      <c r="E27" s="8">
        <f>'BASE DE DATOS FIJO'!B9</f>
        <v>0.21865799999999999</v>
      </c>
      <c r="F27" s="8">
        <f>'BASE DE DATOS FIJO'!C9</f>
        <v>0.18845600000000001</v>
      </c>
      <c r="G27" s="8">
        <f>'BASE DE DATOS FIJO'!D9</f>
        <v>0.14840500000000001</v>
      </c>
      <c r="H27" s="8">
        <f>'BASE DE DATOS FIJO'!E9</f>
        <v>0.125003</v>
      </c>
      <c r="I27" s="8">
        <f>'BASE DE DATOS FIJO'!F9</f>
        <v>0.10786999999999999</v>
      </c>
      <c r="J27" s="8">
        <f>'BASE DE DATOS FIJO'!G9</f>
        <v>0.13605</v>
      </c>
      <c r="K27" s="8">
        <f>'BASE DE DATOS FIJO'!B18/365</f>
        <v>5.5827197260273971E-2</v>
      </c>
      <c r="L27" s="8">
        <f>'BASE DE DATOS FIJO'!C18/365</f>
        <v>2.9089372602739725E-2</v>
      </c>
      <c r="M27" s="8">
        <f>'BASE DE DATOS FIJO'!D18/365</f>
        <v>1.2278175342465752E-2</v>
      </c>
      <c r="N27" s="8">
        <f>'BASE DE DATOS FIJO'!E18/365</f>
        <v>1.0647487671232877E-2</v>
      </c>
      <c r="O27" s="8">
        <f>'BASE DE DATOS FIJO'!F18/365</f>
        <v>6.8872630136986293E-3</v>
      </c>
      <c r="P27" s="8">
        <f>'BASE DE DATOS FIJO'!G18/365</f>
        <v>3.9514712328767125E-3</v>
      </c>
      <c r="V27" s="3">
        <v>5</v>
      </c>
      <c r="W27" s="38" t="str">
        <f>'INPUT OMIE'!A141</f>
        <v>MAYO-25</v>
      </c>
      <c r="Y27" s="3">
        <v>5</v>
      </c>
      <c r="Z27" s="38" t="str">
        <f>'PRECIOS INDEX GAS'!J13</f>
        <v>MAYO-25</v>
      </c>
    </row>
    <row r="28" spans="1:26">
      <c r="A28" s="3" t="str">
        <f t="shared" ref="A28:A47" si="2">C28&amp;D28&amp;B28</f>
        <v>3.0TDENERO-26ESTABLE N2</v>
      </c>
      <c r="B28" s="41" t="str">
        <f t="shared" ref="B28:B91" si="3">B7</f>
        <v>ESTABLE N2</v>
      </c>
      <c r="C28" s="3" t="s">
        <v>31</v>
      </c>
      <c r="D28" s="3" t="str">
        <f>W23</f>
        <v>ENERO-26</v>
      </c>
      <c r="E28" s="8">
        <f>'BASE DE DATOS FIJO'!J9</f>
        <v>0.206841</v>
      </c>
      <c r="F28" s="8">
        <f>'BASE DE DATOS FIJO'!K9</f>
        <v>0.17663899999999999</v>
      </c>
      <c r="G28" s="8">
        <f>'BASE DE DATOS FIJO'!L9</f>
        <v>0.13658799999999999</v>
      </c>
      <c r="H28" s="8">
        <f>'BASE DE DATOS FIJO'!M9</f>
        <v>0.11318499999999999</v>
      </c>
      <c r="I28" s="8">
        <f>'BASE DE DATOS FIJO'!N9</f>
        <v>9.6052999999999999E-2</v>
      </c>
      <c r="J28" s="8">
        <f>'BASE DE DATOS FIJO'!O9</f>
        <v>0.124233</v>
      </c>
      <c r="K28" s="8">
        <f>'BASE DE DATOS FIJO'!B18/365</f>
        <v>5.5827197260273971E-2</v>
      </c>
      <c r="L28" s="8">
        <f>'BASE DE DATOS FIJO'!C18/365</f>
        <v>2.9089372602739725E-2</v>
      </c>
      <c r="M28" s="8">
        <f>'BASE DE DATOS FIJO'!D18/365</f>
        <v>1.2278175342465752E-2</v>
      </c>
      <c r="N28" s="8">
        <f>'BASE DE DATOS FIJO'!E18/365</f>
        <v>1.0647487671232877E-2</v>
      </c>
      <c r="O28" s="8">
        <f>'BASE DE DATOS FIJO'!F18/365</f>
        <v>6.8872630136986293E-3</v>
      </c>
      <c r="P28" s="8">
        <f>'BASE DE DATOS FIJO'!G18/365</f>
        <v>3.9514712328767125E-3</v>
      </c>
      <c r="V28" s="3">
        <v>6</v>
      </c>
      <c r="W28" s="38" t="str">
        <f>'INPUT OMIE'!A177</f>
        <v>JUNIO-25</v>
      </c>
      <c r="Y28" s="3">
        <v>6</v>
      </c>
      <c r="Z28" s="38" t="str">
        <f>'PRECIOS INDEX GAS'!J14</f>
        <v>JUNIO-25</v>
      </c>
    </row>
    <row r="29" spans="1:26">
      <c r="A29" s="3" t="str">
        <f t="shared" si="2"/>
        <v>3.0TDENERO-26ESTABLE N3</v>
      </c>
      <c r="B29" s="41" t="str">
        <f t="shared" si="3"/>
        <v>ESTABLE N3</v>
      </c>
      <c r="C29" s="3" t="s">
        <v>31</v>
      </c>
      <c r="D29" s="3" t="str">
        <f>W23</f>
        <v>ENERO-26</v>
      </c>
      <c r="E29" s="8">
        <f>'BASE DE DATOS FIJO'!R9</f>
        <v>0.200567</v>
      </c>
      <c r="F29" s="8">
        <f>'BASE DE DATOS FIJO'!S9</f>
        <v>0.17036499999999999</v>
      </c>
      <c r="G29" s="8">
        <f>'BASE DE DATOS FIJO'!T9</f>
        <v>0.13031400000000001</v>
      </c>
      <c r="H29" s="8">
        <f>'BASE DE DATOS FIJO'!U9</f>
        <v>0.10691100000000001</v>
      </c>
      <c r="I29" s="8">
        <f>'BASE DE DATOS FIJO'!V9</f>
        <v>8.9778999999999998E-2</v>
      </c>
      <c r="J29" s="8">
        <f>'BASE DE DATOS FIJO'!W9</f>
        <v>0.11795899999999999</v>
      </c>
      <c r="K29" s="8">
        <f>'BASE DE DATOS FIJO'!B18/365</f>
        <v>5.5827197260273971E-2</v>
      </c>
      <c r="L29" s="8">
        <f>'BASE DE DATOS FIJO'!C18/365</f>
        <v>2.9089372602739725E-2</v>
      </c>
      <c r="M29" s="8">
        <f>'BASE DE DATOS FIJO'!D18/365</f>
        <v>1.2278175342465752E-2</v>
      </c>
      <c r="N29" s="8">
        <f>'BASE DE DATOS FIJO'!E18/365</f>
        <v>1.0647487671232877E-2</v>
      </c>
      <c r="O29" s="8">
        <f>'BASE DE DATOS FIJO'!F18/365</f>
        <v>6.8872630136986293E-3</v>
      </c>
      <c r="P29" s="8">
        <f>'BASE DE DATOS FIJO'!G18/365</f>
        <v>3.9514712328767125E-3</v>
      </c>
      <c r="V29" s="3">
        <v>7</v>
      </c>
      <c r="W29" s="38" t="str">
        <f>'INPUT OMIE'!A213</f>
        <v>JULIO-25</v>
      </c>
      <c r="Y29" s="3">
        <v>7</v>
      </c>
      <c r="Z29" s="38" t="str">
        <f>'PRECIOS INDEX GAS'!J15</f>
        <v>JULIO-25</v>
      </c>
    </row>
    <row r="30" spans="1:26">
      <c r="A30" s="3" t="str">
        <f t="shared" si="2"/>
        <v>3.0TDENERO-26ESTABLE PLUS N1</v>
      </c>
      <c r="B30" s="41" t="str">
        <f t="shared" si="3"/>
        <v>ESTABLE PLUS N1</v>
      </c>
      <c r="C30" s="3" t="s">
        <v>31</v>
      </c>
      <c r="D30" s="3" t="str">
        <f>W23</f>
        <v>ENERO-26</v>
      </c>
      <c r="E30" s="8">
        <f>'BASE DE DATOS FIJO'!B30</f>
        <v>0.20809</v>
      </c>
      <c r="F30" s="8">
        <f>'BASE DE DATOS FIJO'!C30</f>
        <v>0.17788799999999999</v>
      </c>
      <c r="G30" s="8">
        <f>'BASE DE DATOS FIJO'!D30</f>
        <v>0.13783599999999999</v>
      </c>
      <c r="H30" s="8">
        <f>'BASE DE DATOS FIJO'!E30</f>
        <v>0.11443399999999999</v>
      </c>
      <c r="I30" s="8">
        <f>'BASE DE DATOS FIJO'!F30</f>
        <v>9.7302E-2</v>
      </c>
      <c r="J30" s="8">
        <f>'BASE DE DATOS FIJO'!G30</f>
        <v>0.12548200000000001</v>
      </c>
      <c r="K30" s="8">
        <f>'BASE DE DATOS FIJO'!B39/365</f>
        <v>6.4046375342465753E-2</v>
      </c>
      <c r="L30" s="8">
        <f>'BASE DE DATOS FIJO'!C39/365</f>
        <v>3.7308550684931503E-2</v>
      </c>
      <c r="M30" s="8">
        <f>'BASE DE DATOS FIJO'!D39/365</f>
        <v>2.0497353424657534E-2</v>
      </c>
      <c r="N30" s="8">
        <f>'BASE DE DATOS FIJO'!E39/365</f>
        <v>2.9825569863013698E-2</v>
      </c>
      <c r="O30" s="8">
        <f>'BASE DE DATOS FIJO'!F39/365</f>
        <v>3.1544797260273975E-2</v>
      </c>
      <c r="P30" s="8">
        <f>'BASE DE DATOS FIJO'!G39/365</f>
        <v>3.1348731506849317E-2</v>
      </c>
      <c r="V30" s="3">
        <v>8</v>
      </c>
      <c r="W30" s="38" t="str">
        <f>'INPUT OMIE'!A248</f>
        <v>AGOSTO-25</v>
      </c>
      <c r="Y30" s="3">
        <v>8</v>
      </c>
      <c r="Z30" s="38" t="str">
        <f>'PRECIOS INDEX GAS'!J16</f>
        <v>AGOSTO-25</v>
      </c>
    </row>
    <row r="31" spans="1:26">
      <c r="A31" s="3" t="str">
        <f t="shared" si="2"/>
        <v>3.0TDENERO-26ESTABLE PLUS N2</v>
      </c>
      <c r="B31" s="41" t="str">
        <f t="shared" si="3"/>
        <v>ESTABLE PLUS N2</v>
      </c>
      <c r="C31" s="3" t="s">
        <v>31</v>
      </c>
      <c r="D31" s="3" t="str">
        <f>W23</f>
        <v>ENERO-26</v>
      </c>
      <c r="E31" s="8">
        <f>'BASE DE DATOS FIJO'!J30</f>
        <v>0.203074</v>
      </c>
      <c r="F31" s="8">
        <f>'BASE DE DATOS FIJO'!K30</f>
        <v>0.172872</v>
      </c>
      <c r="G31" s="8">
        <f>'BASE DE DATOS FIJO'!L30</f>
        <v>0.13282099999999999</v>
      </c>
      <c r="H31" s="8">
        <f>'BASE DE DATOS FIJO'!M30</f>
        <v>0.109419</v>
      </c>
      <c r="I31" s="8">
        <f>'BASE DE DATOS FIJO'!N30</f>
        <v>9.2286000000000007E-2</v>
      </c>
      <c r="J31" s="8">
        <f>'BASE DE DATOS FIJO'!O30</f>
        <v>0.120466</v>
      </c>
      <c r="K31" s="8">
        <f>'BASE DE DATOS FIJO'!J39/365</f>
        <v>5.9936786301369858E-2</v>
      </c>
      <c r="L31" s="8">
        <f>'BASE DE DATOS FIJO'!K39/365</f>
        <v>3.3198961643835616E-2</v>
      </c>
      <c r="M31" s="8">
        <f>'BASE DE DATOS FIJO'!L39/365</f>
        <v>1.6387764383561643E-2</v>
      </c>
      <c r="N31" s="8">
        <f>'BASE DE DATOS FIJO'!M39/365</f>
        <v>2.5715980821917811E-2</v>
      </c>
      <c r="O31" s="8">
        <f>'BASE DE DATOS FIJO'!N39/365</f>
        <v>2.7435208219178085E-2</v>
      </c>
      <c r="P31" s="8">
        <f>'BASE DE DATOS FIJO'!O39/365</f>
        <v>2.7239142465753426E-2</v>
      </c>
      <c r="V31" s="3">
        <v>9</v>
      </c>
      <c r="W31" s="38" t="str">
        <f>'INPUT OMIE'!A286</f>
        <v>SEPTIEMBRE-25</v>
      </c>
      <c r="Y31" s="3">
        <v>9</v>
      </c>
      <c r="Z31" s="38" t="str">
        <f>'PRECIOS INDEX GAS'!J17</f>
        <v>SEPTIEMBRE-25</v>
      </c>
    </row>
    <row r="32" spans="1:26">
      <c r="A32" s="3" t="str">
        <f t="shared" si="2"/>
        <v>3.0TDENERO-26ESTABLE PLUS N3</v>
      </c>
      <c r="B32" s="41" t="str">
        <f t="shared" si="3"/>
        <v>ESTABLE PLUS N3</v>
      </c>
      <c r="C32" s="3" t="s">
        <v>31</v>
      </c>
      <c r="D32" s="3" t="str">
        <f>W23</f>
        <v>ENERO-26</v>
      </c>
      <c r="E32" s="8">
        <f>'BASE DE DATOS FIJO'!R30</f>
        <v>0.19886100000000001</v>
      </c>
      <c r="F32" s="8">
        <f>'BASE DE DATOS FIJO'!S30</f>
        <v>0.168659</v>
      </c>
      <c r="G32" s="8">
        <f>'BASE DE DATOS FIJO'!T30</f>
        <v>0.128608</v>
      </c>
      <c r="H32" s="8">
        <f>'BASE DE DATOS FIJO'!U30</f>
        <v>0.10520599999999999</v>
      </c>
      <c r="I32" s="8">
        <f>'BASE DE DATOS FIJO'!V30</f>
        <v>8.8072999999999999E-2</v>
      </c>
      <c r="J32" s="8">
        <f>'BASE DE DATOS FIJO'!W30</f>
        <v>0.116253</v>
      </c>
      <c r="K32" s="8">
        <f>'BASE DE DATOS FIJO'!R39/365</f>
        <v>5.7197060273972596E-2</v>
      </c>
      <c r="L32" s="8">
        <f>'BASE DE DATOS FIJO'!S39/365</f>
        <v>3.0459235616438356E-2</v>
      </c>
      <c r="M32" s="8">
        <f>'BASE DE DATOS FIJO'!T39/365</f>
        <v>1.3648038356164384E-2</v>
      </c>
      <c r="N32" s="8">
        <f>'BASE DE DATOS FIJO'!U39/365</f>
        <v>2.0236528767123285E-2</v>
      </c>
      <c r="O32" s="8">
        <f>'BASE DE DATOS FIJO'!V39/365</f>
        <v>2.0585893150684931E-2</v>
      </c>
      <c r="P32" s="8">
        <f>'BASE DE DATOS FIJO'!W39/365</f>
        <v>2.0389827397260276E-2</v>
      </c>
      <c r="V32" s="3">
        <v>10</v>
      </c>
      <c r="W32" s="38" t="str">
        <f>'INPUT OMIE'!A322</f>
        <v>OCTUBRE-25</v>
      </c>
      <c r="Y32" s="3">
        <v>10</v>
      </c>
      <c r="Z32" s="38" t="str">
        <f>'PRECIOS INDEX GAS'!J18</f>
        <v>OCTUBRE-25</v>
      </c>
    </row>
    <row r="33" spans="1:26">
      <c r="A33" s="3" t="str">
        <f t="shared" si="2"/>
        <v>3.0TDENERO-261P N1</v>
      </c>
      <c r="B33" s="41" t="str">
        <f t="shared" si="3"/>
        <v>1P N1</v>
      </c>
      <c r="C33" s="3" t="s">
        <v>31</v>
      </c>
      <c r="D33" s="3" t="str">
        <f>W23</f>
        <v>ENERO-26</v>
      </c>
      <c r="E33" s="8">
        <f>'BASE DE DATOS FIJO'!B50</f>
        <v>0.136685</v>
      </c>
      <c r="F33" s="8">
        <f>'BASE DE DATOS FIJO'!C50</f>
        <v>0.136685</v>
      </c>
      <c r="G33" s="8">
        <f>'BASE DE DATOS FIJO'!D50</f>
        <v>0.136685</v>
      </c>
      <c r="H33" s="8">
        <f>'BASE DE DATOS FIJO'!E50</f>
        <v>0.136685</v>
      </c>
      <c r="I33" s="8">
        <f>'BASE DE DATOS FIJO'!F50</f>
        <v>0.136685</v>
      </c>
      <c r="J33" s="8">
        <f>'BASE DE DATOS FIJO'!G50</f>
        <v>0.136685</v>
      </c>
      <c r="K33" s="8">
        <f>'BASE DE DATOS FIJO'!B58/365</f>
        <v>6.815596438356164E-2</v>
      </c>
      <c r="L33" s="8">
        <f>'BASE DE DATOS FIJO'!C58/365</f>
        <v>4.1418139726027398E-2</v>
      </c>
      <c r="M33" s="8">
        <f>'BASE DE DATOS FIJO'!D58/365</f>
        <v>2.4606942465753425E-2</v>
      </c>
      <c r="N33" s="8">
        <f>'BASE DE DATOS FIJO'!E58/365</f>
        <v>3.3935158904109593E-2</v>
      </c>
      <c r="O33" s="8">
        <f>'BASE DE DATOS FIJO'!F58/365</f>
        <v>3.8394112328767126E-2</v>
      </c>
      <c r="P33" s="8">
        <f>'BASE DE DATOS FIJO'!G58/365</f>
        <v>3.9567909589041099E-2</v>
      </c>
      <c r="V33" s="3">
        <v>11</v>
      </c>
      <c r="W33" s="38" t="str">
        <f>'INPUT OMIE'!A359</f>
        <v>NOVIEMBRE-25</v>
      </c>
      <c r="Y33" s="3">
        <v>11</v>
      </c>
      <c r="Z33" s="38" t="str">
        <f>'PRECIOS INDEX GAS'!J19</f>
        <v>NOVIEMBRE-25</v>
      </c>
    </row>
    <row r="34" spans="1:26">
      <c r="A34" s="3" t="str">
        <f t="shared" si="2"/>
        <v>3.0TDENERO-261P N2</v>
      </c>
      <c r="B34" s="41" t="str">
        <f t="shared" si="3"/>
        <v>1P N2</v>
      </c>
      <c r="C34" s="3" t="s">
        <v>31</v>
      </c>
      <c r="D34" s="3" t="str">
        <f>W23</f>
        <v>ENERO-26</v>
      </c>
      <c r="E34" s="8">
        <f>'BASE DE DATOS FIJO'!J50</f>
        <v>0.131609</v>
      </c>
      <c r="F34" s="8">
        <f>'BASE DE DATOS FIJO'!K50</f>
        <v>0.131609</v>
      </c>
      <c r="G34" s="8">
        <f>'BASE DE DATOS FIJO'!L50</f>
        <v>0.131609</v>
      </c>
      <c r="H34" s="8">
        <f>'BASE DE DATOS FIJO'!M50</f>
        <v>0.131609</v>
      </c>
      <c r="I34" s="8">
        <f>'BASE DE DATOS FIJO'!N50</f>
        <v>0.131609</v>
      </c>
      <c r="J34" s="8">
        <f>'BASE DE DATOS FIJO'!O50</f>
        <v>0.131609</v>
      </c>
      <c r="K34" s="8">
        <f>'BASE DE DATOS FIJO'!J58/365</f>
        <v>6.4046375342465753E-2</v>
      </c>
      <c r="L34" s="8">
        <f>'BASE DE DATOS FIJO'!K58/365</f>
        <v>3.7308550684931503E-2</v>
      </c>
      <c r="M34" s="8">
        <f>'BASE DE DATOS FIJO'!L58/365</f>
        <v>2.0771326027397261E-2</v>
      </c>
      <c r="N34" s="8">
        <f>'BASE DE DATOS FIJO'!M58/365</f>
        <v>3.119543287671233E-2</v>
      </c>
      <c r="O34" s="8">
        <f>'BASE DE DATOS FIJO'!N58/365</f>
        <v>3.5654386301369863E-2</v>
      </c>
      <c r="P34" s="8">
        <f>'BASE DE DATOS FIJO'!O58/365</f>
        <v>3.6828183561643836E-2</v>
      </c>
      <c r="V34" s="3">
        <v>12</v>
      </c>
      <c r="W34" s="38" t="str">
        <f>'INPUT OMIE'!A397</f>
        <v>DICIEMBRE-25</v>
      </c>
      <c r="Y34" s="3">
        <v>12</v>
      </c>
      <c r="Z34" s="38" t="str">
        <f>'PRECIOS INDEX GAS'!J20</f>
        <v>DICIEMBRE-25</v>
      </c>
    </row>
    <row r="35" spans="1:26">
      <c r="A35" s="3" t="str">
        <f t="shared" si="2"/>
        <v>3.0TDENERO-261P N3</v>
      </c>
      <c r="B35" s="41" t="str">
        <f t="shared" si="3"/>
        <v>1P N3</v>
      </c>
      <c r="C35" s="3" t="s">
        <v>31</v>
      </c>
      <c r="D35" s="3" t="str">
        <f>W23</f>
        <v>ENERO-26</v>
      </c>
      <c r="E35" s="8">
        <f>'BASE DE DATOS FIJO'!R50</f>
        <v>0.12653300000000001</v>
      </c>
      <c r="F35" s="8">
        <f>'BASE DE DATOS FIJO'!S50</f>
        <v>0.12653300000000001</v>
      </c>
      <c r="G35" s="8">
        <f>'BASE DE DATOS FIJO'!T50</f>
        <v>0.12653300000000001</v>
      </c>
      <c r="H35" s="8">
        <f>'BASE DE DATOS FIJO'!U50</f>
        <v>0.12653300000000001</v>
      </c>
      <c r="I35" s="8">
        <f>'BASE DE DATOS FIJO'!V50</f>
        <v>0.12653300000000001</v>
      </c>
      <c r="J35" s="8">
        <f>'BASE DE DATOS FIJO'!W50</f>
        <v>0.12653300000000001</v>
      </c>
      <c r="K35" s="8">
        <f>'BASE DE DATOS FIJO'!R58/365</f>
        <v>6.4046375342465753E-2</v>
      </c>
      <c r="L35" s="8">
        <f>'BASE DE DATOS FIJO'!S58/365</f>
        <v>3.7308550684931503E-2</v>
      </c>
      <c r="M35" s="8">
        <f>'BASE DE DATOS FIJO'!T58/365</f>
        <v>2.0497353424657534E-2</v>
      </c>
      <c r="N35" s="8">
        <f>'BASE DE DATOS FIJO'!U58/365</f>
        <v>2.845570684931507E-2</v>
      </c>
      <c r="O35" s="8">
        <f>'BASE DE DATOS FIJO'!V58/365</f>
        <v>2.8805071232876716E-2</v>
      </c>
      <c r="P35" s="8">
        <f>'BASE DE DATOS FIJO'!W58/365</f>
        <v>2.7239142465753426E-2</v>
      </c>
    </row>
    <row r="36" spans="1:26">
      <c r="A36" s="3" t="str">
        <f t="shared" ref="A36:A38" si="4">C36&amp;D36&amp;B36</f>
        <v>3.0TDENERO-261P XL N1</v>
      </c>
      <c r="B36" s="41" t="str">
        <f t="shared" si="3"/>
        <v>1P XL N1</v>
      </c>
      <c r="C36" s="3" t="s">
        <v>31</v>
      </c>
      <c r="D36" s="3" t="str">
        <f>W23</f>
        <v>ENERO-26</v>
      </c>
      <c r="E36" s="8">
        <f>'BASE DE DATOS FIJO'!B68</f>
        <v>0.136685</v>
      </c>
      <c r="F36" s="8">
        <f>'BASE DE DATOS FIJO'!C68</f>
        <v>0.136685</v>
      </c>
      <c r="G36" s="8">
        <f>'BASE DE DATOS FIJO'!D68</f>
        <v>0.136685</v>
      </c>
      <c r="H36" s="8">
        <f>'BASE DE DATOS FIJO'!E68</f>
        <v>0.136685</v>
      </c>
      <c r="I36" s="8">
        <f>'BASE DE DATOS FIJO'!F68</f>
        <v>0.136685</v>
      </c>
      <c r="J36" s="8">
        <f>'BASE DE DATOS FIJO'!G68</f>
        <v>0.136685</v>
      </c>
      <c r="K36" s="8">
        <f>'BASE DE DATOS FIJO'!B76/365</f>
        <v>7.4731306849315074E-2</v>
      </c>
      <c r="L36" s="8">
        <f>'BASE DE DATOS FIJO'!C76/365</f>
        <v>4.7993482191780817E-2</v>
      </c>
      <c r="M36" s="8">
        <f>'BASE DE DATOS FIJO'!D76/365</f>
        <v>3.1182284931506848E-2</v>
      </c>
      <c r="N36" s="8">
        <f>'BASE DE DATOS FIJO'!E76/365</f>
        <v>4.0510501369863013E-2</v>
      </c>
      <c r="O36" s="8">
        <f>'BASE DE DATOS FIJO'!F76/365</f>
        <v>4.4969454794520552E-2</v>
      </c>
      <c r="P36" s="8">
        <f>'BASE DE DATOS FIJO'!G76/365</f>
        <v>4.6143252054794519E-2</v>
      </c>
    </row>
    <row r="37" spans="1:26">
      <c r="A37" s="3" t="str">
        <f t="shared" si="4"/>
        <v>3.0TDENERO-261P XL N2</v>
      </c>
      <c r="B37" s="41" t="str">
        <f t="shared" si="3"/>
        <v>1P XL N2</v>
      </c>
      <c r="C37" s="3" t="s">
        <v>31</v>
      </c>
      <c r="D37" s="3" t="str">
        <f>W23</f>
        <v>ENERO-26</v>
      </c>
      <c r="E37" s="8">
        <f>'BASE DE DATOS FIJO'!J68</f>
        <v>0.131609</v>
      </c>
      <c r="F37" s="8">
        <f>'BASE DE DATOS FIJO'!K68</f>
        <v>0.131609</v>
      </c>
      <c r="G37" s="8">
        <f>'BASE DE DATOS FIJO'!L68</f>
        <v>0.131609</v>
      </c>
      <c r="H37" s="8">
        <f>'BASE DE DATOS FIJO'!M68</f>
        <v>0.131609</v>
      </c>
      <c r="I37" s="8">
        <f>'BASE DE DATOS FIJO'!N68</f>
        <v>0.131609</v>
      </c>
      <c r="J37" s="8">
        <f>'BASE DE DATOS FIJO'!O68</f>
        <v>0.131609</v>
      </c>
      <c r="K37" s="8">
        <f>'BASE DE DATOS FIJO'!J76/365</f>
        <v>6.7557520547945199E-2</v>
      </c>
      <c r="L37" s="8">
        <f>'BASE DE DATOS FIJO'!K76/365</f>
        <v>4.1785345205479454E-2</v>
      </c>
      <c r="M37" s="8">
        <f>'BASE DE DATOS FIJO'!L76/365</f>
        <v>2.5650783561643836E-2</v>
      </c>
      <c r="N37" s="8">
        <f>'BASE DE DATOS FIJO'!M76/365</f>
        <v>3.6113838356164385E-2</v>
      </c>
      <c r="O37" s="8">
        <f>'BASE DE DATOS FIJO'!N76/365</f>
        <v>4.0625115068493152E-2</v>
      </c>
      <c r="P37" s="8">
        <f>'BASE DE DATOS FIJO'!O76/365</f>
        <v>4.2072312328767125E-2</v>
      </c>
    </row>
    <row r="38" spans="1:26">
      <c r="A38" s="3" t="str">
        <f t="shared" si="4"/>
        <v>3.0TDENERO-261P XL N3</v>
      </c>
      <c r="B38" s="41" t="str">
        <f t="shared" si="3"/>
        <v>1P XL N3</v>
      </c>
      <c r="C38" s="3" t="s">
        <v>31</v>
      </c>
      <c r="D38" s="3" t="str">
        <f>W23</f>
        <v>ENERO-26</v>
      </c>
      <c r="E38" s="8">
        <f>'BASE DE DATOS FIJO'!R68</f>
        <v>0.12653300000000001</v>
      </c>
      <c r="F38" s="8">
        <f>'BASE DE DATOS FIJO'!S68</f>
        <v>0.12653300000000001</v>
      </c>
      <c r="G38" s="8">
        <f>'BASE DE DATOS FIJO'!T68</f>
        <v>0.12653300000000001</v>
      </c>
      <c r="H38" s="8">
        <f>'BASE DE DATOS FIJO'!U68</f>
        <v>0.12653300000000001</v>
      </c>
      <c r="I38" s="8">
        <f>'BASE DE DATOS FIJO'!V68</f>
        <v>0.12653300000000001</v>
      </c>
      <c r="J38" s="8">
        <f>'BASE DE DATOS FIJO'!W68</f>
        <v>0.12653300000000001</v>
      </c>
      <c r="K38" s="8">
        <f>'BASE DE DATOS FIJO'!R76/365</f>
        <v>6.6735602739726035E-2</v>
      </c>
      <c r="L38" s="8">
        <f>'BASE DE DATOS FIJO'!S76/365</f>
        <v>4.0963427397260277E-2</v>
      </c>
      <c r="M38" s="8">
        <f>'BASE DE DATOS FIJO'!T76/365</f>
        <v>2.4554893150684931E-2</v>
      </c>
      <c r="N38" s="8">
        <f>'BASE DE DATOS FIJO'!U76/365</f>
        <v>3.2552194520547945E-2</v>
      </c>
      <c r="O38" s="8">
        <f>'BASE DE DATOS FIJO'!V76/365</f>
        <v>3.2953882191780824E-2</v>
      </c>
      <c r="P38" s="8">
        <f>'BASE DE DATOS FIJO'!W76/365</f>
        <v>3.1661353424657535E-2</v>
      </c>
    </row>
    <row r="39" spans="1:26">
      <c r="A39" s="3" t="str">
        <f t="shared" si="2"/>
        <v>3.0TDENERO-26ESTABLE TALLER N1</v>
      </c>
      <c r="B39" s="41" t="str">
        <f t="shared" si="3"/>
        <v>ESTABLE TALLER N1</v>
      </c>
      <c r="C39" s="3" t="s">
        <v>31</v>
      </c>
      <c r="D39" s="3" t="str">
        <f>W23</f>
        <v>ENERO-26</v>
      </c>
      <c r="E39" s="8">
        <f>'BASE DE DATOS FIJO'!B86</f>
        <v>0.21351600000000001</v>
      </c>
      <c r="F39" s="8">
        <f>'BASE DE DATOS FIJO'!C86</f>
        <v>0.19653799999999999</v>
      </c>
      <c r="G39" s="8">
        <f>'BASE DE DATOS FIJO'!D86</f>
        <v>0.145617</v>
      </c>
      <c r="H39" s="8">
        <f>'BASE DE DATOS FIJO'!E86</f>
        <v>0.11894200000000001</v>
      </c>
      <c r="I39" s="8">
        <f>'BASE DE DATOS FIJO'!F86</f>
        <v>0.10093299999999999</v>
      </c>
      <c r="J39" s="8">
        <f>'BASE DE DATOS FIJO'!G86</f>
        <v>0.113591</v>
      </c>
      <c r="K39" s="8">
        <f>'BASE DE DATOS FIJO'!B96/365</f>
        <v>5.5827197260273971E-2</v>
      </c>
      <c r="L39" s="8">
        <f>'BASE DE DATOS FIJO'!C96/365</f>
        <v>2.9089372602739725E-2</v>
      </c>
      <c r="M39" s="8">
        <f>'BASE DE DATOS FIJO'!D96/365</f>
        <v>1.2278175342465752E-2</v>
      </c>
      <c r="N39" s="8">
        <f>'BASE DE DATOS FIJO'!E96/365</f>
        <v>1.0647487671232877E-2</v>
      </c>
      <c r="O39" s="8">
        <f>'BASE DE DATOS FIJO'!F96/365</f>
        <v>6.8872630136986293E-3</v>
      </c>
      <c r="P39" s="8">
        <f>'BASE DE DATOS FIJO'!G96/365</f>
        <v>3.9514712328767125E-3</v>
      </c>
    </row>
    <row r="40" spans="1:26">
      <c r="A40" s="3" t="str">
        <f t="shared" si="2"/>
        <v>3.0TDENERO-26ESTABLE TALLER N2</v>
      </c>
      <c r="B40" s="41" t="str">
        <f t="shared" si="3"/>
        <v>ESTABLE TALLER N2</v>
      </c>
      <c r="C40" s="3" t="s">
        <v>31</v>
      </c>
      <c r="D40" s="3" t="str">
        <f>W23</f>
        <v>ENERO-26</v>
      </c>
      <c r="E40" s="8">
        <f>'BASE DE DATOS FIJO'!J86</f>
        <v>0.20169899999999999</v>
      </c>
      <c r="F40" s="8">
        <f>'BASE DE DATOS FIJO'!K86</f>
        <v>0.18472</v>
      </c>
      <c r="G40" s="8">
        <f>'BASE DE DATOS FIJO'!L86</f>
        <v>0.1338</v>
      </c>
      <c r="H40" s="8">
        <f>'BASE DE DATOS FIJO'!M86</f>
        <v>0.107124</v>
      </c>
      <c r="I40" s="8">
        <f>'BASE DE DATOS FIJO'!N86</f>
        <v>8.9115E-2</v>
      </c>
      <c r="J40" s="8">
        <f>'BASE DE DATOS FIJO'!O86</f>
        <v>0.101774</v>
      </c>
      <c r="K40" s="8">
        <f>'BASE DE DATOS FIJO'!B96/365</f>
        <v>5.5827197260273971E-2</v>
      </c>
      <c r="L40" s="8">
        <f>'BASE DE DATOS FIJO'!C96/365</f>
        <v>2.9089372602739725E-2</v>
      </c>
      <c r="M40" s="8">
        <f>'BASE DE DATOS FIJO'!D96/365</f>
        <v>1.2278175342465752E-2</v>
      </c>
      <c r="N40" s="8">
        <f>'BASE DE DATOS FIJO'!E96/365</f>
        <v>1.0647487671232877E-2</v>
      </c>
      <c r="O40" s="8">
        <f>'BASE DE DATOS FIJO'!F96/365</f>
        <v>6.8872630136986293E-3</v>
      </c>
      <c r="P40" s="8">
        <f>'BASE DE DATOS FIJO'!G96/365</f>
        <v>3.9514712328767125E-3</v>
      </c>
    </row>
    <row r="41" spans="1:26">
      <c r="A41" s="3" t="str">
        <f t="shared" si="2"/>
        <v>3.0TDENERO-26ESTABLE TALLER N3</v>
      </c>
      <c r="B41" s="41" t="str">
        <f t="shared" si="3"/>
        <v>ESTABLE TALLER N3</v>
      </c>
      <c r="C41" s="3" t="s">
        <v>31</v>
      </c>
      <c r="D41" s="3" t="str">
        <f>W23</f>
        <v>ENERO-26</v>
      </c>
      <c r="E41" s="8">
        <f>'BASE DE DATOS FIJO'!R86</f>
        <v>0.19542399999999999</v>
      </c>
      <c r="F41" s="8">
        <f>'BASE DE DATOS FIJO'!S86</f>
        <v>0.17844599999999999</v>
      </c>
      <c r="G41" s="8">
        <f>'BASE DE DATOS FIJO'!T86</f>
        <v>0.127526</v>
      </c>
      <c r="H41" s="8">
        <f>'BASE DE DATOS FIJO'!U86</f>
        <v>0.10085</v>
      </c>
      <c r="I41" s="8">
        <f>'BASE DE DATOS FIJO'!V86</f>
        <v>8.2840999999999998E-2</v>
      </c>
      <c r="J41" s="8">
        <f>'BASE DE DATOS FIJO'!W86</f>
        <v>9.5499000000000001E-2</v>
      </c>
      <c r="K41" s="8">
        <f>'BASE DE DATOS FIJO'!B96/365</f>
        <v>5.5827197260273971E-2</v>
      </c>
      <c r="L41" s="8">
        <f>'BASE DE DATOS FIJO'!C96/365</f>
        <v>2.9089372602739725E-2</v>
      </c>
      <c r="M41" s="8">
        <f>'BASE DE DATOS FIJO'!D96/365</f>
        <v>1.2278175342465752E-2</v>
      </c>
      <c r="N41" s="8">
        <f>'BASE DE DATOS FIJO'!E96/365</f>
        <v>1.0647487671232877E-2</v>
      </c>
      <c r="O41" s="8">
        <f>'BASE DE DATOS FIJO'!F96/365</f>
        <v>6.8872630136986293E-3</v>
      </c>
      <c r="P41" s="8">
        <f>'BASE DE DATOS FIJO'!G96/365</f>
        <v>3.9514712328767125E-3</v>
      </c>
    </row>
    <row r="42" spans="1:26">
      <c r="A42" s="3" t="str">
        <f t="shared" si="2"/>
        <v>3.0TDENERO-26ESTABLE TALLER + N1</v>
      </c>
      <c r="B42" s="41" t="str">
        <f t="shared" si="3"/>
        <v>ESTABLE TALLER + N1</v>
      </c>
      <c r="C42" s="3" t="s">
        <v>31</v>
      </c>
      <c r="D42" s="3" t="str">
        <f>W23</f>
        <v>ENERO-26</v>
      </c>
      <c r="E42" s="8">
        <f>'BASE DE DATOS FIJO'!B107</f>
        <v>0.20294699999999999</v>
      </c>
      <c r="F42" s="8">
        <f>'BASE DE DATOS FIJO'!C107</f>
        <v>0.185969</v>
      </c>
      <c r="G42" s="8">
        <f>'BASE DE DATOS FIJO'!D107</f>
        <v>0.135049</v>
      </c>
      <c r="H42" s="8">
        <f>'BASE DE DATOS FIJO'!E107</f>
        <v>0.108373</v>
      </c>
      <c r="I42" s="8">
        <f>'BASE DE DATOS FIJO'!F107</f>
        <v>9.0364E-2</v>
      </c>
      <c r="J42" s="8">
        <f>'BASE DE DATOS FIJO'!G107</f>
        <v>0.103022</v>
      </c>
      <c r="K42" s="8">
        <f>'BASE DE DATOS FIJO'!B117/365</f>
        <v>6.4046375342465753E-2</v>
      </c>
      <c r="L42" s="8">
        <f>'BASE DE DATOS FIJO'!C117/365</f>
        <v>3.7308550684931503E-2</v>
      </c>
      <c r="M42" s="8">
        <f>'BASE DE DATOS FIJO'!D117/365</f>
        <v>2.0497353424657534E-2</v>
      </c>
      <c r="N42" s="8">
        <f>'BASE DE DATOS FIJO'!E117/365</f>
        <v>2.9825569863013698E-2</v>
      </c>
      <c r="O42" s="8">
        <f>'BASE DE DATOS FIJO'!F117/365</f>
        <v>3.1544797260273975E-2</v>
      </c>
      <c r="P42" s="8">
        <f>'BASE DE DATOS FIJO'!G117/365</f>
        <v>3.1348731506849317E-2</v>
      </c>
    </row>
    <row r="43" spans="1:26" ht="13.15" customHeight="1">
      <c r="A43" s="3" t="str">
        <f t="shared" si="2"/>
        <v>3.0TDENERO-26ESTABLE TALLER + N2</v>
      </c>
      <c r="B43" s="41" t="str">
        <f t="shared" si="3"/>
        <v>ESTABLE TALLER + N2</v>
      </c>
      <c r="C43" s="3" t="s">
        <v>31</v>
      </c>
      <c r="D43" s="3" t="str">
        <f>W23</f>
        <v>ENERO-26</v>
      </c>
      <c r="E43" s="8">
        <f>'BASE DE DATOS FIJO'!J107</f>
        <v>0.197932</v>
      </c>
      <c r="F43" s="8">
        <f>'BASE DE DATOS FIJO'!K107</f>
        <v>0.180954</v>
      </c>
      <c r="G43" s="8">
        <f>'BASE DE DATOS FIJO'!L107</f>
        <v>0.13003300000000001</v>
      </c>
      <c r="H43" s="8">
        <f>'BASE DE DATOS FIJO'!M107</f>
        <v>0.10335800000000001</v>
      </c>
      <c r="I43" s="8">
        <f>'BASE DE DATOS FIJO'!N107</f>
        <v>8.5348999999999994E-2</v>
      </c>
      <c r="J43" s="8">
        <f>'BASE DE DATOS FIJO'!O107</f>
        <v>9.8006999999999997E-2</v>
      </c>
      <c r="K43" s="8">
        <f>'BASE DE DATOS FIJO'!J117/365</f>
        <v>5.9936786301369858E-2</v>
      </c>
      <c r="L43" s="8">
        <f>'BASE DE DATOS FIJO'!K117/365</f>
        <v>3.3198961643835616E-2</v>
      </c>
      <c r="M43" s="8">
        <f>'BASE DE DATOS FIJO'!L117/365</f>
        <v>1.6387764383561643E-2</v>
      </c>
      <c r="N43" s="8">
        <f>'BASE DE DATOS FIJO'!M117/365</f>
        <v>2.5715980821917811E-2</v>
      </c>
      <c r="O43" s="8">
        <f>'BASE DE DATOS FIJO'!N117/365</f>
        <v>2.7435208219178085E-2</v>
      </c>
      <c r="P43" s="8">
        <f>'BASE DE DATOS FIJO'!O117/365</f>
        <v>2.7239142465753426E-2</v>
      </c>
    </row>
    <row r="44" spans="1:26">
      <c r="A44" s="3" t="str">
        <f t="shared" si="2"/>
        <v>3.0TDENERO-26ESTABLE TALLER + N3</v>
      </c>
      <c r="B44" s="41" t="str">
        <f t="shared" si="3"/>
        <v>ESTABLE TALLER + N3</v>
      </c>
      <c r="C44" s="3" t="s">
        <v>31</v>
      </c>
      <c r="D44" s="38" t="str">
        <f>W23</f>
        <v>ENERO-26</v>
      </c>
      <c r="E44" s="8">
        <f>'BASE DE DATOS FIJO'!R107</f>
        <v>0.193719</v>
      </c>
      <c r="F44" s="8">
        <f>'BASE DE DATOS FIJO'!S107</f>
        <v>0.17674100000000001</v>
      </c>
      <c r="G44" s="8">
        <f>'BASE DE DATOS FIJO'!T107</f>
        <v>0.12581999999999999</v>
      </c>
      <c r="H44" s="8">
        <f>'BASE DE DATOS FIJO'!U107</f>
        <v>9.9144999999999997E-2</v>
      </c>
      <c r="I44" s="8">
        <f>'BASE DE DATOS FIJO'!V107</f>
        <v>8.1136E-2</v>
      </c>
      <c r="J44" s="8">
        <f>'BASE DE DATOS FIJO'!W107</f>
        <v>9.3794000000000002E-2</v>
      </c>
      <c r="K44" s="8">
        <f>'BASE DE DATOS FIJO'!R117/365</f>
        <v>5.7197060273972596E-2</v>
      </c>
      <c r="L44" s="8">
        <f>'BASE DE DATOS FIJO'!S117/365</f>
        <v>3.0459235616438356E-2</v>
      </c>
      <c r="M44" s="8">
        <f>'BASE DE DATOS FIJO'!T117/365</f>
        <v>1.3648038356164384E-2</v>
      </c>
      <c r="N44" s="8">
        <f>'BASE DE DATOS FIJO'!U117/365</f>
        <v>2.0236528767123285E-2</v>
      </c>
      <c r="O44" s="8">
        <f>'BASE DE DATOS FIJO'!V117/365</f>
        <v>2.0585893150684931E-2</v>
      </c>
      <c r="P44" s="8">
        <f>'BASE DE DATOS FIJO'!W117/365</f>
        <v>2.0389827397260276E-2</v>
      </c>
    </row>
    <row r="45" spans="1:26">
      <c r="A45" s="3" t="str">
        <f t="shared" si="2"/>
        <v>3.0TDENERO-26DINAMICA N1</v>
      </c>
      <c r="B45" s="41" t="str">
        <f t="shared" si="3"/>
        <v>DINAMICA N1</v>
      </c>
      <c r="C45" s="3" t="s">
        <v>31</v>
      </c>
      <c r="D45" s="3" t="str">
        <f>W23</f>
        <v>ENERO-26</v>
      </c>
      <c r="E45" s="58">
        <f>'DINAMICA N1'!Z45/1000</f>
        <v>0.20657969695869291</v>
      </c>
      <c r="F45" s="58">
        <f>'DINAMICA N1'!AA45/1000</f>
        <v>0.17789800074502535</v>
      </c>
      <c r="G45" s="58">
        <f>'DINAMICA N1'!AB45/1000</f>
        <v>0</v>
      </c>
      <c r="H45" s="58">
        <f>'DINAMICA N1'!AC45/1000</f>
        <v>0</v>
      </c>
      <c r="I45" s="58">
        <f>'DINAMICA N1'!AD45/1000</f>
        <v>0</v>
      </c>
      <c r="J45" s="58">
        <f>'DINAMICA N1'!AE45/1000</f>
        <v>0.13774403532169593</v>
      </c>
      <c r="K45" s="60">
        <f>'DINAMICA N1'!C66</f>
        <v>5.5827197260273971E-2</v>
      </c>
      <c r="L45" s="60">
        <f>'DINAMICA N1'!D66</f>
        <v>2.9089372602739725E-2</v>
      </c>
      <c r="M45" s="60">
        <f>'DINAMICA N1'!E66</f>
        <v>1.2278175342465752E-2</v>
      </c>
      <c r="N45" s="60">
        <f>'DINAMICA N1'!F66</f>
        <v>1.0647487671232877E-2</v>
      </c>
      <c r="O45" s="60">
        <f>'DINAMICA N1'!G66</f>
        <v>6.8872630136986293E-3</v>
      </c>
      <c r="P45" s="60">
        <f>'DINAMICA N1'!H66</f>
        <v>3.9514712328767125E-3</v>
      </c>
    </row>
    <row r="46" spans="1:26">
      <c r="A46" s="3" t="str">
        <f t="shared" si="2"/>
        <v>3.0TDENERO-26DINAMICA N2</v>
      </c>
      <c r="B46" s="41" t="str">
        <f t="shared" si="3"/>
        <v>DINAMICA N2</v>
      </c>
      <c r="C46" s="3" t="s">
        <v>31</v>
      </c>
      <c r="D46" s="3" t="str">
        <f>W23</f>
        <v>ENERO-26</v>
      </c>
      <c r="E46" s="58">
        <f>'DINAMICA N2'!Z45/1000</f>
        <v>0.19032506415869296</v>
      </c>
      <c r="F46" s="58">
        <f>'DINAMICA N2'!AA45/1000</f>
        <v>0.16164336794502535</v>
      </c>
      <c r="G46" s="58">
        <f>'DINAMICA N2'!AB45/1000</f>
        <v>0</v>
      </c>
      <c r="H46" s="58">
        <f>'DINAMICA N2'!AC45/1000</f>
        <v>0</v>
      </c>
      <c r="I46" s="58">
        <f>'DINAMICA N2'!AD45/1000</f>
        <v>0</v>
      </c>
      <c r="J46" s="58">
        <f>'DINAMICA N2'!AE45/1000</f>
        <v>0.12148940252169595</v>
      </c>
      <c r="K46" s="60">
        <f>'DINAMICA N2'!C66</f>
        <v>5.5827197260273971E-2</v>
      </c>
      <c r="L46" s="60">
        <f>'DINAMICA N2'!D66</f>
        <v>2.9089372602739725E-2</v>
      </c>
      <c r="M46" s="60">
        <f>'DINAMICA N2'!E66</f>
        <v>1.2278175342465752E-2</v>
      </c>
      <c r="N46" s="60">
        <f>'DINAMICA N2'!F66</f>
        <v>1.0647487671232877E-2</v>
      </c>
      <c r="O46" s="60">
        <f>'DINAMICA N2'!G66</f>
        <v>6.8872630136986293E-3</v>
      </c>
      <c r="P46" s="60">
        <f>'DINAMICA N2'!H66</f>
        <v>3.9514712328767125E-3</v>
      </c>
    </row>
    <row r="47" spans="1:26">
      <c r="A47" s="3" t="str">
        <f t="shared" si="2"/>
        <v>3.0TDENERO-26DINAMICA N3</v>
      </c>
      <c r="B47" s="41" t="str">
        <f t="shared" si="3"/>
        <v>DINAMICA N3</v>
      </c>
      <c r="C47" s="3" t="s">
        <v>31</v>
      </c>
      <c r="D47" s="3" t="str">
        <f>W23</f>
        <v>ENERO-26</v>
      </c>
      <c r="E47" s="58">
        <f>'DINAMICA N3'!Z45/1000</f>
        <v>0.18525881695869292</v>
      </c>
      <c r="F47" s="58">
        <f>'DINAMICA N3'!AA45/1000</f>
        <v>0.15657712074502536</v>
      </c>
      <c r="G47" s="58">
        <f>'DINAMICA N3'!AB45/1000</f>
        <v>0</v>
      </c>
      <c r="H47" s="58">
        <f>'DINAMICA N3'!AC45/1000</f>
        <v>0</v>
      </c>
      <c r="I47" s="58">
        <f>'DINAMICA N3'!AD45/1000</f>
        <v>0</v>
      </c>
      <c r="J47" s="58">
        <f>'DINAMICA N3'!AE45/1000</f>
        <v>0.11642315532169596</v>
      </c>
      <c r="K47" s="60">
        <f>'DINAMICA N3'!C66</f>
        <v>5.5827197260273971E-2</v>
      </c>
      <c r="L47" s="60">
        <f>'DINAMICA N3'!D66</f>
        <v>2.9089372602739725E-2</v>
      </c>
      <c r="M47" s="60">
        <f>'DINAMICA N3'!E66</f>
        <v>1.2278175342465752E-2</v>
      </c>
      <c r="N47" s="60">
        <f>'DINAMICA N3'!F66</f>
        <v>1.0647487671232877E-2</v>
      </c>
      <c r="O47" s="60">
        <f>'DINAMICA N3'!G66</f>
        <v>6.8872630136986293E-3</v>
      </c>
      <c r="P47" s="60">
        <f>'DINAMICA N3'!H66</f>
        <v>3.9514712328767125E-3</v>
      </c>
    </row>
    <row r="48" spans="1:26">
      <c r="A48" s="3" t="str">
        <f>C48&amp;D48&amp;B48</f>
        <v>6.1TDENERO-26ESTABLE N1</v>
      </c>
      <c r="B48" s="41" t="str">
        <f t="shared" si="3"/>
        <v>ESTABLE N1</v>
      </c>
      <c r="C48" s="3" t="s">
        <v>32</v>
      </c>
      <c r="D48" s="3" t="str">
        <f>W23</f>
        <v>ENERO-26</v>
      </c>
      <c r="E48" s="8">
        <f>'BASE DE DATOS FIJO'!B10</f>
        <v>0.18954499999999999</v>
      </c>
      <c r="F48" s="8">
        <f>'BASE DE DATOS FIJO'!C10</f>
        <v>0.166627</v>
      </c>
      <c r="G48" s="8">
        <f>'BASE DE DATOS FIJO'!D10</f>
        <v>0.134685</v>
      </c>
      <c r="H48" s="8">
        <f>'BASE DE DATOS FIJO'!E10</f>
        <v>0.11705599999999999</v>
      </c>
      <c r="I48" s="8">
        <f>'BASE DE DATOS FIJO'!F10</f>
        <v>0.102246</v>
      </c>
      <c r="J48" s="8">
        <f>'BASE DE DATOS FIJO'!G10</f>
        <v>0.133714</v>
      </c>
      <c r="K48" s="8">
        <f>'BASE DE DATOS FIJO'!B19/365</f>
        <v>8.1083200000000008E-2</v>
      </c>
      <c r="L48" s="8">
        <f>'BASE DE DATOS FIJO'!C19/365</f>
        <v>4.2506052054794519E-2</v>
      </c>
      <c r="M48" s="8">
        <f>'BASE DE DATOS FIJO'!D19/365</f>
        <v>1.8635290410958905E-2</v>
      </c>
      <c r="N48" s="8">
        <f>'BASE DE DATOS FIJO'!E19/365</f>
        <v>1.4777613698630138E-2</v>
      </c>
      <c r="O48" s="8">
        <f>'BASE DE DATOS FIJO'!F19/365</f>
        <v>5.8222273972602734E-3</v>
      </c>
      <c r="P48" s="8">
        <f>'BASE DE DATOS FIJO'!G19/365</f>
        <v>2.7511808219178083E-3</v>
      </c>
    </row>
    <row r="49" spans="1:16">
      <c r="A49" s="3" t="str">
        <f t="shared" ref="A49:A68" si="5">C49&amp;D49&amp;B49</f>
        <v>6.1TDENERO-26ESTABLE N2</v>
      </c>
      <c r="B49" s="41" t="str">
        <f t="shared" si="3"/>
        <v>ESTABLE N2</v>
      </c>
      <c r="C49" s="3" t="s">
        <v>32</v>
      </c>
      <c r="D49" s="3" t="str">
        <f>W23</f>
        <v>ENERO-26</v>
      </c>
      <c r="E49" s="8">
        <f>'BASE DE DATOS FIJO'!J10</f>
        <v>0.177728</v>
      </c>
      <c r="F49" s="8">
        <f>'BASE DE DATOS FIJO'!K10</f>
        <v>0.15481</v>
      </c>
      <c r="G49" s="8">
        <f>'BASE DE DATOS FIJO'!L10</f>
        <v>0.122867</v>
      </c>
      <c r="H49" s="8">
        <f>'BASE DE DATOS FIJO'!M10</f>
        <v>0.105239</v>
      </c>
      <c r="I49" s="8">
        <f>'BASE DE DATOS FIJO'!N10</f>
        <v>9.0428999999999995E-2</v>
      </c>
      <c r="J49" s="8">
        <f>'BASE DE DATOS FIJO'!O10</f>
        <v>0.12189700000000001</v>
      </c>
      <c r="K49" s="8">
        <f>'BASE DE DATOS FIJO'!B19/365</f>
        <v>8.1083200000000008E-2</v>
      </c>
      <c r="L49" s="8">
        <f>'BASE DE DATOS FIJO'!C19/365</f>
        <v>4.2506052054794519E-2</v>
      </c>
      <c r="M49" s="8">
        <f>'BASE DE DATOS FIJO'!D19/365</f>
        <v>1.8635290410958905E-2</v>
      </c>
      <c r="N49" s="8">
        <f>'BASE DE DATOS FIJO'!E19/365</f>
        <v>1.4777613698630138E-2</v>
      </c>
      <c r="O49" s="8">
        <f>'BASE DE DATOS FIJO'!F19/365</f>
        <v>5.8222273972602734E-3</v>
      </c>
      <c r="P49" s="8">
        <f>'BASE DE DATOS FIJO'!G19/365</f>
        <v>2.7511808219178083E-3</v>
      </c>
    </row>
    <row r="50" spans="1:16">
      <c r="A50" s="3" t="str">
        <f t="shared" si="5"/>
        <v>6.1TDENERO-26ESTABLE N3</v>
      </c>
      <c r="B50" s="41" t="str">
        <f t="shared" si="3"/>
        <v>ESTABLE N3</v>
      </c>
      <c r="C50" s="3" t="s">
        <v>32</v>
      </c>
      <c r="D50" s="3" t="str">
        <f>W23</f>
        <v>ENERO-26</v>
      </c>
      <c r="E50" s="8">
        <f>'BASE DE DATOS FIJO'!R10</f>
        <v>0.171454</v>
      </c>
      <c r="F50" s="8">
        <f>'BASE DE DATOS FIJO'!S10</f>
        <v>0.148536</v>
      </c>
      <c r="G50" s="8">
        <f>'BASE DE DATOS FIJO'!T10</f>
        <v>0.116593</v>
      </c>
      <c r="H50" s="8">
        <f>'BASE DE DATOS FIJO'!U10</f>
        <v>9.8964999999999997E-2</v>
      </c>
      <c r="I50" s="8">
        <f>'BASE DE DATOS FIJO'!V10</f>
        <v>8.4154999999999994E-2</v>
      </c>
      <c r="J50" s="8">
        <f>'BASE DE DATOS FIJO'!W10</f>
        <v>0.115622</v>
      </c>
      <c r="K50" s="8">
        <f>'BASE DE DATOS FIJO'!B19/365</f>
        <v>8.1083200000000008E-2</v>
      </c>
      <c r="L50" s="8">
        <f>'BASE DE DATOS FIJO'!C19/365</f>
        <v>4.2506052054794519E-2</v>
      </c>
      <c r="M50" s="8">
        <f>'BASE DE DATOS FIJO'!D19/365</f>
        <v>1.8635290410958905E-2</v>
      </c>
      <c r="N50" s="8">
        <f>'BASE DE DATOS FIJO'!E19/365</f>
        <v>1.4777613698630138E-2</v>
      </c>
      <c r="O50" s="8">
        <f>'BASE DE DATOS FIJO'!F19/365</f>
        <v>5.8222273972602734E-3</v>
      </c>
      <c r="P50" s="8">
        <f>'BASE DE DATOS FIJO'!G19/365</f>
        <v>2.7511808219178083E-3</v>
      </c>
    </row>
    <row r="51" spans="1:16">
      <c r="A51" s="3" t="str">
        <f t="shared" si="5"/>
        <v>6.1TDENERO-26ESTABLE PLUS N1</v>
      </c>
      <c r="B51" s="41" t="str">
        <f t="shared" si="3"/>
        <v>ESTABLE PLUS N1</v>
      </c>
      <c r="C51" s="3" t="s">
        <v>32</v>
      </c>
      <c r="D51" s="3" t="str">
        <f>W23</f>
        <v>ENERO-26</v>
      </c>
      <c r="E51" s="8">
        <f>'BASE DE DATOS FIJO'!B31</f>
        <v>0.17787</v>
      </c>
      <c r="F51" s="8">
        <f>'BASE DE DATOS FIJO'!C31</f>
        <v>0.15495200000000001</v>
      </c>
      <c r="G51" s="8">
        <f>'BASE DE DATOS FIJO'!D31</f>
        <v>0.12300999999999999</v>
      </c>
      <c r="H51" s="8">
        <f>'BASE DE DATOS FIJO'!E31</f>
        <v>0.105381</v>
      </c>
      <c r="I51" s="8">
        <f>'BASE DE DATOS FIJO'!F31</f>
        <v>9.0570999999999999E-2</v>
      </c>
      <c r="J51" s="8">
        <f>'BASE DE DATOS FIJO'!G31</f>
        <v>0.12203899999999999</v>
      </c>
      <c r="K51" s="8">
        <f>'BASE DE DATOS FIJO'!B40/365</f>
        <v>8.9302378082191783E-2</v>
      </c>
      <c r="L51" s="8">
        <f>'BASE DE DATOS FIJO'!C40/365</f>
        <v>5.07252301369863E-2</v>
      </c>
      <c r="M51" s="8">
        <f>'BASE DE DATOS FIJO'!D40/365</f>
        <v>2.6854468493150683E-2</v>
      </c>
      <c r="N51" s="8">
        <f>'BASE DE DATOS FIJO'!E40/365</f>
        <v>3.3955695890410961E-2</v>
      </c>
      <c r="O51" s="8">
        <f>'BASE DE DATOS FIJO'!F40/365</f>
        <v>3.0479761643835618E-2</v>
      </c>
      <c r="P51" s="8">
        <f>'BASE DE DATOS FIJO'!G40/365</f>
        <v>3.0148441095890412E-2</v>
      </c>
    </row>
    <row r="52" spans="1:16">
      <c r="A52" s="3" t="str">
        <f t="shared" si="5"/>
        <v>6.1TDENERO-26ESTABLE PLUS N2</v>
      </c>
      <c r="B52" s="41" t="str">
        <f t="shared" si="3"/>
        <v>ESTABLE PLUS N2</v>
      </c>
      <c r="C52" s="3" t="s">
        <v>32</v>
      </c>
      <c r="D52" s="3" t="str">
        <f>W23</f>
        <v>ENERO-26</v>
      </c>
      <c r="E52" s="8">
        <f>'BASE DE DATOS FIJO'!J31</f>
        <v>0.17380899999999999</v>
      </c>
      <c r="F52" s="8">
        <f>'BASE DE DATOS FIJO'!K31</f>
        <v>0.150891</v>
      </c>
      <c r="G52" s="8">
        <f>'BASE DE DATOS FIJO'!L31</f>
        <v>0.118949</v>
      </c>
      <c r="H52" s="8">
        <f>'BASE DE DATOS FIJO'!M31</f>
        <v>0.10131999999999999</v>
      </c>
      <c r="I52" s="8">
        <f>'BASE DE DATOS FIJO'!N31</f>
        <v>8.6510000000000004E-2</v>
      </c>
      <c r="J52" s="8">
        <f>'BASE DE DATOS FIJO'!O31</f>
        <v>0.117978</v>
      </c>
      <c r="K52" s="8">
        <f>'BASE DE DATOS FIJO'!J40/365</f>
        <v>8.5192789041095895E-2</v>
      </c>
      <c r="L52" s="8">
        <f>'BASE DE DATOS FIJO'!K40/365</f>
        <v>4.6615641095890413E-2</v>
      </c>
      <c r="M52" s="8">
        <f>'BASE DE DATOS FIJO'!L40/365</f>
        <v>2.2744879452054795E-2</v>
      </c>
      <c r="N52" s="8">
        <f>'BASE DE DATOS FIJO'!M40/365</f>
        <v>2.984610684931507E-2</v>
      </c>
      <c r="O52" s="8">
        <f>'BASE DE DATOS FIJO'!N40/365</f>
        <v>2.6370172602739727E-2</v>
      </c>
      <c r="P52" s="8">
        <f>'BASE DE DATOS FIJO'!O40/365</f>
        <v>2.6038852054794524E-2</v>
      </c>
    </row>
    <row r="53" spans="1:16">
      <c r="A53" s="3" t="str">
        <f t="shared" si="5"/>
        <v>6.1TDENERO-26ESTABLE PLUS N3</v>
      </c>
      <c r="B53" s="41" t="str">
        <f t="shared" si="3"/>
        <v>ESTABLE PLUS N3</v>
      </c>
      <c r="C53" s="3" t="s">
        <v>32</v>
      </c>
      <c r="D53" s="3" t="str">
        <f>W23</f>
        <v>ENERO-26</v>
      </c>
      <c r="E53" s="8">
        <f>'BASE DE DATOS FIJO'!R31</f>
        <v>0.169626</v>
      </c>
      <c r="F53" s="8">
        <f>'BASE DE DATOS FIJO'!S31</f>
        <v>0.14670900000000001</v>
      </c>
      <c r="G53" s="8">
        <f>'BASE DE DATOS FIJO'!T31</f>
        <v>0.11476600000000001</v>
      </c>
      <c r="H53" s="8">
        <f>'BASE DE DATOS FIJO'!U31</f>
        <v>9.7137000000000001E-2</v>
      </c>
      <c r="I53" s="8">
        <f>'BASE DE DATOS FIJO'!V31</f>
        <v>8.2326999999999997E-2</v>
      </c>
      <c r="J53" s="8">
        <f>'BASE DE DATOS FIJO'!W31</f>
        <v>0.11379499999999999</v>
      </c>
      <c r="K53" s="8">
        <f>'BASE DE DATOS FIJO'!R40/365</f>
        <v>8.2453063013698633E-2</v>
      </c>
      <c r="L53" s="8">
        <f>'BASE DE DATOS FIJO'!S40/365</f>
        <v>4.387591506849315E-2</v>
      </c>
      <c r="M53" s="8">
        <f>'BASE DE DATOS FIJO'!T40/365</f>
        <v>2.0005153424657533E-2</v>
      </c>
      <c r="N53" s="8">
        <f>'BASE DE DATOS FIJO'!U40/365</f>
        <v>2.4366654794520548E-2</v>
      </c>
      <c r="O53" s="8">
        <f>'BASE DE DATOS FIJO'!V40/365</f>
        <v>1.9520857534246573E-2</v>
      </c>
      <c r="P53" s="8">
        <f>'BASE DE DATOS FIJO'!W40/365</f>
        <v>1.9189536986301371E-2</v>
      </c>
    </row>
    <row r="54" spans="1:16">
      <c r="A54" s="3" t="str">
        <f t="shared" si="5"/>
        <v>6.1TDENERO-261P N1</v>
      </c>
      <c r="B54" s="41" t="str">
        <f t="shared" si="3"/>
        <v>1P N1</v>
      </c>
      <c r="C54" s="3" t="s">
        <v>32</v>
      </c>
      <c r="D54" s="3" t="str">
        <f>W23</f>
        <v>ENERO-26</v>
      </c>
      <c r="E54" s="59"/>
      <c r="F54" s="59"/>
      <c r="G54" s="59"/>
      <c r="H54" s="59"/>
      <c r="I54" s="59"/>
      <c r="J54" s="59"/>
      <c r="K54" s="59"/>
      <c r="L54" s="59"/>
      <c r="M54" s="59"/>
      <c r="N54" s="59"/>
      <c r="O54" s="59"/>
      <c r="P54" s="59"/>
    </row>
    <row r="55" spans="1:16">
      <c r="A55" s="3" t="str">
        <f t="shared" si="5"/>
        <v>6.1TDENERO-261P N2</v>
      </c>
      <c r="B55" s="41" t="str">
        <f t="shared" si="3"/>
        <v>1P N2</v>
      </c>
      <c r="C55" s="3" t="s">
        <v>32</v>
      </c>
      <c r="D55" s="3" t="str">
        <f>W23</f>
        <v>ENERO-26</v>
      </c>
      <c r="E55" s="59"/>
      <c r="F55" s="59"/>
      <c r="G55" s="59"/>
      <c r="H55" s="59"/>
      <c r="I55" s="59"/>
      <c r="J55" s="59"/>
      <c r="K55" s="59"/>
      <c r="L55" s="59"/>
      <c r="M55" s="59"/>
      <c r="N55" s="59"/>
      <c r="O55" s="59"/>
      <c r="P55" s="59"/>
    </row>
    <row r="56" spans="1:16">
      <c r="A56" s="3" t="str">
        <f t="shared" si="5"/>
        <v>6.1TDENERO-261P N3</v>
      </c>
      <c r="B56" s="41" t="str">
        <f t="shared" si="3"/>
        <v>1P N3</v>
      </c>
      <c r="C56" s="3" t="s">
        <v>32</v>
      </c>
      <c r="D56" s="3" t="str">
        <f>W23</f>
        <v>ENERO-26</v>
      </c>
      <c r="E56" s="59"/>
      <c r="F56" s="59"/>
      <c r="G56" s="59"/>
      <c r="H56" s="59"/>
      <c r="I56" s="59"/>
      <c r="J56" s="59"/>
      <c r="K56" s="59"/>
      <c r="L56" s="59"/>
      <c r="M56" s="59"/>
      <c r="N56" s="59"/>
      <c r="O56" s="59"/>
      <c r="P56" s="59"/>
    </row>
    <row r="57" spans="1:16">
      <c r="A57" s="3" t="str">
        <f t="shared" ref="A57:A59" si="6">C57&amp;D57&amp;B57</f>
        <v>6.1TDENERO-261P XL N1</v>
      </c>
      <c r="B57" s="41" t="str">
        <f t="shared" si="3"/>
        <v>1P XL N1</v>
      </c>
      <c r="C57" s="3" t="s">
        <v>32</v>
      </c>
      <c r="D57" s="3" t="str">
        <f>W23</f>
        <v>ENERO-26</v>
      </c>
      <c r="E57" s="59"/>
      <c r="F57" s="59"/>
      <c r="G57" s="59"/>
      <c r="H57" s="59"/>
      <c r="I57" s="59"/>
      <c r="J57" s="59"/>
      <c r="K57" s="59"/>
      <c r="L57" s="59"/>
      <c r="M57" s="59"/>
      <c r="N57" s="59"/>
      <c r="O57" s="59"/>
      <c r="P57" s="59"/>
    </row>
    <row r="58" spans="1:16">
      <c r="A58" s="3" t="str">
        <f t="shared" si="6"/>
        <v>6.1TDENERO-261P XL N2</v>
      </c>
      <c r="B58" s="41" t="str">
        <f t="shared" si="3"/>
        <v>1P XL N2</v>
      </c>
      <c r="C58" s="3" t="s">
        <v>32</v>
      </c>
      <c r="D58" s="3" t="str">
        <f>W23</f>
        <v>ENERO-26</v>
      </c>
      <c r="E58" s="59"/>
      <c r="F58" s="59"/>
      <c r="G58" s="59"/>
      <c r="H58" s="59"/>
      <c r="I58" s="59"/>
      <c r="J58" s="59"/>
      <c r="K58" s="59"/>
      <c r="L58" s="59"/>
      <c r="M58" s="59"/>
      <c r="N58" s="59"/>
      <c r="O58" s="59"/>
      <c r="P58" s="59"/>
    </row>
    <row r="59" spans="1:16">
      <c r="A59" s="3" t="str">
        <f t="shared" si="6"/>
        <v>6.1TDENERO-261P XL N3</v>
      </c>
      <c r="B59" s="41" t="str">
        <f t="shared" si="3"/>
        <v>1P XL N3</v>
      </c>
      <c r="C59" s="3" t="s">
        <v>32</v>
      </c>
      <c r="D59" s="3" t="str">
        <f>W23</f>
        <v>ENERO-26</v>
      </c>
      <c r="E59" s="59"/>
      <c r="F59" s="59"/>
      <c r="G59" s="59"/>
      <c r="H59" s="59"/>
      <c r="I59" s="59"/>
      <c r="J59" s="59"/>
      <c r="K59" s="59"/>
      <c r="L59" s="59"/>
      <c r="M59" s="59"/>
      <c r="N59" s="59"/>
      <c r="O59" s="59"/>
      <c r="P59" s="59"/>
    </row>
    <row r="60" spans="1:16">
      <c r="A60" s="3" t="str">
        <f t="shared" si="5"/>
        <v>6.1TDENERO-26ESTABLE TALLER N1</v>
      </c>
      <c r="B60" s="41" t="str">
        <f t="shared" si="3"/>
        <v>ESTABLE TALLER N1</v>
      </c>
      <c r="C60" s="3" t="s">
        <v>32</v>
      </c>
      <c r="D60" s="3" t="str">
        <f>W23</f>
        <v>ENERO-26</v>
      </c>
      <c r="E60" s="8">
        <f>'BASE DE DATOS FIJO'!B87</f>
        <v>0.18421199999999999</v>
      </c>
      <c r="F60" s="8">
        <f>'BASE DE DATOS FIJO'!C87</f>
        <v>0.17197899999999999</v>
      </c>
      <c r="G60" s="8">
        <f>'BASE DE DATOS FIJO'!D87</f>
        <v>0.13175500000000001</v>
      </c>
      <c r="H60" s="8">
        <f>'BASE DE DATOS FIJO'!E87</f>
        <v>0.109319</v>
      </c>
      <c r="I60" s="8">
        <f>'BASE DE DATOS FIJO'!F87</f>
        <v>9.3114000000000002E-2</v>
      </c>
      <c r="J60" s="8">
        <f>'BASE DE DATOS FIJO'!G87</f>
        <v>0.105131</v>
      </c>
      <c r="K60" s="8">
        <f>'BASE DE DATOS FIJO'!B97/365</f>
        <v>8.1083200000000008E-2</v>
      </c>
      <c r="L60" s="8">
        <f>'BASE DE DATOS FIJO'!C97/365</f>
        <v>4.2506052054794519E-2</v>
      </c>
      <c r="M60" s="8">
        <f>'BASE DE DATOS FIJO'!D97/365</f>
        <v>1.8635290410958905E-2</v>
      </c>
      <c r="N60" s="8">
        <f>'BASE DE DATOS FIJO'!E97/365</f>
        <v>1.4777613698630138E-2</v>
      </c>
      <c r="O60" s="8">
        <f>'BASE DE DATOS FIJO'!F97/365</f>
        <v>5.8222273972602734E-3</v>
      </c>
      <c r="P60" s="8">
        <f>'BASE DE DATOS FIJO'!G97/365</f>
        <v>2.7511808219178083E-3</v>
      </c>
    </row>
    <row r="61" spans="1:16">
      <c r="A61" s="3" t="str">
        <f t="shared" si="5"/>
        <v>6.1TDENERO-26ESTABLE TALLER N2</v>
      </c>
      <c r="B61" s="41" t="str">
        <f t="shared" si="3"/>
        <v>ESTABLE TALLER N2</v>
      </c>
      <c r="C61" s="3" t="s">
        <v>32</v>
      </c>
      <c r="D61" s="3" t="str">
        <f>W23</f>
        <v>ENERO-26</v>
      </c>
      <c r="E61" s="8">
        <f>'BASE DE DATOS FIJO'!J87</f>
        <v>0.17239399999999999</v>
      </c>
      <c r="F61" s="8">
        <f>'BASE DE DATOS FIJO'!K87</f>
        <v>0.160162</v>
      </c>
      <c r="G61" s="8">
        <f>'BASE DE DATOS FIJO'!L87</f>
        <v>0.119937</v>
      </c>
      <c r="H61" s="8">
        <f>'BASE DE DATOS FIJO'!M87</f>
        <v>9.7502000000000005E-2</v>
      </c>
      <c r="I61" s="8">
        <f>'BASE DE DATOS FIJO'!N87</f>
        <v>8.1296999999999994E-2</v>
      </c>
      <c r="J61" s="8">
        <f>'BASE DE DATOS FIJO'!O87</f>
        <v>9.3312999999999993E-2</v>
      </c>
      <c r="K61" s="8">
        <f>'BASE DE DATOS FIJO'!B97/365</f>
        <v>8.1083200000000008E-2</v>
      </c>
      <c r="L61" s="8">
        <f>'BASE DE DATOS FIJO'!C97/365</f>
        <v>4.2506052054794519E-2</v>
      </c>
      <c r="M61" s="8">
        <f>'BASE DE DATOS FIJO'!D97/365</f>
        <v>1.8635290410958905E-2</v>
      </c>
      <c r="N61" s="8">
        <f>'BASE DE DATOS FIJO'!E97/365</f>
        <v>1.4777613698630138E-2</v>
      </c>
      <c r="O61" s="8">
        <f>'BASE DE DATOS FIJO'!F97/365</f>
        <v>5.8222273972602734E-3</v>
      </c>
      <c r="P61" s="8">
        <f>'BASE DE DATOS FIJO'!G97/365</f>
        <v>2.7511808219178083E-3</v>
      </c>
    </row>
    <row r="62" spans="1:16">
      <c r="A62" s="3" t="str">
        <f t="shared" si="5"/>
        <v>6.1TDENERO-26ESTABLE TALLER N3</v>
      </c>
      <c r="B62" s="41" t="str">
        <f t="shared" si="3"/>
        <v>ESTABLE TALLER N3</v>
      </c>
      <c r="C62" s="3" t="s">
        <v>32</v>
      </c>
      <c r="D62" s="3" t="str">
        <f>W23</f>
        <v>ENERO-26</v>
      </c>
      <c r="E62" s="8">
        <f>'BASE DE DATOS FIJO'!R87</f>
        <v>0.16611999999999999</v>
      </c>
      <c r="F62" s="8">
        <f>'BASE DE DATOS FIJO'!S87</f>
        <v>0.153887</v>
      </c>
      <c r="G62" s="8">
        <f>'BASE DE DATOS FIJO'!T87</f>
        <v>0.113663</v>
      </c>
      <c r="H62" s="8">
        <f>'BASE DE DATOS FIJO'!U87</f>
        <v>9.1228000000000004E-2</v>
      </c>
      <c r="I62" s="8">
        <f>'BASE DE DATOS FIJO'!V87</f>
        <v>7.5023000000000006E-2</v>
      </c>
      <c r="J62" s="8">
        <f>'BASE DE DATOS FIJO'!W87</f>
        <v>8.7039000000000005E-2</v>
      </c>
      <c r="K62" s="8">
        <f>'BASE DE DATOS FIJO'!B97/365</f>
        <v>8.1083200000000008E-2</v>
      </c>
      <c r="L62" s="8">
        <f>'BASE DE DATOS FIJO'!C97/365</f>
        <v>4.2506052054794519E-2</v>
      </c>
      <c r="M62" s="8">
        <f>'BASE DE DATOS FIJO'!D97/365</f>
        <v>1.8635290410958905E-2</v>
      </c>
      <c r="N62" s="8">
        <f>'BASE DE DATOS FIJO'!E97/365</f>
        <v>1.4777613698630138E-2</v>
      </c>
      <c r="O62" s="8">
        <f>'BASE DE DATOS FIJO'!F97/365</f>
        <v>5.8222273972602734E-3</v>
      </c>
      <c r="P62" s="8">
        <f>'BASE DE DATOS FIJO'!G97/365</f>
        <v>2.7511808219178083E-3</v>
      </c>
    </row>
    <row r="63" spans="1:16">
      <c r="A63" s="3" t="str">
        <f t="shared" si="5"/>
        <v>6.1TDENERO-26ESTABLE TALLER + N1</v>
      </c>
      <c r="B63" s="41" t="str">
        <f t="shared" si="3"/>
        <v>ESTABLE TALLER + N1</v>
      </c>
      <c r="C63" s="3" t="s">
        <v>32</v>
      </c>
      <c r="D63" s="3" t="str">
        <f>W23</f>
        <v>ENERO-26</v>
      </c>
      <c r="E63" s="8">
        <f>'BASE DE DATOS FIJO'!B108</f>
        <v>0.172537</v>
      </c>
      <c r="F63" s="8">
        <f>'BASE DE DATOS FIJO'!C108</f>
        <v>0.160304</v>
      </c>
      <c r="G63" s="8">
        <f>'BASE DE DATOS FIJO'!D108</f>
        <v>0.12007900000000001</v>
      </c>
      <c r="H63" s="8">
        <f>'BASE DE DATOS FIJO'!E108</f>
        <v>9.7643999999999995E-2</v>
      </c>
      <c r="I63" s="8">
        <f>'BASE DE DATOS FIJO'!F108</f>
        <v>8.1438999999999998E-2</v>
      </c>
      <c r="J63" s="8">
        <f>'BASE DE DATOS FIJO'!G108</f>
        <v>9.3455999999999997E-2</v>
      </c>
      <c r="K63" s="8">
        <f>'BASE DE DATOS FIJO'!B118/365</f>
        <v>8.9302378082191783E-2</v>
      </c>
      <c r="L63" s="8">
        <f>'BASE DE DATOS FIJO'!C118/365</f>
        <v>5.07252301369863E-2</v>
      </c>
      <c r="M63" s="8">
        <f>'BASE DE DATOS FIJO'!D118/365</f>
        <v>2.6854468493150683E-2</v>
      </c>
      <c r="N63" s="8">
        <f>'BASE DE DATOS FIJO'!E118/365</f>
        <v>3.3955695890410961E-2</v>
      </c>
      <c r="O63" s="8">
        <f>'BASE DE DATOS FIJO'!F118/365</f>
        <v>3.0479761643835618E-2</v>
      </c>
      <c r="P63" s="8">
        <f>'BASE DE DATOS FIJO'!G118/365</f>
        <v>3.0148441095890412E-2</v>
      </c>
    </row>
    <row r="64" spans="1:16">
      <c r="A64" s="3" t="str">
        <f t="shared" si="5"/>
        <v>6.1TDENERO-26ESTABLE TALLER + N2</v>
      </c>
      <c r="B64" s="41" t="str">
        <f t="shared" si="3"/>
        <v>ESTABLE TALLER + N2</v>
      </c>
      <c r="C64" s="3" t="s">
        <v>32</v>
      </c>
      <c r="D64" s="3" t="str">
        <f>W23</f>
        <v>ENERO-26</v>
      </c>
      <c r="E64" s="8">
        <f>'BASE DE DATOS FIJO'!J108</f>
        <v>0.16847599999999999</v>
      </c>
      <c r="F64" s="8">
        <f>'BASE DE DATOS FIJO'!K108</f>
        <v>0.15624299999999999</v>
      </c>
      <c r="G64" s="8">
        <f>'BASE DE DATOS FIJO'!L108</f>
        <v>0.116019</v>
      </c>
      <c r="H64" s="8">
        <f>'BASE DE DATOS FIJO'!M108</f>
        <v>9.3583E-2</v>
      </c>
      <c r="I64" s="8">
        <f>'BASE DE DATOS FIJO'!N108</f>
        <v>7.7378000000000002E-2</v>
      </c>
      <c r="J64" s="8">
        <f>'BASE DE DATOS FIJO'!O108</f>
        <v>8.9395000000000002E-2</v>
      </c>
      <c r="K64" s="8">
        <f>'BASE DE DATOS FIJO'!J118/365</f>
        <v>8.5192789041095895E-2</v>
      </c>
      <c r="L64" s="8">
        <f>'BASE DE DATOS FIJO'!K118/365</f>
        <v>4.6615641095890413E-2</v>
      </c>
      <c r="M64" s="8">
        <f>'BASE DE DATOS FIJO'!L118/365</f>
        <v>2.2744879452054795E-2</v>
      </c>
      <c r="N64" s="8">
        <f>'BASE DE DATOS FIJO'!M118/365</f>
        <v>2.984610684931507E-2</v>
      </c>
      <c r="O64" s="8">
        <f>'BASE DE DATOS FIJO'!N118/365</f>
        <v>2.6370172602739727E-2</v>
      </c>
      <c r="P64" s="8">
        <f>'BASE DE DATOS FIJO'!O118/365</f>
        <v>2.6038852054794524E-2</v>
      </c>
    </row>
    <row r="65" spans="1:16">
      <c r="A65" s="3" t="str">
        <f t="shared" si="5"/>
        <v>6.1TDENERO-26ESTABLE TALLER + N3</v>
      </c>
      <c r="B65" s="41" t="str">
        <f t="shared" si="3"/>
        <v>ESTABLE TALLER + N3</v>
      </c>
      <c r="C65" s="3" t="s">
        <v>32</v>
      </c>
      <c r="D65" s="3" t="str">
        <f>W23</f>
        <v>ENERO-26</v>
      </c>
      <c r="E65" s="8">
        <f>'BASE DE DATOS FIJO'!R108</f>
        <v>0.16429299999999999</v>
      </c>
      <c r="F65" s="8">
        <f>'BASE DE DATOS FIJO'!S108</f>
        <v>0.15206</v>
      </c>
      <c r="G65" s="8">
        <f>'BASE DE DATOS FIJO'!T108</f>
        <v>0.111836</v>
      </c>
      <c r="H65" s="8">
        <f>'BASE DE DATOS FIJO'!U108</f>
        <v>8.9400999999999994E-2</v>
      </c>
      <c r="I65" s="8">
        <f>'BASE DE DATOS FIJO'!V108</f>
        <v>7.3194999999999996E-2</v>
      </c>
      <c r="J65" s="8">
        <f>'BASE DE DATOS FIJO'!W108</f>
        <v>8.5211999999999996E-2</v>
      </c>
      <c r="K65" s="8">
        <f>'BASE DE DATOS FIJO'!R118/365</f>
        <v>8.2453063013698633E-2</v>
      </c>
      <c r="L65" s="8">
        <f>'BASE DE DATOS FIJO'!S118/365</f>
        <v>4.387591506849315E-2</v>
      </c>
      <c r="M65" s="8">
        <f>'BASE DE DATOS FIJO'!T118/365</f>
        <v>2.0005153424657533E-2</v>
      </c>
      <c r="N65" s="8">
        <f>'BASE DE DATOS FIJO'!U118/365</f>
        <v>2.4366654794520548E-2</v>
      </c>
      <c r="O65" s="8">
        <f>'BASE DE DATOS FIJO'!V118/365</f>
        <v>1.9520857534246573E-2</v>
      </c>
      <c r="P65" s="8">
        <f>'BASE DE DATOS FIJO'!W118/365</f>
        <v>1.9189536986301371E-2</v>
      </c>
    </row>
    <row r="66" spans="1:16">
      <c r="A66" s="3" t="str">
        <f t="shared" si="5"/>
        <v>6.1TDENERO-26DINAMICA N1</v>
      </c>
      <c r="B66" s="41" t="str">
        <f t="shared" si="3"/>
        <v>DINAMICA N1</v>
      </c>
      <c r="C66" s="3" t="s">
        <v>32</v>
      </c>
      <c r="D66" s="3" t="str">
        <f>W23</f>
        <v>ENERO-26</v>
      </c>
      <c r="E66" s="58">
        <f>'DINAMICA N1'!G45/1000</f>
        <v>0.18121445685516013</v>
      </c>
      <c r="F66" s="58">
        <f>'DINAMICA N1'!H45/1000</f>
        <v>0.15705049270619159</v>
      </c>
      <c r="G66" s="58">
        <f>'DINAMICA N1'!I45/1000</f>
        <v>0</v>
      </c>
      <c r="H66" s="58">
        <f>'DINAMICA N1'!J45/1000</f>
        <v>0</v>
      </c>
      <c r="I66" s="58">
        <f>'DINAMICA N1'!K45/1000</f>
        <v>0</v>
      </c>
      <c r="J66" s="58">
        <f>'DINAMICA N1'!L45/1000</f>
        <v>0.12714812817633439</v>
      </c>
      <c r="K66" s="60">
        <f>'DINAMICA N1'!C67</f>
        <v>8.1083200000000008E-2</v>
      </c>
      <c r="L66" s="60">
        <f>'DINAMICA N1'!D67</f>
        <v>4.2506052054794519E-2</v>
      </c>
      <c r="M66" s="60">
        <f>'DINAMICA N1'!E67</f>
        <v>1.8635290410958905E-2</v>
      </c>
      <c r="N66" s="60">
        <f>'DINAMICA N1'!F67</f>
        <v>1.4777613698630138E-2</v>
      </c>
      <c r="O66" s="60">
        <f>'DINAMICA N1'!G67</f>
        <v>5.8222273972602734E-3</v>
      </c>
      <c r="P66" s="60">
        <f>'DINAMICA N1'!H67</f>
        <v>2.7511808219178083E-3</v>
      </c>
    </row>
    <row r="67" spans="1:16">
      <c r="A67" s="3" t="str">
        <f t="shared" si="5"/>
        <v>6.1TDENERO-26DINAMICA N2</v>
      </c>
      <c r="B67" s="41" t="str">
        <f t="shared" si="3"/>
        <v>DINAMICA N2</v>
      </c>
      <c r="C67" s="3" t="s">
        <v>32</v>
      </c>
      <c r="D67" s="3" t="str">
        <f>W23</f>
        <v>ENERO-26</v>
      </c>
      <c r="E67" s="58">
        <f>'DINAMICA N2'!G45/1000</f>
        <v>0.16495982405516016</v>
      </c>
      <c r="F67" s="58">
        <f>'DINAMICA N2'!H45/1000</f>
        <v>0.14079585990619156</v>
      </c>
      <c r="G67" s="58">
        <f>'DINAMICA N2'!I45/1000</f>
        <v>0</v>
      </c>
      <c r="H67" s="58">
        <f>'DINAMICA N2'!J45/1000</f>
        <v>0</v>
      </c>
      <c r="I67" s="58">
        <f>'DINAMICA N2'!K45/1000</f>
        <v>0</v>
      </c>
      <c r="J67" s="58">
        <f>'DINAMICA N2'!L45/1000</f>
        <v>0.11089349537633438</v>
      </c>
      <c r="K67" s="60">
        <f>'DINAMICA N2'!C67</f>
        <v>8.1083200000000008E-2</v>
      </c>
      <c r="L67" s="60">
        <f>'DINAMICA N2'!D67</f>
        <v>4.2506052054794519E-2</v>
      </c>
      <c r="M67" s="60">
        <f>'DINAMICA N2'!E67</f>
        <v>1.8635290410958905E-2</v>
      </c>
      <c r="N67" s="60">
        <f>'DINAMICA N2'!F67</f>
        <v>1.4777613698630138E-2</v>
      </c>
      <c r="O67" s="60">
        <f>'DINAMICA N2'!G67</f>
        <v>5.8222273972602734E-3</v>
      </c>
      <c r="P67" s="60">
        <f>'DINAMICA N2'!H67</f>
        <v>2.7511808219178083E-3</v>
      </c>
    </row>
    <row r="68" spans="1:16">
      <c r="A68" s="3" t="str">
        <f t="shared" si="5"/>
        <v>6.1TDENERO-26DINAMICA N3</v>
      </c>
      <c r="B68" s="41" t="str">
        <f t="shared" si="3"/>
        <v>DINAMICA N3</v>
      </c>
      <c r="C68" s="3" t="s">
        <v>32</v>
      </c>
      <c r="D68" s="3" t="str">
        <f>W23</f>
        <v>ENERO-26</v>
      </c>
      <c r="E68" s="58">
        <f>'DINAMICA N3'!G45/1000</f>
        <v>0.15989357685516015</v>
      </c>
      <c r="F68" s="58">
        <f>'DINAMICA N3'!H45/1000</f>
        <v>0.13572961270619155</v>
      </c>
      <c r="G68" s="58">
        <f>'DINAMICA N3'!I45/1000</f>
        <v>0</v>
      </c>
      <c r="H68" s="58">
        <f>'DINAMICA N3'!J45/1000</f>
        <v>0</v>
      </c>
      <c r="I68" s="58">
        <f>'DINAMICA N3'!K45/1000</f>
        <v>0</v>
      </c>
      <c r="J68" s="58">
        <f>'DINAMICA N3'!L45/1000</f>
        <v>0.10582724817633438</v>
      </c>
      <c r="K68" s="60">
        <f>'DINAMICA N3'!C67</f>
        <v>8.1083200000000008E-2</v>
      </c>
      <c r="L68" s="60">
        <f>'DINAMICA N3'!D67</f>
        <v>4.2506052054794519E-2</v>
      </c>
      <c r="M68" s="60">
        <f>'DINAMICA N3'!E67</f>
        <v>1.8635290410958905E-2</v>
      </c>
      <c r="N68" s="60">
        <f>'DINAMICA N3'!F67</f>
        <v>1.4777613698630138E-2</v>
      </c>
      <c r="O68" s="60">
        <f>'DINAMICA N3'!G67</f>
        <v>5.8222273972602734E-3</v>
      </c>
      <c r="P68" s="60">
        <f>'DINAMICA N3'!H67</f>
        <v>2.7511808219178083E-3</v>
      </c>
    </row>
    <row r="69" spans="1:16">
      <c r="A69" s="3" t="str">
        <f>C69&amp;D69&amp;B69</f>
        <v>2.0TDFEBRERO-26ESTABLE N1</v>
      </c>
      <c r="B69" s="41" t="str">
        <f t="shared" si="3"/>
        <v>ESTABLE N1</v>
      </c>
      <c r="C69" s="3" t="s">
        <v>56</v>
      </c>
      <c r="D69" s="38" t="str">
        <f>W24</f>
        <v>FEBRERO-26</v>
      </c>
      <c r="E69" s="8">
        <f t="shared" ref="E69:L77" si="7">E6</f>
        <v>0.234345</v>
      </c>
      <c r="F69" s="8">
        <f t="shared" si="7"/>
        <v>0.162388</v>
      </c>
      <c r="G69" s="8">
        <f t="shared" si="7"/>
        <v>0.13711000000000001</v>
      </c>
      <c r="H69" s="8">
        <f t="shared" si="7"/>
        <v>0</v>
      </c>
      <c r="I69" s="8">
        <f t="shared" si="7"/>
        <v>0</v>
      </c>
      <c r="J69" s="8">
        <f t="shared" si="7"/>
        <v>0</v>
      </c>
      <c r="K69" s="8">
        <f t="shared" si="7"/>
        <v>7.5902501369863012E-2</v>
      </c>
      <c r="L69" s="8">
        <f t="shared" si="7"/>
        <v>1.9874602739726028E-3</v>
      </c>
      <c r="M69" s="8"/>
      <c r="N69" s="8"/>
      <c r="O69" s="8"/>
      <c r="P69" s="8"/>
    </row>
    <row r="70" spans="1:16">
      <c r="A70" s="3" t="str">
        <f t="shared" ref="A70:A89" si="8">C70&amp;D70&amp;B70</f>
        <v>2.0TDFEBRERO-26ESTABLE N2</v>
      </c>
      <c r="B70" s="41" t="str">
        <f t="shared" si="3"/>
        <v>ESTABLE N2</v>
      </c>
      <c r="C70" s="3" t="s">
        <v>56</v>
      </c>
      <c r="D70" s="38" t="str">
        <f>W24</f>
        <v>FEBRERO-26</v>
      </c>
      <c r="E70" s="8">
        <f t="shared" si="7"/>
        <v>0.222528</v>
      </c>
      <c r="F70" s="8">
        <f t="shared" si="7"/>
        <v>0.15057100000000001</v>
      </c>
      <c r="G70" s="8">
        <f t="shared" si="7"/>
        <v>0.12529299999999999</v>
      </c>
      <c r="H70" s="8">
        <f t="shared" si="7"/>
        <v>0</v>
      </c>
      <c r="I70" s="8">
        <f t="shared" si="7"/>
        <v>0</v>
      </c>
      <c r="J70" s="8">
        <f t="shared" si="7"/>
        <v>0</v>
      </c>
      <c r="K70" s="8">
        <f t="shared" si="7"/>
        <v>7.5902501369863012E-2</v>
      </c>
      <c r="L70" s="8">
        <f t="shared" si="7"/>
        <v>1.9874602739726028E-3</v>
      </c>
      <c r="M70" s="8"/>
      <c r="N70" s="8"/>
      <c r="O70" s="8"/>
      <c r="P70" s="8"/>
    </row>
    <row r="71" spans="1:16">
      <c r="A71" s="3" t="str">
        <f t="shared" si="8"/>
        <v>2.0TDFEBRERO-26ESTABLE N3</v>
      </c>
      <c r="B71" s="41" t="str">
        <f t="shared" si="3"/>
        <v>ESTABLE N3</v>
      </c>
      <c r="C71" s="3" t="s">
        <v>56</v>
      </c>
      <c r="D71" s="38" t="str">
        <f>W24</f>
        <v>FEBRERO-26</v>
      </c>
      <c r="E71" s="8">
        <f t="shared" si="7"/>
        <v>0.216254</v>
      </c>
      <c r="F71" s="8">
        <f t="shared" si="7"/>
        <v>0.14429600000000001</v>
      </c>
      <c r="G71" s="8">
        <f t="shared" si="7"/>
        <v>0.119019</v>
      </c>
      <c r="H71" s="8">
        <f t="shared" si="7"/>
        <v>0</v>
      </c>
      <c r="I71" s="8">
        <f t="shared" si="7"/>
        <v>0</v>
      </c>
      <c r="J71" s="8">
        <f t="shared" si="7"/>
        <v>0</v>
      </c>
      <c r="K71" s="8">
        <f t="shared" si="7"/>
        <v>7.5902501369863012E-2</v>
      </c>
      <c r="L71" s="8">
        <f t="shared" si="7"/>
        <v>1.9874602739726028E-3</v>
      </c>
      <c r="M71" s="8"/>
      <c r="N71" s="8"/>
      <c r="O71" s="8"/>
      <c r="P71" s="8"/>
    </row>
    <row r="72" spans="1:16">
      <c r="A72" s="3" t="str">
        <f t="shared" si="8"/>
        <v>2.0TDFEBRERO-26ESTABLE PLUS N1</v>
      </c>
      <c r="B72" s="41" t="str">
        <f t="shared" si="3"/>
        <v>ESTABLE PLUS N1</v>
      </c>
      <c r="C72" s="3" t="s">
        <v>56</v>
      </c>
      <c r="D72" s="38" t="str">
        <f>W24</f>
        <v>FEBRERO-26</v>
      </c>
      <c r="E72" s="8">
        <f t="shared" si="7"/>
        <v>0.223219</v>
      </c>
      <c r="F72" s="8">
        <f t="shared" si="7"/>
        <v>0.15126100000000001</v>
      </c>
      <c r="G72" s="8">
        <f t="shared" si="7"/>
        <v>0.12598300000000001</v>
      </c>
      <c r="H72" s="8">
        <f t="shared" si="7"/>
        <v>0</v>
      </c>
      <c r="I72" s="8">
        <f t="shared" si="7"/>
        <v>0</v>
      </c>
      <c r="J72" s="8">
        <f t="shared" si="7"/>
        <v>0</v>
      </c>
      <c r="K72" s="8">
        <f t="shared" si="7"/>
        <v>9.7820309589041102E-2</v>
      </c>
      <c r="L72" s="8">
        <f t="shared" si="7"/>
        <v>5.1302528767123289E-2</v>
      </c>
      <c r="M72" s="8"/>
      <c r="N72" s="8"/>
      <c r="O72" s="8"/>
      <c r="P72" s="8"/>
    </row>
    <row r="73" spans="1:16">
      <c r="A73" s="3" t="str">
        <f t="shared" si="8"/>
        <v>2.0TDFEBRERO-26ESTABLE PLUS N2</v>
      </c>
      <c r="B73" s="41" t="str">
        <f t="shared" si="3"/>
        <v>ESTABLE PLUS N2</v>
      </c>
      <c r="C73" s="3" t="s">
        <v>56</v>
      </c>
      <c r="D73" s="38" t="str">
        <f>W24</f>
        <v>FEBRERO-26</v>
      </c>
      <c r="E73" s="8">
        <f t="shared" si="7"/>
        <v>0.21795999999999999</v>
      </c>
      <c r="F73" s="8">
        <f t="shared" si="7"/>
        <v>0.14600199999999999</v>
      </c>
      <c r="G73" s="8">
        <f t="shared" si="7"/>
        <v>0.120725</v>
      </c>
      <c r="H73" s="8">
        <f t="shared" si="7"/>
        <v>0</v>
      </c>
      <c r="I73" s="8">
        <f t="shared" si="7"/>
        <v>0</v>
      </c>
      <c r="J73" s="8">
        <f t="shared" si="7"/>
        <v>0</v>
      </c>
      <c r="K73" s="8">
        <f t="shared" si="7"/>
        <v>9.2340857534246576E-2</v>
      </c>
      <c r="L73" s="8">
        <f t="shared" si="7"/>
        <v>4.5823076712328763E-2</v>
      </c>
      <c r="M73" s="8"/>
      <c r="N73" s="8"/>
      <c r="O73" s="8"/>
      <c r="P73" s="8"/>
    </row>
    <row r="74" spans="1:16">
      <c r="A74" s="3" t="str">
        <f t="shared" si="8"/>
        <v>2.0TDFEBRERO-26ESTABLE PLUS N3</v>
      </c>
      <c r="B74" s="41" t="str">
        <f t="shared" si="3"/>
        <v>ESTABLE PLUS N3</v>
      </c>
      <c r="C74" s="3" t="s">
        <v>56</v>
      </c>
      <c r="D74" s="38" t="str">
        <f>W24</f>
        <v>FEBRERO-26</v>
      </c>
      <c r="E74" s="8">
        <f t="shared" si="7"/>
        <v>0.21335100000000001</v>
      </c>
      <c r="F74" s="8">
        <f t="shared" si="7"/>
        <v>0.14139299999999999</v>
      </c>
      <c r="G74" s="8">
        <f t="shared" si="7"/>
        <v>0.116115</v>
      </c>
      <c r="H74" s="8">
        <f t="shared" si="7"/>
        <v>0</v>
      </c>
      <c r="I74" s="8">
        <f t="shared" si="7"/>
        <v>0</v>
      </c>
      <c r="J74" s="8">
        <f t="shared" si="7"/>
        <v>0</v>
      </c>
      <c r="K74" s="8">
        <f t="shared" si="7"/>
        <v>8.686140547945205E-2</v>
      </c>
      <c r="L74" s="8">
        <f t="shared" si="7"/>
        <v>4.0343624657534244E-2</v>
      </c>
      <c r="M74" s="8"/>
      <c r="N74" s="8"/>
      <c r="O74" s="8"/>
      <c r="P74" s="8"/>
    </row>
    <row r="75" spans="1:16">
      <c r="A75" s="3" t="str">
        <f t="shared" si="8"/>
        <v>2.0TDFEBRERO-261P N1</v>
      </c>
      <c r="B75" s="41" t="str">
        <f t="shared" si="3"/>
        <v>1P N1</v>
      </c>
      <c r="C75" s="3" t="s">
        <v>56</v>
      </c>
      <c r="D75" s="38" t="str">
        <f>W24</f>
        <v>FEBRERO-26</v>
      </c>
      <c r="E75" s="8">
        <f t="shared" si="7"/>
        <v>0.15454999999999999</v>
      </c>
      <c r="F75" s="8">
        <f t="shared" si="7"/>
        <v>0.15454999999999999</v>
      </c>
      <c r="G75" s="8">
        <f t="shared" si="7"/>
        <v>0.15454999999999999</v>
      </c>
      <c r="H75" s="8">
        <f t="shared" si="7"/>
        <v>0</v>
      </c>
      <c r="I75" s="8">
        <f t="shared" si="7"/>
        <v>0</v>
      </c>
      <c r="J75" s="8">
        <f t="shared" si="7"/>
        <v>0</v>
      </c>
      <c r="K75" s="8">
        <f t="shared" si="7"/>
        <v>0.10877921369863014</v>
      </c>
      <c r="L75" s="8">
        <f t="shared" si="7"/>
        <v>5.9521706849315063E-2</v>
      </c>
      <c r="M75" s="8"/>
      <c r="N75" s="8"/>
      <c r="O75" s="8"/>
      <c r="P75" s="8"/>
    </row>
    <row r="76" spans="1:16">
      <c r="A76" s="3" t="str">
        <f t="shared" si="8"/>
        <v>2.0TDFEBRERO-261P N2</v>
      </c>
      <c r="B76" s="41" t="str">
        <f t="shared" si="3"/>
        <v>1P N2</v>
      </c>
      <c r="C76" s="3" t="s">
        <v>56</v>
      </c>
      <c r="D76" s="38" t="str">
        <f>W24</f>
        <v>FEBRERO-26</v>
      </c>
      <c r="E76" s="8">
        <f t="shared" si="7"/>
        <v>0.149474</v>
      </c>
      <c r="F76" s="8">
        <f t="shared" si="7"/>
        <v>0.149474</v>
      </c>
      <c r="G76" s="8">
        <f t="shared" si="7"/>
        <v>0.149474</v>
      </c>
      <c r="H76" s="8">
        <f t="shared" si="7"/>
        <v>0</v>
      </c>
      <c r="I76" s="8">
        <f t="shared" si="7"/>
        <v>0</v>
      </c>
      <c r="J76" s="8">
        <f t="shared" si="7"/>
        <v>0</v>
      </c>
      <c r="K76" s="8">
        <f t="shared" si="7"/>
        <v>0.10329976164383563</v>
      </c>
      <c r="L76" s="8">
        <f t="shared" si="7"/>
        <v>5.4042254794520544E-2</v>
      </c>
      <c r="M76" s="8"/>
      <c r="N76" s="8"/>
      <c r="O76" s="8"/>
      <c r="P76" s="8"/>
    </row>
    <row r="77" spans="1:16">
      <c r="A77" s="3" t="str">
        <f t="shared" si="8"/>
        <v>2.0TDFEBRERO-261P N3</v>
      </c>
      <c r="B77" s="41" t="str">
        <f t="shared" si="3"/>
        <v>1P N3</v>
      </c>
      <c r="C77" s="3" t="s">
        <v>56</v>
      </c>
      <c r="D77" s="38" t="str">
        <f>W24</f>
        <v>FEBRERO-26</v>
      </c>
      <c r="E77" s="8">
        <f t="shared" si="7"/>
        <v>0.144398</v>
      </c>
      <c r="F77" s="8">
        <f t="shared" si="7"/>
        <v>0.144398</v>
      </c>
      <c r="G77" s="8">
        <f t="shared" si="7"/>
        <v>0.144398</v>
      </c>
      <c r="H77" s="8">
        <f t="shared" si="7"/>
        <v>0</v>
      </c>
      <c r="I77" s="8">
        <f t="shared" si="7"/>
        <v>0</v>
      </c>
      <c r="J77" s="8">
        <f t="shared" si="7"/>
        <v>0</v>
      </c>
      <c r="K77" s="8">
        <f t="shared" si="7"/>
        <v>9.3710720547945214E-2</v>
      </c>
      <c r="L77" s="8">
        <f t="shared" si="7"/>
        <v>5.4042254794520544E-2</v>
      </c>
      <c r="M77" s="8"/>
      <c r="N77" s="8"/>
      <c r="O77" s="8"/>
      <c r="P77" s="8"/>
    </row>
    <row r="78" spans="1:16">
      <c r="A78" s="3" t="str">
        <f t="shared" ref="A78:A80" si="9">C78&amp;D78&amp;B78</f>
        <v>2.0TDFEBRERO-261P XL N1</v>
      </c>
      <c r="B78" s="41" t="str">
        <f t="shared" si="3"/>
        <v>1P XL N1</v>
      </c>
      <c r="C78" s="3" t="s">
        <v>56</v>
      </c>
      <c r="D78" s="38" t="str">
        <f>W24</f>
        <v>FEBRERO-26</v>
      </c>
      <c r="E78" s="8">
        <f>E15</f>
        <v>0.15454999999999999</v>
      </c>
      <c r="F78" s="8">
        <f t="shared" ref="F78:G78" si="10">F15</f>
        <v>0.15454999999999999</v>
      </c>
      <c r="G78" s="8">
        <f t="shared" si="10"/>
        <v>0.15454999999999999</v>
      </c>
      <c r="H78" s="8">
        <f t="shared" ref="H78:L78" si="11">H15</f>
        <v>0</v>
      </c>
      <c r="I78" s="8">
        <f t="shared" si="11"/>
        <v>0</v>
      </c>
      <c r="J78" s="8">
        <f t="shared" si="11"/>
        <v>0</v>
      </c>
      <c r="K78" s="8">
        <f t="shared" si="11"/>
        <v>0.16494359726027397</v>
      </c>
      <c r="L78" s="8">
        <f t="shared" si="11"/>
        <v>0.15815184383561642</v>
      </c>
      <c r="M78" s="8"/>
      <c r="N78" s="8"/>
      <c r="O78" s="8"/>
      <c r="P78" s="8"/>
    </row>
    <row r="79" spans="1:16">
      <c r="A79" s="3" t="str">
        <f t="shared" si="9"/>
        <v>2.0TDFEBRERO-261P XL N2</v>
      </c>
      <c r="B79" s="41" t="str">
        <f t="shared" si="3"/>
        <v>1P XL N2</v>
      </c>
      <c r="C79" s="3" t="s">
        <v>56</v>
      </c>
      <c r="D79" s="38" t="str">
        <f>W24</f>
        <v>FEBRERO-26</v>
      </c>
      <c r="E79" s="8">
        <f t="shared" ref="E79:G79" si="12">E16</f>
        <v>0.149474</v>
      </c>
      <c r="F79" s="8">
        <f t="shared" si="12"/>
        <v>0.149474</v>
      </c>
      <c r="G79" s="8">
        <f t="shared" si="12"/>
        <v>0.149474</v>
      </c>
      <c r="H79" s="8">
        <f t="shared" ref="H79:L79" si="13">H16</f>
        <v>0</v>
      </c>
      <c r="I79" s="8">
        <f t="shared" si="13"/>
        <v>0</v>
      </c>
      <c r="J79" s="8">
        <f t="shared" si="13"/>
        <v>0</v>
      </c>
      <c r="K79" s="8">
        <f t="shared" si="13"/>
        <v>0.15049465753424657</v>
      </c>
      <c r="L79" s="8">
        <f t="shared" si="13"/>
        <v>0.14437695342465753</v>
      </c>
      <c r="M79" s="8"/>
      <c r="N79" s="8"/>
      <c r="O79" s="8"/>
      <c r="P79" s="8"/>
    </row>
    <row r="80" spans="1:16">
      <c r="A80" s="3" t="str">
        <f t="shared" si="9"/>
        <v>2.0TDFEBRERO-261P XL N3</v>
      </c>
      <c r="B80" s="41" t="str">
        <f t="shared" si="3"/>
        <v>1P XL N3</v>
      </c>
      <c r="C80" s="3" t="s">
        <v>56</v>
      </c>
      <c r="D80" s="38" t="str">
        <f>W24</f>
        <v>FEBRERO-26</v>
      </c>
      <c r="E80" s="8">
        <f t="shared" ref="E80:G80" si="14">E17</f>
        <v>0.144398</v>
      </c>
      <c r="F80" s="8">
        <f t="shared" si="14"/>
        <v>0.144398</v>
      </c>
      <c r="G80" s="8">
        <f t="shared" si="14"/>
        <v>0.144398</v>
      </c>
      <c r="H80" s="8">
        <f t="shared" ref="H80:L80" si="15">H17</f>
        <v>0</v>
      </c>
      <c r="I80" s="8">
        <f t="shared" si="15"/>
        <v>0</v>
      </c>
      <c r="J80" s="8">
        <f t="shared" si="15"/>
        <v>0</v>
      </c>
      <c r="K80" s="8">
        <f t="shared" si="15"/>
        <v>0.14364534246575342</v>
      </c>
      <c r="L80" s="8">
        <f t="shared" si="15"/>
        <v>0.13341804931506851</v>
      </c>
      <c r="M80" s="8"/>
      <c r="N80" s="8"/>
      <c r="O80" s="8"/>
      <c r="P80" s="8"/>
    </row>
    <row r="81" spans="1:16">
      <c r="A81" s="3" t="str">
        <f t="shared" si="8"/>
        <v>2.0TDFEBRERO-26ESTABLE TALLER N1</v>
      </c>
      <c r="B81" s="41" t="str">
        <f t="shared" si="3"/>
        <v>ESTABLE TALLER N1</v>
      </c>
      <c r="C81" s="3" t="s">
        <v>56</v>
      </c>
      <c r="D81" s="38" t="str">
        <f>W24</f>
        <v>FEBRERO-26</v>
      </c>
      <c r="E81" s="8">
        <f t="shared" ref="E81:L81" si="16">E18</f>
        <v>0.22358600000000001</v>
      </c>
      <c r="F81" s="8">
        <f t="shared" si="16"/>
        <v>0.15425800000000001</v>
      </c>
      <c r="G81" s="8">
        <f t="shared" si="16"/>
        <v>0.11483500000000001</v>
      </c>
      <c r="H81" s="8">
        <f t="shared" si="16"/>
        <v>0</v>
      </c>
      <c r="I81" s="8">
        <f t="shared" si="16"/>
        <v>0</v>
      </c>
      <c r="J81" s="8">
        <f t="shared" si="16"/>
        <v>0</v>
      </c>
      <c r="K81" s="8">
        <f t="shared" si="16"/>
        <v>7.5902501369863012E-2</v>
      </c>
      <c r="L81" s="8">
        <f t="shared" si="16"/>
        <v>1.9874602739726028E-3</v>
      </c>
      <c r="M81" s="8"/>
      <c r="N81" s="8"/>
      <c r="O81" s="8"/>
      <c r="P81" s="8"/>
    </row>
    <row r="82" spans="1:16">
      <c r="A82" s="3" t="str">
        <f t="shared" si="8"/>
        <v>2.0TDFEBRERO-26ESTABLE TALLER N2</v>
      </c>
      <c r="B82" s="41" t="str">
        <f t="shared" si="3"/>
        <v>ESTABLE TALLER N2</v>
      </c>
      <c r="C82" s="3" t="s">
        <v>56</v>
      </c>
      <c r="D82" s="38" t="str">
        <f>W24</f>
        <v>FEBRERO-26</v>
      </c>
      <c r="E82" s="8">
        <f t="shared" ref="E82:L82" si="17">E19</f>
        <v>0.21176900000000001</v>
      </c>
      <c r="F82" s="8">
        <f t="shared" si="17"/>
        <v>0.14244100000000001</v>
      </c>
      <c r="G82" s="8">
        <f t="shared" si="17"/>
        <v>0.103017</v>
      </c>
      <c r="H82" s="8">
        <f t="shared" si="17"/>
        <v>0</v>
      </c>
      <c r="I82" s="8">
        <f t="shared" si="17"/>
        <v>0</v>
      </c>
      <c r="J82" s="8">
        <f t="shared" si="17"/>
        <v>0</v>
      </c>
      <c r="K82" s="8">
        <f t="shared" si="17"/>
        <v>7.5902501369863012E-2</v>
      </c>
      <c r="L82" s="8">
        <f t="shared" si="17"/>
        <v>1.9874602739726028E-3</v>
      </c>
      <c r="M82" s="8"/>
      <c r="N82" s="8"/>
      <c r="O82" s="8"/>
      <c r="P82" s="9"/>
    </row>
    <row r="83" spans="1:16">
      <c r="A83" s="3" t="str">
        <f t="shared" si="8"/>
        <v>2.0TDFEBRERO-26ESTABLE TALLER N3</v>
      </c>
      <c r="B83" s="41" t="str">
        <f t="shared" si="3"/>
        <v>ESTABLE TALLER N3</v>
      </c>
      <c r="C83" s="3" t="s">
        <v>56</v>
      </c>
      <c r="D83" s="38" t="str">
        <f>W24</f>
        <v>FEBRERO-26</v>
      </c>
      <c r="E83" s="8">
        <f t="shared" ref="E83:L83" si="18">E20</f>
        <v>0.20549400000000001</v>
      </c>
      <c r="F83" s="8">
        <f t="shared" si="18"/>
        <v>0.13616700000000001</v>
      </c>
      <c r="G83" s="8">
        <f t="shared" si="18"/>
        <v>9.6742999999999996E-2</v>
      </c>
      <c r="H83" s="8">
        <f t="shared" si="18"/>
        <v>0</v>
      </c>
      <c r="I83" s="8">
        <f t="shared" si="18"/>
        <v>0</v>
      </c>
      <c r="J83" s="8">
        <f t="shared" si="18"/>
        <v>0</v>
      </c>
      <c r="K83" s="8">
        <f t="shared" si="18"/>
        <v>7.5902501369863012E-2</v>
      </c>
      <c r="L83" s="8">
        <f t="shared" si="18"/>
        <v>1.9874602739726028E-3</v>
      </c>
      <c r="M83" s="8"/>
      <c r="N83" s="8"/>
      <c r="O83" s="8"/>
      <c r="P83" s="8"/>
    </row>
    <row r="84" spans="1:16">
      <c r="A84" s="3" t="str">
        <f t="shared" si="8"/>
        <v>2.0TDFEBRERO-26ESTABLE TALLER + N1</v>
      </c>
      <c r="B84" s="41" t="str">
        <f t="shared" si="3"/>
        <v>ESTABLE TALLER + N1</v>
      </c>
      <c r="C84" s="3" t="s">
        <v>56</v>
      </c>
      <c r="D84" s="38" t="str">
        <f>W24</f>
        <v>FEBRERO-26</v>
      </c>
      <c r="E84" s="8">
        <f t="shared" ref="E84:L84" si="19">E21</f>
        <v>0.21245900000000001</v>
      </c>
      <c r="F84" s="8">
        <f t="shared" si="19"/>
        <v>0.14313100000000001</v>
      </c>
      <c r="G84" s="8">
        <f t="shared" si="19"/>
        <v>0.10370799999999999</v>
      </c>
      <c r="H84" s="8">
        <f t="shared" si="19"/>
        <v>0</v>
      </c>
      <c r="I84" s="8">
        <f t="shared" si="19"/>
        <v>0</v>
      </c>
      <c r="J84" s="8">
        <f t="shared" si="19"/>
        <v>0</v>
      </c>
      <c r="K84" s="8">
        <f t="shared" si="19"/>
        <v>9.7820309589041102E-2</v>
      </c>
      <c r="L84" s="8">
        <f t="shared" si="19"/>
        <v>5.1302528767123289E-2</v>
      </c>
      <c r="M84" s="8"/>
      <c r="N84" s="8"/>
      <c r="O84" s="8"/>
      <c r="P84" s="8"/>
    </row>
    <row r="85" spans="1:16">
      <c r="A85" s="3" t="str">
        <f t="shared" si="8"/>
        <v>2.0TDFEBRERO-26ESTABLE TALLER + N2</v>
      </c>
      <c r="B85" s="41" t="str">
        <f t="shared" si="3"/>
        <v>ESTABLE TALLER + N2</v>
      </c>
      <c r="C85" s="3" t="s">
        <v>56</v>
      </c>
      <c r="D85" s="38" t="str">
        <f>W24</f>
        <v>FEBRERO-26</v>
      </c>
      <c r="E85" s="8">
        <f t="shared" ref="E85:L85" si="20">E22</f>
        <v>0.2072</v>
      </c>
      <c r="F85" s="8">
        <f t="shared" si="20"/>
        <v>0.13787199999999999</v>
      </c>
      <c r="G85" s="8">
        <f t="shared" si="20"/>
        <v>9.8448999999999995E-2</v>
      </c>
      <c r="H85" s="8">
        <f t="shared" si="20"/>
        <v>0</v>
      </c>
      <c r="I85" s="8">
        <f t="shared" si="20"/>
        <v>0</v>
      </c>
      <c r="J85" s="8">
        <f t="shared" si="20"/>
        <v>0</v>
      </c>
      <c r="K85" s="8">
        <f t="shared" si="20"/>
        <v>9.2340857534246576E-2</v>
      </c>
      <c r="L85" s="8">
        <f t="shared" si="20"/>
        <v>4.5823076712328763E-2</v>
      </c>
      <c r="M85" s="8"/>
      <c r="N85" s="8"/>
      <c r="O85" s="8"/>
      <c r="P85" s="8"/>
    </row>
    <row r="86" spans="1:16">
      <c r="A86" s="3" t="str">
        <f t="shared" si="8"/>
        <v>2.0TDFEBRERO-26ESTABLE TALLER + N3</v>
      </c>
      <c r="B86" s="41" t="str">
        <f t="shared" si="3"/>
        <v>ESTABLE TALLER + N3</v>
      </c>
      <c r="C86" s="3" t="s">
        <v>56</v>
      </c>
      <c r="D86" s="38" t="str">
        <f>W24</f>
        <v>FEBRERO-26</v>
      </c>
      <c r="E86" s="8">
        <f t="shared" ref="E86:L86" si="21">E23</f>
        <v>0.20259099999999999</v>
      </c>
      <c r="F86" s="8">
        <f t="shared" si="21"/>
        <v>0.13326299999999999</v>
      </c>
      <c r="G86" s="8">
        <f t="shared" si="21"/>
        <v>9.3840000000000007E-2</v>
      </c>
      <c r="H86" s="8">
        <f t="shared" si="21"/>
        <v>0</v>
      </c>
      <c r="I86" s="8">
        <f t="shared" si="21"/>
        <v>0</v>
      </c>
      <c r="J86" s="8">
        <f t="shared" si="21"/>
        <v>0</v>
      </c>
      <c r="K86" s="8">
        <f t="shared" si="21"/>
        <v>8.686140547945205E-2</v>
      </c>
      <c r="L86" s="8">
        <f t="shared" si="21"/>
        <v>4.0343624657534244E-2</v>
      </c>
      <c r="M86" s="8"/>
      <c r="N86" s="8"/>
      <c r="O86" s="8"/>
      <c r="P86" s="8"/>
    </row>
    <row r="87" spans="1:16">
      <c r="A87" s="3" t="str">
        <f t="shared" si="8"/>
        <v>2.0TDFEBRERO-26DINAMICA N1</v>
      </c>
      <c r="B87" s="41" t="str">
        <f t="shared" si="3"/>
        <v>DINAMICA N1</v>
      </c>
      <c r="C87" s="3" t="s">
        <v>56</v>
      </c>
      <c r="D87" s="38" t="str">
        <f>W24</f>
        <v>FEBRERO-26</v>
      </c>
      <c r="E87" s="58">
        <f>'DINAMICA N1'!AT46/1000</f>
        <v>0.18283020364033695</v>
      </c>
      <c r="F87" s="58">
        <f>'DINAMICA N1'!AU46/1000</f>
        <v>0.11388729576897794</v>
      </c>
      <c r="G87" s="58">
        <f>'DINAMICA N1'!AV46/1000</f>
        <v>8.6328056723209604E-2</v>
      </c>
      <c r="H87" s="58"/>
      <c r="I87" s="58"/>
      <c r="J87" s="60"/>
      <c r="K87" s="58">
        <f>K24</f>
        <v>7.5902501369863012E-2</v>
      </c>
      <c r="L87" s="58">
        <f>L24</f>
        <v>1.9874602739726028E-3</v>
      </c>
      <c r="M87" s="60"/>
      <c r="N87" s="60"/>
      <c r="O87" s="60"/>
      <c r="P87" s="60"/>
    </row>
    <row r="88" spans="1:16">
      <c r="A88" s="3" t="str">
        <f t="shared" si="8"/>
        <v>2.0TDFEBRERO-26DINAMICA N2</v>
      </c>
      <c r="B88" s="41" t="str">
        <f t="shared" si="3"/>
        <v>DINAMICA N2</v>
      </c>
      <c r="C88" s="3" t="s">
        <v>56</v>
      </c>
      <c r="D88" s="38" t="str">
        <f>W24</f>
        <v>FEBRERO-26</v>
      </c>
      <c r="E88" s="58">
        <f>'DINAMICA N2'!AT46/1000</f>
        <v>0.16657557084033697</v>
      </c>
      <c r="F88" s="58">
        <f>'DINAMICA N2'!AU46/1000</f>
        <v>9.7632662968977935E-2</v>
      </c>
      <c r="G88" s="58">
        <f>'DINAMICA N2'!AV46/1000</f>
        <v>7.0073423923209602E-2</v>
      </c>
      <c r="H88" s="58"/>
      <c r="I88" s="58"/>
      <c r="J88" s="60"/>
      <c r="K88" s="58">
        <f t="shared" ref="K88:L88" si="22">K25</f>
        <v>7.5902501369863012E-2</v>
      </c>
      <c r="L88" s="58">
        <f t="shared" si="22"/>
        <v>1.9874602739726028E-3</v>
      </c>
      <c r="M88" s="60"/>
      <c r="N88" s="60"/>
      <c r="O88" s="60"/>
      <c r="P88" s="60"/>
    </row>
    <row r="89" spans="1:16">
      <c r="A89" s="3" t="str">
        <f t="shared" si="8"/>
        <v>2.0TDFEBRERO-26DINAMICA N3</v>
      </c>
      <c r="B89" s="41" t="str">
        <f t="shared" si="3"/>
        <v>DINAMICA N3</v>
      </c>
      <c r="C89" s="3" t="s">
        <v>56</v>
      </c>
      <c r="D89" s="38" t="str">
        <f>W24</f>
        <v>FEBRERO-26</v>
      </c>
      <c r="E89" s="58">
        <f>'DINAMICA N3'!AT46/1000</f>
        <v>0.16150932364033696</v>
      </c>
      <c r="F89" s="58">
        <f>'DINAMICA N3'!AU46/1000</f>
        <v>9.256641576897795E-2</v>
      </c>
      <c r="G89" s="58">
        <f>'DINAMICA N3'!AV46/1000</f>
        <v>6.5007176723209603E-2</v>
      </c>
      <c r="H89" s="58"/>
      <c r="I89" s="58"/>
      <c r="J89" s="60"/>
      <c r="K89" s="58">
        <f t="shared" ref="K89:L89" si="23">K26</f>
        <v>7.5902501369863012E-2</v>
      </c>
      <c r="L89" s="58">
        <f t="shared" si="23"/>
        <v>1.9874602739726028E-3</v>
      </c>
      <c r="M89" s="60"/>
      <c r="N89" s="60"/>
      <c r="O89" s="60"/>
      <c r="P89" s="60"/>
    </row>
    <row r="90" spans="1:16">
      <c r="A90" s="3" t="str">
        <f>C90&amp;D90&amp;B90</f>
        <v>3.0TDFEBRERO-26ESTABLE N1</v>
      </c>
      <c r="B90" s="41" t="str">
        <f t="shared" si="3"/>
        <v>ESTABLE N1</v>
      </c>
      <c r="C90" s="3" t="s">
        <v>31</v>
      </c>
      <c r="D90" s="38" t="str">
        <f>W24</f>
        <v>FEBRERO-26</v>
      </c>
      <c r="E90" s="8">
        <f t="shared" ref="E90:J90" si="24">E27</f>
        <v>0.21865799999999999</v>
      </c>
      <c r="F90" s="8">
        <f t="shared" si="24"/>
        <v>0.18845600000000001</v>
      </c>
      <c r="G90" s="8">
        <f t="shared" si="24"/>
        <v>0.14840500000000001</v>
      </c>
      <c r="H90" s="8">
        <f t="shared" si="24"/>
        <v>0.125003</v>
      </c>
      <c r="I90" s="8">
        <f t="shared" si="24"/>
        <v>0.10786999999999999</v>
      </c>
      <c r="J90" s="8">
        <f t="shared" si="24"/>
        <v>0.13605</v>
      </c>
      <c r="K90" s="8">
        <f>K27</f>
        <v>5.5827197260273971E-2</v>
      </c>
      <c r="L90" s="8">
        <f t="shared" ref="L90:P90" si="25">L27</f>
        <v>2.9089372602739725E-2</v>
      </c>
      <c r="M90" s="8">
        <f t="shared" si="25"/>
        <v>1.2278175342465752E-2</v>
      </c>
      <c r="N90" s="8">
        <f t="shared" si="25"/>
        <v>1.0647487671232877E-2</v>
      </c>
      <c r="O90" s="8">
        <f t="shared" si="25"/>
        <v>6.8872630136986293E-3</v>
      </c>
      <c r="P90" s="8">
        <f t="shared" si="25"/>
        <v>3.9514712328767125E-3</v>
      </c>
    </row>
    <row r="91" spans="1:16">
      <c r="A91" s="3" t="str">
        <f t="shared" ref="A91:A110" si="26">C91&amp;D91&amp;B91</f>
        <v>3.0TDFEBRERO-26ESTABLE N2</v>
      </c>
      <c r="B91" s="41" t="str">
        <f t="shared" si="3"/>
        <v>ESTABLE N2</v>
      </c>
      <c r="C91" s="3" t="s">
        <v>31</v>
      </c>
      <c r="D91" s="38" t="str">
        <f>W24</f>
        <v>FEBRERO-26</v>
      </c>
      <c r="E91" s="8">
        <f t="shared" ref="E91:P91" si="27">E28</f>
        <v>0.206841</v>
      </c>
      <c r="F91" s="8">
        <f t="shared" si="27"/>
        <v>0.17663899999999999</v>
      </c>
      <c r="G91" s="8">
        <f t="shared" si="27"/>
        <v>0.13658799999999999</v>
      </c>
      <c r="H91" s="8">
        <f t="shared" si="27"/>
        <v>0.11318499999999999</v>
      </c>
      <c r="I91" s="8">
        <f t="shared" si="27"/>
        <v>9.6052999999999999E-2</v>
      </c>
      <c r="J91" s="8">
        <f t="shared" si="27"/>
        <v>0.124233</v>
      </c>
      <c r="K91" s="8">
        <f t="shared" si="27"/>
        <v>5.5827197260273971E-2</v>
      </c>
      <c r="L91" s="8">
        <f t="shared" si="27"/>
        <v>2.9089372602739725E-2</v>
      </c>
      <c r="M91" s="8">
        <f t="shared" si="27"/>
        <v>1.2278175342465752E-2</v>
      </c>
      <c r="N91" s="8">
        <f t="shared" si="27"/>
        <v>1.0647487671232877E-2</v>
      </c>
      <c r="O91" s="8">
        <f t="shared" si="27"/>
        <v>6.8872630136986293E-3</v>
      </c>
      <c r="P91" s="8">
        <f t="shared" si="27"/>
        <v>3.9514712328767125E-3</v>
      </c>
    </row>
    <row r="92" spans="1:16">
      <c r="A92" s="3" t="str">
        <f t="shared" si="26"/>
        <v>3.0TDFEBRERO-26ESTABLE N3</v>
      </c>
      <c r="B92" s="41" t="str">
        <f t="shared" ref="B92:B155" si="28">B71</f>
        <v>ESTABLE N3</v>
      </c>
      <c r="C92" s="3" t="s">
        <v>31</v>
      </c>
      <c r="D92" s="38" t="str">
        <f>W24</f>
        <v>FEBRERO-26</v>
      </c>
      <c r="E92" s="8">
        <f t="shared" ref="E92:P92" si="29">E29</f>
        <v>0.200567</v>
      </c>
      <c r="F92" s="8">
        <f t="shared" si="29"/>
        <v>0.17036499999999999</v>
      </c>
      <c r="G92" s="8">
        <f t="shared" si="29"/>
        <v>0.13031400000000001</v>
      </c>
      <c r="H92" s="8">
        <f t="shared" si="29"/>
        <v>0.10691100000000001</v>
      </c>
      <c r="I92" s="8">
        <f t="shared" si="29"/>
        <v>8.9778999999999998E-2</v>
      </c>
      <c r="J92" s="8">
        <f t="shared" si="29"/>
        <v>0.11795899999999999</v>
      </c>
      <c r="K92" s="8">
        <f t="shared" si="29"/>
        <v>5.5827197260273971E-2</v>
      </c>
      <c r="L92" s="8">
        <f t="shared" si="29"/>
        <v>2.9089372602739725E-2</v>
      </c>
      <c r="M92" s="8">
        <f t="shared" si="29"/>
        <v>1.2278175342465752E-2</v>
      </c>
      <c r="N92" s="8">
        <f t="shared" si="29"/>
        <v>1.0647487671232877E-2</v>
      </c>
      <c r="O92" s="8">
        <f t="shared" si="29"/>
        <v>6.8872630136986293E-3</v>
      </c>
      <c r="P92" s="8">
        <f t="shared" si="29"/>
        <v>3.9514712328767125E-3</v>
      </c>
    </row>
    <row r="93" spans="1:16">
      <c r="A93" s="3" t="str">
        <f t="shared" si="26"/>
        <v>3.0TDFEBRERO-26ESTABLE PLUS N1</v>
      </c>
      <c r="B93" s="41" t="str">
        <f t="shared" si="28"/>
        <v>ESTABLE PLUS N1</v>
      </c>
      <c r="C93" s="3" t="s">
        <v>31</v>
      </c>
      <c r="D93" s="38" t="str">
        <f>W24</f>
        <v>FEBRERO-26</v>
      </c>
      <c r="E93" s="8">
        <f t="shared" ref="E93:P93" si="30">E30</f>
        <v>0.20809</v>
      </c>
      <c r="F93" s="8">
        <f t="shared" si="30"/>
        <v>0.17788799999999999</v>
      </c>
      <c r="G93" s="8">
        <f t="shared" si="30"/>
        <v>0.13783599999999999</v>
      </c>
      <c r="H93" s="8">
        <f t="shared" si="30"/>
        <v>0.11443399999999999</v>
      </c>
      <c r="I93" s="8">
        <f t="shared" si="30"/>
        <v>9.7302E-2</v>
      </c>
      <c r="J93" s="8">
        <f t="shared" si="30"/>
        <v>0.12548200000000001</v>
      </c>
      <c r="K93" s="8">
        <f t="shared" si="30"/>
        <v>6.4046375342465753E-2</v>
      </c>
      <c r="L93" s="8">
        <f t="shared" si="30"/>
        <v>3.7308550684931503E-2</v>
      </c>
      <c r="M93" s="8">
        <f t="shared" si="30"/>
        <v>2.0497353424657534E-2</v>
      </c>
      <c r="N93" s="8">
        <f t="shared" si="30"/>
        <v>2.9825569863013698E-2</v>
      </c>
      <c r="O93" s="8">
        <f t="shared" si="30"/>
        <v>3.1544797260273975E-2</v>
      </c>
      <c r="P93" s="8">
        <f t="shared" si="30"/>
        <v>3.1348731506849317E-2</v>
      </c>
    </row>
    <row r="94" spans="1:16">
      <c r="A94" s="3" t="str">
        <f t="shared" si="26"/>
        <v>3.0TDFEBRERO-26ESTABLE PLUS N2</v>
      </c>
      <c r="B94" s="41" t="str">
        <f t="shared" si="28"/>
        <v>ESTABLE PLUS N2</v>
      </c>
      <c r="C94" s="3" t="s">
        <v>31</v>
      </c>
      <c r="D94" s="38" t="str">
        <f>W24</f>
        <v>FEBRERO-26</v>
      </c>
      <c r="E94" s="8">
        <f t="shared" ref="E94:P94" si="31">E31</f>
        <v>0.203074</v>
      </c>
      <c r="F94" s="8">
        <f t="shared" si="31"/>
        <v>0.172872</v>
      </c>
      <c r="G94" s="8">
        <f t="shared" si="31"/>
        <v>0.13282099999999999</v>
      </c>
      <c r="H94" s="8">
        <f t="shared" si="31"/>
        <v>0.109419</v>
      </c>
      <c r="I94" s="8">
        <f t="shared" si="31"/>
        <v>9.2286000000000007E-2</v>
      </c>
      <c r="J94" s="8">
        <f t="shared" si="31"/>
        <v>0.120466</v>
      </c>
      <c r="K94" s="8">
        <f t="shared" si="31"/>
        <v>5.9936786301369858E-2</v>
      </c>
      <c r="L94" s="8">
        <f t="shared" si="31"/>
        <v>3.3198961643835616E-2</v>
      </c>
      <c r="M94" s="8">
        <f t="shared" si="31"/>
        <v>1.6387764383561643E-2</v>
      </c>
      <c r="N94" s="8">
        <f t="shared" si="31"/>
        <v>2.5715980821917811E-2</v>
      </c>
      <c r="O94" s="8">
        <f t="shared" si="31"/>
        <v>2.7435208219178085E-2</v>
      </c>
      <c r="P94" s="8">
        <f t="shared" si="31"/>
        <v>2.7239142465753426E-2</v>
      </c>
    </row>
    <row r="95" spans="1:16">
      <c r="A95" s="3" t="str">
        <f t="shared" si="26"/>
        <v>3.0TDFEBRERO-26ESTABLE PLUS N3</v>
      </c>
      <c r="B95" s="41" t="str">
        <f t="shared" si="28"/>
        <v>ESTABLE PLUS N3</v>
      </c>
      <c r="C95" s="3" t="s">
        <v>31</v>
      </c>
      <c r="D95" s="38" t="str">
        <f>W24</f>
        <v>FEBRERO-26</v>
      </c>
      <c r="E95" s="8">
        <f t="shared" ref="E95:P95" si="32">E32</f>
        <v>0.19886100000000001</v>
      </c>
      <c r="F95" s="8">
        <f t="shared" si="32"/>
        <v>0.168659</v>
      </c>
      <c r="G95" s="8">
        <f t="shared" si="32"/>
        <v>0.128608</v>
      </c>
      <c r="H95" s="8">
        <f t="shared" si="32"/>
        <v>0.10520599999999999</v>
      </c>
      <c r="I95" s="8">
        <f t="shared" si="32"/>
        <v>8.8072999999999999E-2</v>
      </c>
      <c r="J95" s="8">
        <f t="shared" si="32"/>
        <v>0.116253</v>
      </c>
      <c r="K95" s="8">
        <f t="shared" si="32"/>
        <v>5.7197060273972596E-2</v>
      </c>
      <c r="L95" s="8">
        <f t="shared" si="32"/>
        <v>3.0459235616438356E-2</v>
      </c>
      <c r="M95" s="8">
        <f t="shared" si="32"/>
        <v>1.3648038356164384E-2</v>
      </c>
      <c r="N95" s="8">
        <f t="shared" si="32"/>
        <v>2.0236528767123285E-2</v>
      </c>
      <c r="O95" s="8">
        <f t="shared" si="32"/>
        <v>2.0585893150684931E-2</v>
      </c>
      <c r="P95" s="8">
        <f t="shared" si="32"/>
        <v>2.0389827397260276E-2</v>
      </c>
    </row>
    <row r="96" spans="1:16">
      <c r="A96" s="3" t="str">
        <f t="shared" si="26"/>
        <v>3.0TDFEBRERO-261P N1</v>
      </c>
      <c r="B96" s="41" t="str">
        <f t="shared" si="28"/>
        <v>1P N1</v>
      </c>
      <c r="C96" s="3" t="s">
        <v>31</v>
      </c>
      <c r="D96" s="38" t="str">
        <f>W24</f>
        <v>FEBRERO-26</v>
      </c>
      <c r="E96" s="8">
        <f t="shared" ref="E96:P96" si="33">E33</f>
        <v>0.136685</v>
      </c>
      <c r="F96" s="8">
        <f t="shared" si="33"/>
        <v>0.136685</v>
      </c>
      <c r="G96" s="8">
        <f t="shared" si="33"/>
        <v>0.136685</v>
      </c>
      <c r="H96" s="8">
        <f t="shared" si="33"/>
        <v>0.136685</v>
      </c>
      <c r="I96" s="8">
        <f t="shared" si="33"/>
        <v>0.136685</v>
      </c>
      <c r="J96" s="8">
        <f t="shared" si="33"/>
        <v>0.136685</v>
      </c>
      <c r="K96" s="8">
        <f t="shared" si="33"/>
        <v>6.815596438356164E-2</v>
      </c>
      <c r="L96" s="8">
        <f t="shared" si="33"/>
        <v>4.1418139726027398E-2</v>
      </c>
      <c r="M96" s="8">
        <f t="shared" si="33"/>
        <v>2.4606942465753425E-2</v>
      </c>
      <c r="N96" s="8">
        <f t="shared" si="33"/>
        <v>3.3935158904109593E-2</v>
      </c>
      <c r="O96" s="8">
        <f t="shared" si="33"/>
        <v>3.8394112328767126E-2</v>
      </c>
      <c r="P96" s="8">
        <f t="shared" si="33"/>
        <v>3.9567909589041099E-2</v>
      </c>
    </row>
    <row r="97" spans="1:16">
      <c r="A97" s="3" t="str">
        <f t="shared" si="26"/>
        <v>3.0TDFEBRERO-261P N2</v>
      </c>
      <c r="B97" s="41" t="str">
        <f t="shared" si="28"/>
        <v>1P N2</v>
      </c>
      <c r="C97" s="3" t="s">
        <v>31</v>
      </c>
      <c r="D97" s="38" t="str">
        <f>W24</f>
        <v>FEBRERO-26</v>
      </c>
      <c r="E97" s="8">
        <f t="shared" ref="E97:P97" si="34">E34</f>
        <v>0.131609</v>
      </c>
      <c r="F97" s="8">
        <f t="shared" si="34"/>
        <v>0.131609</v>
      </c>
      <c r="G97" s="8">
        <f t="shared" si="34"/>
        <v>0.131609</v>
      </c>
      <c r="H97" s="8">
        <f t="shared" si="34"/>
        <v>0.131609</v>
      </c>
      <c r="I97" s="8">
        <f t="shared" si="34"/>
        <v>0.131609</v>
      </c>
      <c r="J97" s="8">
        <f t="shared" si="34"/>
        <v>0.131609</v>
      </c>
      <c r="K97" s="8">
        <f t="shared" si="34"/>
        <v>6.4046375342465753E-2</v>
      </c>
      <c r="L97" s="8">
        <f t="shared" si="34"/>
        <v>3.7308550684931503E-2</v>
      </c>
      <c r="M97" s="8">
        <f t="shared" si="34"/>
        <v>2.0771326027397261E-2</v>
      </c>
      <c r="N97" s="8">
        <f t="shared" si="34"/>
        <v>3.119543287671233E-2</v>
      </c>
      <c r="O97" s="8">
        <f t="shared" si="34"/>
        <v>3.5654386301369863E-2</v>
      </c>
      <c r="P97" s="8">
        <f t="shared" si="34"/>
        <v>3.6828183561643836E-2</v>
      </c>
    </row>
    <row r="98" spans="1:16">
      <c r="A98" s="3" t="str">
        <f t="shared" si="26"/>
        <v>3.0TDFEBRERO-261P N3</v>
      </c>
      <c r="B98" s="41" t="str">
        <f t="shared" si="28"/>
        <v>1P N3</v>
      </c>
      <c r="C98" s="3" t="s">
        <v>31</v>
      </c>
      <c r="D98" s="38" t="str">
        <f>W24</f>
        <v>FEBRERO-26</v>
      </c>
      <c r="E98" s="8">
        <f t="shared" ref="E98:P98" si="35">E35</f>
        <v>0.12653300000000001</v>
      </c>
      <c r="F98" s="8">
        <f t="shared" si="35"/>
        <v>0.12653300000000001</v>
      </c>
      <c r="G98" s="8">
        <f t="shared" si="35"/>
        <v>0.12653300000000001</v>
      </c>
      <c r="H98" s="8">
        <f t="shared" si="35"/>
        <v>0.12653300000000001</v>
      </c>
      <c r="I98" s="8">
        <f t="shared" si="35"/>
        <v>0.12653300000000001</v>
      </c>
      <c r="J98" s="8">
        <f t="shared" si="35"/>
        <v>0.12653300000000001</v>
      </c>
      <c r="K98" s="8">
        <f t="shared" si="35"/>
        <v>6.4046375342465753E-2</v>
      </c>
      <c r="L98" s="8">
        <f t="shared" si="35"/>
        <v>3.7308550684931503E-2</v>
      </c>
      <c r="M98" s="8">
        <f t="shared" si="35"/>
        <v>2.0497353424657534E-2</v>
      </c>
      <c r="N98" s="8">
        <f t="shared" si="35"/>
        <v>2.845570684931507E-2</v>
      </c>
      <c r="O98" s="8">
        <f t="shared" si="35"/>
        <v>2.8805071232876716E-2</v>
      </c>
      <c r="P98" s="8">
        <f t="shared" si="35"/>
        <v>2.7239142465753426E-2</v>
      </c>
    </row>
    <row r="99" spans="1:16">
      <c r="A99" s="3" t="str">
        <f t="shared" si="26"/>
        <v>3.0TDFEBRERO-261P XL N1</v>
      </c>
      <c r="B99" s="41" t="str">
        <f t="shared" si="28"/>
        <v>1P XL N1</v>
      </c>
      <c r="C99" s="3" t="s">
        <v>31</v>
      </c>
      <c r="D99" s="38" t="str">
        <f>W24</f>
        <v>FEBRERO-26</v>
      </c>
      <c r="E99" s="8">
        <f>E36</f>
        <v>0.136685</v>
      </c>
      <c r="F99" s="8">
        <f t="shared" ref="F99:P99" si="36">F36</f>
        <v>0.136685</v>
      </c>
      <c r="G99" s="8">
        <f t="shared" si="36"/>
        <v>0.136685</v>
      </c>
      <c r="H99" s="8">
        <f t="shared" si="36"/>
        <v>0.136685</v>
      </c>
      <c r="I99" s="8">
        <f t="shared" si="36"/>
        <v>0.136685</v>
      </c>
      <c r="J99" s="8">
        <f t="shared" si="36"/>
        <v>0.136685</v>
      </c>
      <c r="K99" s="8">
        <f t="shared" si="36"/>
        <v>7.4731306849315074E-2</v>
      </c>
      <c r="L99" s="8">
        <f t="shared" si="36"/>
        <v>4.7993482191780817E-2</v>
      </c>
      <c r="M99" s="8">
        <f t="shared" si="36"/>
        <v>3.1182284931506848E-2</v>
      </c>
      <c r="N99" s="8">
        <f t="shared" si="36"/>
        <v>4.0510501369863013E-2</v>
      </c>
      <c r="O99" s="8">
        <f t="shared" si="36"/>
        <v>4.4969454794520552E-2</v>
      </c>
      <c r="P99" s="8">
        <f t="shared" si="36"/>
        <v>4.6143252054794519E-2</v>
      </c>
    </row>
    <row r="100" spans="1:16">
      <c r="A100" s="3" t="str">
        <f t="shared" si="26"/>
        <v>3.0TDFEBRERO-261P XL N2</v>
      </c>
      <c r="B100" s="41" t="str">
        <f t="shared" si="28"/>
        <v>1P XL N2</v>
      </c>
      <c r="C100" s="3" t="s">
        <v>31</v>
      </c>
      <c r="D100" s="38" t="str">
        <f>W24</f>
        <v>FEBRERO-26</v>
      </c>
      <c r="E100" s="8">
        <f t="shared" ref="E100:P100" si="37">E37</f>
        <v>0.131609</v>
      </c>
      <c r="F100" s="8">
        <f t="shared" si="37"/>
        <v>0.131609</v>
      </c>
      <c r="G100" s="8">
        <f t="shared" si="37"/>
        <v>0.131609</v>
      </c>
      <c r="H100" s="8">
        <f t="shared" si="37"/>
        <v>0.131609</v>
      </c>
      <c r="I100" s="8">
        <f t="shared" si="37"/>
        <v>0.131609</v>
      </c>
      <c r="J100" s="8">
        <f t="shared" si="37"/>
        <v>0.131609</v>
      </c>
      <c r="K100" s="8">
        <f t="shared" si="37"/>
        <v>6.7557520547945199E-2</v>
      </c>
      <c r="L100" s="8">
        <f t="shared" si="37"/>
        <v>4.1785345205479454E-2</v>
      </c>
      <c r="M100" s="8">
        <f t="shared" si="37"/>
        <v>2.5650783561643836E-2</v>
      </c>
      <c r="N100" s="8">
        <f t="shared" si="37"/>
        <v>3.6113838356164385E-2</v>
      </c>
      <c r="O100" s="8">
        <f t="shared" si="37"/>
        <v>4.0625115068493152E-2</v>
      </c>
      <c r="P100" s="8">
        <f t="shared" si="37"/>
        <v>4.2072312328767125E-2</v>
      </c>
    </row>
    <row r="101" spans="1:16">
      <c r="A101" s="3" t="str">
        <f t="shared" si="26"/>
        <v>3.0TDFEBRERO-261P XL N3</v>
      </c>
      <c r="B101" s="41" t="str">
        <f t="shared" si="28"/>
        <v>1P XL N3</v>
      </c>
      <c r="C101" s="3" t="s">
        <v>31</v>
      </c>
      <c r="D101" s="38" t="str">
        <f>W24</f>
        <v>FEBRERO-26</v>
      </c>
      <c r="E101" s="8">
        <f t="shared" ref="E101:P101" si="38">E38</f>
        <v>0.12653300000000001</v>
      </c>
      <c r="F101" s="8">
        <f t="shared" si="38"/>
        <v>0.12653300000000001</v>
      </c>
      <c r="G101" s="8">
        <f t="shared" si="38"/>
        <v>0.12653300000000001</v>
      </c>
      <c r="H101" s="8">
        <f t="shared" si="38"/>
        <v>0.12653300000000001</v>
      </c>
      <c r="I101" s="8">
        <f t="shared" si="38"/>
        <v>0.12653300000000001</v>
      </c>
      <c r="J101" s="8">
        <f t="shared" si="38"/>
        <v>0.12653300000000001</v>
      </c>
      <c r="K101" s="8">
        <f t="shared" si="38"/>
        <v>6.6735602739726035E-2</v>
      </c>
      <c r="L101" s="8">
        <f t="shared" si="38"/>
        <v>4.0963427397260277E-2</v>
      </c>
      <c r="M101" s="8">
        <f t="shared" si="38"/>
        <v>2.4554893150684931E-2</v>
      </c>
      <c r="N101" s="8">
        <f t="shared" si="38"/>
        <v>3.2552194520547945E-2</v>
      </c>
      <c r="O101" s="8">
        <f t="shared" si="38"/>
        <v>3.2953882191780824E-2</v>
      </c>
      <c r="P101" s="8">
        <f t="shared" si="38"/>
        <v>3.1661353424657535E-2</v>
      </c>
    </row>
    <row r="102" spans="1:16">
      <c r="A102" s="3" t="str">
        <f t="shared" si="26"/>
        <v>3.0TDFEBRERO-26ESTABLE TALLER N1</v>
      </c>
      <c r="B102" s="41" t="str">
        <f t="shared" si="28"/>
        <v>ESTABLE TALLER N1</v>
      </c>
      <c r="C102" s="3" t="s">
        <v>31</v>
      </c>
      <c r="D102" s="38" t="str">
        <f>W24</f>
        <v>FEBRERO-26</v>
      </c>
      <c r="E102" s="8">
        <f t="shared" ref="E102:P102" si="39">E39</f>
        <v>0.21351600000000001</v>
      </c>
      <c r="F102" s="8">
        <f t="shared" si="39"/>
        <v>0.19653799999999999</v>
      </c>
      <c r="G102" s="8">
        <f t="shared" si="39"/>
        <v>0.145617</v>
      </c>
      <c r="H102" s="8">
        <f t="shared" si="39"/>
        <v>0.11894200000000001</v>
      </c>
      <c r="I102" s="8">
        <f t="shared" si="39"/>
        <v>0.10093299999999999</v>
      </c>
      <c r="J102" s="8">
        <f t="shared" si="39"/>
        <v>0.113591</v>
      </c>
      <c r="K102" s="8">
        <f t="shared" si="39"/>
        <v>5.5827197260273971E-2</v>
      </c>
      <c r="L102" s="8">
        <f t="shared" si="39"/>
        <v>2.9089372602739725E-2</v>
      </c>
      <c r="M102" s="8">
        <f t="shared" si="39"/>
        <v>1.2278175342465752E-2</v>
      </c>
      <c r="N102" s="8">
        <f t="shared" si="39"/>
        <v>1.0647487671232877E-2</v>
      </c>
      <c r="O102" s="8">
        <f t="shared" si="39"/>
        <v>6.8872630136986293E-3</v>
      </c>
      <c r="P102" s="8">
        <f t="shared" si="39"/>
        <v>3.9514712328767125E-3</v>
      </c>
    </row>
    <row r="103" spans="1:16">
      <c r="A103" s="3" t="str">
        <f t="shared" si="26"/>
        <v>3.0TDFEBRERO-26ESTABLE TALLER N2</v>
      </c>
      <c r="B103" s="41" t="str">
        <f t="shared" si="28"/>
        <v>ESTABLE TALLER N2</v>
      </c>
      <c r="C103" s="3" t="s">
        <v>31</v>
      </c>
      <c r="D103" s="38" t="str">
        <f>W24</f>
        <v>FEBRERO-26</v>
      </c>
      <c r="E103" s="8">
        <f t="shared" ref="E103:P103" si="40">E40</f>
        <v>0.20169899999999999</v>
      </c>
      <c r="F103" s="8">
        <f t="shared" si="40"/>
        <v>0.18472</v>
      </c>
      <c r="G103" s="8">
        <f t="shared" si="40"/>
        <v>0.1338</v>
      </c>
      <c r="H103" s="8">
        <f t="shared" si="40"/>
        <v>0.107124</v>
      </c>
      <c r="I103" s="8">
        <f t="shared" si="40"/>
        <v>8.9115E-2</v>
      </c>
      <c r="J103" s="8">
        <f t="shared" si="40"/>
        <v>0.101774</v>
      </c>
      <c r="K103" s="8">
        <f t="shared" si="40"/>
        <v>5.5827197260273971E-2</v>
      </c>
      <c r="L103" s="8">
        <f t="shared" si="40"/>
        <v>2.9089372602739725E-2</v>
      </c>
      <c r="M103" s="8">
        <f t="shared" si="40"/>
        <v>1.2278175342465752E-2</v>
      </c>
      <c r="N103" s="8">
        <f t="shared" si="40"/>
        <v>1.0647487671232877E-2</v>
      </c>
      <c r="O103" s="8">
        <f t="shared" si="40"/>
        <v>6.8872630136986293E-3</v>
      </c>
      <c r="P103" s="8">
        <f t="shared" si="40"/>
        <v>3.9514712328767125E-3</v>
      </c>
    </row>
    <row r="104" spans="1:16">
      <c r="A104" s="3" t="str">
        <f t="shared" si="26"/>
        <v>3.0TDFEBRERO-26ESTABLE TALLER N3</v>
      </c>
      <c r="B104" s="41" t="str">
        <f t="shared" si="28"/>
        <v>ESTABLE TALLER N3</v>
      </c>
      <c r="C104" s="3" t="s">
        <v>31</v>
      </c>
      <c r="D104" s="38" t="str">
        <f>W24</f>
        <v>FEBRERO-26</v>
      </c>
      <c r="E104" s="8">
        <f t="shared" ref="E104:P104" si="41">E41</f>
        <v>0.19542399999999999</v>
      </c>
      <c r="F104" s="8">
        <f t="shared" si="41"/>
        <v>0.17844599999999999</v>
      </c>
      <c r="G104" s="8">
        <f t="shared" si="41"/>
        <v>0.127526</v>
      </c>
      <c r="H104" s="8">
        <f t="shared" si="41"/>
        <v>0.10085</v>
      </c>
      <c r="I104" s="8">
        <f t="shared" si="41"/>
        <v>8.2840999999999998E-2</v>
      </c>
      <c r="J104" s="8">
        <f t="shared" si="41"/>
        <v>9.5499000000000001E-2</v>
      </c>
      <c r="K104" s="8">
        <f t="shared" si="41"/>
        <v>5.5827197260273971E-2</v>
      </c>
      <c r="L104" s="8">
        <f t="shared" si="41"/>
        <v>2.9089372602739725E-2</v>
      </c>
      <c r="M104" s="8">
        <f t="shared" si="41"/>
        <v>1.2278175342465752E-2</v>
      </c>
      <c r="N104" s="8">
        <f t="shared" si="41"/>
        <v>1.0647487671232877E-2</v>
      </c>
      <c r="O104" s="8">
        <f t="shared" si="41"/>
        <v>6.8872630136986293E-3</v>
      </c>
      <c r="P104" s="8">
        <f t="shared" si="41"/>
        <v>3.9514712328767125E-3</v>
      </c>
    </row>
    <row r="105" spans="1:16">
      <c r="A105" s="3" t="str">
        <f t="shared" si="26"/>
        <v>3.0TDFEBRERO-26ESTABLE TALLER + N1</v>
      </c>
      <c r="B105" s="41" t="str">
        <f t="shared" si="28"/>
        <v>ESTABLE TALLER + N1</v>
      </c>
      <c r="C105" s="3" t="s">
        <v>31</v>
      </c>
      <c r="D105" s="38" t="str">
        <f>W24</f>
        <v>FEBRERO-26</v>
      </c>
      <c r="E105" s="8">
        <f t="shared" ref="E105:P105" si="42">E42</f>
        <v>0.20294699999999999</v>
      </c>
      <c r="F105" s="8">
        <f t="shared" si="42"/>
        <v>0.185969</v>
      </c>
      <c r="G105" s="8">
        <f t="shared" si="42"/>
        <v>0.135049</v>
      </c>
      <c r="H105" s="8">
        <f t="shared" si="42"/>
        <v>0.108373</v>
      </c>
      <c r="I105" s="8">
        <f t="shared" si="42"/>
        <v>9.0364E-2</v>
      </c>
      <c r="J105" s="8">
        <f t="shared" si="42"/>
        <v>0.103022</v>
      </c>
      <c r="K105" s="8">
        <f t="shared" si="42"/>
        <v>6.4046375342465753E-2</v>
      </c>
      <c r="L105" s="8">
        <f t="shared" si="42"/>
        <v>3.7308550684931503E-2</v>
      </c>
      <c r="M105" s="8">
        <f t="shared" si="42"/>
        <v>2.0497353424657534E-2</v>
      </c>
      <c r="N105" s="8">
        <f t="shared" si="42"/>
        <v>2.9825569863013698E-2</v>
      </c>
      <c r="O105" s="8">
        <f t="shared" si="42"/>
        <v>3.1544797260273975E-2</v>
      </c>
      <c r="P105" s="8">
        <f t="shared" si="42"/>
        <v>3.1348731506849317E-2</v>
      </c>
    </row>
    <row r="106" spans="1:16">
      <c r="A106" s="3" t="str">
        <f t="shared" si="26"/>
        <v>3.0TDFEBRERO-26ESTABLE TALLER + N2</v>
      </c>
      <c r="B106" s="41" t="str">
        <f t="shared" si="28"/>
        <v>ESTABLE TALLER + N2</v>
      </c>
      <c r="C106" s="3" t="s">
        <v>31</v>
      </c>
      <c r="D106" s="38" t="str">
        <f>W24</f>
        <v>FEBRERO-26</v>
      </c>
      <c r="E106" s="8">
        <f t="shared" ref="E106:P106" si="43">E43</f>
        <v>0.197932</v>
      </c>
      <c r="F106" s="8">
        <f t="shared" si="43"/>
        <v>0.180954</v>
      </c>
      <c r="G106" s="8">
        <f t="shared" si="43"/>
        <v>0.13003300000000001</v>
      </c>
      <c r="H106" s="8">
        <f t="shared" si="43"/>
        <v>0.10335800000000001</v>
      </c>
      <c r="I106" s="8">
        <f t="shared" si="43"/>
        <v>8.5348999999999994E-2</v>
      </c>
      <c r="J106" s="8">
        <f t="shared" si="43"/>
        <v>9.8006999999999997E-2</v>
      </c>
      <c r="K106" s="8">
        <f t="shared" si="43"/>
        <v>5.9936786301369858E-2</v>
      </c>
      <c r="L106" s="8">
        <f t="shared" si="43"/>
        <v>3.3198961643835616E-2</v>
      </c>
      <c r="M106" s="8">
        <f t="shared" si="43"/>
        <v>1.6387764383561643E-2</v>
      </c>
      <c r="N106" s="8">
        <f t="shared" si="43"/>
        <v>2.5715980821917811E-2</v>
      </c>
      <c r="O106" s="8">
        <f t="shared" si="43"/>
        <v>2.7435208219178085E-2</v>
      </c>
      <c r="P106" s="8">
        <f t="shared" si="43"/>
        <v>2.7239142465753426E-2</v>
      </c>
    </row>
    <row r="107" spans="1:16">
      <c r="A107" s="3" t="str">
        <f t="shared" si="26"/>
        <v>3.0TDFEBRERO-26ESTABLE TALLER + N3</v>
      </c>
      <c r="B107" s="41" t="str">
        <f t="shared" si="28"/>
        <v>ESTABLE TALLER + N3</v>
      </c>
      <c r="C107" s="3" t="s">
        <v>31</v>
      </c>
      <c r="D107" s="38" t="str">
        <f>W24</f>
        <v>FEBRERO-26</v>
      </c>
      <c r="E107" s="8">
        <f t="shared" ref="E107:P107" si="44">E44</f>
        <v>0.193719</v>
      </c>
      <c r="F107" s="8">
        <f t="shared" si="44"/>
        <v>0.17674100000000001</v>
      </c>
      <c r="G107" s="8">
        <f t="shared" si="44"/>
        <v>0.12581999999999999</v>
      </c>
      <c r="H107" s="8">
        <f t="shared" si="44"/>
        <v>9.9144999999999997E-2</v>
      </c>
      <c r="I107" s="8">
        <f t="shared" si="44"/>
        <v>8.1136E-2</v>
      </c>
      <c r="J107" s="8">
        <f t="shared" si="44"/>
        <v>9.3794000000000002E-2</v>
      </c>
      <c r="K107" s="8">
        <f t="shared" si="44"/>
        <v>5.7197060273972596E-2</v>
      </c>
      <c r="L107" s="8">
        <f t="shared" si="44"/>
        <v>3.0459235616438356E-2</v>
      </c>
      <c r="M107" s="8">
        <f t="shared" si="44"/>
        <v>1.3648038356164384E-2</v>
      </c>
      <c r="N107" s="8">
        <f t="shared" si="44"/>
        <v>2.0236528767123285E-2</v>
      </c>
      <c r="O107" s="8">
        <f t="shared" si="44"/>
        <v>2.0585893150684931E-2</v>
      </c>
      <c r="P107" s="8">
        <f t="shared" si="44"/>
        <v>2.0389827397260276E-2</v>
      </c>
    </row>
    <row r="108" spans="1:16">
      <c r="A108" s="3" t="str">
        <f t="shared" si="26"/>
        <v>3.0TDFEBRERO-26DINAMICA N1</v>
      </c>
      <c r="B108" s="41" t="str">
        <f t="shared" si="28"/>
        <v>DINAMICA N1</v>
      </c>
      <c r="C108" s="3" t="s">
        <v>31</v>
      </c>
      <c r="D108" s="38" t="str">
        <f>W24</f>
        <v>FEBRERO-26</v>
      </c>
      <c r="E108" s="58">
        <f>'DINAMICA N1'!Z46/1000</f>
        <v>0.15399505923334142</v>
      </c>
      <c r="F108" s="58">
        <f>'DINAMICA N1'!AA46/1000</f>
        <v>0.11878956600580427</v>
      </c>
      <c r="G108" s="58">
        <f>'DINAMICA N1'!AB46/1000</f>
        <v>0.12899271381170704</v>
      </c>
      <c r="H108" s="58">
        <f>'DINAMICA N1'!AC46/1000</f>
        <v>0</v>
      </c>
      <c r="I108" s="58">
        <f>'DINAMICA N1'!AD46/1000</f>
        <v>0</v>
      </c>
      <c r="J108" s="58">
        <f>'DINAMICA N1'!AE46/1000</f>
        <v>8.6994801456696733E-2</v>
      </c>
      <c r="K108" s="58">
        <f t="shared" ref="K108:P108" si="45">K45</f>
        <v>5.5827197260273971E-2</v>
      </c>
      <c r="L108" s="58">
        <f t="shared" si="45"/>
        <v>2.9089372602739725E-2</v>
      </c>
      <c r="M108" s="58">
        <f t="shared" si="45"/>
        <v>1.2278175342465752E-2</v>
      </c>
      <c r="N108" s="58">
        <f t="shared" si="45"/>
        <v>1.0647487671232877E-2</v>
      </c>
      <c r="O108" s="58">
        <f t="shared" si="45"/>
        <v>6.8872630136986293E-3</v>
      </c>
      <c r="P108" s="58">
        <f t="shared" si="45"/>
        <v>3.9514712328767125E-3</v>
      </c>
    </row>
    <row r="109" spans="1:16">
      <c r="A109" s="3" t="str">
        <f t="shared" si="26"/>
        <v>3.0TDFEBRERO-26DINAMICA N2</v>
      </c>
      <c r="B109" s="41" t="str">
        <f t="shared" si="28"/>
        <v>DINAMICA N2</v>
      </c>
      <c r="C109" s="3" t="s">
        <v>31</v>
      </c>
      <c r="D109" s="38" t="str">
        <f>W24</f>
        <v>FEBRERO-26</v>
      </c>
      <c r="E109" s="58">
        <f>'DINAMICA N2'!Z46/1000</f>
        <v>0.13774042643334142</v>
      </c>
      <c r="F109" s="58">
        <f>'DINAMICA N2'!AA46/1000</f>
        <v>0.10253493320580427</v>
      </c>
      <c r="G109" s="58">
        <f>'DINAMICA N2'!AB46/1000</f>
        <v>0.11273808101170704</v>
      </c>
      <c r="H109" s="58">
        <f>'DINAMICA N2'!AC46/1000</f>
        <v>0</v>
      </c>
      <c r="I109" s="58">
        <f>'DINAMICA N2'!AD46/1000</f>
        <v>0</v>
      </c>
      <c r="J109" s="58">
        <f>'DINAMICA N2'!AE46/1000</f>
        <v>7.0740168656696772E-2</v>
      </c>
      <c r="K109" s="58">
        <f t="shared" ref="K109:P109" si="46">K46</f>
        <v>5.5827197260273971E-2</v>
      </c>
      <c r="L109" s="58">
        <f t="shared" si="46"/>
        <v>2.9089372602739725E-2</v>
      </c>
      <c r="M109" s="58">
        <f t="shared" si="46"/>
        <v>1.2278175342465752E-2</v>
      </c>
      <c r="N109" s="58">
        <f t="shared" si="46"/>
        <v>1.0647487671232877E-2</v>
      </c>
      <c r="O109" s="58">
        <f t="shared" si="46"/>
        <v>6.8872630136986293E-3</v>
      </c>
      <c r="P109" s="58">
        <f t="shared" si="46"/>
        <v>3.9514712328767125E-3</v>
      </c>
    </row>
    <row r="110" spans="1:16">
      <c r="A110" s="3" t="str">
        <f t="shared" si="26"/>
        <v>3.0TDFEBRERO-26DINAMICA N3</v>
      </c>
      <c r="B110" s="41" t="str">
        <f t="shared" si="28"/>
        <v>DINAMICA N3</v>
      </c>
      <c r="C110" s="3" t="s">
        <v>31</v>
      </c>
      <c r="D110" s="38" t="str">
        <f>W24</f>
        <v>FEBRERO-26</v>
      </c>
      <c r="E110" s="58">
        <f>'DINAMICA N3'!Z46/1000</f>
        <v>0.1326741792333414</v>
      </c>
      <c r="F110" s="58">
        <f>'DINAMICA N3'!AA46/1000</f>
        <v>9.7468686005804273E-2</v>
      </c>
      <c r="G110" s="58">
        <f>'DINAMICA N3'!AB46/1000</f>
        <v>0.10767183381170704</v>
      </c>
      <c r="H110" s="58">
        <f>'DINAMICA N3'!AC46/1000</f>
        <v>0</v>
      </c>
      <c r="I110" s="58">
        <f>'DINAMICA N3'!AD46/1000</f>
        <v>0</v>
      </c>
      <c r="J110" s="58">
        <f>'DINAMICA N3'!AE46/1000</f>
        <v>6.5673921456696746E-2</v>
      </c>
      <c r="K110" s="58">
        <f t="shared" ref="K110:P110" si="47">K47</f>
        <v>5.5827197260273971E-2</v>
      </c>
      <c r="L110" s="58">
        <f t="shared" si="47"/>
        <v>2.9089372602739725E-2</v>
      </c>
      <c r="M110" s="58">
        <f t="shared" si="47"/>
        <v>1.2278175342465752E-2</v>
      </c>
      <c r="N110" s="58">
        <f t="shared" si="47"/>
        <v>1.0647487671232877E-2</v>
      </c>
      <c r="O110" s="58">
        <f t="shared" si="47"/>
        <v>6.8872630136986293E-3</v>
      </c>
      <c r="P110" s="58">
        <f t="shared" si="47"/>
        <v>3.9514712328767125E-3</v>
      </c>
    </row>
    <row r="111" spans="1:16">
      <c r="A111" s="3" t="str">
        <f>C111&amp;D111&amp;B111</f>
        <v>6.1TDFEBRERO-26ESTABLE N1</v>
      </c>
      <c r="B111" s="41" t="str">
        <f t="shared" si="28"/>
        <v>ESTABLE N1</v>
      </c>
      <c r="C111" s="3" t="s">
        <v>32</v>
      </c>
      <c r="D111" s="38" t="str">
        <f>W24</f>
        <v>FEBRERO-26</v>
      </c>
      <c r="E111" s="8">
        <f t="shared" ref="E111:J111" si="48">E48</f>
        <v>0.18954499999999999</v>
      </c>
      <c r="F111" s="8">
        <f t="shared" si="48"/>
        <v>0.166627</v>
      </c>
      <c r="G111" s="8">
        <f t="shared" si="48"/>
        <v>0.134685</v>
      </c>
      <c r="H111" s="8">
        <f t="shared" si="48"/>
        <v>0.11705599999999999</v>
      </c>
      <c r="I111" s="8">
        <f t="shared" si="48"/>
        <v>0.102246</v>
      </c>
      <c r="J111" s="8">
        <f t="shared" si="48"/>
        <v>0.133714</v>
      </c>
      <c r="K111" s="8">
        <f>K48</f>
        <v>8.1083200000000008E-2</v>
      </c>
      <c r="L111" s="8">
        <f t="shared" ref="L111:P111" si="49">L48</f>
        <v>4.2506052054794519E-2</v>
      </c>
      <c r="M111" s="8">
        <f t="shared" si="49"/>
        <v>1.8635290410958905E-2</v>
      </c>
      <c r="N111" s="8">
        <f t="shared" si="49"/>
        <v>1.4777613698630138E-2</v>
      </c>
      <c r="O111" s="8">
        <f t="shared" si="49"/>
        <v>5.8222273972602734E-3</v>
      </c>
      <c r="P111" s="8">
        <f t="shared" si="49"/>
        <v>2.7511808219178083E-3</v>
      </c>
    </row>
    <row r="112" spans="1:16">
      <c r="A112" s="3" t="str">
        <f t="shared" ref="A112:A131" si="50">C112&amp;D112&amp;B112</f>
        <v>6.1TDFEBRERO-26ESTABLE N2</v>
      </c>
      <c r="B112" s="41" t="str">
        <f t="shared" si="28"/>
        <v>ESTABLE N2</v>
      </c>
      <c r="C112" s="3" t="s">
        <v>32</v>
      </c>
      <c r="D112" s="38" t="str">
        <f>W24</f>
        <v>FEBRERO-26</v>
      </c>
      <c r="E112" s="8">
        <f t="shared" ref="E112:P112" si="51">E49</f>
        <v>0.177728</v>
      </c>
      <c r="F112" s="8">
        <f t="shared" si="51"/>
        <v>0.15481</v>
      </c>
      <c r="G112" s="8">
        <f t="shared" si="51"/>
        <v>0.122867</v>
      </c>
      <c r="H112" s="8">
        <f t="shared" si="51"/>
        <v>0.105239</v>
      </c>
      <c r="I112" s="8">
        <f t="shared" si="51"/>
        <v>9.0428999999999995E-2</v>
      </c>
      <c r="J112" s="8">
        <f t="shared" si="51"/>
        <v>0.12189700000000001</v>
      </c>
      <c r="K112" s="8">
        <f t="shared" si="51"/>
        <v>8.1083200000000008E-2</v>
      </c>
      <c r="L112" s="8">
        <f t="shared" si="51"/>
        <v>4.2506052054794519E-2</v>
      </c>
      <c r="M112" s="8">
        <f t="shared" si="51"/>
        <v>1.8635290410958905E-2</v>
      </c>
      <c r="N112" s="8">
        <f t="shared" si="51"/>
        <v>1.4777613698630138E-2</v>
      </c>
      <c r="O112" s="8">
        <f t="shared" si="51"/>
        <v>5.8222273972602734E-3</v>
      </c>
      <c r="P112" s="8">
        <f t="shared" si="51"/>
        <v>2.7511808219178083E-3</v>
      </c>
    </row>
    <row r="113" spans="1:16">
      <c r="A113" s="3" t="str">
        <f t="shared" si="50"/>
        <v>6.1TDFEBRERO-26ESTABLE N3</v>
      </c>
      <c r="B113" s="41" t="str">
        <f t="shared" si="28"/>
        <v>ESTABLE N3</v>
      </c>
      <c r="C113" s="3" t="s">
        <v>32</v>
      </c>
      <c r="D113" s="38" t="str">
        <f>W24</f>
        <v>FEBRERO-26</v>
      </c>
      <c r="E113" s="8">
        <f t="shared" ref="E113:P113" si="52">E50</f>
        <v>0.171454</v>
      </c>
      <c r="F113" s="8">
        <f t="shared" si="52"/>
        <v>0.148536</v>
      </c>
      <c r="G113" s="8">
        <f t="shared" si="52"/>
        <v>0.116593</v>
      </c>
      <c r="H113" s="8">
        <f t="shared" si="52"/>
        <v>9.8964999999999997E-2</v>
      </c>
      <c r="I113" s="8">
        <f t="shared" si="52"/>
        <v>8.4154999999999994E-2</v>
      </c>
      <c r="J113" s="8">
        <f t="shared" si="52"/>
        <v>0.115622</v>
      </c>
      <c r="K113" s="8">
        <f t="shared" si="52"/>
        <v>8.1083200000000008E-2</v>
      </c>
      <c r="L113" s="8">
        <f t="shared" si="52"/>
        <v>4.2506052054794519E-2</v>
      </c>
      <c r="M113" s="8">
        <f t="shared" si="52"/>
        <v>1.8635290410958905E-2</v>
      </c>
      <c r="N113" s="8">
        <f t="shared" si="52"/>
        <v>1.4777613698630138E-2</v>
      </c>
      <c r="O113" s="8">
        <f t="shared" si="52"/>
        <v>5.8222273972602734E-3</v>
      </c>
      <c r="P113" s="8">
        <f t="shared" si="52"/>
        <v>2.7511808219178083E-3</v>
      </c>
    </row>
    <row r="114" spans="1:16">
      <c r="A114" s="3" t="str">
        <f t="shared" si="50"/>
        <v>6.1TDFEBRERO-26ESTABLE PLUS N1</v>
      </c>
      <c r="B114" s="41" t="str">
        <f t="shared" si="28"/>
        <v>ESTABLE PLUS N1</v>
      </c>
      <c r="C114" s="3" t="s">
        <v>32</v>
      </c>
      <c r="D114" s="38" t="str">
        <f>W24</f>
        <v>FEBRERO-26</v>
      </c>
      <c r="E114" s="8">
        <f t="shared" ref="E114:P114" si="53">E51</f>
        <v>0.17787</v>
      </c>
      <c r="F114" s="8">
        <f t="shared" si="53"/>
        <v>0.15495200000000001</v>
      </c>
      <c r="G114" s="8">
        <f t="shared" si="53"/>
        <v>0.12300999999999999</v>
      </c>
      <c r="H114" s="8">
        <f t="shared" si="53"/>
        <v>0.105381</v>
      </c>
      <c r="I114" s="8">
        <f t="shared" si="53"/>
        <v>9.0570999999999999E-2</v>
      </c>
      <c r="J114" s="8">
        <f t="shared" si="53"/>
        <v>0.12203899999999999</v>
      </c>
      <c r="K114" s="8">
        <f t="shared" si="53"/>
        <v>8.9302378082191783E-2</v>
      </c>
      <c r="L114" s="8">
        <f t="shared" si="53"/>
        <v>5.07252301369863E-2</v>
      </c>
      <c r="M114" s="8">
        <f t="shared" si="53"/>
        <v>2.6854468493150683E-2</v>
      </c>
      <c r="N114" s="8">
        <f t="shared" si="53"/>
        <v>3.3955695890410961E-2</v>
      </c>
      <c r="O114" s="8">
        <f t="shared" si="53"/>
        <v>3.0479761643835618E-2</v>
      </c>
      <c r="P114" s="8">
        <f t="shared" si="53"/>
        <v>3.0148441095890412E-2</v>
      </c>
    </row>
    <row r="115" spans="1:16">
      <c r="A115" s="3" t="str">
        <f t="shared" si="50"/>
        <v>6.1TDFEBRERO-26ESTABLE PLUS N2</v>
      </c>
      <c r="B115" s="41" t="str">
        <f t="shared" si="28"/>
        <v>ESTABLE PLUS N2</v>
      </c>
      <c r="C115" s="3" t="s">
        <v>32</v>
      </c>
      <c r="D115" s="38" t="str">
        <f>W24</f>
        <v>FEBRERO-26</v>
      </c>
      <c r="E115" s="8">
        <f t="shared" ref="E115:P115" si="54">E52</f>
        <v>0.17380899999999999</v>
      </c>
      <c r="F115" s="8">
        <f t="shared" si="54"/>
        <v>0.150891</v>
      </c>
      <c r="G115" s="8">
        <f t="shared" si="54"/>
        <v>0.118949</v>
      </c>
      <c r="H115" s="8">
        <f t="shared" si="54"/>
        <v>0.10131999999999999</v>
      </c>
      <c r="I115" s="8">
        <f t="shared" si="54"/>
        <v>8.6510000000000004E-2</v>
      </c>
      <c r="J115" s="8">
        <f t="shared" si="54"/>
        <v>0.117978</v>
      </c>
      <c r="K115" s="8">
        <f t="shared" si="54"/>
        <v>8.5192789041095895E-2</v>
      </c>
      <c r="L115" s="8">
        <f t="shared" si="54"/>
        <v>4.6615641095890413E-2</v>
      </c>
      <c r="M115" s="8">
        <f t="shared" si="54"/>
        <v>2.2744879452054795E-2</v>
      </c>
      <c r="N115" s="8">
        <f t="shared" si="54"/>
        <v>2.984610684931507E-2</v>
      </c>
      <c r="O115" s="8">
        <f t="shared" si="54"/>
        <v>2.6370172602739727E-2</v>
      </c>
      <c r="P115" s="8">
        <f t="shared" si="54"/>
        <v>2.6038852054794524E-2</v>
      </c>
    </row>
    <row r="116" spans="1:16">
      <c r="A116" s="3" t="str">
        <f t="shared" si="50"/>
        <v>6.1TDFEBRERO-26ESTABLE PLUS N3</v>
      </c>
      <c r="B116" s="41" t="str">
        <f t="shared" si="28"/>
        <v>ESTABLE PLUS N3</v>
      </c>
      <c r="C116" s="3" t="s">
        <v>32</v>
      </c>
      <c r="D116" s="38" t="str">
        <f>W24</f>
        <v>FEBRERO-26</v>
      </c>
      <c r="E116" s="8">
        <f t="shared" ref="E116:P116" si="55">E53</f>
        <v>0.169626</v>
      </c>
      <c r="F116" s="8">
        <f t="shared" si="55"/>
        <v>0.14670900000000001</v>
      </c>
      <c r="G116" s="8">
        <f t="shared" si="55"/>
        <v>0.11476600000000001</v>
      </c>
      <c r="H116" s="8">
        <f t="shared" si="55"/>
        <v>9.7137000000000001E-2</v>
      </c>
      <c r="I116" s="8">
        <f t="shared" si="55"/>
        <v>8.2326999999999997E-2</v>
      </c>
      <c r="J116" s="8">
        <f t="shared" si="55"/>
        <v>0.11379499999999999</v>
      </c>
      <c r="K116" s="8">
        <f t="shared" si="55"/>
        <v>8.2453063013698633E-2</v>
      </c>
      <c r="L116" s="8">
        <f t="shared" si="55"/>
        <v>4.387591506849315E-2</v>
      </c>
      <c r="M116" s="8">
        <f t="shared" si="55"/>
        <v>2.0005153424657533E-2</v>
      </c>
      <c r="N116" s="8">
        <f t="shared" si="55"/>
        <v>2.4366654794520548E-2</v>
      </c>
      <c r="O116" s="8">
        <f t="shared" si="55"/>
        <v>1.9520857534246573E-2</v>
      </c>
      <c r="P116" s="8">
        <f t="shared" si="55"/>
        <v>1.9189536986301371E-2</v>
      </c>
    </row>
    <row r="117" spans="1:16">
      <c r="A117" s="3" t="str">
        <f t="shared" si="50"/>
        <v>6.1TDFEBRERO-261P N1</v>
      </c>
      <c r="B117" s="41" t="str">
        <f t="shared" si="28"/>
        <v>1P N1</v>
      </c>
      <c r="C117" s="3" t="s">
        <v>32</v>
      </c>
      <c r="D117" s="38" t="str">
        <f>W24</f>
        <v>FEBRERO-26</v>
      </c>
      <c r="E117" s="59">
        <f t="shared" ref="E117:P117" si="56">E54</f>
        <v>0</v>
      </c>
      <c r="F117" s="59">
        <f t="shared" si="56"/>
        <v>0</v>
      </c>
      <c r="G117" s="59">
        <f t="shared" si="56"/>
        <v>0</v>
      </c>
      <c r="H117" s="59">
        <f t="shared" si="56"/>
        <v>0</v>
      </c>
      <c r="I117" s="59">
        <f t="shared" si="56"/>
        <v>0</v>
      </c>
      <c r="J117" s="59">
        <f t="shared" si="56"/>
        <v>0</v>
      </c>
      <c r="K117" s="59">
        <f t="shared" si="56"/>
        <v>0</v>
      </c>
      <c r="L117" s="59">
        <f t="shared" si="56"/>
        <v>0</v>
      </c>
      <c r="M117" s="59">
        <f t="shared" si="56"/>
        <v>0</v>
      </c>
      <c r="N117" s="59">
        <f t="shared" si="56"/>
        <v>0</v>
      </c>
      <c r="O117" s="59">
        <f t="shared" si="56"/>
        <v>0</v>
      </c>
      <c r="P117" s="59">
        <f t="shared" si="56"/>
        <v>0</v>
      </c>
    </row>
    <row r="118" spans="1:16">
      <c r="A118" s="3" t="str">
        <f t="shared" si="50"/>
        <v>6.1TDFEBRERO-261P N2</v>
      </c>
      <c r="B118" s="41" t="str">
        <f t="shared" si="28"/>
        <v>1P N2</v>
      </c>
      <c r="C118" s="3" t="s">
        <v>32</v>
      </c>
      <c r="D118" s="38" t="str">
        <f>W24</f>
        <v>FEBRERO-26</v>
      </c>
      <c r="E118" s="59">
        <f t="shared" ref="E118:P118" si="57">E55</f>
        <v>0</v>
      </c>
      <c r="F118" s="59">
        <f t="shared" si="57"/>
        <v>0</v>
      </c>
      <c r="G118" s="59">
        <f t="shared" si="57"/>
        <v>0</v>
      </c>
      <c r="H118" s="59">
        <f t="shared" si="57"/>
        <v>0</v>
      </c>
      <c r="I118" s="59">
        <f t="shared" si="57"/>
        <v>0</v>
      </c>
      <c r="J118" s="59">
        <f t="shared" si="57"/>
        <v>0</v>
      </c>
      <c r="K118" s="59">
        <f t="shared" si="57"/>
        <v>0</v>
      </c>
      <c r="L118" s="59">
        <f t="shared" si="57"/>
        <v>0</v>
      </c>
      <c r="M118" s="59">
        <f t="shared" si="57"/>
        <v>0</v>
      </c>
      <c r="N118" s="59">
        <f t="shared" si="57"/>
        <v>0</v>
      </c>
      <c r="O118" s="59">
        <f t="shared" si="57"/>
        <v>0</v>
      </c>
      <c r="P118" s="59">
        <f t="shared" si="57"/>
        <v>0</v>
      </c>
    </row>
    <row r="119" spans="1:16">
      <c r="A119" s="3" t="str">
        <f t="shared" si="50"/>
        <v>6.1TDFEBRERO-261P N3</v>
      </c>
      <c r="B119" s="41" t="str">
        <f t="shared" si="28"/>
        <v>1P N3</v>
      </c>
      <c r="C119" s="3" t="s">
        <v>32</v>
      </c>
      <c r="D119" s="38" t="str">
        <f>W24</f>
        <v>FEBRERO-26</v>
      </c>
      <c r="E119" s="59">
        <f t="shared" ref="E119:P119" si="58">E56</f>
        <v>0</v>
      </c>
      <c r="F119" s="59">
        <f t="shared" si="58"/>
        <v>0</v>
      </c>
      <c r="G119" s="59">
        <f t="shared" si="58"/>
        <v>0</v>
      </c>
      <c r="H119" s="59">
        <f t="shared" si="58"/>
        <v>0</v>
      </c>
      <c r="I119" s="59">
        <f t="shared" si="58"/>
        <v>0</v>
      </c>
      <c r="J119" s="59">
        <f t="shared" si="58"/>
        <v>0</v>
      </c>
      <c r="K119" s="59">
        <f t="shared" si="58"/>
        <v>0</v>
      </c>
      <c r="L119" s="59">
        <f t="shared" si="58"/>
        <v>0</v>
      </c>
      <c r="M119" s="59">
        <f t="shared" si="58"/>
        <v>0</v>
      </c>
      <c r="N119" s="59">
        <f t="shared" si="58"/>
        <v>0</v>
      </c>
      <c r="O119" s="59">
        <f t="shared" si="58"/>
        <v>0</v>
      </c>
      <c r="P119" s="59">
        <f t="shared" si="58"/>
        <v>0</v>
      </c>
    </row>
    <row r="120" spans="1:16">
      <c r="A120" s="3" t="str">
        <f t="shared" ref="A120:A122" si="59">C120&amp;D120&amp;B120</f>
        <v>6.1TDFEBRERO-261P XL N1</v>
      </c>
      <c r="B120" s="41" t="str">
        <f t="shared" si="28"/>
        <v>1P XL N1</v>
      </c>
      <c r="C120" s="3" t="s">
        <v>32</v>
      </c>
      <c r="D120" s="38" t="str">
        <f>W24</f>
        <v>FEBRERO-26</v>
      </c>
      <c r="E120" s="59">
        <f t="shared" ref="E120:P120" si="60">E57</f>
        <v>0</v>
      </c>
      <c r="F120" s="59">
        <f t="shared" si="60"/>
        <v>0</v>
      </c>
      <c r="G120" s="59">
        <f t="shared" si="60"/>
        <v>0</v>
      </c>
      <c r="H120" s="59">
        <f t="shared" si="60"/>
        <v>0</v>
      </c>
      <c r="I120" s="59">
        <f t="shared" si="60"/>
        <v>0</v>
      </c>
      <c r="J120" s="59">
        <f t="shared" si="60"/>
        <v>0</v>
      </c>
      <c r="K120" s="59">
        <f t="shared" si="60"/>
        <v>0</v>
      </c>
      <c r="L120" s="59">
        <f t="shared" si="60"/>
        <v>0</v>
      </c>
      <c r="M120" s="59">
        <f t="shared" si="60"/>
        <v>0</v>
      </c>
      <c r="N120" s="59">
        <f t="shared" si="60"/>
        <v>0</v>
      </c>
      <c r="O120" s="59">
        <f t="shared" si="60"/>
        <v>0</v>
      </c>
      <c r="P120" s="59">
        <f t="shared" si="60"/>
        <v>0</v>
      </c>
    </row>
    <row r="121" spans="1:16">
      <c r="A121" s="3" t="str">
        <f t="shared" si="59"/>
        <v>6.1TDFEBRERO-261P XL N2</v>
      </c>
      <c r="B121" s="41" t="str">
        <f t="shared" si="28"/>
        <v>1P XL N2</v>
      </c>
      <c r="C121" s="3" t="s">
        <v>32</v>
      </c>
      <c r="D121" s="38" t="str">
        <f>W24</f>
        <v>FEBRERO-26</v>
      </c>
      <c r="E121" s="59">
        <f t="shared" ref="E121:P121" si="61">E58</f>
        <v>0</v>
      </c>
      <c r="F121" s="59">
        <f t="shared" si="61"/>
        <v>0</v>
      </c>
      <c r="G121" s="59">
        <f t="shared" si="61"/>
        <v>0</v>
      </c>
      <c r="H121" s="59">
        <f t="shared" si="61"/>
        <v>0</v>
      </c>
      <c r="I121" s="59">
        <f t="shared" si="61"/>
        <v>0</v>
      </c>
      <c r="J121" s="59">
        <f t="shared" si="61"/>
        <v>0</v>
      </c>
      <c r="K121" s="59">
        <f t="shared" si="61"/>
        <v>0</v>
      </c>
      <c r="L121" s="59">
        <f t="shared" si="61"/>
        <v>0</v>
      </c>
      <c r="M121" s="59">
        <f t="shared" si="61"/>
        <v>0</v>
      </c>
      <c r="N121" s="59">
        <f t="shared" si="61"/>
        <v>0</v>
      </c>
      <c r="O121" s="59">
        <f t="shared" si="61"/>
        <v>0</v>
      </c>
      <c r="P121" s="59">
        <f t="shared" si="61"/>
        <v>0</v>
      </c>
    </row>
    <row r="122" spans="1:16">
      <c r="A122" s="3" t="str">
        <f t="shared" si="59"/>
        <v>6.1TDFEBRERO-261P XL N3</v>
      </c>
      <c r="B122" s="41" t="str">
        <f t="shared" si="28"/>
        <v>1P XL N3</v>
      </c>
      <c r="C122" s="3" t="s">
        <v>32</v>
      </c>
      <c r="D122" s="38" t="str">
        <f>W24</f>
        <v>FEBRERO-26</v>
      </c>
      <c r="E122" s="59">
        <f t="shared" ref="E122:P122" si="62">E59</f>
        <v>0</v>
      </c>
      <c r="F122" s="59">
        <f t="shared" si="62"/>
        <v>0</v>
      </c>
      <c r="G122" s="59">
        <f t="shared" si="62"/>
        <v>0</v>
      </c>
      <c r="H122" s="59">
        <f t="shared" si="62"/>
        <v>0</v>
      </c>
      <c r="I122" s="59">
        <f t="shared" si="62"/>
        <v>0</v>
      </c>
      <c r="J122" s="59">
        <f t="shared" si="62"/>
        <v>0</v>
      </c>
      <c r="K122" s="59">
        <f t="shared" si="62"/>
        <v>0</v>
      </c>
      <c r="L122" s="59">
        <f t="shared" si="62"/>
        <v>0</v>
      </c>
      <c r="M122" s="59">
        <f t="shared" si="62"/>
        <v>0</v>
      </c>
      <c r="N122" s="59">
        <f t="shared" si="62"/>
        <v>0</v>
      </c>
      <c r="O122" s="59">
        <f t="shared" si="62"/>
        <v>0</v>
      </c>
      <c r="P122" s="59">
        <f t="shared" si="62"/>
        <v>0</v>
      </c>
    </row>
    <row r="123" spans="1:16">
      <c r="A123" s="3" t="str">
        <f t="shared" si="50"/>
        <v>6.1TDFEBRERO-26ESTABLE TALLER N1</v>
      </c>
      <c r="B123" s="41" t="str">
        <f t="shared" si="28"/>
        <v>ESTABLE TALLER N1</v>
      </c>
      <c r="C123" s="3" t="s">
        <v>32</v>
      </c>
      <c r="D123" s="38" t="str">
        <f>W24</f>
        <v>FEBRERO-26</v>
      </c>
      <c r="E123" s="8">
        <f t="shared" ref="E123:P123" si="63">E60</f>
        <v>0.18421199999999999</v>
      </c>
      <c r="F123" s="8">
        <f t="shared" si="63"/>
        <v>0.17197899999999999</v>
      </c>
      <c r="G123" s="8">
        <f t="shared" si="63"/>
        <v>0.13175500000000001</v>
      </c>
      <c r="H123" s="8">
        <f t="shared" si="63"/>
        <v>0.109319</v>
      </c>
      <c r="I123" s="8">
        <f t="shared" si="63"/>
        <v>9.3114000000000002E-2</v>
      </c>
      <c r="J123" s="8">
        <f t="shared" si="63"/>
        <v>0.105131</v>
      </c>
      <c r="K123" s="8">
        <f t="shared" si="63"/>
        <v>8.1083200000000008E-2</v>
      </c>
      <c r="L123" s="8">
        <f t="shared" si="63"/>
        <v>4.2506052054794519E-2</v>
      </c>
      <c r="M123" s="8">
        <f t="shared" si="63"/>
        <v>1.8635290410958905E-2</v>
      </c>
      <c r="N123" s="8">
        <f t="shared" si="63"/>
        <v>1.4777613698630138E-2</v>
      </c>
      <c r="O123" s="8">
        <f t="shared" si="63"/>
        <v>5.8222273972602734E-3</v>
      </c>
      <c r="P123" s="8">
        <f t="shared" si="63"/>
        <v>2.7511808219178083E-3</v>
      </c>
    </row>
    <row r="124" spans="1:16">
      <c r="A124" s="3" t="str">
        <f t="shared" si="50"/>
        <v>6.1TDFEBRERO-26ESTABLE TALLER N2</v>
      </c>
      <c r="B124" s="41" t="str">
        <f t="shared" si="28"/>
        <v>ESTABLE TALLER N2</v>
      </c>
      <c r="C124" s="3" t="s">
        <v>32</v>
      </c>
      <c r="D124" s="38" t="str">
        <f>W24</f>
        <v>FEBRERO-26</v>
      </c>
      <c r="E124" s="8">
        <f t="shared" ref="E124:P124" si="64">E61</f>
        <v>0.17239399999999999</v>
      </c>
      <c r="F124" s="8">
        <f t="shared" si="64"/>
        <v>0.160162</v>
      </c>
      <c r="G124" s="8">
        <f t="shared" si="64"/>
        <v>0.119937</v>
      </c>
      <c r="H124" s="8">
        <f t="shared" si="64"/>
        <v>9.7502000000000005E-2</v>
      </c>
      <c r="I124" s="8">
        <f t="shared" si="64"/>
        <v>8.1296999999999994E-2</v>
      </c>
      <c r="J124" s="8">
        <f t="shared" si="64"/>
        <v>9.3312999999999993E-2</v>
      </c>
      <c r="K124" s="8">
        <f t="shared" si="64"/>
        <v>8.1083200000000008E-2</v>
      </c>
      <c r="L124" s="8">
        <f t="shared" si="64"/>
        <v>4.2506052054794519E-2</v>
      </c>
      <c r="M124" s="8">
        <f t="shared" si="64"/>
        <v>1.8635290410958905E-2</v>
      </c>
      <c r="N124" s="8">
        <f t="shared" si="64"/>
        <v>1.4777613698630138E-2</v>
      </c>
      <c r="O124" s="8">
        <f t="shared" si="64"/>
        <v>5.8222273972602734E-3</v>
      </c>
      <c r="P124" s="8">
        <f t="shared" si="64"/>
        <v>2.7511808219178083E-3</v>
      </c>
    </row>
    <row r="125" spans="1:16">
      <c r="A125" s="3" t="str">
        <f t="shared" si="50"/>
        <v>6.1TDFEBRERO-26ESTABLE TALLER N3</v>
      </c>
      <c r="B125" s="41" t="str">
        <f t="shared" si="28"/>
        <v>ESTABLE TALLER N3</v>
      </c>
      <c r="C125" s="3" t="s">
        <v>32</v>
      </c>
      <c r="D125" s="38" t="str">
        <f>W24</f>
        <v>FEBRERO-26</v>
      </c>
      <c r="E125" s="8">
        <f t="shared" ref="E125:P125" si="65">E62</f>
        <v>0.16611999999999999</v>
      </c>
      <c r="F125" s="8">
        <f t="shared" si="65"/>
        <v>0.153887</v>
      </c>
      <c r="G125" s="8">
        <f t="shared" si="65"/>
        <v>0.113663</v>
      </c>
      <c r="H125" s="8">
        <f t="shared" si="65"/>
        <v>9.1228000000000004E-2</v>
      </c>
      <c r="I125" s="8">
        <f t="shared" si="65"/>
        <v>7.5023000000000006E-2</v>
      </c>
      <c r="J125" s="8">
        <f t="shared" si="65"/>
        <v>8.7039000000000005E-2</v>
      </c>
      <c r="K125" s="8">
        <f t="shared" si="65"/>
        <v>8.1083200000000008E-2</v>
      </c>
      <c r="L125" s="8">
        <f t="shared" si="65"/>
        <v>4.2506052054794519E-2</v>
      </c>
      <c r="M125" s="8">
        <f t="shared" si="65"/>
        <v>1.8635290410958905E-2</v>
      </c>
      <c r="N125" s="8">
        <f t="shared" si="65"/>
        <v>1.4777613698630138E-2</v>
      </c>
      <c r="O125" s="8">
        <f t="shared" si="65"/>
        <v>5.8222273972602734E-3</v>
      </c>
      <c r="P125" s="8">
        <f t="shared" si="65"/>
        <v>2.7511808219178083E-3</v>
      </c>
    </row>
    <row r="126" spans="1:16">
      <c r="A126" s="3" t="str">
        <f t="shared" si="50"/>
        <v>6.1TDFEBRERO-26ESTABLE TALLER + N1</v>
      </c>
      <c r="B126" s="41" t="str">
        <f t="shared" si="28"/>
        <v>ESTABLE TALLER + N1</v>
      </c>
      <c r="C126" s="3" t="s">
        <v>32</v>
      </c>
      <c r="D126" s="38" t="str">
        <f>W24</f>
        <v>FEBRERO-26</v>
      </c>
      <c r="E126" s="8">
        <f t="shared" ref="E126:P126" si="66">E63</f>
        <v>0.172537</v>
      </c>
      <c r="F126" s="8">
        <f t="shared" si="66"/>
        <v>0.160304</v>
      </c>
      <c r="G126" s="8">
        <f t="shared" si="66"/>
        <v>0.12007900000000001</v>
      </c>
      <c r="H126" s="8">
        <f t="shared" si="66"/>
        <v>9.7643999999999995E-2</v>
      </c>
      <c r="I126" s="8">
        <f t="shared" si="66"/>
        <v>8.1438999999999998E-2</v>
      </c>
      <c r="J126" s="8">
        <f t="shared" si="66"/>
        <v>9.3455999999999997E-2</v>
      </c>
      <c r="K126" s="8">
        <f t="shared" si="66"/>
        <v>8.9302378082191783E-2</v>
      </c>
      <c r="L126" s="8">
        <f t="shared" si="66"/>
        <v>5.07252301369863E-2</v>
      </c>
      <c r="M126" s="8">
        <f t="shared" si="66"/>
        <v>2.6854468493150683E-2</v>
      </c>
      <c r="N126" s="8">
        <f t="shared" si="66"/>
        <v>3.3955695890410961E-2</v>
      </c>
      <c r="O126" s="8">
        <f t="shared" si="66"/>
        <v>3.0479761643835618E-2</v>
      </c>
      <c r="P126" s="8">
        <f t="shared" si="66"/>
        <v>3.0148441095890412E-2</v>
      </c>
    </row>
    <row r="127" spans="1:16">
      <c r="A127" s="3" t="str">
        <f t="shared" si="50"/>
        <v>6.1TDFEBRERO-26ESTABLE TALLER + N2</v>
      </c>
      <c r="B127" s="41" t="str">
        <f t="shared" si="28"/>
        <v>ESTABLE TALLER + N2</v>
      </c>
      <c r="C127" s="3" t="s">
        <v>32</v>
      </c>
      <c r="D127" s="38" t="str">
        <f>W24</f>
        <v>FEBRERO-26</v>
      </c>
      <c r="E127" s="8">
        <f t="shared" ref="E127:P127" si="67">E64</f>
        <v>0.16847599999999999</v>
      </c>
      <c r="F127" s="8">
        <f t="shared" si="67"/>
        <v>0.15624299999999999</v>
      </c>
      <c r="G127" s="8">
        <f t="shared" si="67"/>
        <v>0.116019</v>
      </c>
      <c r="H127" s="8">
        <f t="shared" si="67"/>
        <v>9.3583E-2</v>
      </c>
      <c r="I127" s="8">
        <f t="shared" si="67"/>
        <v>7.7378000000000002E-2</v>
      </c>
      <c r="J127" s="8">
        <f t="shared" si="67"/>
        <v>8.9395000000000002E-2</v>
      </c>
      <c r="K127" s="8">
        <f t="shared" si="67"/>
        <v>8.5192789041095895E-2</v>
      </c>
      <c r="L127" s="8">
        <f t="shared" si="67"/>
        <v>4.6615641095890413E-2</v>
      </c>
      <c r="M127" s="8">
        <f t="shared" si="67"/>
        <v>2.2744879452054795E-2</v>
      </c>
      <c r="N127" s="8">
        <f t="shared" si="67"/>
        <v>2.984610684931507E-2</v>
      </c>
      <c r="O127" s="8">
        <f t="shared" si="67"/>
        <v>2.6370172602739727E-2</v>
      </c>
      <c r="P127" s="8">
        <f t="shared" si="67"/>
        <v>2.6038852054794524E-2</v>
      </c>
    </row>
    <row r="128" spans="1:16">
      <c r="A128" s="3" t="str">
        <f t="shared" si="50"/>
        <v>6.1TDFEBRERO-26ESTABLE TALLER + N3</v>
      </c>
      <c r="B128" s="41" t="str">
        <f t="shared" si="28"/>
        <v>ESTABLE TALLER + N3</v>
      </c>
      <c r="C128" s="3" t="s">
        <v>32</v>
      </c>
      <c r="D128" s="38" t="str">
        <f>W24</f>
        <v>FEBRERO-26</v>
      </c>
      <c r="E128" s="8">
        <f t="shared" ref="E128:P128" si="68">E65</f>
        <v>0.16429299999999999</v>
      </c>
      <c r="F128" s="8">
        <f t="shared" si="68"/>
        <v>0.15206</v>
      </c>
      <c r="G128" s="8">
        <f t="shared" si="68"/>
        <v>0.111836</v>
      </c>
      <c r="H128" s="8">
        <f t="shared" si="68"/>
        <v>8.9400999999999994E-2</v>
      </c>
      <c r="I128" s="8">
        <f t="shared" si="68"/>
        <v>7.3194999999999996E-2</v>
      </c>
      <c r="J128" s="8">
        <f t="shared" si="68"/>
        <v>8.5211999999999996E-2</v>
      </c>
      <c r="K128" s="8">
        <f t="shared" si="68"/>
        <v>8.2453063013698633E-2</v>
      </c>
      <c r="L128" s="8">
        <f t="shared" si="68"/>
        <v>4.387591506849315E-2</v>
      </c>
      <c r="M128" s="8">
        <f t="shared" si="68"/>
        <v>2.0005153424657533E-2</v>
      </c>
      <c r="N128" s="8">
        <f t="shared" si="68"/>
        <v>2.4366654794520548E-2</v>
      </c>
      <c r="O128" s="8">
        <f t="shared" si="68"/>
        <v>1.9520857534246573E-2</v>
      </c>
      <c r="P128" s="8">
        <f t="shared" si="68"/>
        <v>1.9189536986301371E-2</v>
      </c>
    </row>
    <row r="129" spans="1:17">
      <c r="A129" s="3" t="str">
        <f t="shared" si="50"/>
        <v>6.1TDFEBRERO-26DINAMICA N1</v>
      </c>
      <c r="B129" s="41" t="str">
        <f t="shared" si="28"/>
        <v>DINAMICA N1</v>
      </c>
      <c r="C129" s="3" t="s">
        <v>32</v>
      </c>
      <c r="D129" s="38" t="str">
        <f>W24</f>
        <v>FEBRERO-26</v>
      </c>
      <c r="E129" s="58">
        <f>'DINAMICA N1'!G46/1000</f>
        <v>0.13257508130653164</v>
      </c>
      <c r="F129" s="58">
        <f>'DINAMICA N1'!H46/1000</f>
        <v>0.10272519293406716</v>
      </c>
      <c r="G129" s="58">
        <f>'DINAMICA N1'!I46/1000</f>
        <v>0.11581239959028865</v>
      </c>
      <c r="H129" s="58">
        <f>'DINAMICA N1'!J46/1000</f>
        <v>0</v>
      </c>
      <c r="I129" s="58">
        <f>'DINAMICA N1'!K46/1000</f>
        <v>0</v>
      </c>
      <c r="J129" s="58">
        <f>'DINAMICA N1'!L46/1000</f>
        <v>8.0043233498233737E-2</v>
      </c>
      <c r="K129" s="60">
        <f t="shared" ref="K129:P129" si="69">K66</f>
        <v>8.1083200000000008E-2</v>
      </c>
      <c r="L129" s="60">
        <f t="shared" si="69"/>
        <v>4.2506052054794519E-2</v>
      </c>
      <c r="M129" s="60">
        <f t="shared" si="69"/>
        <v>1.8635290410958905E-2</v>
      </c>
      <c r="N129" s="60">
        <f t="shared" si="69"/>
        <v>1.4777613698630138E-2</v>
      </c>
      <c r="O129" s="60">
        <f t="shared" si="69"/>
        <v>5.8222273972602734E-3</v>
      </c>
      <c r="P129" s="60">
        <f t="shared" si="69"/>
        <v>2.7511808219178083E-3</v>
      </c>
    </row>
    <row r="130" spans="1:17">
      <c r="A130" s="3" t="str">
        <f t="shared" si="50"/>
        <v>6.1TDFEBRERO-26DINAMICA N2</v>
      </c>
      <c r="B130" s="41" t="str">
        <f t="shared" si="28"/>
        <v>DINAMICA N2</v>
      </c>
      <c r="C130" s="3" t="s">
        <v>32</v>
      </c>
      <c r="D130" s="38" t="str">
        <f>W24</f>
        <v>FEBRERO-26</v>
      </c>
      <c r="E130" s="58">
        <f>'DINAMICA N2'!G46/1000</f>
        <v>0.11632044850653167</v>
      </c>
      <c r="F130" s="58">
        <f>'DINAMICA N2'!H46/1000</f>
        <v>8.6470560134067176E-2</v>
      </c>
      <c r="G130" s="58">
        <f>'DINAMICA N2'!I46/1000</f>
        <v>9.9557766790288674E-2</v>
      </c>
      <c r="H130" s="58">
        <f>'DINAMICA N2'!J46/1000</f>
        <v>0</v>
      </c>
      <c r="I130" s="58">
        <f>'DINAMICA N2'!K46/1000</f>
        <v>0</v>
      </c>
      <c r="J130" s="58">
        <f>'DINAMICA N2'!L46/1000</f>
        <v>6.3788600698233749E-2</v>
      </c>
      <c r="K130" s="60">
        <f t="shared" ref="K130:P130" si="70">K67</f>
        <v>8.1083200000000008E-2</v>
      </c>
      <c r="L130" s="60">
        <f t="shared" si="70"/>
        <v>4.2506052054794519E-2</v>
      </c>
      <c r="M130" s="60">
        <f t="shared" si="70"/>
        <v>1.8635290410958905E-2</v>
      </c>
      <c r="N130" s="60">
        <f t="shared" si="70"/>
        <v>1.4777613698630138E-2</v>
      </c>
      <c r="O130" s="60">
        <f t="shared" si="70"/>
        <v>5.8222273972602734E-3</v>
      </c>
      <c r="P130" s="60">
        <f t="shared" si="70"/>
        <v>2.7511808219178083E-3</v>
      </c>
    </row>
    <row r="131" spans="1:17">
      <c r="A131" s="3" t="str">
        <f t="shared" si="50"/>
        <v>6.1TDFEBRERO-26DINAMICA N3</v>
      </c>
      <c r="B131" s="41" t="str">
        <f t="shared" si="28"/>
        <v>DINAMICA N3</v>
      </c>
      <c r="C131" s="3" t="s">
        <v>32</v>
      </c>
      <c r="D131" s="38" t="str">
        <f>W24</f>
        <v>FEBRERO-26</v>
      </c>
      <c r="E131" s="58">
        <f>'DINAMICA N3'!G46/1000</f>
        <v>0.11125420130653166</v>
      </c>
      <c r="F131" s="58">
        <f>'DINAMICA N3'!H46/1000</f>
        <v>8.1404312934067177E-2</v>
      </c>
      <c r="G131" s="58">
        <f>'DINAMICA N3'!I46/1000</f>
        <v>9.4491519590288661E-2</v>
      </c>
      <c r="H131" s="58">
        <f>'DINAMICA N3'!J46/1000</f>
        <v>0</v>
      </c>
      <c r="I131" s="58">
        <f>'DINAMICA N3'!K46/1000</f>
        <v>0</v>
      </c>
      <c r="J131" s="58">
        <f>'DINAMICA N3'!L46/1000</f>
        <v>5.8722353498233737E-2</v>
      </c>
      <c r="K131" s="60">
        <f t="shared" ref="K131:P131" si="71">K68</f>
        <v>8.1083200000000008E-2</v>
      </c>
      <c r="L131" s="60">
        <f t="shared" si="71"/>
        <v>4.2506052054794519E-2</v>
      </c>
      <c r="M131" s="60">
        <f t="shared" si="71"/>
        <v>1.8635290410958905E-2</v>
      </c>
      <c r="N131" s="60">
        <f t="shared" si="71"/>
        <v>1.4777613698630138E-2</v>
      </c>
      <c r="O131" s="60">
        <f t="shared" si="71"/>
        <v>5.8222273972602734E-3</v>
      </c>
      <c r="P131" s="60">
        <f t="shared" si="71"/>
        <v>2.7511808219178083E-3</v>
      </c>
    </row>
    <row r="132" spans="1:17">
      <c r="A132" s="3" t="str">
        <f>C132&amp;D132&amp;B132</f>
        <v>2.0TDMARZO-26ESTABLE N1</v>
      </c>
      <c r="B132" s="41" t="str">
        <f t="shared" si="28"/>
        <v>ESTABLE N1</v>
      </c>
      <c r="C132" s="3" t="s">
        <v>56</v>
      </c>
      <c r="D132" s="38" t="str">
        <f>W25</f>
        <v>MARZO-26</v>
      </c>
      <c r="E132" s="8">
        <f>E69</f>
        <v>0.234345</v>
      </c>
      <c r="F132" s="8">
        <f t="shared" ref="F132:J132" si="72">F69</f>
        <v>0.162388</v>
      </c>
      <c r="G132" s="8">
        <f t="shared" si="72"/>
        <v>0.13711000000000001</v>
      </c>
      <c r="H132" s="8">
        <f t="shared" si="72"/>
        <v>0</v>
      </c>
      <c r="I132" s="8">
        <f t="shared" si="72"/>
        <v>0</v>
      </c>
      <c r="J132" s="8">
        <f t="shared" si="72"/>
        <v>0</v>
      </c>
      <c r="K132" s="8">
        <f>K69</f>
        <v>7.5902501369863012E-2</v>
      </c>
      <c r="L132" s="8">
        <f>L69</f>
        <v>1.9874602739726028E-3</v>
      </c>
      <c r="M132" s="8"/>
      <c r="N132" s="8"/>
      <c r="O132" s="8"/>
      <c r="P132" s="8"/>
    </row>
    <row r="133" spans="1:17">
      <c r="A133" s="3" t="str">
        <f t="shared" ref="A133:A152" si="73">C133&amp;D133&amp;B133</f>
        <v>2.0TDMARZO-26ESTABLE N2</v>
      </c>
      <c r="B133" s="41" t="str">
        <f t="shared" si="28"/>
        <v>ESTABLE N2</v>
      </c>
      <c r="C133" s="3" t="s">
        <v>56</v>
      </c>
      <c r="D133" s="38" t="str">
        <f>W25</f>
        <v>MARZO-26</v>
      </c>
      <c r="E133" s="8">
        <f t="shared" ref="E133:L133" si="74">E70</f>
        <v>0.222528</v>
      </c>
      <c r="F133" s="8">
        <f t="shared" si="74"/>
        <v>0.15057100000000001</v>
      </c>
      <c r="G133" s="8">
        <f t="shared" si="74"/>
        <v>0.12529299999999999</v>
      </c>
      <c r="H133" s="8">
        <f t="shared" si="74"/>
        <v>0</v>
      </c>
      <c r="I133" s="8">
        <f t="shared" si="74"/>
        <v>0</v>
      </c>
      <c r="J133" s="8">
        <f t="shared" si="74"/>
        <v>0</v>
      </c>
      <c r="K133" s="8">
        <f t="shared" si="74"/>
        <v>7.5902501369863012E-2</v>
      </c>
      <c r="L133" s="8">
        <f t="shared" si="74"/>
        <v>1.9874602739726028E-3</v>
      </c>
      <c r="M133" s="8"/>
      <c r="N133" s="8"/>
      <c r="O133" s="8"/>
      <c r="P133" s="8"/>
    </row>
    <row r="134" spans="1:17">
      <c r="A134" s="3" t="str">
        <f t="shared" si="73"/>
        <v>2.0TDMARZO-26ESTABLE N3</v>
      </c>
      <c r="B134" s="41" t="str">
        <f t="shared" si="28"/>
        <v>ESTABLE N3</v>
      </c>
      <c r="C134" s="3" t="s">
        <v>56</v>
      </c>
      <c r="D134" s="38" t="str">
        <f>W25</f>
        <v>MARZO-26</v>
      </c>
      <c r="E134" s="8">
        <f t="shared" ref="E134:L134" si="75">E71</f>
        <v>0.216254</v>
      </c>
      <c r="F134" s="8">
        <f t="shared" si="75"/>
        <v>0.14429600000000001</v>
      </c>
      <c r="G134" s="8">
        <f t="shared" si="75"/>
        <v>0.119019</v>
      </c>
      <c r="H134" s="8">
        <f t="shared" si="75"/>
        <v>0</v>
      </c>
      <c r="I134" s="8">
        <f t="shared" si="75"/>
        <v>0</v>
      </c>
      <c r="J134" s="8">
        <f t="shared" si="75"/>
        <v>0</v>
      </c>
      <c r="K134" s="8">
        <f t="shared" si="75"/>
        <v>7.5902501369863012E-2</v>
      </c>
      <c r="L134" s="8">
        <f t="shared" si="75"/>
        <v>1.9874602739726028E-3</v>
      </c>
      <c r="M134" s="8"/>
      <c r="N134" s="8"/>
      <c r="O134" s="8"/>
      <c r="P134" s="8"/>
    </row>
    <row r="135" spans="1:17">
      <c r="A135" s="3" t="str">
        <f t="shared" si="73"/>
        <v>2.0TDMARZO-26ESTABLE PLUS N1</v>
      </c>
      <c r="B135" s="41" t="str">
        <f t="shared" si="28"/>
        <v>ESTABLE PLUS N1</v>
      </c>
      <c r="C135" s="3" t="s">
        <v>56</v>
      </c>
      <c r="D135" s="38" t="str">
        <f>W25</f>
        <v>MARZO-26</v>
      </c>
      <c r="E135" s="8">
        <f t="shared" ref="E135:L135" si="76">E72</f>
        <v>0.223219</v>
      </c>
      <c r="F135" s="8">
        <f t="shared" si="76"/>
        <v>0.15126100000000001</v>
      </c>
      <c r="G135" s="8">
        <f t="shared" si="76"/>
        <v>0.12598300000000001</v>
      </c>
      <c r="H135" s="8">
        <f t="shared" si="76"/>
        <v>0</v>
      </c>
      <c r="I135" s="8">
        <f t="shared" si="76"/>
        <v>0</v>
      </c>
      <c r="J135" s="8">
        <f t="shared" si="76"/>
        <v>0</v>
      </c>
      <c r="K135" s="8">
        <f t="shared" si="76"/>
        <v>9.7820309589041102E-2</v>
      </c>
      <c r="L135" s="8">
        <f t="shared" si="76"/>
        <v>5.1302528767123289E-2</v>
      </c>
      <c r="M135" s="8"/>
      <c r="N135" s="8"/>
      <c r="O135" s="8"/>
      <c r="P135" s="8"/>
    </row>
    <row r="136" spans="1:17">
      <c r="A136" s="3" t="str">
        <f t="shared" si="73"/>
        <v>2.0TDMARZO-26ESTABLE PLUS N2</v>
      </c>
      <c r="B136" s="41" t="str">
        <f t="shared" si="28"/>
        <v>ESTABLE PLUS N2</v>
      </c>
      <c r="C136" s="3" t="s">
        <v>56</v>
      </c>
      <c r="D136" s="38" t="str">
        <f>W25</f>
        <v>MARZO-26</v>
      </c>
      <c r="E136" s="8">
        <f t="shared" ref="E136:L136" si="77">E73</f>
        <v>0.21795999999999999</v>
      </c>
      <c r="F136" s="8">
        <f t="shared" si="77"/>
        <v>0.14600199999999999</v>
      </c>
      <c r="G136" s="8">
        <f t="shared" si="77"/>
        <v>0.120725</v>
      </c>
      <c r="H136" s="8">
        <f t="shared" si="77"/>
        <v>0</v>
      </c>
      <c r="I136" s="8">
        <f t="shared" si="77"/>
        <v>0</v>
      </c>
      <c r="J136" s="8">
        <f t="shared" si="77"/>
        <v>0</v>
      </c>
      <c r="K136" s="8">
        <f t="shared" si="77"/>
        <v>9.2340857534246576E-2</v>
      </c>
      <c r="L136" s="8">
        <f t="shared" si="77"/>
        <v>4.5823076712328763E-2</v>
      </c>
      <c r="M136" s="8"/>
      <c r="N136" s="8"/>
      <c r="O136" s="8"/>
      <c r="P136" s="8"/>
    </row>
    <row r="137" spans="1:17">
      <c r="A137" s="3" t="str">
        <f t="shared" si="73"/>
        <v>2.0TDMARZO-26ESTABLE PLUS N3</v>
      </c>
      <c r="B137" s="41" t="str">
        <f t="shared" si="28"/>
        <v>ESTABLE PLUS N3</v>
      </c>
      <c r="C137" s="3" t="s">
        <v>56</v>
      </c>
      <c r="D137" s="38" t="str">
        <f>W25</f>
        <v>MARZO-26</v>
      </c>
      <c r="E137" s="8">
        <f t="shared" ref="E137:L137" si="78">E74</f>
        <v>0.21335100000000001</v>
      </c>
      <c r="F137" s="8">
        <f t="shared" si="78"/>
        <v>0.14139299999999999</v>
      </c>
      <c r="G137" s="8">
        <f t="shared" si="78"/>
        <v>0.116115</v>
      </c>
      <c r="H137" s="8">
        <f t="shared" si="78"/>
        <v>0</v>
      </c>
      <c r="I137" s="8">
        <f t="shared" si="78"/>
        <v>0</v>
      </c>
      <c r="J137" s="8">
        <f t="shared" si="78"/>
        <v>0</v>
      </c>
      <c r="K137" s="8">
        <f t="shared" si="78"/>
        <v>8.686140547945205E-2</v>
      </c>
      <c r="L137" s="8">
        <f t="shared" si="78"/>
        <v>4.0343624657534244E-2</v>
      </c>
      <c r="M137" s="8"/>
      <c r="N137" s="8"/>
      <c r="O137" s="8"/>
      <c r="P137" s="8"/>
    </row>
    <row r="138" spans="1:17">
      <c r="A138" s="3" t="str">
        <f t="shared" si="73"/>
        <v>2.0TDMARZO-261P N1</v>
      </c>
      <c r="B138" s="41" t="str">
        <f t="shared" si="28"/>
        <v>1P N1</v>
      </c>
      <c r="C138" s="3" t="s">
        <v>56</v>
      </c>
      <c r="D138" s="38" t="str">
        <f>W25</f>
        <v>MARZO-26</v>
      </c>
      <c r="E138" s="8">
        <f t="shared" ref="E138:L138" si="79">E75</f>
        <v>0.15454999999999999</v>
      </c>
      <c r="F138" s="8">
        <f t="shared" si="79"/>
        <v>0.15454999999999999</v>
      </c>
      <c r="G138" s="8">
        <f t="shared" si="79"/>
        <v>0.15454999999999999</v>
      </c>
      <c r="H138" s="8">
        <f t="shared" si="79"/>
        <v>0</v>
      </c>
      <c r="I138" s="8">
        <f t="shared" si="79"/>
        <v>0</v>
      </c>
      <c r="J138" s="8">
        <f t="shared" si="79"/>
        <v>0</v>
      </c>
      <c r="K138" s="8">
        <f t="shared" si="79"/>
        <v>0.10877921369863014</v>
      </c>
      <c r="L138" s="8">
        <f t="shared" si="79"/>
        <v>5.9521706849315063E-2</v>
      </c>
      <c r="M138" s="8"/>
      <c r="N138" s="8"/>
      <c r="O138" s="8"/>
      <c r="P138" s="8"/>
    </row>
    <row r="139" spans="1:17">
      <c r="A139" s="3" t="str">
        <f t="shared" si="73"/>
        <v>2.0TDMARZO-261P N2</v>
      </c>
      <c r="B139" s="41" t="str">
        <f t="shared" si="28"/>
        <v>1P N2</v>
      </c>
      <c r="C139" s="3" t="s">
        <v>56</v>
      </c>
      <c r="D139" s="38" t="str">
        <f>W25</f>
        <v>MARZO-26</v>
      </c>
      <c r="E139" s="8">
        <f t="shared" ref="E139:L139" si="80">E76</f>
        <v>0.149474</v>
      </c>
      <c r="F139" s="8">
        <f t="shared" si="80"/>
        <v>0.149474</v>
      </c>
      <c r="G139" s="8">
        <f t="shared" si="80"/>
        <v>0.149474</v>
      </c>
      <c r="H139" s="8">
        <f t="shared" si="80"/>
        <v>0</v>
      </c>
      <c r="I139" s="8">
        <f t="shared" si="80"/>
        <v>0</v>
      </c>
      <c r="J139" s="8">
        <f t="shared" si="80"/>
        <v>0</v>
      </c>
      <c r="K139" s="8">
        <f t="shared" si="80"/>
        <v>0.10329976164383563</v>
      </c>
      <c r="L139" s="8">
        <f t="shared" si="80"/>
        <v>5.4042254794520544E-2</v>
      </c>
      <c r="M139" s="8"/>
      <c r="N139" s="8"/>
      <c r="O139" s="8"/>
      <c r="P139" s="8"/>
    </row>
    <row r="140" spans="1:17">
      <c r="A140" s="3" t="str">
        <f t="shared" si="73"/>
        <v>2.0TDMARZO-261P N3</v>
      </c>
      <c r="B140" s="41" t="str">
        <f t="shared" si="28"/>
        <v>1P N3</v>
      </c>
      <c r="C140" s="3" t="s">
        <v>56</v>
      </c>
      <c r="D140" s="38" t="str">
        <f>W25</f>
        <v>MARZO-26</v>
      </c>
      <c r="E140" s="8">
        <f t="shared" ref="E140:L140" si="81">E77</f>
        <v>0.144398</v>
      </c>
      <c r="F140" s="8">
        <f t="shared" si="81"/>
        <v>0.144398</v>
      </c>
      <c r="G140" s="8">
        <f t="shared" si="81"/>
        <v>0.144398</v>
      </c>
      <c r="H140" s="8">
        <f t="shared" si="81"/>
        <v>0</v>
      </c>
      <c r="I140" s="8">
        <f t="shared" si="81"/>
        <v>0</v>
      </c>
      <c r="J140" s="8">
        <f t="shared" si="81"/>
        <v>0</v>
      </c>
      <c r="K140" s="8">
        <f t="shared" si="81"/>
        <v>9.3710720547945214E-2</v>
      </c>
      <c r="L140" s="8">
        <f t="shared" si="81"/>
        <v>5.4042254794520544E-2</v>
      </c>
      <c r="M140" s="8"/>
      <c r="N140" s="8"/>
      <c r="O140" s="8"/>
      <c r="P140" s="8"/>
    </row>
    <row r="141" spans="1:17">
      <c r="A141" s="3" t="str">
        <f t="shared" si="73"/>
        <v>2.0TDMARZO-261P XL N1</v>
      </c>
      <c r="B141" s="41" t="str">
        <f t="shared" si="28"/>
        <v>1P XL N1</v>
      </c>
      <c r="C141" s="3" t="s">
        <v>56</v>
      </c>
      <c r="D141" s="38" t="str">
        <f>W25</f>
        <v>MARZO-26</v>
      </c>
      <c r="E141" s="8">
        <f>E78</f>
        <v>0.15454999999999999</v>
      </c>
      <c r="F141" s="8">
        <f t="shared" ref="F141:L141" si="82">F78</f>
        <v>0.15454999999999999</v>
      </c>
      <c r="G141" s="8">
        <f t="shared" si="82"/>
        <v>0.15454999999999999</v>
      </c>
      <c r="H141" s="8">
        <f t="shared" si="82"/>
        <v>0</v>
      </c>
      <c r="I141" s="8">
        <f t="shared" si="82"/>
        <v>0</v>
      </c>
      <c r="J141" s="8">
        <f t="shared" si="82"/>
        <v>0</v>
      </c>
      <c r="K141" s="8">
        <f t="shared" si="82"/>
        <v>0.16494359726027397</v>
      </c>
      <c r="L141" s="8">
        <f t="shared" si="82"/>
        <v>0.15815184383561642</v>
      </c>
      <c r="M141" s="8"/>
      <c r="N141" s="8"/>
      <c r="O141" s="8"/>
      <c r="P141" s="8"/>
      <c r="Q141" s="8"/>
    </row>
    <row r="142" spans="1:17">
      <c r="A142" s="3" t="str">
        <f t="shared" si="73"/>
        <v>2.0TDMARZO-261P XL N2</v>
      </c>
      <c r="B142" s="41" t="str">
        <f t="shared" si="28"/>
        <v>1P XL N2</v>
      </c>
      <c r="C142" s="3" t="s">
        <v>56</v>
      </c>
      <c r="D142" s="38" t="str">
        <f>W25</f>
        <v>MARZO-26</v>
      </c>
      <c r="E142" s="8">
        <f t="shared" ref="E142:L142" si="83">E79</f>
        <v>0.149474</v>
      </c>
      <c r="F142" s="8">
        <f t="shared" si="83"/>
        <v>0.149474</v>
      </c>
      <c r="G142" s="8">
        <f t="shared" si="83"/>
        <v>0.149474</v>
      </c>
      <c r="H142" s="8">
        <f t="shared" si="83"/>
        <v>0</v>
      </c>
      <c r="I142" s="8">
        <f t="shared" si="83"/>
        <v>0</v>
      </c>
      <c r="J142" s="8">
        <f t="shared" si="83"/>
        <v>0</v>
      </c>
      <c r="K142" s="8">
        <f t="shared" si="83"/>
        <v>0.15049465753424657</v>
      </c>
      <c r="L142" s="8">
        <f t="shared" si="83"/>
        <v>0.14437695342465753</v>
      </c>
      <c r="M142" s="8"/>
      <c r="N142" s="8"/>
      <c r="O142" s="8"/>
      <c r="P142" s="8"/>
    </row>
    <row r="143" spans="1:17">
      <c r="A143" s="3" t="str">
        <f t="shared" si="73"/>
        <v>2.0TDMARZO-261P XL N3</v>
      </c>
      <c r="B143" s="41" t="str">
        <f t="shared" si="28"/>
        <v>1P XL N3</v>
      </c>
      <c r="C143" s="3" t="s">
        <v>56</v>
      </c>
      <c r="D143" s="38" t="str">
        <f>W25</f>
        <v>MARZO-26</v>
      </c>
      <c r="E143" s="8">
        <f t="shared" ref="E143:L143" si="84">E80</f>
        <v>0.144398</v>
      </c>
      <c r="F143" s="8">
        <f t="shared" si="84"/>
        <v>0.144398</v>
      </c>
      <c r="G143" s="8">
        <f t="shared" si="84"/>
        <v>0.144398</v>
      </c>
      <c r="H143" s="8">
        <f t="shared" si="84"/>
        <v>0</v>
      </c>
      <c r="I143" s="8">
        <f t="shared" si="84"/>
        <v>0</v>
      </c>
      <c r="J143" s="8">
        <f t="shared" si="84"/>
        <v>0</v>
      </c>
      <c r="K143" s="8">
        <f t="shared" si="84"/>
        <v>0.14364534246575342</v>
      </c>
      <c r="L143" s="8">
        <f t="shared" si="84"/>
        <v>0.13341804931506851</v>
      </c>
      <c r="M143" s="8"/>
      <c r="N143" s="8"/>
      <c r="O143" s="8"/>
      <c r="P143" s="8"/>
    </row>
    <row r="144" spans="1:17">
      <c r="A144" s="3" t="str">
        <f t="shared" si="73"/>
        <v>2.0TDMARZO-26ESTABLE TALLER N1</v>
      </c>
      <c r="B144" s="41" t="str">
        <f t="shared" si="28"/>
        <v>ESTABLE TALLER N1</v>
      </c>
      <c r="C144" s="3" t="s">
        <v>56</v>
      </c>
      <c r="D144" s="38" t="str">
        <f>W25</f>
        <v>MARZO-26</v>
      </c>
      <c r="E144" s="8">
        <f t="shared" ref="E144:L144" si="85">E81</f>
        <v>0.22358600000000001</v>
      </c>
      <c r="F144" s="8">
        <f t="shared" si="85"/>
        <v>0.15425800000000001</v>
      </c>
      <c r="G144" s="8">
        <f t="shared" si="85"/>
        <v>0.11483500000000001</v>
      </c>
      <c r="H144" s="8">
        <f t="shared" si="85"/>
        <v>0</v>
      </c>
      <c r="I144" s="8">
        <f t="shared" si="85"/>
        <v>0</v>
      </c>
      <c r="J144" s="8">
        <f t="shared" si="85"/>
        <v>0</v>
      </c>
      <c r="K144" s="8">
        <f t="shared" si="85"/>
        <v>7.5902501369863012E-2</v>
      </c>
      <c r="L144" s="8">
        <f t="shared" si="85"/>
        <v>1.9874602739726028E-3</v>
      </c>
      <c r="M144" s="8"/>
      <c r="N144" s="8"/>
      <c r="O144" s="8"/>
      <c r="P144" s="8"/>
    </row>
    <row r="145" spans="1:16">
      <c r="A145" s="3" t="str">
        <f t="shared" si="73"/>
        <v>2.0TDMARZO-26ESTABLE TALLER N2</v>
      </c>
      <c r="B145" s="41" t="str">
        <f t="shared" si="28"/>
        <v>ESTABLE TALLER N2</v>
      </c>
      <c r="C145" s="3" t="s">
        <v>56</v>
      </c>
      <c r="D145" s="38" t="str">
        <f>W25</f>
        <v>MARZO-26</v>
      </c>
      <c r="E145" s="8">
        <f t="shared" ref="E145:L145" si="86">E82</f>
        <v>0.21176900000000001</v>
      </c>
      <c r="F145" s="8">
        <f t="shared" si="86"/>
        <v>0.14244100000000001</v>
      </c>
      <c r="G145" s="8">
        <f t="shared" si="86"/>
        <v>0.103017</v>
      </c>
      <c r="H145" s="8">
        <f t="shared" si="86"/>
        <v>0</v>
      </c>
      <c r="I145" s="8">
        <f t="shared" si="86"/>
        <v>0</v>
      </c>
      <c r="J145" s="8">
        <f t="shared" si="86"/>
        <v>0</v>
      </c>
      <c r="K145" s="8">
        <f t="shared" si="86"/>
        <v>7.5902501369863012E-2</v>
      </c>
      <c r="L145" s="8">
        <f t="shared" si="86"/>
        <v>1.9874602739726028E-3</v>
      </c>
      <c r="M145" s="8"/>
      <c r="N145" s="8"/>
      <c r="O145" s="8"/>
      <c r="P145" s="9"/>
    </row>
    <row r="146" spans="1:16">
      <c r="A146" s="3" t="str">
        <f t="shared" si="73"/>
        <v>2.0TDMARZO-26ESTABLE TALLER N3</v>
      </c>
      <c r="B146" s="41" t="str">
        <f t="shared" si="28"/>
        <v>ESTABLE TALLER N3</v>
      </c>
      <c r="C146" s="3" t="s">
        <v>56</v>
      </c>
      <c r="D146" s="38" t="str">
        <f>W25</f>
        <v>MARZO-26</v>
      </c>
      <c r="E146" s="8">
        <f t="shared" ref="E146:L146" si="87">E83</f>
        <v>0.20549400000000001</v>
      </c>
      <c r="F146" s="8">
        <f t="shared" si="87"/>
        <v>0.13616700000000001</v>
      </c>
      <c r="G146" s="8">
        <f t="shared" si="87"/>
        <v>9.6742999999999996E-2</v>
      </c>
      <c r="H146" s="8">
        <f t="shared" si="87"/>
        <v>0</v>
      </c>
      <c r="I146" s="8">
        <f t="shared" si="87"/>
        <v>0</v>
      </c>
      <c r="J146" s="8">
        <f t="shared" si="87"/>
        <v>0</v>
      </c>
      <c r="K146" s="8">
        <f t="shared" si="87"/>
        <v>7.5902501369863012E-2</v>
      </c>
      <c r="L146" s="8">
        <f t="shared" si="87"/>
        <v>1.9874602739726028E-3</v>
      </c>
      <c r="M146" s="8"/>
      <c r="N146" s="8"/>
      <c r="O146" s="8"/>
      <c r="P146" s="8"/>
    </row>
    <row r="147" spans="1:16">
      <c r="A147" s="3" t="str">
        <f t="shared" si="73"/>
        <v>2.0TDMARZO-26ESTABLE TALLER + N1</v>
      </c>
      <c r="B147" s="41" t="str">
        <f t="shared" si="28"/>
        <v>ESTABLE TALLER + N1</v>
      </c>
      <c r="C147" s="3" t="s">
        <v>56</v>
      </c>
      <c r="D147" s="38" t="str">
        <f>W25</f>
        <v>MARZO-26</v>
      </c>
      <c r="E147" s="8">
        <f t="shared" ref="E147:L147" si="88">E84</f>
        <v>0.21245900000000001</v>
      </c>
      <c r="F147" s="8">
        <f t="shared" si="88"/>
        <v>0.14313100000000001</v>
      </c>
      <c r="G147" s="8">
        <f t="shared" si="88"/>
        <v>0.10370799999999999</v>
      </c>
      <c r="H147" s="8">
        <f t="shared" si="88"/>
        <v>0</v>
      </c>
      <c r="I147" s="8">
        <f t="shared" si="88"/>
        <v>0</v>
      </c>
      <c r="J147" s="8">
        <f t="shared" si="88"/>
        <v>0</v>
      </c>
      <c r="K147" s="8">
        <f t="shared" si="88"/>
        <v>9.7820309589041102E-2</v>
      </c>
      <c r="L147" s="8">
        <f t="shared" si="88"/>
        <v>5.1302528767123289E-2</v>
      </c>
      <c r="M147" s="8"/>
      <c r="N147" s="8"/>
      <c r="O147" s="8"/>
      <c r="P147" s="8"/>
    </row>
    <row r="148" spans="1:16">
      <c r="A148" s="3" t="str">
        <f t="shared" si="73"/>
        <v>2.0TDMARZO-26ESTABLE TALLER + N2</v>
      </c>
      <c r="B148" s="41" t="str">
        <f t="shared" si="28"/>
        <v>ESTABLE TALLER + N2</v>
      </c>
      <c r="C148" s="3" t="s">
        <v>56</v>
      </c>
      <c r="D148" s="38" t="str">
        <f>W25</f>
        <v>MARZO-26</v>
      </c>
      <c r="E148" s="8">
        <f t="shared" ref="E148:L148" si="89">E85</f>
        <v>0.2072</v>
      </c>
      <c r="F148" s="8">
        <f t="shared" si="89"/>
        <v>0.13787199999999999</v>
      </c>
      <c r="G148" s="8">
        <f t="shared" si="89"/>
        <v>9.8448999999999995E-2</v>
      </c>
      <c r="H148" s="8">
        <f t="shared" si="89"/>
        <v>0</v>
      </c>
      <c r="I148" s="8">
        <f t="shared" si="89"/>
        <v>0</v>
      </c>
      <c r="J148" s="8">
        <f t="shared" si="89"/>
        <v>0</v>
      </c>
      <c r="K148" s="8">
        <f t="shared" si="89"/>
        <v>9.2340857534246576E-2</v>
      </c>
      <c r="L148" s="8">
        <f t="shared" si="89"/>
        <v>4.5823076712328763E-2</v>
      </c>
      <c r="M148" s="8"/>
      <c r="N148" s="8"/>
      <c r="O148" s="8"/>
      <c r="P148" s="8"/>
    </row>
    <row r="149" spans="1:16">
      <c r="A149" s="3" t="str">
        <f t="shared" si="73"/>
        <v>2.0TDMARZO-26ESTABLE TALLER + N3</v>
      </c>
      <c r="B149" s="41" t="str">
        <f t="shared" si="28"/>
        <v>ESTABLE TALLER + N3</v>
      </c>
      <c r="C149" s="3" t="s">
        <v>56</v>
      </c>
      <c r="D149" s="38" t="str">
        <f>W25</f>
        <v>MARZO-26</v>
      </c>
      <c r="E149" s="8">
        <f t="shared" ref="E149:L149" si="90">E86</f>
        <v>0.20259099999999999</v>
      </c>
      <c r="F149" s="8">
        <f t="shared" si="90"/>
        <v>0.13326299999999999</v>
      </c>
      <c r="G149" s="8">
        <f t="shared" si="90"/>
        <v>9.3840000000000007E-2</v>
      </c>
      <c r="H149" s="8">
        <f t="shared" si="90"/>
        <v>0</v>
      </c>
      <c r="I149" s="8">
        <f t="shared" si="90"/>
        <v>0</v>
      </c>
      <c r="J149" s="8">
        <f t="shared" si="90"/>
        <v>0</v>
      </c>
      <c r="K149" s="8">
        <f t="shared" si="90"/>
        <v>8.686140547945205E-2</v>
      </c>
      <c r="L149" s="8">
        <f t="shared" si="90"/>
        <v>4.0343624657534244E-2</v>
      </c>
      <c r="M149" s="8"/>
      <c r="N149" s="8"/>
      <c r="O149" s="8"/>
      <c r="P149" s="8"/>
    </row>
    <row r="150" spans="1:16">
      <c r="A150" s="3" t="str">
        <f t="shared" si="73"/>
        <v>2.0TDMARZO-26DINAMICA N1</v>
      </c>
      <c r="B150" s="41" t="str">
        <f t="shared" si="28"/>
        <v>DINAMICA N1</v>
      </c>
      <c r="C150" s="3" t="s">
        <v>56</v>
      </c>
      <c r="D150" s="38" t="str">
        <f>W25</f>
        <v>MARZO-26</v>
      </c>
      <c r="E150" s="58">
        <f>'DINAMICA N1'!AT47/1000</f>
        <v>0.20559012186355488</v>
      </c>
      <c r="F150" s="58">
        <f>'DINAMICA N1'!AU47/1000</f>
        <v>0.13690014187601748</v>
      </c>
      <c r="G150" s="58">
        <f>'DINAMICA N1'!AV47/1000</f>
        <v>0.11508859607658463</v>
      </c>
      <c r="H150" s="58"/>
      <c r="I150" s="58"/>
      <c r="J150" s="60"/>
      <c r="K150" s="58">
        <f t="shared" ref="K150:L150" si="91">K87</f>
        <v>7.5902501369863012E-2</v>
      </c>
      <c r="L150" s="58">
        <f t="shared" si="91"/>
        <v>1.9874602739726028E-3</v>
      </c>
      <c r="M150" s="60"/>
      <c r="N150" s="60"/>
      <c r="O150" s="60"/>
      <c r="P150" s="60"/>
    </row>
    <row r="151" spans="1:16">
      <c r="A151" s="3" t="str">
        <f t="shared" si="73"/>
        <v>2.0TDMARZO-26DINAMICA N2</v>
      </c>
      <c r="B151" s="41" t="str">
        <f t="shared" si="28"/>
        <v>DINAMICA N2</v>
      </c>
      <c r="C151" s="3" t="s">
        <v>56</v>
      </c>
      <c r="D151" s="38" t="str">
        <f>W25</f>
        <v>MARZO-26</v>
      </c>
      <c r="E151" s="58">
        <f>'DINAMICA N2'!AT47/1000</f>
        <v>0.18933548906355491</v>
      </c>
      <c r="F151" s="58">
        <f>'DINAMICA N2'!AU47/1000</f>
        <v>0.12064550907601748</v>
      </c>
      <c r="G151" s="58">
        <f>'DINAMICA N2'!AV47/1000</f>
        <v>9.8833963276584613E-2</v>
      </c>
      <c r="H151" s="58"/>
      <c r="I151" s="58"/>
      <c r="J151" s="60"/>
      <c r="K151" s="58">
        <f t="shared" ref="K151:L151" si="92">K88</f>
        <v>7.5902501369863012E-2</v>
      </c>
      <c r="L151" s="58">
        <f t="shared" si="92"/>
        <v>1.9874602739726028E-3</v>
      </c>
      <c r="M151" s="60"/>
      <c r="N151" s="60"/>
      <c r="O151" s="60"/>
      <c r="P151" s="60"/>
    </row>
    <row r="152" spans="1:16">
      <c r="A152" s="3" t="str">
        <f t="shared" si="73"/>
        <v>2.0TDMARZO-26DINAMICA N3</v>
      </c>
      <c r="B152" s="41" t="str">
        <f t="shared" si="28"/>
        <v>DINAMICA N3</v>
      </c>
      <c r="C152" s="3" t="s">
        <v>56</v>
      </c>
      <c r="D152" s="38" t="str">
        <f>W25</f>
        <v>MARZO-26</v>
      </c>
      <c r="E152" s="58">
        <f>'DINAMICA N3'!AT47/1000</f>
        <v>0.18426924186355489</v>
      </c>
      <c r="F152" s="58">
        <f>'DINAMICA N3'!AU47/1000</f>
        <v>0.11557926187601748</v>
      </c>
      <c r="G152" s="58">
        <f>'DINAMICA N3'!AV47/1000</f>
        <v>9.3767716076584615E-2</v>
      </c>
      <c r="H152" s="58"/>
      <c r="I152" s="58"/>
      <c r="J152" s="60"/>
      <c r="K152" s="58">
        <f t="shared" ref="K152:L152" si="93">K89</f>
        <v>7.5902501369863012E-2</v>
      </c>
      <c r="L152" s="58">
        <f t="shared" si="93"/>
        <v>1.9874602739726028E-3</v>
      </c>
      <c r="M152" s="60"/>
      <c r="N152" s="60"/>
      <c r="O152" s="60"/>
      <c r="P152" s="60"/>
    </row>
    <row r="153" spans="1:16">
      <c r="A153" s="3" t="str">
        <f>C153&amp;D153&amp;B153</f>
        <v>3.0TDMARZO-26ESTABLE N1</v>
      </c>
      <c r="B153" s="41" t="str">
        <f t="shared" si="28"/>
        <v>ESTABLE N1</v>
      </c>
      <c r="C153" s="3" t="s">
        <v>31</v>
      </c>
      <c r="D153" s="38" t="str">
        <f>W25</f>
        <v>MARZO-26</v>
      </c>
      <c r="E153" s="8">
        <f t="shared" ref="E153:J153" si="94">E90</f>
        <v>0.21865799999999999</v>
      </c>
      <c r="F153" s="8">
        <f t="shared" si="94"/>
        <v>0.18845600000000001</v>
      </c>
      <c r="G153" s="8">
        <f t="shared" si="94"/>
        <v>0.14840500000000001</v>
      </c>
      <c r="H153" s="8">
        <f t="shared" si="94"/>
        <v>0.125003</v>
      </c>
      <c r="I153" s="8">
        <f t="shared" si="94"/>
        <v>0.10786999999999999</v>
      </c>
      <c r="J153" s="8">
        <f t="shared" si="94"/>
        <v>0.13605</v>
      </c>
      <c r="K153" s="8">
        <f>K90</f>
        <v>5.5827197260273971E-2</v>
      </c>
      <c r="L153" s="8">
        <f t="shared" ref="L153:P153" si="95">L90</f>
        <v>2.9089372602739725E-2</v>
      </c>
      <c r="M153" s="8">
        <f t="shared" si="95"/>
        <v>1.2278175342465752E-2</v>
      </c>
      <c r="N153" s="8">
        <f t="shared" si="95"/>
        <v>1.0647487671232877E-2</v>
      </c>
      <c r="O153" s="8">
        <f t="shared" si="95"/>
        <v>6.8872630136986293E-3</v>
      </c>
      <c r="P153" s="8">
        <f t="shared" si="95"/>
        <v>3.9514712328767125E-3</v>
      </c>
    </row>
    <row r="154" spans="1:16">
      <c r="A154" s="3" t="str">
        <f t="shared" ref="A154:A173" si="96">C154&amp;D154&amp;B154</f>
        <v>3.0TDMARZO-26ESTABLE N2</v>
      </c>
      <c r="B154" s="41" t="str">
        <f t="shared" si="28"/>
        <v>ESTABLE N2</v>
      </c>
      <c r="C154" s="3" t="s">
        <v>31</v>
      </c>
      <c r="D154" s="38" t="str">
        <f>W25</f>
        <v>MARZO-26</v>
      </c>
      <c r="E154" s="8">
        <f t="shared" ref="E154:P154" si="97">E91</f>
        <v>0.206841</v>
      </c>
      <c r="F154" s="8">
        <f t="shared" si="97"/>
        <v>0.17663899999999999</v>
      </c>
      <c r="G154" s="8">
        <f t="shared" si="97"/>
        <v>0.13658799999999999</v>
      </c>
      <c r="H154" s="8">
        <f t="shared" si="97"/>
        <v>0.11318499999999999</v>
      </c>
      <c r="I154" s="8">
        <f t="shared" si="97"/>
        <v>9.6052999999999999E-2</v>
      </c>
      <c r="J154" s="8">
        <f t="shared" si="97"/>
        <v>0.124233</v>
      </c>
      <c r="K154" s="8">
        <f t="shared" si="97"/>
        <v>5.5827197260273971E-2</v>
      </c>
      <c r="L154" s="8">
        <f t="shared" si="97"/>
        <v>2.9089372602739725E-2</v>
      </c>
      <c r="M154" s="8">
        <f t="shared" si="97"/>
        <v>1.2278175342465752E-2</v>
      </c>
      <c r="N154" s="8">
        <f t="shared" si="97"/>
        <v>1.0647487671232877E-2</v>
      </c>
      <c r="O154" s="8">
        <f t="shared" si="97"/>
        <v>6.8872630136986293E-3</v>
      </c>
      <c r="P154" s="8">
        <f t="shared" si="97"/>
        <v>3.9514712328767125E-3</v>
      </c>
    </row>
    <row r="155" spans="1:16">
      <c r="A155" s="3" t="str">
        <f t="shared" si="96"/>
        <v>3.0TDMARZO-26ESTABLE N3</v>
      </c>
      <c r="B155" s="41" t="str">
        <f t="shared" si="28"/>
        <v>ESTABLE N3</v>
      </c>
      <c r="C155" s="3" t="s">
        <v>31</v>
      </c>
      <c r="D155" s="38" t="str">
        <f>W25</f>
        <v>MARZO-26</v>
      </c>
      <c r="E155" s="8">
        <f t="shared" ref="E155:P155" si="98">E92</f>
        <v>0.200567</v>
      </c>
      <c r="F155" s="8">
        <f t="shared" si="98"/>
        <v>0.17036499999999999</v>
      </c>
      <c r="G155" s="8">
        <f t="shared" si="98"/>
        <v>0.13031400000000001</v>
      </c>
      <c r="H155" s="8">
        <f t="shared" si="98"/>
        <v>0.10691100000000001</v>
      </c>
      <c r="I155" s="8">
        <f t="shared" si="98"/>
        <v>8.9778999999999998E-2</v>
      </c>
      <c r="J155" s="8">
        <f t="shared" si="98"/>
        <v>0.11795899999999999</v>
      </c>
      <c r="K155" s="8">
        <f t="shared" si="98"/>
        <v>5.5827197260273971E-2</v>
      </c>
      <c r="L155" s="8">
        <f t="shared" si="98"/>
        <v>2.9089372602739725E-2</v>
      </c>
      <c r="M155" s="8">
        <f t="shared" si="98"/>
        <v>1.2278175342465752E-2</v>
      </c>
      <c r="N155" s="8">
        <f t="shared" si="98"/>
        <v>1.0647487671232877E-2</v>
      </c>
      <c r="O155" s="8">
        <f t="shared" si="98"/>
        <v>6.8872630136986293E-3</v>
      </c>
      <c r="P155" s="8">
        <f t="shared" si="98"/>
        <v>3.9514712328767125E-3</v>
      </c>
    </row>
    <row r="156" spans="1:16">
      <c r="A156" s="3" t="str">
        <f t="shared" si="96"/>
        <v>3.0TDMARZO-26ESTABLE PLUS N1</v>
      </c>
      <c r="B156" s="41" t="str">
        <f t="shared" ref="B156:B219" si="99">B135</f>
        <v>ESTABLE PLUS N1</v>
      </c>
      <c r="C156" s="3" t="s">
        <v>31</v>
      </c>
      <c r="D156" s="38" t="str">
        <f>W25</f>
        <v>MARZO-26</v>
      </c>
      <c r="E156" s="8">
        <f t="shared" ref="E156:P156" si="100">E93</f>
        <v>0.20809</v>
      </c>
      <c r="F156" s="8">
        <f t="shared" si="100"/>
        <v>0.17788799999999999</v>
      </c>
      <c r="G156" s="8">
        <f t="shared" si="100"/>
        <v>0.13783599999999999</v>
      </c>
      <c r="H156" s="8">
        <f t="shared" si="100"/>
        <v>0.11443399999999999</v>
      </c>
      <c r="I156" s="8">
        <f t="shared" si="100"/>
        <v>9.7302E-2</v>
      </c>
      <c r="J156" s="8">
        <f t="shared" si="100"/>
        <v>0.12548200000000001</v>
      </c>
      <c r="K156" s="8">
        <f t="shared" si="100"/>
        <v>6.4046375342465753E-2</v>
      </c>
      <c r="L156" s="8">
        <f t="shared" si="100"/>
        <v>3.7308550684931503E-2</v>
      </c>
      <c r="M156" s="8">
        <f t="shared" si="100"/>
        <v>2.0497353424657534E-2</v>
      </c>
      <c r="N156" s="8">
        <f t="shared" si="100"/>
        <v>2.9825569863013698E-2</v>
      </c>
      <c r="O156" s="8">
        <f t="shared" si="100"/>
        <v>3.1544797260273975E-2</v>
      </c>
      <c r="P156" s="8">
        <f t="shared" si="100"/>
        <v>3.1348731506849317E-2</v>
      </c>
    </row>
    <row r="157" spans="1:16">
      <c r="A157" s="3" t="str">
        <f t="shared" si="96"/>
        <v>3.0TDMARZO-26ESTABLE PLUS N2</v>
      </c>
      <c r="B157" s="41" t="str">
        <f t="shared" si="99"/>
        <v>ESTABLE PLUS N2</v>
      </c>
      <c r="C157" s="3" t="s">
        <v>31</v>
      </c>
      <c r="D157" s="38" t="str">
        <f>W25</f>
        <v>MARZO-26</v>
      </c>
      <c r="E157" s="8">
        <f t="shared" ref="E157:P157" si="101">E94</f>
        <v>0.203074</v>
      </c>
      <c r="F157" s="8">
        <f t="shared" si="101"/>
        <v>0.172872</v>
      </c>
      <c r="G157" s="8">
        <f t="shared" si="101"/>
        <v>0.13282099999999999</v>
      </c>
      <c r="H157" s="8">
        <f t="shared" si="101"/>
        <v>0.109419</v>
      </c>
      <c r="I157" s="8">
        <f t="shared" si="101"/>
        <v>9.2286000000000007E-2</v>
      </c>
      <c r="J157" s="8">
        <f t="shared" si="101"/>
        <v>0.120466</v>
      </c>
      <c r="K157" s="8">
        <f t="shared" si="101"/>
        <v>5.9936786301369858E-2</v>
      </c>
      <c r="L157" s="8">
        <f t="shared" si="101"/>
        <v>3.3198961643835616E-2</v>
      </c>
      <c r="M157" s="8">
        <f t="shared" si="101"/>
        <v>1.6387764383561643E-2</v>
      </c>
      <c r="N157" s="8">
        <f t="shared" si="101"/>
        <v>2.5715980821917811E-2</v>
      </c>
      <c r="O157" s="8">
        <f t="shared" si="101"/>
        <v>2.7435208219178085E-2</v>
      </c>
      <c r="P157" s="8">
        <f t="shared" si="101"/>
        <v>2.7239142465753426E-2</v>
      </c>
    </row>
    <row r="158" spans="1:16">
      <c r="A158" s="3" t="str">
        <f t="shared" si="96"/>
        <v>3.0TDMARZO-26ESTABLE PLUS N3</v>
      </c>
      <c r="B158" s="41" t="str">
        <f t="shared" si="99"/>
        <v>ESTABLE PLUS N3</v>
      </c>
      <c r="C158" s="3" t="s">
        <v>31</v>
      </c>
      <c r="D158" s="38" t="str">
        <f>W25</f>
        <v>MARZO-26</v>
      </c>
      <c r="E158" s="8">
        <f t="shared" ref="E158:P158" si="102">E95</f>
        <v>0.19886100000000001</v>
      </c>
      <c r="F158" s="8">
        <f t="shared" si="102"/>
        <v>0.168659</v>
      </c>
      <c r="G158" s="8">
        <f t="shared" si="102"/>
        <v>0.128608</v>
      </c>
      <c r="H158" s="8">
        <f t="shared" si="102"/>
        <v>0.10520599999999999</v>
      </c>
      <c r="I158" s="8">
        <f t="shared" si="102"/>
        <v>8.8072999999999999E-2</v>
      </c>
      <c r="J158" s="8">
        <f t="shared" si="102"/>
        <v>0.116253</v>
      </c>
      <c r="K158" s="8">
        <f t="shared" si="102"/>
        <v>5.7197060273972596E-2</v>
      </c>
      <c r="L158" s="8">
        <f t="shared" si="102"/>
        <v>3.0459235616438356E-2</v>
      </c>
      <c r="M158" s="8">
        <f t="shared" si="102"/>
        <v>1.3648038356164384E-2</v>
      </c>
      <c r="N158" s="8">
        <f t="shared" si="102"/>
        <v>2.0236528767123285E-2</v>
      </c>
      <c r="O158" s="8">
        <f t="shared" si="102"/>
        <v>2.0585893150684931E-2</v>
      </c>
      <c r="P158" s="8">
        <f t="shared" si="102"/>
        <v>2.0389827397260276E-2</v>
      </c>
    </row>
    <row r="159" spans="1:16">
      <c r="A159" s="3" t="str">
        <f t="shared" si="96"/>
        <v>3.0TDMARZO-261P N1</v>
      </c>
      <c r="B159" s="41" t="str">
        <f t="shared" si="99"/>
        <v>1P N1</v>
      </c>
      <c r="C159" s="3" t="s">
        <v>31</v>
      </c>
      <c r="D159" s="38" t="str">
        <f>W25</f>
        <v>MARZO-26</v>
      </c>
      <c r="E159" s="8">
        <f t="shared" ref="E159:P159" si="103">E96</f>
        <v>0.136685</v>
      </c>
      <c r="F159" s="8">
        <f t="shared" si="103"/>
        <v>0.136685</v>
      </c>
      <c r="G159" s="8">
        <f t="shared" si="103"/>
        <v>0.136685</v>
      </c>
      <c r="H159" s="8">
        <f t="shared" si="103"/>
        <v>0.136685</v>
      </c>
      <c r="I159" s="8">
        <f t="shared" si="103"/>
        <v>0.136685</v>
      </c>
      <c r="J159" s="8">
        <f t="shared" si="103"/>
        <v>0.136685</v>
      </c>
      <c r="K159" s="8">
        <f t="shared" si="103"/>
        <v>6.815596438356164E-2</v>
      </c>
      <c r="L159" s="8">
        <f t="shared" si="103"/>
        <v>4.1418139726027398E-2</v>
      </c>
      <c r="M159" s="8">
        <f t="shared" si="103"/>
        <v>2.4606942465753425E-2</v>
      </c>
      <c r="N159" s="8">
        <f t="shared" si="103"/>
        <v>3.3935158904109593E-2</v>
      </c>
      <c r="O159" s="8">
        <f t="shared" si="103"/>
        <v>3.8394112328767126E-2</v>
      </c>
      <c r="P159" s="8">
        <f t="shared" si="103"/>
        <v>3.9567909589041099E-2</v>
      </c>
    </row>
    <row r="160" spans="1:16">
      <c r="A160" s="3" t="str">
        <f t="shared" si="96"/>
        <v>3.0TDMARZO-261P N2</v>
      </c>
      <c r="B160" s="41" t="str">
        <f t="shared" si="99"/>
        <v>1P N2</v>
      </c>
      <c r="C160" s="3" t="s">
        <v>31</v>
      </c>
      <c r="D160" s="38" t="str">
        <f>W25</f>
        <v>MARZO-26</v>
      </c>
      <c r="E160" s="8">
        <f t="shared" ref="E160:P160" si="104">E97</f>
        <v>0.131609</v>
      </c>
      <c r="F160" s="8">
        <f t="shared" si="104"/>
        <v>0.131609</v>
      </c>
      <c r="G160" s="8">
        <f t="shared" si="104"/>
        <v>0.131609</v>
      </c>
      <c r="H160" s="8">
        <f t="shared" si="104"/>
        <v>0.131609</v>
      </c>
      <c r="I160" s="8">
        <f t="shared" si="104"/>
        <v>0.131609</v>
      </c>
      <c r="J160" s="8">
        <f t="shared" si="104"/>
        <v>0.131609</v>
      </c>
      <c r="K160" s="8">
        <f t="shared" si="104"/>
        <v>6.4046375342465753E-2</v>
      </c>
      <c r="L160" s="8">
        <f t="shared" si="104"/>
        <v>3.7308550684931503E-2</v>
      </c>
      <c r="M160" s="8">
        <f t="shared" si="104"/>
        <v>2.0771326027397261E-2</v>
      </c>
      <c r="N160" s="8">
        <f t="shared" si="104"/>
        <v>3.119543287671233E-2</v>
      </c>
      <c r="O160" s="8">
        <f t="shared" si="104"/>
        <v>3.5654386301369863E-2</v>
      </c>
      <c r="P160" s="8">
        <f t="shared" si="104"/>
        <v>3.6828183561643836E-2</v>
      </c>
    </row>
    <row r="161" spans="1:16">
      <c r="A161" s="3" t="str">
        <f t="shared" si="96"/>
        <v>3.0TDMARZO-261P N3</v>
      </c>
      <c r="B161" s="41" t="str">
        <f t="shared" si="99"/>
        <v>1P N3</v>
      </c>
      <c r="C161" s="3" t="s">
        <v>31</v>
      </c>
      <c r="D161" s="38" t="str">
        <f>W25</f>
        <v>MARZO-26</v>
      </c>
      <c r="E161" s="8">
        <f t="shared" ref="E161:P161" si="105">E98</f>
        <v>0.12653300000000001</v>
      </c>
      <c r="F161" s="8">
        <f t="shared" si="105"/>
        <v>0.12653300000000001</v>
      </c>
      <c r="G161" s="8">
        <f t="shared" si="105"/>
        <v>0.12653300000000001</v>
      </c>
      <c r="H161" s="8">
        <f t="shared" si="105"/>
        <v>0.12653300000000001</v>
      </c>
      <c r="I161" s="8">
        <f t="shared" si="105"/>
        <v>0.12653300000000001</v>
      </c>
      <c r="J161" s="8">
        <f t="shared" si="105"/>
        <v>0.12653300000000001</v>
      </c>
      <c r="K161" s="8">
        <f t="shared" si="105"/>
        <v>6.4046375342465753E-2</v>
      </c>
      <c r="L161" s="8">
        <f t="shared" si="105"/>
        <v>3.7308550684931503E-2</v>
      </c>
      <c r="M161" s="8">
        <f t="shared" si="105"/>
        <v>2.0497353424657534E-2</v>
      </c>
      <c r="N161" s="8">
        <f t="shared" si="105"/>
        <v>2.845570684931507E-2</v>
      </c>
      <c r="O161" s="8">
        <f t="shared" si="105"/>
        <v>2.8805071232876716E-2</v>
      </c>
      <c r="P161" s="8">
        <f t="shared" si="105"/>
        <v>2.7239142465753426E-2</v>
      </c>
    </row>
    <row r="162" spans="1:16">
      <c r="A162" s="3" t="str">
        <f t="shared" si="96"/>
        <v>3.0TDMARZO-261P XL N1</v>
      </c>
      <c r="B162" s="41" t="str">
        <f t="shared" si="99"/>
        <v>1P XL N1</v>
      </c>
      <c r="C162" s="3" t="s">
        <v>31</v>
      </c>
      <c r="D162" s="38" t="str">
        <f>W25</f>
        <v>MARZO-26</v>
      </c>
      <c r="E162" s="8">
        <f>E99</f>
        <v>0.136685</v>
      </c>
      <c r="F162" s="8">
        <f t="shared" ref="F162:P162" si="106">F99</f>
        <v>0.136685</v>
      </c>
      <c r="G162" s="8">
        <f t="shared" si="106"/>
        <v>0.136685</v>
      </c>
      <c r="H162" s="8">
        <f t="shared" si="106"/>
        <v>0.136685</v>
      </c>
      <c r="I162" s="8">
        <f t="shared" si="106"/>
        <v>0.136685</v>
      </c>
      <c r="J162" s="8">
        <f t="shared" si="106"/>
        <v>0.136685</v>
      </c>
      <c r="K162" s="8">
        <f t="shared" si="106"/>
        <v>7.4731306849315074E-2</v>
      </c>
      <c r="L162" s="8">
        <f t="shared" si="106"/>
        <v>4.7993482191780817E-2</v>
      </c>
      <c r="M162" s="8">
        <f t="shared" si="106"/>
        <v>3.1182284931506848E-2</v>
      </c>
      <c r="N162" s="8">
        <f t="shared" si="106"/>
        <v>4.0510501369863013E-2</v>
      </c>
      <c r="O162" s="8">
        <f t="shared" si="106"/>
        <v>4.4969454794520552E-2</v>
      </c>
      <c r="P162" s="8">
        <f t="shared" si="106"/>
        <v>4.6143252054794519E-2</v>
      </c>
    </row>
    <row r="163" spans="1:16">
      <c r="A163" s="3" t="str">
        <f t="shared" si="96"/>
        <v>3.0TDMARZO-261P XL N2</v>
      </c>
      <c r="B163" s="41" t="str">
        <f t="shared" si="99"/>
        <v>1P XL N2</v>
      </c>
      <c r="C163" s="3" t="s">
        <v>31</v>
      </c>
      <c r="D163" s="38" t="str">
        <f>W25</f>
        <v>MARZO-26</v>
      </c>
      <c r="E163" s="8">
        <f t="shared" ref="E163:P163" si="107">E100</f>
        <v>0.131609</v>
      </c>
      <c r="F163" s="8">
        <f t="shared" si="107"/>
        <v>0.131609</v>
      </c>
      <c r="G163" s="8">
        <f t="shared" si="107"/>
        <v>0.131609</v>
      </c>
      <c r="H163" s="8">
        <f t="shared" si="107"/>
        <v>0.131609</v>
      </c>
      <c r="I163" s="8">
        <f t="shared" si="107"/>
        <v>0.131609</v>
      </c>
      <c r="J163" s="8">
        <f t="shared" si="107"/>
        <v>0.131609</v>
      </c>
      <c r="K163" s="8">
        <f t="shared" si="107"/>
        <v>6.7557520547945199E-2</v>
      </c>
      <c r="L163" s="8">
        <f t="shared" si="107"/>
        <v>4.1785345205479454E-2</v>
      </c>
      <c r="M163" s="8">
        <f t="shared" si="107"/>
        <v>2.5650783561643836E-2</v>
      </c>
      <c r="N163" s="8">
        <f t="shared" si="107"/>
        <v>3.6113838356164385E-2</v>
      </c>
      <c r="O163" s="8">
        <f t="shared" si="107"/>
        <v>4.0625115068493152E-2</v>
      </c>
      <c r="P163" s="8">
        <f t="shared" si="107"/>
        <v>4.2072312328767125E-2</v>
      </c>
    </row>
    <row r="164" spans="1:16">
      <c r="A164" s="3" t="str">
        <f t="shared" si="96"/>
        <v>3.0TDMARZO-261P XL N3</v>
      </c>
      <c r="B164" s="41" t="str">
        <f t="shared" si="99"/>
        <v>1P XL N3</v>
      </c>
      <c r="C164" s="3" t="s">
        <v>31</v>
      </c>
      <c r="D164" s="38" t="str">
        <f>W25</f>
        <v>MARZO-26</v>
      </c>
      <c r="E164" s="8">
        <f t="shared" ref="E164:P164" si="108">E101</f>
        <v>0.12653300000000001</v>
      </c>
      <c r="F164" s="8">
        <f t="shared" si="108"/>
        <v>0.12653300000000001</v>
      </c>
      <c r="G164" s="8">
        <f t="shared" si="108"/>
        <v>0.12653300000000001</v>
      </c>
      <c r="H164" s="8">
        <f t="shared" si="108"/>
        <v>0.12653300000000001</v>
      </c>
      <c r="I164" s="8">
        <f t="shared" si="108"/>
        <v>0.12653300000000001</v>
      </c>
      <c r="J164" s="8">
        <f t="shared" si="108"/>
        <v>0.12653300000000001</v>
      </c>
      <c r="K164" s="8">
        <f t="shared" si="108"/>
        <v>6.6735602739726035E-2</v>
      </c>
      <c r="L164" s="8">
        <f t="shared" si="108"/>
        <v>4.0963427397260277E-2</v>
      </c>
      <c r="M164" s="8">
        <f t="shared" si="108"/>
        <v>2.4554893150684931E-2</v>
      </c>
      <c r="N164" s="8">
        <f t="shared" si="108"/>
        <v>3.2552194520547945E-2</v>
      </c>
      <c r="O164" s="8">
        <f t="shared" si="108"/>
        <v>3.2953882191780824E-2</v>
      </c>
      <c r="P164" s="8">
        <f t="shared" si="108"/>
        <v>3.1661353424657535E-2</v>
      </c>
    </row>
    <row r="165" spans="1:16">
      <c r="A165" s="3" t="str">
        <f t="shared" si="96"/>
        <v>3.0TDMARZO-26ESTABLE TALLER N1</v>
      </c>
      <c r="B165" s="41" t="str">
        <f t="shared" si="99"/>
        <v>ESTABLE TALLER N1</v>
      </c>
      <c r="C165" s="3" t="s">
        <v>31</v>
      </c>
      <c r="D165" s="38" t="str">
        <f>W25</f>
        <v>MARZO-26</v>
      </c>
      <c r="E165" s="8">
        <f t="shared" ref="E165:P165" si="109">E102</f>
        <v>0.21351600000000001</v>
      </c>
      <c r="F165" s="8">
        <f t="shared" si="109"/>
        <v>0.19653799999999999</v>
      </c>
      <c r="G165" s="8">
        <f t="shared" si="109"/>
        <v>0.145617</v>
      </c>
      <c r="H165" s="8">
        <f t="shared" si="109"/>
        <v>0.11894200000000001</v>
      </c>
      <c r="I165" s="8">
        <f t="shared" si="109"/>
        <v>0.10093299999999999</v>
      </c>
      <c r="J165" s="8">
        <f t="shared" si="109"/>
        <v>0.113591</v>
      </c>
      <c r="K165" s="8">
        <f t="shared" si="109"/>
        <v>5.5827197260273971E-2</v>
      </c>
      <c r="L165" s="8">
        <f t="shared" si="109"/>
        <v>2.9089372602739725E-2</v>
      </c>
      <c r="M165" s="8">
        <f t="shared" si="109"/>
        <v>1.2278175342465752E-2</v>
      </c>
      <c r="N165" s="8">
        <f t="shared" si="109"/>
        <v>1.0647487671232877E-2</v>
      </c>
      <c r="O165" s="8">
        <f t="shared" si="109"/>
        <v>6.8872630136986293E-3</v>
      </c>
      <c r="P165" s="8">
        <f t="shared" si="109"/>
        <v>3.9514712328767125E-3</v>
      </c>
    </row>
    <row r="166" spans="1:16">
      <c r="A166" s="3" t="str">
        <f t="shared" si="96"/>
        <v>3.0TDMARZO-26ESTABLE TALLER N2</v>
      </c>
      <c r="B166" s="41" t="str">
        <f t="shared" si="99"/>
        <v>ESTABLE TALLER N2</v>
      </c>
      <c r="C166" s="3" t="s">
        <v>31</v>
      </c>
      <c r="D166" s="38" t="str">
        <f>W25</f>
        <v>MARZO-26</v>
      </c>
      <c r="E166" s="8">
        <f t="shared" ref="E166:P166" si="110">E103</f>
        <v>0.20169899999999999</v>
      </c>
      <c r="F166" s="8">
        <f t="shared" si="110"/>
        <v>0.18472</v>
      </c>
      <c r="G166" s="8">
        <f t="shared" si="110"/>
        <v>0.1338</v>
      </c>
      <c r="H166" s="8">
        <f t="shared" si="110"/>
        <v>0.107124</v>
      </c>
      <c r="I166" s="8">
        <f t="shared" si="110"/>
        <v>8.9115E-2</v>
      </c>
      <c r="J166" s="8">
        <f t="shared" si="110"/>
        <v>0.101774</v>
      </c>
      <c r="K166" s="8">
        <f t="shared" si="110"/>
        <v>5.5827197260273971E-2</v>
      </c>
      <c r="L166" s="8">
        <f t="shared" si="110"/>
        <v>2.9089372602739725E-2</v>
      </c>
      <c r="M166" s="8">
        <f t="shared" si="110"/>
        <v>1.2278175342465752E-2</v>
      </c>
      <c r="N166" s="8">
        <f t="shared" si="110"/>
        <v>1.0647487671232877E-2</v>
      </c>
      <c r="O166" s="8">
        <f t="shared" si="110"/>
        <v>6.8872630136986293E-3</v>
      </c>
      <c r="P166" s="8">
        <f t="shared" si="110"/>
        <v>3.9514712328767125E-3</v>
      </c>
    </row>
    <row r="167" spans="1:16">
      <c r="A167" s="3" t="str">
        <f t="shared" si="96"/>
        <v>3.0TDMARZO-26ESTABLE TALLER N3</v>
      </c>
      <c r="B167" s="41" t="str">
        <f t="shared" si="99"/>
        <v>ESTABLE TALLER N3</v>
      </c>
      <c r="C167" s="3" t="s">
        <v>31</v>
      </c>
      <c r="D167" s="38" t="str">
        <f>W25</f>
        <v>MARZO-26</v>
      </c>
      <c r="E167" s="8">
        <f t="shared" ref="E167:P167" si="111">E104</f>
        <v>0.19542399999999999</v>
      </c>
      <c r="F167" s="8">
        <f t="shared" si="111"/>
        <v>0.17844599999999999</v>
      </c>
      <c r="G167" s="8">
        <f t="shared" si="111"/>
        <v>0.127526</v>
      </c>
      <c r="H167" s="8">
        <f t="shared" si="111"/>
        <v>0.10085</v>
      </c>
      <c r="I167" s="8">
        <f t="shared" si="111"/>
        <v>8.2840999999999998E-2</v>
      </c>
      <c r="J167" s="8">
        <f t="shared" si="111"/>
        <v>9.5499000000000001E-2</v>
      </c>
      <c r="K167" s="8">
        <f t="shared" si="111"/>
        <v>5.5827197260273971E-2</v>
      </c>
      <c r="L167" s="8">
        <f t="shared" si="111"/>
        <v>2.9089372602739725E-2</v>
      </c>
      <c r="M167" s="8">
        <f t="shared" si="111"/>
        <v>1.2278175342465752E-2</v>
      </c>
      <c r="N167" s="8">
        <f t="shared" si="111"/>
        <v>1.0647487671232877E-2</v>
      </c>
      <c r="O167" s="8">
        <f t="shared" si="111"/>
        <v>6.8872630136986293E-3</v>
      </c>
      <c r="P167" s="8">
        <f t="shared" si="111"/>
        <v>3.9514712328767125E-3</v>
      </c>
    </row>
    <row r="168" spans="1:16">
      <c r="A168" s="3" t="str">
        <f t="shared" si="96"/>
        <v>3.0TDMARZO-26ESTABLE TALLER + N1</v>
      </c>
      <c r="B168" s="41" t="str">
        <f t="shared" si="99"/>
        <v>ESTABLE TALLER + N1</v>
      </c>
      <c r="C168" s="3" t="s">
        <v>31</v>
      </c>
      <c r="D168" s="38" t="str">
        <f>W25</f>
        <v>MARZO-26</v>
      </c>
      <c r="E168" s="8">
        <f t="shared" ref="E168:P168" si="112">E105</f>
        <v>0.20294699999999999</v>
      </c>
      <c r="F168" s="8">
        <f t="shared" si="112"/>
        <v>0.185969</v>
      </c>
      <c r="G168" s="8">
        <f t="shared" si="112"/>
        <v>0.135049</v>
      </c>
      <c r="H168" s="8">
        <f t="shared" si="112"/>
        <v>0.108373</v>
      </c>
      <c r="I168" s="8">
        <f t="shared" si="112"/>
        <v>9.0364E-2</v>
      </c>
      <c r="J168" s="8">
        <f t="shared" si="112"/>
        <v>0.103022</v>
      </c>
      <c r="K168" s="8">
        <f t="shared" si="112"/>
        <v>6.4046375342465753E-2</v>
      </c>
      <c r="L168" s="8">
        <f t="shared" si="112"/>
        <v>3.7308550684931503E-2</v>
      </c>
      <c r="M168" s="8">
        <f t="shared" si="112"/>
        <v>2.0497353424657534E-2</v>
      </c>
      <c r="N168" s="8">
        <f t="shared" si="112"/>
        <v>2.9825569863013698E-2</v>
      </c>
      <c r="O168" s="8">
        <f t="shared" si="112"/>
        <v>3.1544797260273975E-2</v>
      </c>
      <c r="P168" s="8">
        <f t="shared" si="112"/>
        <v>3.1348731506849317E-2</v>
      </c>
    </row>
    <row r="169" spans="1:16">
      <c r="A169" s="3" t="str">
        <f t="shared" si="96"/>
        <v>3.0TDMARZO-26ESTABLE TALLER + N2</v>
      </c>
      <c r="B169" s="41" t="str">
        <f t="shared" si="99"/>
        <v>ESTABLE TALLER + N2</v>
      </c>
      <c r="C169" s="3" t="s">
        <v>31</v>
      </c>
      <c r="D169" s="38" t="str">
        <f>W25</f>
        <v>MARZO-26</v>
      </c>
      <c r="E169" s="8">
        <f t="shared" ref="E169:P169" si="113">E106</f>
        <v>0.197932</v>
      </c>
      <c r="F169" s="8">
        <f t="shared" si="113"/>
        <v>0.180954</v>
      </c>
      <c r="G169" s="8">
        <f t="shared" si="113"/>
        <v>0.13003300000000001</v>
      </c>
      <c r="H169" s="8">
        <f t="shared" si="113"/>
        <v>0.10335800000000001</v>
      </c>
      <c r="I169" s="8">
        <f t="shared" si="113"/>
        <v>8.5348999999999994E-2</v>
      </c>
      <c r="J169" s="8">
        <f t="shared" si="113"/>
        <v>9.8006999999999997E-2</v>
      </c>
      <c r="K169" s="8">
        <f t="shared" si="113"/>
        <v>5.9936786301369858E-2</v>
      </c>
      <c r="L169" s="8">
        <f t="shared" si="113"/>
        <v>3.3198961643835616E-2</v>
      </c>
      <c r="M169" s="8">
        <f t="shared" si="113"/>
        <v>1.6387764383561643E-2</v>
      </c>
      <c r="N169" s="8">
        <f t="shared" si="113"/>
        <v>2.5715980821917811E-2</v>
      </c>
      <c r="O169" s="8">
        <f t="shared" si="113"/>
        <v>2.7435208219178085E-2</v>
      </c>
      <c r="P169" s="8">
        <f t="shared" si="113"/>
        <v>2.7239142465753426E-2</v>
      </c>
    </row>
    <row r="170" spans="1:16">
      <c r="A170" s="3" t="str">
        <f t="shared" si="96"/>
        <v>3.0TDMARZO-26ESTABLE TALLER + N3</v>
      </c>
      <c r="B170" s="41" t="str">
        <f t="shared" si="99"/>
        <v>ESTABLE TALLER + N3</v>
      </c>
      <c r="C170" s="3" t="s">
        <v>31</v>
      </c>
      <c r="D170" s="38" t="str">
        <f>W25</f>
        <v>MARZO-26</v>
      </c>
      <c r="E170" s="8">
        <f t="shared" ref="E170:P170" si="114">E107</f>
        <v>0.193719</v>
      </c>
      <c r="F170" s="8">
        <f t="shared" si="114"/>
        <v>0.17674100000000001</v>
      </c>
      <c r="G170" s="8">
        <f t="shared" si="114"/>
        <v>0.12581999999999999</v>
      </c>
      <c r="H170" s="8">
        <f t="shared" si="114"/>
        <v>9.9144999999999997E-2</v>
      </c>
      <c r="I170" s="8">
        <f t="shared" si="114"/>
        <v>8.1136E-2</v>
      </c>
      <c r="J170" s="8">
        <f t="shared" si="114"/>
        <v>9.3794000000000002E-2</v>
      </c>
      <c r="K170" s="8">
        <f t="shared" si="114"/>
        <v>5.7197060273972596E-2</v>
      </c>
      <c r="L170" s="8">
        <f t="shared" si="114"/>
        <v>3.0459235616438356E-2</v>
      </c>
      <c r="M170" s="8">
        <f t="shared" si="114"/>
        <v>1.3648038356164384E-2</v>
      </c>
      <c r="N170" s="8">
        <f t="shared" si="114"/>
        <v>2.0236528767123285E-2</v>
      </c>
      <c r="O170" s="8">
        <f t="shared" si="114"/>
        <v>2.0585893150684931E-2</v>
      </c>
      <c r="P170" s="8">
        <f t="shared" si="114"/>
        <v>2.0389827397260276E-2</v>
      </c>
    </row>
    <row r="171" spans="1:16">
      <c r="A171" s="3" t="str">
        <f t="shared" si="96"/>
        <v>3.0TDMARZO-26DINAMICA N1</v>
      </c>
      <c r="B171" s="41" t="str">
        <f t="shared" si="99"/>
        <v>DINAMICA N1</v>
      </c>
      <c r="C171" s="3" t="s">
        <v>31</v>
      </c>
      <c r="D171" s="38" t="str">
        <f>W25</f>
        <v>MARZO-26</v>
      </c>
      <c r="E171" s="58">
        <f>'DINAMICA N1'!Z47/1000</f>
        <v>0.15399505923334142</v>
      </c>
      <c r="F171" s="58">
        <f>'DINAMICA N1'!AA47/1000</f>
        <v>0.15806248804284853</v>
      </c>
      <c r="G171" s="58">
        <f>'DINAMICA N1'!AB47/1000</f>
        <v>0.12899271381170704</v>
      </c>
      <c r="H171" s="58">
        <f>'DINAMICA N1'!AC47/1000</f>
        <v>9.9628099008025883E-2</v>
      </c>
      <c r="I171" s="58">
        <f>'DINAMICA N1'!AD47/1000</f>
        <v>9.2880009538055447E-2</v>
      </c>
      <c r="J171" s="58">
        <f>'DINAMICA N1'!AE47/1000</f>
        <v>0.11575320387340321</v>
      </c>
      <c r="K171" s="58">
        <f t="shared" ref="K171:P171" si="115">K108</f>
        <v>5.5827197260273971E-2</v>
      </c>
      <c r="L171" s="58">
        <f t="shared" si="115"/>
        <v>2.9089372602739725E-2</v>
      </c>
      <c r="M171" s="58">
        <f t="shared" si="115"/>
        <v>1.2278175342465752E-2</v>
      </c>
      <c r="N171" s="58">
        <f t="shared" si="115"/>
        <v>1.0647487671232877E-2</v>
      </c>
      <c r="O171" s="58">
        <f t="shared" si="115"/>
        <v>6.8872630136986293E-3</v>
      </c>
      <c r="P171" s="58">
        <f t="shared" si="115"/>
        <v>3.9514712328767125E-3</v>
      </c>
    </row>
    <row r="172" spans="1:16">
      <c r="A172" s="3" t="str">
        <f t="shared" si="96"/>
        <v>3.0TDMARZO-26DINAMICA N2</v>
      </c>
      <c r="B172" s="41" t="str">
        <f t="shared" si="99"/>
        <v>DINAMICA N2</v>
      </c>
      <c r="C172" s="3" t="s">
        <v>31</v>
      </c>
      <c r="D172" s="38" t="str">
        <f>W25</f>
        <v>MARZO-26</v>
      </c>
      <c r="E172" s="58">
        <f>'DINAMICA N2'!Z47/1000</f>
        <v>0.13774042643334142</v>
      </c>
      <c r="F172" s="58">
        <f>'DINAMICA N2'!AA47/1000</f>
        <v>0.14180785524284856</v>
      </c>
      <c r="G172" s="58">
        <f>'DINAMICA N2'!AB47/1000</f>
        <v>0.11273808101170704</v>
      </c>
      <c r="H172" s="58">
        <f>'DINAMICA N2'!AC47/1000</f>
        <v>8.3373466208025895E-2</v>
      </c>
      <c r="I172" s="58">
        <f>'DINAMICA N2'!AD47/1000</f>
        <v>7.6625376738055473E-2</v>
      </c>
      <c r="J172" s="58">
        <f>'DINAMICA N2'!AE47/1000</f>
        <v>9.9498571073403208E-2</v>
      </c>
      <c r="K172" s="58">
        <f t="shared" ref="K172:P172" si="116">K109</f>
        <v>5.5827197260273971E-2</v>
      </c>
      <c r="L172" s="58">
        <f t="shared" si="116"/>
        <v>2.9089372602739725E-2</v>
      </c>
      <c r="M172" s="58">
        <f t="shared" si="116"/>
        <v>1.2278175342465752E-2</v>
      </c>
      <c r="N172" s="58">
        <f t="shared" si="116"/>
        <v>1.0647487671232877E-2</v>
      </c>
      <c r="O172" s="58">
        <f t="shared" si="116"/>
        <v>6.8872630136986293E-3</v>
      </c>
      <c r="P172" s="58">
        <f t="shared" si="116"/>
        <v>3.9514712328767125E-3</v>
      </c>
    </row>
    <row r="173" spans="1:16">
      <c r="A173" s="3" t="str">
        <f t="shared" si="96"/>
        <v>3.0TDMARZO-26DINAMICA N3</v>
      </c>
      <c r="B173" s="41" t="str">
        <f t="shared" si="99"/>
        <v>DINAMICA N3</v>
      </c>
      <c r="C173" s="3" t="s">
        <v>31</v>
      </c>
      <c r="D173" s="38" t="str">
        <f>W25</f>
        <v>MARZO-26</v>
      </c>
      <c r="E173" s="58">
        <f>'DINAMICA N3'!Z47/1000</f>
        <v>0.1326741792333414</v>
      </c>
      <c r="F173" s="58">
        <f>'DINAMICA N3'!AA47/1000</f>
        <v>0.13674160804284854</v>
      </c>
      <c r="G173" s="58">
        <f>'DINAMICA N3'!AB47/1000</f>
        <v>0.10767183381170704</v>
      </c>
      <c r="H173" s="58">
        <f>'DINAMICA N3'!AC47/1000</f>
        <v>7.8307219008025883E-2</v>
      </c>
      <c r="I173" s="58">
        <f>'DINAMICA N3'!AD47/1000</f>
        <v>7.155912953805546E-2</v>
      </c>
      <c r="J173" s="58">
        <f>'DINAMICA N3'!AE47/1000</f>
        <v>9.4432323873403196E-2</v>
      </c>
      <c r="K173" s="58">
        <f t="shared" ref="K173:P173" si="117">K110</f>
        <v>5.5827197260273971E-2</v>
      </c>
      <c r="L173" s="58">
        <f t="shared" si="117"/>
        <v>2.9089372602739725E-2</v>
      </c>
      <c r="M173" s="58">
        <f t="shared" si="117"/>
        <v>1.2278175342465752E-2</v>
      </c>
      <c r="N173" s="58">
        <f t="shared" si="117"/>
        <v>1.0647487671232877E-2</v>
      </c>
      <c r="O173" s="58">
        <f t="shared" si="117"/>
        <v>6.8872630136986293E-3</v>
      </c>
      <c r="P173" s="58">
        <f t="shared" si="117"/>
        <v>3.9514712328767125E-3</v>
      </c>
    </row>
    <row r="174" spans="1:16">
      <c r="A174" s="3" t="str">
        <f>C174&amp;D174&amp;B174</f>
        <v>6.1TDMARZO-26ESTABLE N1</v>
      </c>
      <c r="B174" s="41" t="str">
        <f t="shared" si="99"/>
        <v>ESTABLE N1</v>
      </c>
      <c r="C174" s="3" t="s">
        <v>32</v>
      </c>
      <c r="D174" s="38" t="str">
        <f>W25</f>
        <v>MARZO-26</v>
      </c>
      <c r="E174" s="8">
        <f t="shared" ref="E174:J174" si="118">E111</f>
        <v>0.18954499999999999</v>
      </c>
      <c r="F174" s="8">
        <f t="shared" si="118"/>
        <v>0.166627</v>
      </c>
      <c r="G174" s="8">
        <f t="shared" si="118"/>
        <v>0.134685</v>
      </c>
      <c r="H174" s="8">
        <f t="shared" si="118"/>
        <v>0.11705599999999999</v>
      </c>
      <c r="I174" s="8">
        <f t="shared" si="118"/>
        <v>0.102246</v>
      </c>
      <c r="J174" s="8">
        <f t="shared" si="118"/>
        <v>0.133714</v>
      </c>
      <c r="K174" s="8">
        <f>K111</f>
        <v>8.1083200000000008E-2</v>
      </c>
      <c r="L174" s="8">
        <f t="shared" ref="L174:P174" si="119">L111</f>
        <v>4.2506052054794519E-2</v>
      </c>
      <c r="M174" s="8">
        <f t="shared" si="119"/>
        <v>1.8635290410958905E-2</v>
      </c>
      <c r="N174" s="8">
        <f t="shared" si="119"/>
        <v>1.4777613698630138E-2</v>
      </c>
      <c r="O174" s="8">
        <f t="shared" si="119"/>
        <v>5.8222273972602734E-3</v>
      </c>
      <c r="P174" s="8">
        <f t="shared" si="119"/>
        <v>2.7511808219178083E-3</v>
      </c>
    </row>
    <row r="175" spans="1:16">
      <c r="A175" s="3" t="str">
        <f t="shared" ref="A175:A194" si="120">C175&amp;D175&amp;B175</f>
        <v>6.1TDMARZO-26ESTABLE N2</v>
      </c>
      <c r="B175" s="41" t="str">
        <f t="shared" si="99"/>
        <v>ESTABLE N2</v>
      </c>
      <c r="C175" s="3" t="s">
        <v>32</v>
      </c>
      <c r="D175" s="38" t="str">
        <f>W25</f>
        <v>MARZO-26</v>
      </c>
      <c r="E175" s="8">
        <f t="shared" ref="E175:P175" si="121">E112</f>
        <v>0.177728</v>
      </c>
      <c r="F175" s="8">
        <f t="shared" si="121"/>
        <v>0.15481</v>
      </c>
      <c r="G175" s="8">
        <f t="shared" si="121"/>
        <v>0.122867</v>
      </c>
      <c r="H175" s="8">
        <f t="shared" si="121"/>
        <v>0.105239</v>
      </c>
      <c r="I175" s="8">
        <f t="shared" si="121"/>
        <v>9.0428999999999995E-2</v>
      </c>
      <c r="J175" s="8">
        <f t="shared" si="121"/>
        <v>0.12189700000000001</v>
      </c>
      <c r="K175" s="8">
        <f t="shared" si="121"/>
        <v>8.1083200000000008E-2</v>
      </c>
      <c r="L175" s="8">
        <f t="shared" si="121"/>
        <v>4.2506052054794519E-2</v>
      </c>
      <c r="M175" s="8">
        <f t="shared" si="121"/>
        <v>1.8635290410958905E-2</v>
      </c>
      <c r="N175" s="8">
        <f t="shared" si="121"/>
        <v>1.4777613698630138E-2</v>
      </c>
      <c r="O175" s="8">
        <f t="shared" si="121"/>
        <v>5.8222273972602734E-3</v>
      </c>
      <c r="P175" s="8">
        <f t="shared" si="121"/>
        <v>2.7511808219178083E-3</v>
      </c>
    </row>
    <row r="176" spans="1:16">
      <c r="A176" s="3" t="str">
        <f t="shared" si="120"/>
        <v>6.1TDMARZO-26ESTABLE N3</v>
      </c>
      <c r="B176" s="41" t="str">
        <f t="shared" si="99"/>
        <v>ESTABLE N3</v>
      </c>
      <c r="C176" s="3" t="s">
        <v>32</v>
      </c>
      <c r="D176" s="38" t="str">
        <f>W25</f>
        <v>MARZO-26</v>
      </c>
      <c r="E176" s="8">
        <f t="shared" ref="E176:P176" si="122">E113</f>
        <v>0.171454</v>
      </c>
      <c r="F176" s="8">
        <f t="shared" si="122"/>
        <v>0.148536</v>
      </c>
      <c r="G176" s="8">
        <f t="shared" si="122"/>
        <v>0.116593</v>
      </c>
      <c r="H176" s="8">
        <f t="shared" si="122"/>
        <v>9.8964999999999997E-2</v>
      </c>
      <c r="I176" s="8">
        <f t="shared" si="122"/>
        <v>8.4154999999999994E-2</v>
      </c>
      <c r="J176" s="8">
        <f t="shared" si="122"/>
        <v>0.115622</v>
      </c>
      <c r="K176" s="8">
        <f t="shared" si="122"/>
        <v>8.1083200000000008E-2</v>
      </c>
      <c r="L176" s="8">
        <f t="shared" si="122"/>
        <v>4.2506052054794519E-2</v>
      </c>
      <c r="M176" s="8">
        <f t="shared" si="122"/>
        <v>1.8635290410958905E-2</v>
      </c>
      <c r="N176" s="8">
        <f t="shared" si="122"/>
        <v>1.4777613698630138E-2</v>
      </c>
      <c r="O176" s="8">
        <f t="shared" si="122"/>
        <v>5.8222273972602734E-3</v>
      </c>
      <c r="P176" s="8">
        <f t="shared" si="122"/>
        <v>2.7511808219178083E-3</v>
      </c>
    </row>
    <row r="177" spans="1:16">
      <c r="A177" s="3" t="str">
        <f t="shared" si="120"/>
        <v>6.1TDMARZO-26ESTABLE PLUS N1</v>
      </c>
      <c r="B177" s="41" t="str">
        <f t="shared" si="99"/>
        <v>ESTABLE PLUS N1</v>
      </c>
      <c r="C177" s="3" t="s">
        <v>32</v>
      </c>
      <c r="D177" s="38" t="str">
        <f>W25</f>
        <v>MARZO-26</v>
      </c>
      <c r="E177" s="8">
        <f t="shared" ref="E177:P177" si="123">E114</f>
        <v>0.17787</v>
      </c>
      <c r="F177" s="8">
        <f t="shared" si="123"/>
        <v>0.15495200000000001</v>
      </c>
      <c r="G177" s="8">
        <f t="shared" si="123"/>
        <v>0.12300999999999999</v>
      </c>
      <c r="H177" s="8">
        <f t="shared" si="123"/>
        <v>0.105381</v>
      </c>
      <c r="I177" s="8">
        <f t="shared" si="123"/>
        <v>9.0570999999999999E-2</v>
      </c>
      <c r="J177" s="8">
        <f t="shared" si="123"/>
        <v>0.12203899999999999</v>
      </c>
      <c r="K177" s="8">
        <f t="shared" si="123"/>
        <v>8.9302378082191783E-2</v>
      </c>
      <c r="L177" s="8">
        <f t="shared" si="123"/>
        <v>5.07252301369863E-2</v>
      </c>
      <c r="M177" s="8">
        <f t="shared" si="123"/>
        <v>2.6854468493150683E-2</v>
      </c>
      <c r="N177" s="8">
        <f t="shared" si="123"/>
        <v>3.3955695890410961E-2</v>
      </c>
      <c r="O177" s="8">
        <f t="shared" si="123"/>
        <v>3.0479761643835618E-2</v>
      </c>
      <c r="P177" s="8">
        <f t="shared" si="123"/>
        <v>3.0148441095890412E-2</v>
      </c>
    </row>
    <row r="178" spans="1:16">
      <c r="A178" s="3" t="str">
        <f t="shared" si="120"/>
        <v>6.1TDMARZO-26ESTABLE PLUS N2</v>
      </c>
      <c r="B178" s="41" t="str">
        <f t="shared" si="99"/>
        <v>ESTABLE PLUS N2</v>
      </c>
      <c r="C178" s="3" t="s">
        <v>32</v>
      </c>
      <c r="D178" s="38" t="str">
        <f>W25</f>
        <v>MARZO-26</v>
      </c>
      <c r="E178" s="8">
        <f t="shared" ref="E178:P178" si="124">E115</f>
        <v>0.17380899999999999</v>
      </c>
      <c r="F178" s="8">
        <f t="shared" si="124"/>
        <v>0.150891</v>
      </c>
      <c r="G178" s="8">
        <f t="shared" si="124"/>
        <v>0.118949</v>
      </c>
      <c r="H178" s="8">
        <f t="shared" si="124"/>
        <v>0.10131999999999999</v>
      </c>
      <c r="I178" s="8">
        <f t="shared" si="124"/>
        <v>8.6510000000000004E-2</v>
      </c>
      <c r="J178" s="8">
        <f t="shared" si="124"/>
        <v>0.117978</v>
      </c>
      <c r="K178" s="8">
        <f t="shared" si="124"/>
        <v>8.5192789041095895E-2</v>
      </c>
      <c r="L178" s="8">
        <f t="shared" si="124"/>
        <v>4.6615641095890413E-2</v>
      </c>
      <c r="M178" s="8">
        <f t="shared" si="124"/>
        <v>2.2744879452054795E-2</v>
      </c>
      <c r="N178" s="8">
        <f t="shared" si="124"/>
        <v>2.984610684931507E-2</v>
      </c>
      <c r="O178" s="8">
        <f t="shared" si="124"/>
        <v>2.6370172602739727E-2</v>
      </c>
      <c r="P178" s="8">
        <f t="shared" si="124"/>
        <v>2.6038852054794524E-2</v>
      </c>
    </row>
    <row r="179" spans="1:16">
      <c r="A179" s="3" t="str">
        <f t="shared" si="120"/>
        <v>6.1TDMARZO-26ESTABLE PLUS N3</v>
      </c>
      <c r="B179" s="41" t="str">
        <f t="shared" si="99"/>
        <v>ESTABLE PLUS N3</v>
      </c>
      <c r="C179" s="3" t="s">
        <v>32</v>
      </c>
      <c r="D179" s="38" t="str">
        <f>W25</f>
        <v>MARZO-26</v>
      </c>
      <c r="E179" s="8">
        <f t="shared" ref="E179:P179" si="125">E116</f>
        <v>0.169626</v>
      </c>
      <c r="F179" s="8">
        <f t="shared" si="125"/>
        <v>0.14670900000000001</v>
      </c>
      <c r="G179" s="8">
        <f t="shared" si="125"/>
        <v>0.11476600000000001</v>
      </c>
      <c r="H179" s="8">
        <f t="shared" si="125"/>
        <v>9.7137000000000001E-2</v>
      </c>
      <c r="I179" s="8">
        <f t="shared" si="125"/>
        <v>8.2326999999999997E-2</v>
      </c>
      <c r="J179" s="8">
        <f t="shared" si="125"/>
        <v>0.11379499999999999</v>
      </c>
      <c r="K179" s="8">
        <f t="shared" si="125"/>
        <v>8.2453063013698633E-2</v>
      </c>
      <c r="L179" s="8">
        <f t="shared" si="125"/>
        <v>4.387591506849315E-2</v>
      </c>
      <c r="M179" s="8">
        <f t="shared" si="125"/>
        <v>2.0005153424657533E-2</v>
      </c>
      <c r="N179" s="8">
        <f t="shared" si="125"/>
        <v>2.4366654794520548E-2</v>
      </c>
      <c r="O179" s="8">
        <f t="shared" si="125"/>
        <v>1.9520857534246573E-2</v>
      </c>
      <c r="P179" s="8">
        <f t="shared" si="125"/>
        <v>1.9189536986301371E-2</v>
      </c>
    </row>
    <row r="180" spans="1:16">
      <c r="A180" s="3" t="str">
        <f t="shared" si="120"/>
        <v>6.1TDMARZO-261P N1</v>
      </c>
      <c r="B180" s="41" t="str">
        <f t="shared" si="99"/>
        <v>1P N1</v>
      </c>
      <c r="C180" s="3" t="s">
        <v>32</v>
      </c>
      <c r="D180" s="38" t="str">
        <f>W25</f>
        <v>MARZO-26</v>
      </c>
      <c r="E180" s="59">
        <f t="shared" ref="E180:P180" si="126">E117</f>
        <v>0</v>
      </c>
      <c r="F180" s="59">
        <f t="shared" si="126"/>
        <v>0</v>
      </c>
      <c r="G180" s="59">
        <f t="shared" si="126"/>
        <v>0</v>
      </c>
      <c r="H180" s="59">
        <f t="shared" si="126"/>
        <v>0</v>
      </c>
      <c r="I180" s="59">
        <f t="shared" si="126"/>
        <v>0</v>
      </c>
      <c r="J180" s="59">
        <f t="shared" si="126"/>
        <v>0</v>
      </c>
      <c r="K180" s="59">
        <f t="shared" si="126"/>
        <v>0</v>
      </c>
      <c r="L180" s="59">
        <f t="shared" si="126"/>
        <v>0</v>
      </c>
      <c r="M180" s="59">
        <f t="shared" si="126"/>
        <v>0</v>
      </c>
      <c r="N180" s="59">
        <f t="shared" si="126"/>
        <v>0</v>
      </c>
      <c r="O180" s="59">
        <f t="shared" si="126"/>
        <v>0</v>
      </c>
      <c r="P180" s="59">
        <f t="shared" si="126"/>
        <v>0</v>
      </c>
    </row>
    <row r="181" spans="1:16">
      <c r="A181" s="3" t="str">
        <f t="shared" si="120"/>
        <v>6.1TDMARZO-261P N2</v>
      </c>
      <c r="B181" s="41" t="str">
        <f t="shared" si="99"/>
        <v>1P N2</v>
      </c>
      <c r="C181" s="3" t="s">
        <v>32</v>
      </c>
      <c r="D181" s="38" t="str">
        <f>W25</f>
        <v>MARZO-26</v>
      </c>
      <c r="E181" s="59">
        <f t="shared" ref="E181:P181" si="127">E118</f>
        <v>0</v>
      </c>
      <c r="F181" s="59">
        <f t="shared" si="127"/>
        <v>0</v>
      </c>
      <c r="G181" s="59">
        <f t="shared" si="127"/>
        <v>0</v>
      </c>
      <c r="H181" s="59">
        <f t="shared" si="127"/>
        <v>0</v>
      </c>
      <c r="I181" s="59">
        <f t="shared" si="127"/>
        <v>0</v>
      </c>
      <c r="J181" s="59">
        <f t="shared" si="127"/>
        <v>0</v>
      </c>
      <c r="K181" s="59">
        <f t="shared" si="127"/>
        <v>0</v>
      </c>
      <c r="L181" s="59">
        <f t="shared" si="127"/>
        <v>0</v>
      </c>
      <c r="M181" s="59">
        <f t="shared" si="127"/>
        <v>0</v>
      </c>
      <c r="N181" s="59">
        <f t="shared" si="127"/>
        <v>0</v>
      </c>
      <c r="O181" s="59">
        <f t="shared" si="127"/>
        <v>0</v>
      </c>
      <c r="P181" s="59">
        <f t="shared" si="127"/>
        <v>0</v>
      </c>
    </row>
    <row r="182" spans="1:16">
      <c r="A182" s="3" t="str">
        <f t="shared" si="120"/>
        <v>6.1TDMARZO-261P N3</v>
      </c>
      <c r="B182" s="41" t="str">
        <f t="shared" si="99"/>
        <v>1P N3</v>
      </c>
      <c r="C182" s="3" t="s">
        <v>32</v>
      </c>
      <c r="D182" s="38" t="str">
        <f>W25</f>
        <v>MARZO-26</v>
      </c>
      <c r="E182" s="59">
        <f t="shared" ref="E182:P182" si="128">E119</f>
        <v>0</v>
      </c>
      <c r="F182" s="59">
        <f t="shared" si="128"/>
        <v>0</v>
      </c>
      <c r="G182" s="59">
        <f t="shared" si="128"/>
        <v>0</v>
      </c>
      <c r="H182" s="59">
        <f t="shared" si="128"/>
        <v>0</v>
      </c>
      <c r="I182" s="59">
        <f t="shared" si="128"/>
        <v>0</v>
      </c>
      <c r="J182" s="59">
        <f t="shared" si="128"/>
        <v>0</v>
      </c>
      <c r="K182" s="59">
        <f t="shared" si="128"/>
        <v>0</v>
      </c>
      <c r="L182" s="59">
        <f t="shared" si="128"/>
        <v>0</v>
      </c>
      <c r="M182" s="59">
        <f t="shared" si="128"/>
        <v>0</v>
      </c>
      <c r="N182" s="59">
        <f t="shared" si="128"/>
        <v>0</v>
      </c>
      <c r="O182" s="59">
        <f t="shared" si="128"/>
        <v>0</v>
      </c>
      <c r="P182" s="59">
        <f t="shared" si="128"/>
        <v>0</v>
      </c>
    </row>
    <row r="183" spans="1:16">
      <c r="A183" s="3" t="str">
        <f t="shared" ref="A183:A185" si="129">C183&amp;D183&amp;B183</f>
        <v>6.1TDMARZO-261P XL N1</v>
      </c>
      <c r="B183" s="41" t="str">
        <f t="shared" si="99"/>
        <v>1P XL N1</v>
      </c>
      <c r="C183" s="3" t="s">
        <v>32</v>
      </c>
      <c r="D183" s="38" t="str">
        <f>W25</f>
        <v>MARZO-26</v>
      </c>
      <c r="E183" s="59">
        <f t="shared" ref="E183:P183" si="130">E120</f>
        <v>0</v>
      </c>
      <c r="F183" s="59">
        <f t="shared" si="130"/>
        <v>0</v>
      </c>
      <c r="G183" s="59">
        <f t="shared" si="130"/>
        <v>0</v>
      </c>
      <c r="H183" s="59">
        <f t="shared" si="130"/>
        <v>0</v>
      </c>
      <c r="I183" s="59">
        <f t="shared" si="130"/>
        <v>0</v>
      </c>
      <c r="J183" s="59">
        <f t="shared" si="130"/>
        <v>0</v>
      </c>
      <c r="K183" s="59">
        <f t="shared" si="130"/>
        <v>0</v>
      </c>
      <c r="L183" s="59">
        <f t="shared" si="130"/>
        <v>0</v>
      </c>
      <c r="M183" s="59">
        <f t="shared" si="130"/>
        <v>0</v>
      </c>
      <c r="N183" s="59">
        <f t="shared" si="130"/>
        <v>0</v>
      </c>
      <c r="O183" s="59">
        <f t="shared" si="130"/>
        <v>0</v>
      </c>
      <c r="P183" s="59">
        <f t="shared" si="130"/>
        <v>0</v>
      </c>
    </row>
    <row r="184" spans="1:16">
      <c r="A184" s="3" t="str">
        <f t="shared" si="129"/>
        <v>6.1TDMARZO-261P XL N2</v>
      </c>
      <c r="B184" s="41" t="str">
        <f t="shared" si="99"/>
        <v>1P XL N2</v>
      </c>
      <c r="C184" s="3" t="s">
        <v>32</v>
      </c>
      <c r="D184" s="38" t="str">
        <f>W25</f>
        <v>MARZO-26</v>
      </c>
      <c r="E184" s="59">
        <f t="shared" ref="E184:P184" si="131">E121</f>
        <v>0</v>
      </c>
      <c r="F184" s="59">
        <f t="shared" si="131"/>
        <v>0</v>
      </c>
      <c r="G184" s="59">
        <f t="shared" si="131"/>
        <v>0</v>
      </c>
      <c r="H184" s="59">
        <f t="shared" si="131"/>
        <v>0</v>
      </c>
      <c r="I184" s="59">
        <f t="shared" si="131"/>
        <v>0</v>
      </c>
      <c r="J184" s="59">
        <f t="shared" si="131"/>
        <v>0</v>
      </c>
      <c r="K184" s="59">
        <f t="shared" si="131"/>
        <v>0</v>
      </c>
      <c r="L184" s="59">
        <f t="shared" si="131"/>
        <v>0</v>
      </c>
      <c r="M184" s="59">
        <f t="shared" si="131"/>
        <v>0</v>
      </c>
      <c r="N184" s="59">
        <f t="shared" si="131"/>
        <v>0</v>
      </c>
      <c r="O184" s="59">
        <f t="shared" si="131"/>
        <v>0</v>
      </c>
      <c r="P184" s="59">
        <f t="shared" si="131"/>
        <v>0</v>
      </c>
    </row>
    <row r="185" spans="1:16">
      <c r="A185" s="3" t="str">
        <f t="shared" si="129"/>
        <v>6.1TDMARZO-261P XL N3</v>
      </c>
      <c r="B185" s="41" t="str">
        <f t="shared" si="99"/>
        <v>1P XL N3</v>
      </c>
      <c r="C185" s="3" t="s">
        <v>32</v>
      </c>
      <c r="D185" s="38" t="str">
        <f>W25</f>
        <v>MARZO-26</v>
      </c>
      <c r="E185" s="59">
        <f t="shared" ref="E185:P185" si="132">E122</f>
        <v>0</v>
      </c>
      <c r="F185" s="59">
        <f t="shared" si="132"/>
        <v>0</v>
      </c>
      <c r="G185" s="59">
        <f t="shared" si="132"/>
        <v>0</v>
      </c>
      <c r="H185" s="59">
        <f t="shared" si="132"/>
        <v>0</v>
      </c>
      <c r="I185" s="59">
        <f t="shared" si="132"/>
        <v>0</v>
      </c>
      <c r="J185" s="59">
        <f t="shared" si="132"/>
        <v>0</v>
      </c>
      <c r="K185" s="59">
        <f t="shared" si="132"/>
        <v>0</v>
      </c>
      <c r="L185" s="59">
        <f t="shared" si="132"/>
        <v>0</v>
      </c>
      <c r="M185" s="59">
        <f t="shared" si="132"/>
        <v>0</v>
      </c>
      <c r="N185" s="59">
        <f t="shared" si="132"/>
        <v>0</v>
      </c>
      <c r="O185" s="59">
        <f t="shared" si="132"/>
        <v>0</v>
      </c>
      <c r="P185" s="59">
        <f t="shared" si="132"/>
        <v>0</v>
      </c>
    </row>
    <row r="186" spans="1:16">
      <c r="A186" s="3" t="str">
        <f t="shared" si="120"/>
        <v>6.1TDMARZO-26ESTABLE TALLER N1</v>
      </c>
      <c r="B186" s="41" t="str">
        <f t="shared" si="99"/>
        <v>ESTABLE TALLER N1</v>
      </c>
      <c r="C186" s="3" t="s">
        <v>32</v>
      </c>
      <c r="D186" s="38" t="str">
        <f>W25</f>
        <v>MARZO-26</v>
      </c>
      <c r="E186" s="8">
        <f t="shared" ref="E186:P186" si="133">E123</f>
        <v>0.18421199999999999</v>
      </c>
      <c r="F186" s="8">
        <f t="shared" si="133"/>
        <v>0.17197899999999999</v>
      </c>
      <c r="G186" s="8">
        <f t="shared" si="133"/>
        <v>0.13175500000000001</v>
      </c>
      <c r="H186" s="8">
        <f t="shared" si="133"/>
        <v>0.109319</v>
      </c>
      <c r="I186" s="8">
        <f t="shared" si="133"/>
        <v>9.3114000000000002E-2</v>
      </c>
      <c r="J186" s="8">
        <f t="shared" si="133"/>
        <v>0.105131</v>
      </c>
      <c r="K186" s="8">
        <f t="shared" si="133"/>
        <v>8.1083200000000008E-2</v>
      </c>
      <c r="L186" s="8">
        <f t="shared" si="133"/>
        <v>4.2506052054794519E-2</v>
      </c>
      <c r="M186" s="8">
        <f t="shared" si="133"/>
        <v>1.8635290410958905E-2</v>
      </c>
      <c r="N186" s="8">
        <f t="shared" si="133"/>
        <v>1.4777613698630138E-2</v>
      </c>
      <c r="O186" s="8">
        <f t="shared" si="133"/>
        <v>5.8222273972602734E-3</v>
      </c>
      <c r="P186" s="8">
        <f t="shared" si="133"/>
        <v>2.7511808219178083E-3</v>
      </c>
    </row>
    <row r="187" spans="1:16">
      <c r="A187" s="3" t="str">
        <f t="shared" si="120"/>
        <v>6.1TDMARZO-26ESTABLE TALLER N2</v>
      </c>
      <c r="B187" s="41" t="str">
        <f t="shared" si="99"/>
        <v>ESTABLE TALLER N2</v>
      </c>
      <c r="C187" s="3" t="s">
        <v>32</v>
      </c>
      <c r="D187" s="38" t="str">
        <f>W25</f>
        <v>MARZO-26</v>
      </c>
      <c r="E187" s="8">
        <f t="shared" ref="E187:P187" si="134">E124</f>
        <v>0.17239399999999999</v>
      </c>
      <c r="F187" s="8">
        <f t="shared" si="134"/>
        <v>0.160162</v>
      </c>
      <c r="G187" s="8">
        <f t="shared" si="134"/>
        <v>0.119937</v>
      </c>
      <c r="H187" s="8">
        <f t="shared" si="134"/>
        <v>9.7502000000000005E-2</v>
      </c>
      <c r="I187" s="8">
        <f t="shared" si="134"/>
        <v>8.1296999999999994E-2</v>
      </c>
      <c r="J187" s="8">
        <f t="shared" si="134"/>
        <v>9.3312999999999993E-2</v>
      </c>
      <c r="K187" s="8">
        <f t="shared" si="134"/>
        <v>8.1083200000000008E-2</v>
      </c>
      <c r="L187" s="8">
        <f t="shared" si="134"/>
        <v>4.2506052054794519E-2</v>
      </c>
      <c r="M187" s="8">
        <f t="shared" si="134"/>
        <v>1.8635290410958905E-2</v>
      </c>
      <c r="N187" s="8">
        <f t="shared" si="134"/>
        <v>1.4777613698630138E-2</v>
      </c>
      <c r="O187" s="8">
        <f t="shared" si="134"/>
        <v>5.8222273972602734E-3</v>
      </c>
      <c r="P187" s="8">
        <f t="shared" si="134"/>
        <v>2.7511808219178083E-3</v>
      </c>
    </row>
    <row r="188" spans="1:16">
      <c r="A188" s="3" t="str">
        <f t="shared" si="120"/>
        <v>6.1TDMARZO-26ESTABLE TALLER N3</v>
      </c>
      <c r="B188" s="41" t="str">
        <f t="shared" si="99"/>
        <v>ESTABLE TALLER N3</v>
      </c>
      <c r="C188" s="3" t="s">
        <v>32</v>
      </c>
      <c r="D188" s="38" t="str">
        <f>W25</f>
        <v>MARZO-26</v>
      </c>
      <c r="E188" s="8">
        <f t="shared" ref="E188:P188" si="135">E125</f>
        <v>0.16611999999999999</v>
      </c>
      <c r="F188" s="8">
        <f t="shared" si="135"/>
        <v>0.153887</v>
      </c>
      <c r="G188" s="8">
        <f t="shared" si="135"/>
        <v>0.113663</v>
      </c>
      <c r="H188" s="8">
        <f t="shared" si="135"/>
        <v>9.1228000000000004E-2</v>
      </c>
      <c r="I188" s="8">
        <f t="shared" si="135"/>
        <v>7.5023000000000006E-2</v>
      </c>
      <c r="J188" s="8">
        <f t="shared" si="135"/>
        <v>8.7039000000000005E-2</v>
      </c>
      <c r="K188" s="8">
        <f t="shared" si="135"/>
        <v>8.1083200000000008E-2</v>
      </c>
      <c r="L188" s="8">
        <f t="shared" si="135"/>
        <v>4.2506052054794519E-2</v>
      </c>
      <c r="M188" s="8">
        <f t="shared" si="135"/>
        <v>1.8635290410958905E-2</v>
      </c>
      <c r="N188" s="8">
        <f t="shared" si="135"/>
        <v>1.4777613698630138E-2</v>
      </c>
      <c r="O188" s="8">
        <f t="shared" si="135"/>
        <v>5.8222273972602734E-3</v>
      </c>
      <c r="P188" s="8">
        <f t="shared" si="135"/>
        <v>2.7511808219178083E-3</v>
      </c>
    </row>
    <row r="189" spans="1:16">
      <c r="A189" s="3" t="str">
        <f t="shared" si="120"/>
        <v>6.1TDMARZO-26ESTABLE TALLER + N1</v>
      </c>
      <c r="B189" s="41" t="str">
        <f t="shared" si="99"/>
        <v>ESTABLE TALLER + N1</v>
      </c>
      <c r="C189" s="3" t="s">
        <v>32</v>
      </c>
      <c r="D189" s="38" t="str">
        <f>W25</f>
        <v>MARZO-26</v>
      </c>
      <c r="E189" s="8">
        <f t="shared" ref="E189:P189" si="136">E126</f>
        <v>0.172537</v>
      </c>
      <c r="F189" s="8">
        <f t="shared" si="136"/>
        <v>0.160304</v>
      </c>
      <c r="G189" s="8">
        <f t="shared" si="136"/>
        <v>0.12007900000000001</v>
      </c>
      <c r="H189" s="8">
        <f t="shared" si="136"/>
        <v>9.7643999999999995E-2</v>
      </c>
      <c r="I189" s="8">
        <f t="shared" si="136"/>
        <v>8.1438999999999998E-2</v>
      </c>
      <c r="J189" s="8">
        <f t="shared" si="136"/>
        <v>9.3455999999999997E-2</v>
      </c>
      <c r="K189" s="8">
        <f t="shared" si="136"/>
        <v>8.9302378082191783E-2</v>
      </c>
      <c r="L189" s="8">
        <f t="shared" si="136"/>
        <v>5.07252301369863E-2</v>
      </c>
      <c r="M189" s="8">
        <f t="shared" si="136"/>
        <v>2.6854468493150683E-2</v>
      </c>
      <c r="N189" s="8">
        <f t="shared" si="136"/>
        <v>3.3955695890410961E-2</v>
      </c>
      <c r="O189" s="8">
        <f t="shared" si="136"/>
        <v>3.0479761643835618E-2</v>
      </c>
      <c r="P189" s="8">
        <f t="shared" si="136"/>
        <v>3.0148441095890412E-2</v>
      </c>
    </row>
    <row r="190" spans="1:16">
      <c r="A190" s="3" t="str">
        <f t="shared" si="120"/>
        <v>6.1TDMARZO-26ESTABLE TALLER + N2</v>
      </c>
      <c r="B190" s="41" t="str">
        <f t="shared" si="99"/>
        <v>ESTABLE TALLER + N2</v>
      </c>
      <c r="C190" s="3" t="s">
        <v>32</v>
      </c>
      <c r="D190" s="38" t="str">
        <f>W25</f>
        <v>MARZO-26</v>
      </c>
      <c r="E190" s="8">
        <f t="shared" ref="E190:P190" si="137">E127</f>
        <v>0.16847599999999999</v>
      </c>
      <c r="F190" s="8">
        <f t="shared" si="137"/>
        <v>0.15624299999999999</v>
      </c>
      <c r="G190" s="8">
        <f t="shared" si="137"/>
        <v>0.116019</v>
      </c>
      <c r="H190" s="8">
        <f t="shared" si="137"/>
        <v>9.3583E-2</v>
      </c>
      <c r="I190" s="8">
        <f t="shared" si="137"/>
        <v>7.7378000000000002E-2</v>
      </c>
      <c r="J190" s="8">
        <f t="shared" si="137"/>
        <v>8.9395000000000002E-2</v>
      </c>
      <c r="K190" s="8">
        <f t="shared" si="137"/>
        <v>8.5192789041095895E-2</v>
      </c>
      <c r="L190" s="8">
        <f t="shared" si="137"/>
        <v>4.6615641095890413E-2</v>
      </c>
      <c r="M190" s="8">
        <f t="shared" si="137"/>
        <v>2.2744879452054795E-2</v>
      </c>
      <c r="N190" s="8">
        <f t="shared" si="137"/>
        <v>2.984610684931507E-2</v>
      </c>
      <c r="O190" s="8">
        <f t="shared" si="137"/>
        <v>2.6370172602739727E-2</v>
      </c>
      <c r="P190" s="8">
        <f t="shared" si="137"/>
        <v>2.6038852054794524E-2</v>
      </c>
    </row>
    <row r="191" spans="1:16">
      <c r="A191" s="3" t="str">
        <f t="shared" si="120"/>
        <v>6.1TDMARZO-26ESTABLE TALLER + N3</v>
      </c>
      <c r="B191" s="41" t="str">
        <f t="shared" si="99"/>
        <v>ESTABLE TALLER + N3</v>
      </c>
      <c r="C191" s="3" t="s">
        <v>32</v>
      </c>
      <c r="D191" s="38" t="str">
        <f>W25</f>
        <v>MARZO-26</v>
      </c>
      <c r="E191" s="8">
        <f t="shared" ref="E191:P191" si="138">E128</f>
        <v>0.16429299999999999</v>
      </c>
      <c r="F191" s="8">
        <f t="shared" si="138"/>
        <v>0.15206</v>
      </c>
      <c r="G191" s="8">
        <f t="shared" si="138"/>
        <v>0.111836</v>
      </c>
      <c r="H191" s="8">
        <f t="shared" si="138"/>
        <v>8.9400999999999994E-2</v>
      </c>
      <c r="I191" s="8">
        <f t="shared" si="138"/>
        <v>7.3194999999999996E-2</v>
      </c>
      <c r="J191" s="8">
        <f t="shared" si="138"/>
        <v>8.5211999999999996E-2</v>
      </c>
      <c r="K191" s="8">
        <f t="shared" si="138"/>
        <v>8.2453063013698633E-2</v>
      </c>
      <c r="L191" s="8">
        <f t="shared" si="138"/>
        <v>4.387591506849315E-2</v>
      </c>
      <c r="M191" s="8">
        <f t="shared" si="138"/>
        <v>2.0005153424657533E-2</v>
      </c>
      <c r="N191" s="8">
        <f t="shared" si="138"/>
        <v>2.4366654794520548E-2</v>
      </c>
      <c r="O191" s="8">
        <f t="shared" si="138"/>
        <v>1.9520857534246573E-2</v>
      </c>
      <c r="P191" s="8">
        <f t="shared" si="138"/>
        <v>1.9189536986301371E-2</v>
      </c>
    </row>
    <row r="192" spans="1:16">
      <c r="A192" s="3" t="str">
        <f t="shared" si="120"/>
        <v>6.1TDMARZO-26DINAMICA N1</v>
      </c>
      <c r="B192" s="41" t="str">
        <f t="shared" si="99"/>
        <v>DINAMICA N1</v>
      </c>
      <c r="C192" s="3" t="s">
        <v>32</v>
      </c>
      <c r="D192" s="38" t="str">
        <f>W25</f>
        <v>MARZO-26</v>
      </c>
      <c r="E192" s="58">
        <f>'DINAMICA N1'!G47/1000</f>
        <v>0.13257508130653164</v>
      </c>
      <c r="F192" s="58">
        <f>'DINAMICA N1'!H47/1000</f>
        <v>0.1386341588199286</v>
      </c>
      <c r="G192" s="58">
        <f>'DINAMICA N1'!I47/1000</f>
        <v>0.11581239959028865</v>
      </c>
      <c r="H192" s="58">
        <f>'DINAMICA N1'!J47/1000</f>
        <v>9.1505791728578784E-2</v>
      </c>
      <c r="I192" s="58">
        <f>'DINAMICA N1'!K47/1000</f>
        <v>8.509369298964807E-2</v>
      </c>
      <c r="J192" s="58">
        <f>'DINAMICA N1'!L47/1000</f>
        <v>0.10589224662955529</v>
      </c>
      <c r="K192" s="60">
        <f t="shared" ref="K192:P192" si="139">K129</f>
        <v>8.1083200000000008E-2</v>
      </c>
      <c r="L192" s="60">
        <f t="shared" si="139"/>
        <v>4.2506052054794519E-2</v>
      </c>
      <c r="M192" s="60">
        <f t="shared" si="139"/>
        <v>1.8635290410958905E-2</v>
      </c>
      <c r="N192" s="60">
        <f t="shared" si="139"/>
        <v>1.4777613698630138E-2</v>
      </c>
      <c r="O192" s="60">
        <f t="shared" si="139"/>
        <v>5.8222273972602734E-3</v>
      </c>
      <c r="P192" s="60">
        <f t="shared" si="139"/>
        <v>2.7511808219178083E-3</v>
      </c>
    </row>
    <row r="193" spans="1:17">
      <c r="A193" s="3" t="str">
        <f t="shared" si="120"/>
        <v>6.1TDMARZO-26DINAMICA N2</v>
      </c>
      <c r="B193" s="41" t="str">
        <f t="shared" si="99"/>
        <v>DINAMICA N2</v>
      </c>
      <c r="C193" s="3" t="s">
        <v>32</v>
      </c>
      <c r="D193" s="38" t="str">
        <f>W25</f>
        <v>MARZO-26</v>
      </c>
      <c r="E193" s="58">
        <f>'DINAMICA N2'!G47/1000</f>
        <v>0.11632044850653167</v>
      </c>
      <c r="F193" s="58">
        <f>'DINAMICA N2'!H47/1000</f>
        <v>0.12237952601992862</v>
      </c>
      <c r="G193" s="58">
        <f>'DINAMICA N2'!I47/1000</f>
        <v>9.9557766790288674E-2</v>
      </c>
      <c r="H193" s="58">
        <f>'DINAMICA N2'!J47/1000</f>
        <v>7.525115892857881E-2</v>
      </c>
      <c r="I193" s="58">
        <f>'DINAMICA N2'!K47/1000</f>
        <v>6.8839060189648082E-2</v>
      </c>
      <c r="J193" s="58">
        <f>'DINAMICA N2'!L47/1000</f>
        <v>8.963761382955529E-2</v>
      </c>
      <c r="K193" s="60">
        <f t="shared" ref="K193:P193" si="140">K130</f>
        <v>8.1083200000000008E-2</v>
      </c>
      <c r="L193" s="60">
        <f t="shared" si="140"/>
        <v>4.2506052054794519E-2</v>
      </c>
      <c r="M193" s="60">
        <f t="shared" si="140"/>
        <v>1.8635290410958905E-2</v>
      </c>
      <c r="N193" s="60">
        <f t="shared" si="140"/>
        <v>1.4777613698630138E-2</v>
      </c>
      <c r="O193" s="60">
        <f t="shared" si="140"/>
        <v>5.8222273972602734E-3</v>
      </c>
      <c r="P193" s="60">
        <f t="shared" si="140"/>
        <v>2.7511808219178083E-3</v>
      </c>
    </row>
    <row r="194" spans="1:17">
      <c r="A194" s="3" t="str">
        <f t="shared" si="120"/>
        <v>6.1TDMARZO-26DINAMICA N3</v>
      </c>
      <c r="B194" s="41" t="str">
        <f t="shared" si="99"/>
        <v>DINAMICA N3</v>
      </c>
      <c r="C194" s="3" t="s">
        <v>32</v>
      </c>
      <c r="D194" s="38" t="str">
        <f>W25</f>
        <v>MARZO-26</v>
      </c>
      <c r="E194" s="58">
        <f>'DINAMICA N3'!G47/1000</f>
        <v>0.11125420130653166</v>
      </c>
      <c r="F194" s="58">
        <f>'DINAMICA N3'!H47/1000</f>
        <v>0.11731327881992863</v>
      </c>
      <c r="G194" s="58">
        <f>'DINAMICA N3'!I47/1000</f>
        <v>9.4491519590288661E-2</v>
      </c>
      <c r="H194" s="58">
        <f>'DINAMICA N3'!J47/1000</f>
        <v>7.0184911728578797E-2</v>
      </c>
      <c r="I194" s="58">
        <f>'DINAMICA N3'!K47/1000</f>
        <v>6.3772812989648084E-2</v>
      </c>
      <c r="J194" s="58">
        <f>'DINAMICA N3'!L47/1000</f>
        <v>8.4571366629555292E-2</v>
      </c>
      <c r="K194" s="60">
        <f t="shared" ref="K194:P194" si="141">K131</f>
        <v>8.1083200000000008E-2</v>
      </c>
      <c r="L194" s="60">
        <f t="shared" si="141"/>
        <v>4.2506052054794519E-2</v>
      </c>
      <c r="M194" s="60">
        <f t="shared" si="141"/>
        <v>1.8635290410958905E-2</v>
      </c>
      <c r="N194" s="60">
        <f t="shared" si="141"/>
        <v>1.4777613698630138E-2</v>
      </c>
      <c r="O194" s="60">
        <f t="shared" si="141"/>
        <v>5.8222273972602734E-3</v>
      </c>
      <c r="P194" s="60">
        <f t="shared" si="141"/>
        <v>2.7511808219178083E-3</v>
      </c>
    </row>
    <row r="195" spans="1:17">
      <c r="A195" s="3" t="str">
        <f>C195&amp;D195&amp;B195</f>
        <v>2.0TDABRIL-25ESTABLE N1</v>
      </c>
      <c r="B195" s="41" t="str">
        <f t="shared" si="99"/>
        <v>ESTABLE N1</v>
      </c>
      <c r="C195" s="3" t="s">
        <v>56</v>
      </c>
      <c r="D195" s="38" t="str">
        <f>W26</f>
        <v>ABRIL-25</v>
      </c>
      <c r="E195" s="8">
        <f>E132</f>
        <v>0.234345</v>
      </c>
      <c r="F195" s="8">
        <f t="shared" ref="F195:J195" si="142">F132</f>
        <v>0.162388</v>
      </c>
      <c r="G195" s="8">
        <f t="shared" si="142"/>
        <v>0.13711000000000001</v>
      </c>
      <c r="H195" s="8">
        <f t="shared" si="142"/>
        <v>0</v>
      </c>
      <c r="I195" s="8">
        <f t="shared" si="142"/>
        <v>0</v>
      </c>
      <c r="J195" s="8">
        <f t="shared" si="142"/>
        <v>0</v>
      </c>
      <c r="K195" s="8">
        <f>K132</f>
        <v>7.5902501369863012E-2</v>
      </c>
      <c r="L195" s="8">
        <f>L132</f>
        <v>1.9874602739726028E-3</v>
      </c>
      <c r="M195" s="8"/>
      <c r="N195" s="8"/>
      <c r="O195" s="8"/>
      <c r="P195" s="8"/>
    </row>
    <row r="196" spans="1:17">
      <c r="A196" s="3" t="str">
        <f t="shared" ref="A196:A215" si="143">C196&amp;D196&amp;B196</f>
        <v>2.0TDABRIL-25ESTABLE N2</v>
      </c>
      <c r="B196" s="41" t="str">
        <f t="shared" si="99"/>
        <v>ESTABLE N2</v>
      </c>
      <c r="C196" s="3" t="s">
        <v>56</v>
      </c>
      <c r="D196" s="38" t="str">
        <f>W26</f>
        <v>ABRIL-25</v>
      </c>
      <c r="E196" s="8">
        <f t="shared" ref="E196:L196" si="144">E133</f>
        <v>0.222528</v>
      </c>
      <c r="F196" s="8">
        <f t="shared" si="144"/>
        <v>0.15057100000000001</v>
      </c>
      <c r="G196" s="8">
        <f t="shared" si="144"/>
        <v>0.12529299999999999</v>
      </c>
      <c r="H196" s="8">
        <f t="shared" si="144"/>
        <v>0</v>
      </c>
      <c r="I196" s="8">
        <f t="shared" si="144"/>
        <v>0</v>
      </c>
      <c r="J196" s="8">
        <f t="shared" si="144"/>
        <v>0</v>
      </c>
      <c r="K196" s="8">
        <f t="shared" si="144"/>
        <v>7.5902501369863012E-2</v>
      </c>
      <c r="L196" s="8">
        <f t="shared" si="144"/>
        <v>1.9874602739726028E-3</v>
      </c>
      <c r="M196" s="8"/>
      <c r="N196" s="8"/>
      <c r="O196" s="8"/>
      <c r="P196" s="8"/>
    </row>
    <row r="197" spans="1:17">
      <c r="A197" s="3" t="str">
        <f t="shared" si="143"/>
        <v>2.0TDABRIL-25ESTABLE N3</v>
      </c>
      <c r="B197" s="41" t="str">
        <f t="shared" si="99"/>
        <v>ESTABLE N3</v>
      </c>
      <c r="C197" s="3" t="s">
        <v>56</v>
      </c>
      <c r="D197" s="38" t="str">
        <f>W26</f>
        <v>ABRIL-25</v>
      </c>
      <c r="E197" s="8">
        <f t="shared" ref="E197:L197" si="145">E134</f>
        <v>0.216254</v>
      </c>
      <c r="F197" s="8">
        <f t="shared" si="145"/>
        <v>0.14429600000000001</v>
      </c>
      <c r="G197" s="8">
        <f t="shared" si="145"/>
        <v>0.119019</v>
      </c>
      <c r="H197" s="8">
        <f t="shared" si="145"/>
        <v>0</v>
      </c>
      <c r="I197" s="8">
        <f t="shared" si="145"/>
        <v>0</v>
      </c>
      <c r="J197" s="8">
        <f t="shared" si="145"/>
        <v>0</v>
      </c>
      <c r="K197" s="8">
        <f t="shared" si="145"/>
        <v>7.5902501369863012E-2</v>
      </c>
      <c r="L197" s="8">
        <f t="shared" si="145"/>
        <v>1.9874602739726028E-3</v>
      </c>
      <c r="M197" s="8"/>
      <c r="N197" s="8"/>
      <c r="O197" s="8"/>
      <c r="P197" s="8"/>
    </row>
    <row r="198" spans="1:17">
      <c r="A198" s="3" t="str">
        <f t="shared" si="143"/>
        <v>2.0TDABRIL-25ESTABLE PLUS N1</v>
      </c>
      <c r="B198" s="41" t="str">
        <f t="shared" si="99"/>
        <v>ESTABLE PLUS N1</v>
      </c>
      <c r="C198" s="3" t="s">
        <v>56</v>
      </c>
      <c r="D198" s="38" t="str">
        <f>W26</f>
        <v>ABRIL-25</v>
      </c>
      <c r="E198" s="8">
        <f t="shared" ref="E198:L198" si="146">E135</f>
        <v>0.223219</v>
      </c>
      <c r="F198" s="8">
        <f t="shared" si="146"/>
        <v>0.15126100000000001</v>
      </c>
      <c r="G198" s="8">
        <f t="shared" si="146"/>
        <v>0.12598300000000001</v>
      </c>
      <c r="H198" s="8">
        <f t="shared" si="146"/>
        <v>0</v>
      </c>
      <c r="I198" s="8">
        <f t="shared" si="146"/>
        <v>0</v>
      </c>
      <c r="J198" s="8">
        <f t="shared" si="146"/>
        <v>0</v>
      </c>
      <c r="K198" s="8">
        <f t="shared" si="146"/>
        <v>9.7820309589041102E-2</v>
      </c>
      <c r="L198" s="8">
        <f t="shared" si="146"/>
        <v>5.1302528767123289E-2</v>
      </c>
      <c r="M198" s="8"/>
      <c r="N198" s="8"/>
      <c r="O198" s="8"/>
      <c r="P198" s="8"/>
    </row>
    <row r="199" spans="1:17">
      <c r="A199" s="3" t="str">
        <f t="shared" si="143"/>
        <v>2.0TDABRIL-25ESTABLE PLUS N2</v>
      </c>
      <c r="B199" s="41" t="str">
        <f t="shared" si="99"/>
        <v>ESTABLE PLUS N2</v>
      </c>
      <c r="C199" s="3" t="s">
        <v>56</v>
      </c>
      <c r="D199" s="38" t="str">
        <f>W26</f>
        <v>ABRIL-25</v>
      </c>
      <c r="E199" s="8">
        <f t="shared" ref="E199:L199" si="147">E136</f>
        <v>0.21795999999999999</v>
      </c>
      <c r="F199" s="8">
        <f t="shared" si="147"/>
        <v>0.14600199999999999</v>
      </c>
      <c r="G199" s="8">
        <f t="shared" si="147"/>
        <v>0.120725</v>
      </c>
      <c r="H199" s="8">
        <f t="shared" si="147"/>
        <v>0</v>
      </c>
      <c r="I199" s="8">
        <f t="shared" si="147"/>
        <v>0</v>
      </c>
      <c r="J199" s="8">
        <f t="shared" si="147"/>
        <v>0</v>
      </c>
      <c r="K199" s="8">
        <f t="shared" si="147"/>
        <v>9.2340857534246576E-2</v>
      </c>
      <c r="L199" s="8">
        <f t="shared" si="147"/>
        <v>4.5823076712328763E-2</v>
      </c>
      <c r="M199" s="8"/>
      <c r="N199" s="8"/>
      <c r="O199" s="8"/>
      <c r="P199" s="8"/>
    </row>
    <row r="200" spans="1:17">
      <c r="A200" s="3" t="str">
        <f t="shared" si="143"/>
        <v>2.0TDABRIL-25ESTABLE PLUS N3</v>
      </c>
      <c r="B200" s="41" t="str">
        <f t="shared" si="99"/>
        <v>ESTABLE PLUS N3</v>
      </c>
      <c r="C200" s="3" t="s">
        <v>56</v>
      </c>
      <c r="D200" s="38" t="str">
        <f>W26</f>
        <v>ABRIL-25</v>
      </c>
      <c r="E200" s="8">
        <f t="shared" ref="E200:L200" si="148">E137</f>
        <v>0.21335100000000001</v>
      </c>
      <c r="F200" s="8">
        <f t="shared" si="148"/>
        <v>0.14139299999999999</v>
      </c>
      <c r="G200" s="8">
        <f t="shared" si="148"/>
        <v>0.116115</v>
      </c>
      <c r="H200" s="8">
        <f t="shared" si="148"/>
        <v>0</v>
      </c>
      <c r="I200" s="8">
        <f t="shared" si="148"/>
        <v>0</v>
      </c>
      <c r="J200" s="8">
        <f t="shared" si="148"/>
        <v>0</v>
      </c>
      <c r="K200" s="8">
        <f t="shared" si="148"/>
        <v>8.686140547945205E-2</v>
      </c>
      <c r="L200" s="8">
        <f t="shared" si="148"/>
        <v>4.0343624657534244E-2</v>
      </c>
      <c r="M200" s="8"/>
      <c r="N200" s="8"/>
      <c r="O200" s="8"/>
      <c r="P200" s="8"/>
    </row>
    <row r="201" spans="1:17">
      <c r="A201" s="3" t="str">
        <f t="shared" si="143"/>
        <v>2.0TDABRIL-251P N1</v>
      </c>
      <c r="B201" s="41" t="str">
        <f t="shared" si="99"/>
        <v>1P N1</v>
      </c>
      <c r="C201" s="3" t="s">
        <v>56</v>
      </c>
      <c r="D201" s="38" t="str">
        <f>W26</f>
        <v>ABRIL-25</v>
      </c>
      <c r="E201" s="8">
        <f t="shared" ref="E201:L201" si="149">E138</f>
        <v>0.15454999999999999</v>
      </c>
      <c r="F201" s="8">
        <f t="shared" si="149"/>
        <v>0.15454999999999999</v>
      </c>
      <c r="G201" s="8">
        <f t="shared" si="149"/>
        <v>0.15454999999999999</v>
      </c>
      <c r="H201" s="8">
        <f t="shared" si="149"/>
        <v>0</v>
      </c>
      <c r="I201" s="8">
        <f t="shared" si="149"/>
        <v>0</v>
      </c>
      <c r="J201" s="8">
        <f t="shared" si="149"/>
        <v>0</v>
      </c>
      <c r="K201" s="8">
        <f t="shared" si="149"/>
        <v>0.10877921369863014</v>
      </c>
      <c r="L201" s="8">
        <f t="shared" si="149"/>
        <v>5.9521706849315063E-2</v>
      </c>
      <c r="M201" s="8"/>
      <c r="N201" s="8"/>
      <c r="O201" s="8"/>
      <c r="P201" s="8"/>
    </row>
    <row r="202" spans="1:17">
      <c r="A202" s="3" t="str">
        <f t="shared" si="143"/>
        <v>2.0TDABRIL-251P N2</v>
      </c>
      <c r="B202" s="41" t="str">
        <f t="shared" si="99"/>
        <v>1P N2</v>
      </c>
      <c r="C202" s="3" t="s">
        <v>56</v>
      </c>
      <c r="D202" s="38" t="str">
        <f>W26</f>
        <v>ABRIL-25</v>
      </c>
      <c r="E202" s="8">
        <f t="shared" ref="E202:L202" si="150">E139</f>
        <v>0.149474</v>
      </c>
      <c r="F202" s="8">
        <f t="shared" si="150"/>
        <v>0.149474</v>
      </c>
      <c r="G202" s="8">
        <f t="shared" si="150"/>
        <v>0.149474</v>
      </c>
      <c r="H202" s="8">
        <f t="shared" si="150"/>
        <v>0</v>
      </c>
      <c r="I202" s="8">
        <f t="shared" si="150"/>
        <v>0</v>
      </c>
      <c r="J202" s="8">
        <f t="shared" si="150"/>
        <v>0</v>
      </c>
      <c r="K202" s="8">
        <f t="shared" si="150"/>
        <v>0.10329976164383563</v>
      </c>
      <c r="L202" s="8">
        <f t="shared" si="150"/>
        <v>5.4042254794520544E-2</v>
      </c>
      <c r="M202" s="8"/>
      <c r="N202" s="8"/>
      <c r="O202" s="8"/>
      <c r="P202" s="8"/>
    </row>
    <row r="203" spans="1:17">
      <c r="A203" s="3" t="str">
        <f t="shared" si="143"/>
        <v>2.0TDABRIL-251P N3</v>
      </c>
      <c r="B203" s="41" t="str">
        <f t="shared" si="99"/>
        <v>1P N3</v>
      </c>
      <c r="C203" s="3" t="s">
        <v>56</v>
      </c>
      <c r="D203" s="38" t="str">
        <f>W26</f>
        <v>ABRIL-25</v>
      </c>
      <c r="E203" s="8">
        <f t="shared" ref="E203:L203" si="151">E140</f>
        <v>0.144398</v>
      </c>
      <c r="F203" s="8">
        <f t="shared" si="151"/>
        <v>0.144398</v>
      </c>
      <c r="G203" s="8">
        <f t="shared" si="151"/>
        <v>0.144398</v>
      </c>
      <c r="H203" s="8">
        <f t="shared" si="151"/>
        <v>0</v>
      </c>
      <c r="I203" s="8">
        <f t="shared" si="151"/>
        <v>0</v>
      </c>
      <c r="J203" s="8">
        <f t="shared" si="151"/>
        <v>0</v>
      </c>
      <c r="K203" s="8">
        <f t="shared" si="151"/>
        <v>9.3710720547945214E-2</v>
      </c>
      <c r="L203" s="8">
        <f t="shared" si="151"/>
        <v>5.4042254794520544E-2</v>
      </c>
      <c r="M203" s="8"/>
      <c r="N203" s="8"/>
      <c r="O203" s="8"/>
      <c r="P203" s="8"/>
    </row>
    <row r="204" spans="1:17">
      <c r="A204" s="3" t="str">
        <f t="shared" si="143"/>
        <v>2.0TDABRIL-251P XL N1</v>
      </c>
      <c r="B204" s="41" t="str">
        <f t="shared" si="99"/>
        <v>1P XL N1</v>
      </c>
      <c r="C204" s="3" t="s">
        <v>56</v>
      </c>
      <c r="D204" s="38" t="str">
        <f>W26</f>
        <v>ABRIL-25</v>
      </c>
      <c r="E204" s="8">
        <f>E141</f>
        <v>0.15454999999999999</v>
      </c>
      <c r="F204" s="8">
        <f t="shared" ref="F204:L204" si="152">F141</f>
        <v>0.15454999999999999</v>
      </c>
      <c r="G204" s="8">
        <f t="shared" si="152"/>
        <v>0.15454999999999999</v>
      </c>
      <c r="H204" s="8">
        <f t="shared" si="152"/>
        <v>0</v>
      </c>
      <c r="I204" s="8">
        <f t="shared" si="152"/>
        <v>0</v>
      </c>
      <c r="J204" s="8">
        <f t="shared" si="152"/>
        <v>0</v>
      </c>
      <c r="K204" s="8">
        <f t="shared" si="152"/>
        <v>0.16494359726027397</v>
      </c>
      <c r="L204" s="8">
        <f t="shared" si="152"/>
        <v>0.15815184383561642</v>
      </c>
      <c r="M204" s="8"/>
      <c r="N204" s="8"/>
      <c r="O204" s="8"/>
      <c r="P204" s="8"/>
      <c r="Q204" s="8"/>
    </row>
    <row r="205" spans="1:17">
      <c r="A205" s="3" t="str">
        <f t="shared" si="143"/>
        <v>2.0TDABRIL-251P XL N2</v>
      </c>
      <c r="B205" s="41" t="str">
        <f t="shared" si="99"/>
        <v>1P XL N2</v>
      </c>
      <c r="C205" s="3" t="s">
        <v>56</v>
      </c>
      <c r="D205" s="38" t="str">
        <f>W26</f>
        <v>ABRIL-25</v>
      </c>
      <c r="E205" s="8">
        <f t="shared" ref="E205:L205" si="153">E142</f>
        <v>0.149474</v>
      </c>
      <c r="F205" s="8">
        <f t="shared" si="153"/>
        <v>0.149474</v>
      </c>
      <c r="G205" s="8">
        <f t="shared" si="153"/>
        <v>0.149474</v>
      </c>
      <c r="H205" s="8">
        <f t="shared" si="153"/>
        <v>0</v>
      </c>
      <c r="I205" s="8">
        <f t="shared" si="153"/>
        <v>0</v>
      </c>
      <c r="J205" s="8">
        <f t="shared" si="153"/>
        <v>0</v>
      </c>
      <c r="K205" s="8">
        <f t="shared" si="153"/>
        <v>0.15049465753424657</v>
      </c>
      <c r="L205" s="8">
        <f t="shared" si="153"/>
        <v>0.14437695342465753</v>
      </c>
      <c r="M205" s="8"/>
      <c r="N205" s="8"/>
      <c r="O205" s="8"/>
      <c r="P205" s="8"/>
    </row>
    <row r="206" spans="1:17">
      <c r="A206" s="3" t="str">
        <f t="shared" si="143"/>
        <v>2.0TDABRIL-251P XL N3</v>
      </c>
      <c r="B206" s="41" t="str">
        <f t="shared" si="99"/>
        <v>1P XL N3</v>
      </c>
      <c r="C206" s="3" t="s">
        <v>56</v>
      </c>
      <c r="D206" s="38" t="str">
        <f>W26</f>
        <v>ABRIL-25</v>
      </c>
      <c r="E206" s="8">
        <f t="shared" ref="E206:L206" si="154">E143</f>
        <v>0.144398</v>
      </c>
      <c r="F206" s="8">
        <f t="shared" si="154"/>
        <v>0.144398</v>
      </c>
      <c r="G206" s="8">
        <f t="shared" si="154"/>
        <v>0.144398</v>
      </c>
      <c r="H206" s="8">
        <f t="shared" si="154"/>
        <v>0</v>
      </c>
      <c r="I206" s="8">
        <f t="shared" si="154"/>
        <v>0</v>
      </c>
      <c r="J206" s="8">
        <f t="shared" si="154"/>
        <v>0</v>
      </c>
      <c r="K206" s="8">
        <f t="shared" si="154"/>
        <v>0.14364534246575342</v>
      </c>
      <c r="L206" s="8">
        <f t="shared" si="154"/>
        <v>0.13341804931506851</v>
      </c>
      <c r="M206" s="8"/>
      <c r="N206" s="8"/>
      <c r="O206" s="8"/>
      <c r="P206" s="8"/>
    </row>
    <row r="207" spans="1:17">
      <c r="A207" s="3" t="str">
        <f t="shared" si="143"/>
        <v>2.0TDABRIL-25ESTABLE TALLER N1</v>
      </c>
      <c r="B207" s="41" t="str">
        <f t="shared" si="99"/>
        <v>ESTABLE TALLER N1</v>
      </c>
      <c r="C207" s="3" t="s">
        <v>56</v>
      </c>
      <c r="D207" s="38" t="str">
        <f>W26</f>
        <v>ABRIL-25</v>
      </c>
      <c r="E207" s="8">
        <f t="shared" ref="E207:L207" si="155">E144</f>
        <v>0.22358600000000001</v>
      </c>
      <c r="F207" s="8">
        <f t="shared" si="155"/>
        <v>0.15425800000000001</v>
      </c>
      <c r="G207" s="8">
        <f t="shared" si="155"/>
        <v>0.11483500000000001</v>
      </c>
      <c r="H207" s="8">
        <f t="shared" si="155"/>
        <v>0</v>
      </c>
      <c r="I207" s="8">
        <f t="shared" si="155"/>
        <v>0</v>
      </c>
      <c r="J207" s="8">
        <f t="shared" si="155"/>
        <v>0</v>
      </c>
      <c r="K207" s="8">
        <f t="shared" si="155"/>
        <v>7.5902501369863012E-2</v>
      </c>
      <c r="L207" s="8">
        <f t="shared" si="155"/>
        <v>1.9874602739726028E-3</v>
      </c>
      <c r="M207" s="8"/>
      <c r="N207" s="8"/>
      <c r="O207" s="8"/>
      <c r="P207" s="8"/>
    </row>
    <row r="208" spans="1:17">
      <c r="A208" s="3" t="str">
        <f t="shared" si="143"/>
        <v>2.0TDABRIL-25ESTABLE TALLER N2</v>
      </c>
      <c r="B208" s="41" t="str">
        <f t="shared" si="99"/>
        <v>ESTABLE TALLER N2</v>
      </c>
      <c r="C208" s="3" t="s">
        <v>56</v>
      </c>
      <c r="D208" s="38" t="str">
        <f>W26</f>
        <v>ABRIL-25</v>
      </c>
      <c r="E208" s="8">
        <f t="shared" ref="E208:L208" si="156">E145</f>
        <v>0.21176900000000001</v>
      </c>
      <c r="F208" s="8">
        <f t="shared" si="156"/>
        <v>0.14244100000000001</v>
      </c>
      <c r="G208" s="8">
        <f t="shared" si="156"/>
        <v>0.103017</v>
      </c>
      <c r="H208" s="8">
        <f t="shared" si="156"/>
        <v>0</v>
      </c>
      <c r="I208" s="8">
        <f t="shared" si="156"/>
        <v>0</v>
      </c>
      <c r="J208" s="8">
        <f t="shared" si="156"/>
        <v>0</v>
      </c>
      <c r="K208" s="8">
        <f t="shared" si="156"/>
        <v>7.5902501369863012E-2</v>
      </c>
      <c r="L208" s="8">
        <f t="shared" si="156"/>
        <v>1.9874602739726028E-3</v>
      </c>
      <c r="M208" s="8"/>
      <c r="N208" s="8"/>
      <c r="O208" s="8"/>
      <c r="P208" s="9"/>
    </row>
    <row r="209" spans="1:16">
      <c r="A209" s="3" t="str">
        <f t="shared" si="143"/>
        <v>2.0TDABRIL-25ESTABLE TALLER N3</v>
      </c>
      <c r="B209" s="41" t="str">
        <f t="shared" si="99"/>
        <v>ESTABLE TALLER N3</v>
      </c>
      <c r="C209" s="3" t="s">
        <v>56</v>
      </c>
      <c r="D209" s="38" t="str">
        <f>W26</f>
        <v>ABRIL-25</v>
      </c>
      <c r="E209" s="8">
        <f t="shared" ref="E209:L209" si="157">E146</f>
        <v>0.20549400000000001</v>
      </c>
      <c r="F209" s="8">
        <f t="shared" si="157"/>
        <v>0.13616700000000001</v>
      </c>
      <c r="G209" s="8">
        <f t="shared" si="157"/>
        <v>9.6742999999999996E-2</v>
      </c>
      <c r="H209" s="8">
        <f t="shared" si="157"/>
        <v>0</v>
      </c>
      <c r="I209" s="8">
        <f t="shared" si="157"/>
        <v>0</v>
      </c>
      <c r="J209" s="8">
        <f t="shared" si="157"/>
        <v>0</v>
      </c>
      <c r="K209" s="8">
        <f t="shared" si="157"/>
        <v>7.5902501369863012E-2</v>
      </c>
      <c r="L209" s="8">
        <f t="shared" si="157"/>
        <v>1.9874602739726028E-3</v>
      </c>
      <c r="M209" s="8"/>
      <c r="N209" s="8"/>
      <c r="O209" s="8"/>
      <c r="P209" s="8"/>
    </row>
    <row r="210" spans="1:16">
      <c r="A210" s="3" t="str">
        <f t="shared" si="143"/>
        <v>2.0TDABRIL-25ESTABLE TALLER + N1</v>
      </c>
      <c r="B210" s="41" t="str">
        <f t="shared" si="99"/>
        <v>ESTABLE TALLER + N1</v>
      </c>
      <c r="C210" s="3" t="s">
        <v>56</v>
      </c>
      <c r="D210" s="38" t="str">
        <f>W26</f>
        <v>ABRIL-25</v>
      </c>
      <c r="E210" s="8">
        <f t="shared" ref="E210:L210" si="158">E147</f>
        <v>0.21245900000000001</v>
      </c>
      <c r="F210" s="8">
        <f t="shared" si="158"/>
        <v>0.14313100000000001</v>
      </c>
      <c r="G210" s="8">
        <f t="shared" si="158"/>
        <v>0.10370799999999999</v>
      </c>
      <c r="H210" s="8">
        <f t="shared" si="158"/>
        <v>0</v>
      </c>
      <c r="I210" s="8">
        <f t="shared" si="158"/>
        <v>0</v>
      </c>
      <c r="J210" s="8">
        <f t="shared" si="158"/>
        <v>0</v>
      </c>
      <c r="K210" s="8">
        <f t="shared" si="158"/>
        <v>9.7820309589041102E-2</v>
      </c>
      <c r="L210" s="8">
        <f t="shared" si="158"/>
        <v>5.1302528767123289E-2</v>
      </c>
      <c r="M210" s="8"/>
      <c r="N210" s="8"/>
      <c r="O210" s="8"/>
      <c r="P210" s="8"/>
    </row>
    <row r="211" spans="1:16">
      <c r="A211" s="3" t="str">
        <f t="shared" si="143"/>
        <v>2.0TDABRIL-25ESTABLE TALLER + N2</v>
      </c>
      <c r="B211" s="41" t="str">
        <f t="shared" si="99"/>
        <v>ESTABLE TALLER + N2</v>
      </c>
      <c r="C211" s="3" t="s">
        <v>56</v>
      </c>
      <c r="D211" s="38" t="str">
        <f>W26</f>
        <v>ABRIL-25</v>
      </c>
      <c r="E211" s="8">
        <f t="shared" ref="E211:L211" si="159">E148</f>
        <v>0.2072</v>
      </c>
      <c r="F211" s="8">
        <f t="shared" si="159"/>
        <v>0.13787199999999999</v>
      </c>
      <c r="G211" s="8">
        <f t="shared" si="159"/>
        <v>9.8448999999999995E-2</v>
      </c>
      <c r="H211" s="8">
        <f t="shared" si="159"/>
        <v>0</v>
      </c>
      <c r="I211" s="8">
        <f t="shared" si="159"/>
        <v>0</v>
      </c>
      <c r="J211" s="8">
        <f t="shared" si="159"/>
        <v>0</v>
      </c>
      <c r="K211" s="8">
        <f t="shared" si="159"/>
        <v>9.2340857534246576E-2</v>
      </c>
      <c r="L211" s="8">
        <f t="shared" si="159"/>
        <v>4.5823076712328763E-2</v>
      </c>
      <c r="M211" s="8"/>
      <c r="N211" s="8"/>
      <c r="O211" s="8"/>
      <c r="P211" s="8"/>
    </row>
    <row r="212" spans="1:16">
      <c r="A212" s="3" t="str">
        <f t="shared" si="143"/>
        <v>2.0TDABRIL-25ESTABLE TALLER + N3</v>
      </c>
      <c r="B212" s="41" t="str">
        <f t="shared" si="99"/>
        <v>ESTABLE TALLER + N3</v>
      </c>
      <c r="C212" s="3" t="s">
        <v>56</v>
      </c>
      <c r="D212" s="38" t="str">
        <f>W26</f>
        <v>ABRIL-25</v>
      </c>
      <c r="E212" s="8">
        <f t="shared" ref="E212:L212" si="160">E149</f>
        <v>0.20259099999999999</v>
      </c>
      <c r="F212" s="8">
        <f t="shared" si="160"/>
        <v>0.13326299999999999</v>
      </c>
      <c r="G212" s="8">
        <f t="shared" si="160"/>
        <v>9.3840000000000007E-2</v>
      </c>
      <c r="H212" s="8">
        <f t="shared" si="160"/>
        <v>0</v>
      </c>
      <c r="I212" s="8">
        <f t="shared" si="160"/>
        <v>0</v>
      </c>
      <c r="J212" s="8">
        <f t="shared" si="160"/>
        <v>0</v>
      </c>
      <c r="K212" s="8">
        <f t="shared" si="160"/>
        <v>8.686140547945205E-2</v>
      </c>
      <c r="L212" s="8">
        <f t="shared" si="160"/>
        <v>4.0343624657534244E-2</v>
      </c>
      <c r="M212" s="8"/>
      <c r="N212" s="8"/>
      <c r="O212" s="8"/>
      <c r="P212" s="8"/>
    </row>
    <row r="213" spans="1:16">
      <c r="A213" s="3" t="str">
        <f t="shared" si="143"/>
        <v>2.0TDABRIL-25DINAMICA N1</v>
      </c>
      <c r="B213" s="41" t="str">
        <f t="shared" si="99"/>
        <v>DINAMICA N1</v>
      </c>
      <c r="C213" s="3" t="s">
        <v>56</v>
      </c>
      <c r="D213" s="38" t="str">
        <f>W26</f>
        <v>ABRIL-25</v>
      </c>
      <c r="E213" s="58">
        <f>'DINAMICA N1'!AT48/1000</f>
        <v>0.1649016746441635</v>
      </c>
      <c r="F213" s="58">
        <f>'DINAMICA N1'!AU48/1000</f>
        <v>0.1180769397376551</v>
      </c>
      <c r="G213" s="58">
        <f>'DINAMICA N1'!AV48/1000</f>
        <v>9.5935099385710515E-2</v>
      </c>
      <c r="H213" s="58"/>
      <c r="I213" s="58"/>
      <c r="J213" s="60"/>
      <c r="K213" s="58">
        <f t="shared" ref="K213:L213" si="161">K150</f>
        <v>7.5902501369863012E-2</v>
      </c>
      <c r="L213" s="58">
        <f t="shared" si="161"/>
        <v>1.9874602739726028E-3</v>
      </c>
      <c r="M213" s="60"/>
      <c r="N213" s="60"/>
      <c r="O213" s="60"/>
      <c r="P213" s="60"/>
    </row>
    <row r="214" spans="1:16">
      <c r="A214" s="3" t="str">
        <f t="shared" si="143"/>
        <v>2.0TDABRIL-25DINAMICA N2</v>
      </c>
      <c r="B214" s="41" t="str">
        <f t="shared" si="99"/>
        <v>DINAMICA N2</v>
      </c>
      <c r="C214" s="3" t="s">
        <v>56</v>
      </c>
      <c r="D214" s="38" t="str">
        <f>W26</f>
        <v>ABRIL-25</v>
      </c>
      <c r="E214" s="58">
        <f>'DINAMICA N2'!AT48/1000</f>
        <v>0.1486470418441635</v>
      </c>
      <c r="F214" s="58">
        <f>'DINAMICA N2'!AU48/1000</f>
        <v>0.10182230693765509</v>
      </c>
      <c r="G214" s="58">
        <f>'DINAMICA N2'!AV48/1000</f>
        <v>7.9680466585710513E-2</v>
      </c>
      <c r="H214" s="58"/>
      <c r="I214" s="58"/>
      <c r="J214" s="60"/>
      <c r="K214" s="58">
        <f t="shared" ref="K214:L214" si="162">K151</f>
        <v>7.5902501369863012E-2</v>
      </c>
      <c r="L214" s="58">
        <f t="shared" si="162"/>
        <v>1.9874602739726028E-3</v>
      </c>
      <c r="M214" s="60"/>
      <c r="N214" s="60"/>
      <c r="O214" s="60"/>
      <c r="P214" s="60"/>
    </row>
    <row r="215" spans="1:16">
      <c r="A215" s="3" t="str">
        <f t="shared" si="143"/>
        <v>2.0TDABRIL-25DINAMICA N3</v>
      </c>
      <c r="B215" s="41" t="str">
        <f t="shared" si="99"/>
        <v>DINAMICA N3</v>
      </c>
      <c r="C215" s="3" t="s">
        <v>56</v>
      </c>
      <c r="D215" s="38" t="str">
        <f>W26</f>
        <v>ABRIL-25</v>
      </c>
      <c r="E215" s="58">
        <f>'DINAMICA N3'!AT48/1000</f>
        <v>0.14358079464416351</v>
      </c>
      <c r="F215" s="58">
        <f>'DINAMICA N3'!AU48/1000</f>
        <v>9.6756059737655109E-2</v>
      </c>
      <c r="G215" s="58">
        <f>'DINAMICA N3'!AV48/1000</f>
        <v>7.4614219385710528E-2</v>
      </c>
      <c r="H215" s="58"/>
      <c r="I215" s="58"/>
      <c r="J215" s="60"/>
      <c r="K215" s="58">
        <f t="shared" ref="K215:L215" si="163">K152</f>
        <v>7.5902501369863012E-2</v>
      </c>
      <c r="L215" s="58">
        <f t="shared" si="163"/>
        <v>1.9874602739726028E-3</v>
      </c>
      <c r="M215" s="60"/>
      <c r="N215" s="60"/>
      <c r="O215" s="60"/>
      <c r="P215" s="60"/>
    </row>
    <row r="216" spans="1:16">
      <c r="A216" s="3" t="str">
        <f>C216&amp;D216&amp;B216</f>
        <v>3.0TDABRIL-25ESTABLE N1</v>
      </c>
      <c r="B216" s="41" t="str">
        <f t="shared" si="99"/>
        <v>ESTABLE N1</v>
      </c>
      <c r="C216" s="3" t="s">
        <v>31</v>
      </c>
      <c r="D216" s="38" t="str">
        <f>W26</f>
        <v>ABRIL-25</v>
      </c>
      <c r="E216" s="8">
        <f t="shared" ref="E216:J216" si="164">E153</f>
        <v>0.21865799999999999</v>
      </c>
      <c r="F216" s="8">
        <f t="shared" si="164"/>
        <v>0.18845600000000001</v>
      </c>
      <c r="G216" s="8">
        <f t="shared" si="164"/>
        <v>0.14840500000000001</v>
      </c>
      <c r="H216" s="8">
        <f t="shared" si="164"/>
        <v>0.125003</v>
      </c>
      <c r="I216" s="8">
        <f t="shared" si="164"/>
        <v>0.10786999999999999</v>
      </c>
      <c r="J216" s="8">
        <f t="shared" si="164"/>
        <v>0.13605</v>
      </c>
      <c r="K216" s="8">
        <f>K153</f>
        <v>5.5827197260273971E-2</v>
      </c>
      <c r="L216" s="8">
        <f t="shared" ref="L216:P216" si="165">L153</f>
        <v>2.9089372602739725E-2</v>
      </c>
      <c r="M216" s="8">
        <f t="shared" si="165"/>
        <v>1.2278175342465752E-2</v>
      </c>
      <c r="N216" s="8">
        <f t="shared" si="165"/>
        <v>1.0647487671232877E-2</v>
      </c>
      <c r="O216" s="8">
        <f t="shared" si="165"/>
        <v>6.8872630136986293E-3</v>
      </c>
      <c r="P216" s="8">
        <f t="shared" si="165"/>
        <v>3.9514712328767125E-3</v>
      </c>
    </row>
    <row r="217" spans="1:16">
      <c r="A217" s="3" t="str">
        <f t="shared" ref="A217:A236" si="166">C217&amp;D217&amp;B217</f>
        <v>3.0TDABRIL-25ESTABLE N2</v>
      </c>
      <c r="B217" s="41" t="str">
        <f t="shared" si="99"/>
        <v>ESTABLE N2</v>
      </c>
      <c r="C217" s="3" t="s">
        <v>31</v>
      </c>
      <c r="D217" s="38" t="str">
        <f>W26</f>
        <v>ABRIL-25</v>
      </c>
      <c r="E217" s="8">
        <f t="shared" ref="E217:P217" si="167">E154</f>
        <v>0.206841</v>
      </c>
      <c r="F217" s="8">
        <f t="shared" si="167"/>
        <v>0.17663899999999999</v>
      </c>
      <c r="G217" s="8">
        <f t="shared" si="167"/>
        <v>0.13658799999999999</v>
      </c>
      <c r="H217" s="8">
        <f t="shared" si="167"/>
        <v>0.11318499999999999</v>
      </c>
      <c r="I217" s="8">
        <f t="shared" si="167"/>
        <v>9.6052999999999999E-2</v>
      </c>
      <c r="J217" s="8">
        <f t="shared" si="167"/>
        <v>0.124233</v>
      </c>
      <c r="K217" s="8">
        <f t="shared" si="167"/>
        <v>5.5827197260273971E-2</v>
      </c>
      <c r="L217" s="8">
        <f t="shared" si="167"/>
        <v>2.9089372602739725E-2</v>
      </c>
      <c r="M217" s="8">
        <f t="shared" si="167"/>
        <v>1.2278175342465752E-2</v>
      </c>
      <c r="N217" s="8">
        <f t="shared" si="167"/>
        <v>1.0647487671232877E-2</v>
      </c>
      <c r="O217" s="8">
        <f t="shared" si="167"/>
        <v>6.8872630136986293E-3</v>
      </c>
      <c r="P217" s="8">
        <f t="shared" si="167"/>
        <v>3.9514712328767125E-3</v>
      </c>
    </row>
    <row r="218" spans="1:16">
      <c r="A218" s="3" t="str">
        <f t="shared" si="166"/>
        <v>3.0TDABRIL-25ESTABLE N3</v>
      </c>
      <c r="B218" s="41" t="str">
        <f t="shared" si="99"/>
        <v>ESTABLE N3</v>
      </c>
      <c r="C218" s="3" t="s">
        <v>31</v>
      </c>
      <c r="D218" s="38" t="str">
        <f>W26</f>
        <v>ABRIL-25</v>
      </c>
      <c r="E218" s="8">
        <f t="shared" ref="E218:P218" si="168">E155</f>
        <v>0.200567</v>
      </c>
      <c r="F218" s="8">
        <f t="shared" si="168"/>
        <v>0.17036499999999999</v>
      </c>
      <c r="G218" s="8">
        <f t="shared" si="168"/>
        <v>0.13031400000000001</v>
      </c>
      <c r="H218" s="8">
        <f t="shared" si="168"/>
        <v>0.10691100000000001</v>
      </c>
      <c r="I218" s="8">
        <f t="shared" si="168"/>
        <v>8.9778999999999998E-2</v>
      </c>
      <c r="J218" s="8">
        <f t="shared" si="168"/>
        <v>0.11795899999999999</v>
      </c>
      <c r="K218" s="8">
        <f t="shared" si="168"/>
        <v>5.5827197260273971E-2</v>
      </c>
      <c r="L218" s="8">
        <f t="shared" si="168"/>
        <v>2.9089372602739725E-2</v>
      </c>
      <c r="M218" s="8">
        <f t="shared" si="168"/>
        <v>1.2278175342465752E-2</v>
      </c>
      <c r="N218" s="8">
        <f t="shared" si="168"/>
        <v>1.0647487671232877E-2</v>
      </c>
      <c r="O218" s="8">
        <f t="shared" si="168"/>
        <v>6.8872630136986293E-3</v>
      </c>
      <c r="P218" s="8">
        <f t="shared" si="168"/>
        <v>3.9514712328767125E-3</v>
      </c>
    </row>
    <row r="219" spans="1:16">
      <c r="A219" s="3" t="str">
        <f t="shared" si="166"/>
        <v>3.0TDABRIL-25ESTABLE PLUS N1</v>
      </c>
      <c r="B219" s="41" t="str">
        <f t="shared" si="99"/>
        <v>ESTABLE PLUS N1</v>
      </c>
      <c r="C219" s="3" t="s">
        <v>31</v>
      </c>
      <c r="D219" s="38" t="str">
        <f>W26</f>
        <v>ABRIL-25</v>
      </c>
      <c r="E219" s="8">
        <f t="shared" ref="E219:P219" si="169">E156</f>
        <v>0.20809</v>
      </c>
      <c r="F219" s="8">
        <f t="shared" si="169"/>
        <v>0.17788799999999999</v>
      </c>
      <c r="G219" s="8">
        <f t="shared" si="169"/>
        <v>0.13783599999999999</v>
      </c>
      <c r="H219" s="8">
        <f t="shared" si="169"/>
        <v>0.11443399999999999</v>
      </c>
      <c r="I219" s="8">
        <f t="shared" si="169"/>
        <v>9.7302E-2</v>
      </c>
      <c r="J219" s="8">
        <f t="shared" si="169"/>
        <v>0.12548200000000001</v>
      </c>
      <c r="K219" s="8">
        <f t="shared" si="169"/>
        <v>6.4046375342465753E-2</v>
      </c>
      <c r="L219" s="8">
        <f t="shared" si="169"/>
        <v>3.7308550684931503E-2</v>
      </c>
      <c r="M219" s="8">
        <f t="shared" si="169"/>
        <v>2.0497353424657534E-2</v>
      </c>
      <c r="N219" s="8">
        <f t="shared" si="169"/>
        <v>2.9825569863013698E-2</v>
      </c>
      <c r="O219" s="8">
        <f t="shared" si="169"/>
        <v>3.1544797260273975E-2</v>
      </c>
      <c r="P219" s="8">
        <f t="shared" si="169"/>
        <v>3.1348731506849317E-2</v>
      </c>
    </row>
    <row r="220" spans="1:16">
      <c r="A220" s="3" t="str">
        <f t="shared" si="166"/>
        <v>3.0TDABRIL-25ESTABLE PLUS N2</v>
      </c>
      <c r="B220" s="41" t="str">
        <f t="shared" ref="B220:B283" si="170">B199</f>
        <v>ESTABLE PLUS N2</v>
      </c>
      <c r="C220" s="3" t="s">
        <v>31</v>
      </c>
      <c r="D220" s="38" t="str">
        <f>W26</f>
        <v>ABRIL-25</v>
      </c>
      <c r="E220" s="8">
        <f t="shared" ref="E220:P220" si="171">E157</f>
        <v>0.203074</v>
      </c>
      <c r="F220" s="8">
        <f t="shared" si="171"/>
        <v>0.172872</v>
      </c>
      <c r="G220" s="8">
        <f t="shared" si="171"/>
        <v>0.13282099999999999</v>
      </c>
      <c r="H220" s="8">
        <f t="shared" si="171"/>
        <v>0.109419</v>
      </c>
      <c r="I220" s="8">
        <f t="shared" si="171"/>
        <v>9.2286000000000007E-2</v>
      </c>
      <c r="J220" s="8">
        <f t="shared" si="171"/>
        <v>0.120466</v>
      </c>
      <c r="K220" s="8">
        <f t="shared" si="171"/>
        <v>5.9936786301369858E-2</v>
      </c>
      <c r="L220" s="8">
        <f t="shared" si="171"/>
        <v>3.3198961643835616E-2</v>
      </c>
      <c r="M220" s="8">
        <f t="shared" si="171"/>
        <v>1.6387764383561643E-2</v>
      </c>
      <c r="N220" s="8">
        <f t="shared" si="171"/>
        <v>2.5715980821917811E-2</v>
      </c>
      <c r="O220" s="8">
        <f t="shared" si="171"/>
        <v>2.7435208219178085E-2</v>
      </c>
      <c r="P220" s="8">
        <f t="shared" si="171"/>
        <v>2.7239142465753426E-2</v>
      </c>
    </row>
    <row r="221" spans="1:16">
      <c r="A221" s="3" t="str">
        <f t="shared" si="166"/>
        <v>3.0TDABRIL-25ESTABLE PLUS N3</v>
      </c>
      <c r="B221" s="41" t="str">
        <f t="shared" si="170"/>
        <v>ESTABLE PLUS N3</v>
      </c>
      <c r="C221" s="3" t="s">
        <v>31</v>
      </c>
      <c r="D221" s="38" t="str">
        <f>W26</f>
        <v>ABRIL-25</v>
      </c>
      <c r="E221" s="8">
        <f t="shared" ref="E221:P221" si="172">E158</f>
        <v>0.19886100000000001</v>
      </c>
      <c r="F221" s="8">
        <f t="shared" si="172"/>
        <v>0.168659</v>
      </c>
      <c r="G221" s="8">
        <f t="shared" si="172"/>
        <v>0.128608</v>
      </c>
      <c r="H221" s="8">
        <f t="shared" si="172"/>
        <v>0.10520599999999999</v>
      </c>
      <c r="I221" s="8">
        <f t="shared" si="172"/>
        <v>8.8072999999999999E-2</v>
      </c>
      <c r="J221" s="8">
        <f t="shared" si="172"/>
        <v>0.116253</v>
      </c>
      <c r="K221" s="8">
        <f t="shared" si="172"/>
        <v>5.7197060273972596E-2</v>
      </c>
      <c r="L221" s="8">
        <f t="shared" si="172"/>
        <v>3.0459235616438356E-2</v>
      </c>
      <c r="M221" s="8">
        <f t="shared" si="172"/>
        <v>1.3648038356164384E-2</v>
      </c>
      <c r="N221" s="8">
        <f t="shared" si="172"/>
        <v>2.0236528767123285E-2</v>
      </c>
      <c r="O221" s="8">
        <f t="shared" si="172"/>
        <v>2.0585893150684931E-2</v>
      </c>
      <c r="P221" s="8">
        <f t="shared" si="172"/>
        <v>2.0389827397260276E-2</v>
      </c>
    </row>
    <row r="222" spans="1:16">
      <c r="A222" s="3" t="str">
        <f t="shared" si="166"/>
        <v>3.0TDABRIL-251P N1</v>
      </c>
      <c r="B222" s="41" t="str">
        <f t="shared" si="170"/>
        <v>1P N1</v>
      </c>
      <c r="C222" s="3" t="s">
        <v>31</v>
      </c>
      <c r="D222" s="38" t="str">
        <f>W26</f>
        <v>ABRIL-25</v>
      </c>
      <c r="E222" s="8">
        <f t="shared" ref="E222:P222" si="173">E159</f>
        <v>0.136685</v>
      </c>
      <c r="F222" s="8">
        <f t="shared" si="173"/>
        <v>0.136685</v>
      </c>
      <c r="G222" s="8">
        <f t="shared" si="173"/>
        <v>0.136685</v>
      </c>
      <c r="H222" s="8">
        <f t="shared" si="173"/>
        <v>0.136685</v>
      </c>
      <c r="I222" s="8">
        <f t="shared" si="173"/>
        <v>0.136685</v>
      </c>
      <c r="J222" s="8">
        <f t="shared" si="173"/>
        <v>0.136685</v>
      </c>
      <c r="K222" s="8">
        <f t="shared" si="173"/>
        <v>6.815596438356164E-2</v>
      </c>
      <c r="L222" s="8">
        <f t="shared" si="173"/>
        <v>4.1418139726027398E-2</v>
      </c>
      <c r="M222" s="8">
        <f t="shared" si="173"/>
        <v>2.4606942465753425E-2</v>
      </c>
      <c r="N222" s="8">
        <f t="shared" si="173"/>
        <v>3.3935158904109593E-2</v>
      </c>
      <c r="O222" s="8">
        <f t="shared" si="173"/>
        <v>3.8394112328767126E-2</v>
      </c>
      <c r="P222" s="8">
        <f t="shared" si="173"/>
        <v>3.9567909589041099E-2</v>
      </c>
    </row>
    <row r="223" spans="1:16">
      <c r="A223" s="3" t="str">
        <f t="shared" si="166"/>
        <v>3.0TDABRIL-251P N2</v>
      </c>
      <c r="B223" s="41" t="str">
        <f t="shared" si="170"/>
        <v>1P N2</v>
      </c>
      <c r="C223" s="3" t="s">
        <v>31</v>
      </c>
      <c r="D223" s="38" t="str">
        <f>W26</f>
        <v>ABRIL-25</v>
      </c>
      <c r="E223" s="8">
        <f t="shared" ref="E223:P223" si="174">E160</f>
        <v>0.131609</v>
      </c>
      <c r="F223" s="8">
        <f t="shared" si="174"/>
        <v>0.131609</v>
      </c>
      <c r="G223" s="8">
        <f t="shared" si="174"/>
        <v>0.131609</v>
      </c>
      <c r="H223" s="8">
        <f t="shared" si="174"/>
        <v>0.131609</v>
      </c>
      <c r="I223" s="8">
        <f t="shared" si="174"/>
        <v>0.131609</v>
      </c>
      <c r="J223" s="8">
        <f t="shared" si="174"/>
        <v>0.131609</v>
      </c>
      <c r="K223" s="8">
        <f t="shared" si="174"/>
        <v>6.4046375342465753E-2</v>
      </c>
      <c r="L223" s="8">
        <f t="shared" si="174"/>
        <v>3.7308550684931503E-2</v>
      </c>
      <c r="M223" s="8">
        <f t="shared" si="174"/>
        <v>2.0771326027397261E-2</v>
      </c>
      <c r="N223" s="8">
        <f t="shared" si="174"/>
        <v>3.119543287671233E-2</v>
      </c>
      <c r="O223" s="8">
        <f t="shared" si="174"/>
        <v>3.5654386301369863E-2</v>
      </c>
      <c r="P223" s="8">
        <f t="shared" si="174"/>
        <v>3.6828183561643836E-2</v>
      </c>
    </row>
    <row r="224" spans="1:16">
      <c r="A224" s="3" t="str">
        <f t="shared" si="166"/>
        <v>3.0TDABRIL-251P N3</v>
      </c>
      <c r="B224" s="41" t="str">
        <f t="shared" si="170"/>
        <v>1P N3</v>
      </c>
      <c r="C224" s="3" t="s">
        <v>31</v>
      </c>
      <c r="D224" s="38" t="str">
        <f>W26</f>
        <v>ABRIL-25</v>
      </c>
      <c r="E224" s="8">
        <f t="shared" ref="E224:P224" si="175">E161</f>
        <v>0.12653300000000001</v>
      </c>
      <c r="F224" s="8">
        <f t="shared" si="175"/>
        <v>0.12653300000000001</v>
      </c>
      <c r="G224" s="8">
        <f t="shared" si="175"/>
        <v>0.12653300000000001</v>
      </c>
      <c r="H224" s="8">
        <f t="shared" si="175"/>
        <v>0.12653300000000001</v>
      </c>
      <c r="I224" s="8">
        <f t="shared" si="175"/>
        <v>0.12653300000000001</v>
      </c>
      <c r="J224" s="8">
        <f t="shared" si="175"/>
        <v>0.12653300000000001</v>
      </c>
      <c r="K224" s="8">
        <f t="shared" si="175"/>
        <v>6.4046375342465753E-2</v>
      </c>
      <c r="L224" s="8">
        <f t="shared" si="175"/>
        <v>3.7308550684931503E-2</v>
      </c>
      <c r="M224" s="8">
        <f t="shared" si="175"/>
        <v>2.0497353424657534E-2</v>
      </c>
      <c r="N224" s="8">
        <f t="shared" si="175"/>
        <v>2.845570684931507E-2</v>
      </c>
      <c r="O224" s="8">
        <f t="shared" si="175"/>
        <v>2.8805071232876716E-2</v>
      </c>
      <c r="P224" s="8">
        <f t="shared" si="175"/>
        <v>2.7239142465753426E-2</v>
      </c>
    </row>
    <row r="225" spans="1:16">
      <c r="A225" s="3" t="str">
        <f t="shared" si="166"/>
        <v>3.0TDABRIL-251P XL N1</v>
      </c>
      <c r="B225" s="41" t="str">
        <f t="shared" si="170"/>
        <v>1P XL N1</v>
      </c>
      <c r="C225" s="3" t="s">
        <v>31</v>
      </c>
      <c r="D225" s="38" t="str">
        <f>W26</f>
        <v>ABRIL-25</v>
      </c>
      <c r="E225" s="8">
        <f>E162</f>
        <v>0.136685</v>
      </c>
      <c r="F225" s="8">
        <f t="shared" ref="F225:P225" si="176">F162</f>
        <v>0.136685</v>
      </c>
      <c r="G225" s="8">
        <f t="shared" si="176"/>
        <v>0.136685</v>
      </c>
      <c r="H225" s="8">
        <f t="shared" si="176"/>
        <v>0.136685</v>
      </c>
      <c r="I225" s="8">
        <f t="shared" si="176"/>
        <v>0.136685</v>
      </c>
      <c r="J225" s="8">
        <f t="shared" si="176"/>
        <v>0.136685</v>
      </c>
      <c r="K225" s="8">
        <f t="shared" si="176"/>
        <v>7.4731306849315074E-2</v>
      </c>
      <c r="L225" s="8">
        <f t="shared" si="176"/>
        <v>4.7993482191780817E-2</v>
      </c>
      <c r="M225" s="8">
        <f t="shared" si="176"/>
        <v>3.1182284931506848E-2</v>
      </c>
      <c r="N225" s="8">
        <f t="shared" si="176"/>
        <v>4.0510501369863013E-2</v>
      </c>
      <c r="O225" s="8">
        <f t="shared" si="176"/>
        <v>4.4969454794520552E-2</v>
      </c>
      <c r="P225" s="8">
        <f t="shared" si="176"/>
        <v>4.6143252054794519E-2</v>
      </c>
    </row>
    <row r="226" spans="1:16">
      <c r="A226" s="3" t="str">
        <f t="shared" si="166"/>
        <v>3.0TDABRIL-251P XL N2</v>
      </c>
      <c r="B226" s="41" t="str">
        <f t="shared" si="170"/>
        <v>1P XL N2</v>
      </c>
      <c r="C226" s="3" t="s">
        <v>31</v>
      </c>
      <c r="D226" s="38" t="str">
        <f>W26</f>
        <v>ABRIL-25</v>
      </c>
      <c r="E226" s="8">
        <f t="shared" ref="E226:P226" si="177">E163</f>
        <v>0.131609</v>
      </c>
      <c r="F226" s="8">
        <f t="shared" si="177"/>
        <v>0.131609</v>
      </c>
      <c r="G226" s="8">
        <f t="shared" si="177"/>
        <v>0.131609</v>
      </c>
      <c r="H226" s="8">
        <f t="shared" si="177"/>
        <v>0.131609</v>
      </c>
      <c r="I226" s="8">
        <f t="shared" si="177"/>
        <v>0.131609</v>
      </c>
      <c r="J226" s="8">
        <f t="shared" si="177"/>
        <v>0.131609</v>
      </c>
      <c r="K226" s="8">
        <f t="shared" si="177"/>
        <v>6.7557520547945199E-2</v>
      </c>
      <c r="L226" s="8">
        <f t="shared" si="177"/>
        <v>4.1785345205479454E-2</v>
      </c>
      <c r="M226" s="8">
        <f t="shared" si="177"/>
        <v>2.5650783561643836E-2</v>
      </c>
      <c r="N226" s="8">
        <f t="shared" si="177"/>
        <v>3.6113838356164385E-2</v>
      </c>
      <c r="O226" s="8">
        <f t="shared" si="177"/>
        <v>4.0625115068493152E-2</v>
      </c>
      <c r="P226" s="8">
        <f t="shared" si="177"/>
        <v>4.2072312328767125E-2</v>
      </c>
    </row>
    <row r="227" spans="1:16">
      <c r="A227" s="3" t="str">
        <f t="shared" si="166"/>
        <v>3.0TDABRIL-251P XL N3</v>
      </c>
      <c r="B227" s="41" t="str">
        <f t="shared" si="170"/>
        <v>1P XL N3</v>
      </c>
      <c r="C227" s="3" t="s">
        <v>31</v>
      </c>
      <c r="D227" s="38" t="str">
        <f>W26</f>
        <v>ABRIL-25</v>
      </c>
      <c r="E227" s="8">
        <f t="shared" ref="E227:P227" si="178">E164</f>
        <v>0.12653300000000001</v>
      </c>
      <c r="F227" s="8">
        <f t="shared" si="178"/>
        <v>0.12653300000000001</v>
      </c>
      <c r="G227" s="8">
        <f t="shared" si="178"/>
        <v>0.12653300000000001</v>
      </c>
      <c r="H227" s="8">
        <f t="shared" si="178"/>
        <v>0.12653300000000001</v>
      </c>
      <c r="I227" s="8">
        <f t="shared" si="178"/>
        <v>0.12653300000000001</v>
      </c>
      <c r="J227" s="8">
        <f t="shared" si="178"/>
        <v>0.12653300000000001</v>
      </c>
      <c r="K227" s="8">
        <f t="shared" si="178"/>
        <v>6.6735602739726035E-2</v>
      </c>
      <c r="L227" s="8">
        <f t="shared" si="178"/>
        <v>4.0963427397260277E-2</v>
      </c>
      <c r="M227" s="8">
        <f t="shared" si="178"/>
        <v>2.4554893150684931E-2</v>
      </c>
      <c r="N227" s="8">
        <f t="shared" si="178"/>
        <v>3.2552194520547945E-2</v>
      </c>
      <c r="O227" s="8">
        <f t="shared" si="178"/>
        <v>3.2953882191780824E-2</v>
      </c>
      <c r="P227" s="8">
        <f t="shared" si="178"/>
        <v>3.1661353424657535E-2</v>
      </c>
    </row>
    <row r="228" spans="1:16">
      <c r="A228" s="3" t="str">
        <f t="shared" si="166"/>
        <v>3.0TDABRIL-25ESTABLE TALLER N1</v>
      </c>
      <c r="B228" s="41" t="str">
        <f t="shared" si="170"/>
        <v>ESTABLE TALLER N1</v>
      </c>
      <c r="C228" s="3" t="s">
        <v>31</v>
      </c>
      <c r="D228" s="38" t="str">
        <f>W26</f>
        <v>ABRIL-25</v>
      </c>
      <c r="E228" s="8">
        <f t="shared" ref="E228:P228" si="179">E165</f>
        <v>0.21351600000000001</v>
      </c>
      <c r="F228" s="8">
        <f t="shared" si="179"/>
        <v>0.19653799999999999</v>
      </c>
      <c r="G228" s="8">
        <f t="shared" si="179"/>
        <v>0.145617</v>
      </c>
      <c r="H228" s="8">
        <f t="shared" si="179"/>
        <v>0.11894200000000001</v>
      </c>
      <c r="I228" s="8">
        <f t="shared" si="179"/>
        <v>0.10093299999999999</v>
      </c>
      <c r="J228" s="8">
        <f t="shared" si="179"/>
        <v>0.113591</v>
      </c>
      <c r="K228" s="8">
        <f t="shared" si="179"/>
        <v>5.5827197260273971E-2</v>
      </c>
      <c r="L228" s="8">
        <f t="shared" si="179"/>
        <v>2.9089372602739725E-2</v>
      </c>
      <c r="M228" s="8">
        <f t="shared" si="179"/>
        <v>1.2278175342465752E-2</v>
      </c>
      <c r="N228" s="8">
        <f t="shared" si="179"/>
        <v>1.0647487671232877E-2</v>
      </c>
      <c r="O228" s="8">
        <f t="shared" si="179"/>
        <v>6.8872630136986293E-3</v>
      </c>
      <c r="P228" s="8">
        <f t="shared" si="179"/>
        <v>3.9514712328767125E-3</v>
      </c>
    </row>
    <row r="229" spans="1:16">
      <c r="A229" s="3" t="str">
        <f t="shared" si="166"/>
        <v>3.0TDABRIL-25ESTABLE TALLER N2</v>
      </c>
      <c r="B229" s="41" t="str">
        <f t="shared" si="170"/>
        <v>ESTABLE TALLER N2</v>
      </c>
      <c r="C229" s="3" t="s">
        <v>31</v>
      </c>
      <c r="D229" s="38" t="str">
        <f>W26</f>
        <v>ABRIL-25</v>
      </c>
      <c r="E229" s="8">
        <f t="shared" ref="E229:P229" si="180">E166</f>
        <v>0.20169899999999999</v>
      </c>
      <c r="F229" s="8">
        <f t="shared" si="180"/>
        <v>0.18472</v>
      </c>
      <c r="G229" s="8">
        <f t="shared" si="180"/>
        <v>0.1338</v>
      </c>
      <c r="H229" s="8">
        <f t="shared" si="180"/>
        <v>0.107124</v>
      </c>
      <c r="I229" s="8">
        <f t="shared" si="180"/>
        <v>8.9115E-2</v>
      </c>
      <c r="J229" s="8">
        <f t="shared" si="180"/>
        <v>0.101774</v>
      </c>
      <c r="K229" s="8">
        <f t="shared" si="180"/>
        <v>5.5827197260273971E-2</v>
      </c>
      <c r="L229" s="8">
        <f t="shared" si="180"/>
        <v>2.9089372602739725E-2</v>
      </c>
      <c r="M229" s="8">
        <f t="shared" si="180"/>
        <v>1.2278175342465752E-2</v>
      </c>
      <c r="N229" s="8">
        <f t="shared" si="180"/>
        <v>1.0647487671232877E-2</v>
      </c>
      <c r="O229" s="8">
        <f t="shared" si="180"/>
        <v>6.8872630136986293E-3</v>
      </c>
      <c r="P229" s="8">
        <f t="shared" si="180"/>
        <v>3.9514712328767125E-3</v>
      </c>
    </row>
    <row r="230" spans="1:16">
      <c r="A230" s="3" t="str">
        <f t="shared" si="166"/>
        <v>3.0TDABRIL-25ESTABLE TALLER N3</v>
      </c>
      <c r="B230" s="41" t="str">
        <f t="shared" si="170"/>
        <v>ESTABLE TALLER N3</v>
      </c>
      <c r="C230" s="3" t="s">
        <v>31</v>
      </c>
      <c r="D230" s="38" t="str">
        <f>W26</f>
        <v>ABRIL-25</v>
      </c>
      <c r="E230" s="8">
        <f t="shared" ref="E230:P230" si="181">E167</f>
        <v>0.19542399999999999</v>
      </c>
      <c r="F230" s="8">
        <f t="shared" si="181"/>
        <v>0.17844599999999999</v>
      </c>
      <c r="G230" s="8">
        <f t="shared" si="181"/>
        <v>0.127526</v>
      </c>
      <c r="H230" s="8">
        <f t="shared" si="181"/>
        <v>0.10085</v>
      </c>
      <c r="I230" s="8">
        <f t="shared" si="181"/>
        <v>8.2840999999999998E-2</v>
      </c>
      <c r="J230" s="8">
        <f t="shared" si="181"/>
        <v>9.5499000000000001E-2</v>
      </c>
      <c r="K230" s="8">
        <f t="shared" si="181"/>
        <v>5.5827197260273971E-2</v>
      </c>
      <c r="L230" s="8">
        <f t="shared" si="181"/>
        <v>2.9089372602739725E-2</v>
      </c>
      <c r="M230" s="8">
        <f t="shared" si="181"/>
        <v>1.2278175342465752E-2</v>
      </c>
      <c r="N230" s="8">
        <f t="shared" si="181"/>
        <v>1.0647487671232877E-2</v>
      </c>
      <c r="O230" s="8">
        <f t="shared" si="181"/>
        <v>6.8872630136986293E-3</v>
      </c>
      <c r="P230" s="8">
        <f t="shared" si="181"/>
        <v>3.9514712328767125E-3</v>
      </c>
    </row>
    <row r="231" spans="1:16">
      <c r="A231" s="3" t="str">
        <f t="shared" si="166"/>
        <v>3.0TDABRIL-25ESTABLE TALLER + N1</v>
      </c>
      <c r="B231" s="41" t="str">
        <f t="shared" si="170"/>
        <v>ESTABLE TALLER + N1</v>
      </c>
      <c r="C231" s="3" t="s">
        <v>31</v>
      </c>
      <c r="D231" s="38" t="str">
        <f>W26</f>
        <v>ABRIL-25</v>
      </c>
      <c r="E231" s="8">
        <f t="shared" ref="E231:P231" si="182">E168</f>
        <v>0.20294699999999999</v>
      </c>
      <c r="F231" s="8">
        <f t="shared" si="182"/>
        <v>0.185969</v>
      </c>
      <c r="G231" s="8">
        <f t="shared" si="182"/>
        <v>0.135049</v>
      </c>
      <c r="H231" s="8">
        <f t="shared" si="182"/>
        <v>0.108373</v>
      </c>
      <c r="I231" s="8">
        <f t="shared" si="182"/>
        <v>9.0364E-2</v>
      </c>
      <c r="J231" s="8">
        <f t="shared" si="182"/>
        <v>0.103022</v>
      </c>
      <c r="K231" s="8">
        <f t="shared" si="182"/>
        <v>6.4046375342465753E-2</v>
      </c>
      <c r="L231" s="8">
        <f t="shared" si="182"/>
        <v>3.7308550684931503E-2</v>
      </c>
      <c r="M231" s="8">
        <f t="shared" si="182"/>
        <v>2.0497353424657534E-2</v>
      </c>
      <c r="N231" s="8">
        <f t="shared" si="182"/>
        <v>2.9825569863013698E-2</v>
      </c>
      <c r="O231" s="8">
        <f t="shared" si="182"/>
        <v>3.1544797260273975E-2</v>
      </c>
      <c r="P231" s="8">
        <f t="shared" si="182"/>
        <v>3.1348731506849317E-2</v>
      </c>
    </row>
    <row r="232" spans="1:16">
      <c r="A232" s="3" t="str">
        <f t="shared" si="166"/>
        <v>3.0TDABRIL-25ESTABLE TALLER + N2</v>
      </c>
      <c r="B232" s="41" t="str">
        <f t="shared" si="170"/>
        <v>ESTABLE TALLER + N2</v>
      </c>
      <c r="C232" s="3" t="s">
        <v>31</v>
      </c>
      <c r="D232" s="38" t="str">
        <f>W26</f>
        <v>ABRIL-25</v>
      </c>
      <c r="E232" s="8">
        <f t="shared" ref="E232:P232" si="183">E169</f>
        <v>0.197932</v>
      </c>
      <c r="F232" s="8">
        <f t="shared" si="183"/>
        <v>0.180954</v>
      </c>
      <c r="G232" s="8">
        <f t="shared" si="183"/>
        <v>0.13003300000000001</v>
      </c>
      <c r="H232" s="8">
        <f t="shared" si="183"/>
        <v>0.10335800000000001</v>
      </c>
      <c r="I232" s="8">
        <f t="shared" si="183"/>
        <v>8.5348999999999994E-2</v>
      </c>
      <c r="J232" s="8">
        <f t="shared" si="183"/>
        <v>9.8006999999999997E-2</v>
      </c>
      <c r="K232" s="8">
        <f t="shared" si="183"/>
        <v>5.9936786301369858E-2</v>
      </c>
      <c r="L232" s="8">
        <f t="shared" si="183"/>
        <v>3.3198961643835616E-2</v>
      </c>
      <c r="M232" s="8">
        <f t="shared" si="183"/>
        <v>1.6387764383561643E-2</v>
      </c>
      <c r="N232" s="8">
        <f t="shared" si="183"/>
        <v>2.5715980821917811E-2</v>
      </c>
      <c r="O232" s="8">
        <f t="shared" si="183"/>
        <v>2.7435208219178085E-2</v>
      </c>
      <c r="P232" s="8">
        <f t="shared" si="183"/>
        <v>2.7239142465753426E-2</v>
      </c>
    </row>
    <row r="233" spans="1:16">
      <c r="A233" s="3" t="str">
        <f t="shared" si="166"/>
        <v>3.0TDABRIL-25ESTABLE TALLER + N3</v>
      </c>
      <c r="B233" s="41" t="str">
        <f t="shared" si="170"/>
        <v>ESTABLE TALLER + N3</v>
      </c>
      <c r="C233" s="3" t="s">
        <v>31</v>
      </c>
      <c r="D233" s="38" t="str">
        <f>W26</f>
        <v>ABRIL-25</v>
      </c>
      <c r="E233" s="8">
        <f t="shared" ref="E233:P233" si="184">E170</f>
        <v>0.193719</v>
      </c>
      <c r="F233" s="8">
        <f t="shared" si="184"/>
        <v>0.17674100000000001</v>
      </c>
      <c r="G233" s="8">
        <f t="shared" si="184"/>
        <v>0.12581999999999999</v>
      </c>
      <c r="H233" s="8">
        <f t="shared" si="184"/>
        <v>9.9144999999999997E-2</v>
      </c>
      <c r="I233" s="8">
        <f t="shared" si="184"/>
        <v>8.1136E-2</v>
      </c>
      <c r="J233" s="8">
        <f t="shared" si="184"/>
        <v>9.3794000000000002E-2</v>
      </c>
      <c r="K233" s="8">
        <f t="shared" si="184"/>
        <v>5.7197060273972596E-2</v>
      </c>
      <c r="L233" s="8">
        <f t="shared" si="184"/>
        <v>3.0459235616438356E-2</v>
      </c>
      <c r="M233" s="8">
        <f t="shared" si="184"/>
        <v>1.3648038356164384E-2</v>
      </c>
      <c r="N233" s="8">
        <f t="shared" si="184"/>
        <v>2.0236528767123285E-2</v>
      </c>
      <c r="O233" s="8">
        <f t="shared" si="184"/>
        <v>2.0585893150684931E-2</v>
      </c>
      <c r="P233" s="8">
        <f t="shared" si="184"/>
        <v>2.0389827397260276E-2</v>
      </c>
    </row>
    <row r="234" spans="1:16">
      <c r="A234" s="3" t="str">
        <f t="shared" si="166"/>
        <v>3.0TDABRIL-25DINAMICA N1</v>
      </c>
      <c r="B234" s="41" t="str">
        <f t="shared" si="170"/>
        <v>DINAMICA N1</v>
      </c>
      <c r="C234" s="3" t="s">
        <v>31</v>
      </c>
      <c r="D234" s="38" t="str">
        <f>W26</f>
        <v>ABRIL-25</v>
      </c>
      <c r="E234" s="58">
        <f>'DINAMICA N1'!Z48/1000</f>
        <v>0</v>
      </c>
      <c r="F234" s="58">
        <f>'DINAMICA N1'!AA48/1000</f>
        <v>0.15806248804284853</v>
      </c>
      <c r="G234" s="58">
        <f>'DINAMICA N1'!AB48/1000</f>
        <v>0.12899271381170704</v>
      </c>
      <c r="H234" s="58">
        <f>'DINAMICA N1'!AC48/1000</f>
        <v>9.9628099008025883E-2</v>
      </c>
      <c r="I234" s="58">
        <f>'DINAMICA N1'!AD48/1000</f>
        <v>9.2880009538055447E-2</v>
      </c>
      <c r="J234" s="58">
        <f>'DINAMICA N1'!AE48/1000</f>
        <v>9.6577781880864078E-2</v>
      </c>
      <c r="K234" s="58">
        <f t="shared" ref="K234:P234" si="185">K171</f>
        <v>5.5827197260273971E-2</v>
      </c>
      <c r="L234" s="58">
        <f t="shared" si="185"/>
        <v>2.9089372602739725E-2</v>
      </c>
      <c r="M234" s="58">
        <f t="shared" si="185"/>
        <v>1.2278175342465752E-2</v>
      </c>
      <c r="N234" s="58">
        <f t="shared" si="185"/>
        <v>1.0647487671232877E-2</v>
      </c>
      <c r="O234" s="58">
        <f t="shared" si="185"/>
        <v>6.8872630136986293E-3</v>
      </c>
      <c r="P234" s="58">
        <f t="shared" si="185"/>
        <v>3.9514712328767125E-3</v>
      </c>
    </row>
    <row r="235" spans="1:16">
      <c r="A235" s="3" t="str">
        <f t="shared" si="166"/>
        <v>3.0TDABRIL-25DINAMICA N2</v>
      </c>
      <c r="B235" s="41" t="str">
        <f t="shared" si="170"/>
        <v>DINAMICA N2</v>
      </c>
      <c r="C235" s="3" t="s">
        <v>31</v>
      </c>
      <c r="D235" s="38" t="str">
        <f>W26</f>
        <v>ABRIL-25</v>
      </c>
      <c r="E235" s="58">
        <f>'DINAMICA N2'!Z48/1000</f>
        <v>0</v>
      </c>
      <c r="F235" s="58">
        <f>'DINAMICA N2'!AA48/1000</f>
        <v>0.14180785524284856</v>
      </c>
      <c r="G235" s="58">
        <f>'DINAMICA N2'!AB48/1000</f>
        <v>0.11273808101170704</v>
      </c>
      <c r="H235" s="58">
        <f>'DINAMICA N2'!AC48/1000</f>
        <v>8.3373466208025895E-2</v>
      </c>
      <c r="I235" s="58">
        <f>'DINAMICA N2'!AD48/1000</f>
        <v>7.6625376738055473E-2</v>
      </c>
      <c r="J235" s="58">
        <f>'DINAMICA N2'!AE48/1000</f>
        <v>8.0323149080864062E-2</v>
      </c>
      <c r="K235" s="58">
        <f t="shared" ref="K235:P235" si="186">K172</f>
        <v>5.5827197260273971E-2</v>
      </c>
      <c r="L235" s="58">
        <f t="shared" si="186"/>
        <v>2.9089372602739725E-2</v>
      </c>
      <c r="M235" s="58">
        <f t="shared" si="186"/>
        <v>1.2278175342465752E-2</v>
      </c>
      <c r="N235" s="58">
        <f t="shared" si="186"/>
        <v>1.0647487671232877E-2</v>
      </c>
      <c r="O235" s="58">
        <f t="shared" si="186"/>
        <v>6.8872630136986293E-3</v>
      </c>
      <c r="P235" s="58">
        <f t="shared" si="186"/>
        <v>3.9514712328767125E-3</v>
      </c>
    </row>
    <row r="236" spans="1:16">
      <c r="A236" s="3" t="str">
        <f t="shared" si="166"/>
        <v>3.0TDABRIL-25DINAMICA N3</v>
      </c>
      <c r="B236" s="41" t="str">
        <f t="shared" si="170"/>
        <v>DINAMICA N3</v>
      </c>
      <c r="C236" s="3" t="s">
        <v>31</v>
      </c>
      <c r="D236" s="38" t="str">
        <f>W26</f>
        <v>ABRIL-25</v>
      </c>
      <c r="E236" s="58">
        <f>'DINAMICA N3'!Z48/1000</f>
        <v>0</v>
      </c>
      <c r="F236" s="58">
        <f>'DINAMICA N3'!AA48/1000</f>
        <v>0.13674160804284854</v>
      </c>
      <c r="G236" s="58">
        <f>'DINAMICA N3'!AB48/1000</f>
        <v>0.10767183381170704</v>
      </c>
      <c r="H236" s="58">
        <f>'DINAMICA N3'!AC48/1000</f>
        <v>7.8307219008025883E-2</v>
      </c>
      <c r="I236" s="58">
        <f>'DINAMICA N3'!AD48/1000</f>
        <v>7.155912953805546E-2</v>
      </c>
      <c r="J236" s="58">
        <f>'DINAMICA N3'!AE48/1000</f>
        <v>7.5256901880864063E-2</v>
      </c>
      <c r="K236" s="58">
        <f t="shared" ref="K236:P236" si="187">K173</f>
        <v>5.5827197260273971E-2</v>
      </c>
      <c r="L236" s="58">
        <f t="shared" si="187"/>
        <v>2.9089372602739725E-2</v>
      </c>
      <c r="M236" s="58">
        <f t="shared" si="187"/>
        <v>1.2278175342465752E-2</v>
      </c>
      <c r="N236" s="58">
        <f t="shared" si="187"/>
        <v>1.0647487671232877E-2</v>
      </c>
      <c r="O236" s="58">
        <f t="shared" si="187"/>
        <v>6.8872630136986293E-3</v>
      </c>
      <c r="P236" s="58">
        <f t="shared" si="187"/>
        <v>3.9514712328767125E-3</v>
      </c>
    </row>
    <row r="237" spans="1:16">
      <c r="A237" s="3" t="str">
        <f>C237&amp;D237&amp;B237</f>
        <v>6.1TDABRIL-25ESTABLE N1</v>
      </c>
      <c r="B237" s="41" t="str">
        <f t="shared" si="170"/>
        <v>ESTABLE N1</v>
      </c>
      <c r="C237" s="3" t="s">
        <v>32</v>
      </c>
      <c r="D237" s="38" t="str">
        <f>W26</f>
        <v>ABRIL-25</v>
      </c>
      <c r="E237" s="8">
        <f t="shared" ref="E237:J237" si="188">E174</f>
        <v>0.18954499999999999</v>
      </c>
      <c r="F237" s="8">
        <f t="shared" si="188"/>
        <v>0.166627</v>
      </c>
      <c r="G237" s="8">
        <f t="shared" si="188"/>
        <v>0.134685</v>
      </c>
      <c r="H237" s="8">
        <f t="shared" si="188"/>
        <v>0.11705599999999999</v>
      </c>
      <c r="I237" s="8">
        <f t="shared" si="188"/>
        <v>0.102246</v>
      </c>
      <c r="J237" s="8">
        <f t="shared" si="188"/>
        <v>0.133714</v>
      </c>
      <c r="K237" s="8">
        <f>K174</f>
        <v>8.1083200000000008E-2</v>
      </c>
      <c r="L237" s="8">
        <f t="shared" ref="L237:P237" si="189">L174</f>
        <v>4.2506052054794519E-2</v>
      </c>
      <c r="M237" s="8">
        <f t="shared" si="189"/>
        <v>1.8635290410958905E-2</v>
      </c>
      <c r="N237" s="8">
        <f t="shared" si="189"/>
        <v>1.4777613698630138E-2</v>
      </c>
      <c r="O237" s="8">
        <f t="shared" si="189"/>
        <v>5.8222273972602734E-3</v>
      </c>
      <c r="P237" s="8">
        <f t="shared" si="189"/>
        <v>2.7511808219178083E-3</v>
      </c>
    </row>
    <row r="238" spans="1:16">
      <c r="A238" s="3" t="str">
        <f t="shared" ref="A238:A257" si="190">C238&amp;D238&amp;B238</f>
        <v>6.1TDABRIL-25ESTABLE N2</v>
      </c>
      <c r="B238" s="41" t="str">
        <f t="shared" si="170"/>
        <v>ESTABLE N2</v>
      </c>
      <c r="C238" s="3" t="s">
        <v>32</v>
      </c>
      <c r="D238" s="38" t="str">
        <f>W26</f>
        <v>ABRIL-25</v>
      </c>
      <c r="E238" s="8">
        <f t="shared" ref="E238:P238" si="191">E175</f>
        <v>0.177728</v>
      </c>
      <c r="F238" s="8">
        <f t="shared" si="191"/>
        <v>0.15481</v>
      </c>
      <c r="G238" s="8">
        <f t="shared" si="191"/>
        <v>0.122867</v>
      </c>
      <c r="H238" s="8">
        <f t="shared" si="191"/>
        <v>0.105239</v>
      </c>
      <c r="I238" s="8">
        <f t="shared" si="191"/>
        <v>9.0428999999999995E-2</v>
      </c>
      <c r="J238" s="8">
        <f t="shared" si="191"/>
        <v>0.12189700000000001</v>
      </c>
      <c r="K238" s="8">
        <f t="shared" si="191"/>
        <v>8.1083200000000008E-2</v>
      </c>
      <c r="L238" s="8">
        <f t="shared" si="191"/>
        <v>4.2506052054794519E-2</v>
      </c>
      <c r="M238" s="8">
        <f t="shared" si="191"/>
        <v>1.8635290410958905E-2</v>
      </c>
      <c r="N238" s="8">
        <f t="shared" si="191"/>
        <v>1.4777613698630138E-2</v>
      </c>
      <c r="O238" s="8">
        <f t="shared" si="191"/>
        <v>5.8222273972602734E-3</v>
      </c>
      <c r="P238" s="8">
        <f t="shared" si="191"/>
        <v>2.7511808219178083E-3</v>
      </c>
    </row>
    <row r="239" spans="1:16">
      <c r="A239" s="3" t="str">
        <f t="shared" si="190"/>
        <v>6.1TDABRIL-25ESTABLE N3</v>
      </c>
      <c r="B239" s="41" t="str">
        <f t="shared" si="170"/>
        <v>ESTABLE N3</v>
      </c>
      <c r="C239" s="3" t="s">
        <v>32</v>
      </c>
      <c r="D239" s="38" t="str">
        <f>W26</f>
        <v>ABRIL-25</v>
      </c>
      <c r="E239" s="8">
        <f t="shared" ref="E239:P239" si="192">E176</f>
        <v>0.171454</v>
      </c>
      <c r="F239" s="8">
        <f t="shared" si="192"/>
        <v>0.148536</v>
      </c>
      <c r="G239" s="8">
        <f t="shared" si="192"/>
        <v>0.116593</v>
      </c>
      <c r="H239" s="8">
        <f t="shared" si="192"/>
        <v>9.8964999999999997E-2</v>
      </c>
      <c r="I239" s="8">
        <f t="shared" si="192"/>
        <v>8.4154999999999994E-2</v>
      </c>
      <c r="J239" s="8">
        <f t="shared" si="192"/>
        <v>0.115622</v>
      </c>
      <c r="K239" s="8">
        <f t="shared" si="192"/>
        <v>8.1083200000000008E-2</v>
      </c>
      <c r="L239" s="8">
        <f t="shared" si="192"/>
        <v>4.2506052054794519E-2</v>
      </c>
      <c r="M239" s="8">
        <f t="shared" si="192"/>
        <v>1.8635290410958905E-2</v>
      </c>
      <c r="N239" s="8">
        <f t="shared" si="192"/>
        <v>1.4777613698630138E-2</v>
      </c>
      <c r="O239" s="8">
        <f t="shared" si="192"/>
        <v>5.8222273972602734E-3</v>
      </c>
      <c r="P239" s="8">
        <f t="shared" si="192"/>
        <v>2.7511808219178083E-3</v>
      </c>
    </row>
    <row r="240" spans="1:16">
      <c r="A240" s="3" t="str">
        <f t="shared" si="190"/>
        <v>6.1TDABRIL-25ESTABLE PLUS N1</v>
      </c>
      <c r="B240" s="41" t="str">
        <f t="shared" si="170"/>
        <v>ESTABLE PLUS N1</v>
      </c>
      <c r="C240" s="3" t="s">
        <v>32</v>
      </c>
      <c r="D240" s="38" t="str">
        <f>W26</f>
        <v>ABRIL-25</v>
      </c>
      <c r="E240" s="8">
        <f t="shared" ref="E240:P240" si="193">E177</f>
        <v>0.17787</v>
      </c>
      <c r="F240" s="8">
        <f t="shared" si="193"/>
        <v>0.15495200000000001</v>
      </c>
      <c r="G240" s="8">
        <f t="shared" si="193"/>
        <v>0.12300999999999999</v>
      </c>
      <c r="H240" s="8">
        <f t="shared" si="193"/>
        <v>0.105381</v>
      </c>
      <c r="I240" s="8">
        <f t="shared" si="193"/>
        <v>9.0570999999999999E-2</v>
      </c>
      <c r="J240" s="8">
        <f t="shared" si="193"/>
        <v>0.12203899999999999</v>
      </c>
      <c r="K240" s="8">
        <f t="shared" si="193"/>
        <v>8.9302378082191783E-2</v>
      </c>
      <c r="L240" s="8">
        <f t="shared" si="193"/>
        <v>5.07252301369863E-2</v>
      </c>
      <c r="M240" s="8">
        <f t="shared" si="193"/>
        <v>2.6854468493150683E-2</v>
      </c>
      <c r="N240" s="8">
        <f t="shared" si="193"/>
        <v>3.3955695890410961E-2</v>
      </c>
      <c r="O240" s="8">
        <f t="shared" si="193"/>
        <v>3.0479761643835618E-2</v>
      </c>
      <c r="P240" s="8">
        <f t="shared" si="193"/>
        <v>3.0148441095890412E-2</v>
      </c>
    </row>
    <row r="241" spans="1:16">
      <c r="A241" s="3" t="str">
        <f t="shared" si="190"/>
        <v>6.1TDABRIL-25ESTABLE PLUS N2</v>
      </c>
      <c r="B241" s="41" t="str">
        <f t="shared" si="170"/>
        <v>ESTABLE PLUS N2</v>
      </c>
      <c r="C241" s="3" t="s">
        <v>32</v>
      </c>
      <c r="D241" s="38" t="str">
        <f>W26</f>
        <v>ABRIL-25</v>
      </c>
      <c r="E241" s="8">
        <f t="shared" ref="E241:P241" si="194">E178</f>
        <v>0.17380899999999999</v>
      </c>
      <c r="F241" s="8">
        <f t="shared" si="194"/>
        <v>0.150891</v>
      </c>
      <c r="G241" s="8">
        <f t="shared" si="194"/>
        <v>0.118949</v>
      </c>
      <c r="H241" s="8">
        <f t="shared" si="194"/>
        <v>0.10131999999999999</v>
      </c>
      <c r="I241" s="8">
        <f t="shared" si="194"/>
        <v>8.6510000000000004E-2</v>
      </c>
      <c r="J241" s="8">
        <f t="shared" si="194"/>
        <v>0.117978</v>
      </c>
      <c r="K241" s="8">
        <f t="shared" si="194"/>
        <v>8.5192789041095895E-2</v>
      </c>
      <c r="L241" s="8">
        <f t="shared" si="194"/>
        <v>4.6615641095890413E-2</v>
      </c>
      <c r="M241" s="8">
        <f t="shared" si="194"/>
        <v>2.2744879452054795E-2</v>
      </c>
      <c r="N241" s="8">
        <f t="shared" si="194"/>
        <v>2.984610684931507E-2</v>
      </c>
      <c r="O241" s="8">
        <f t="shared" si="194"/>
        <v>2.6370172602739727E-2</v>
      </c>
      <c r="P241" s="8">
        <f t="shared" si="194"/>
        <v>2.6038852054794524E-2</v>
      </c>
    </row>
    <row r="242" spans="1:16">
      <c r="A242" s="3" t="str">
        <f t="shared" si="190"/>
        <v>6.1TDABRIL-25ESTABLE PLUS N3</v>
      </c>
      <c r="B242" s="41" t="str">
        <f t="shared" si="170"/>
        <v>ESTABLE PLUS N3</v>
      </c>
      <c r="C242" s="3" t="s">
        <v>32</v>
      </c>
      <c r="D242" s="38" t="str">
        <f>W26</f>
        <v>ABRIL-25</v>
      </c>
      <c r="E242" s="8">
        <f t="shared" ref="E242:P242" si="195">E179</f>
        <v>0.169626</v>
      </c>
      <c r="F242" s="8">
        <f t="shared" si="195"/>
        <v>0.14670900000000001</v>
      </c>
      <c r="G242" s="8">
        <f t="shared" si="195"/>
        <v>0.11476600000000001</v>
      </c>
      <c r="H242" s="8">
        <f t="shared" si="195"/>
        <v>9.7137000000000001E-2</v>
      </c>
      <c r="I242" s="8">
        <f t="shared" si="195"/>
        <v>8.2326999999999997E-2</v>
      </c>
      <c r="J242" s="8">
        <f t="shared" si="195"/>
        <v>0.11379499999999999</v>
      </c>
      <c r="K242" s="8">
        <f t="shared" si="195"/>
        <v>8.2453063013698633E-2</v>
      </c>
      <c r="L242" s="8">
        <f t="shared" si="195"/>
        <v>4.387591506849315E-2</v>
      </c>
      <c r="M242" s="8">
        <f t="shared" si="195"/>
        <v>2.0005153424657533E-2</v>
      </c>
      <c r="N242" s="8">
        <f t="shared" si="195"/>
        <v>2.4366654794520548E-2</v>
      </c>
      <c r="O242" s="8">
        <f t="shared" si="195"/>
        <v>1.9520857534246573E-2</v>
      </c>
      <c r="P242" s="8">
        <f t="shared" si="195"/>
        <v>1.9189536986301371E-2</v>
      </c>
    </row>
    <row r="243" spans="1:16">
      <c r="A243" s="3" t="str">
        <f t="shared" si="190"/>
        <v>6.1TDABRIL-251P N1</v>
      </c>
      <c r="B243" s="41" t="str">
        <f t="shared" si="170"/>
        <v>1P N1</v>
      </c>
      <c r="C243" s="3" t="s">
        <v>32</v>
      </c>
      <c r="D243" s="38" t="str">
        <f>W26</f>
        <v>ABRIL-25</v>
      </c>
      <c r="E243" s="59">
        <f t="shared" ref="E243:P243" si="196">E180</f>
        <v>0</v>
      </c>
      <c r="F243" s="59">
        <f t="shared" si="196"/>
        <v>0</v>
      </c>
      <c r="G243" s="59">
        <f t="shared" si="196"/>
        <v>0</v>
      </c>
      <c r="H243" s="59">
        <f t="shared" si="196"/>
        <v>0</v>
      </c>
      <c r="I243" s="59">
        <f t="shared" si="196"/>
        <v>0</v>
      </c>
      <c r="J243" s="59">
        <f t="shared" si="196"/>
        <v>0</v>
      </c>
      <c r="K243" s="59">
        <f t="shared" si="196"/>
        <v>0</v>
      </c>
      <c r="L243" s="59">
        <f t="shared" si="196"/>
        <v>0</v>
      </c>
      <c r="M243" s="59">
        <f t="shared" si="196"/>
        <v>0</v>
      </c>
      <c r="N243" s="59">
        <f t="shared" si="196"/>
        <v>0</v>
      </c>
      <c r="O243" s="59">
        <f t="shared" si="196"/>
        <v>0</v>
      </c>
      <c r="P243" s="59">
        <f t="shared" si="196"/>
        <v>0</v>
      </c>
    </row>
    <row r="244" spans="1:16">
      <c r="A244" s="3" t="str">
        <f t="shared" si="190"/>
        <v>6.1TDABRIL-251P N2</v>
      </c>
      <c r="B244" s="41" t="str">
        <f t="shared" si="170"/>
        <v>1P N2</v>
      </c>
      <c r="C244" s="3" t="s">
        <v>32</v>
      </c>
      <c r="D244" s="38" t="str">
        <f>W26</f>
        <v>ABRIL-25</v>
      </c>
      <c r="E244" s="59">
        <f t="shared" ref="E244:P244" si="197">E181</f>
        <v>0</v>
      </c>
      <c r="F244" s="59">
        <f t="shared" si="197"/>
        <v>0</v>
      </c>
      <c r="G244" s="59">
        <f t="shared" si="197"/>
        <v>0</v>
      </c>
      <c r="H244" s="59">
        <f t="shared" si="197"/>
        <v>0</v>
      </c>
      <c r="I244" s="59">
        <f t="shared" si="197"/>
        <v>0</v>
      </c>
      <c r="J244" s="59">
        <f t="shared" si="197"/>
        <v>0</v>
      </c>
      <c r="K244" s="59">
        <f t="shared" si="197"/>
        <v>0</v>
      </c>
      <c r="L244" s="59">
        <f t="shared" si="197"/>
        <v>0</v>
      </c>
      <c r="M244" s="59">
        <f t="shared" si="197"/>
        <v>0</v>
      </c>
      <c r="N244" s="59">
        <f t="shared" si="197"/>
        <v>0</v>
      </c>
      <c r="O244" s="59">
        <f t="shared" si="197"/>
        <v>0</v>
      </c>
      <c r="P244" s="59">
        <f t="shared" si="197"/>
        <v>0</v>
      </c>
    </row>
    <row r="245" spans="1:16">
      <c r="A245" s="3" t="str">
        <f t="shared" si="190"/>
        <v>6.1TDABRIL-251P N3</v>
      </c>
      <c r="B245" s="41" t="str">
        <f t="shared" si="170"/>
        <v>1P N3</v>
      </c>
      <c r="C245" s="3" t="s">
        <v>32</v>
      </c>
      <c r="D245" s="38" t="str">
        <f>W26</f>
        <v>ABRIL-25</v>
      </c>
      <c r="E245" s="59">
        <f t="shared" ref="E245:P245" si="198">E182</f>
        <v>0</v>
      </c>
      <c r="F245" s="59">
        <f t="shared" si="198"/>
        <v>0</v>
      </c>
      <c r="G245" s="59">
        <f t="shared" si="198"/>
        <v>0</v>
      </c>
      <c r="H245" s="59">
        <f t="shared" si="198"/>
        <v>0</v>
      </c>
      <c r="I245" s="59">
        <f t="shared" si="198"/>
        <v>0</v>
      </c>
      <c r="J245" s="59">
        <f t="shared" si="198"/>
        <v>0</v>
      </c>
      <c r="K245" s="59">
        <f t="shared" si="198"/>
        <v>0</v>
      </c>
      <c r="L245" s="59">
        <f t="shared" si="198"/>
        <v>0</v>
      </c>
      <c r="M245" s="59">
        <f t="shared" si="198"/>
        <v>0</v>
      </c>
      <c r="N245" s="59">
        <f t="shared" si="198"/>
        <v>0</v>
      </c>
      <c r="O245" s="59">
        <f t="shared" si="198"/>
        <v>0</v>
      </c>
      <c r="P245" s="59">
        <f t="shared" si="198"/>
        <v>0</v>
      </c>
    </row>
    <row r="246" spans="1:16">
      <c r="A246" s="3" t="str">
        <f t="shared" ref="A246:A248" si="199">C246&amp;D246&amp;B246</f>
        <v>6.1TDABRIL-251P XL N1</v>
      </c>
      <c r="B246" s="41" t="str">
        <f t="shared" si="170"/>
        <v>1P XL N1</v>
      </c>
      <c r="C246" s="3" t="s">
        <v>32</v>
      </c>
      <c r="D246" s="38" t="str">
        <f>W26</f>
        <v>ABRIL-25</v>
      </c>
      <c r="E246" s="59">
        <f t="shared" ref="E246:P246" si="200">E183</f>
        <v>0</v>
      </c>
      <c r="F246" s="59">
        <f t="shared" si="200"/>
        <v>0</v>
      </c>
      <c r="G246" s="59">
        <f t="shared" si="200"/>
        <v>0</v>
      </c>
      <c r="H246" s="59">
        <f t="shared" si="200"/>
        <v>0</v>
      </c>
      <c r="I246" s="59">
        <f t="shared" si="200"/>
        <v>0</v>
      </c>
      <c r="J246" s="59">
        <f t="shared" si="200"/>
        <v>0</v>
      </c>
      <c r="K246" s="59">
        <f t="shared" si="200"/>
        <v>0</v>
      </c>
      <c r="L246" s="59">
        <f t="shared" si="200"/>
        <v>0</v>
      </c>
      <c r="M246" s="59">
        <f t="shared" si="200"/>
        <v>0</v>
      </c>
      <c r="N246" s="59">
        <f t="shared" si="200"/>
        <v>0</v>
      </c>
      <c r="O246" s="59">
        <f t="shared" si="200"/>
        <v>0</v>
      </c>
      <c r="P246" s="59">
        <f t="shared" si="200"/>
        <v>0</v>
      </c>
    </row>
    <row r="247" spans="1:16">
      <c r="A247" s="3" t="str">
        <f t="shared" si="199"/>
        <v>6.1TDABRIL-251P XL N2</v>
      </c>
      <c r="B247" s="41" t="str">
        <f t="shared" si="170"/>
        <v>1P XL N2</v>
      </c>
      <c r="C247" s="3" t="s">
        <v>32</v>
      </c>
      <c r="D247" s="38" t="str">
        <f>W26</f>
        <v>ABRIL-25</v>
      </c>
      <c r="E247" s="59">
        <f t="shared" ref="E247:P247" si="201">E184</f>
        <v>0</v>
      </c>
      <c r="F247" s="59">
        <f t="shared" si="201"/>
        <v>0</v>
      </c>
      <c r="G247" s="59">
        <f t="shared" si="201"/>
        <v>0</v>
      </c>
      <c r="H247" s="59">
        <f t="shared" si="201"/>
        <v>0</v>
      </c>
      <c r="I247" s="59">
        <f t="shared" si="201"/>
        <v>0</v>
      </c>
      <c r="J247" s="59">
        <f t="shared" si="201"/>
        <v>0</v>
      </c>
      <c r="K247" s="59">
        <f t="shared" si="201"/>
        <v>0</v>
      </c>
      <c r="L247" s="59">
        <f t="shared" si="201"/>
        <v>0</v>
      </c>
      <c r="M247" s="59">
        <f t="shared" si="201"/>
        <v>0</v>
      </c>
      <c r="N247" s="59">
        <f t="shared" si="201"/>
        <v>0</v>
      </c>
      <c r="O247" s="59">
        <f t="shared" si="201"/>
        <v>0</v>
      </c>
      <c r="P247" s="59">
        <f t="shared" si="201"/>
        <v>0</v>
      </c>
    </row>
    <row r="248" spans="1:16">
      <c r="A248" s="3" t="str">
        <f t="shared" si="199"/>
        <v>6.1TDABRIL-251P XL N3</v>
      </c>
      <c r="B248" s="41" t="str">
        <f t="shared" si="170"/>
        <v>1P XL N3</v>
      </c>
      <c r="C248" s="3" t="s">
        <v>32</v>
      </c>
      <c r="D248" s="38" t="str">
        <f>W26</f>
        <v>ABRIL-25</v>
      </c>
      <c r="E248" s="59">
        <f t="shared" ref="E248:P248" si="202">E185</f>
        <v>0</v>
      </c>
      <c r="F248" s="59">
        <f t="shared" si="202"/>
        <v>0</v>
      </c>
      <c r="G248" s="59">
        <f t="shared" si="202"/>
        <v>0</v>
      </c>
      <c r="H248" s="59">
        <f t="shared" si="202"/>
        <v>0</v>
      </c>
      <c r="I248" s="59">
        <f t="shared" si="202"/>
        <v>0</v>
      </c>
      <c r="J248" s="59">
        <f t="shared" si="202"/>
        <v>0</v>
      </c>
      <c r="K248" s="59">
        <f t="shared" si="202"/>
        <v>0</v>
      </c>
      <c r="L248" s="59">
        <f t="shared" si="202"/>
        <v>0</v>
      </c>
      <c r="M248" s="59">
        <f t="shared" si="202"/>
        <v>0</v>
      </c>
      <c r="N248" s="59">
        <f t="shared" si="202"/>
        <v>0</v>
      </c>
      <c r="O248" s="59">
        <f t="shared" si="202"/>
        <v>0</v>
      </c>
      <c r="P248" s="59">
        <f t="shared" si="202"/>
        <v>0</v>
      </c>
    </row>
    <row r="249" spans="1:16">
      <c r="A249" s="3" t="str">
        <f t="shared" si="190"/>
        <v>6.1TDABRIL-25ESTABLE TALLER N1</v>
      </c>
      <c r="B249" s="41" t="str">
        <f t="shared" si="170"/>
        <v>ESTABLE TALLER N1</v>
      </c>
      <c r="C249" s="3" t="s">
        <v>32</v>
      </c>
      <c r="D249" s="38" t="str">
        <f>W26</f>
        <v>ABRIL-25</v>
      </c>
      <c r="E249" s="8">
        <f t="shared" ref="E249:P249" si="203">E186</f>
        <v>0.18421199999999999</v>
      </c>
      <c r="F249" s="8">
        <f t="shared" si="203"/>
        <v>0.17197899999999999</v>
      </c>
      <c r="G249" s="8">
        <f t="shared" si="203"/>
        <v>0.13175500000000001</v>
      </c>
      <c r="H249" s="8">
        <f t="shared" si="203"/>
        <v>0.109319</v>
      </c>
      <c r="I249" s="8">
        <f t="shared" si="203"/>
        <v>9.3114000000000002E-2</v>
      </c>
      <c r="J249" s="8">
        <f t="shared" si="203"/>
        <v>0.105131</v>
      </c>
      <c r="K249" s="8">
        <f t="shared" si="203"/>
        <v>8.1083200000000008E-2</v>
      </c>
      <c r="L249" s="8">
        <f t="shared" si="203"/>
        <v>4.2506052054794519E-2</v>
      </c>
      <c r="M249" s="8">
        <f t="shared" si="203"/>
        <v>1.8635290410958905E-2</v>
      </c>
      <c r="N249" s="8">
        <f t="shared" si="203"/>
        <v>1.4777613698630138E-2</v>
      </c>
      <c r="O249" s="8">
        <f t="shared" si="203"/>
        <v>5.8222273972602734E-3</v>
      </c>
      <c r="P249" s="8">
        <f t="shared" si="203"/>
        <v>2.7511808219178083E-3</v>
      </c>
    </row>
    <row r="250" spans="1:16">
      <c r="A250" s="3" t="str">
        <f t="shared" si="190"/>
        <v>6.1TDABRIL-25ESTABLE TALLER N2</v>
      </c>
      <c r="B250" s="41" t="str">
        <f t="shared" si="170"/>
        <v>ESTABLE TALLER N2</v>
      </c>
      <c r="C250" s="3" t="s">
        <v>32</v>
      </c>
      <c r="D250" s="38" t="str">
        <f>W26</f>
        <v>ABRIL-25</v>
      </c>
      <c r="E250" s="8">
        <f t="shared" ref="E250:P250" si="204">E187</f>
        <v>0.17239399999999999</v>
      </c>
      <c r="F250" s="8">
        <f t="shared" si="204"/>
        <v>0.160162</v>
      </c>
      <c r="G250" s="8">
        <f t="shared" si="204"/>
        <v>0.119937</v>
      </c>
      <c r="H250" s="8">
        <f t="shared" si="204"/>
        <v>9.7502000000000005E-2</v>
      </c>
      <c r="I250" s="8">
        <f t="shared" si="204"/>
        <v>8.1296999999999994E-2</v>
      </c>
      <c r="J250" s="8">
        <f t="shared" si="204"/>
        <v>9.3312999999999993E-2</v>
      </c>
      <c r="K250" s="8">
        <f t="shared" si="204"/>
        <v>8.1083200000000008E-2</v>
      </c>
      <c r="L250" s="8">
        <f t="shared" si="204"/>
        <v>4.2506052054794519E-2</v>
      </c>
      <c r="M250" s="8">
        <f t="shared" si="204"/>
        <v>1.8635290410958905E-2</v>
      </c>
      <c r="N250" s="8">
        <f t="shared" si="204"/>
        <v>1.4777613698630138E-2</v>
      </c>
      <c r="O250" s="8">
        <f t="shared" si="204"/>
        <v>5.8222273972602734E-3</v>
      </c>
      <c r="P250" s="8">
        <f t="shared" si="204"/>
        <v>2.7511808219178083E-3</v>
      </c>
    </row>
    <row r="251" spans="1:16">
      <c r="A251" s="3" t="str">
        <f t="shared" si="190"/>
        <v>6.1TDABRIL-25ESTABLE TALLER N3</v>
      </c>
      <c r="B251" s="41" t="str">
        <f t="shared" si="170"/>
        <v>ESTABLE TALLER N3</v>
      </c>
      <c r="C251" s="3" t="s">
        <v>32</v>
      </c>
      <c r="D251" s="38" t="str">
        <f>W26</f>
        <v>ABRIL-25</v>
      </c>
      <c r="E251" s="8">
        <f t="shared" ref="E251:P251" si="205">E188</f>
        <v>0.16611999999999999</v>
      </c>
      <c r="F251" s="8">
        <f t="shared" si="205"/>
        <v>0.153887</v>
      </c>
      <c r="G251" s="8">
        <f t="shared" si="205"/>
        <v>0.113663</v>
      </c>
      <c r="H251" s="8">
        <f t="shared" si="205"/>
        <v>9.1228000000000004E-2</v>
      </c>
      <c r="I251" s="8">
        <f t="shared" si="205"/>
        <v>7.5023000000000006E-2</v>
      </c>
      <c r="J251" s="8">
        <f t="shared" si="205"/>
        <v>8.7039000000000005E-2</v>
      </c>
      <c r="K251" s="8">
        <f t="shared" si="205"/>
        <v>8.1083200000000008E-2</v>
      </c>
      <c r="L251" s="8">
        <f t="shared" si="205"/>
        <v>4.2506052054794519E-2</v>
      </c>
      <c r="M251" s="8">
        <f t="shared" si="205"/>
        <v>1.8635290410958905E-2</v>
      </c>
      <c r="N251" s="8">
        <f t="shared" si="205"/>
        <v>1.4777613698630138E-2</v>
      </c>
      <c r="O251" s="8">
        <f t="shared" si="205"/>
        <v>5.8222273972602734E-3</v>
      </c>
      <c r="P251" s="8">
        <f t="shared" si="205"/>
        <v>2.7511808219178083E-3</v>
      </c>
    </row>
    <row r="252" spans="1:16">
      <c r="A252" s="3" t="str">
        <f t="shared" si="190"/>
        <v>6.1TDABRIL-25ESTABLE TALLER + N1</v>
      </c>
      <c r="B252" s="41" t="str">
        <f t="shared" si="170"/>
        <v>ESTABLE TALLER + N1</v>
      </c>
      <c r="C252" s="3" t="s">
        <v>32</v>
      </c>
      <c r="D252" s="38" t="str">
        <f>W26</f>
        <v>ABRIL-25</v>
      </c>
      <c r="E252" s="8">
        <f t="shared" ref="E252:P252" si="206">E189</f>
        <v>0.172537</v>
      </c>
      <c r="F252" s="8">
        <f t="shared" si="206"/>
        <v>0.160304</v>
      </c>
      <c r="G252" s="8">
        <f t="shared" si="206"/>
        <v>0.12007900000000001</v>
      </c>
      <c r="H252" s="8">
        <f t="shared" si="206"/>
        <v>9.7643999999999995E-2</v>
      </c>
      <c r="I252" s="8">
        <f t="shared" si="206"/>
        <v>8.1438999999999998E-2</v>
      </c>
      <c r="J252" s="8">
        <f t="shared" si="206"/>
        <v>9.3455999999999997E-2</v>
      </c>
      <c r="K252" s="8">
        <f t="shared" si="206"/>
        <v>8.9302378082191783E-2</v>
      </c>
      <c r="L252" s="8">
        <f t="shared" si="206"/>
        <v>5.07252301369863E-2</v>
      </c>
      <c r="M252" s="8">
        <f t="shared" si="206"/>
        <v>2.6854468493150683E-2</v>
      </c>
      <c r="N252" s="8">
        <f t="shared" si="206"/>
        <v>3.3955695890410961E-2</v>
      </c>
      <c r="O252" s="8">
        <f t="shared" si="206"/>
        <v>3.0479761643835618E-2</v>
      </c>
      <c r="P252" s="8">
        <f t="shared" si="206"/>
        <v>3.0148441095890412E-2</v>
      </c>
    </row>
    <row r="253" spans="1:16">
      <c r="A253" s="3" t="str">
        <f t="shared" si="190"/>
        <v>6.1TDABRIL-25ESTABLE TALLER + N2</v>
      </c>
      <c r="B253" s="41" t="str">
        <f t="shared" si="170"/>
        <v>ESTABLE TALLER + N2</v>
      </c>
      <c r="C253" s="3" t="s">
        <v>32</v>
      </c>
      <c r="D253" s="38" t="str">
        <f>W26</f>
        <v>ABRIL-25</v>
      </c>
      <c r="E253" s="8">
        <f t="shared" ref="E253:P253" si="207">E190</f>
        <v>0.16847599999999999</v>
      </c>
      <c r="F253" s="8">
        <f t="shared" si="207"/>
        <v>0.15624299999999999</v>
      </c>
      <c r="G253" s="8">
        <f t="shared" si="207"/>
        <v>0.116019</v>
      </c>
      <c r="H253" s="8">
        <f t="shared" si="207"/>
        <v>9.3583E-2</v>
      </c>
      <c r="I253" s="8">
        <f t="shared" si="207"/>
        <v>7.7378000000000002E-2</v>
      </c>
      <c r="J253" s="8">
        <f t="shared" si="207"/>
        <v>8.9395000000000002E-2</v>
      </c>
      <c r="K253" s="8">
        <f t="shared" si="207"/>
        <v>8.5192789041095895E-2</v>
      </c>
      <c r="L253" s="8">
        <f t="shared" si="207"/>
        <v>4.6615641095890413E-2</v>
      </c>
      <c r="M253" s="8">
        <f t="shared" si="207"/>
        <v>2.2744879452054795E-2</v>
      </c>
      <c r="N253" s="8">
        <f t="shared" si="207"/>
        <v>2.984610684931507E-2</v>
      </c>
      <c r="O253" s="8">
        <f t="shared" si="207"/>
        <v>2.6370172602739727E-2</v>
      </c>
      <c r="P253" s="8">
        <f t="shared" si="207"/>
        <v>2.6038852054794524E-2</v>
      </c>
    </row>
    <row r="254" spans="1:16">
      <c r="A254" s="3" t="str">
        <f t="shared" si="190"/>
        <v>6.1TDABRIL-25ESTABLE TALLER + N3</v>
      </c>
      <c r="B254" s="41" t="str">
        <f t="shared" si="170"/>
        <v>ESTABLE TALLER + N3</v>
      </c>
      <c r="C254" s="3" t="s">
        <v>32</v>
      </c>
      <c r="D254" s="38" t="str">
        <f>W26</f>
        <v>ABRIL-25</v>
      </c>
      <c r="E254" s="8">
        <f t="shared" ref="E254:P254" si="208">E191</f>
        <v>0.16429299999999999</v>
      </c>
      <c r="F254" s="8">
        <f t="shared" si="208"/>
        <v>0.15206</v>
      </c>
      <c r="G254" s="8">
        <f t="shared" si="208"/>
        <v>0.111836</v>
      </c>
      <c r="H254" s="8">
        <f t="shared" si="208"/>
        <v>8.9400999999999994E-2</v>
      </c>
      <c r="I254" s="8">
        <f t="shared" si="208"/>
        <v>7.3194999999999996E-2</v>
      </c>
      <c r="J254" s="8">
        <f t="shared" si="208"/>
        <v>8.5211999999999996E-2</v>
      </c>
      <c r="K254" s="8">
        <f t="shared" si="208"/>
        <v>8.2453063013698633E-2</v>
      </c>
      <c r="L254" s="8">
        <f t="shared" si="208"/>
        <v>4.387591506849315E-2</v>
      </c>
      <c r="M254" s="8">
        <f t="shared" si="208"/>
        <v>2.0005153424657533E-2</v>
      </c>
      <c r="N254" s="8">
        <f t="shared" si="208"/>
        <v>2.4366654794520548E-2</v>
      </c>
      <c r="O254" s="8">
        <f t="shared" si="208"/>
        <v>1.9520857534246573E-2</v>
      </c>
      <c r="P254" s="8">
        <f t="shared" si="208"/>
        <v>1.9189536986301371E-2</v>
      </c>
    </row>
    <row r="255" spans="1:16">
      <c r="A255" s="3" t="str">
        <f t="shared" si="190"/>
        <v>6.1TDABRIL-25DINAMICA N1</v>
      </c>
      <c r="B255" s="41" t="str">
        <f t="shared" si="170"/>
        <v>DINAMICA N1</v>
      </c>
      <c r="C255" s="3" t="s">
        <v>32</v>
      </c>
      <c r="D255" s="38" t="str">
        <f>W26</f>
        <v>ABRIL-25</v>
      </c>
      <c r="E255" s="58">
        <f>'DINAMICA N1'!G48/1000</f>
        <v>0</v>
      </c>
      <c r="F255" s="58">
        <f>'DINAMICA N1'!H48/1000</f>
        <v>0.1386341588199286</v>
      </c>
      <c r="G255" s="58">
        <f>'DINAMICA N1'!I48/1000</f>
        <v>0.11581239959028865</v>
      </c>
      <c r="H255" s="58">
        <f>'DINAMICA N1'!J48/1000</f>
        <v>9.1505791728578784E-2</v>
      </c>
      <c r="I255" s="58">
        <f>'DINAMICA N1'!K48/1000</f>
        <v>8.509369298964807E-2</v>
      </c>
      <c r="J255" s="58">
        <f>'DINAMICA N1'!L48/1000</f>
        <v>8.9183622869730569E-2</v>
      </c>
      <c r="K255" s="60">
        <f t="shared" ref="K255:P255" si="209">K192</f>
        <v>8.1083200000000008E-2</v>
      </c>
      <c r="L255" s="60">
        <f t="shared" si="209"/>
        <v>4.2506052054794519E-2</v>
      </c>
      <c r="M255" s="60">
        <f t="shared" si="209"/>
        <v>1.8635290410958905E-2</v>
      </c>
      <c r="N255" s="60">
        <f t="shared" si="209"/>
        <v>1.4777613698630138E-2</v>
      </c>
      <c r="O255" s="60">
        <f t="shared" si="209"/>
        <v>5.8222273972602734E-3</v>
      </c>
      <c r="P255" s="60">
        <f t="shared" si="209"/>
        <v>2.7511808219178083E-3</v>
      </c>
    </row>
    <row r="256" spans="1:16">
      <c r="A256" s="3" t="str">
        <f t="shared" si="190"/>
        <v>6.1TDABRIL-25DINAMICA N2</v>
      </c>
      <c r="B256" s="41" t="str">
        <f t="shared" si="170"/>
        <v>DINAMICA N2</v>
      </c>
      <c r="C256" s="3" t="s">
        <v>32</v>
      </c>
      <c r="D256" s="38" t="str">
        <f>W26</f>
        <v>ABRIL-25</v>
      </c>
      <c r="E256" s="58">
        <f>'DINAMICA N2'!G48/1000</f>
        <v>0</v>
      </c>
      <c r="F256" s="58">
        <f>'DINAMICA N2'!H48/1000</f>
        <v>0.12237952601992862</v>
      </c>
      <c r="G256" s="58">
        <f>'DINAMICA N2'!I48/1000</f>
        <v>9.9557766790288674E-2</v>
      </c>
      <c r="H256" s="58">
        <f>'DINAMICA N2'!J48/1000</f>
        <v>7.525115892857881E-2</v>
      </c>
      <c r="I256" s="58">
        <f>'DINAMICA N2'!K48/1000</f>
        <v>6.8839060189648082E-2</v>
      </c>
      <c r="J256" s="58">
        <f>'DINAMICA N2'!L48/1000</f>
        <v>7.2928990069730582E-2</v>
      </c>
      <c r="K256" s="60">
        <f t="shared" ref="K256:P256" si="210">K193</f>
        <v>8.1083200000000008E-2</v>
      </c>
      <c r="L256" s="60">
        <f t="shared" si="210"/>
        <v>4.2506052054794519E-2</v>
      </c>
      <c r="M256" s="60">
        <f t="shared" si="210"/>
        <v>1.8635290410958905E-2</v>
      </c>
      <c r="N256" s="60">
        <f t="shared" si="210"/>
        <v>1.4777613698630138E-2</v>
      </c>
      <c r="O256" s="60">
        <f t="shared" si="210"/>
        <v>5.8222273972602734E-3</v>
      </c>
      <c r="P256" s="60">
        <f t="shared" si="210"/>
        <v>2.7511808219178083E-3</v>
      </c>
    </row>
    <row r="257" spans="1:17">
      <c r="A257" s="3" t="str">
        <f t="shared" si="190"/>
        <v>6.1TDABRIL-25DINAMICA N3</v>
      </c>
      <c r="B257" s="41" t="str">
        <f t="shared" si="170"/>
        <v>DINAMICA N3</v>
      </c>
      <c r="C257" s="3" t="s">
        <v>32</v>
      </c>
      <c r="D257" s="38" t="str">
        <f>W26</f>
        <v>ABRIL-25</v>
      </c>
      <c r="E257" s="58">
        <f>'DINAMICA N3'!G48/1000</f>
        <v>0</v>
      </c>
      <c r="F257" s="58">
        <f>'DINAMICA N3'!H48/1000</f>
        <v>0.11731327881992863</v>
      </c>
      <c r="G257" s="58">
        <f>'DINAMICA N3'!I48/1000</f>
        <v>9.4491519590288661E-2</v>
      </c>
      <c r="H257" s="58">
        <f>'DINAMICA N3'!J48/1000</f>
        <v>7.0184911728578797E-2</v>
      </c>
      <c r="I257" s="58">
        <f>'DINAMICA N3'!K48/1000</f>
        <v>6.3772812989648084E-2</v>
      </c>
      <c r="J257" s="58">
        <f>'DINAMICA N3'!L48/1000</f>
        <v>6.7862742869730583E-2</v>
      </c>
      <c r="K257" s="60">
        <f t="shared" ref="K257:P257" si="211">K194</f>
        <v>8.1083200000000008E-2</v>
      </c>
      <c r="L257" s="60">
        <f t="shared" si="211"/>
        <v>4.2506052054794519E-2</v>
      </c>
      <c r="M257" s="60">
        <f t="shared" si="211"/>
        <v>1.8635290410958905E-2</v>
      </c>
      <c r="N257" s="60">
        <f t="shared" si="211"/>
        <v>1.4777613698630138E-2</v>
      </c>
      <c r="O257" s="60">
        <f t="shared" si="211"/>
        <v>5.8222273972602734E-3</v>
      </c>
      <c r="P257" s="60">
        <f t="shared" si="211"/>
        <v>2.7511808219178083E-3</v>
      </c>
    </row>
    <row r="258" spans="1:17">
      <c r="A258" s="3" t="str">
        <f>C258&amp;D258&amp;B258</f>
        <v>2.0TDMAYO-25ESTABLE N1</v>
      </c>
      <c r="B258" s="41" t="str">
        <f t="shared" si="170"/>
        <v>ESTABLE N1</v>
      </c>
      <c r="C258" s="3" t="s">
        <v>56</v>
      </c>
      <c r="D258" s="38" t="str">
        <f>W27</f>
        <v>MAYO-25</v>
      </c>
      <c r="E258" s="8">
        <f>E195</f>
        <v>0.234345</v>
      </c>
      <c r="F258" s="8">
        <f t="shared" ref="F258:J258" si="212">F195</f>
        <v>0.162388</v>
      </c>
      <c r="G258" s="8">
        <f t="shared" si="212"/>
        <v>0.13711000000000001</v>
      </c>
      <c r="H258" s="8">
        <f t="shared" si="212"/>
        <v>0</v>
      </c>
      <c r="I258" s="8">
        <f t="shared" si="212"/>
        <v>0</v>
      </c>
      <c r="J258" s="8">
        <f t="shared" si="212"/>
        <v>0</v>
      </c>
      <c r="K258" s="8">
        <f>K195</f>
        <v>7.5902501369863012E-2</v>
      </c>
      <c r="L258" s="8">
        <f>L195</f>
        <v>1.9874602739726028E-3</v>
      </c>
      <c r="M258" s="8"/>
      <c r="N258" s="8"/>
      <c r="O258" s="8"/>
      <c r="P258" s="8"/>
    </row>
    <row r="259" spans="1:17">
      <c r="A259" s="3" t="str">
        <f t="shared" ref="A259:A278" si="213">C259&amp;D259&amp;B259</f>
        <v>2.0TDMAYO-25ESTABLE N2</v>
      </c>
      <c r="B259" s="41" t="str">
        <f t="shared" si="170"/>
        <v>ESTABLE N2</v>
      </c>
      <c r="C259" s="3" t="s">
        <v>56</v>
      </c>
      <c r="D259" s="38" t="str">
        <f>W27</f>
        <v>MAYO-25</v>
      </c>
      <c r="E259" s="8">
        <f t="shared" ref="E259:L259" si="214">E196</f>
        <v>0.222528</v>
      </c>
      <c r="F259" s="8">
        <f t="shared" si="214"/>
        <v>0.15057100000000001</v>
      </c>
      <c r="G259" s="8">
        <f t="shared" si="214"/>
        <v>0.12529299999999999</v>
      </c>
      <c r="H259" s="8">
        <f t="shared" si="214"/>
        <v>0</v>
      </c>
      <c r="I259" s="8">
        <f t="shared" si="214"/>
        <v>0</v>
      </c>
      <c r="J259" s="8">
        <f t="shared" si="214"/>
        <v>0</v>
      </c>
      <c r="K259" s="8">
        <f t="shared" si="214"/>
        <v>7.5902501369863012E-2</v>
      </c>
      <c r="L259" s="8">
        <f t="shared" si="214"/>
        <v>1.9874602739726028E-3</v>
      </c>
      <c r="M259" s="8"/>
      <c r="N259" s="8"/>
      <c r="O259" s="8"/>
      <c r="P259" s="8"/>
    </row>
    <row r="260" spans="1:17">
      <c r="A260" s="3" t="str">
        <f t="shared" si="213"/>
        <v>2.0TDMAYO-25ESTABLE N3</v>
      </c>
      <c r="B260" s="41" t="str">
        <f t="shared" si="170"/>
        <v>ESTABLE N3</v>
      </c>
      <c r="C260" s="3" t="s">
        <v>56</v>
      </c>
      <c r="D260" s="38" t="str">
        <f>W27</f>
        <v>MAYO-25</v>
      </c>
      <c r="E260" s="8">
        <f t="shared" ref="E260:L260" si="215">E197</f>
        <v>0.216254</v>
      </c>
      <c r="F260" s="8">
        <f t="shared" si="215"/>
        <v>0.14429600000000001</v>
      </c>
      <c r="G260" s="8">
        <f t="shared" si="215"/>
        <v>0.119019</v>
      </c>
      <c r="H260" s="8">
        <f t="shared" si="215"/>
        <v>0</v>
      </c>
      <c r="I260" s="8">
        <f t="shared" si="215"/>
        <v>0</v>
      </c>
      <c r="J260" s="8">
        <f t="shared" si="215"/>
        <v>0</v>
      </c>
      <c r="K260" s="8">
        <f t="shared" si="215"/>
        <v>7.5902501369863012E-2</v>
      </c>
      <c r="L260" s="8">
        <f t="shared" si="215"/>
        <v>1.9874602739726028E-3</v>
      </c>
      <c r="M260" s="8"/>
      <c r="N260" s="8"/>
      <c r="O260" s="8"/>
      <c r="P260" s="8"/>
    </row>
    <row r="261" spans="1:17">
      <c r="A261" s="3" t="str">
        <f t="shared" si="213"/>
        <v>2.0TDMAYO-25ESTABLE PLUS N1</v>
      </c>
      <c r="B261" s="41" t="str">
        <f t="shared" si="170"/>
        <v>ESTABLE PLUS N1</v>
      </c>
      <c r="C261" s="3" t="s">
        <v>56</v>
      </c>
      <c r="D261" s="38" t="str">
        <f>W27</f>
        <v>MAYO-25</v>
      </c>
      <c r="E261" s="8">
        <f t="shared" ref="E261:L261" si="216">E198</f>
        <v>0.223219</v>
      </c>
      <c r="F261" s="8">
        <f t="shared" si="216"/>
        <v>0.15126100000000001</v>
      </c>
      <c r="G261" s="8">
        <f t="shared" si="216"/>
        <v>0.12598300000000001</v>
      </c>
      <c r="H261" s="8">
        <f t="shared" si="216"/>
        <v>0</v>
      </c>
      <c r="I261" s="8">
        <f t="shared" si="216"/>
        <v>0</v>
      </c>
      <c r="J261" s="8">
        <f t="shared" si="216"/>
        <v>0</v>
      </c>
      <c r="K261" s="8">
        <f t="shared" si="216"/>
        <v>9.7820309589041102E-2</v>
      </c>
      <c r="L261" s="8">
        <f t="shared" si="216"/>
        <v>5.1302528767123289E-2</v>
      </c>
      <c r="M261" s="8"/>
      <c r="N261" s="8"/>
      <c r="O261" s="8"/>
      <c r="P261" s="8"/>
    </row>
    <row r="262" spans="1:17">
      <c r="A262" s="3" t="str">
        <f t="shared" si="213"/>
        <v>2.0TDMAYO-25ESTABLE PLUS N2</v>
      </c>
      <c r="B262" s="41" t="str">
        <f t="shared" si="170"/>
        <v>ESTABLE PLUS N2</v>
      </c>
      <c r="C262" s="3" t="s">
        <v>56</v>
      </c>
      <c r="D262" s="38" t="str">
        <f>W27</f>
        <v>MAYO-25</v>
      </c>
      <c r="E262" s="8">
        <f t="shared" ref="E262:L262" si="217">E199</f>
        <v>0.21795999999999999</v>
      </c>
      <c r="F262" s="8">
        <f t="shared" si="217"/>
        <v>0.14600199999999999</v>
      </c>
      <c r="G262" s="8">
        <f t="shared" si="217"/>
        <v>0.120725</v>
      </c>
      <c r="H262" s="8">
        <f t="shared" si="217"/>
        <v>0</v>
      </c>
      <c r="I262" s="8">
        <f t="shared" si="217"/>
        <v>0</v>
      </c>
      <c r="J262" s="8">
        <f t="shared" si="217"/>
        <v>0</v>
      </c>
      <c r="K262" s="8">
        <f t="shared" si="217"/>
        <v>9.2340857534246576E-2</v>
      </c>
      <c r="L262" s="8">
        <f t="shared" si="217"/>
        <v>4.5823076712328763E-2</v>
      </c>
      <c r="M262" s="8"/>
      <c r="N262" s="8"/>
      <c r="O262" s="8"/>
      <c r="P262" s="8"/>
    </row>
    <row r="263" spans="1:17">
      <c r="A263" s="3" t="str">
        <f t="shared" si="213"/>
        <v>2.0TDMAYO-25ESTABLE PLUS N3</v>
      </c>
      <c r="B263" s="41" t="str">
        <f t="shared" si="170"/>
        <v>ESTABLE PLUS N3</v>
      </c>
      <c r="C263" s="3" t="s">
        <v>56</v>
      </c>
      <c r="D263" s="38" t="str">
        <f>W27</f>
        <v>MAYO-25</v>
      </c>
      <c r="E263" s="8">
        <f t="shared" ref="E263:L263" si="218">E200</f>
        <v>0.21335100000000001</v>
      </c>
      <c r="F263" s="8">
        <f t="shared" si="218"/>
        <v>0.14139299999999999</v>
      </c>
      <c r="G263" s="8">
        <f t="shared" si="218"/>
        <v>0.116115</v>
      </c>
      <c r="H263" s="8">
        <f t="shared" si="218"/>
        <v>0</v>
      </c>
      <c r="I263" s="8">
        <f t="shared" si="218"/>
        <v>0</v>
      </c>
      <c r="J263" s="8">
        <f t="shared" si="218"/>
        <v>0</v>
      </c>
      <c r="K263" s="8">
        <f t="shared" si="218"/>
        <v>8.686140547945205E-2</v>
      </c>
      <c r="L263" s="8">
        <f t="shared" si="218"/>
        <v>4.0343624657534244E-2</v>
      </c>
      <c r="M263" s="8"/>
      <c r="N263" s="8"/>
      <c r="O263" s="8"/>
      <c r="P263" s="8"/>
    </row>
    <row r="264" spans="1:17">
      <c r="A264" s="3" t="str">
        <f t="shared" si="213"/>
        <v>2.0TDMAYO-251P N1</v>
      </c>
      <c r="B264" s="41" t="str">
        <f t="shared" si="170"/>
        <v>1P N1</v>
      </c>
      <c r="C264" s="3" t="s">
        <v>56</v>
      </c>
      <c r="D264" s="38" t="str">
        <f>W27</f>
        <v>MAYO-25</v>
      </c>
      <c r="E264" s="8">
        <f t="shared" ref="E264:L264" si="219">E201</f>
        <v>0.15454999999999999</v>
      </c>
      <c r="F264" s="8">
        <f t="shared" si="219"/>
        <v>0.15454999999999999</v>
      </c>
      <c r="G264" s="8">
        <f t="shared" si="219"/>
        <v>0.15454999999999999</v>
      </c>
      <c r="H264" s="8">
        <f t="shared" si="219"/>
        <v>0</v>
      </c>
      <c r="I264" s="8">
        <f t="shared" si="219"/>
        <v>0</v>
      </c>
      <c r="J264" s="8">
        <f t="shared" si="219"/>
        <v>0</v>
      </c>
      <c r="K264" s="8">
        <f t="shared" si="219"/>
        <v>0.10877921369863014</v>
      </c>
      <c r="L264" s="8">
        <f t="shared" si="219"/>
        <v>5.9521706849315063E-2</v>
      </c>
      <c r="M264" s="8"/>
      <c r="N264" s="8"/>
      <c r="O264" s="8"/>
      <c r="P264" s="8"/>
    </row>
    <row r="265" spans="1:17">
      <c r="A265" s="3" t="str">
        <f t="shared" si="213"/>
        <v>2.0TDMAYO-251P N2</v>
      </c>
      <c r="B265" s="41" t="str">
        <f t="shared" si="170"/>
        <v>1P N2</v>
      </c>
      <c r="C265" s="3" t="s">
        <v>56</v>
      </c>
      <c r="D265" s="38" t="str">
        <f>W27</f>
        <v>MAYO-25</v>
      </c>
      <c r="E265" s="8">
        <f t="shared" ref="E265:L265" si="220">E202</f>
        <v>0.149474</v>
      </c>
      <c r="F265" s="8">
        <f t="shared" si="220"/>
        <v>0.149474</v>
      </c>
      <c r="G265" s="8">
        <f t="shared" si="220"/>
        <v>0.149474</v>
      </c>
      <c r="H265" s="8">
        <f t="shared" si="220"/>
        <v>0</v>
      </c>
      <c r="I265" s="8">
        <f t="shared" si="220"/>
        <v>0</v>
      </c>
      <c r="J265" s="8">
        <f t="shared" si="220"/>
        <v>0</v>
      </c>
      <c r="K265" s="8">
        <f t="shared" si="220"/>
        <v>0.10329976164383563</v>
      </c>
      <c r="L265" s="8">
        <f t="shared" si="220"/>
        <v>5.4042254794520544E-2</v>
      </c>
      <c r="M265" s="8"/>
      <c r="N265" s="8"/>
      <c r="O265" s="8"/>
      <c r="P265" s="8"/>
    </row>
    <row r="266" spans="1:17">
      <c r="A266" s="3" t="str">
        <f t="shared" si="213"/>
        <v>2.0TDMAYO-251P N3</v>
      </c>
      <c r="B266" s="41" t="str">
        <f t="shared" si="170"/>
        <v>1P N3</v>
      </c>
      <c r="C266" s="3" t="s">
        <v>56</v>
      </c>
      <c r="D266" s="38" t="str">
        <f>W27</f>
        <v>MAYO-25</v>
      </c>
      <c r="E266" s="8">
        <f t="shared" ref="E266:L266" si="221">E203</f>
        <v>0.144398</v>
      </c>
      <c r="F266" s="8">
        <f t="shared" si="221"/>
        <v>0.144398</v>
      </c>
      <c r="G266" s="8">
        <f t="shared" si="221"/>
        <v>0.144398</v>
      </c>
      <c r="H266" s="8">
        <f t="shared" si="221"/>
        <v>0</v>
      </c>
      <c r="I266" s="8">
        <f t="shared" si="221"/>
        <v>0</v>
      </c>
      <c r="J266" s="8">
        <f t="shared" si="221"/>
        <v>0</v>
      </c>
      <c r="K266" s="8">
        <f t="shared" si="221"/>
        <v>9.3710720547945214E-2</v>
      </c>
      <c r="L266" s="8">
        <f t="shared" si="221"/>
        <v>5.4042254794520544E-2</v>
      </c>
      <c r="M266" s="8"/>
      <c r="N266" s="8"/>
      <c r="O266" s="8"/>
      <c r="P266" s="8"/>
    </row>
    <row r="267" spans="1:17">
      <c r="A267" s="3" t="str">
        <f t="shared" si="213"/>
        <v>2.0TDMAYO-251P XL N1</v>
      </c>
      <c r="B267" s="41" t="str">
        <f t="shared" si="170"/>
        <v>1P XL N1</v>
      </c>
      <c r="C267" s="3" t="s">
        <v>56</v>
      </c>
      <c r="D267" s="38" t="str">
        <f>W27</f>
        <v>MAYO-25</v>
      </c>
      <c r="E267" s="8">
        <f>E204</f>
        <v>0.15454999999999999</v>
      </c>
      <c r="F267" s="8">
        <f t="shared" ref="F267:L267" si="222">F204</f>
        <v>0.15454999999999999</v>
      </c>
      <c r="G267" s="8">
        <f t="shared" si="222"/>
        <v>0.15454999999999999</v>
      </c>
      <c r="H267" s="8">
        <f t="shared" si="222"/>
        <v>0</v>
      </c>
      <c r="I267" s="8">
        <f t="shared" si="222"/>
        <v>0</v>
      </c>
      <c r="J267" s="8">
        <f t="shared" si="222"/>
        <v>0</v>
      </c>
      <c r="K267" s="8">
        <f t="shared" si="222"/>
        <v>0.16494359726027397</v>
      </c>
      <c r="L267" s="8">
        <f t="shared" si="222"/>
        <v>0.15815184383561642</v>
      </c>
      <c r="M267" s="8"/>
      <c r="N267" s="8"/>
      <c r="O267" s="8"/>
      <c r="P267" s="8"/>
      <c r="Q267" s="8"/>
    </row>
    <row r="268" spans="1:17">
      <c r="A268" s="3" t="str">
        <f t="shared" si="213"/>
        <v>2.0TDMAYO-251P XL N2</v>
      </c>
      <c r="B268" s="41" t="str">
        <f t="shared" si="170"/>
        <v>1P XL N2</v>
      </c>
      <c r="C268" s="3" t="s">
        <v>56</v>
      </c>
      <c r="D268" s="38" t="str">
        <f>W27</f>
        <v>MAYO-25</v>
      </c>
      <c r="E268" s="8">
        <f t="shared" ref="E268:L268" si="223">E205</f>
        <v>0.149474</v>
      </c>
      <c r="F268" s="8">
        <f t="shared" si="223"/>
        <v>0.149474</v>
      </c>
      <c r="G268" s="8">
        <f t="shared" si="223"/>
        <v>0.149474</v>
      </c>
      <c r="H268" s="8">
        <f t="shared" si="223"/>
        <v>0</v>
      </c>
      <c r="I268" s="8">
        <f t="shared" si="223"/>
        <v>0</v>
      </c>
      <c r="J268" s="8">
        <f t="shared" si="223"/>
        <v>0</v>
      </c>
      <c r="K268" s="8">
        <f t="shared" si="223"/>
        <v>0.15049465753424657</v>
      </c>
      <c r="L268" s="8">
        <f t="shared" si="223"/>
        <v>0.14437695342465753</v>
      </c>
      <c r="M268" s="8"/>
      <c r="N268" s="8"/>
      <c r="O268" s="8"/>
      <c r="P268" s="8"/>
    </row>
    <row r="269" spans="1:17">
      <c r="A269" s="3" t="str">
        <f t="shared" si="213"/>
        <v>2.0TDMAYO-251P XL N3</v>
      </c>
      <c r="B269" s="41" t="str">
        <f t="shared" si="170"/>
        <v>1P XL N3</v>
      </c>
      <c r="C269" s="3" t="s">
        <v>56</v>
      </c>
      <c r="D269" s="38" t="str">
        <f>W27</f>
        <v>MAYO-25</v>
      </c>
      <c r="E269" s="8">
        <f t="shared" ref="E269:L269" si="224">E206</f>
        <v>0.144398</v>
      </c>
      <c r="F269" s="8">
        <f t="shared" si="224"/>
        <v>0.144398</v>
      </c>
      <c r="G269" s="8">
        <f t="shared" si="224"/>
        <v>0.144398</v>
      </c>
      <c r="H269" s="8">
        <f t="shared" si="224"/>
        <v>0</v>
      </c>
      <c r="I269" s="8">
        <f t="shared" si="224"/>
        <v>0</v>
      </c>
      <c r="J269" s="8">
        <f t="shared" si="224"/>
        <v>0</v>
      </c>
      <c r="K269" s="8">
        <f t="shared" si="224"/>
        <v>0.14364534246575342</v>
      </c>
      <c r="L269" s="8">
        <f t="shared" si="224"/>
        <v>0.13341804931506851</v>
      </c>
      <c r="M269" s="8"/>
      <c r="N269" s="8"/>
      <c r="O269" s="8"/>
      <c r="P269" s="8"/>
    </row>
    <row r="270" spans="1:17">
      <c r="A270" s="3" t="str">
        <f t="shared" si="213"/>
        <v>2.0TDMAYO-25ESTABLE TALLER N1</v>
      </c>
      <c r="B270" s="41" t="str">
        <f t="shared" si="170"/>
        <v>ESTABLE TALLER N1</v>
      </c>
      <c r="C270" s="3" t="s">
        <v>56</v>
      </c>
      <c r="D270" s="38" t="str">
        <f>W27</f>
        <v>MAYO-25</v>
      </c>
      <c r="E270" s="8">
        <f t="shared" ref="E270:L270" si="225">E207</f>
        <v>0.22358600000000001</v>
      </c>
      <c r="F270" s="8">
        <f t="shared" si="225"/>
        <v>0.15425800000000001</v>
      </c>
      <c r="G270" s="8">
        <f t="shared" si="225"/>
        <v>0.11483500000000001</v>
      </c>
      <c r="H270" s="8">
        <f t="shared" si="225"/>
        <v>0</v>
      </c>
      <c r="I270" s="8">
        <f t="shared" si="225"/>
        <v>0</v>
      </c>
      <c r="J270" s="8">
        <f t="shared" si="225"/>
        <v>0</v>
      </c>
      <c r="K270" s="8">
        <f t="shared" si="225"/>
        <v>7.5902501369863012E-2</v>
      </c>
      <c r="L270" s="8">
        <f t="shared" si="225"/>
        <v>1.9874602739726028E-3</v>
      </c>
      <c r="M270" s="8"/>
      <c r="N270" s="8"/>
      <c r="O270" s="8"/>
      <c r="P270" s="8"/>
    </row>
    <row r="271" spans="1:17">
      <c r="A271" s="3" t="str">
        <f t="shared" si="213"/>
        <v>2.0TDMAYO-25ESTABLE TALLER N2</v>
      </c>
      <c r="B271" s="41" t="str">
        <f t="shared" si="170"/>
        <v>ESTABLE TALLER N2</v>
      </c>
      <c r="C271" s="3" t="s">
        <v>56</v>
      </c>
      <c r="D271" s="38" t="str">
        <f>W27</f>
        <v>MAYO-25</v>
      </c>
      <c r="E271" s="8">
        <f t="shared" ref="E271:L271" si="226">E208</f>
        <v>0.21176900000000001</v>
      </c>
      <c r="F271" s="8">
        <f t="shared" si="226"/>
        <v>0.14244100000000001</v>
      </c>
      <c r="G271" s="8">
        <f t="shared" si="226"/>
        <v>0.103017</v>
      </c>
      <c r="H271" s="8">
        <f t="shared" si="226"/>
        <v>0</v>
      </c>
      <c r="I271" s="8">
        <f t="shared" si="226"/>
        <v>0</v>
      </c>
      <c r="J271" s="8">
        <f t="shared" si="226"/>
        <v>0</v>
      </c>
      <c r="K271" s="8">
        <f t="shared" si="226"/>
        <v>7.5902501369863012E-2</v>
      </c>
      <c r="L271" s="8">
        <f t="shared" si="226"/>
        <v>1.9874602739726028E-3</v>
      </c>
      <c r="M271" s="8"/>
      <c r="N271" s="8"/>
      <c r="O271" s="8"/>
      <c r="P271" s="9"/>
    </row>
    <row r="272" spans="1:17">
      <c r="A272" s="3" t="str">
        <f t="shared" si="213"/>
        <v>2.0TDMAYO-25ESTABLE TALLER N3</v>
      </c>
      <c r="B272" s="41" t="str">
        <f t="shared" si="170"/>
        <v>ESTABLE TALLER N3</v>
      </c>
      <c r="C272" s="3" t="s">
        <v>56</v>
      </c>
      <c r="D272" s="38" t="str">
        <f>W27</f>
        <v>MAYO-25</v>
      </c>
      <c r="E272" s="8">
        <f t="shared" ref="E272:L272" si="227">E209</f>
        <v>0.20549400000000001</v>
      </c>
      <c r="F272" s="8">
        <f t="shared" si="227"/>
        <v>0.13616700000000001</v>
      </c>
      <c r="G272" s="8">
        <f t="shared" si="227"/>
        <v>9.6742999999999996E-2</v>
      </c>
      <c r="H272" s="8">
        <f t="shared" si="227"/>
        <v>0</v>
      </c>
      <c r="I272" s="8">
        <f t="shared" si="227"/>
        <v>0</v>
      </c>
      <c r="J272" s="8">
        <f t="shared" si="227"/>
        <v>0</v>
      </c>
      <c r="K272" s="8">
        <f t="shared" si="227"/>
        <v>7.5902501369863012E-2</v>
      </c>
      <c r="L272" s="8">
        <f t="shared" si="227"/>
        <v>1.9874602739726028E-3</v>
      </c>
      <c r="M272" s="8"/>
      <c r="N272" s="8"/>
      <c r="O272" s="8"/>
      <c r="P272" s="8"/>
    </row>
    <row r="273" spans="1:16">
      <c r="A273" s="3" t="str">
        <f t="shared" si="213"/>
        <v>2.0TDMAYO-25ESTABLE TALLER + N1</v>
      </c>
      <c r="B273" s="41" t="str">
        <f t="shared" si="170"/>
        <v>ESTABLE TALLER + N1</v>
      </c>
      <c r="C273" s="3" t="s">
        <v>56</v>
      </c>
      <c r="D273" s="38" t="str">
        <f>W27</f>
        <v>MAYO-25</v>
      </c>
      <c r="E273" s="8">
        <f t="shared" ref="E273:L273" si="228">E210</f>
        <v>0.21245900000000001</v>
      </c>
      <c r="F273" s="8">
        <f t="shared" si="228"/>
        <v>0.14313100000000001</v>
      </c>
      <c r="G273" s="8">
        <f t="shared" si="228"/>
        <v>0.10370799999999999</v>
      </c>
      <c r="H273" s="8">
        <f t="shared" si="228"/>
        <v>0</v>
      </c>
      <c r="I273" s="8">
        <f t="shared" si="228"/>
        <v>0</v>
      </c>
      <c r="J273" s="8">
        <f t="shared" si="228"/>
        <v>0</v>
      </c>
      <c r="K273" s="8">
        <f t="shared" si="228"/>
        <v>9.7820309589041102E-2</v>
      </c>
      <c r="L273" s="8">
        <f t="shared" si="228"/>
        <v>5.1302528767123289E-2</v>
      </c>
      <c r="M273" s="8"/>
      <c r="N273" s="8"/>
      <c r="O273" s="8"/>
      <c r="P273" s="8"/>
    </row>
    <row r="274" spans="1:16">
      <c r="A274" s="3" t="str">
        <f t="shared" si="213"/>
        <v>2.0TDMAYO-25ESTABLE TALLER + N2</v>
      </c>
      <c r="B274" s="41" t="str">
        <f t="shared" si="170"/>
        <v>ESTABLE TALLER + N2</v>
      </c>
      <c r="C274" s="3" t="s">
        <v>56</v>
      </c>
      <c r="D274" s="38" t="str">
        <f>W27</f>
        <v>MAYO-25</v>
      </c>
      <c r="E274" s="8">
        <f t="shared" ref="E274:L274" si="229">E211</f>
        <v>0.2072</v>
      </c>
      <c r="F274" s="8">
        <f t="shared" si="229"/>
        <v>0.13787199999999999</v>
      </c>
      <c r="G274" s="8">
        <f t="shared" si="229"/>
        <v>9.8448999999999995E-2</v>
      </c>
      <c r="H274" s="8">
        <f t="shared" si="229"/>
        <v>0</v>
      </c>
      <c r="I274" s="8">
        <f t="shared" si="229"/>
        <v>0</v>
      </c>
      <c r="J274" s="8">
        <f t="shared" si="229"/>
        <v>0</v>
      </c>
      <c r="K274" s="8">
        <f t="shared" si="229"/>
        <v>9.2340857534246576E-2</v>
      </c>
      <c r="L274" s="8">
        <f t="shared" si="229"/>
        <v>4.5823076712328763E-2</v>
      </c>
      <c r="M274" s="8"/>
      <c r="N274" s="8"/>
      <c r="O274" s="8"/>
      <c r="P274" s="8"/>
    </row>
    <row r="275" spans="1:16">
      <c r="A275" s="3" t="str">
        <f t="shared" si="213"/>
        <v>2.0TDMAYO-25ESTABLE TALLER + N3</v>
      </c>
      <c r="B275" s="41" t="str">
        <f t="shared" si="170"/>
        <v>ESTABLE TALLER + N3</v>
      </c>
      <c r="C275" s="3" t="s">
        <v>56</v>
      </c>
      <c r="D275" s="38" t="str">
        <f>W27</f>
        <v>MAYO-25</v>
      </c>
      <c r="E275" s="8">
        <f t="shared" ref="E275:L275" si="230">E212</f>
        <v>0.20259099999999999</v>
      </c>
      <c r="F275" s="8">
        <f t="shared" si="230"/>
        <v>0.13326299999999999</v>
      </c>
      <c r="G275" s="8">
        <f t="shared" si="230"/>
        <v>9.3840000000000007E-2</v>
      </c>
      <c r="H275" s="8">
        <f t="shared" si="230"/>
        <v>0</v>
      </c>
      <c r="I275" s="8">
        <f t="shared" si="230"/>
        <v>0</v>
      </c>
      <c r="J275" s="8">
        <f t="shared" si="230"/>
        <v>0</v>
      </c>
      <c r="K275" s="8">
        <f t="shared" si="230"/>
        <v>8.686140547945205E-2</v>
      </c>
      <c r="L275" s="8">
        <f t="shared" si="230"/>
        <v>4.0343624657534244E-2</v>
      </c>
      <c r="M275" s="8"/>
      <c r="N275" s="8"/>
      <c r="O275" s="8"/>
      <c r="P275" s="8"/>
    </row>
    <row r="276" spans="1:16">
      <c r="A276" s="3" t="str">
        <f t="shared" si="213"/>
        <v>2.0TDMAYO-25DINAMICA N1</v>
      </c>
      <c r="B276" s="41" t="str">
        <f t="shared" si="170"/>
        <v>DINAMICA N1</v>
      </c>
      <c r="C276" s="3" t="s">
        <v>56</v>
      </c>
      <c r="D276" s="38" t="str">
        <f>W27</f>
        <v>MAYO-25</v>
      </c>
      <c r="E276" s="58">
        <f>'DINAMICA N1'!AT49/1000</f>
        <v>0.16362163014390904</v>
      </c>
      <c r="F276" s="58">
        <f>'DINAMICA N1'!AU49/1000</f>
        <v>0.11569768284580749</v>
      </c>
      <c r="G276" s="58">
        <f>'DINAMICA N1'!AV49/1000</f>
        <v>9.6534307654799326E-2</v>
      </c>
      <c r="H276" s="58"/>
      <c r="I276" s="58"/>
      <c r="J276" s="60"/>
      <c r="K276" s="58">
        <f t="shared" ref="K276:L276" si="231">K213</f>
        <v>7.5902501369863012E-2</v>
      </c>
      <c r="L276" s="58">
        <f t="shared" si="231"/>
        <v>1.9874602739726028E-3</v>
      </c>
      <c r="M276" s="60"/>
      <c r="N276" s="60"/>
      <c r="O276" s="60"/>
      <c r="P276" s="60"/>
    </row>
    <row r="277" spans="1:16">
      <c r="A277" s="3" t="str">
        <f t="shared" si="213"/>
        <v>2.0TDMAYO-25DINAMICA N2</v>
      </c>
      <c r="B277" s="41" t="str">
        <f t="shared" si="170"/>
        <v>DINAMICA N2</v>
      </c>
      <c r="C277" s="3" t="s">
        <v>56</v>
      </c>
      <c r="D277" s="38" t="str">
        <f>W27</f>
        <v>MAYO-25</v>
      </c>
      <c r="E277" s="58">
        <f>'DINAMICA N2'!AT49/1000</f>
        <v>0.14736699734390904</v>
      </c>
      <c r="F277" s="58">
        <f>'DINAMICA N2'!AU49/1000</f>
        <v>9.9443050045807502E-2</v>
      </c>
      <c r="G277" s="58">
        <f>'DINAMICA N2'!AV49/1000</f>
        <v>8.027967485479931E-2</v>
      </c>
      <c r="H277" s="58"/>
      <c r="I277" s="58"/>
      <c r="J277" s="60"/>
      <c r="K277" s="58">
        <f t="shared" ref="K277:L277" si="232">K214</f>
        <v>7.5902501369863012E-2</v>
      </c>
      <c r="L277" s="58">
        <f t="shared" si="232"/>
        <v>1.9874602739726028E-3</v>
      </c>
      <c r="M277" s="60"/>
      <c r="N277" s="60"/>
      <c r="O277" s="60"/>
      <c r="P277" s="60"/>
    </row>
    <row r="278" spans="1:16">
      <c r="A278" s="3" t="str">
        <f t="shared" si="213"/>
        <v>2.0TDMAYO-25DINAMICA N3</v>
      </c>
      <c r="B278" s="41" t="str">
        <f t="shared" si="170"/>
        <v>DINAMICA N3</v>
      </c>
      <c r="C278" s="3" t="s">
        <v>56</v>
      </c>
      <c r="D278" s="38" t="str">
        <f>W27</f>
        <v>MAYO-25</v>
      </c>
      <c r="E278" s="58">
        <f>'DINAMICA N3'!AT49/1000</f>
        <v>0.14230075014390905</v>
      </c>
      <c r="F278" s="58">
        <f>'DINAMICA N3'!AU49/1000</f>
        <v>9.4376802845807503E-2</v>
      </c>
      <c r="G278" s="58">
        <f>'DINAMICA N3'!AV49/1000</f>
        <v>7.5213427654799311E-2</v>
      </c>
      <c r="H278" s="58"/>
      <c r="I278" s="58"/>
      <c r="J278" s="60"/>
      <c r="K278" s="58">
        <f t="shared" ref="K278:L278" si="233">K215</f>
        <v>7.5902501369863012E-2</v>
      </c>
      <c r="L278" s="58">
        <f t="shared" si="233"/>
        <v>1.9874602739726028E-3</v>
      </c>
      <c r="M278" s="60"/>
      <c r="N278" s="60"/>
      <c r="O278" s="60"/>
      <c r="P278" s="60"/>
    </row>
    <row r="279" spans="1:16">
      <c r="A279" s="3" t="str">
        <f>C279&amp;D279&amp;B279</f>
        <v>3.0TDMAYO-25ESTABLE N1</v>
      </c>
      <c r="B279" s="41" t="str">
        <f t="shared" si="170"/>
        <v>ESTABLE N1</v>
      </c>
      <c r="C279" s="3" t="s">
        <v>31</v>
      </c>
      <c r="D279" s="38" t="str">
        <f>W27</f>
        <v>MAYO-25</v>
      </c>
      <c r="E279" s="8">
        <f t="shared" ref="E279:J279" si="234">E216</f>
        <v>0.21865799999999999</v>
      </c>
      <c r="F279" s="8">
        <f t="shared" si="234"/>
        <v>0.18845600000000001</v>
      </c>
      <c r="G279" s="8">
        <f t="shared" si="234"/>
        <v>0.14840500000000001</v>
      </c>
      <c r="H279" s="8">
        <f t="shared" si="234"/>
        <v>0.125003</v>
      </c>
      <c r="I279" s="8">
        <f t="shared" si="234"/>
        <v>0.10786999999999999</v>
      </c>
      <c r="J279" s="8">
        <f t="shared" si="234"/>
        <v>0.13605</v>
      </c>
      <c r="K279" s="8">
        <f>K216</f>
        <v>5.5827197260273971E-2</v>
      </c>
      <c r="L279" s="8">
        <f t="shared" ref="L279:P279" si="235">L216</f>
        <v>2.9089372602739725E-2</v>
      </c>
      <c r="M279" s="8">
        <f t="shared" si="235"/>
        <v>1.2278175342465752E-2</v>
      </c>
      <c r="N279" s="8">
        <f t="shared" si="235"/>
        <v>1.0647487671232877E-2</v>
      </c>
      <c r="O279" s="8">
        <f t="shared" si="235"/>
        <v>6.8872630136986293E-3</v>
      </c>
      <c r="P279" s="8">
        <f t="shared" si="235"/>
        <v>3.9514712328767125E-3</v>
      </c>
    </row>
    <row r="280" spans="1:16">
      <c r="A280" s="3" t="str">
        <f t="shared" ref="A280:A299" si="236">C280&amp;D280&amp;B280</f>
        <v>3.0TDMAYO-25ESTABLE N2</v>
      </c>
      <c r="B280" s="41" t="str">
        <f t="shared" si="170"/>
        <v>ESTABLE N2</v>
      </c>
      <c r="C280" s="3" t="s">
        <v>31</v>
      </c>
      <c r="D280" s="38" t="str">
        <f>W27</f>
        <v>MAYO-25</v>
      </c>
      <c r="E280" s="8">
        <f t="shared" ref="E280:P280" si="237">E217</f>
        <v>0.206841</v>
      </c>
      <c r="F280" s="8">
        <f t="shared" si="237"/>
        <v>0.17663899999999999</v>
      </c>
      <c r="G280" s="8">
        <f t="shared" si="237"/>
        <v>0.13658799999999999</v>
      </c>
      <c r="H280" s="8">
        <f t="shared" si="237"/>
        <v>0.11318499999999999</v>
      </c>
      <c r="I280" s="8">
        <f t="shared" si="237"/>
        <v>9.6052999999999999E-2</v>
      </c>
      <c r="J280" s="8">
        <f t="shared" si="237"/>
        <v>0.124233</v>
      </c>
      <c r="K280" s="8">
        <f t="shared" si="237"/>
        <v>5.5827197260273971E-2</v>
      </c>
      <c r="L280" s="8">
        <f t="shared" si="237"/>
        <v>2.9089372602739725E-2</v>
      </c>
      <c r="M280" s="8">
        <f t="shared" si="237"/>
        <v>1.2278175342465752E-2</v>
      </c>
      <c r="N280" s="8">
        <f t="shared" si="237"/>
        <v>1.0647487671232877E-2</v>
      </c>
      <c r="O280" s="8">
        <f t="shared" si="237"/>
        <v>6.8872630136986293E-3</v>
      </c>
      <c r="P280" s="8">
        <f t="shared" si="237"/>
        <v>3.9514712328767125E-3</v>
      </c>
    </row>
    <row r="281" spans="1:16">
      <c r="A281" s="3" t="str">
        <f t="shared" si="236"/>
        <v>3.0TDMAYO-25ESTABLE N3</v>
      </c>
      <c r="B281" s="41" t="str">
        <f t="shared" si="170"/>
        <v>ESTABLE N3</v>
      </c>
      <c r="C281" s="3" t="s">
        <v>31</v>
      </c>
      <c r="D281" s="38" t="str">
        <f>W27</f>
        <v>MAYO-25</v>
      </c>
      <c r="E281" s="8">
        <f t="shared" ref="E281:P281" si="238">E218</f>
        <v>0.200567</v>
      </c>
      <c r="F281" s="8">
        <f t="shared" si="238"/>
        <v>0.17036499999999999</v>
      </c>
      <c r="G281" s="8">
        <f t="shared" si="238"/>
        <v>0.13031400000000001</v>
      </c>
      <c r="H281" s="8">
        <f t="shared" si="238"/>
        <v>0.10691100000000001</v>
      </c>
      <c r="I281" s="8">
        <f t="shared" si="238"/>
        <v>8.9778999999999998E-2</v>
      </c>
      <c r="J281" s="8">
        <f t="shared" si="238"/>
        <v>0.11795899999999999</v>
      </c>
      <c r="K281" s="8">
        <f t="shared" si="238"/>
        <v>5.5827197260273971E-2</v>
      </c>
      <c r="L281" s="8">
        <f t="shared" si="238"/>
        <v>2.9089372602739725E-2</v>
      </c>
      <c r="M281" s="8">
        <f t="shared" si="238"/>
        <v>1.2278175342465752E-2</v>
      </c>
      <c r="N281" s="8">
        <f t="shared" si="238"/>
        <v>1.0647487671232877E-2</v>
      </c>
      <c r="O281" s="8">
        <f t="shared" si="238"/>
        <v>6.8872630136986293E-3</v>
      </c>
      <c r="P281" s="8">
        <f t="shared" si="238"/>
        <v>3.9514712328767125E-3</v>
      </c>
    </row>
    <row r="282" spans="1:16">
      <c r="A282" s="3" t="str">
        <f t="shared" si="236"/>
        <v>3.0TDMAYO-25ESTABLE PLUS N1</v>
      </c>
      <c r="B282" s="41" t="str">
        <f t="shared" si="170"/>
        <v>ESTABLE PLUS N1</v>
      </c>
      <c r="C282" s="3" t="s">
        <v>31</v>
      </c>
      <c r="D282" s="38" t="str">
        <f>W27</f>
        <v>MAYO-25</v>
      </c>
      <c r="E282" s="8">
        <f t="shared" ref="E282:P282" si="239">E219</f>
        <v>0.20809</v>
      </c>
      <c r="F282" s="8">
        <f t="shared" si="239"/>
        <v>0.17788799999999999</v>
      </c>
      <c r="G282" s="8">
        <f t="shared" si="239"/>
        <v>0.13783599999999999</v>
      </c>
      <c r="H282" s="8">
        <f t="shared" si="239"/>
        <v>0.11443399999999999</v>
      </c>
      <c r="I282" s="8">
        <f t="shared" si="239"/>
        <v>9.7302E-2</v>
      </c>
      <c r="J282" s="8">
        <f t="shared" si="239"/>
        <v>0.12548200000000001</v>
      </c>
      <c r="K282" s="8">
        <f t="shared" si="239"/>
        <v>6.4046375342465753E-2</v>
      </c>
      <c r="L282" s="8">
        <f t="shared" si="239"/>
        <v>3.7308550684931503E-2</v>
      </c>
      <c r="M282" s="8">
        <f t="shared" si="239"/>
        <v>2.0497353424657534E-2</v>
      </c>
      <c r="N282" s="8">
        <f t="shared" si="239"/>
        <v>2.9825569863013698E-2</v>
      </c>
      <c r="O282" s="8">
        <f t="shared" si="239"/>
        <v>3.1544797260273975E-2</v>
      </c>
      <c r="P282" s="8">
        <f t="shared" si="239"/>
        <v>3.1348731506849317E-2</v>
      </c>
    </row>
    <row r="283" spans="1:16">
      <c r="A283" s="3" t="str">
        <f t="shared" si="236"/>
        <v>3.0TDMAYO-25ESTABLE PLUS N2</v>
      </c>
      <c r="B283" s="41" t="str">
        <f t="shared" si="170"/>
        <v>ESTABLE PLUS N2</v>
      </c>
      <c r="C283" s="3" t="s">
        <v>31</v>
      </c>
      <c r="D283" s="38" t="str">
        <f>W27</f>
        <v>MAYO-25</v>
      </c>
      <c r="E283" s="8">
        <f t="shared" ref="E283:P283" si="240">E220</f>
        <v>0.203074</v>
      </c>
      <c r="F283" s="8">
        <f t="shared" si="240"/>
        <v>0.172872</v>
      </c>
      <c r="G283" s="8">
        <f t="shared" si="240"/>
        <v>0.13282099999999999</v>
      </c>
      <c r="H283" s="8">
        <f t="shared" si="240"/>
        <v>0.109419</v>
      </c>
      <c r="I283" s="8">
        <f t="shared" si="240"/>
        <v>9.2286000000000007E-2</v>
      </c>
      <c r="J283" s="8">
        <f t="shared" si="240"/>
        <v>0.120466</v>
      </c>
      <c r="K283" s="8">
        <f t="shared" si="240"/>
        <v>5.9936786301369858E-2</v>
      </c>
      <c r="L283" s="8">
        <f t="shared" si="240"/>
        <v>3.3198961643835616E-2</v>
      </c>
      <c r="M283" s="8">
        <f t="shared" si="240"/>
        <v>1.6387764383561643E-2</v>
      </c>
      <c r="N283" s="8">
        <f t="shared" si="240"/>
        <v>2.5715980821917811E-2</v>
      </c>
      <c r="O283" s="8">
        <f t="shared" si="240"/>
        <v>2.7435208219178085E-2</v>
      </c>
      <c r="P283" s="8">
        <f t="shared" si="240"/>
        <v>2.7239142465753426E-2</v>
      </c>
    </row>
    <row r="284" spans="1:16">
      <c r="A284" s="3" t="str">
        <f t="shared" si="236"/>
        <v>3.0TDMAYO-25ESTABLE PLUS N3</v>
      </c>
      <c r="B284" s="41" t="str">
        <f t="shared" ref="B284:B347" si="241">B263</f>
        <v>ESTABLE PLUS N3</v>
      </c>
      <c r="C284" s="3" t="s">
        <v>31</v>
      </c>
      <c r="D284" s="38" t="str">
        <f>W27</f>
        <v>MAYO-25</v>
      </c>
      <c r="E284" s="8">
        <f t="shared" ref="E284:P284" si="242">E221</f>
        <v>0.19886100000000001</v>
      </c>
      <c r="F284" s="8">
        <f t="shared" si="242"/>
        <v>0.168659</v>
      </c>
      <c r="G284" s="8">
        <f t="shared" si="242"/>
        <v>0.128608</v>
      </c>
      <c r="H284" s="8">
        <f t="shared" si="242"/>
        <v>0.10520599999999999</v>
      </c>
      <c r="I284" s="8">
        <f t="shared" si="242"/>
        <v>8.8072999999999999E-2</v>
      </c>
      <c r="J284" s="8">
        <f t="shared" si="242"/>
        <v>0.116253</v>
      </c>
      <c r="K284" s="8">
        <f t="shared" si="242"/>
        <v>5.7197060273972596E-2</v>
      </c>
      <c r="L284" s="8">
        <f t="shared" si="242"/>
        <v>3.0459235616438356E-2</v>
      </c>
      <c r="M284" s="8">
        <f t="shared" si="242"/>
        <v>1.3648038356164384E-2</v>
      </c>
      <c r="N284" s="8">
        <f t="shared" si="242"/>
        <v>2.0236528767123285E-2</v>
      </c>
      <c r="O284" s="8">
        <f t="shared" si="242"/>
        <v>2.0585893150684931E-2</v>
      </c>
      <c r="P284" s="8">
        <f t="shared" si="242"/>
        <v>2.0389827397260276E-2</v>
      </c>
    </row>
    <row r="285" spans="1:16">
      <c r="A285" s="3" t="str">
        <f t="shared" si="236"/>
        <v>3.0TDMAYO-251P N1</v>
      </c>
      <c r="B285" s="41" t="str">
        <f t="shared" si="241"/>
        <v>1P N1</v>
      </c>
      <c r="C285" s="3" t="s">
        <v>31</v>
      </c>
      <c r="D285" s="38" t="str">
        <f>W27</f>
        <v>MAYO-25</v>
      </c>
      <c r="E285" s="8">
        <f t="shared" ref="E285:P285" si="243">E222</f>
        <v>0.136685</v>
      </c>
      <c r="F285" s="8">
        <f t="shared" si="243"/>
        <v>0.136685</v>
      </c>
      <c r="G285" s="8">
        <f t="shared" si="243"/>
        <v>0.136685</v>
      </c>
      <c r="H285" s="8">
        <f t="shared" si="243"/>
        <v>0.136685</v>
      </c>
      <c r="I285" s="8">
        <f t="shared" si="243"/>
        <v>0.136685</v>
      </c>
      <c r="J285" s="8">
        <f t="shared" si="243"/>
        <v>0.136685</v>
      </c>
      <c r="K285" s="8">
        <f t="shared" si="243"/>
        <v>6.815596438356164E-2</v>
      </c>
      <c r="L285" s="8">
        <f t="shared" si="243"/>
        <v>4.1418139726027398E-2</v>
      </c>
      <c r="M285" s="8">
        <f t="shared" si="243"/>
        <v>2.4606942465753425E-2</v>
      </c>
      <c r="N285" s="8">
        <f t="shared" si="243"/>
        <v>3.3935158904109593E-2</v>
      </c>
      <c r="O285" s="8">
        <f t="shared" si="243"/>
        <v>3.8394112328767126E-2</v>
      </c>
      <c r="P285" s="8">
        <f t="shared" si="243"/>
        <v>3.9567909589041099E-2</v>
      </c>
    </row>
    <row r="286" spans="1:16">
      <c r="A286" s="3" t="str">
        <f t="shared" si="236"/>
        <v>3.0TDMAYO-251P N2</v>
      </c>
      <c r="B286" s="41" t="str">
        <f t="shared" si="241"/>
        <v>1P N2</v>
      </c>
      <c r="C286" s="3" t="s">
        <v>31</v>
      </c>
      <c r="D286" s="38" t="str">
        <f>W27</f>
        <v>MAYO-25</v>
      </c>
      <c r="E286" s="8">
        <f t="shared" ref="E286:P286" si="244">E223</f>
        <v>0.131609</v>
      </c>
      <c r="F286" s="8">
        <f t="shared" si="244"/>
        <v>0.131609</v>
      </c>
      <c r="G286" s="8">
        <f t="shared" si="244"/>
        <v>0.131609</v>
      </c>
      <c r="H286" s="8">
        <f t="shared" si="244"/>
        <v>0.131609</v>
      </c>
      <c r="I286" s="8">
        <f t="shared" si="244"/>
        <v>0.131609</v>
      </c>
      <c r="J286" s="8">
        <f t="shared" si="244"/>
        <v>0.131609</v>
      </c>
      <c r="K286" s="8">
        <f t="shared" si="244"/>
        <v>6.4046375342465753E-2</v>
      </c>
      <c r="L286" s="8">
        <f t="shared" si="244"/>
        <v>3.7308550684931503E-2</v>
      </c>
      <c r="M286" s="8">
        <f t="shared" si="244"/>
        <v>2.0771326027397261E-2</v>
      </c>
      <c r="N286" s="8">
        <f t="shared" si="244"/>
        <v>3.119543287671233E-2</v>
      </c>
      <c r="O286" s="8">
        <f t="shared" si="244"/>
        <v>3.5654386301369863E-2</v>
      </c>
      <c r="P286" s="8">
        <f t="shared" si="244"/>
        <v>3.6828183561643836E-2</v>
      </c>
    </row>
    <row r="287" spans="1:16">
      <c r="A287" s="3" t="str">
        <f t="shared" si="236"/>
        <v>3.0TDMAYO-251P N3</v>
      </c>
      <c r="B287" s="41" t="str">
        <f t="shared" si="241"/>
        <v>1P N3</v>
      </c>
      <c r="C287" s="3" t="s">
        <v>31</v>
      </c>
      <c r="D287" s="38" t="str">
        <f>W27</f>
        <v>MAYO-25</v>
      </c>
      <c r="E287" s="8">
        <f t="shared" ref="E287:P287" si="245">E224</f>
        <v>0.12653300000000001</v>
      </c>
      <c r="F287" s="8">
        <f t="shared" si="245"/>
        <v>0.12653300000000001</v>
      </c>
      <c r="G287" s="8">
        <f t="shared" si="245"/>
        <v>0.12653300000000001</v>
      </c>
      <c r="H287" s="8">
        <f t="shared" si="245"/>
        <v>0.12653300000000001</v>
      </c>
      <c r="I287" s="8">
        <f t="shared" si="245"/>
        <v>0.12653300000000001</v>
      </c>
      <c r="J287" s="8">
        <f t="shared" si="245"/>
        <v>0.12653300000000001</v>
      </c>
      <c r="K287" s="8">
        <f t="shared" si="245"/>
        <v>6.4046375342465753E-2</v>
      </c>
      <c r="L287" s="8">
        <f t="shared" si="245"/>
        <v>3.7308550684931503E-2</v>
      </c>
      <c r="M287" s="8">
        <f t="shared" si="245"/>
        <v>2.0497353424657534E-2</v>
      </c>
      <c r="N287" s="8">
        <f t="shared" si="245"/>
        <v>2.845570684931507E-2</v>
      </c>
      <c r="O287" s="8">
        <f t="shared" si="245"/>
        <v>2.8805071232876716E-2</v>
      </c>
      <c r="P287" s="8">
        <f t="shared" si="245"/>
        <v>2.7239142465753426E-2</v>
      </c>
    </row>
    <row r="288" spans="1:16">
      <c r="A288" s="3" t="str">
        <f t="shared" si="236"/>
        <v>3.0TDMAYO-251P XL N1</v>
      </c>
      <c r="B288" s="41" t="str">
        <f t="shared" si="241"/>
        <v>1P XL N1</v>
      </c>
      <c r="C288" s="3" t="s">
        <v>31</v>
      </c>
      <c r="D288" s="38" t="str">
        <f>W27</f>
        <v>MAYO-25</v>
      </c>
      <c r="E288" s="8">
        <f>E225</f>
        <v>0.136685</v>
      </c>
      <c r="F288" s="8">
        <f t="shared" ref="F288:P288" si="246">F225</f>
        <v>0.136685</v>
      </c>
      <c r="G288" s="8">
        <f t="shared" si="246"/>
        <v>0.136685</v>
      </c>
      <c r="H288" s="8">
        <f t="shared" si="246"/>
        <v>0.136685</v>
      </c>
      <c r="I288" s="8">
        <f t="shared" si="246"/>
        <v>0.136685</v>
      </c>
      <c r="J288" s="8">
        <f t="shared" si="246"/>
        <v>0.136685</v>
      </c>
      <c r="K288" s="8">
        <f t="shared" si="246"/>
        <v>7.4731306849315074E-2</v>
      </c>
      <c r="L288" s="8">
        <f t="shared" si="246"/>
        <v>4.7993482191780817E-2</v>
      </c>
      <c r="M288" s="8">
        <f t="shared" si="246"/>
        <v>3.1182284931506848E-2</v>
      </c>
      <c r="N288" s="8">
        <f t="shared" si="246"/>
        <v>4.0510501369863013E-2</v>
      </c>
      <c r="O288" s="8">
        <f t="shared" si="246"/>
        <v>4.4969454794520552E-2</v>
      </c>
      <c r="P288" s="8">
        <f t="shared" si="246"/>
        <v>4.6143252054794519E-2</v>
      </c>
    </row>
    <row r="289" spans="1:16">
      <c r="A289" s="3" t="str">
        <f t="shared" si="236"/>
        <v>3.0TDMAYO-251P XL N2</v>
      </c>
      <c r="B289" s="41" t="str">
        <f t="shared" si="241"/>
        <v>1P XL N2</v>
      </c>
      <c r="C289" s="3" t="s">
        <v>31</v>
      </c>
      <c r="D289" s="38" t="str">
        <f>W27</f>
        <v>MAYO-25</v>
      </c>
      <c r="E289" s="8">
        <f t="shared" ref="E289:P289" si="247">E226</f>
        <v>0.131609</v>
      </c>
      <c r="F289" s="8">
        <f t="shared" si="247"/>
        <v>0.131609</v>
      </c>
      <c r="G289" s="8">
        <f t="shared" si="247"/>
        <v>0.131609</v>
      </c>
      <c r="H289" s="8">
        <f t="shared" si="247"/>
        <v>0.131609</v>
      </c>
      <c r="I289" s="8">
        <f t="shared" si="247"/>
        <v>0.131609</v>
      </c>
      <c r="J289" s="8">
        <f t="shared" si="247"/>
        <v>0.131609</v>
      </c>
      <c r="K289" s="8">
        <f t="shared" si="247"/>
        <v>6.7557520547945199E-2</v>
      </c>
      <c r="L289" s="8">
        <f t="shared" si="247"/>
        <v>4.1785345205479454E-2</v>
      </c>
      <c r="M289" s="8">
        <f t="shared" si="247"/>
        <v>2.5650783561643836E-2</v>
      </c>
      <c r="N289" s="8">
        <f t="shared" si="247"/>
        <v>3.6113838356164385E-2</v>
      </c>
      <c r="O289" s="8">
        <f t="shared" si="247"/>
        <v>4.0625115068493152E-2</v>
      </c>
      <c r="P289" s="8">
        <f t="shared" si="247"/>
        <v>4.2072312328767125E-2</v>
      </c>
    </row>
    <row r="290" spans="1:16">
      <c r="A290" s="3" t="str">
        <f t="shared" si="236"/>
        <v>3.0TDMAYO-251P XL N3</v>
      </c>
      <c r="B290" s="41" t="str">
        <f t="shared" si="241"/>
        <v>1P XL N3</v>
      </c>
      <c r="C290" s="3" t="s">
        <v>31</v>
      </c>
      <c r="D290" s="38" t="str">
        <f>W27</f>
        <v>MAYO-25</v>
      </c>
      <c r="E290" s="8">
        <f t="shared" ref="E290:P290" si="248">E227</f>
        <v>0.12653300000000001</v>
      </c>
      <c r="F290" s="8">
        <f t="shared" si="248"/>
        <v>0.12653300000000001</v>
      </c>
      <c r="G290" s="8">
        <f t="shared" si="248"/>
        <v>0.12653300000000001</v>
      </c>
      <c r="H290" s="8">
        <f t="shared" si="248"/>
        <v>0.12653300000000001</v>
      </c>
      <c r="I290" s="8">
        <f t="shared" si="248"/>
        <v>0.12653300000000001</v>
      </c>
      <c r="J290" s="8">
        <f t="shared" si="248"/>
        <v>0.12653300000000001</v>
      </c>
      <c r="K290" s="8">
        <f t="shared" si="248"/>
        <v>6.6735602739726035E-2</v>
      </c>
      <c r="L290" s="8">
        <f t="shared" si="248"/>
        <v>4.0963427397260277E-2</v>
      </c>
      <c r="M290" s="8">
        <f t="shared" si="248"/>
        <v>2.4554893150684931E-2</v>
      </c>
      <c r="N290" s="8">
        <f t="shared" si="248"/>
        <v>3.2552194520547945E-2</v>
      </c>
      <c r="O290" s="8">
        <f t="shared" si="248"/>
        <v>3.2953882191780824E-2</v>
      </c>
      <c r="P290" s="8">
        <f t="shared" si="248"/>
        <v>3.1661353424657535E-2</v>
      </c>
    </row>
    <row r="291" spans="1:16">
      <c r="A291" s="3" t="str">
        <f t="shared" si="236"/>
        <v>3.0TDMAYO-25ESTABLE TALLER N1</v>
      </c>
      <c r="B291" s="41" t="str">
        <f t="shared" si="241"/>
        <v>ESTABLE TALLER N1</v>
      </c>
      <c r="C291" s="3" t="s">
        <v>31</v>
      </c>
      <c r="D291" s="38" t="str">
        <f>W27</f>
        <v>MAYO-25</v>
      </c>
      <c r="E291" s="8">
        <f t="shared" ref="E291:P291" si="249">E228</f>
        <v>0.21351600000000001</v>
      </c>
      <c r="F291" s="8">
        <f t="shared" si="249"/>
        <v>0.19653799999999999</v>
      </c>
      <c r="G291" s="8">
        <f t="shared" si="249"/>
        <v>0.145617</v>
      </c>
      <c r="H291" s="8">
        <f t="shared" si="249"/>
        <v>0.11894200000000001</v>
      </c>
      <c r="I291" s="8">
        <f t="shared" si="249"/>
        <v>0.10093299999999999</v>
      </c>
      <c r="J291" s="8">
        <f t="shared" si="249"/>
        <v>0.113591</v>
      </c>
      <c r="K291" s="8">
        <f t="shared" si="249"/>
        <v>5.5827197260273971E-2</v>
      </c>
      <c r="L291" s="8">
        <f t="shared" si="249"/>
        <v>2.9089372602739725E-2</v>
      </c>
      <c r="M291" s="8">
        <f t="shared" si="249"/>
        <v>1.2278175342465752E-2</v>
      </c>
      <c r="N291" s="8">
        <f t="shared" si="249"/>
        <v>1.0647487671232877E-2</v>
      </c>
      <c r="O291" s="8">
        <f t="shared" si="249"/>
        <v>6.8872630136986293E-3</v>
      </c>
      <c r="P291" s="8">
        <f t="shared" si="249"/>
        <v>3.9514712328767125E-3</v>
      </c>
    </row>
    <row r="292" spans="1:16">
      <c r="A292" s="3" t="str">
        <f t="shared" si="236"/>
        <v>3.0TDMAYO-25ESTABLE TALLER N2</v>
      </c>
      <c r="B292" s="41" t="str">
        <f t="shared" si="241"/>
        <v>ESTABLE TALLER N2</v>
      </c>
      <c r="C292" s="3" t="s">
        <v>31</v>
      </c>
      <c r="D292" s="38" t="str">
        <f>W27</f>
        <v>MAYO-25</v>
      </c>
      <c r="E292" s="8">
        <f t="shared" ref="E292:P292" si="250">E229</f>
        <v>0.20169899999999999</v>
      </c>
      <c r="F292" s="8">
        <f t="shared" si="250"/>
        <v>0.18472</v>
      </c>
      <c r="G292" s="8">
        <f t="shared" si="250"/>
        <v>0.1338</v>
      </c>
      <c r="H292" s="8">
        <f t="shared" si="250"/>
        <v>0.107124</v>
      </c>
      <c r="I292" s="8">
        <f t="shared" si="250"/>
        <v>8.9115E-2</v>
      </c>
      <c r="J292" s="8">
        <f t="shared" si="250"/>
        <v>0.101774</v>
      </c>
      <c r="K292" s="8">
        <f t="shared" si="250"/>
        <v>5.5827197260273971E-2</v>
      </c>
      <c r="L292" s="8">
        <f t="shared" si="250"/>
        <v>2.9089372602739725E-2</v>
      </c>
      <c r="M292" s="8">
        <f t="shared" si="250"/>
        <v>1.2278175342465752E-2</v>
      </c>
      <c r="N292" s="8">
        <f t="shared" si="250"/>
        <v>1.0647487671232877E-2</v>
      </c>
      <c r="O292" s="8">
        <f t="shared" si="250"/>
        <v>6.8872630136986293E-3</v>
      </c>
      <c r="P292" s="8">
        <f t="shared" si="250"/>
        <v>3.9514712328767125E-3</v>
      </c>
    </row>
    <row r="293" spans="1:16">
      <c r="A293" s="3" t="str">
        <f t="shared" si="236"/>
        <v>3.0TDMAYO-25ESTABLE TALLER N3</v>
      </c>
      <c r="B293" s="41" t="str">
        <f t="shared" si="241"/>
        <v>ESTABLE TALLER N3</v>
      </c>
      <c r="C293" s="3" t="s">
        <v>31</v>
      </c>
      <c r="D293" s="38" t="str">
        <f>W27</f>
        <v>MAYO-25</v>
      </c>
      <c r="E293" s="8">
        <f t="shared" ref="E293:P293" si="251">E230</f>
        <v>0.19542399999999999</v>
      </c>
      <c r="F293" s="8">
        <f t="shared" si="251"/>
        <v>0.17844599999999999</v>
      </c>
      <c r="G293" s="8">
        <f t="shared" si="251"/>
        <v>0.127526</v>
      </c>
      <c r="H293" s="8">
        <f t="shared" si="251"/>
        <v>0.10085</v>
      </c>
      <c r="I293" s="8">
        <f t="shared" si="251"/>
        <v>8.2840999999999998E-2</v>
      </c>
      <c r="J293" s="8">
        <f t="shared" si="251"/>
        <v>9.5499000000000001E-2</v>
      </c>
      <c r="K293" s="8">
        <f t="shared" si="251"/>
        <v>5.5827197260273971E-2</v>
      </c>
      <c r="L293" s="8">
        <f t="shared" si="251"/>
        <v>2.9089372602739725E-2</v>
      </c>
      <c r="M293" s="8">
        <f t="shared" si="251"/>
        <v>1.2278175342465752E-2</v>
      </c>
      <c r="N293" s="8">
        <f t="shared" si="251"/>
        <v>1.0647487671232877E-2</v>
      </c>
      <c r="O293" s="8">
        <f t="shared" si="251"/>
        <v>6.8872630136986293E-3</v>
      </c>
      <c r="P293" s="8">
        <f t="shared" si="251"/>
        <v>3.9514712328767125E-3</v>
      </c>
    </row>
    <row r="294" spans="1:16">
      <c r="A294" s="3" t="str">
        <f t="shared" si="236"/>
        <v>3.0TDMAYO-25ESTABLE TALLER + N1</v>
      </c>
      <c r="B294" s="41" t="str">
        <f t="shared" si="241"/>
        <v>ESTABLE TALLER + N1</v>
      </c>
      <c r="C294" s="3" t="s">
        <v>31</v>
      </c>
      <c r="D294" s="38" t="str">
        <f>W27</f>
        <v>MAYO-25</v>
      </c>
      <c r="E294" s="8">
        <f t="shared" ref="E294:P294" si="252">E231</f>
        <v>0.20294699999999999</v>
      </c>
      <c r="F294" s="8">
        <f t="shared" si="252"/>
        <v>0.185969</v>
      </c>
      <c r="G294" s="8">
        <f t="shared" si="252"/>
        <v>0.135049</v>
      </c>
      <c r="H294" s="8">
        <f t="shared" si="252"/>
        <v>0.108373</v>
      </c>
      <c r="I294" s="8">
        <f t="shared" si="252"/>
        <v>9.0364E-2</v>
      </c>
      <c r="J294" s="8">
        <f t="shared" si="252"/>
        <v>0.103022</v>
      </c>
      <c r="K294" s="8">
        <f t="shared" si="252"/>
        <v>6.4046375342465753E-2</v>
      </c>
      <c r="L294" s="8">
        <f t="shared" si="252"/>
        <v>3.7308550684931503E-2</v>
      </c>
      <c r="M294" s="8">
        <f t="shared" si="252"/>
        <v>2.0497353424657534E-2</v>
      </c>
      <c r="N294" s="8">
        <f t="shared" si="252"/>
        <v>2.9825569863013698E-2</v>
      </c>
      <c r="O294" s="8">
        <f t="shared" si="252"/>
        <v>3.1544797260273975E-2</v>
      </c>
      <c r="P294" s="8">
        <f t="shared" si="252"/>
        <v>3.1348731506849317E-2</v>
      </c>
    </row>
    <row r="295" spans="1:16">
      <c r="A295" s="3" t="str">
        <f t="shared" si="236"/>
        <v>3.0TDMAYO-25ESTABLE TALLER + N2</v>
      </c>
      <c r="B295" s="41" t="str">
        <f t="shared" si="241"/>
        <v>ESTABLE TALLER + N2</v>
      </c>
      <c r="C295" s="3" t="s">
        <v>31</v>
      </c>
      <c r="D295" s="38" t="str">
        <f>W27</f>
        <v>MAYO-25</v>
      </c>
      <c r="E295" s="8">
        <f t="shared" ref="E295:P295" si="253">E232</f>
        <v>0.197932</v>
      </c>
      <c r="F295" s="8">
        <f t="shared" si="253"/>
        <v>0.180954</v>
      </c>
      <c r="G295" s="8">
        <f t="shared" si="253"/>
        <v>0.13003300000000001</v>
      </c>
      <c r="H295" s="8">
        <f t="shared" si="253"/>
        <v>0.10335800000000001</v>
      </c>
      <c r="I295" s="8">
        <f t="shared" si="253"/>
        <v>8.5348999999999994E-2</v>
      </c>
      <c r="J295" s="8">
        <f t="shared" si="253"/>
        <v>9.8006999999999997E-2</v>
      </c>
      <c r="K295" s="8">
        <f t="shared" si="253"/>
        <v>5.9936786301369858E-2</v>
      </c>
      <c r="L295" s="8">
        <f t="shared" si="253"/>
        <v>3.3198961643835616E-2</v>
      </c>
      <c r="M295" s="8">
        <f t="shared" si="253"/>
        <v>1.6387764383561643E-2</v>
      </c>
      <c r="N295" s="8">
        <f t="shared" si="253"/>
        <v>2.5715980821917811E-2</v>
      </c>
      <c r="O295" s="8">
        <f t="shared" si="253"/>
        <v>2.7435208219178085E-2</v>
      </c>
      <c r="P295" s="8">
        <f t="shared" si="253"/>
        <v>2.7239142465753426E-2</v>
      </c>
    </row>
    <row r="296" spans="1:16">
      <c r="A296" s="3" t="str">
        <f t="shared" si="236"/>
        <v>3.0TDMAYO-25ESTABLE TALLER + N3</v>
      </c>
      <c r="B296" s="41" t="str">
        <f t="shared" si="241"/>
        <v>ESTABLE TALLER + N3</v>
      </c>
      <c r="C296" s="3" t="s">
        <v>31</v>
      </c>
      <c r="D296" s="38" t="str">
        <f>W27</f>
        <v>MAYO-25</v>
      </c>
      <c r="E296" s="8">
        <f t="shared" ref="E296:P296" si="254">E233</f>
        <v>0.193719</v>
      </c>
      <c r="F296" s="8">
        <f t="shared" si="254"/>
        <v>0.17674100000000001</v>
      </c>
      <c r="G296" s="8">
        <f t="shared" si="254"/>
        <v>0.12581999999999999</v>
      </c>
      <c r="H296" s="8">
        <f t="shared" si="254"/>
        <v>9.9144999999999997E-2</v>
      </c>
      <c r="I296" s="8">
        <f t="shared" si="254"/>
        <v>8.1136E-2</v>
      </c>
      <c r="J296" s="8">
        <f t="shared" si="254"/>
        <v>9.3794000000000002E-2</v>
      </c>
      <c r="K296" s="8">
        <f t="shared" si="254"/>
        <v>5.7197060273972596E-2</v>
      </c>
      <c r="L296" s="8">
        <f t="shared" si="254"/>
        <v>3.0459235616438356E-2</v>
      </c>
      <c r="M296" s="8">
        <f t="shared" si="254"/>
        <v>1.3648038356164384E-2</v>
      </c>
      <c r="N296" s="8">
        <f t="shared" si="254"/>
        <v>2.0236528767123285E-2</v>
      </c>
      <c r="O296" s="8">
        <f t="shared" si="254"/>
        <v>2.0585893150684931E-2</v>
      </c>
      <c r="P296" s="8">
        <f t="shared" si="254"/>
        <v>2.0389827397260276E-2</v>
      </c>
    </row>
    <row r="297" spans="1:16">
      <c r="A297" s="3" t="str">
        <f t="shared" si="236"/>
        <v>3.0TDMAYO-25DINAMICA N1</v>
      </c>
      <c r="B297" s="41" t="str">
        <f t="shared" si="241"/>
        <v>DINAMICA N1</v>
      </c>
      <c r="C297" s="3" t="s">
        <v>31</v>
      </c>
      <c r="D297" s="38" t="str">
        <f>W27</f>
        <v>MAYO-25</v>
      </c>
      <c r="E297" s="60">
        <f>'DINAMICA N1'!Z49/1000</f>
        <v>0</v>
      </c>
      <c r="F297" s="60">
        <f>'DINAMICA N1'!AA49/1000</f>
        <v>0</v>
      </c>
      <c r="G297" s="60">
        <f>'DINAMICA N1'!AB49/1000</f>
        <v>0.15548291933418143</v>
      </c>
      <c r="H297" s="60">
        <f>'DINAMICA N1'!AC49/1000</f>
        <v>9.6309216540338596E-2</v>
      </c>
      <c r="I297" s="60">
        <f>'DINAMICA N1'!AD49/1000</f>
        <v>9.3099450667890868E-2</v>
      </c>
      <c r="J297" s="60">
        <f>'DINAMICA N1'!AE49/1000</f>
        <v>9.7159026419913461E-2</v>
      </c>
      <c r="K297" s="58">
        <f t="shared" ref="K297:P297" si="255">K234</f>
        <v>5.5827197260273971E-2</v>
      </c>
      <c r="L297" s="58">
        <f t="shared" si="255"/>
        <v>2.9089372602739725E-2</v>
      </c>
      <c r="M297" s="58">
        <f t="shared" si="255"/>
        <v>1.2278175342465752E-2</v>
      </c>
      <c r="N297" s="58">
        <f t="shared" si="255"/>
        <v>1.0647487671232877E-2</v>
      </c>
      <c r="O297" s="58">
        <f t="shared" si="255"/>
        <v>6.8872630136986293E-3</v>
      </c>
      <c r="P297" s="58">
        <f t="shared" si="255"/>
        <v>3.9514712328767125E-3</v>
      </c>
    </row>
    <row r="298" spans="1:16">
      <c r="A298" s="3" t="str">
        <f t="shared" si="236"/>
        <v>3.0TDMAYO-25DINAMICA N2</v>
      </c>
      <c r="B298" s="41" t="str">
        <f t="shared" si="241"/>
        <v>DINAMICA N2</v>
      </c>
      <c r="C298" s="3" t="s">
        <v>31</v>
      </c>
      <c r="D298" s="38" t="str">
        <f>W27</f>
        <v>MAYO-25</v>
      </c>
      <c r="E298" s="60">
        <f>'DINAMICA N2'!Z49/1000</f>
        <v>0</v>
      </c>
      <c r="F298" s="60">
        <f>'DINAMICA N2'!AA49/1000</f>
        <v>0</v>
      </c>
      <c r="G298" s="60">
        <f>'DINAMICA N2'!AB49/1000</f>
        <v>0.13922828653418146</v>
      </c>
      <c r="H298" s="60">
        <f>'DINAMICA N2'!AC49/1000</f>
        <v>8.0054583740338595E-2</v>
      </c>
      <c r="I298" s="60">
        <f>'DINAMICA N2'!AD49/1000</f>
        <v>7.6844817867890894E-2</v>
      </c>
      <c r="J298" s="60">
        <f>'DINAMICA N2'!AE49/1000</f>
        <v>8.0904393619913459E-2</v>
      </c>
      <c r="K298" s="58">
        <f t="shared" ref="K298:P298" si="256">K235</f>
        <v>5.5827197260273971E-2</v>
      </c>
      <c r="L298" s="58">
        <f t="shared" si="256"/>
        <v>2.9089372602739725E-2</v>
      </c>
      <c r="M298" s="58">
        <f t="shared" si="256"/>
        <v>1.2278175342465752E-2</v>
      </c>
      <c r="N298" s="58">
        <f t="shared" si="256"/>
        <v>1.0647487671232877E-2</v>
      </c>
      <c r="O298" s="58">
        <f t="shared" si="256"/>
        <v>6.8872630136986293E-3</v>
      </c>
      <c r="P298" s="58">
        <f t="shared" si="256"/>
        <v>3.9514712328767125E-3</v>
      </c>
    </row>
    <row r="299" spans="1:16">
      <c r="A299" s="3" t="str">
        <f t="shared" si="236"/>
        <v>3.0TDMAYO-25DINAMICA N3</v>
      </c>
      <c r="B299" s="41" t="str">
        <f t="shared" si="241"/>
        <v>DINAMICA N3</v>
      </c>
      <c r="C299" s="3" t="s">
        <v>31</v>
      </c>
      <c r="D299" s="38" t="str">
        <f>W27</f>
        <v>MAYO-25</v>
      </c>
      <c r="E299" s="60">
        <f>'DINAMICA N3'!Z49/1000</f>
        <v>0</v>
      </c>
      <c r="F299" s="60">
        <f>'DINAMICA N3'!AA49/1000</f>
        <v>0</v>
      </c>
      <c r="G299" s="60">
        <f>'DINAMICA N3'!AB49/1000</f>
        <v>0.13416203933418147</v>
      </c>
      <c r="H299" s="60">
        <f>'DINAMICA N3'!AC49/1000</f>
        <v>7.4988336540338596E-2</v>
      </c>
      <c r="I299" s="60">
        <f>'DINAMICA N3'!AD49/1000</f>
        <v>7.1778570667890881E-2</v>
      </c>
      <c r="J299" s="60">
        <f>'DINAMICA N3'!AE49/1000</f>
        <v>7.5838146419913474E-2</v>
      </c>
      <c r="K299" s="58">
        <f t="shared" ref="K299:P299" si="257">K236</f>
        <v>5.5827197260273971E-2</v>
      </c>
      <c r="L299" s="58">
        <f t="shared" si="257"/>
        <v>2.9089372602739725E-2</v>
      </c>
      <c r="M299" s="58">
        <f t="shared" si="257"/>
        <v>1.2278175342465752E-2</v>
      </c>
      <c r="N299" s="58">
        <f t="shared" si="257"/>
        <v>1.0647487671232877E-2</v>
      </c>
      <c r="O299" s="58">
        <f t="shared" si="257"/>
        <v>6.8872630136986293E-3</v>
      </c>
      <c r="P299" s="58">
        <f t="shared" si="257"/>
        <v>3.9514712328767125E-3</v>
      </c>
    </row>
    <row r="300" spans="1:16">
      <c r="A300" s="3" t="str">
        <f>C300&amp;D300&amp;B300</f>
        <v>6.1TDMAYO-25ESTABLE N1</v>
      </c>
      <c r="B300" s="41" t="str">
        <f t="shared" si="241"/>
        <v>ESTABLE N1</v>
      </c>
      <c r="C300" s="3" t="s">
        <v>32</v>
      </c>
      <c r="D300" s="38" t="str">
        <f>W27</f>
        <v>MAYO-25</v>
      </c>
      <c r="E300" s="8">
        <f t="shared" ref="E300:J300" si="258">E237</f>
        <v>0.18954499999999999</v>
      </c>
      <c r="F300" s="8">
        <f t="shared" si="258"/>
        <v>0.166627</v>
      </c>
      <c r="G300" s="8">
        <f t="shared" si="258"/>
        <v>0.134685</v>
      </c>
      <c r="H300" s="8">
        <f t="shared" si="258"/>
        <v>0.11705599999999999</v>
      </c>
      <c r="I300" s="8">
        <f t="shared" si="258"/>
        <v>0.102246</v>
      </c>
      <c r="J300" s="8">
        <f t="shared" si="258"/>
        <v>0.133714</v>
      </c>
      <c r="K300" s="8">
        <f>K237</f>
        <v>8.1083200000000008E-2</v>
      </c>
      <c r="L300" s="8">
        <f t="shared" ref="L300:P300" si="259">L237</f>
        <v>4.2506052054794519E-2</v>
      </c>
      <c r="M300" s="8">
        <f t="shared" si="259"/>
        <v>1.8635290410958905E-2</v>
      </c>
      <c r="N300" s="8">
        <f t="shared" si="259"/>
        <v>1.4777613698630138E-2</v>
      </c>
      <c r="O300" s="8">
        <f t="shared" si="259"/>
        <v>5.8222273972602734E-3</v>
      </c>
      <c r="P300" s="8">
        <f t="shared" si="259"/>
        <v>2.7511808219178083E-3</v>
      </c>
    </row>
    <row r="301" spans="1:16">
      <c r="A301" s="3" t="str">
        <f t="shared" ref="A301:A320" si="260">C301&amp;D301&amp;B301</f>
        <v>6.1TDMAYO-25ESTABLE N2</v>
      </c>
      <c r="B301" s="41" t="str">
        <f t="shared" si="241"/>
        <v>ESTABLE N2</v>
      </c>
      <c r="C301" s="3" t="s">
        <v>32</v>
      </c>
      <c r="D301" s="38" t="str">
        <f>W27</f>
        <v>MAYO-25</v>
      </c>
      <c r="E301" s="8">
        <f t="shared" ref="E301:P301" si="261">E238</f>
        <v>0.177728</v>
      </c>
      <c r="F301" s="8">
        <f t="shared" si="261"/>
        <v>0.15481</v>
      </c>
      <c r="G301" s="8">
        <f t="shared" si="261"/>
        <v>0.122867</v>
      </c>
      <c r="H301" s="8">
        <f t="shared" si="261"/>
        <v>0.105239</v>
      </c>
      <c r="I301" s="8">
        <f t="shared" si="261"/>
        <v>9.0428999999999995E-2</v>
      </c>
      <c r="J301" s="8">
        <f t="shared" si="261"/>
        <v>0.12189700000000001</v>
      </c>
      <c r="K301" s="8">
        <f t="shared" si="261"/>
        <v>8.1083200000000008E-2</v>
      </c>
      <c r="L301" s="8">
        <f t="shared" si="261"/>
        <v>4.2506052054794519E-2</v>
      </c>
      <c r="M301" s="8">
        <f t="shared" si="261"/>
        <v>1.8635290410958905E-2</v>
      </c>
      <c r="N301" s="8">
        <f t="shared" si="261"/>
        <v>1.4777613698630138E-2</v>
      </c>
      <c r="O301" s="8">
        <f t="shared" si="261"/>
        <v>5.8222273972602734E-3</v>
      </c>
      <c r="P301" s="8">
        <f t="shared" si="261"/>
        <v>2.7511808219178083E-3</v>
      </c>
    </row>
    <row r="302" spans="1:16">
      <c r="A302" s="3" t="str">
        <f t="shared" si="260"/>
        <v>6.1TDMAYO-25ESTABLE N3</v>
      </c>
      <c r="B302" s="41" t="str">
        <f t="shared" si="241"/>
        <v>ESTABLE N3</v>
      </c>
      <c r="C302" s="3" t="s">
        <v>32</v>
      </c>
      <c r="D302" s="38" t="str">
        <f>W27</f>
        <v>MAYO-25</v>
      </c>
      <c r="E302" s="8">
        <f t="shared" ref="E302:P302" si="262">E239</f>
        <v>0.171454</v>
      </c>
      <c r="F302" s="8">
        <f t="shared" si="262"/>
        <v>0.148536</v>
      </c>
      <c r="G302" s="8">
        <f t="shared" si="262"/>
        <v>0.116593</v>
      </c>
      <c r="H302" s="8">
        <f t="shared" si="262"/>
        <v>9.8964999999999997E-2</v>
      </c>
      <c r="I302" s="8">
        <f t="shared" si="262"/>
        <v>8.4154999999999994E-2</v>
      </c>
      <c r="J302" s="8">
        <f t="shared" si="262"/>
        <v>0.115622</v>
      </c>
      <c r="K302" s="8">
        <f t="shared" si="262"/>
        <v>8.1083200000000008E-2</v>
      </c>
      <c r="L302" s="8">
        <f t="shared" si="262"/>
        <v>4.2506052054794519E-2</v>
      </c>
      <c r="M302" s="8">
        <f t="shared" si="262"/>
        <v>1.8635290410958905E-2</v>
      </c>
      <c r="N302" s="8">
        <f t="shared" si="262"/>
        <v>1.4777613698630138E-2</v>
      </c>
      <c r="O302" s="8">
        <f t="shared" si="262"/>
        <v>5.8222273972602734E-3</v>
      </c>
      <c r="P302" s="8">
        <f t="shared" si="262"/>
        <v>2.7511808219178083E-3</v>
      </c>
    </row>
    <row r="303" spans="1:16">
      <c r="A303" s="3" t="str">
        <f t="shared" si="260"/>
        <v>6.1TDMAYO-25ESTABLE PLUS N1</v>
      </c>
      <c r="B303" s="41" t="str">
        <f t="shared" si="241"/>
        <v>ESTABLE PLUS N1</v>
      </c>
      <c r="C303" s="3" t="s">
        <v>32</v>
      </c>
      <c r="D303" s="38" t="str">
        <f>W27</f>
        <v>MAYO-25</v>
      </c>
      <c r="E303" s="8">
        <f t="shared" ref="E303:P303" si="263">E240</f>
        <v>0.17787</v>
      </c>
      <c r="F303" s="8">
        <f t="shared" si="263"/>
        <v>0.15495200000000001</v>
      </c>
      <c r="G303" s="8">
        <f t="shared" si="263"/>
        <v>0.12300999999999999</v>
      </c>
      <c r="H303" s="8">
        <f t="shared" si="263"/>
        <v>0.105381</v>
      </c>
      <c r="I303" s="8">
        <f t="shared" si="263"/>
        <v>9.0570999999999999E-2</v>
      </c>
      <c r="J303" s="8">
        <f t="shared" si="263"/>
        <v>0.12203899999999999</v>
      </c>
      <c r="K303" s="8">
        <f t="shared" si="263"/>
        <v>8.9302378082191783E-2</v>
      </c>
      <c r="L303" s="8">
        <f t="shared" si="263"/>
        <v>5.07252301369863E-2</v>
      </c>
      <c r="M303" s="8">
        <f t="shared" si="263"/>
        <v>2.6854468493150683E-2</v>
      </c>
      <c r="N303" s="8">
        <f t="shared" si="263"/>
        <v>3.3955695890410961E-2</v>
      </c>
      <c r="O303" s="8">
        <f t="shared" si="263"/>
        <v>3.0479761643835618E-2</v>
      </c>
      <c r="P303" s="8">
        <f t="shared" si="263"/>
        <v>3.0148441095890412E-2</v>
      </c>
    </row>
    <row r="304" spans="1:16">
      <c r="A304" s="3" t="str">
        <f t="shared" si="260"/>
        <v>6.1TDMAYO-25ESTABLE PLUS N2</v>
      </c>
      <c r="B304" s="41" t="str">
        <f t="shared" si="241"/>
        <v>ESTABLE PLUS N2</v>
      </c>
      <c r="C304" s="3" t="s">
        <v>32</v>
      </c>
      <c r="D304" s="38" t="str">
        <f>W27</f>
        <v>MAYO-25</v>
      </c>
      <c r="E304" s="8">
        <f t="shared" ref="E304:P304" si="264">E241</f>
        <v>0.17380899999999999</v>
      </c>
      <c r="F304" s="8">
        <f t="shared" si="264"/>
        <v>0.150891</v>
      </c>
      <c r="G304" s="8">
        <f t="shared" si="264"/>
        <v>0.118949</v>
      </c>
      <c r="H304" s="8">
        <f t="shared" si="264"/>
        <v>0.10131999999999999</v>
      </c>
      <c r="I304" s="8">
        <f t="shared" si="264"/>
        <v>8.6510000000000004E-2</v>
      </c>
      <c r="J304" s="8">
        <f t="shared" si="264"/>
        <v>0.117978</v>
      </c>
      <c r="K304" s="8">
        <f t="shared" si="264"/>
        <v>8.5192789041095895E-2</v>
      </c>
      <c r="L304" s="8">
        <f t="shared" si="264"/>
        <v>4.6615641095890413E-2</v>
      </c>
      <c r="M304" s="8">
        <f t="shared" si="264"/>
        <v>2.2744879452054795E-2</v>
      </c>
      <c r="N304" s="8">
        <f t="shared" si="264"/>
        <v>2.984610684931507E-2</v>
      </c>
      <c r="O304" s="8">
        <f t="shared" si="264"/>
        <v>2.6370172602739727E-2</v>
      </c>
      <c r="P304" s="8">
        <f t="shared" si="264"/>
        <v>2.6038852054794524E-2</v>
      </c>
    </row>
    <row r="305" spans="1:16">
      <c r="A305" s="3" t="str">
        <f t="shared" si="260"/>
        <v>6.1TDMAYO-25ESTABLE PLUS N3</v>
      </c>
      <c r="B305" s="41" t="str">
        <f t="shared" si="241"/>
        <v>ESTABLE PLUS N3</v>
      </c>
      <c r="C305" s="3" t="s">
        <v>32</v>
      </c>
      <c r="D305" s="38" t="str">
        <f>W27</f>
        <v>MAYO-25</v>
      </c>
      <c r="E305" s="8">
        <f t="shared" ref="E305:P305" si="265">E242</f>
        <v>0.169626</v>
      </c>
      <c r="F305" s="8">
        <f t="shared" si="265"/>
        <v>0.14670900000000001</v>
      </c>
      <c r="G305" s="8">
        <f t="shared" si="265"/>
        <v>0.11476600000000001</v>
      </c>
      <c r="H305" s="8">
        <f t="shared" si="265"/>
        <v>9.7137000000000001E-2</v>
      </c>
      <c r="I305" s="8">
        <f t="shared" si="265"/>
        <v>8.2326999999999997E-2</v>
      </c>
      <c r="J305" s="8">
        <f t="shared" si="265"/>
        <v>0.11379499999999999</v>
      </c>
      <c r="K305" s="8">
        <f t="shared" si="265"/>
        <v>8.2453063013698633E-2</v>
      </c>
      <c r="L305" s="8">
        <f t="shared" si="265"/>
        <v>4.387591506849315E-2</v>
      </c>
      <c r="M305" s="8">
        <f t="shared" si="265"/>
        <v>2.0005153424657533E-2</v>
      </c>
      <c r="N305" s="8">
        <f t="shared" si="265"/>
        <v>2.4366654794520548E-2</v>
      </c>
      <c r="O305" s="8">
        <f t="shared" si="265"/>
        <v>1.9520857534246573E-2</v>
      </c>
      <c r="P305" s="8">
        <f t="shared" si="265"/>
        <v>1.9189536986301371E-2</v>
      </c>
    </row>
    <row r="306" spans="1:16">
      <c r="A306" s="3" t="str">
        <f t="shared" si="260"/>
        <v>6.1TDMAYO-251P N1</v>
      </c>
      <c r="B306" s="41" t="str">
        <f t="shared" si="241"/>
        <v>1P N1</v>
      </c>
      <c r="C306" s="3" t="s">
        <v>32</v>
      </c>
      <c r="D306" s="38" t="str">
        <f>W27</f>
        <v>MAYO-25</v>
      </c>
      <c r="E306" s="59">
        <f t="shared" ref="E306:P306" si="266">E243</f>
        <v>0</v>
      </c>
      <c r="F306" s="59">
        <f t="shared" si="266"/>
        <v>0</v>
      </c>
      <c r="G306" s="59">
        <f t="shared" si="266"/>
        <v>0</v>
      </c>
      <c r="H306" s="59">
        <f t="shared" si="266"/>
        <v>0</v>
      </c>
      <c r="I306" s="59">
        <f t="shared" si="266"/>
        <v>0</v>
      </c>
      <c r="J306" s="59">
        <f t="shared" si="266"/>
        <v>0</v>
      </c>
      <c r="K306" s="59">
        <f t="shared" si="266"/>
        <v>0</v>
      </c>
      <c r="L306" s="59">
        <f t="shared" si="266"/>
        <v>0</v>
      </c>
      <c r="M306" s="59">
        <f t="shared" si="266"/>
        <v>0</v>
      </c>
      <c r="N306" s="59">
        <f t="shared" si="266"/>
        <v>0</v>
      </c>
      <c r="O306" s="59">
        <f t="shared" si="266"/>
        <v>0</v>
      </c>
      <c r="P306" s="59">
        <f t="shared" si="266"/>
        <v>0</v>
      </c>
    </row>
    <row r="307" spans="1:16">
      <c r="A307" s="3" t="str">
        <f t="shared" si="260"/>
        <v>6.1TDMAYO-251P N2</v>
      </c>
      <c r="B307" s="41" t="str">
        <f t="shared" si="241"/>
        <v>1P N2</v>
      </c>
      <c r="C307" s="3" t="s">
        <v>32</v>
      </c>
      <c r="D307" s="38" t="str">
        <f>W27</f>
        <v>MAYO-25</v>
      </c>
      <c r="E307" s="59">
        <f t="shared" ref="E307:P307" si="267">E244</f>
        <v>0</v>
      </c>
      <c r="F307" s="59">
        <f t="shared" si="267"/>
        <v>0</v>
      </c>
      <c r="G307" s="59">
        <f t="shared" si="267"/>
        <v>0</v>
      </c>
      <c r="H307" s="59">
        <f t="shared" si="267"/>
        <v>0</v>
      </c>
      <c r="I307" s="59">
        <f t="shared" si="267"/>
        <v>0</v>
      </c>
      <c r="J307" s="59">
        <f t="shared" si="267"/>
        <v>0</v>
      </c>
      <c r="K307" s="59">
        <f t="shared" si="267"/>
        <v>0</v>
      </c>
      <c r="L307" s="59">
        <f t="shared" si="267"/>
        <v>0</v>
      </c>
      <c r="M307" s="59">
        <f t="shared" si="267"/>
        <v>0</v>
      </c>
      <c r="N307" s="59">
        <f t="shared" si="267"/>
        <v>0</v>
      </c>
      <c r="O307" s="59">
        <f t="shared" si="267"/>
        <v>0</v>
      </c>
      <c r="P307" s="59">
        <f t="shared" si="267"/>
        <v>0</v>
      </c>
    </row>
    <row r="308" spans="1:16">
      <c r="A308" s="3" t="str">
        <f t="shared" si="260"/>
        <v>6.1TDMAYO-251P N3</v>
      </c>
      <c r="B308" s="41" t="str">
        <f t="shared" si="241"/>
        <v>1P N3</v>
      </c>
      <c r="C308" s="3" t="s">
        <v>32</v>
      </c>
      <c r="D308" s="38" t="str">
        <f>W27</f>
        <v>MAYO-25</v>
      </c>
      <c r="E308" s="59">
        <f t="shared" ref="E308:P308" si="268">E245</f>
        <v>0</v>
      </c>
      <c r="F308" s="59">
        <f t="shared" si="268"/>
        <v>0</v>
      </c>
      <c r="G308" s="59">
        <f t="shared" si="268"/>
        <v>0</v>
      </c>
      <c r="H308" s="59">
        <f t="shared" si="268"/>
        <v>0</v>
      </c>
      <c r="I308" s="59">
        <f t="shared" si="268"/>
        <v>0</v>
      </c>
      <c r="J308" s="59">
        <f t="shared" si="268"/>
        <v>0</v>
      </c>
      <c r="K308" s="59">
        <f t="shared" si="268"/>
        <v>0</v>
      </c>
      <c r="L308" s="59">
        <f t="shared" si="268"/>
        <v>0</v>
      </c>
      <c r="M308" s="59">
        <f t="shared" si="268"/>
        <v>0</v>
      </c>
      <c r="N308" s="59">
        <f t="shared" si="268"/>
        <v>0</v>
      </c>
      <c r="O308" s="59">
        <f t="shared" si="268"/>
        <v>0</v>
      </c>
      <c r="P308" s="59">
        <f t="shared" si="268"/>
        <v>0</v>
      </c>
    </row>
    <row r="309" spans="1:16">
      <c r="A309" s="3" t="str">
        <f t="shared" ref="A309:A311" si="269">C309&amp;D309&amp;B309</f>
        <v>6.1TDMAYO-251P XL N1</v>
      </c>
      <c r="B309" s="41" t="str">
        <f t="shared" si="241"/>
        <v>1P XL N1</v>
      </c>
      <c r="C309" s="3" t="s">
        <v>32</v>
      </c>
      <c r="D309" s="38" t="str">
        <f>W27</f>
        <v>MAYO-25</v>
      </c>
      <c r="E309" s="59">
        <f t="shared" ref="E309:P309" si="270">E246</f>
        <v>0</v>
      </c>
      <c r="F309" s="59">
        <f t="shared" si="270"/>
        <v>0</v>
      </c>
      <c r="G309" s="59">
        <f t="shared" si="270"/>
        <v>0</v>
      </c>
      <c r="H309" s="59">
        <f t="shared" si="270"/>
        <v>0</v>
      </c>
      <c r="I309" s="59">
        <f t="shared" si="270"/>
        <v>0</v>
      </c>
      <c r="J309" s="59">
        <f t="shared" si="270"/>
        <v>0</v>
      </c>
      <c r="K309" s="59">
        <f t="shared" si="270"/>
        <v>0</v>
      </c>
      <c r="L309" s="59">
        <f t="shared" si="270"/>
        <v>0</v>
      </c>
      <c r="M309" s="59">
        <f t="shared" si="270"/>
        <v>0</v>
      </c>
      <c r="N309" s="59">
        <f t="shared" si="270"/>
        <v>0</v>
      </c>
      <c r="O309" s="59">
        <f t="shared" si="270"/>
        <v>0</v>
      </c>
      <c r="P309" s="59">
        <f t="shared" si="270"/>
        <v>0</v>
      </c>
    </row>
    <row r="310" spans="1:16">
      <c r="A310" s="3" t="str">
        <f t="shared" si="269"/>
        <v>6.1TDMAYO-251P XL N2</v>
      </c>
      <c r="B310" s="41" t="str">
        <f t="shared" si="241"/>
        <v>1P XL N2</v>
      </c>
      <c r="C310" s="3" t="s">
        <v>32</v>
      </c>
      <c r="D310" s="38" t="str">
        <f>W27</f>
        <v>MAYO-25</v>
      </c>
      <c r="E310" s="59">
        <f t="shared" ref="E310:P310" si="271">E247</f>
        <v>0</v>
      </c>
      <c r="F310" s="59">
        <f t="shared" si="271"/>
        <v>0</v>
      </c>
      <c r="G310" s="59">
        <f t="shared" si="271"/>
        <v>0</v>
      </c>
      <c r="H310" s="59">
        <f t="shared" si="271"/>
        <v>0</v>
      </c>
      <c r="I310" s="59">
        <f t="shared" si="271"/>
        <v>0</v>
      </c>
      <c r="J310" s="59">
        <f t="shared" si="271"/>
        <v>0</v>
      </c>
      <c r="K310" s="59">
        <f t="shared" si="271"/>
        <v>0</v>
      </c>
      <c r="L310" s="59">
        <f t="shared" si="271"/>
        <v>0</v>
      </c>
      <c r="M310" s="59">
        <f t="shared" si="271"/>
        <v>0</v>
      </c>
      <c r="N310" s="59">
        <f t="shared" si="271"/>
        <v>0</v>
      </c>
      <c r="O310" s="59">
        <f t="shared" si="271"/>
        <v>0</v>
      </c>
      <c r="P310" s="59">
        <f t="shared" si="271"/>
        <v>0</v>
      </c>
    </row>
    <row r="311" spans="1:16">
      <c r="A311" s="3" t="str">
        <f t="shared" si="269"/>
        <v>6.1TDMAYO-251P XL N3</v>
      </c>
      <c r="B311" s="41" t="str">
        <f t="shared" si="241"/>
        <v>1P XL N3</v>
      </c>
      <c r="C311" s="3" t="s">
        <v>32</v>
      </c>
      <c r="D311" s="38" t="str">
        <f>W27</f>
        <v>MAYO-25</v>
      </c>
      <c r="E311" s="59">
        <f t="shared" ref="E311:P311" si="272">E248</f>
        <v>0</v>
      </c>
      <c r="F311" s="59">
        <f t="shared" si="272"/>
        <v>0</v>
      </c>
      <c r="G311" s="59">
        <f t="shared" si="272"/>
        <v>0</v>
      </c>
      <c r="H311" s="59">
        <f t="shared" si="272"/>
        <v>0</v>
      </c>
      <c r="I311" s="59">
        <f t="shared" si="272"/>
        <v>0</v>
      </c>
      <c r="J311" s="59">
        <f t="shared" si="272"/>
        <v>0</v>
      </c>
      <c r="K311" s="59">
        <f t="shared" si="272"/>
        <v>0</v>
      </c>
      <c r="L311" s="59">
        <f t="shared" si="272"/>
        <v>0</v>
      </c>
      <c r="M311" s="59">
        <f t="shared" si="272"/>
        <v>0</v>
      </c>
      <c r="N311" s="59">
        <f t="shared" si="272"/>
        <v>0</v>
      </c>
      <c r="O311" s="59">
        <f t="shared" si="272"/>
        <v>0</v>
      </c>
      <c r="P311" s="59">
        <f t="shared" si="272"/>
        <v>0</v>
      </c>
    </row>
    <row r="312" spans="1:16">
      <c r="A312" s="3" t="str">
        <f t="shared" si="260"/>
        <v>6.1TDMAYO-25ESTABLE TALLER N1</v>
      </c>
      <c r="B312" s="41" t="str">
        <f t="shared" si="241"/>
        <v>ESTABLE TALLER N1</v>
      </c>
      <c r="C312" s="3" t="s">
        <v>32</v>
      </c>
      <c r="D312" s="38" t="str">
        <f>W27</f>
        <v>MAYO-25</v>
      </c>
      <c r="E312" s="8">
        <f t="shared" ref="E312:P312" si="273">E249</f>
        <v>0.18421199999999999</v>
      </c>
      <c r="F312" s="8">
        <f t="shared" si="273"/>
        <v>0.17197899999999999</v>
      </c>
      <c r="G312" s="8">
        <f t="shared" si="273"/>
        <v>0.13175500000000001</v>
      </c>
      <c r="H312" s="8">
        <f t="shared" si="273"/>
        <v>0.109319</v>
      </c>
      <c r="I312" s="8">
        <f t="shared" si="273"/>
        <v>9.3114000000000002E-2</v>
      </c>
      <c r="J312" s="8">
        <f t="shared" si="273"/>
        <v>0.105131</v>
      </c>
      <c r="K312" s="8">
        <f t="shared" si="273"/>
        <v>8.1083200000000008E-2</v>
      </c>
      <c r="L312" s="8">
        <f t="shared" si="273"/>
        <v>4.2506052054794519E-2</v>
      </c>
      <c r="M312" s="8">
        <f t="shared" si="273"/>
        <v>1.8635290410958905E-2</v>
      </c>
      <c r="N312" s="8">
        <f t="shared" si="273"/>
        <v>1.4777613698630138E-2</v>
      </c>
      <c r="O312" s="8">
        <f t="shared" si="273"/>
        <v>5.8222273972602734E-3</v>
      </c>
      <c r="P312" s="8">
        <f t="shared" si="273"/>
        <v>2.7511808219178083E-3</v>
      </c>
    </row>
    <row r="313" spans="1:16">
      <c r="A313" s="3" t="str">
        <f t="shared" si="260"/>
        <v>6.1TDMAYO-25ESTABLE TALLER N2</v>
      </c>
      <c r="B313" s="41" t="str">
        <f t="shared" si="241"/>
        <v>ESTABLE TALLER N2</v>
      </c>
      <c r="C313" s="3" t="s">
        <v>32</v>
      </c>
      <c r="D313" s="38" t="str">
        <f>W27</f>
        <v>MAYO-25</v>
      </c>
      <c r="E313" s="8">
        <f t="shared" ref="E313:P313" si="274">E250</f>
        <v>0.17239399999999999</v>
      </c>
      <c r="F313" s="8">
        <f t="shared" si="274"/>
        <v>0.160162</v>
      </c>
      <c r="G313" s="8">
        <f t="shared" si="274"/>
        <v>0.119937</v>
      </c>
      <c r="H313" s="8">
        <f t="shared" si="274"/>
        <v>9.7502000000000005E-2</v>
      </c>
      <c r="I313" s="8">
        <f t="shared" si="274"/>
        <v>8.1296999999999994E-2</v>
      </c>
      <c r="J313" s="8">
        <f t="shared" si="274"/>
        <v>9.3312999999999993E-2</v>
      </c>
      <c r="K313" s="8">
        <f t="shared" si="274"/>
        <v>8.1083200000000008E-2</v>
      </c>
      <c r="L313" s="8">
        <f t="shared" si="274"/>
        <v>4.2506052054794519E-2</v>
      </c>
      <c r="M313" s="8">
        <f t="shared" si="274"/>
        <v>1.8635290410958905E-2</v>
      </c>
      <c r="N313" s="8">
        <f t="shared" si="274"/>
        <v>1.4777613698630138E-2</v>
      </c>
      <c r="O313" s="8">
        <f t="shared" si="274"/>
        <v>5.8222273972602734E-3</v>
      </c>
      <c r="P313" s="8">
        <f t="shared" si="274"/>
        <v>2.7511808219178083E-3</v>
      </c>
    </row>
    <row r="314" spans="1:16">
      <c r="A314" s="3" t="str">
        <f t="shared" si="260"/>
        <v>6.1TDMAYO-25ESTABLE TALLER N3</v>
      </c>
      <c r="B314" s="41" t="str">
        <f t="shared" si="241"/>
        <v>ESTABLE TALLER N3</v>
      </c>
      <c r="C314" s="3" t="s">
        <v>32</v>
      </c>
      <c r="D314" s="38" t="str">
        <f>W27</f>
        <v>MAYO-25</v>
      </c>
      <c r="E314" s="8">
        <f t="shared" ref="E314:P314" si="275">E251</f>
        <v>0.16611999999999999</v>
      </c>
      <c r="F314" s="8">
        <f t="shared" si="275"/>
        <v>0.153887</v>
      </c>
      <c r="G314" s="8">
        <f t="shared" si="275"/>
        <v>0.113663</v>
      </c>
      <c r="H314" s="8">
        <f t="shared" si="275"/>
        <v>9.1228000000000004E-2</v>
      </c>
      <c r="I314" s="8">
        <f t="shared" si="275"/>
        <v>7.5023000000000006E-2</v>
      </c>
      <c r="J314" s="8">
        <f t="shared" si="275"/>
        <v>8.7039000000000005E-2</v>
      </c>
      <c r="K314" s="8">
        <f t="shared" si="275"/>
        <v>8.1083200000000008E-2</v>
      </c>
      <c r="L314" s="8">
        <f t="shared" si="275"/>
        <v>4.2506052054794519E-2</v>
      </c>
      <c r="M314" s="8">
        <f t="shared" si="275"/>
        <v>1.8635290410958905E-2</v>
      </c>
      <c r="N314" s="8">
        <f t="shared" si="275"/>
        <v>1.4777613698630138E-2</v>
      </c>
      <c r="O314" s="8">
        <f t="shared" si="275"/>
        <v>5.8222273972602734E-3</v>
      </c>
      <c r="P314" s="8">
        <f t="shared" si="275"/>
        <v>2.7511808219178083E-3</v>
      </c>
    </row>
    <row r="315" spans="1:16">
      <c r="A315" s="3" t="str">
        <f t="shared" si="260"/>
        <v>6.1TDMAYO-25ESTABLE TALLER + N1</v>
      </c>
      <c r="B315" s="41" t="str">
        <f t="shared" si="241"/>
        <v>ESTABLE TALLER + N1</v>
      </c>
      <c r="C315" s="3" t="s">
        <v>32</v>
      </c>
      <c r="D315" s="38" t="str">
        <f>W27</f>
        <v>MAYO-25</v>
      </c>
      <c r="E315" s="8">
        <f t="shared" ref="E315:P315" si="276">E252</f>
        <v>0.172537</v>
      </c>
      <c r="F315" s="8">
        <f t="shared" si="276"/>
        <v>0.160304</v>
      </c>
      <c r="G315" s="8">
        <f t="shared" si="276"/>
        <v>0.12007900000000001</v>
      </c>
      <c r="H315" s="8">
        <f t="shared" si="276"/>
        <v>9.7643999999999995E-2</v>
      </c>
      <c r="I315" s="8">
        <f t="shared" si="276"/>
        <v>8.1438999999999998E-2</v>
      </c>
      <c r="J315" s="8">
        <f t="shared" si="276"/>
        <v>9.3455999999999997E-2</v>
      </c>
      <c r="K315" s="8">
        <f t="shared" si="276"/>
        <v>8.9302378082191783E-2</v>
      </c>
      <c r="L315" s="8">
        <f t="shared" si="276"/>
        <v>5.07252301369863E-2</v>
      </c>
      <c r="M315" s="8">
        <f t="shared" si="276"/>
        <v>2.6854468493150683E-2</v>
      </c>
      <c r="N315" s="8">
        <f t="shared" si="276"/>
        <v>3.3955695890410961E-2</v>
      </c>
      <c r="O315" s="8">
        <f t="shared" si="276"/>
        <v>3.0479761643835618E-2</v>
      </c>
      <c r="P315" s="8">
        <f t="shared" si="276"/>
        <v>3.0148441095890412E-2</v>
      </c>
    </row>
    <row r="316" spans="1:16">
      <c r="A316" s="3" t="str">
        <f t="shared" si="260"/>
        <v>6.1TDMAYO-25ESTABLE TALLER + N2</v>
      </c>
      <c r="B316" s="41" t="str">
        <f t="shared" si="241"/>
        <v>ESTABLE TALLER + N2</v>
      </c>
      <c r="C316" s="3" t="s">
        <v>32</v>
      </c>
      <c r="D316" s="38" t="str">
        <f>W27</f>
        <v>MAYO-25</v>
      </c>
      <c r="E316" s="8">
        <f t="shared" ref="E316:P316" si="277">E253</f>
        <v>0.16847599999999999</v>
      </c>
      <c r="F316" s="8">
        <f t="shared" si="277"/>
        <v>0.15624299999999999</v>
      </c>
      <c r="G316" s="8">
        <f t="shared" si="277"/>
        <v>0.116019</v>
      </c>
      <c r="H316" s="8">
        <f t="shared" si="277"/>
        <v>9.3583E-2</v>
      </c>
      <c r="I316" s="8">
        <f t="shared" si="277"/>
        <v>7.7378000000000002E-2</v>
      </c>
      <c r="J316" s="8">
        <f t="shared" si="277"/>
        <v>8.9395000000000002E-2</v>
      </c>
      <c r="K316" s="8">
        <f t="shared" si="277"/>
        <v>8.5192789041095895E-2</v>
      </c>
      <c r="L316" s="8">
        <f t="shared" si="277"/>
        <v>4.6615641095890413E-2</v>
      </c>
      <c r="M316" s="8">
        <f t="shared" si="277"/>
        <v>2.2744879452054795E-2</v>
      </c>
      <c r="N316" s="8">
        <f t="shared" si="277"/>
        <v>2.984610684931507E-2</v>
      </c>
      <c r="O316" s="8">
        <f t="shared" si="277"/>
        <v>2.6370172602739727E-2</v>
      </c>
      <c r="P316" s="8">
        <f t="shared" si="277"/>
        <v>2.6038852054794524E-2</v>
      </c>
    </row>
    <row r="317" spans="1:16">
      <c r="A317" s="3" t="str">
        <f t="shared" si="260"/>
        <v>6.1TDMAYO-25ESTABLE TALLER + N3</v>
      </c>
      <c r="B317" s="41" t="str">
        <f t="shared" si="241"/>
        <v>ESTABLE TALLER + N3</v>
      </c>
      <c r="C317" s="3" t="s">
        <v>32</v>
      </c>
      <c r="D317" s="38" t="str">
        <f>W27</f>
        <v>MAYO-25</v>
      </c>
      <c r="E317" s="8">
        <f t="shared" ref="E317:P317" si="278">E254</f>
        <v>0.16429299999999999</v>
      </c>
      <c r="F317" s="8">
        <f t="shared" si="278"/>
        <v>0.15206</v>
      </c>
      <c r="G317" s="8">
        <f t="shared" si="278"/>
        <v>0.111836</v>
      </c>
      <c r="H317" s="8">
        <f t="shared" si="278"/>
        <v>8.9400999999999994E-2</v>
      </c>
      <c r="I317" s="8">
        <f t="shared" si="278"/>
        <v>7.3194999999999996E-2</v>
      </c>
      <c r="J317" s="8">
        <f t="shared" si="278"/>
        <v>8.5211999999999996E-2</v>
      </c>
      <c r="K317" s="8">
        <f t="shared" si="278"/>
        <v>8.2453063013698633E-2</v>
      </c>
      <c r="L317" s="8">
        <f t="shared" si="278"/>
        <v>4.387591506849315E-2</v>
      </c>
      <c r="M317" s="8">
        <f t="shared" si="278"/>
        <v>2.0005153424657533E-2</v>
      </c>
      <c r="N317" s="8">
        <f t="shared" si="278"/>
        <v>2.4366654794520548E-2</v>
      </c>
      <c r="O317" s="8">
        <f t="shared" si="278"/>
        <v>1.9520857534246573E-2</v>
      </c>
      <c r="P317" s="8">
        <f t="shared" si="278"/>
        <v>1.9189536986301371E-2</v>
      </c>
    </row>
    <row r="318" spans="1:16">
      <c r="A318" s="3" t="str">
        <f t="shared" si="260"/>
        <v>6.1TDMAYO-25DINAMICA N1</v>
      </c>
      <c r="B318" s="41" t="str">
        <f t="shared" si="241"/>
        <v>DINAMICA N1</v>
      </c>
      <c r="C318" s="3" t="s">
        <v>32</v>
      </c>
      <c r="D318" s="38" t="str">
        <f>W27</f>
        <v>MAYO-25</v>
      </c>
      <c r="E318" s="58">
        <f>'DINAMICA N1'!G49/1000</f>
        <v>0</v>
      </c>
      <c r="F318" s="58">
        <f>'DINAMICA N1'!H49/1000</f>
        <v>0</v>
      </c>
      <c r="G318" s="58">
        <f>'DINAMICA N1'!I49/1000</f>
        <v>0.14193688211841049</v>
      </c>
      <c r="H318" s="58">
        <f>'DINAMICA N1'!J49/1000</f>
        <v>8.8819394035420288E-2</v>
      </c>
      <c r="I318" s="58">
        <f>'DINAMICA N1'!K49/1000</f>
        <v>8.5682601457397728E-2</v>
      </c>
      <c r="J318" s="58">
        <f>'DINAMICA N1'!L49/1000</f>
        <v>9.0137835992063028E-2</v>
      </c>
      <c r="K318" s="60">
        <f t="shared" ref="K318:P318" si="279">K255</f>
        <v>8.1083200000000008E-2</v>
      </c>
      <c r="L318" s="60">
        <f t="shared" si="279"/>
        <v>4.2506052054794519E-2</v>
      </c>
      <c r="M318" s="60">
        <f t="shared" si="279"/>
        <v>1.8635290410958905E-2</v>
      </c>
      <c r="N318" s="60">
        <f t="shared" si="279"/>
        <v>1.4777613698630138E-2</v>
      </c>
      <c r="O318" s="60">
        <f t="shared" si="279"/>
        <v>5.8222273972602734E-3</v>
      </c>
      <c r="P318" s="60">
        <f t="shared" si="279"/>
        <v>2.7511808219178083E-3</v>
      </c>
    </row>
    <row r="319" spans="1:16">
      <c r="A319" s="3" t="str">
        <f t="shared" si="260"/>
        <v>6.1TDMAYO-25DINAMICA N2</v>
      </c>
      <c r="B319" s="41" t="str">
        <f t="shared" si="241"/>
        <v>DINAMICA N2</v>
      </c>
      <c r="C319" s="3" t="s">
        <v>32</v>
      </c>
      <c r="D319" s="38" t="str">
        <f>W27</f>
        <v>MAYO-25</v>
      </c>
      <c r="E319" s="58">
        <f>'DINAMICA N2'!G49/1000</f>
        <v>0</v>
      </c>
      <c r="F319" s="58">
        <f>'DINAMICA N2'!H49/1000</f>
        <v>0</v>
      </c>
      <c r="G319" s="58">
        <f>'DINAMICA N2'!I49/1000</f>
        <v>0.12568224931841049</v>
      </c>
      <c r="H319" s="58">
        <f>'DINAMICA N2'!J49/1000</f>
        <v>7.2564761235420272E-2</v>
      </c>
      <c r="I319" s="58">
        <f>'DINAMICA N2'!K49/1000</f>
        <v>6.9427968657397726E-2</v>
      </c>
      <c r="J319" s="58">
        <f>'DINAMICA N2'!L49/1000</f>
        <v>7.3883203192063041E-2</v>
      </c>
      <c r="K319" s="60">
        <f t="shared" ref="K319:P319" si="280">K256</f>
        <v>8.1083200000000008E-2</v>
      </c>
      <c r="L319" s="60">
        <f t="shared" si="280"/>
        <v>4.2506052054794519E-2</v>
      </c>
      <c r="M319" s="60">
        <f t="shared" si="280"/>
        <v>1.8635290410958905E-2</v>
      </c>
      <c r="N319" s="60">
        <f t="shared" si="280"/>
        <v>1.4777613698630138E-2</v>
      </c>
      <c r="O319" s="60">
        <f t="shared" si="280"/>
        <v>5.8222273972602734E-3</v>
      </c>
      <c r="P319" s="60">
        <f t="shared" si="280"/>
        <v>2.7511808219178083E-3</v>
      </c>
    </row>
    <row r="320" spans="1:16">
      <c r="A320" s="3" t="str">
        <f t="shared" si="260"/>
        <v>6.1TDMAYO-25DINAMICA N3</v>
      </c>
      <c r="B320" s="41" t="str">
        <f t="shared" si="241"/>
        <v>DINAMICA N3</v>
      </c>
      <c r="C320" s="3" t="s">
        <v>32</v>
      </c>
      <c r="D320" s="38" t="str">
        <f>W27</f>
        <v>MAYO-25</v>
      </c>
      <c r="E320" s="58">
        <f>'DINAMICA N3'!G49/1000</f>
        <v>0</v>
      </c>
      <c r="F320" s="58">
        <f>'DINAMICA N3'!H49/1000</f>
        <v>0</v>
      </c>
      <c r="G320" s="58">
        <f>'DINAMICA N3'!I49/1000</f>
        <v>0.12061600211841046</v>
      </c>
      <c r="H320" s="58">
        <f>'DINAMICA N3'!J49/1000</f>
        <v>6.7498514035420273E-2</v>
      </c>
      <c r="I320" s="58">
        <f>'DINAMICA N3'!K49/1000</f>
        <v>6.4361721457397728E-2</v>
      </c>
      <c r="J320" s="58">
        <f>'DINAMICA N3'!L49/1000</f>
        <v>6.8816955992063028E-2</v>
      </c>
      <c r="K320" s="60">
        <f t="shared" ref="K320:P320" si="281">K257</f>
        <v>8.1083200000000008E-2</v>
      </c>
      <c r="L320" s="60">
        <f t="shared" si="281"/>
        <v>4.2506052054794519E-2</v>
      </c>
      <c r="M320" s="60">
        <f t="shared" si="281"/>
        <v>1.8635290410958905E-2</v>
      </c>
      <c r="N320" s="60">
        <f t="shared" si="281"/>
        <v>1.4777613698630138E-2</v>
      </c>
      <c r="O320" s="60">
        <f t="shared" si="281"/>
        <v>5.8222273972602734E-3</v>
      </c>
      <c r="P320" s="60">
        <f t="shared" si="281"/>
        <v>2.7511808219178083E-3</v>
      </c>
    </row>
    <row r="321" spans="1:17">
      <c r="A321" s="3" t="str">
        <f>C321&amp;D321&amp;B321</f>
        <v>2.0TDJUNIO-25ESTABLE N1</v>
      </c>
      <c r="B321" s="41" t="str">
        <f t="shared" si="241"/>
        <v>ESTABLE N1</v>
      </c>
      <c r="C321" s="3" t="s">
        <v>56</v>
      </c>
      <c r="D321" s="38" t="str">
        <f>W28</f>
        <v>JUNIO-25</v>
      </c>
      <c r="E321" s="8">
        <f>E258</f>
        <v>0.234345</v>
      </c>
      <c r="F321" s="8">
        <f t="shared" ref="F321:J321" si="282">F258</f>
        <v>0.162388</v>
      </c>
      <c r="G321" s="8">
        <f t="shared" si="282"/>
        <v>0.13711000000000001</v>
      </c>
      <c r="H321" s="8">
        <f t="shared" si="282"/>
        <v>0</v>
      </c>
      <c r="I321" s="8">
        <f t="shared" si="282"/>
        <v>0</v>
      </c>
      <c r="J321" s="8">
        <f t="shared" si="282"/>
        <v>0</v>
      </c>
      <c r="K321" s="8">
        <f>K258</f>
        <v>7.5902501369863012E-2</v>
      </c>
      <c r="L321" s="8">
        <f>L258</f>
        <v>1.9874602739726028E-3</v>
      </c>
      <c r="M321" s="8"/>
      <c r="N321" s="8"/>
      <c r="O321" s="8"/>
      <c r="P321" s="8"/>
    </row>
    <row r="322" spans="1:17">
      <c r="A322" s="3" t="str">
        <f t="shared" ref="A322:A341" si="283">C322&amp;D322&amp;B322</f>
        <v>2.0TDJUNIO-25ESTABLE N2</v>
      </c>
      <c r="B322" s="41" t="str">
        <f t="shared" si="241"/>
        <v>ESTABLE N2</v>
      </c>
      <c r="C322" s="3" t="s">
        <v>56</v>
      </c>
      <c r="D322" s="38" t="str">
        <f>W28</f>
        <v>JUNIO-25</v>
      </c>
      <c r="E322" s="8">
        <f t="shared" ref="E322:L322" si="284">E259</f>
        <v>0.222528</v>
      </c>
      <c r="F322" s="8">
        <f t="shared" si="284"/>
        <v>0.15057100000000001</v>
      </c>
      <c r="G322" s="8">
        <f t="shared" si="284"/>
        <v>0.12529299999999999</v>
      </c>
      <c r="H322" s="8">
        <f t="shared" si="284"/>
        <v>0</v>
      </c>
      <c r="I322" s="8">
        <f t="shared" si="284"/>
        <v>0</v>
      </c>
      <c r="J322" s="8">
        <f t="shared" si="284"/>
        <v>0</v>
      </c>
      <c r="K322" s="8">
        <f t="shared" si="284"/>
        <v>7.5902501369863012E-2</v>
      </c>
      <c r="L322" s="8">
        <f t="shared" si="284"/>
        <v>1.9874602739726028E-3</v>
      </c>
      <c r="M322" s="8"/>
      <c r="N322" s="8"/>
      <c r="O322" s="8"/>
      <c r="P322" s="8"/>
    </row>
    <row r="323" spans="1:17">
      <c r="A323" s="3" t="str">
        <f t="shared" si="283"/>
        <v>2.0TDJUNIO-25ESTABLE N3</v>
      </c>
      <c r="B323" s="41" t="str">
        <f t="shared" si="241"/>
        <v>ESTABLE N3</v>
      </c>
      <c r="C323" s="3" t="s">
        <v>56</v>
      </c>
      <c r="D323" s="38" t="str">
        <f>W28</f>
        <v>JUNIO-25</v>
      </c>
      <c r="E323" s="8">
        <f t="shared" ref="E323:L323" si="285">E260</f>
        <v>0.216254</v>
      </c>
      <c r="F323" s="8">
        <f t="shared" si="285"/>
        <v>0.14429600000000001</v>
      </c>
      <c r="G323" s="8">
        <f t="shared" si="285"/>
        <v>0.119019</v>
      </c>
      <c r="H323" s="8">
        <f t="shared" si="285"/>
        <v>0</v>
      </c>
      <c r="I323" s="8">
        <f t="shared" si="285"/>
        <v>0</v>
      </c>
      <c r="J323" s="8">
        <f t="shared" si="285"/>
        <v>0</v>
      </c>
      <c r="K323" s="8">
        <f t="shared" si="285"/>
        <v>7.5902501369863012E-2</v>
      </c>
      <c r="L323" s="8">
        <f t="shared" si="285"/>
        <v>1.9874602739726028E-3</v>
      </c>
      <c r="M323" s="8"/>
      <c r="N323" s="8"/>
      <c r="O323" s="8"/>
      <c r="P323" s="8"/>
    </row>
    <row r="324" spans="1:17">
      <c r="A324" s="3" t="str">
        <f t="shared" si="283"/>
        <v>2.0TDJUNIO-25ESTABLE PLUS N1</v>
      </c>
      <c r="B324" s="41" t="str">
        <f t="shared" si="241"/>
        <v>ESTABLE PLUS N1</v>
      </c>
      <c r="C324" s="3" t="s">
        <v>56</v>
      </c>
      <c r="D324" s="38" t="str">
        <f>W28</f>
        <v>JUNIO-25</v>
      </c>
      <c r="E324" s="8">
        <f t="shared" ref="E324:L324" si="286">E261</f>
        <v>0.223219</v>
      </c>
      <c r="F324" s="8">
        <f t="shared" si="286"/>
        <v>0.15126100000000001</v>
      </c>
      <c r="G324" s="8">
        <f t="shared" si="286"/>
        <v>0.12598300000000001</v>
      </c>
      <c r="H324" s="8">
        <f t="shared" si="286"/>
        <v>0</v>
      </c>
      <c r="I324" s="8">
        <f t="shared" si="286"/>
        <v>0</v>
      </c>
      <c r="J324" s="8">
        <f t="shared" si="286"/>
        <v>0</v>
      </c>
      <c r="K324" s="8">
        <f t="shared" si="286"/>
        <v>9.7820309589041102E-2</v>
      </c>
      <c r="L324" s="8">
        <f t="shared" si="286"/>
        <v>5.1302528767123289E-2</v>
      </c>
      <c r="M324" s="8"/>
      <c r="N324" s="8"/>
      <c r="O324" s="8"/>
      <c r="P324" s="8"/>
    </row>
    <row r="325" spans="1:17">
      <c r="A325" s="3" t="str">
        <f t="shared" si="283"/>
        <v>2.0TDJUNIO-25ESTABLE PLUS N2</v>
      </c>
      <c r="B325" s="41" t="str">
        <f t="shared" si="241"/>
        <v>ESTABLE PLUS N2</v>
      </c>
      <c r="C325" s="3" t="s">
        <v>56</v>
      </c>
      <c r="D325" s="38" t="str">
        <f>W28</f>
        <v>JUNIO-25</v>
      </c>
      <c r="E325" s="8">
        <f t="shared" ref="E325:L325" si="287">E262</f>
        <v>0.21795999999999999</v>
      </c>
      <c r="F325" s="8">
        <f t="shared" si="287"/>
        <v>0.14600199999999999</v>
      </c>
      <c r="G325" s="8">
        <f t="shared" si="287"/>
        <v>0.120725</v>
      </c>
      <c r="H325" s="8">
        <f t="shared" si="287"/>
        <v>0</v>
      </c>
      <c r="I325" s="8">
        <f t="shared" si="287"/>
        <v>0</v>
      </c>
      <c r="J325" s="8">
        <f t="shared" si="287"/>
        <v>0</v>
      </c>
      <c r="K325" s="8">
        <f t="shared" si="287"/>
        <v>9.2340857534246576E-2</v>
      </c>
      <c r="L325" s="8">
        <f t="shared" si="287"/>
        <v>4.5823076712328763E-2</v>
      </c>
      <c r="M325" s="8"/>
      <c r="N325" s="8"/>
      <c r="O325" s="8"/>
      <c r="P325" s="8"/>
    </row>
    <row r="326" spans="1:17">
      <c r="A326" s="3" t="str">
        <f t="shared" si="283"/>
        <v>2.0TDJUNIO-25ESTABLE PLUS N3</v>
      </c>
      <c r="B326" s="41" t="str">
        <f t="shared" si="241"/>
        <v>ESTABLE PLUS N3</v>
      </c>
      <c r="C326" s="3" t="s">
        <v>56</v>
      </c>
      <c r="D326" s="38" t="str">
        <f>W28</f>
        <v>JUNIO-25</v>
      </c>
      <c r="E326" s="8">
        <f t="shared" ref="E326:L326" si="288">E263</f>
        <v>0.21335100000000001</v>
      </c>
      <c r="F326" s="8">
        <f t="shared" si="288"/>
        <v>0.14139299999999999</v>
      </c>
      <c r="G326" s="8">
        <f t="shared" si="288"/>
        <v>0.116115</v>
      </c>
      <c r="H326" s="8">
        <f t="shared" si="288"/>
        <v>0</v>
      </c>
      <c r="I326" s="8">
        <f t="shared" si="288"/>
        <v>0</v>
      </c>
      <c r="J326" s="8">
        <f t="shared" si="288"/>
        <v>0</v>
      </c>
      <c r="K326" s="8">
        <f t="shared" si="288"/>
        <v>8.686140547945205E-2</v>
      </c>
      <c r="L326" s="8">
        <f t="shared" si="288"/>
        <v>4.0343624657534244E-2</v>
      </c>
      <c r="M326" s="8"/>
      <c r="N326" s="8"/>
      <c r="O326" s="8"/>
      <c r="P326" s="8"/>
    </row>
    <row r="327" spans="1:17">
      <c r="A327" s="3" t="str">
        <f t="shared" si="283"/>
        <v>2.0TDJUNIO-251P N1</v>
      </c>
      <c r="B327" s="41" t="str">
        <f t="shared" si="241"/>
        <v>1P N1</v>
      </c>
      <c r="C327" s="3" t="s">
        <v>56</v>
      </c>
      <c r="D327" s="38" t="str">
        <f>W28</f>
        <v>JUNIO-25</v>
      </c>
      <c r="E327" s="8">
        <f t="shared" ref="E327:L327" si="289">E264</f>
        <v>0.15454999999999999</v>
      </c>
      <c r="F327" s="8">
        <f t="shared" si="289"/>
        <v>0.15454999999999999</v>
      </c>
      <c r="G327" s="8">
        <f t="shared" si="289"/>
        <v>0.15454999999999999</v>
      </c>
      <c r="H327" s="8">
        <f t="shared" si="289"/>
        <v>0</v>
      </c>
      <c r="I327" s="8">
        <f t="shared" si="289"/>
        <v>0</v>
      </c>
      <c r="J327" s="8">
        <f t="shared" si="289"/>
        <v>0</v>
      </c>
      <c r="K327" s="8">
        <f t="shared" si="289"/>
        <v>0.10877921369863014</v>
      </c>
      <c r="L327" s="8">
        <f t="shared" si="289"/>
        <v>5.9521706849315063E-2</v>
      </c>
      <c r="M327" s="8"/>
      <c r="N327" s="8"/>
      <c r="O327" s="8"/>
      <c r="P327" s="8"/>
    </row>
    <row r="328" spans="1:17">
      <c r="A328" s="3" t="str">
        <f t="shared" si="283"/>
        <v>2.0TDJUNIO-251P N2</v>
      </c>
      <c r="B328" s="41" t="str">
        <f t="shared" si="241"/>
        <v>1P N2</v>
      </c>
      <c r="C328" s="3" t="s">
        <v>56</v>
      </c>
      <c r="D328" s="38" t="str">
        <f>W28</f>
        <v>JUNIO-25</v>
      </c>
      <c r="E328" s="8">
        <f t="shared" ref="E328:L328" si="290">E265</f>
        <v>0.149474</v>
      </c>
      <c r="F328" s="8">
        <f t="shared" si="290"/>
        <v>0.149474</v>
      </c>
      <c r="G328" s="8">
        <f t="shared" si="290"/>
        <v>0.149474</v>
      </c>
      <c r="H328" s="8">
        <f t="shared" si="290"/>
        <v>0</v>
      </c>
      <c r="I328" s="8">
        <f t="shared" si="290"/>
        <v>0</v>
      </c>
      <c r="J328" s="8">
        <f t="shared" si="290"/>
        <v>0</v>
      </c>
      <c r="K328" s="8">
        <f t="shared" si="290"/>
        <v>0.10329976164383563</v>
      </c>
      <c r="L328" s="8">
        <f t="shared" si="290"/>
        <v>5.4042254794520544E-2</v>
      </c>
      <c r="M328" s="8"/>
      <c r="N328" s="8"/>
      <c r="O328" s="8"/>
      <c r="P328" s="8"/>
    </row>
    <row r="329" spans="1:17">
      <c r="A329" s="3" t="str">
        <f t="shared" si="283"/>
        <v>2.0TDJUNIO-251P N3</v>
      </c>
      <c r="B329" s="41" t="str">
        <f t="shared" si="241"/>
        <v>1P N3</v>
      </c>
      <c r="C329" s="3" t="s">
        <v>56</v>
      </c>
      <c r="D329" s="38" t="str">
        <f>W28</f>
        <v>JUNIO-25</v>
      </c>
      <c r="E329" s="8">
        <f t="shared" ref="E329:L329" si="291">E266</f>
        <v>0.144398</v>
      </c>
      <c r="F329" s="8">
        <f t="shared" si="291"/>
        <v>0.144398</v>
      </c>
      <c r="G329" s="8">
        <f t="shared" si="291"/>
        <v>0.144398</v>
      </c>
      <c r="H329" s="8">
        <f t="shared" si="291"/>
        <v>0</v>
      </c>
      <c r="I329" s="8">
        <f t="shared" si="291"/>
        <v>0</v>
      </c>
      <c r="J329" s="8">
        <f t="shared" si="291"/>
        <v>0</v>
      </c>
      <c r="K329" s="8">
        <f t="shared" si="291"/>
        <v>9.3710720547945214E-2</v>
      </c>
      <c r="L329" s="8">
        <f t="shared" si="291"/>
        <v>5.4042254794520544E-2</v>
      </c>
      <c r="M329" s="8"/>
      <c r="N329" s="8"/>
      <c r="O329" s="8"/>
      <c r="P329" s="8"/>
    </row>
    <row r="330" spans="1:17">
      <c r="A330" s="3" t="str">
        <f t="shared" si="283"/>
        <v>2.0TDJUNIO-251P XL N1</v>
      </c>
      <c r="B330" s="41" t="str">
        <f t="shared" si="241"/>
        <v>1P XL N1</v>
      </c>
      <c r="C330" s="3" t="s">
        <v>56</v>
      </c>
      <c r="D330" s="38" t="str">
        <f>W28</f>
        <v>JUNIO-25</v>
      </c>
      <c r="E330" s="8">
        <f>E267</f>
        <v>0.15454999999999999</v>
      </c>
      <c r="F330" s="8">
        <f t="shared" ref="F330:L330" si="292">F267</f>
        <v>0.15454999999999999</v>
      </c>
      <c r="G330" s="8">
        <f t="shared" si="292"/>
        <v>0.15454999999999999</v>
      </c>
      <c r="H330" s="8">
        <f t="shared" si="292"/>
        <v>0</v>
      </c>
      <c r="I330" s="8">
        <f t="shared" si="292"/>
        <v>0</v>
      </c>
      <c r="J330" s="8">
        <f t="shared" si="292"/>
        <v>0</v>
      </c>
      <c r="K330" s="8">
        <f t="shared" si="292"/>
        <v>0.16494359726027397</v>
      </c>
      <c r="L330" s="8">
        <f t="shared" si="292"/>
        <v>0.15815184383561642</v>
      </c>
      <c r="M330" s="8"/>
      <c r="N330" s="8"/>
      <c r="O330" s="8"/>
      <c r="P330" s="8"/>
      <c r="Q330" s="8"/>
    </row>
    <row r="331" spans="1:17">
      <c r="A331" s="3" t="str">
        <f t="shared" si="283"/>
        <v>2.0TDJUNIO-251P XL N2</v>
      </c>
      <c r="B331" s="41" t="str">
        <f t="shared" si="241"/>
        <v>1P XL N2</v>
      </c>
      <c r="C331" s="3" t="s">
        <v>56</v>
      </c>
      <c r="D331" s="38" t="str">
        <f>W28</f>
        <v>JUNIO-25</v>
      </c>
      <c r="E331" s="8">
        <f t="shared" ref="E331:L331" si="293">E268</f>
        <v>0.149474</v>
      </c>
      <c r="F331" s="8">
        <f t="shared" si="293"/>
        <v>0.149474</v>
      </c>
      <c r="G331" s="8">
        <f t="shared" si="293"/>
        <v>0.149474</v>
      </c>
      <c r="H331" s="8">
        <f t="shared" si="293"/>
        <v>0</v>
      </c>
      <c r="I331" s="8">
        <f t="shared" si="293"/>
        <v>0</v>
      </c>
      <c r="J331" s="8">
        <f t="shared" si="293"/>
        <v>0</v>
      </c>
      <c r="K331" s="8">
        <f t="shared" si="293"/>
        <v>0.15049465753424657</v>
      </c>
      <c r="L331" s="8">
        <f t="shared" si="293"/>
        <v>0.14437695342465753</v>
      </c>
      <c r="M331" s="8"/>
      <c r="N331" s="8"/>
      <c r="O331" s="8"/>
      <c r="P331" s="8"/>
    </row>
    <row r="332" spans="1:17">
      <c r="A332" s="3" t="str">
        <f t="shared" si="283"/>
        <v>2.0TDJUNIO-251P XL N3</v>
      </c>
      <c r="B332" s="41" t="str">
        <f t="shared" si="241"/>
        <v>1P XL N3</v>
      </c>
      <c r="C332" s="3" t="s">
        <v>56</v>
      </c>
      <c r="D332" s="38" t="str">
        <f>W28</f>
        <v>JUNIO-25</v>
      </c>
      <c r="E332" s="8">
        <f t="shared" ref="E332:L332" si="294">E269</f>
        <v>0.144398</v>
      </c>
      <c r="F332" s="8">
        <f t="shared" si="294"/>
        <v>0.144398</v>
      </c>
      <c r="G332" s="8">
        <f t="shared" si="294"/>
        <v>0.144398</v>
      </c>
      <c r="H332" s="8">
        <f t="shared" si="294"/>
        <v>0</v>
      </c>
      <c r="I332" s="8">
        <f t="shared" si="294"/>
        <v>0</v>
      </c>
      <c r="J332" s="8">
        <f t="shared" si="294"/>
        <v>0</v>
      </c>
      <c r="K332" s="8">
        <f t="shared" si="294"/>
        <v>0.14364534246575342</v>
      </c>
      <c r="L332" s="8">
        <f t="shared" si="294"/>
        <v>0.13341804931506851</v>
      </c>
      <c r="M332" s="8"/>
      <c r="N332" s="8"/>
      <c r="O332" s="8"/>
      <c r="P332" s="8"/>
    </row>
    <row r="333" spans="1:17">
      <c r="A333" s="3" t="str">
        <f t="shared" si="283"/>
        <v>2.0TDJUNIO-25ESTABLE TALLER N1</v>
      </c>
      <c r="B333" s="41" t="str">
        <f t="shared" si="241"/>
        <v>ESTABLE TALLER N1</v>
      </c>
      <c r="C333" s="3" t="s">
        <v>56</v>
      </c>
      <c r="D333" s="38" t="str">
        <f>W28</f>
        <v>JUNIO-25</v>
      </c>
      <c r="E333" s="8">
        <f t="shared" ref="E333:L333" si="295">E270</f>
        <v>0.22358600000000001</v>
      </c>
      <c r="F333" s="8">
        <f t="shared" si="295"/>
        <v>0.15425800000000001</v>
      </c>
      <c r="G333" s="8">
        <f t="shared" si="295"/>
        <v>0.11483500000000001</v>
      </c>
      <c r="H333" s="8">
        <f t="shared" si="295"/>
        <v>0</v>
      </c>
      <c r="I333" s="8">
        <f t="shared" si="295"/>
        <v>0</v>
      </c>
      <c r="J333" s="8">
        <f t="shared" si="295"/>
        <v>0</v>
      </c>
      <c r="K333" s="8">
        <f t="shared" si="295"/>
        <v>7.5902501369863012E-2</v>
      </c>
      <c r="L333" s="8">
        <f t="shared" si="295"/>
        <v>1.9874602739726028E-3</v>
      </c>
      <c r="M333" s="8"/>
      <c r="N333" s="8"/>
      <c r="O333" s="8"/>
      <c r="P333" s="8"/>
    </row>
    <row r="334" spans="1:17">
      <c r="A334" s="3" t="str">
        <f t="shared" si="283"/>
        <v>2.0TDJUNIO-25ESTABLE TALLER N2</v>
      </c>
      <c r="B334" s="41" t="str">
        <f t="shared" si="241"/>
        <v>ESTABLE TALLER N2</v>
      </c>
      <c r="C334" s="3" t="s">
        <v>56</v>
      </c>
      <c r="D334" s="38" t="str">
        <f>W28</f>
        <v>JUNIO-25</v>
      </c>
      <c r="E334" s="8">
        <f t="shared" ref="E334:L334" si="296">E271</f>
        <v>0.21176900000000001</v>
      </c>
      <c r="F334" s="8">
        <f t="shared" si="296"/>
        <v>0.14244100000000001</v>
      </c>
      <c r="G334" s="8">
        <f t="shared" si="296"/>
        <v>0.103017</v>
      </c>
      <c r="H334" s="8">
        <f t="shared" si="296"/>
        <v>0</v>
      </c>
      <c r="I334" s="8">
        <f t="shared" si="296"/>
        <v>0</v>
      </c>
      <c r="J334" s="8">
        <f t="shared" si="296"/>
        <v>0</v>
      </c>
      <c r="K334" s="8">
        <f t="shared" si="296"/>
        <v>7.5902501369863012E-2</v>
      </c>
      <c r="L334" s="8">
        <f t="shared" si="296"/>
        <v>1.9874602739726028E-3</v>
      </c>
      <c r="M334" s="8"/>
      <c r="N334" s="8"/>
      <c r="O334" s="8"/>
      <c r="P334" s="9"/>
    </row>
    <row r="335" spans="1:17">
      <c r="A335" s="3" t="str">
        <f t="shared" si="283"/>
        <v>2.0TDJUNIO-25ESTABLE TALLER N3</v>
      </c>
      <c r="B335" s="41" t="str">
        <f t="shared" si="241"/>
        <v>ESTABLE TALLER N3</v>
      </c>
      <c r="C335" s="3" t="s">
        <v>56</v>
      </c>
      <c r="D335" s="38" t="str">
        <f>W28</f>
        <v>JUNIO-25</v>
      </c>
      <c r="E335" s="8">
        <f t="shared" ref="E335:L335" si="297">E272</f>
        <v>0.20549400000000001</v>
      </c>
      <c r="F335" s="8">
        <f t="shared" si="297"/>
        <v>0.13616700000000001</v>
      </c>
      <c r="G335" s="8">
        <f t="shared" si="297"/>
        <v>9.6742999999999996E-2</v>
      </c>
      <c r="H335" s="8">
        <f t="shared" si="297"/>
        <v>0</v>
      </c>
      <c r="I335" s="8">
        <f t="shared" si="297"/>
        <v>0</v>
      </c>
      <c r="J335" s="8">
        <f t="shared" si="297"/>
        <v>0</v>
      </c>
      <c r="K335" s="8">
        <f t="shared" si="297"/>
        <v>7.5902501369863012E-2</v>
      </c>
      <c r="L335" s="8">
        <f t="shared" si="297"/>
        <v>1.9874602739726028E-3</v>
      </c>
      <c r="M335" s="8"/>
      <c r="N335" s="8"/>
      <c r="O335" s="8"/>
      <c r="P335" s="8"/>
    </row>
    <row r="336" spans="1:17">
      <c r="A336" s="3" t="str">
        <f t="shared" si="283"/>
        <v>2.0TDJUNIO-25ESTABLE TALLER + N1</v>
      </c>
      <c r="B336" s="41" t="str">
        <f t="shared" si="241"/>
        <v>ESTABLE TALLER + N1</v>
      </c>
      <c r="C336" s="3" t="s">
        <v>56</v>
      </c>
      <c r="D336" s="38" t="str">
        <f>W28</f>
        <v>JUNIO-25</v>
      </c>
      <c r="E336" s="8">
        <f t="shared" ref="E336:L336" si="298">E273</f>
        <v>0.21245900000000001</v>
      </c>
      <c r="F336" s="8">
        <f t="shared" si="298"/>
        <v>0.14313100000000001</v>
      </c>
      <c r="G336" s="8">
        <f t="shared" si="298"/>
        <v>0.10370799999999999</v>
      </c>
      <c r="H336" s="8">
        <f t="shared" si="298"/>
        <v>0</v>
      </c>
      <c r="I336" s="8">
        <f t="shared" si="298"/>
        <v>0</v>
      </c>
      <c r="J336" s="8">
        <f t="shared" si="298"/>
        <v>0</v>
      </c>
      <c r="K336" s="8">
        <f t="shared" si="298"/>
        <v>9.7820309589041102E-2</v>
      </c>
      <c r="L336" s="8">
        <f t="shared" si="298"/>
        <v>5.1302528767123289E-2</v>
      </c>
      <c r="M336" s="8"/>
      <c r="N336" s="8"/>
      <c r="O336" s="8"/>
      <c r="P336" s="8"/>
    </row>
    <row r="337" spans="1:16">
      <c r="A337" s="3" t="str">
        <f t="shared" si="283"/>
        <v>2.0TDJUNIO-25ESTABLE TALLER + N2</v>
      </c>
      <c r="B337" s="41" t="str">
        <f t="shared" si="241"/>
        <v>ESTABLE TALLER + N2</v>
      </c>
      <c r="C337" s="3" t="s">
        <v>56</v>
      </c>
      <c r="D337" s="38" t="str">
        <f>W28</f>
        <v>JUNIO-25</v>
      </c>
      <c r="E337" s="8">
        <f t="shared" ref="E337:L337" si="299">E274</f>
        <v>0.2072</v>
      </c>
      <c r="F337" s="8">
        <f t="shared" si="299"/>
        <v>0.13787199999999999</v>
      </c>
      <c r="G337" s="8">
        <f t="shared" si="299"/>
        <v>9.8448999999999995E-2</v>
      </c>
      <c r="H337" s="8">
        <f t="shared" si="299"/>
        <v>0</v>
      </c>
      <c r="I337" s="8">
        <f t="shared" si="299"/>
        <v>0</v>
      </c>
      <c r="J337" s="8">
        <f t="shared" si="299"/>
        <v>0</v>
      </c>
      <c r="K337" s="8">
        <f t="shared" si="299"/>
        <v>9.2340857534246576E-2</v>
      </c>
      <c r="L337" s="8">
        <f t="shared" si="299"/>
        <v>4.5823076712328763E-2</v>
      </c>
      <c r="M337" s="8"/>
      <c r="N337" s="8"/>
      <c r="O337" s="8"/>
      <c r="P337" s="8"/>
    </row>
    <row r="338" spans="1:16">
      <c r="A338" s="3" t="str">
        <f t="shared" si="283"/>
        <v>2.0TDJUNIO-25ESTABLE TALLER + N3</v>
      </c>
      <c r="B338" s="41" t="str">
        <f t="shared" si="241"/>
        <v>ESTABLE TALLER + N3</v>
      </c>
      <c r="C338" s="3" t="s">
        <v>56</v>
      </c>
      <c r="D338" s="38" t="str">
        <f>W28</f>
        <v>JUNIO-25</v>
      </c>
      <c r="E338" s="8">
        <f t="shared" ref="E338:L338" si="300">E275</f>
        <v>0.20259099999999999</v>
      </c>
      <c r="F338" s="8">
        <f t="shared" si="300"/>
        <v>0.13326299999999999</v>
      </c>
      <c r="G338" s="8">
        <f t="shared" si="300"/>
        <v>9.3840000000000007E-2</v>
      </c>
      <c r="H338" s="8">
        <f t="shared" si="300"/>
        <v>0</v>
      </c>
      <c r="I338" s="8">
        <f t="shared" si="300"/>
        <v>0</v>
      </c>
      <c r="J338" s="8">
        <f t="shared" si="300"/>
        <v>0</v>
      </c>
      <c r="K338" s="8">
        <f t="shared" si="300"/>
        <v>8.686140547945205E-2</v>
      </c>
      <c r="L338" s="8">
        <f t="shared" si="300"/>
        <v>4.0343624657534244E-2</v>
      </c>
      <c r="M338" s="8"/>
      <c r="N338" s="8"/>
      <c r="O338" s="8"/>
      <c r="P338" s="8"/>
    </row>
    <row r="339" spans="1:16">
      <c r="A339" s="3" t="str">
        <f t="shared" si="283"/>
        <v>2.0TDJUNIO-25DINAMICA N1</v>
      </c>
      <c r="B339" s="41" t="str">
        <f t="shared" si="241"/>
        <v>DINAMICA N1</v>
      </c>
      <c r="C339" s="3" t="s">
        <v>56</v>
      </c>
      <c r="D339" s="38" t="str">
        <f>W28</f>
        <v>JUNIO-25</v>
      </c>
      <c r="E339" s="58">
        <f>'DINAMICA N1'!AT50/1000</f>
        <v>0.2147864781770574</v>
      </c>
      <c r="F339" s="58">
        <f>'DINAMICA N1'!AU50/1000</f>
        <v>0.16364683053447859</v>
      </c>
      <c r="G339" s="58">
        <f>'DINAMICA N1'!AV50/1000</f>
        <v>0.15105995169427677</v>
      </c>
      <c r="H339" s="153"/>
      <c r="I339" s="153"/>
      <c r="J339" s="153"/>
      <c r="K339" s="58">
        <f t="shared" ref="K339:L339" si="301">K276</f>
        <v>7.5902501369863012E-2</v>
      </c>
      <c r="L339" s="58">
        <f t="shared" si="301"/>
        <v>1.9874602739726028E-3</v>
      </c>
      <c r="M339" s="60"/>
      <c r="N339" s="60"/>
      <c r="O339" s="60"/>
      <c r="P339" s="60"/>
    </row>
    <row r="340" spans="1:16">
      <c r="A340" s="3" t="str">
        <f t="shared" si="283"/>
        <v>2.0TDJUNIO-25DINAMICA N2</v>
      </c>
      <c r="B340" s="41" t="str">
        <f t="shared" si="241"/>
        <v>DINAMICA N2</v>
      </c>
      <c r="C340" s="3" t="s">
        <v>56</v>
      </c>
      <c r="D340" s="38" t="str">
        <f>W28</f>
        <v>JUNIO-25</v>
      </c>
      <c r="E340" s="58">
        <f>'DINAMICA N2'!AT50/1000</f>
        <v>0.19853184537705743</v>
      </c>
      <c r="F340" s="58">
        <f>'DINAMICA N2'!AU50/1000</f>
        <v>0.14739219773447859</v>
      </c>
      <c r="G340" s="58">
        <f>'DINAMICA N2'!AV50/1000</f>
        <v>0.13480531889427677</v>
      </c>
      <c r="H340" s="153"/>
      <c r="I340" s="153"/>
      <c r="J340" s="153"/>
      <c r="K340" s="58">
        <f t="shared" ref="K340:L340" si="302">K277</f>
        <v>7.5902501369863012E-2</v>
      </c>
      <c r="L340" s="58">
        <f t="shared" si="302"/>
        <v>1.9874602739726028E-3</v>
      </c>
      <c r="M340" s="60"/>
      <c r="N340" s="60"/>
      <c r="O340" s="60"/>
      <c r="P340" s="60"/>
    </row>
    <row r="341" spans="1:16">
      <c r="A341" s="3" t="str">
        <f t="shared" si="283"/>
        <v>2.0TDJUNIO-25DINAMICA N3</v>
      </c>
      <c r="B341" s="41" t="str">
        <f t="shared" si="241"/>
        <v>DINAMICA N3</v>
      </c>
      <c r="C341" s="3" t="s">
        <v>56</v>
      </c>
      <c r="D341" s="38" t="str">
        <f>W28</f>
        <v>JUNIO-25</v>
      </c>
      <c r="E341" s="58">
        <f>'DINAMICA N3'!AT50/1000</f>
        <v>0.19346559817705741</v>
      </c>
      <c r="F341" s="58">
        <f>'DINAMICA N3'!AU50/1000</f>
        <v>0.14232595053447861</v>
      </c>
      <c r="G341" s="58">
        <f>'DINAMICA N3'!AV50/1000</f>
        <v>0.12973907169427676</v>
      </c>
      <c r="H341" s="153"/>
      <c r="I341" s="153"/>
      <c r="J341" s="153"/>
      <c r="K341" s="58">
        <f t="shared" ref="K341:L341" si="303">K278</f>
        <v>7.5902501369863012E-2</v>
      </c>
      <c r="L341" s="58">
        <f t="shared" si="303"/>
        <v>1.9874602739726028E-3</v>
      </c>
      <c r="M341" s="60"/>
      <c r="N341" s="60"/>
      <c r="O341" s="60"/>
      <c r="P341" s="60"/>
    </row>
    <row r="342" spans="1:16">
      <c r="A342" s="3" t="str">
        <f>C342&amp;D342&amp;B342</f>
        <v>3.0TDJUNIO-25ESTABLE N1</v>
      </c>
      <c r="B342" s="41" t="str">
        <f t="shared" si="241"/>
        <v>ESTABLE N1</v>
      </c>
      <c r="C342" s="3" t="s">
        <v>31</v>
      </c>
      <c r="D342" s="38" t="str">
        <f>W28</f>
        <v>JUNIO-25</v>
      </c>
      <c r="E342" s="8">
        <f t="shared" ref="E342:J342" si="304">E279</f>
        <v>0.21865799999999999</v>
      </c>
      <c r="F342" s="8">
        <f t="shared" si="304"/>
        <v>0.18845600000000001</v>
      </c>
      <c r="G342" s="8">
        <f t="shared" si="304"/>
        <v>0.14840500000000001</v>
      </c>
      <c r="H342" s="8">
        <f t="shared" si="304"/>
        <v>0.125003</v>
      </c>
      <c r="I342" s="8">
        <f t="shared" si="304"/>
        <v>0.10786999999999999</v>
      </c>
      <c r="J342" s="8">
        <f t="shared" si="304"/>
        <v>0.13605</v>
      </c>
      <c r="K342" s="8">
        <f>K279</f>
        <v>5.5827197260273971E-2</v>
      </c>
      <c r="L342" s="8">
        <f t="shared" ref="L342:P342" si="305">L279</f>
        <v>2.9089372602739725E-2</v>
      </c>
      <c r="M342" s="8">
        <f t="shared" si="305"/>
        <v>1.2278175342465752E-2</v>
      </c>
      <c r="N342" s="8">
        <f t="shared" si="305"/>
        <v>1.0647487671232877E-2</v>
      </c>
      <c r="O342" s="8">
        <f t="shared" si="305"/>
        <v>6.8872630136986293E-3</v>
      </c>
      <c r="P342" s="8">
        <f t="shared" si="305"/>
        <v>3.9514712328767125E-3</v>
      </c>
    </row>
    <row r="343" spans="1:16">
      <c r="A343" s="3" t="str">
        <f t="shared" ref="A343:A362" si="306">C343&amp;D343&amp;B343</f>
        <v>3.0TDJUNIO-25ESTABLE N2</v>
      </c>
      <c r="B343" s="41" t="str">
        <f t="shared" si="241"/>
        <v>ESTABLE N2</v>
      </c>
      <c r="C343" s="3" t="s">
        <v>31</v>
      </c>
      <c r="D343" s="38" t="str">
        <f>W28</f>
        <v>JUNIO-25</v>
      </c>
      <c r="E343" s="8">
        <f t="shared" ref="E343:P343" si="307">E280</f>
        <v>0.206841</v>
      </c>
      <c r="F343" s="8">
        <f t="shared" si="307"/>
        <v>0.17663899999999999</v>
      </c>
      <c r="G343" s="8">
        <f t="shared" si="307"/>
        <v>0.13658799999999999</v>
      </c>
      <c r="H343" s="8">
        <f t="shared" si="307"/>
        <v>0.11318499999999999</v>
      </c>
      <c r="I343" s="8">
        <f t="shared" si="307"/>
        <v>9.6052999999999999E-2</v>
      </c>
      <c r="J343" s="8">
        <f t="shared" si="307"/>
        <v>0.124233</v>
      </c>
      <c r="K343" s="8">
        <f t="shared" si="307"/>
        <v>5.5827197260273971E-2</v>
      </c>
      <c r="L343" s="8">
        <f t="shared" si="307"/>
        <v>2.9089372602739725E-2</v>
      </c>
      <c r="M343" s="8">
        <f t="shared" si="307"/>
        <v>1.2278175342465752E-2</v>
      </c>
      <c r="N343" s="8">
        <f t="shared" si="307"/>
        <v>1.0647487671232877E-2</v>
      </c>
      <c r="O343" s="8">
        <f t="shared" si="307"/>
        <v>6.8872630136986293E-3</v>
      </c>
      <c r="P343" s="8">
        <f t="shared" si="307"/>
        <v>3.9514712328767125E-3</v>
      </c>
    </row>
    <row r="344" spans="1:16">
      <c r="A344" s="3" t="str">
        <f t="shared" si="306"/>
        <v>3.0TDJUNIO-25ESTABLE N3</v>
      </c>
      <c r="B344" s="41" t="str">
        <f t="shared" si="241"/>
        <v>ESTABLE N3</v>
      </c>
      <c r="C344" s="3" t="s">
        <v>31</v>
      </c>
      <c r="D344" s="38" t="str">
        <f>W28</f>
        <v>JUNIO-25</v>
      </c>
      <c r="E344" s="8">
        <f t="shared" ref="E344:P344" si="308">E281</f>
        <v>0.200567</v>
      </c>
      <c r="F344" s="8">
        <f t="shared" si="308"/>
        <v>0.17036499999999999</v>
      </c>
      <c r="G344" s="8">
        <f t="shared" si="308"/>
        <v>0.13031400000000001</v>
      </c>
      <c r="H344" s="8">
        <f t="shared" si="308"/>
        <v>0.10691100000000001</v>
      </c>
      <c r="I344" s="8">
        <f t="shared" si="308"/>
        <v>8.9778999999999998E-2</v>
      </c>
      <c r="J344" s="8">
        <f t="shared" si="308"/>
        <v>0.11795899999999999</v>
      </c>
      <c r="K344" s="8">
        <f t="shared" si="308"/>
        <v>5.5827197260273971E-2</v>
      </c>
      <c r="L344" s="8">
        <f t="shared" si="308"/>
        <v>2.9089372602739725E-2</v>
      </c>
      <c r="M344" s="8">
        <f t="shared" si="308"/>
        <v>1.2278175342465752E-2</v>
      </c>
      <c r="N344" s="8">
        <f t="shared" si="308"/>
        <v>1.0647487671232877E-2</v>
      </c>
      <c r="O344" s="8">
        <f t="shared" si="308"/>
        <v>6.8872630136986293E-3</v>
      </c>
      <c r="P344" s="8">
        <f t="shared" si="308"/>
        <v>3.9514712328767125E-3</v>
      </c>
    </row>
    <row r="345" spans="1:16">
      <c r="A345" s="3" t="str">
        <f t="shared" si="306"/>
        <v>3.0TDJUNIO-25ESTABLE PLUS N1</v>
      </c>
      <c r="B345" s="41" t="str">
        <f t="shared" si="241"/>
        <v>ESTABLE PLUS N1</v>
      </c>
      <c r="C345" s="3" t="s">
        <v>31</v>
      </c>
      <c r="D345" s="38" t="str">
        <f>W28</f>
        <v>JUNIO-25</v>
      </c>
      <c r="E345" s="8">
        <f t="shared" ref="E345:P345" si="309">E282</f>
        <v>0.20809</v>
      </c>
      <c r="F345" s="8">
        <f t="shared" si="309"/>
        <v>0.17788799999999999</v>
      </c>
      <c r="G345" s="8">
        <f t="shared" si="309"/>
        <v>0.13783599999999999</v>
      </c>
      <c r="H345" s="8">
        <f t="shared" si="309"/>
        <v>0.11443399999999999</v>
      </c>
      <c r="I345" s="8">
        <f t="shared" si="309"/>
        <v>9.7302E-2</v>
      </c>
      <c r="J345" s="8">
        <f t="shared" si="309"/>
        <v>0.12548200000000001</v>
      </c>
      <c r="K345" s="8">
        <f t="shared" si="309"/>
        <v>6.4046375342465753E-2</v>
      </c>
      <c r="L345" s="8">
        <f t="shared" si="309"/>
        <v>3.7308550684931503E-2</v>
      </c>
      <c r="M345" s="8">
        <f t="shared" si="309"/>
        <v>2.0497353424657534E-2</v>
      </c>
      <c r="N345" s="8">
        <f t="shared" si="309"/>
        <v>2.9825569863013698E-2</v>
      </c>
      <c r="O345" s="8">
        <f t="shared" si="309"/>
        <v>3.1544797260273975E-2</v>
      </c>
      <c r="P345" s="8">
        <f t="shared" si="309"/>
        <v>3.1348731506849317E-2</v>
      </c>
    </row>
    <row r="346" spans="1:16">
      <c r="A346" s="3" t="str">
        <f t="shared" si="306"/>
        <v>3.0TDJUNIO-25ESTABLE PLUS N2</v>
      </c>
      <c r="B346" s="41" t="str">
        <f t="shared" si="241"/>
        <v>ESTABLE PLUS N2</v>
      </c>
      <c r="C346" s="3" t="s">
        <v>31</v>
      </c>
      <c r="D346" s="38" t="str">
        <f>W28</f>
        <v>JUNIO-25</v>
      </c>
      <c r="E346" s="8">
        <f t="shared" ref="E346:P346" si="310">E283</f>
        <v>0.203074</v>
      </c>
      <c r="F346" s="8">
        <f t="shared" si="310"/>
        <v>0.172872</v>
      </c>
      <c r="G346" s="8">
        <f t="shared" si="310"/>
        <v>0.13282099999999999</v>
      </c>
      <c r="H346" s="8">
        <f t="shared" si="310"/>
        <v>0.109419</v>
      </c>
      <c r="I346" s="8">
        <f t="shared" si="310"/>
        <v>9.2286000000000007E-2</v>
      </c>
      <c r="J346" s="8">
        <f t="shared" si="310"/>
        <v>0.120466</v>
      </c>
      <c r="K346" s="8">
        <f t="shared" si="310"/>
        <v>5.9936786301369858E-2</v>
      </c>
      <c r="L346" s="8">
        <f t="shared" si="310"/>
        <v>3.3198961643835616E-2</v>
      </c>
      <c r="M346" s="8">
        <f t="shared" si="310"/>
        <v>1.6387764383561643E-2</v>
      </c>
      <c r="N346" s="8">
        <f t="shared" si="310"/>
        <v>2.5715980821917811E-2</v>
      </c>
      <c r="O346" s="8">
        <f t="shared" si="310"/>
        <v>2.7435208219178085E-2</v>
      </c>
      <c r="P346" s="8">
        <f t="shared" si="310"/>
        <v>2.7239142465753426E-2</v>
      </c>
    </row>
    <row r="347" spans="1:16">
      <c r="A347" s="3" t="str">
        <f t="shared" si="306"/>
        <v>3.0TDJUNIO-25ESTABLE PLUS N3</v>
      </c>
      <c r="B347" s="41" t="str">
        <f t="shared" si="241"/>
        <v>ESTABLE PLUS N3</v>
      </c>
      <c r="C347" s="3" t="s">
        <v>31</v>
      </c>
      <c r="D347" s="38" t="str">
        <f>W28</f>
        <v>JUNIO-25</v>
      </c>
      <c r="E347" s="8">
        <f t="shared" ref="E347:P347" si="311">E284</f>
        <v>0.19886100000000001</v>
      </c>
      <c r="F347" s="8">
        <f t="shared" si="311"/>
        <v>0.168659</v>
      </c>
      <c r="G347" s="8">
        <f t="shared" si="311"/>
        <v>0.128608</v>
      </c>
      <c r="H347" s="8">
        <f t="shared" si="311"/>
        <v>0.10520599999999999</v>
      </c>
      <c r="I347" s="8">
        <f t="shared" si="311"/>
        <v>8.8072999999999999E-2</v>
      </c>
      <c r="J347" s="8">
        <f t="shared" si="311"/>
        <v>0.116253</v>
      </c>
      <c r="K347" s="8">
        <f t="shared" si="311"/>
        <v>5.7197060273972596E-2</v>
      </c>
      <c r="L347" s="8">
        <f t="shared" si="311"/>
        <v>3.0459235616438356E-2</v>
      </c>
      <c r="M347" s="8">
        <f t="shared" si="311"/>
        <v>1.3648038356164384E-2</v>
      </c>
      <c r="N347" s="8">
        <f t="shared" si="311"/>
        <v>2.0236528767123285E-2</v>
      </c>
      <c r="O347" s="8">
        <f t="shared" si="311"/>
        <v>2.0585893150684931E-2</v>
      </c>
      <c r="P347" s="8">
        <f t="shared" si="311"/>
        <v>2.0389827397260276E-2</v>
      </c>
    </row>
    <row r="348" spans="1:16">
      <c r="A348" s="3" t="str">
        <f t="shared" si="306"/>
        <v>3.0TDJUNIO-251P N1</v>
      </c>
      <c r="B348" s="41" t="str">
        <f t="shared" ref="B348:B411" si="312">B327</f>
        <v>1P N1</v>
      </c>
      <c r="C348" s="3" t="s">
        <v>31</v>
      </c>
      <c r="D348" s="38" t="str">
        <f>W28</f>
        <v>JUNIO-25</v>
      </c>
      <c r="E348" s="8">
        <f t="shared" ref="E348:P348" si="313">E285</f>
        <v>0.136685</v>
      </c>
      <c r="F348" s="8">
        <f t="shared" si="313"/>
        <v>0.136685</v>
      </c>
      <c r="G348" s="8">
        <f t="shared" si="313"/>
        <v>0.136685</v>
      </c>
      <c r="H348" s="8">
        <f t="shared" si="313"/>
        <v>0.136685</v>
      </c>
      <c r="I348" s="8">
        <f t="shared" si="313"/>
        <v>0.136685</v>
      </c>
      <c r="J348" s="8">
        <f t="shared" si="313"/>
        <v>0.136685</v>
      </c>
      <c r="K348" s="8">
        <f t="shared" si="313"/>
        <v>6.815596438356164E-2</v>
      </c>
      <c r="L348" s="8">
        <f t="shared" si="313"/>
        <v>4.1418139726027398E-2</v>
      </c>
      <c r="M348" s="8">
        <f t="shared" si="313"/>
        <v>2.4606942465753425E-2</v>
      </c>
      <c r="N348" s="8">
        <f t="shared" si="313"/>
        <v>3.3935158904109593E-2</v>
      </c>
      <c r="O348" s="8">
        <f t="shared" si="313"/>
        <v>3.8394112328767126E-2</v>
      </c>
      <c r="P348" s="8">
        <f t="shared" si="313"/>
        <v>3.9567909589041099E-2</v>
      </c>
    </row>
    <row r="349" spans="1:16">
      <c r="A349" s="3" t="str">
        <f t="shared" si="306"/>
        <v>3.0TDJUNIO-251P N2</v>
      </c>
      <c r="B349" s="41" t="str">
        <f t="shared" si="312"/>
        <v>1P N2</v>
      </c>
      <c r="C349" s="3" t="s">
        <v>31</v>
      </c>
      <c r="D349" s="38" t="str">
        <f>W28</f>
        <v>JUNIO-25</v>
      </c>
      <c r="E349" s="8">
        <f t="shared" ref="E349:P349" si="314">E286</f>
        <v>0.131609</v>
      </c>
      <c r="F349" s="8">
        <f t="shared" si="314"/>
        <v>0.131609</v>
      </c>
      <c r="G349" s="8">
        <f t="shared" si="314"/>
        <v>0.131609</v>
      </c>
      <c r="H349" s="8">
        <f t="shared" si="314"/>
        <v>0.131609</v>
      </c>
      <c r="I349" s="8">
        <f t="shared" si="314"/>
        <v>0.131609</v>
      </c>
      <c r="J349" s="8">
        <f t="shared" si="314"/>
        <v>0.131609</v>
      </c>
      <c r="K349" s="8">
        <f t="shared" si="314"/>
        <v>6.4046375342465753E-2</v>
      </c>
      <c r="L349" s="8">
        <f t="shared" si="314"/>
        <v>3.7308550684931503E-2</v>
      </c>
      <c r="M349" s="8">
        <f t="shared" si="314"/>
        <v>2.0771326027397261E-2</v>
      </c>
      <c r="N349" s="8">
        <f t="shared" si="314"/>
        <v>3.119543287671233E-2</v>
      </c>
      <c r="O349" s="8">
        <f t="shared" si="314"/>
        <v>3.5654386301369863E-2</v>
      </c>
      <c r="P349" s="8">
        <f t="shared" si="314"/>
        <v>3.6828183561643836E-2</v>
      </c>
    </row>
    <row r="350" spans="1:16">
      <c r="A350" s="3" t="str">
        <f t="shared" si="306"/>
        <v>3.0TDJUNIO-251P N3</v>
      </c>
      <c r="B350" s="41" t="str">
        <f t="shared" si="312"/>
        <v>1P N3</v>
      </c>
      <c r="C350" s="3" t="s">
        <v>31</v>
      </c>
      <c r="D350" s="38" t="str">
        <f>W28</f>
        <v>JUNIO-25</v>
      </c>
      <c r="E350" s="8">
        <f t="shared" ref="E350:P350" si="315">E287</f>
        <v>0.12653300000000001</v>
      </c>
      <c r="F350" s="8">
        <f t="shared" si="315"/>
        <v>0.12653300000000001</v>
      </c>
      <c r="G350" s="8">
        <f t="shared" si="315"/>
        <v>0.12653300000000001</v>
      </c>
      <c r="H350" s="8">
        <f t="shared" si="315"/>
        <v>0.12653300000000001</v>
      </c>
      <c r="I350" s="8">
        <f t="shared" si="315"/>
        <v>0.12653300000000001</v>
      </c>
      <c r="J350" s="8">
        <f t="shared" si="315"/>
        <v>0.12653300000000001</v>
      </c>
      <c r="K350" s="8">
        <f t="shared" si="315"/>
        <v>6.4046375342465753E-2</v>
      </c>
      <c r="L350" s="8">
        <f t="shared" si="315"/>
        <v>3.7308550684931503E-2</v>
      </c>
      <c r="M350" s="8">
        <f t="shared" si="315"/>
        <v>2.0497353424657534E-2</v>
      </c>
      <c r="N350" s="8">
        <f t="shared" si="315"/>
        <v>2.845570684931507E-2</v>
      </c>
      <c r="O350" s="8">
        <f t="shared" si="315"/>
        <v>2.8805071232876716E-2</v>
      </c>
      <c r="P350" s="8">
        <f t="shared" si="315"/>
        <v>2.7239142465753426E-2</v>
      </c>
    </row>
    <row r="351" spans="1:16">
      <c r="A351" s="3" t="str">
        <f t="shared" si="306"/>
        <v>3.0TDJUNIO-251P XL N1</v>
      </c>
      <c r="B351" s="41" t="str">
        <f t="shared" si="312"/>
        <v>1P XL N1</v>
      </c>
      <c r="C351" s="3" t="s">
        <v>31</v>
      </c>
      <c r="D351" s="38" t="str">
        <f>W28</f>
        <v>JUNIO-25</v>
      </c>
      <c r="E351" s="8">
        <f>E288</f>
        <v>0.136685</v>
      </c>
      <c r="F351" s="8">
        <f t="shared" ref="F351:P351" si="316">F288</f>
        <v>0.136685</v>
      </c>
      <c r="G351" s="8">
        <f t="shared" si="316"/>
        <v>0.136685</v>
      </c>
      <c r="H351" s="8">
        <f t="shared" si="316"/>
        <v>0.136685</v>
      </c>
      <c r="I351" s="8">
        <f t="shared" si="316"/>
        <v>0.136685</v>
      </c>
      <c r="J351" s="8">
        <f t="shared" si="316"/>
        <v>0.136685</v>
      </c>
      <c r="K351" s="8">
        <f t="shared" si="316"/>
        <v>7.4731306849315074E-2</v>
      </c>
      <c r="L351" s="8">
        <f t="shared" si="316"/>
        <v>4.7993482191780817E-2</v>
      </c>
      <c r="M351" s="8">
        <f t="shared" si="316"/>
        <v>3.1182284931506848E-2</v>
      </c>
      <c r="N351" s="8">
        <f t="shared" si="316"/>
        <v>4.0510501369863013E-2</v>
      </c>
      <c r="O351" s="8">
        <f t="shared" si="316"/>
        <v>4.4969454794520552E-2</v>
      </c>
      <c r="P351" s="8">
        <f t="shared" si="316"/>
        <v>4.6143252054794519E-2</v>
      </c>
    </row>
    <row r="352" spans="1:16">
      <c r="A352" s="3" t="str">
        <f t="shared" si="306"/>
        <v>3.0TDJUNIO-251P XL N2</v>
      </c>
      <c r="B352" s="41" t="str">
        <f t="shared" si="312"/>
        <v>1P XL N2</v>
      </c>
      <c r="C352" s="3" t="s">
        <v>31</v>
      </c>
      <c r="D352" s="38" t="str">
        <f>W28</f>
        <v>JUNIO-25</v>
      </c>
      <c r="E352" s="8">
        <f t="shared" ref="E352:P352" si="317">E289</f>
        <v>0.131609</v>
      </c>
      <c r="F352" s="8">
        <f t="shared" si="317"/>
        <v>0.131609</v>
      </c>
      <c r="G352" s="8">
        <f t="shared" si="317"/>
        <v>0.131609</v>
      </c>
      <c r="H352" s="8">
        <f t="shared" si="317"/>
        <v>0.131609</v>
      </c>
      <c r="I352" s="8">
        <f t="shared" si="317"/>
        <v>0.131609</v>
      </c>
      <c r="J352" s="8">
        <f t="shared" si="317"/>
        <v>0.131609</v>
      </c>
      <c r="K352" s="8">
        <f t="shared" si="317"/>
        <v>6.7557520547945199E-2</v>
      </c>
      <c r="L352" s="8">
        <f t="shared" si="317"/>
        <v>4.1785345205479454E-2</v>
      </c>
      <c r="M352" s="8">
        <f t="shared" si="317"/>
        <v>2.5650783561643836E-2</v>
      </c>
      <c r="N352" s="8">
        <f t="shared" si="317"/>
        <v>3.6113838356164385E-2</v>
      </c>
      <c r="O352" s="8">
        <f t="shared" si="317"/>
        <v>4.0625115068493152E-2</v>
      </c>
      <c r="P352" s="8">
        <f t="shared" si="317"/>
        <v>4.2072312328767125E-2</v>
      </c>
    </row>
    <row r="353" spans="1:16">
      <c r="A353" s="3" t="str">
        <f t="shared" si="306"/>
        <v>3.0TDJUNIO-251P XL N3</v>
      </c>
      <c r="B353" s="41" t="str">
        <f t="shared" si="312"/>
        <v>1P XL N3</v>
      </c>
      <c r="C353" s="3" t="s">
        <v>31</v>
      </c>
      <c r="D353" s="38" t="str">
        <f>W28</f>
        <v>JUNIO-25</v>
      </c>
      <c r="E353" s="8">
        <f t="shared" ref="E353:P353" si="318">E290</f>
        <v>0.12653300000000001</v>
      </c>
      <c r="F353" s="8">
        <f t="shared" si="318"/>
        <v>0.12653300000000001</v>
      </c>
      <c r="G353" s="8">
        <f t="shared" si="318"/>
        <v>0.12653300000000001</v>
      </c>
      <c r="H353" s="8">
        <f t="shared" si="318"/>
        <v>0.12653300000000001</v>
      </c>
      <c r="I353" s="8">
        <f t="shared" si="318"/>
        <v>0.12653300000000001</v>
      </c>
      <c r="J353" s="8">
        <f t="shared" si="318"/>
        <v>0.12653300000000001</v>
      </c>
      <c r="K353" s="8">
        <f t="shared" si="318"/>
        <v>6.6735602739726035E-2</v>
      </c>
      <c r="L353" s="8">
        <f t="shared" si="318"/>
        <v>4.0963427397260277E-2</v>
      </c>
      <c r="M353" s="8">
        <f t="shared" si="318"/>
        <v>2.4554893150684931E-2</v>
      </c>
      <c r="N353" s="8">
        <f t="shared" si="318"/>
        <v>3.2552194520547945E-2</v>
      </c>
      <c r="O353" s="8">
        <f t="shared" si="318"/>
        <v>3.2953882191780824E-2</v>
      </c>
      <c r="P353" s="8">
        <f t="shared" si="318"/>
        <v>3.1661353424657535E-2</v>
      </c>
    </row>
    <row r="354" spans="1:16">
      <c r="A354" s="3" t="str">
        <f t="shared" si="306"/>
        <v>3.0TDJUNIO-25ESTABLE TALLER N1</v>
      </c>
      <c r="B354" s="41" t="str">
        <f t="shared" si="312"/>
        <v>ESTABLE TALLER N1</v>
      </c>
      <c r="C354" s="3" t="s">
        <v>31</v>
      </c>
      <c r="D354" s="38" t="str">
        <f>W28</f>
        <v>JUNIO-25</v>
      </c>
      <c r="E354" s="8">
        <f t="shared" ref="E354:P354" si="319">E291</f>
        <v>0.21351600000000001</v>
      </c>
      <c r="F354" s="8">
        <f t="shared" si="319"/>
        <v>0.19653799999999999</v>
      </c>
      <c r="G354" s="8">
        <f t="shared" si="319"/>
        <v>0.145617</v>
      </c>
      <c r="H354" s="8">
        <f t="shared" si="319"/>
        <v>0.11894200000000001</v>
      </c>
      <c r="I354" s="8">
        <f t="shared" si="319"/>
        <v>0.10093299999999999</v>
      </c>
      <c r="J354" s="8">
        <f t="shared" si="319"/>
        <v>0.113591</v>
      </c>
      <c r="K354" s="8">
        <f t="shared" si="319"/>
        <v>5.5827197260273971E-2</v>
      </c>
      <c r="L354" s="8">
        <f t="shared" si="319"/>
        <v>2.9089372602739725E-2</v>
      </c>
      <c r="M354" s="8">
        <f t="shared" si="319"/>
        <v>1.2278175342465752E-2</v>
      </c>
      <c r="N354" s="8">
        <f t="shared" si="319"/>
        <v>1.0647487671232877E-2</v>
      </c>
      <c r="O354" s="8">
        <f t="shared" si="319"/>
        <v>6.8872630136986293E-3</v>
      </c>
      <c r="P354" s="8">
        <f t="shared" si="319"/>
        <v>3.9514712328767125E-3</v>
      </c>
    </row>
    <row r="355" spans="1:16">
      <c r="A355" s="3" t="str">
        <f t="shared" si="306"/>
        <v>3.0TDJUNIO-25ESTABLE TALLER N2</v>
      </c>
      <c r="B355" s="41" t="str">
        <f t="shared" si="312"/>
        <v>ESTABLE TALLER N2</v>
      </c>
      <c r="C355" s="3" t="s">
        <v>31</v>
      </c>
      <c r="D355" s="38" t="str">
        <f>W28</f>
        <v>JUNIO-25</v>
      </c>
      <c r="E355" s="8">
        <f t="shared" ref="E355:P355" si="320">E292</f>
        <v>0.20169899999999999</v>
      </c>
      <c r="F355" s="8">
        <f t="shared" si="320"/>
        <v>0.18472</v>
      </c>
      <c r="G355" s="8">
        <f t="shared" si="320"/>
        <v>0.1338</v>
      </c>
      <c r="H355" s="8">
        <f t="shared" si="320"/>
        <v>0.107124</v>
      </c>
      <c r="I355" s="8">
        <f t="shared" si="320"/>
        <v>8.9115E-2</v>
      </c>
      <c r="J355" s="8">
        <f t="shared" si="320"/>
        <v>0.101774</v>
      </c>
      <c r="K355" s="8">
        <f t="shared" si="320"/>
        <v>5.5827197260273971E-2</v>
      </c>
      <c r="L355" s="8">
        <f t="shared" si="320"/>
        <v>2.9089372602739725E-2</v>
      </c>
      <c r="M355" s="8">
        <f t="shared" si="320"/>
        <v>1.2278175342465752E-2</v>
      </c>
      <c r="N355" s="8">
        <f t="shared" si="320"/>
        <v>1.0647487671232877E-2</v>
      </c>
      <c r="O355" s="8">
        <f t="shared" si="320"/>
        <v>6.8872630136986293E-3</v>
      </c>
      <c r="P355" s="8">
        <f t="shared" si="320"/>
        <v>3.9514712328767125E-3</v>
      </c>
    </row>
    <row r="356" spans="1:16">
      <c r="A356" s="3" t="str">
        <f t="shared" si="306"/>
        <v>3.0TDJUNIO-25ESTABLE TALLER N3</v>
      </c>
      <c r="B356" s="41" t="str">
        <f t="shared" si="312"/>
        <v>ESTABLE TALLER N3</v>
      </c>
      <c r="C356" s="3" t="s">
        <v>31</v>
      </c>
      <c r="D356" s="38" t="str">
        <f>W28</f>
        <v>JUNIO-25</v>
      </c>
      <c r="E356" s="8">
        <f t="shared" ref="E356:P356" si="321">E293</f>
        <v>0.19542399999999999</v>
      </c>
      <c r="F356" s="8">
        <f t="shared" si="321"/>
        <v>0.17844599999999999</v>
      </c>
      <c r="G356" s="8">
        <f t="shared" si="321"/>
        <v>0.127526</v>
      </c>
      <c r="H356" s="8">
        <f t="shared" si="321"/>
        <v>0.10085</v>
      </c>
      <c r="I356" s="8">
        <f t="shared" si="321"/>
        <v>8.2840999999999998E-2</v>
      </c>
      <c r="J356" s="8">
        <f t="shared" si="321"/>
        <v>9.5499000000000001E-2</v>
      </c>
      <c r="K356" s="8">
        <f t="shared" si="321"/>
        <v>5.5827197260273971E-2</v>
      </c>
      <c r="L356" s="8">
        <f t="shared" si="321"/>
        <v>2.9089372602739725E-2</v>
      </c>
      <c r="M356" s="8">
        <f t="shared" si="321"/>
        <v>1.2278175342465752E-2</v>
      </c>
      <c r="N356" s="8">
        <f t="shared" si="321"/>
        <v>1.0647487671232877E-2</v>
      </c>
      <c r="O356" s="8">
        <f t="shared" si="321"/>
        <v>6.8872630136986293E-3</v>
      </c>
      <c r="P356" s="8">
        <f t="shared" si="321"/>
        <v>3.9514712328767125E-3</v>
      </c>
    </row>
    <row r="357" spans="1:16">
      <c r="A357" s="3" t="str">
        <f t="shared" si="306"/>
        <v>3.0TDJUNIO-25ESTABLE TALLER + N1</v>
      </c>
      <c r="B357" s="41" t="str">
        <f t="shared" si="312"/>
        <v>ESTABLE TALLER + N1</v>
      </c>
      <c r="C357" s="3" t="s">
        <v>31</v>
      </c>
      <c r="D357" s="38" t="str">
        <f>W28</f>
        <v>JUNIO-25</v>
      </c>
      <c r="E357" s="8">
        <f t="shared" ref="E357:P357" si="322">E294</f>
        <v>0.20294699999999999</v>
      </c>
      <c r="F357" s="8">
        <f t="shared" si="322"/>
        <v>0.185969</v>
      </c>
      <c r="G357" s="8">
        <f t="shared" si="322"/>
        <v>0.135049</v>
      </c>
      <c r="H357" s="8">
        <f t="shared" si="322"/>
        <v>0.108373</v>
      </c>
      <c r="I357" s="8">
        <f t="shared" si="322"/>
        <v>9.0364E-2</v>
      </c>
      <c r="J357" s="8">
        <f t="shared" si="322"/>
        <v>0.103022</v>
      </c>
      <c r="K357" s="8">
        <f t="shared" si="322"/>
        <v>6.4046375342465753E-2</v>
      </c>
      <c r="L357" s="8">
        <f t="shared" si="322"/>
        <v>3.7308550684931503E-2</v>
      </c>
      <c r="M357" s="8">
        <f t="shared" si="322"/>
        <v>2.0497353424657534E-2</v>
      </c>
      <c r="N357" s="8">
        <f t="shared" si="322"/>
        <v>2.9825569863013698E-2</v>
      </c>
      <c r="O357" s="8">
        <f t="shared" si="322"/>
        <v>3.1544797260273975E-2</v>
      </c>
      <c r="P357" s="8">
        <f t="shared" si="322"/>
        <v>3.1348731506849317E-2</v>
      </c>
    </row>
    <row r="358" spans="1:16">
      <c r="A358" s="3" t="str">
        <f t="shared" si="306"/>
        <v>3.0TDJUNIO-25ESTABLE TALLER + N2</v>
      </c>
      <c r="B358" s="41" t="str">
        <f t="shared" si="312"/>
        <v>ESTABLE TALLER + N2</v>
      </c>
      <c r="C358" s="3" t="s">
        <v>31</v>
      </c>
      <c r="D358" s="38" t="str">
        <f>W28</f>
        <v>JUNIO-25</v>
      </c>
      <c r="E358" s="8">
        <f t="shared" ref="E358:P358" si="323">E295</f>
        <v>0.197932</v>
      </c>
      <c r="F358" s="8">
        <f t="shared" si="323"/>
        <v>0.180954</v>
      </c>
      <c r="G358" s="8">
        <f t="shared" si="323"/>
        <v>0.13003300000000001</v>
      </c>
      <c r="H358" s="8">
        <f t="shared" si="323"/>
        <v>0.10335800000000001</v>
      </c>
      <c r="I358" s="8">
        <f t="shared" si="323"/>
        <v>8.5348999999999994E-2</v>
      </c>
      <c r="J358" s="8">
        <f t="shared" si="323"/>
        <v>9.8006999999999997E-2</v>
      </c>
      <c r="K358" s="8">
        <f t="shared" si="323"/>
        <v>5.9936786301369858E-2</v>
      </c>
      <c r="L358" s="8">
        <f t="shared" si="323"/>
        <v>3.3198961643835616E-2</v>
      </c>
      <c r="M358" s="8">
        <f t="shared" si="323"/>
        <v>1.6387764383561643E-2</v>
      </c>
      <c r="N358" s="8">
        <f t="shared" si="323"/>
        <v>2.5715980821917811E-2</v>
      </c>
      <c r="O358" s="8">
        <f t="shared" si="323"/>
        <v>2.7435208219178085E-2</v>
      </c>
      <c r="P358" s="8">
        <f t="shared" si="323"/>
        <v>2.7239142465753426E-2</v>
      </c>
    </row>
    <row r="359" spans="1:16">
      <c r="A359" s="3" t="str">
        <f t="shared" si="306"/>
        <v>3.0TDJUNIO-25ESTABLE TALLER + N3</v>
      </c>
      <c r="B359" s="41" t="str">
        <f t="shared" si="312"/>
        <v>ESTABLE TALLER + N3</v>
      </c>
      <c r="C359" s="3" t="s">
        <v>31</v>
      </c>
      <c r="D359" s="38" t="str">
        <f>W28</f>
        <v>JUNIO-25</v>
      </c>
      <c r="E359" s="8">
        <f t="shared" ref="E359:P359" si="324">E296</f>
        <v>0.193719</v>
      </c>
      <c r="F359" s="8">
        <f t="shared" si="324"/>
        <v>0.17674100000000001</v>
      </c>
      <c r="G359" s="8">
        <f t="shared" si="324"/>
        <v>0.12581999999999999</v>
      </c>
      <c r="H359" s="8">
        <f t="shared" si="324"/>
        <v>9.9144999999999997E-2</v>
      </c>
      <c r="I359" s="8">
        <f t="shared" si="324"/>
        <v>8.1136E-2</v>
      </c>
      <c r="J359" s="8">
        <f t="shared" si="324"/>
        <v>9.3794000000000002E-2</v>
      </c>
      <c r="K359" s="8">
        <f t="shared" si="324"/>
        <v>5.7197060273972596E-2</v>
      </c>
      <c r="L359" s="8">
        <f t="shared" si="324"/>
        <v>3.0459235616438356E-2</v>
      </c>
      <c r="M359" s="8">
        <f t="shared" si="324"/>
        <v>1.3648038356164384E-2</v>
      </c>
      <c r="N359" s="8">
        <f t="shared" si="324"/>
        <v>2.0236528767123285E-2</v>
      </c>
      <c r="O359" s="8">
        <f t="shared" si="324"/>
        <v>2.0585893150684931E-2</v>
      </c>
      <c r="P359" s="8">
        <f t="shared" si="324"/>
        <v>2.0389827397260276E-2</v>
      </c>
    </row>
    <row r="360" spans="1:16">
      <c r="A360" s="3" t="str">
        <f t="shared" si="306"/>
        <v>3.0TDJUNIO-25DINAMICA N1</v>
      </c>
      <c r="B360" s="41" t="str">
        <f t="shared" si="312"/>
        <v>DINAMICA N1</v>
      </c>
      <c r="C360" s="3" t="s">
        <v>31</v>
      </c>
      <c r="D360" s="38" t="str">
        <f>W28</f>
        <v>JUNIO-25</v>
      </c>
      <c r="E360" s="58">
        <f>'DINAMICA N1'!Z50/1000</f>
        <v>0</v>
      </c>
      <c r="F360" s="58">
        <f>'DINAMICA N1'!AA50/1000</f>
        <v>0</v>
      </c>
      <c r="G360" s="58">
        <f>'DINAMICA N1'!AB50/1000</f>
        <v>0.15548291933418143</v>
      </c>
      <c r="H360" s="58">
        <f>'DINAMICA N1'!AC50/1000</f>
        <v>0.14747564972911567</v>
      </c>
      <c r="I360" s="58">
        <f>'DINAMICA N1'!AD50/1000</f>
        <v>9.3099450667890868E-2</v>
      </c>
      <c r="J360" s="58">
        <f>'DINAMICA N1'!AE50/1000</f>
        <v>0.15167109216057098</v>
      </c>
      <c r="K360" s="58">
        <f t="shared" ref="K360:P360" si="325">K297</f>
        <v>5.5827197260273971E-2</v>
      </c>
      <c r="L360" s="58">
        <f t="shared" si="325"/>
        <v>2.9089372602739725E-2</v>
      </c>
      <c r="M360" s="58">
        <f t="shared" si="325"/>
        <v>1.2278175342465752E-2</v>
      </c>
      <c r="N360" s="58">
        <f t="shared" si="325"/>
        <v>1.0647487671232877E-2</v>
      </c>
      <c r="O360" s="58">
        <f t="shared" si="325"/>
        <v>6.8872630136986293E-3</v>
      </c>
      <c r="P360" s="58">
        <f t="shared" si="325"/>
        <v>3.9514712328767125E-3</v>
      </c>
    </row>
    <row r="361" spans="1:16">
      <c r="A361" s="3" t="str">
        <f t="shared" si="306"/>
        <v>3.0TDJUNIO-25DINAMICA N2</v>
      </c>
      <c r="B361" s="41" t="str">
        <f t="shared" si="312"/>
        <v>DINAMICA N2</v>
      </c>
      <c r="C361" s="3" t="s">
        <v>31</v>
      </c>
      <c r="D361" s="38" t="str">
        <f>W28</f>
        <v>JUNIO-25</v>
      </c>
      <c r="E361" s="58">
        <f>'DINAMICA N2'!Z50/1000</f>
        <v>0</v>
      </c>
      <c r="F361" s="58">
        <f>'DINAMICA N2'!AA50/1000</f>
        <v>0</v>
      </c>
      <c r="G361" s="58">
        <f>'DINAMICA N2'!AB50/1000</f>
        <v>0.13922828653418146</v>
      </c>
      <c r="H361" s="58">
        <f>'DINAMICA N2'!AC50/1000</f>
        <v>0.13122101692911567</v>
      </c>
      <c r="I361" s="58">
        <f>'DINAMICA N2'!AD50/1000</f>
        <v>7.6844817867890894E-2</v>
      </c>
      <c r="J361" s="58">
        <f>'DINAMICA N2'!AE50/1000</f>
        <v>0.13541645936057101</v>
      </c>
      <c r="K361" s="58">
        <f t="shared" ref="K361:P361" si="326">K298</f>
        <v>5.5827197260273971E-2</v>
      </c>
      <c r="L361" s="58">
        <f t="shared" si="326"/>
        <v>2.9089372602739725E-2</v>
      </c>
      <c r="M361" s="58">
        <f t="shared" si="326"/>
        <v>1.2278175342465752E-2</v>
      </c>
      <c r="N361" s="58">
        <f t="shared" si="326"/>
        <v>1.0647487671232877E-2</v>
      </c>
      <c r="O361" s="58">
        <f t="shared" si="326"/>
        <v>6.8872630136986293E-3</v>
      </c>
      <c r="P361" s="58">
        <f t="shared" si="326"/>
        <v>3.9514712328767125E-3</v>
      </c>
    </row>
    <row r="362" spans="1:16">
      <c r="A362" s="3" t="str">
        <f t="shared" si="306"/>
        <v>3.0TDJUNIO-25DINAMICA N3</v>
      </c>
      <c r="B362" s="41" t="str">
        <f t="shared" si="312"/>
        <v>DINAMICA N3</v>
      </c>
      <c r="C362" s="3" t="s">
        <v>31</v>
      </c>
      <c r="D362" s="38" t="str">
        <f>W28</f>
        <v>JUNIO-25</v>
      </c>
      <c r="E362" s="58">
        <f>'DINAMICA N3'!Z50/1000</f>
        <v>0</v>
      </c>
      <c r="F362" s="58">
        <f>'DINAMICA N3'!AA50/1000</f>
        <v>0</v>
      </c>
      <c r="G362" s="58">
        <f>'DINAMICA N3'!AB50/1000</f>
        <v>0.13416203933418147</v>
      </c>
      <c r="H362" s="58">
        <f>'DINAMICA N3'!AC50/1000</f>
        <v>0.12615476972911568</v>
      </c>
      <c r="I362" s="58">
        <f>'DINAMICA N3'!AD50/1000</f>
        <v>7.1778570667890881E-2</v>
      </c>
      <c r="J362" s="58">
        <f>'DINAMICA N3'!AE50/1000</f>
        <v>0.13035021216057099</v>
      </c>
      <c r="K362" s="58">
        <f t="shared" ref="K362:P362" si="327">K299</f>
        <v>5.5827197260273971E-2</v>
      </c>
      <c r="L362" s="58">
        <f t="shared" si="327"/>
        <v>2.9089372602739725E-2</v>
      </c>
      <c r="M362" s="58">
        <f t="shared" si="327"/>
        <v>1.2278175342465752E-2</v>
      </c>
      <c r="N362" s="58">
        <f t="shared" si="327"/>
        <v>1.0647487671232877E-2</v>
      </c>
      <c r="O362" s="58">
        <f t="shared" si="327"/>
        <v>6.8872630136986293E-3</v>
      </c>
      <c r="P362" s="58">
        <f t="shared" si="327"/>
        <v>3.9514712328767125E-3</v>
      </c>
    </row>
    <row r="363" spans="1:16">
      <c r="A363" s="3" t="str">
        <f>C363&amp;D363&amp;B363</f>
        <v>6.1TDJUNIO-25ESTABLE N1</v>
      </c>
      <c r="B363" s="41" t="str">
        <f t="shared" si="312"/>
        <v>ESTABLE N1</v>
      </c>
      <c r="C363" s="3" t="s">
        <v>32</v>
      </c>
      <c r="D363" s="38" t="str">
        <f>W28</f>
        <v>JUNIO-25</v>
      </c>
      <c r="E363" s="8">
        <f t="shared" ref="E363:J363" si="328">E300</f>
        <v>0.18954499999999999</v>
      </c>
      <c r="F363" s="8">
        <f t="shared" si="328"/>
        <v>0.166627</v>
      </c>
      <c r="G363" s="8">
        <f t="shared" si="328"/>
        <v>0.134685</v>
      </c>
      <c r="H363" s="8">
        <f t="shared" si="328"/>
        <v>0.11705599999999999</v>
      </c>
      <c r="I363" s="8">
        <f t="shared" si="328"/>
        <v>0.102246</v>
      </c>
      <c r="J363" s="8">
        <f t="shared" si="328"/>
        <v>0.133714</v>
      </c>
      <c r="K363" s="8">
        <f>K300</f>
        <v>8.1083200000000008E-2</v>
      </c>
      <c r="L363" s="8">
        <f t="shared" ref="L363:P363" si="329">L300</f>
        <v>4.2506052054794519E-2</v>
      </c>
      <c r="M363" s="8">
        <f t="shared" si="329"/>
        <v>1.8635290410958905E-2</v>
      </c>
      <c r="N363" s="8">
        <f t="shared" si="329"/>
        <v>1.4777613698630138E-2</v>
      </c>
      <c r="O363" s="8">
        <f t="shared" si="329"/>
        <v>5.8222273972602734E-3</v>
      </c>
      <c r="P363" s="8">
        <f t="shared" si="329"/>
        <v>2.7511808219178083E-3</v>
      </c>
    </row>
    <row r="364" spans="1:16">
      <c r="A364" s="3" t="str">
        <f t="shared" ref="A364:A383" si="330">C364&amp;D364&amp;B364</f>
        <v>6.1TDJUNIO-25ESTABLE N2</v>
      </c>
      <c r="B364" s="41" t="str">
        <f t="shared" si="312"/>
        <v>ESTABLE N2</v>
      </c>
      <c r="C364" s="3" t="s">
        <v>32</v>
      </c>
      <c r="D364" s="38" t="str">
        <f>W28</f>
        <v>JUNIO-25</v>
      </c>
      <c r="E364" s="8">
        <f t="shared" ref="E364:P364" si="331">E301</f>
        <v>0.177728</v>
      </c>
      <c r="F364" s="8">
        <f t="shared" si="331"/>
        <v>0.15481</v>
      </c>
      <c r="G364" s="8">
        <f t="shared" si="331"/>
        <v>0.122867</v>
      </c>
      <c r="H364" s="8">
        <f t="shared" si="331"/>
        <v>0.105239</v>
      </c>
      <c r="I364" s="8">
        <f t="shared" si="331"/>
        <v>9.0428999999999995E-2</v>
      </c>
      <c r="J364" s="8">
        <f t="shared" si="331"/>
        <v>0.12189700000000001</v>
      </c>
      <c r="K364" s="8">
        <f t="shared" si="331"/>
        <v>8.1083200000000008E-2</v>
      </c>
      <c r="L364" s="8">
        <f t="shared" si="331"/>
        <v>4.2506052054794519E-2</v>
      </c>
      <c r="M364" s="8">
        <f t="shared" si="331"/>
        <v>1.8635290410958905E-2</v>
      </c>
      <c r="N364" s="8">
        <f t="shared" si="331"/>
        <v>1.4777613698630138E-2</v>
      </c>
      <c r="O364" s="8">
        <f t="shared" si="331"/>
        <v>5.8222273972602734E-3</v>
      </c>
      <c r="P364" s="8">
        <f t="shared" si="331"/>
        <v>2.7511808219178083E-3</v>
      </c>
    </row>
    <row r="365" spans="1:16">
      <c r="A365" s="3" t="str">
        <f t="shared" si="330"/>
        <v>6.1TDJUNIO-25ESTABLE N3</v>
      </c>
      <c r="B365" s="41" t="str">
        <f t="shared" si="312"/>
        <v>ESTABLE N3</v>
      </c>
      <c r="C365" s="3" t="s">
        <v>32</v>
      </c>
      <c r="D365" s="38" t="str">
        <f>W28</f>
        <v>JUNIO-25</v>
      </c>
      <c r="E365" s="8">
        <f t="shared" ref="E365:P365" si="332">E302</f>
        <v>0.171454</v>
      </c>
      <c r="F365" s="8">
        <f t="shared" si="332"/>
        <v>0.148536</v>
      </c>
      <c r="G365" s="8">
        <f t="shared" si="332"/>
        <v>0.116593</v>
      </c>
      <c r="H365" s="8">
        <f t="shared" si="332"/>
        <v>9.8964999999999997E-2</v>
      </c>
      <c r="I365" s="8">
        <f t="shared" si="332"/>
        <v>8.4154999999999994E-2</v>
      </c>
      <c r="J365" s="8">
        <f t="shared" si="332"/>
        <v>0.115622</v>
      </c>
      <c r="K365" s="8">
        <f t="shared" si="332"/>
        <v>8.1083200000000008E-2</v>
      </c>
      <c r="L365" s="8">
        <f t="shared" si="332"/>
        <v>4.2506052054794519E-2</v>
      </c>
      <c r="M365" s="8">
        <f t="shared" si="332"/>
        <v>1.8635290410958905E-2</v>
      </c>
      <c r="N365" s="8">
        <f t="shared" si="332"/>
        <v>1.4777613698630138E-2</v>
      </c>
      <c r="O365" s="8">
        <f t="shared" si="332"/>
        <v>5.8222273972602734E-3</v>
      </c>
      <c r="P365" s="8">
        <f t="shared" si="332"/>
        <v>2.7511808219178083E-3</v>
      </c>
    </row>
    <row r="366" spans="1:16">
      <c r="A366" s="3" t="str">
        <f t="shared" si="330"/>
        <v>6.1TDJUNIO-25ESTABLE PLUS N1</v>
      </c>
      <c r="B366" s="41" t="str">
        <f t="shared" si="312"/>
        <v>ESTABLE PLUS N1</v>
      </c>
      <c r="C366" s="3" t="s">
        <v>32</v>
      </c>
      <c r="D366" s="38" t="str">
        <f>W28</f>
        <v>JUNIO-25</v>
      </c>
      <c r="E366" s="8">
        <f t="shared" ref="E366:P366" si="333">E303</f>
        <v>0.17787</v>
      </c>
      <c r="F366" s="8">
        <f t="shared" si="333"/>
        <v>0.15495200000000001</v>
      </c>
      <c r="G366" s="8">
        <f t="shared" si="333"/>
        <v>0.12300999999999999</v>
      </c>
      <c r="H366" s="8">
        <f t="shared" si="333"/>
        <v>0.105381</v>
      </c>
      <c r="I366" s="8">
        <f t="shared" si="333"/>
        <v>9.0570999999999999E-2</v>
      </c>
      <c r="J366" s="8">
        <f t="shared" si="333"/>
        <v>0.12203899999999999</v>
      </c>
      <c r="K366" s="8">
        <f t="shared" si="333"/>
        <v>8.9302378082191783E-2</v>
      </c>
      <c r="L366" s="8">
        <f t="shared" si="333"/>
        <v>5.07252301369863E-2</v>
      </c>
      <c r="M366" s="8">
        <f t="shared" si="333"/>
        <v>2.6854468493150683E-2</v>
      </c>
      <c r="N366" s="8">
        <f t="shared" si="333"/>
        <v>3.3955695890410961E-2</v>
      </c>
      <c r="O366" s="8">
        <f t="shared" si="333"/>
        <v>3.0479761643835618E-2</v>
      </c>
      <c r="P366" s="8">
        <f t="shared" si="333"/>
        <v>3.0148441095890412E-2</v>
      </c>
    </row>
    <row r="367" spans="1:16">
      <c r="A367" s="3" t="str">
        <f t="shared" si="330"/>
        <v>6.1TDJUNIO-25ESTABLE PLUS N2</v>
      </c>
      <c r="B367" s="41" t="str">
        <f t="shared" si="312"/>
        <v>ESTABLE PLUS N2</v>
      </c>
      <c r="C367" s="3" t="s">
        <v>32</v>
      </c>
      <c r="D367" s="38" t="str">
        <f>W28</f>
        <v>JUNIO-25</v>
      </c>
      <c r="E367" s="8">
        <f t="shared" ref="E367:P367" si="334">E304</f>
        <v>0.17380899999999999</v>
      </c>
      <c r="F367" s="8">
        <f t="shared" si="334"/>
        <v>0.150891</v>
      </c>
      <c r="G367" s="8">
        <f t="shared" si="334"/>
        <v>0.118949</v>
      </c>
      <c r="H367" s="8">
        <f t="shared" si="334"/>
        <v>0.10131999999999999</v>
      </c>
      <c r="I367" s="8">
        <f t="shared" si="334"/>
        <v>8.6510000000000004E-2</v>
      </c>
      <c r="J367" s="8">
        <f t="shared" si="334"/>
        <v>0.117978</v>
      </c>
      <c r="K367" s="8">
        <f t="shared" si="334"/>
        <v>8.5192789041095895E-2</v>
      </c>
      <c r="L367" s="8">
        <f t="shared" si="334"/>
        <v>4.6615641095890413E-2</v>
      </c>
      <c r="M367" s="8">
        <f t="shared" si="334"/>
        <v>2.2744879452054795E-2</v>
      </c>
      <c r="N367" s="8">
        <f t="shared" si="334"/>
        <v>2.984610684931507E-2</v>
      </c>
      <c r="O367" s="8">
        <f t="shared" si="334"/>
        <v>2.6370172602739727E-2</v>
      </c>
      <c r="P367" s="8">
        <f t="shared" si="334"/>
        <v>2.6038852054794524E-2</v>
      </c>
    </row>
    <row r="368" spans="1:16">
      <c r="A368" s="3" t="str">
        <f t="shared" si="330"/>
        <v>6.1TDJUNIO-25ESTABLE PLUS N3</v>
      </c>
      <c r="B368" s="41" t="str">
        <f t="shared" si="312"/>
        <v>ESTABLE PLUS N3</v>
      </c>
      <c r="C368" s="3" t="s">
        <v>32</v>
      </c>
      <c r="D368" s="38" t="str">
        <f>W28</f>
        <v>JUNIO-25</v>
      </c>
      <c r="E368" s="8">
        <f t="shared" ref="E368:P368" si="335">E305</f>
        <v>0.169626</v>
      </c>
      <c r="F368" s="8">
        <f t="shared" si="335"/>
        <v>0.14670900000000001</v>
      </c>
      <c r="G368" s="8">
        <f t="shared" si="335"/>
        <v>0.11476600000000001</v>
      </c>
      <c r="H368" s="8">
        <f t="shared" si="335"/>
        <v>9.7137000000000001E-2</v>
      </c>
      <c r="I368" s="8">
        <f t="shared" si="335"/>
        <v>8.2326999999999997E-2</v>
      </c>
      <c r="J368" s="8">
        <f t="shared" si="335"/>
        <v>0.11379499999999999</v>
      </c>
      <c r="K368" s="8">
        <f t="shared" si="335"/>
        <v>8.2453063013698633E-2</v>
      </c>
      <c r="L368" s="8">
        <f t="shared" si="335"/>
        <v>4.387591506849315E-2</v>
      </c>
      <c r="M368" s="8">
        <f t="shared" si="335"/>
        <v>2.0005153424657533E-2</v>
      </c>
      <c r="N368" s="8">
        <f t="shared" si="335"/>
        <v>2.4366654794520548E-2</v>
      </c>
      <c r="O368" s="8">
        <f t="shared" si="335"/>
        <v>1.9520857534246573E-2</v>
      </c>
      <c r="P368" s="8">
        <f t="shared" si="335"/>
        <v>1.9189536986301371E-2</v>
      </c>
    </row>
    <row r="369" spans="1:16">
      <c r="A369" s="3" t="str">
        <f t="shared" si="330"/>
        <v>6.1TDJUNIO-251P N1</v>
      </c>
      <c r="B369" s="41" t="str">
        <f t="shared" si="312"/>
        <v>1P N1</v>
      </c>
      <c r="C369" s="3" t="s">
        <v>32</v>
      </c>
      <c r="D369" s="38" t="str">
        <f>W28</f>
        <v>JUNIO-25</v>
      </c>
      <c r="E369" s="59">
        <f t="shared" ref="E369:P369" si="336">E306</f>
        <v>0</v>
      </c>
      <c r="F369" s="59">
        <f t="shared" si="336"/>
        <v>0</v>
      </c>
      <c r="G369" s="59">
        <f t="shared" si="336"/>
        <v>0</v>
      </c>
      <c r="H369" s="59">
        <f t="shared" si="336"/>
        <v>0</v>
      </c>
      <c r="I369" s="59">
        <f t="shared" si="336"/>
        <v>0</v>
      </c>
      <c r="J369" s="59">
        <f t="shared" si="336"/>
        <v>0</v>
      </c>
      <c r="K369" s="59">
        <f t="shared" si="336"/>
        <v>0</v>
      </c>
      <c r="L369" s="59">
        <f t="shared" si="336"/>
        <v>0</v>
      </c>
      <c r="M369" s="59">
        <f t="shared" si="336"/>
        <v>0</v>
      </c>
      <c r="N369" s="59">
        <f t="shared" si="336"/>
        <v>0</v>
      </c>
      <c r="O369" s="59">
        <f t="shared" si="336"/>
        <v>0</v>
      </c>
      <c r="P369" s="59">
        <f t="shared" si="336"/>
        <v>0</v>
      </c>
    </row>
    <row r="370" spans="1:16">
      <c r="A370" s="3" t="str">
        <f t="shared" si="330"/>
        <v>6.1TDJUNIO-251P N2</v>
      </c>
      <c r="B370" s="41" t="str">
        <f t="shared" si="312"/>
        <v>1P N2</v>
      </c>
      <c r="C370" s="3" t="s">
        <v>32</v>
      </c>
      <c r="D370" s="38" t="str">
        <f>W28</f>
        <v>JUNIO-25</v>
      </c>
      <c r="E370" s="59">
        <f t="shared" ref="E370:P370" si="337">E307</f>
        <v>0</v>
      </c>
      <c r="F370" s="59">
        <f t="shared" si="337"/>
        <v>0</v>
      </c>
      <c r="G370" s="59">
        <f t="shared" si="337"/>
        <v>0</v>
      </c>
      <c r="H370" s="59">
        <f t="shared" si="337"/>
        <v>0</v>
      </c>
      <c r="I370" s="59">
        <f t="shared" si="337"/>
        <v>0</v>
      </c>
      <c r="J370" s="59">
        <f t="shared" si="337"/>
        <v>0</v>
      </c>
      <c r="K370" s="59">
        <f t="shared" si="337"/>
        <v>0</v>
      </c>
      <c r="L370" s="59">
        <f t="shared" si="337"/>
        <v>0</v>
      </c>
      <c r="M370" s="59">
        <f t="shared" si="337"/>
        <v>0</v>
      </c>
      <c r="N370" s="59">
        <f t="shared" si="337"/>
        <v>0</v>
      </c>
      <c r="O370" s="59">
        <f t="shared" si="337"/>
        <v>0</v>
      </c>
      <c r="P370" s="59">
        <f t="shared" si="337"/>
        <v>0</v>
      </c>
    </row>
    <row r="371" spans="1:16">
      <c r="A371" s="3" t="str">
        <f t="shared" si="330"/>
        <v>6.1TDJUNIO-251P N3</v>
      </c>
      <c r="B371" s="41" t="str">
        <f t="shared" si="312"/>
        <v>1P N3</v>
      </c>
      <c r="C371" s="3" t="s">
        <v>32</v>
      </c>
      <c r="D371" s="38" t="str">
        <f>W28</f>
        <v>JUNIO-25</v>
      </c>
      <c r="E371" s="59">
        <f t="shared" ref="E371:P371" si="338">E308</f>
        <v>0</v>
      </c>
      <c r="F371" s="59">
        <f t="shared" si="338"/>
        <v>0</v>
      </c>
      <c r="G371" s="59">
        <f t="shared" si="338"/>
        <v>0</v>
      </c>
      <c r="H371" s="59">
        <f t="shared" si="338"/>
        <v>0</v>
      </c>
      <c r="I371" s="59">
        <f t="shared" si="338"/>
        <v>0</v>
      </c>
      <c r="J371" s="59">
        <f t="shared" si="338"/>
        <v>0</v>
      </c>
      <c r="K371" s="59">
        <f t="shared" si="338"/>
        <v>0</v>
      </c>
      <c r="L371" s="59">
        <f t="shared" si="338"/>
        <v>0</v>
      </c>
      <c r="M371" s="59">
        <f t="shared" si="338"/>
        <v>0</v>
      </c>
      <c r="N371" s="59">
        <f t="shared" si="338"/>
        <v>0</v>
      </c>
      <c r="O371" s="59">
        <f t="shared" si="338"/>
        <v>0</v>
      </c>
      <c r="P371" s="59">
        <f t="shared" si="338"/>
        <v>0</v>
      </c>
    </row>
    <row r="372" spans="1:16">
      <c r="A372" s="3" t="str">
        <f t="shared" ref="A372:A374" si="339">C372&amp;D372&amp;B372</f>
        <v>6.1TDJUNIO-251P XL N1</v>
      </c>
      <c r="B372" s="41" t="str">
        <f t="shared" si="312"/>
        <v>1P XL N1</v>
      </c>
      <c r="C372" s="3" t="s">
        <v>32</v>
      </c>
      <c r="D372" s="38" t="str">
        <f>W28</f>
        <v>JUNIO-25</v>
      </c>
      <c r="E372" s="59">
        <f t="shared" ref="E372:P372" si="340">E309</f>
        <v>0</v>
      </c>
      <c r="F372" s="59">
        <f t="shared" si="340"/>
        <v>0</v>
      </c>
      <c r="G372" s="59">
        <f t="shared" si="340"/>
        <v>0</v>
      </c>
      <c r="H372" s="59">
        <f t="shared" si="340"/>
        <v>0</v>
      </c>
      <c r="I372" s="59">
        <f t="shared" si="340"/>
        <v>0</v>
      </c>
      <c r="J372" s="59">
        <f t="shared" si="340"/>
        <v>0</v>
      </c>
      <c r="K372" s="59">
        <f t="shared" si="340"/>
        <v>0</v>
      </c>
      <c r="L372" s="59">
        <f t="shared" si="340"/>
        <v>0</v>
      </c>
      <c r="M372" s="59">
        <f t="shared" si="340"/>
        <v>0</v>
      </c>
      <c r="N372" s="59">
        <f t="shared" si="340"/>
        <v>0</v>
      </c>
      <c r="O372" s="59">
        <f t="shared" si="340"/>
        <v>0</v>
      </c>
      <c r="P372" s="59">
        <f t="shared" si="340"/>
        <v>0</v>
      </c>
    </row>
    <row r="373" spans="1:16">
      <c r="A373" s="3" t="str">
        <f t="shared" si="339"/>
        <v>6.1TDJUNIO-251P XL N2</v>
      </c>
      <c r="B373" s="41" t="str">
        <f t="shared" si="312"/>
        <v>1P XL N2</v>
      </c>
      <c r="C373" s="3" t="s">
        <v>32</v>
      </c>
      <c r="D373" s="38" t="str">
        <f>W28</f>
        <v>JUNIO-25</v>
      </c>
      <c r="E373" s="59">
        <f t="shared" ref="E373:P373" si="341">E310</f>
        <v>0</v>
      </c>
      <c r="F373" s="59">
        <f t="shared" si="341"/>
        <v>0</v>
      </c>
      <c r="G373" s="59">
        <f t="shared" si="341"/>
        <v>0</v>
      </c>
      <c r="H373" s="59">
        <f t="shared" si="341"/>
        <v>0</v>
      </c>
      <c r="I373" s="59">
        <f t="shared" si="341"/>
        <v>0</v>
      </c>
      <c r="J373" s="59">
        <f t="shared" si="341"/>
        <v>0</v>
      </c>
      <c r="K373" s="59">
        <f t="shared" si="341"/>
        <v>0</v>
      </c>
      <c r="L373" s="59">
        <f t="shared" si="341"/>
        <v>0</v>
      </c>
      <c r="M373" s="59">
        <f t="shared" si="341"/>
        <v>0</v>
      </c>
      <c r="N373" s="59">
        <f t="shared" si="341"/>
        <v>0</v>
      </c>
      <c r="O373" s="59">
        <f t="shared" si="341"/>
        <v>0</v>
      </c>
      <c r="P373" s="59">
        <f t="shared" si="341"/>
        <v>0</v>
      </c>
    </row>
    <row r="374" spans="1:16">
      <c r="A374" s="3" t="str">
        <f t="shared" si="339"/>
        <v>6.1TDJUNIO-251P XL N3</v>
      </c>
      <c r="B374" s="41" t="str">
        <f t="shared" si="312"/>
        <v>1P XL N3</v>
      </c>
      <c r="C374" s="3" t="s">
        <v>32</v>
      </c>
      <c r="D374" s="38" t="str">
        <f>W28</f>
        <v>JUNIO-25</v>
      </c>
      <c r="E374" s="59">
        <f t="shared" ref="E374:P374" si="342">E311</f>
        <v>0</v>
      </c>
      <c r="F374" s="59">
        <f t="shared" si="342"/>
        <v>0</v>
      </c>
      <c r="G374" s="59">
        <f t="shared" si="342"/>
        <v>0</v>
      </c>
      <c r="H374" s="59">
        <f t="shared" si="342"/>
        <v>0</v>
      </c>
      <c r="I374" s="59">
        <f t="shared" si="342"/>
        <v>0</v>
      </c>
      <c r="J374" s="59">
        <f t="shared" si="342"/>
        <v>0</v>
      </c>
      <c r="K374" s="59">
        <f t="shared" si="342"/>
        <v>0</v>
      </c>
      <c r="L374" s="59">
        <f t="shared" si="342"/>
        <v>0</v>
      </c>
      <c r="M374" s="59">
        <f t="shared" si="342"/>
        <v>0</v>
      </c>
      <c r="N374" s="59">
        <f t="shared" si="342"/>
        <v>0</v>
      </c>
      <c r="O374" s="59">
        <f t="shared" si="342"/>
        <v>0</v>
      </c>
      <c r="P374" s="59">
        <f t="shared" si="342"/>
        <v>0</v>
      </c>
    </row>
    <row r="375" spans="1:16">
      <c r="A375" s="3" t="str">
        <f t="shared" si="330"/>
        <v>6.1TDJUNIO-25ESTABLE TALLER N1</v>
      </c>
      <c r="B375" s="41" t="str">
        <f t="shared" si="312"/>
        <v>ESTABLE TALLER N1</v>
      </c>
      <c r="C375" s="3" t="s">
        <v>32</v>
      </c>
      <c r="D375" s="38" t="str">
        <f>W28</f>
        <v>JUNIO-25</v>
      </c>
      <c r="E375" s="8">
        <f t="shared" ref="E375:P375" si="343">E312</f>
        <v>0.18421199999999999</v>
      </c>
      <c r="F375" s="8">
        <f t="shared" si="343"/>
        <v>0.17197899999999999</v>
      </c>
      <c r="G375" s="8">
        <f t="shared" si="343"/>
        <v>0.13175500000000001</v>
      </c>
      <c r="H375" s="8">
        <f t="shared" si="343"/>
        <v>0.109319</v>
      </c>
      <c r="I375" s="8">
        <f t="shared" si="343"/>
        <v>9.3114000000000002E-2</v>
      </c>
      <c r="J375" s="8">
        <f t="shared" si="343"/>
        <v>0.105131</v>
      </c>
      <c r="K375" s="8">
        <f t="shared" si="343"/>
        <v>8.1083200000000008E-2</v>
      </c>
      <c r="L375" s="8">
        <f t="shared" si="343"/>
        <v>4.2506052054794519E-2</v>
      </c>
      <c r="M375" s="8">
        <f t="shared" si="343"/>
        <v>1.8635290410958905E-2</v>
      </c>
      <c r="N375" s="8">
        <f t="shared" si="343"/>
        <v>1.4777613698630138E-2</v>
      </c>
      <c r="O375" s="8">
        <f t="shared" si="343"/>
        <v>5.8222273972602734E-3</v>
      </c>
      <c r="P375" s="8">
        <f t="shared" si="343"/>
        <v>2.7511808219178083E-3</v>
      </c>
    </row>
    <row r="376" spans="1:16">
      <c r="A376" s="3" t="str">
        <f t="shared" si="330"/>
        <v>6.1TDJUNIO-25ESTABLE TALLER N2</v>
      </c>
      <c r="B376" s="41" t="str">
        <f t="shared" si="312"/>
        <v>ESTABLE TALLER N2</v>
      </c>
      <c r="C376" s="3" t="s">
        <v>32</v>
      </c>
      <c r="D376" s="38" t="str">
        <f>W28</f>
        <v>JUNIO-25</v>
      </c>
      <c r="E376" s="8">
        <f t="shared" ref="E376:P376" si="344">E313</f>
        <v>0.17239399999999999</v>
      </c>
      <c r="F376" s="8">
        <f t="shared" si="344"/>
        <v>0.160162</v>
      </c>
      <c r="G376" s="8">
        <f t="shared" si="344"/>
        <v>0.119937</v>
      </c>
      <c r="H376" s="8">
        <f t="shared" si="344"/>
        <v>9.7502000000000005E-2</v>
      </c>
      <c r="I376" s="8">
        <f t="shared" si="344"/>
        <v>8.1296999999999994E-2</v>
      </c>
      <c r="J376" s="8">
        <f t="shared" si="344"/>
        <v>9.3312999999999993E-2</v>
      </c>
      <c r="K376" s="8">
        <f t="shared" si="344"/>
        <v>8.1083200000000008E-2</v>
      </c>
      <c r="L376" s="8">
        <f t="shared" si="344"/>
        <v>4.2506052054794519E-2</v>
      </c>
      <c r="M376" s="8">
        <f t="shared" si="344"/>
        <v>1.8635290410958905E-2</v>
      </c>
      <c r="N376" s="8">
        <f t="shared" si="344"/>
        <v>1.4777613698630138E-2</v>
      </c>
      <c r="O376" s="8">
        <f t="shared" si="344"/>
        <v>5.8222273972602734E-3</v>
      </c>
      <c r="P376" s="8">
        <f t="shared" si="344"/>
        <v>2.7511808219178083E-3</v>
      </c>
    </row>
    <row r="377" spans="1:16">
      <c r="A377" s="3" t="str">
        <f t="shared" si="330"/>
        <v>6.1TDJUNIO-25ESTABLE TALLER N3</v>
      </c>
      <c r="B377" s="41" t="str">
        <f t="shared" si="312"/>
        <v>ESTABLE TALLER N3</v>
      </c>
      <c r="C377" s="3" t="s">
        <v>32</v>
      </c>
      <c r="D377" s="38" t="str">
        <f>W28</f>
        <v>JUNIO-25</v>
      </c>
      <c r="E377" s="8">
        <f t="shared" ref="E377:P377" si="345">E314</f>
        <v>0.16611999999999999</v>
      </c>
      <c r="F377" s="8">
        <f t="shared" si="345"/>
        <v>0.153887</v>
      </c>
      <c r="G377" s="8">
        <f t="shared" si="345"/>
        <v>0.113663</v>
      </c>
      <c r="H377" s="8">
        <f t="shared" si="345"/>
        <v>9.1228000000000004E-2</v>
      </c>
      <c r="I377" s="8">
        <f t="shared" si="345"/>
        <v>7.5023000000000006E-2</v>
      </c>
      <c r="J377" s="8">
        <f t="shared" si="345"/>
        <v>8.7039000000000005E-2</v>
      </c>
      <c r="K377" s="8">
        <f t="shared" si="345"/>
        <v>8.1083200000000008E-2</v>
      </c>
      <c r="L377" s="8">
        <f t="shared" si="345"/>
        <v>4.2506052054794519E-2</v>
      </c>
      <c r="M377" s="8">
        <f t="shared" si="345"/>
        <v>1.8635290410958905E-2</v>
      </c>
      <c r="N377" s="8">
        <f t="shared" si="345"/>
        <v>1.4777613698630138E-2</v>
      </c>
      <c r="O377" s="8">
        <f t="shared" si="345"/>
        <v>5.8222273972602734E-3</v>
      </c>
      <c r="P377" s="8">
        <f t="shared" si="345"/>
        <v>2.7511808219178083E-3</v>
      </c>
    </row>
    <row r="378" spans="1:16">
      <c r="A378" s="3" t="str">
        <f t="shared" si="330"/>
        <v>6.1TDJUNIO-25ESTABLE TALLER + N1</v>
      </c>
      <c r="B378" s="41" t="str">
        <f t="shared" si="312"/>
        <v>ESTABLE TALLER + N1</v>
      </c>
      <c r="C378" s="3" t="s">
        <v>32</v>
      </c>
      <c r="D378" s="38" t="str">
        <f>W28</f>
        <v>JUNIO-25</v>
      </c>
      <c r="E378" s="8">
        <f t="shared" ref="E378:P378" si="346">E315</f>
        <v>0.172537</v>
      </c>
      <c r="F378" s="8">
        <f t="shared" si="346"/>
        <v>0.160304</v>
      </c>
      <c r="G378" s="8">
        <f t="shared" si="346"/>
        <v>0.12007900000000001</v>
      </c>
      <c r="H378" s="8">
        <f t="shared" si="346"/>
        <v>9.7643999999999995E-2</v>
      </c>
      <c r="I378" s="8">
        <f t="shared" si="346"/>
        <v>8.1438999999999998E-2</v>
      </c>
      <c r="J378" s="8">
        <f t="shared" si="346"/>
        <v>9.3455999999999997E-2</v>
      </c>
      <c r="K378" s="8">
        <f t="shared" si="346"/>
        <v>8.9302378082191783E-2</v>
      </c>
      <c r="L378" s="8">
        <f t="shared" si="346"/>
        <v>5.07252301369863E-2</v>
      </c>
      <c r="M378" s="8">
        <f t="shared" si="346"/>
        <v>2.6854468493150683E-2</v>
      </c>
      <c r="N378" s="8">
        <f t="shared" si="346"/>
        <v>3.3955695890410961E-2</v>
      </c>
      <c r="O378" s="8">
        <f t="shared" si="346"/>
        <v>3.0479761643835618E-2</v>
      </c>
      <c r="P378" s="8">
        <f t="shared" si="346"/>
        <v>3.0148441095890412E-2</v>
      </c>
    </row>
    <row r="379" spans="1:16">
      <c r="A379" s="3" t="str">
        <f t="shared" si="330"/>
        <v>6.1TDJUNIO-25ESTABLE TALLER + N2</v>
      </c>
      <c r="B379" s="41" t="str">
        <f t="shared" si="312"/>
        <v>ESTABLE TALLER + N2</v>
      </c>
      <c r="C379" s="3" t="s">
        <v>32</v>
      </c>
      <c r="D379" s="38" t="str">
        <f>W28</f>
        <v>JUNIO-25</v>
      </c>
      <c r="E379" s="8">
        <f t="shared" ref="E379:P379" si="347">E316</f>
        <v>0.16847599999999999</v>
      </c>
      <c r="F379" s="8">
        <f t="shared" si="347"/>
        <v>0.15624299999999999</v>
      </c>
      <c r="G379" s="8">
        <f t="shared" si="347"/>
        <v>0.116019</v>
      </c>
      <c r="H379" s="8">
        <f t="shared" si="347"/>
        <v>9.3583E-2</v>
      </c>
      <c r="I379" s="8">
        <f t="shared" si="347"/>
        <v>7.7378000000000002E-2</v>
      </c>
      <c r="J379" s="8">
        <f t="shared" si="347"/>
        <v>8.9395000000000002E-2</v>
      </c>
      <c r="K379" s="8">
        <f t="shared" si="347"/>
        <v>8.5192789041095895E-2</v>
      </c>
      <c r="L379" s="8">
        <f t="shared" si="347"/>
        <v>4.6615641095890413E-2</v>
      </c>
      <c r="M379" s="8">
        <f t="shared" si="347"/>
        <v>2.2744879452054795E-2</v>
      </c>
      <c r="N379" s="8">
        <f t="shared" si="347"/>
        <v>2.984610684931507E-2</v>
      </c>
      <c r="O379" s="8">
        <f t="shared" si="347"/>
        <v>2.6370172602739727E-2</v>
      </c>
      <c r="P379" s="8">
        <f t="shared" si="347"/>
        <v>2.6038852054794524E-2</v>
      </c>
    </row>
    <row r="380" spans="1:16">
      <c r="A380" s="3" t="str">
        <f t="shared" si="330"/>
        <v>6.1TDJUNIO-25ESTABLE TALLER + N3</v>
      </c>
      <c r="B380" s="41" t="str">
        <f t="shared" si="312"/>
        <v>ESTABLE TALLER + N3</v>
      </c>
      <c r="C380" s="3" t="s">
        <v>32</v>
      </c>
      <c r="D380" s="38" t="str">
        <f>W28</f>
        <v>JUNIO-25</v>
      </c>
      <c r="E380" s="8">
        <f t="shared" ref="E380:P380" si="348">E317</f>
        <v>0.16429299999999999</v>
      </c>
      <c r="F380" s="8">
        <f t="shared" si="348"/>
        <v>0.15206</v>
      </c>
      <c r="G380" s="8">
        <f t="shared" si="348"/>
        <v>0.111836</v>
      </c>
      <c r="H380" s="8">
        <f t="shared" si="348"/>
        <v>8.9400999999999994E-2</v>
      </c>
      <c r="I380" s="8">
        <f t="shared" si="348"/>
        <v>7.3194999999999996E-2</v>
      </c>
      <c r="J380" s="8">
        <f t="shared" si="348"/>
        <v>8.5211999999999996E-2</v>
      </c>
      <c r="K380" s="8">
        <f t="shared" si="348"/>
        <v>8.2453063013698633E-2</v>
      </c>
      <c r="L380" s="8">
        <f t="shared" si="348"/>
        <v>4.387591506849315E-2</v>
      </c>
      <c r="M380" s="8">
        <f t="shared" si="348"/>
        <v>2.0005153424657533E-2</v>
      </c>
      <c r="N380" s="8">
        <f t="shared" si="348"/>
        <v>2.4366654794520548E-2</v>
      </c>
      <c r="O380" s="8">
        <f t="shared" si="348"/>
        <v>1.9520857534246573E-2</v>
      </c>
      <c r="P380" s="8">
        <f t="shared" si="348"/>
        <v>1.9189536986301371E-2</v>
      </c>
    </row>
    <row r="381" spans="1:16">
      <c r="A381" s="3" t="str">
        <f t="shared" si="330"/>
        <v>6.1TDJUNIO-25DINAMICA N1</v>
      </c>
      <c r="B381" s="41" t="str">
        <f t="shared" si="312"/>
        <v>DINAMICA N1</v>
      </c>
      <c r="C381" s="3" t="s">
        <v>32</v>
      </c>
      <c r="D381" s="38" t="str">
        <f>W28</f>
        <v>JUNIO-25</v>
      </c>
      <c r="E381" s="58">
        <f>'DINAMICA N1'!G50/1000</f>
        <v>0</v>
      </c>
      <c r="F381" s="58">
        <f>'DINAMICA N1'!H50/1000</f>
        <v>0</v>
      </c>
      <c r="G381" s="58">
        <f>'DINAMICA N1'!I50/1000</f>
        <v>0.14193688211841049</v>
      </c>
      <c r="H381" s="58">
        <f>'DINAMICA N1'!J50/1000</f>
        <v>0.13612274397096483</v>
      </c>
      <c r="I381" s="58">
        <f>'DINAMICA N1'!K50/1000</f>
        <v>8.5682601457397728E-2</v>
      </c>
      <c r="J381" s="58">
        <f>'DINAMICA N1'!L50/1000</f>
        <v>0.14055994412917416</v>
      </c>
      <c r="K381" s="60">
        <f t="shared" ref="K381:P381" si="349">K318</f>
        <v>8.1083200000000008E-2</v>
      </c>
      <c r="L381" s="60">
        <f t="shared" si="349"/>
        <v>4.2506052054794519E-2</v>
      </c>
      <c r="M381" s="60">
        <f t="shared" si="349"/>
        <v>1.8635290410958905E-2</v>
      </c>
      <c r="N381" s="60">
        <f t="shared" si="349"/>
        <v>1.4777613698630138E-2</v>
      </c>
      <c r="O381" s="60">
        <f t="shared" si="349"/>
        <v>5.8222273972602734E-3</v>
      </c>
      <c r="P381" s="60">
        <f t="shared" si="349"/>
        <v>2.7511808219178083E-3</v>
      </c>
    </row>
    <row r="382" spans="1:16">
      <c r="A382" s="3" t="str">
        <f t="shared" si="330"/>
        <v>6.1TDJUNIO-25DINAMICA N2</v>
      </c>
      <c r="B382" s="41" t="str">
        <f t="shared" si="312"/>
        <v>DINAMICA N2</v>
      </c>
      <c r="C382" s="3" t="s">
        <v>32</v>
      </c>
      <c r="D382" s="38" t="str">
        <f>W28</f>
        <v>JUNIO-25</v>
      </c>
      <c r="E382" s="58">
        <f>'DINAMICA N2'!G50/1000</f>
        <v>0</v>
      </c>
      <c r="F382" s="58">
        <f>'DINAMICA N2'!H50/1000</f>
        <v>0</v>
      </c>
      <c r="G382" s="58">
        <f>'DINAMICA N2'!I50/1000</f>
        <v>0.12568224931841049</v>
      </c>
      <c r="H382" s="58">
        <f>'DINAMICA N2'!J50/1000</f>
        <v>0.11986811117096484</v>
      </c>
      <c r="I382" s="58">
        <f>'DINAMICA N2'!K50/1000</f>
        <v>6.9427968657397726E-2</v>
      </c>
      <c r="J382" s="58">
        <f>'DINAMICA N2'!L50/1000</f>
        <v>0.12430531132917418</v>
      </c>
      <c r="K382" s="60">
        <f t="shared" ref="K382:P382" si="350">K319</f>
        <v>8.1083200000000008E-2</v>
      </c>
      <c r="L382" s="60">
        <f t="shared" si="350"/>
        <v>4.2506052054794519E-2</v>
      </c>
      <c r="M382" s="60">
        <f t="shared" si="350"/>
        <v>1.8635290410958905E-2</v>
      </c>
      <c r="N382" s="60">
        <f t="shared" si="350"/>
        <v>1.4777613698630138E-2</v>
      </c>
      <c r="O382" s="60">
        <f t="shared" si="350"/>
        <v>5.8222273972602734E-3</v>
      </c>
      <c r="P382" s="60">
        <f t="shared" si="350"/>
        <v>2.7511808219178083E-3</v>
      </c>
    </row>
    <row r="383" spans="1:16">
      <c r="A383" s="3" t="str">
        <f t="shared" si="330"/>
        <v>6.1TDJUNIO-25DINAMICA N3</v>
      </c>
      <c r="B383" s="41" t="str">
        <f t="shared" si="312"/>
        <v>DINAMICA N3</v>
      </c>
      <c r="C383" s="3" t="s">
        <v>32</v>
      </c>
      <c r="D383" s="38" t="str">
        <f>W28</f>
        <v>JUNIO-25</v>
      </c>
      <c r="E383" s="58">
        <f>'DINAMICA N3'!G50/1000</f>
        <v>0</v>
      </c>
      <c r="F383" s="58">
        <f>'DINAMICA N3'!H50/1000</f>
        <v>0</v>
      </c>
      <c r="G383" s="58">
        <f>'DINAMICA N3'!I50/1000</f>
        <v>0.12061600211841046</v>
      </c>
      <c r="H383" s="58">
        <f>'DINAMICA N3'!J50/1000</f>
        <v>0.11480186397096483</v>
      </c>
      <c r="I383" s="58">
        <f>'DINAMICA N3'!K50/1000</f>
        <v>6.4361721457397728E-2</v>
      </c>
      <c r="J383" s="58">
        <f>'DINAMICA N3'!L50/1000</f>
        <v>0.11923906412917416</v>
      </c>
      <c r="K383" s="60">
        <f t="shared" ref="K383:P383" si="351">K320</f>
        <v>8.1083200000000008E-2</v>
      </c>
      <c r="L383" s="60">
        <f t="shared" si="351"/>
        <v>4.2506052054794519E-2</v>
      </c>
      <c r="M383" s="60">
        <f t="shared" si="351"/>
        <v>1.8635290410958905E-2</v>
      </c>
      <c r="N383" s="60">
        <f t="shared" si="351"/>
        <v>1.4777613698630138E-2</v>
      </c>
      <c r="O383" s="60">
        <f t="shared" si="351"/>
        <v>5.8222273972602734E-3</v>
      </c>
      <c r="P383" s="60">
        <f t="shared" si="351"/>
        <v>2.7511808219178083E-3</v>
      </c>
    </row>
    <row r="384" spans="1:16">
      <c r="A384" s="3" t="str">
        <f>C384&amp;D384&amp;B384</f>
        <v>2.0TDJULIO-25ESTABLE N1</v>
      </c>
      <c r="B384" s="41" t="str">
        <f t="shared" si="312"/>
        <v>ESTABLE N1</v>
      </c>
      <c r="C384" s="3" t="s">
        <v>56</v>
      </c>
      <c r="D384" s="38" t="str">
        <f>W29</f>
        <v>JULIO-25</v>
      </c>
      <c r="E384" s="8">
        <f>E321</f>
        <v>0.234345</v>
      </c>
      <c r="F384" s="8">
        <f t="shared" ref="F384:J384" si="352">F321</f>
        <v>0.162388</v>
      </c>
      <c r="G384" s="8">
        <f t="shared" si="352"/>
        <v>0.13711000000000001</v>
      </c>
      <c r="H384" s="8">
        <f t="shared" si="352"/>
        <v>0</v>
      </c>
      <c r="I384" s="8">
        <f t="shared" si="352"/>
        <v>0</v>
      </c>
      <c r="J384" s="8">
        <f t="shared" si="352"/>
        <v>0</v>
      </c>
      <c r="K384" s="8">
        <f>K321</f>
        <v>7.5902501369863012E-2</v>
      </c>
      <c r="L384" s="8">
        <f>L321</f>
        <v>1.9874602739726028E-3</v>
      </c>
      <c r="M384" s="8"/>
      <c r="N384" s="8"/>
      <c r="O384" s="8"/>
      <c r="P384" s="8"/>
    </row>
    <row r="385" spans="1:17">
      <c r="A385" s="3" t="str">
        <f t="shared" ref="A385:A404" si="353">C385&amp;D385&amp;B385</f>
        <v>2.0TDJULIO-25ESTABLE N2</v>
      </c>
      <c r="B385" s="41" t="str">
        <f t="shared" si="312"/>
        <v>ESTABLE N2</v>
      </c>
      <c r="C385" s="3" t="s">
        <v>56</v>
      </c>
      <c r="D385" s="38" t="str">
        <f>W29</f>
        <v>JULIO-25</v>
      </c>
      <c r="E385" s="8">
        <f t="shared" ref="E385:L385" si="354">E322</f>
        <v>0.222528</v>
      </c>
      <c r="F385" s="8">
        <f t="shared" si="354"/>
        <v>0.15057100000000001</v>
      </c>
      <c r="G385" s="8">
        <f t="shared" si="354"/>
        <v>0.12529299999999999</v>
      </c>
      <c r="H385" s="8">
        <f t="shared" si="354"/>
        <v>0</v>
      </c>
      <c r="I385" s="8">
        <f t="shared" si="354"/>
        <v>0</v>
      </c>
      <c r="J385" s="8">
        <f t="shared" si="354"/>
        <v>0</v>
      </c>
      <c r="K385" s="8">
        <f t="shared" si="354"/>
        <v>7.5902501369863012E-2</v>
      </c>
      <c r="L385" s="8">
        <f t="shared" si="354"/>
        <v>1.9874602739726028E-3</v>
      </c>
      <c r="M385" s="8"/>
      <c r="N385" s="8"/>
      <c r="O385" s="8"/>
      <c r="P385" s="8"/>
    </row>
    <row r="386" spans="1:17">
      <c r="A386" s="3" t="str">
        <f t="shared" si="353"/>
        <v>2.0TDJULIO-25ESTABLE N3</v>
      </c>
      <c r="B386" s="41" t="str">
        <f t="shared" si="312"/>
        <v>ESTABLE N3</v>
      </c>
      <c r="C386" s="3" t="s">
        <v>56</v>
      </c>
      <c r="D386" s="38" t="str">
        <f>W29</f>
        <v>JULIO-25</v>
      </c>
      <c r="E386" s="8">
        <f t="shared" ref="E386:L386" si="355">E323</f>
        <v>0.216254</v>
      </c>
      <c r="F386" s="8">
        <f t="shared" si="355"/>
        <v>0.14429600000000001</v>
      </c>
      <c r="G386" s="8">
        <f t="shared" si="355"/>
        <v>0.119019</v>
      </c>
      <c r="H386" s="8">
        <f t="shared" si="355"/>
        <v>0</v>
      </c>
      <c r="I386" s="8">
        <f t="shared" si="355"/>
        <v>0</v>
      </c>
      <c r="J386" s="8">
        <f t="shared" si="355"/>
        <v>0</v>
      </c>
      <c r="K386" s="8">
        <f t="shared" si="355"/>
        <v>7.5902501369863012E-2</v>
      </c>
      <c r="L386" s="8">
        <f t="shared" si="355"/>
        <v>1.9874602739726028E-3</v>
      </c>
      <c r="M386" s="8"/>
      <c r="N386" s="8"/>
      <c r="O386" s="8"/>
      <c r="P386" s="8"/>
    </row>
    <row r="387" spans="1:17">
      <c r="A387" s="3" t="str">
        <f t="shared" si="353"/>
        <v>2.0TDJULIO-25ESTABLE PLUS N1</v>
      </c>
      <c r="B387" s="41" t="str">
        <f t="shared" si="312"/>
        <v>ESTABLE PLUS N1</v>
      </c>
      <c r="C387" s="3" t="s">
        <v>56</v>
      </c>
      <c r="D387" s="38" t="str">
        <f>W29</f>
        <v>JULIO-25</v>
      </c>
      <c r="E387" s="8">
        <f t="shared" ref="E387:L387" si="356">E324</f>
        <v>0.223219</v>
      </c>
      <c r="F387" s="8">
        <f t="shared" si="356"/>
        <v>0.15126100000000001</v>
      </c>
      <c r="G387" s="8">
        <f t="shared" si="356"/>
        <v>0.12598300000000001</v>
      </c>
      <c r="H387" s="8">
        <f t="shared" si="356"/>
        <v>0</v>
      </c>
      <c r="I387" s="8">
        <f t="shared" si="356"/>
        <v>0</v>
      </c>
      <c r="J387" s="8">
        <f t="shared" si="356"/>
        <v>0</v>
      </c>
      <c r="K387" s="8">
        <f t="shared" si="356"/>
        <v>9.7820309589041102E-2</v>
      </c>
      <c r="L387" s="8">
        <f t="shared" si="356"/>
        <v>5.1302528767123289E-2</v>
      </c>
      <c r="M387" s="8"/>
      <c r="N387" s="8"/>
      <c r="O387" s="8"/>
      <c r="P387" s="8"/>
    </row>
    <row r="388" spans="1:17">
      <c r="A388" s="3" t="str">
        <f t="shared" si="353"/>
        <v>2.0TDJULIO-25ESTABLE PLUS N2</v>
      </c>
      <c r="B388" s="41" t="str">
        <f t="shared" si="312"/>
        <v>ESTABLE PLUS N2</v>
      </c>
      <c r="C388" s="3" t="s">
        <v>56</v>
      </c>
      <c r="D388" s="38" t="str">
        <f>W29</f>
        <v>JULIO-25</v>
      </c>
      <c r="E388" s="8">
        <f t="shared" ref="E388:L388" si="357">E325</f>
        <v>0.21795999999999999</v>
      </c>
      <c r="F388" s="8">
        <f t="shared" si="357"/>
        <v>0.14600199999999999</v>
      </c>
      <c r="G388" s="8">
        <f t="shared" si="357"/>
        <v>0.120725</v>
      </c>
      <c r="H388" s="8">
        <f t="shared" si="357"/>
        <v>0</v>
      </c>
      <c r="I388" s="8">
        <f t="shared" si="357"/>
        <v>0</v>
      </c>
      <c r="J388" s="8">
        <f t="shared" si="357"/>
        <v>0</v>
      </c>
      <c r="K388" s="8">
        <f t="shared" si="357"/>
        <v>9.2340857534246576E-2</v>
      </c>
      <c r="L388" s="8">
        <f t="shared" si="357"/>
        <v>4.5823076712328763E-2</v>
      </c>
      <c r="M388" s="8"/>
      <c r="N388" s="8"/>
      <c r="O388" s="8"/>
      <c r="P388" s="8"/>
    </row>
    <row r="389" spans="1:17">
      <c r="A389" s="3" t="str">
        <f t="shared" si="353"/>
        <v>2.0TDJULIO-25ESTABLE PLUS N3</v>
      </c>
      <c r="B389" s="41" t="str">
        <f t="shared" si="312"/>
        <v>ESTABLE PLUS N3</v>
      </c>
      <c r="C389" s="3" t="s">
        <v>56</v>
      </c>
      <c r="D389" s="38" t="str">
        <f>W29</f>
        <v>JULIO-25</v>
      </c>
      <c r="E389" s="8">
        <f t="shared" ref="E389:L389" si="358">E326</f>
        <v>0.21335100000000001</v>
      </c>
      <c r="F389" s="8">
        <f t="shared" si="358"/>
        <v>0.14139299999999999</v>
      </c>
      <c r="G389" s="8">
        <f t="shared" si="358"/>
        <v>0.116115</v>
      </c>
      <c r="H389" s="8">
        <f t="shared" si="358"/>
        <v>0</v>
      </c>
      <c r="I389" s="8">
        <f t="shared" si="358"/>
        <v>0</v>
      </c>
      <c r="J389" s="8">
        <f t="shared" si="358"/>
        <v>0</v>
      </c>
      <c r="K389" s="8">
        <f t="shared" si="358"/>
        <v>8.686140547945205E-2</v>
      </c>
      <c r="L389" s="8">
        <f t="shared" si="358"/>
        <v>4.0343624657534244E-2</v>
      </c>
      <c r="M389" s="8"/>
      <c r="N389" s="8"/>
      <c r="O389" s="8"/>
      <c r="P389" s="8"/>
    </row>
    <row r="390" spans="1:17">
      <c r="A390" s="3" t="str">
        <f t="shared" si="353"/>
        <v>2.0TDJULIO-251P N1</v>
      </c>
      <c r="B390" s="41" t="str">
        <f t="shared" si="312"/>
        <v>1P N1</v>
      </c>
      <c r="C390" s="3" t="s">
        <v>56</v>
      </c>
      <c r="D390" s="38" t="str">
        <f>W29</f>
        <v>JULIO-25</v>
      </c>
      <c r="E390" s="8">
        <f t="shared" ref="E390:L390" si="359">E327</f>
        <v>0.15454999999999999</v>
      </c>
      <c r="F390" s="8">
        <f t="shared" si="359"/>
        <v>0.15454999999999999</v>
      </c>
      <c r="G390" s="8">
        <f t="shared" si="359"/>
        <v>0.15454999999999999</v>
      </c>
      <c r="H390" s="8">
        <f t="shared" si="359"/>
        <v>0</v>
      </c>
      <c r="I390" s="8">
        <f t="shared" si="359"/>
        <v>0</v>
      </c>
      <c r="J390" s="8">
        <f t="shared" si="359"/>
        <v>0</v>
      </c>
      <c r="K390" s="8">
        <f t="shared" si="359"/>
        <v>0.10877921369863014</v>
      </c>
      <c r="L390" s="8">
        <f t="shared" si="359"/>
        <v>5.9521706849315063E-2</v>
      </c>
      <c r="M390" s="8"/>
      <c r="N390" s="8"/>
      <c r="O390" s="8"/>
      <c r="P390" s="8"/>
    </row>
    <row r="391" spans="1:17">
      <c r="A391" s="3" t="str">
        <f t="shared" si="353"/>
        <v>2.0TDJULIO-251P N2</v>
      </c>
      <c r="B391" s="41" t="str">
        <f t="shared" si="312"/>
        <v>1P N2</v>
      </c>
      <c r="C391" s="3" t="s">
        <v>56</v>
      </c>
      <c r="D391" s="38" t="str">
        <f>W29</f>
        <v>JULIO-25</v>
      </c>
      <c r="E391" s="8">
        <f t="shared" ref="E391:L391" si="360">E328</f>
        <v>0.149474</v>
      </c>
      <c r="F391" s="8">
        <f t="shared" si="360"/>
        <v>0.149474</v>
      </c>
      <c r="G391" s="8">
        <f t="shared" si="360"/>
        <v>0.149474</v>
      </c>
      <c r="H391" s="8">
        <f t="shared" si="360"/>
        <v>0</v>
      </c>
      <c r="I391" s="8">
        <f t="shared" si="360"/>
        <v>0</v>
      </c>
      <c r="J391" s="8">
        <f t="shared" si="360"/>
        <v>0</v>
      </c>
      <c r="K391" s="8">
        <f t="shared" si="360"/>
        <v>0.10329976164383563</v>
      </c>
      <c r="L391" s="8">
        <f t="shared" si="360"/>
        <v>5.4042254794520544E-2</v>
      </c>
      <c r="M391" s="8"/>
      <c r="N391" s="8"/>
      <c r="O391" s="8"/>
      <c r="P391" s="8"/>
    </row>
    <row r="392" spans="1:17">
      <c r="A392" s="3" t="str">
        <f t="shared" si="353"/>
        <v>2.0TDJULIO-251P N3</v>
      </c>
      <c r="B392" s="41" t="str">
        <f t="shared" si="312"/>
        <v>1P N3</v>
      </c>
      <c r="C392" s="3" t="s">
        <v>56</v>
      </c>
      <c r="D392" s="38" t="str">
        <f>W29</f>
        <v>JULIO-25</v>
      </c>
      <c r="E392" s="8">
        <f t="shared" ref="E392:L392" si="361">E329</f>
        <v>0.144398</v>
      </c>
      <c r="F392" s="8">
        <f t="shared" si="361"/>
        <v>0.144398</v>
      </c>
      <c r="G392" s="8">
        <f t="shared" si="361"/>
        <v>0.144398</v>
      </c>
      <c r="H392" s="8">
        <f t="shared" si="361"/>
        <v>0</v>
      </c>
      <c r="I392" s="8">
        <f t="shared" si="361"/>
        <v>0</v>
      </c>
      <c r="J392" s="8">
        <f t="shared" si="361"/>
        <v>0</v>
      </c>
      <c r="K392" s="8">
        <f t="shared" si="361"/>
        <v>9.3710720547945214E-2</v>
      </c>
      <c r="L392" s="8">
        <f t="shared" si="361"/>
        <v>5.4042254794520544E-2</v>
      </c>
      <c r="M392" s="8"/>
      <c r="N392" s="8"/>
      <c r="O392" s="8"/>
      <c r="P392" s="8"/>
    </row>
    <row r="393" spans="1:17">
      <c r="A393" s="3" t="str">
        <f t="shared" si="353"/>
        <v>2.0TDJULIO-251P XL N1</v>
      </c>
      <c r="B393" s="41" t="str">
        <f t="shared" si="312"/>
        <v>1P XL N1</v>
      </c>
      <c r="C393" s="3" t="s">
        <v>56</v>
      </c>
      <c r="D393" s="38" t="str">
        <f>W29</f>
        <v>JULIO-25</v>
      </c>
      <c r="E393" s="8">
        <f>E330</f>
        <v>0.15454999999999999</v>
      </c>
      <c r="F393" s="8">
        <f t="shared" ref="F393:L393" si="362">F330</f>
        <v>0.15454999999999999</v>
      </c>
      <c r="G393" s="8">
        <f t="shared" si="362"/>
        <v>0.15454999999999999</v>
      </c>
      <c r="H393" s="8">
        <f t="shared" si="362"/>
        <v>0</v>
      </c>
      <c r="I393" s="8">
        <f t="shared" si="362"/>
        <v>0</v>
      </c>
      <c r="J393" s="8">
        <f t="shared" si="362"/>
        <v>0</v>
      </c>
      <c r="K393" s="8">
        <f t="shared" si="362"/>
        <v>0.16494359726027397</v>
      </c>
      <c r="L393" s="8">
        <f t="shared" si="362"/>
        <v>0.15815184383561642</v>
      </c>
      <c r="M393" s="8"/>
      <c r="N393" s="8"/>
      <c r="O393" s="8"/>
      <c r="P393" s="8"/>
      <c r="Q393" s="8"/>
    </row>
    <row r="394" spans="1:17">
      <c r="A394" s="3" t="str">
        <f t="shared" si="353"/>
        <v>2.0TDJULIO-251P XL N2</v>
      </c>
      <c r="B394" s="41" t="str">
        <f t="shared" si="312"/>
        <v>1P XL N2</v>
      </c>
      <c r="C394" s="3" t="s">
        <v>56</v>
      </c>
      <c r="D394" s="38" t="str">
        <f>W29</f>
        <v>JULIO-25</v>
      </c>
      <c r="E394" s="8">
        <f t="shared" ref="E394:L394" si="363">E331</f>
        <v>0.149474</v>
      </c>
      <c r="F394" s="8">
        <f t="shared" si="363"/>
        <v>0.149474</v>
      </c>
      <c r="G394" s="8">
        <f t="shared" si="363"/>
        <v>0.149474</v>
      </c>
      <c r="H394" s="8">
        <f t="shared" si="363"/>
        <v>0</v>
      </c>
      <c r="I394" s="8">
        <f t="shared" si="363"/>
        <v>0</v>
      </c>
      <c r="J394" s="8">
        <f t="shared" si="363"/>
        <v>0</v>
      </c>
      <c r="K394" s="8">
        <f t="shared" si="363"/>
        <v>0.15049465753424657</v>
      </c>
      <c r="L394" s="8">
        <f t="shared" si="363"/>
        <v>0.14437695342465753</v>
      </c>
      <c r="M394" s="8"/>
      <c r="N394" s="8"/>
      <c r="O394" s="8"/>
      <c r="P394" s="8"/>
    </row>
    <row r="395" spans="1:17">
      <c r="A395" s="3" t="str">
        <f t="shared" si="353"/>
        <v>2.0TDJULIO-251P XL N3</v>
      </c>
      <c r="B395" s="41" t="str">
        <f t="shared" si="312"/>
        <v>1P XL N3</v>
      </c>
      <c r="C395" s="3" t="s">
        <v>56</v>
      </c>
      <c r="D395" s="38" t="str">
        <f>W29</f>
        <v>JULIO-25</v>
      </c>
      <c r="E395" s="8">
        <f t="shared" ref="E395:L395" si="364">E332</f>
        <v>0.144398</v>
      </c>
      <c r="F395" s="8">
        <f t="shared" si="364"/>
        <v>0.144398</v>
      </c>
      <c r="G395" s="8">
        <f t="shared" si="364"/>
        <v>0.144398</v>
      </c>
      <c r="H395" s="8">
        <f t="shared" si="364"/>
        <v>0</v>
      </c>
      <c r="I395" s="8">
        <f t="shared" si="364"/>
        <v>0</v>
      </c>
      <c r="J395" s="8">
        <f t="shared" si="364"/>
        <v>0</v>
      </c>
      <c r="K395" s="8">
        <f t="shared" si="364"/>
        <v>0.14364534246575342</v>
      </c>
      <c r="L395" s="8">
        <f t="shared" si="364"/>
        <v>0.13341804931506851</v>
      </c>
      <c r="M395" s="8"/>
      <c r="N395" s="8"/>
      <c r="O395" s="8"/>
      <c r="P395" s="8"/>
    </row>
    <row r="396" spans="1:17">
      <c r="A396" s="3" t="str">
        <f t="shared" si="353"/>
        <v>2.0TDJULIO-25ESTABLE TALLER N1</v>
      </c>
      <c r="B396" s="41" t="str">
        <f t="shared" si="312"/>
        <v>ESTABLE TALLER N1</v>
      </c>
      <c r="C396" s="3" t="s">
        <v>56</v>
      </c>
      <c r="D396" s="38" t="str">
        <f>W29</f>
        <v>JULIO-25</v>
      </c>
      <c r="E396" s="8">
        <f t="shared" ref="E396:L396" si="365">E333</f>
        <v>0.22358600000000001</v>
      </c>
      <c r="F396" s="8">
        <f t="shared" si="365"/>
        <v>0.15425800000000001</v>
      </c>
      <c r="G396" s="8">
        <f t="shared" si="365"/>
        <v>0.11483500000000001</v>
      </c>
      <c r="H396" s="8">
        <f t="shared" si="365"/>
        <v>0</v>
      </c>
      <c r="I396" s="8">
        <f t="shared" si="365"/>
        <v>0</v>
      </c>
      <c r="J396" s="8">
        <f t="shared" si="365"/>
        <v>0</v>
      </c>
      <c r="K396" s="8">
        <f t="shared" si="365"/>
        <v>7.5902501369863012E-2</v>
      </c>
      <c r="L396" s="8">
        <f t="shared" si="365"/>
        <v>1.9874602739726028E-3</v>
      </c>
      <c r="M396" s="8"/>
      <c r="N396" s="8"/>
      <c r="O396" s="8"/>
      <c r="P396" s="8"/>
    </row>
    <row r="397" spans="1:17">
      <c r="A397" s="3" t="str">
        <f t="shared" si="353"/>
        <v>2.0TDJULIO-25ESTABLE TALLER N2</v>
      </c>
      <c r="B397" s="41" t="str">
        <f t="shared" si="312"/>
        <v>ESTABLE TALLER N2</v>
      </c>
      <c r="C397" s="3" t="s">
        <v>56</v>
      </c>
      <c r="D397" s="38" t="str">
        <f>W29</f>
        <v>JULIO-25</v>
      </c>
      <c r="E397" s="8">
        <f t="shared" ref="E397:L397" si="366">E334</f>
        <v>0.21176900000000001</v>
      </c>
      <c r="F397" s="8">
        <f t="shared" si="366"/>
        <v>0.14244100000000001</v>
      </c>
      <c r="G397" s="8">
        <f t="shared" si="366"/>
        <v>0.103017</v>
      </c>
      <c r="H397" s="8">
        <f t="shared" si="366"/>
        <v>0</v>
      </c>
      <c r="I397" s="8">
        <f t="shared" si="366"/>
        <v>0</v>
      </c>
      <c r="J397" s="8">
        <f t="shared" si="366"/>
        <v>0</v>
      </c>
      <c r="K397" s="8">
        <f t="shared" si="366"/>
        <v>7.5902501369863012E-2</v>
      </c>
      <c r="L397" s="8">
        <f t="shared" si="366"/>
        <v>1.9874602739726028E-3</v>
      </c>
      <c r="M397" s="8"/>
      <c r="N397" s="8"/>
      <c r="O397" s="8"/>
      <c r="P397" s="9"/>
    </row>
    <row r="398" spans="1:17">
      <c r="A398" s="3" t="str">
        <f t="shared" si="353"/>
        <v>2.0TDJULIO-25ESTABLE TALLER N3</v>
      </c>
      <c r="B398" s="41" t="str">
        <f t="shared" si="312"/>
        <v>ESTABLE TALLER N3</v>
      </c>
      <c r="C398" s="3" t="s">
        <v>56</v>
      </c>
      <c r="D398" s="38" t="str">
        <f>W29</f>
        <v>JULIO-25</v>
      </c>
      <c r="E398" s="8">
        <f t="shared" ref="E398:L398" si="367">E335</f>
        <v>0.20549400000000001</v>
      </c>
      <c r="F398" s="8">
        <f t="shared" si="367"/>
        <v>0.13616700000000001</v>
      </c>
      <c r="G398" s="8">
        <f t="shared" si="367"/>
        <v>9.6742999999999996E-2</v>
      </c>
      <c r="H398" s="8">
        <f t="shared" si="367"/>
        <v>0</v>
      </c>
      <c r="I398" s="8">
        <f t="shared" si="367"/>
        <v>0</v>
      </c>
      <c r="J398" s="8">
        <f t="shared" si="367"/>
        <v>0</v>
      </c>
      <c r="K398" s="8">
        <f t="shared" si="367"/>
        <v>7.5902501369863012E-2</v>
      </c>
      <c r="L398" s="8">
        <f t="shared" si="367"/>
        <v>1.9874602739726028E-3</v>
      </c>
      <c r="M398" s="8"/>
      <c r="N398" s="8"/>
      <c r="O398" s="8"/>
      <c r="P398" s="8"/>
    </row>
    <row r="399" spans="1:17">
      <c r="A399" s="3" t="str">
        <f t="shared" si="353"/>
        <v>2.0TDJULIO-25ESTABLE TALLER + N1</v>
      </c>
      <c r="B399" s="41" t="str">
        <f t="shared" si="312"/>
        <v>ESTABLE TALLER + N1</v>
      </c>
      <c r="C399" s="3" t="s">
        <v>56</v>
      </c>
      <c r="D399" s="38" t="str">
        <f>W29</f>
        <v>JULIO-25</v>
      </c>
      <c r="E399" s="8">
        <f t="shared" ref="E399:L399" si="368">E336</f>
        <v>0.21245900000000001</v>
      </c>
      <c r="F399" s="8">
        <f t="shared" si="368"/>
        <v>0.14313100000000001</v>
      </c>
      <c r="G399" s="8">
        <f t="shared" si="368"/>
        <v>0.10370799999999999</v>
      </c>
      <c r="H399" s="8">
        <f t="shared" si="368"/>
        <v>0</v>
      </c>
      <c r="I399" s="8">
        <f t="shared" si="368"/>
        <v>0</v>
      </c>
      <c r="J399" s="8">
        <f t="shared" si="368"/>
        <v>0</v>
      </c>
      <c r="K399" s="8">
        <f t="shared" si="368"/>
        <v>9.7820309589041102E-2</v>
      </c>
      <c r="L399" s="8">
        <f t="shared" si="368"/>
        <v>5.1302528767123289E-2</v>
      </c>
      <c r="M399" s="8"/>
      <c r="N399" s="8"/>
      <c r="O399" s="8"/>
      <c r="P399" s="8"/>
    </row>
    <row r="400" spans="1:17">
      <c r="A400" s="3" t="str">
        <f t="shared" si="353"/>
        <v>2.0TDJULIO-25ESTABLE TALLER + N2</v>
      </c>
      <c r="B400" s="41" t="str">
        <f t="shared" si="312"/>
        <v>ESTABLE TALLER + N2</v>
      </c>
      <c r="C400" s="3" t="s">
        <v>56</v>
      </c>
      <c r="D400" s="38" t="str">
        <f>W29</f>
        <v>JULIO-25</v>
      </c>
      <c r="E400" s="8">
        <f t="shared" ref="E400:L400" si="369">E337</f>
        <v>0.2072</v>
      </c>
      <c r="F400" s="8">
        <f t="shared" si="369"/>
        <v>0.13787199999999999</v>
      </c>
      <c r="G400" s="8">
        <f t="shared" si="369"/>
        <v>9.8448999999999995E-2</v>
      </c>
      <c r="H400" s="8">
        <f t="shared" si="369"/>
        <v>0</v>
      </c>
      <c r="I400" s="8">
        <f t="shared" si="369"/>
        <v>0</v>
      </c>
      <c r="J400" s="8">
        <f t="shared" si="369"/>
        <v>0</v>
      </c>
      <c r="K400" s="8">
        <f t="shared" si="369"/>
        <v>9.2340857534246576E-2</v>
      </c>
      <c r="L400" s="8">
        <f t="shared" si="369"/>
        <v>4.5823076712328763E-2</v>
      </c>
      <c r="M400" s="8"/>
      <c r="N400" s="8"/>
      <c r="O400" s="8"/>
      <c r="P400" s="8"/>
    </row>
    <row r="401" spans="1:16">
      <c r="A401" s="3" t="str">
        <f t="shared" si="353"/>
        <v>2.0TDJULIO-25ESTABLE TALLER + N3</v>
      </c>
      <c r="B401" s="41" t="str">
        <f t="shared" si="312"/>
        <v>ESTABLE TALLER + N3</v>
      </c>
      <c r="C401" s="3" t="s">
        <v>56</v>
      </c>
      <c r="D401" s="38" t="str">
        <f>W29</f>
        <v>JULIO-25</v>
      </c>
      <c r="E401" s="8">
        <f t="shared" ref="E401:L401" si="370">E338</f>
        <v>0.20259099999999999</v>
      </c>
      <c r="F401" s="8">
        <f t="shared" si="370"/>
        <v>0.13326299999999999</v>
      </c>
      <c r="G401" s="8">
        <f t="shared" si="370"/>
        <v>9.3840000000000007E-2</v>
      </c>
      <c r="H401" s="8">
        <f t="shared" si="370"/>
        <v>0</v>
      </c>
      <c r="I401" s="8">
        <f t="shared" si="370"/>
        <v>0</v>
      </c>
      <c r="J401" s="8">
        <f t="shared" si="370"/>
        <v>0</v>
      </c>
      <c r="K401" s="8">
        <f t="shared" si="370"/>
        <v>8.686140547945205E-2</v>
      </c>
      <c r="L401" s="8">
        <f t="shared" si="370"/>
        <v>4.0343624657534244E-2</v>
      </c>
      <c r="M401" s="8"/>
      <c r="N401" s="8"/>
      <c r="O401" s="8"/>
      <c r="P401" s="8"/>
    </row>
    <row r="402" spans="1:16">
      <c r="A402" s="3" t="str">
        <f t="shared" si="353"/>
        <v>2.0TDJULIO-25DINAMICA N1</v>
      </c>
      <c r="B402" s="41" t="str">
        <f t="shared" si="312"/>
        <v>DINAMICA N1</v>
      </c>
      <c r="C402" s="3" t="s">
        <v>56</v>
      </c>
      <c r="D402" s="38" t="str">
        <f>W29</f>
        <v>JULIO-25</v>
      </c>
      <c r="E402" s="58">
        <f>'DINAMICA N1'!AT51/1000</f>
        <v>0.21262929644054065</v>
      </c>
      <c r="F402" s="58">
        <f>'DINAMICA N1'!AU51/1000</f>
        <v>0.16592489464982776</v>
      </c>
      <c r="G402" s="58">
        <f>'DINAMICA N1'!AV51/1000</f>
        <v>0.14202110046650146</v>
      </c>
      <c r="H402" s="58">
        <f>'DINAMICA N1'!AW51/1000</f>
        <v>0</v>
      </c>
      <c r="I402" s="58">
        <f>'DINAMICA N1'!AX51/1000</f>
        <v>0</v>
      </c>
      <c r="J402" s="58">
        <f>'DINAMICA N1'!AY51/1000</f>
        <v>0</v>
      </c>
      <c r="K402" s="58">
        <f t="shared" ref="K402:L402" si="371">K339</f>
        <v>7.5902501369863012E-2</v>
      </c>
      <c r="L402" s="58">
        <f t="shared" si="371"/>
        <v>1.9874602739726028E-3</v>
      </c>
      <c r="M402" s="60"/>
      <c r="N402" s="60"/>
      <c r="O402" s="60"/>
      <c r="P402" s="60"/>
    </row>
    <row r="403" spans="1:16">
      <c r="A403" s="3" t="str">
        <f t="shared" si="353"/>
        <v>2.0TDJULIO-25DINAMICA N2</v>
      </c>
      <c r="B403" s="41" t="str">
        <f t="shared" si="312"/>
        <v>DINAMICA N2</v>
      </c>
      <c r="C403" s="3" t="s">
        <v>56</v>
      </c>
      <c r="D403" s="38" t="str">
        <f>W29</f>
        <v>JULIO-25</v>
      </c>
      <c r="E403" s="58">
        <f>'DINAMICA N2'!AT51/1000</f>
        <v>0.19637466364054068</v>
      </c>
      <c r="F403" s="58">
        <f>'DINAMICA N2'!AU51/1000</f>
        <v>0.14967026184982779</v>
      </c>
      <c r="G403" s="58">
        <f>'DINAMICA N2'!AV51/1000</f>
        <v>0.12576646766650146</v>
      </c>
      <c r="H403" s="58">
        <f>'DINAMICA N2'!AW51/1000</f>
        <v>0</v>
      </c>
      <c r="I403" s="58">
        <f>'DINAMICA N2'!AX51/1000</f>
        <v>0</v>
      </c>
      <c r="J403" s="58">
        <f>'DINAMICA N2'!AY51/1000</f>
        <v>0</v>
      </c>
      <c r="K403" s="58">
        <f t="shared" ref="K403:L403" si="372">K340</f>
        <v>7.5902501369863012E-2</v>
      </c>
      <c r="L403" s="58">
        <f t="shared" si="372"/>
        <v>1.9874602739726028E-3</v>
      </c>
      <c r="M403" s="60"/>
      <c r="N403" s="60"/>
      <c r="O403" s="60"/>
      <c r="P403" s="60"/>
    </row>
    <row r="404" spans="1:16">
      <c r="A404" s="3" t="str">
        <f t="shared" si="353"/>
        <v>2.0TDJULIO-25DINAMICA N3</v>
      </c>
      <c r="B404" s="41" t="str">
        <f t="shared" si="312"/>
        <v>DINAMICA N3</v>
      </c>
      <c r="C404" s="3" t="s">
        <v>56</v>
      </c>
      <c r="D404" s="38" t="str">
        <f>W29</f>
        <v>JULIO-25</v>
      </c>
      <c r="E404" s="58">
        <f>'DINAMICA N3'!AT51/1000</f>
        <v>0.19130841644054067</v>
      </c>
      <c r="F404" s="58">
        <f>'DINAMICA N3'!AU51/1000</f>
        <v>0.14460401464982778</v>
      </c>
      <c r="G404" s="58">
        <f>'DINAMICA N3'!AV51/1000</f>
        <v>0.12070022046650146</v>
      </c>
      <c r="H404" s="58">
        <f>'DINAMICA N3'!AW51/1000</f>
        <v>0</v>
      </c>
      <c r="I404" s="58">
        <f>'DINAMICA N3'!AX51/1000</f>
        <v>0</v>
      </c>
      <c r="J404" s="58">
        <f>'DINAMICA N3'!AY51/1000</f>
        <v>0</v>
      </c>
      <c r="K404" s="58">
        <f t="shared" ref="K404:L404" si="373">K341</f>
        <v>7.5902501369863012E-2</v>
      </c>
      <c r="L404" s="58">
        <f t="shared" si="373"/>
        <v>1.9874602739726028E-3</v>
      </c>
      <c r="M404" s="60"/>
      <c r="N404" s="60"/>
      <c r="O404" s="60"/>
      <c r="P404" s="60"/>
    </row>
    <row r="405" spans="1:16">
      <c r="A405" s="3" t="str">
        <f>C405&amp;D405&amp;B405</f>
        <v>3.0TDJULIO-25ESTABLE N1</v>
      </c>
      <c r="B405" s="41" t="str">
        <f t="shared" si="312"/>
        <v>ESTABLE N1</v>
      </c>
      <c r="C405" s="3" t="s">
        <v>31</v>
      </c>
      <c r="D405" s="38" t="str">
        <f>W29</f>
        <v>JULIO-25</v>
      </c>
      <c r="E405" s="8">
        <f t="shared" ref="E405:J405" si="374">E342</f>
        <v>0.21865799999999999</v>
      </c>
      <c r="F405" s="8">
        <f t="shared" si="374"/>
        <v>0.18845600000000001</v>
      </c>
      <c r="G405" s="8">
        <f t="shared" si="374"/>
        <v>0.14840500000000001</v>
      </c>
      <c r="H405" s="8">
        <f t="shared" si="374"/>
        <v>0.125003</v>
      </c>
      <c r="I405" s="8">
        <f t="shared" si="374"/>
        <v>0.10786999999999999</v>
      </c>
      <c r="J405" s="8">
        <f t="shared" si="374"/>
        <v>0.13605</v>
      </c>
      <c r="K405" s="8">
        <f>K342</f>
        <v>5.5827197260273971E-2</v>
      </c>
      <c r="L405" s="8">
        <f t="shared" ref="L405:P405" si="375">L342</f>
        <v>2.9089372602739725E-2</v>
      </c>
      <c r="M405" s="8">
        <f t="shared" si="375"/>
        <v>1.2278175342465752E-2</v>
      </c>
      <c r="N405" s="8">
        <f t="shared" si="375"/>
        <v>1.0647487671232877E-2</v>
      </c>
      <c r="O405" s="8">
        <f t="shared" si="375"/>
        <v>6.8872630136986293E-3</v>
      </c>
      <c r="P405" s="8">
        <f t="shared" si="375"/>
        <v>3.9514712328767125E-3</v>
      </c>
    </row>
    <row r="406" spans="1:16">
      <c r="A406" s="3" t="str">
        <f t="shared" ref="A406:A425" si="376">C406&amp;D406&amp;B406</f>
        <v>3.0TDJULIO-25ESTABLE N2</v>
      </c>
      <c r="B406" s="41" t="str">
        <f t="shared" si="312"/>
        <v>ESTABLE N2</v>
      </c>
      <c r="C406" s="3" t="s">
        <v>31</v>
      </c>
      <c r="D406" s="38" t="str">
        <f>W29</f>
        <v>JULIO-25</v>
      </c>
      <c r="E406" s="8">
        <f t="shared" ref="E406:P406" si="377">E343</f>
        <v>0.206841</v>
      </c>
      <c r="F406" s="8">
        <f t="shared" si="377"/>
        <v>0.17663899999999999</v>
      </c>
      <c r="G406" s="8">
        <f t="shared" si="377"/>
        <v>0.13658799999999999</v>
      </c>
      <c r="H406" s="8">
        <f t="shared" si="377"/>
        <v>0.11318499999999999</v>
      </c>
      <c r="I406" s="8">
        <f t="shared" si="377"/>
        <v>9.6052999999999999E-2</v>
      </c>
      <c r="J406" s="8">
        <f t="shared" si="377"/>
        <v>0.124233</v>
      </c>
      <c r="K406" s="8">
        <f t="shared" si="377"/>
        <v>5.5827197260273971E-2</v>
      </c>
      <c r="L406" s="8">
        <f t="shared" si="377"/>
        <v>2.9089372602739725E-2</v>
      </c>
      <c r="M406" s="8">
        <f t="shared" si="377"/>
        <v>1.2278175342465752E-2</v>
      </c>
      <c r="N406" s="8">
        <f t="shared" si="377"/>
        <v>1.0647487671232877E-2</v>
      </c>
      <c r="O406" s="8">
        <f t="shared" si="377"/>
        <v>6.8872630136986293E-3</v>
      </c>
      <c r="P406" s="8">
        <f t="shared" si="377"/>
        <v>3.9514712328767125E-3</v>
      </c>
    </row>
    <row r="407" spans="1:16">
      <c r="A407" s="3" t="str">
        <f t="shared" si="376"/>
        <v>3.0TDJULIO-25ESTABLE N3</v>
      </c>
      <c r="B407" s="41" t="str">
        <f t="shared" si="312"/>
        <v>ESTABLE N3</v>
      </c>
      <c r="C407" s="3" t="s">
        <v>31</v>
      </c>
      <c r="D407" s="38" t="str">
        <f>W29</f>
        <v>JULIO-25</v>
      </c>
      <c r="E407" s="8">
        <f t="shared" ref="E407:P407" si="378">E344</f>
        <v>0.200567</v>
      </c>
      <c r="F407" s="8">
        <f t="shared" si="378"/>
        <v>0.17036499999999999</v>
      </c>
      <c r="G407" s="8">
        <f t="shared" si="378"/>
        <v>0.13031400000000001</v>
      </c>
      <c r="H407" s="8">
        <f t="shared" si="378"/>
        <v>0.10691100000000001</v>
      </c>
      <c r="I407" s="8">
        <f t="shared" si="378"/>
        <v>8.9778999999999998E-2</v>
      </c>
      <c r="J407" s="8">
        <f t="shared" si="378"/>
        <v>0.11795899999999999</v>
      </c>
      <c r="K407" s="8">
        <f t="shared" si="378"/>
        <v>5.5827197260273971E-2</v>
      </c>
      <c r="L407" s="8">
        <f t="shared" si="378"/>
        <v>2.9089372602739725E-2</v>
      </c>
      <c r="M407" s="8">
        <f t="shared" si="378"/>
        <v>1.2278175342465752E-2</v>
      </c>
      <c r="N407" s="8">
        <f t="shared" si="378"/>
        <v>1.0647487671232877E-2</v>
      </c>
      <c r="O407" s="8">
        <f t="shared" si="378"/>
        <v>6.8872630136986293E-3</v>
      </c>
      <c r="P407" s="8">
        <f t="shared" si="378"/>
        <v>3.9514712328767125E-3</v>
      </c>
    </row>
    <row r="408" spans="1:16">
      <c r="A408" s="3" t="str">
        <f t="shared" si="376"/>
        <v>3.0TDJULIO-25ESTABLE PLUS N1</v>
      </c>
      <c r="B408" s="41" t="str">
        <f t="shared" si="312"/>
        <v>ESTABLE PLUS N1</v>
      </c>
      <c r="C408" s="3" t="s">
        <v>31</v>
      </c>
      <c r="D408" s="38" t="str">
        <f>W29</f>
        <v>JULIO-25</v>
      </c>
      <c r="E408" s="8">
        <f t="shared" ref="E408:P408" si="379">E345</f>
        <v>0.20809</v>
      </c>
      <c r="F408" s="8">
        <f t="shared" si="379"/>
        <v>0.17788799999999999</v>
      </c>
      <c r="G408" s="8">
        <f t="shared" si="379"/>
        <v>0.13783599999999999</v>
      </c>
      <c r="H408" s="8">
        <f t="shared" si="379"/>
        <v>0.11443399999999999</v>
      </c>
      <c r="I408" s="8">
        <f t="shared" si="379"/>
        <v>9.7302E-2</v>
      </c>
      <c r="J408" s="8">
        <f t="shared" si="379"/>
        <v>0.12548200000000001</v>
      </c>
      <c r="K408" s="8">
        <f t="shared" si="379"/>
        <v>6.4046375342465753E-2</v>
      </c>
      <c r="L408" s="8">
        <f t="shared" si="379"/>
        <v>3.7308550684931503E-2</v>
      </c>
      <c r="M408" s="8">
        <f t="shared" si="379"/>
        <v>2.0497353424657534E-2</v>
      </c>
      <c r="N408" s="8">
        <f t="shared" si="379"/>
        <v>2.9825569863013698E-2</v>
      </c>
      <c r="O408" s="8">
        <f t="shared" si="379"/>
        <v>3.1544797260273975E-2</v>
      </c>
      <c r="P408" s="8">
        <f t="shared" si="379"/>
        <v>3.1348731506849317E-2</v>
      </c>
    </row>
    <row r="409" spans="1:16">
      <c r="A409" s="3" t="str">
        <f t="shared" si="376"/>
        <v>3.0TDJULIO-25ESTABLE PLUS N2</v>
      </c>
      <c r="B409" s="41" t="str">
        <f t="shared" si="312"/>
        <v>ESTABLE PLUS N2</v>
      </c>
      <c r="C409" s="3" t="s">
        <v>31</v>
      </c>
      <c r="D409" s="38" t="str">
        <f>W29</f>
        <v>JULIO-25</v>
      </c>
      <c r="E409" s="8">
        <f t="shared" ref="E409:P409" si="380">E346</f>
        <v>0.203074</v>
      </c>
      <c r="F409" s="8">
        <f t="shared" si="380"/>
        <v>0.172872</v>
      </c>
      <c r="G409" s="8">
        <f t="shared" si="380"/>
        <v>0.13282099999999999</v>
      </c>
      <c r="H409" s="8">
        <f t="shared" si="380"/>
        <v>0.109419</v>
      </c>
      <c r="I409" s="8">
        <f t="shared" si="380"/>
        <v>9.2286000000000007E-2</v>
      </c>
      <c r="J409" s="8">
        <f t="shared" si="380"/>
        <v>0.120466</v>
      </c>
      <c r="K409" s="8">
        <f t="shared" si="380"/>
        <v>5.9936786301369858E-2</v>
      </c>
      <c r="L409" s="8">
        <f t="shared" si="380"/>
        <v>3.3198961643835616E-2</v>
      </c>
      <c r="M409" s="8">
        <f t="shared" si="380"/>
        <v>1.6387764383561643E-2</v>
      </c>
      <c r="N409" s="8">
        <f t="shared" si="380"/>
        <v>2.5715980821917811E-2</v>
      </c>
      <c r="O409" s="8">
        <f t="shared" si="380"/>
        <v>2.7435208219178085E-2</v>
      </c>
      <c r="P409" s="8">
        <f t="shared" si="380"/>
        <v>2.7239142465753426E-2</v>
      </c>
    </row>
    <row r="410" spans="1:16">
      <c r="A410" s="3" t="str">
        <f t="shared" si="376"/>
        <v>3.0TDJULIO-25ESTABLE PLUS N3</v>
      </c>
      <c r="B410" s="41" t="str">
        <f t="shared" si="312"/>
        <v>ESTABLE PLUS N3</v>
      </c>
      <c r="C410" s="3" t="s">
        <v>31</v>
      </c>
      <c r="D410" s="38" t="str">
        <f>W29</f>
        <v>JULIO-25</v>
      </c>
      <c r="E410" s="8">
        <f t="shared" ref="E410:P410" si="381">E347</f>
        <v>0.19886100000000001</v>
      </c>
      <c r="F410" s="8">
        <f t="shared" si="381"/>
        <v>0.168659</v>
      </c>
      <c r="G410" s="8">
        <f t="shared" si="381"/>
        <v>0.128608</v>
      </c>
      <c r="H410" s="8">
        <f t="shared" si="381"/>
        <v>0.10520599999999999</v>
      </c>
      <c r="I410" s="8">
        <f t="shared" si="381"/>
        <v>8.8072999999999999E-2</v>
      </c>
      <c r="J410" s="8">
        <f t="shared" si="381"/>
        <v>0.116253</v>
      </c>
      <c r="K410" s="8">
        <f t="shared" si="381"/>
        <v>5.7197060273972596E-2</v>
      </c>
      <c r="L410" s="8">
        <f t="shared" si="381"/>
        <v>3.0459235616438356E-2</v>
      </c>
      <c r="M410" s="8">
        <f t="shared" si="381"/>
        <v>1.3648038356164384E-2</v>
      </c>
      <c r="N410" s="8">
        <f t="shared" si="381"/>
        <v>2.0236528767123285E-2</v>
      </c>
      <c r="O410" s="8">
        <f t="shared" si="381"/>
        <v>2.0585893150684931E-2</v>
      </c>
      <c r="P410" s="8">
        <f t="shared" si="381"/>
        <v>2.0389827397260276E-2</v>
      </c>
    </row>
    <row r="411" spans="1:16">
      <c r="A411" s="3" t="str">
        <f t="shared" si="376"/>
        <v>3.0TDJULIO-251P N1</v>
      </c>
      <c r="B411" s="41" t="str">
        <f t="shared" si="312"/>
        <v>1P N1</v>
      </c>
      <c r="C411" s="3" t="s">
        <v>31</v>
      </c>
      <c r="D411" s="38" t="str">
        <f>W29</f>
        <v>JULIO-25</v>
      </c>
      <c r="E411" s="8">
        <f t="shared" ref="E411:P411" si="382">E348</f>
        <v>0.136685</v>
      </c>
      <c r="F411" s="8">
        <f t="shared" si="382"/>
        <v>0.136685</v>
      </c>
      <c r="G411" s="8">
        <f t="shared" si="382"/>
        <v>0.136685</v>
      </c>
      <c r="H411" s="8">
        <f t="shared" si="382"/>
        <v>0.136685</v>
      </c>
      <c r="I411" s="8">
        <f t="shared" si="382"/>
        <v>0.136685</v>
      </c>
      <c r="J411" s="8">
        <f t="shared" si="382"/>
        <v>0.136685</v>
      </c>
      <c r="K411" s="8">
        <f t="shared" si="382"/>
        <v>6.815596438356164E-2</v>
      </c>
      <c r="L411" s="8">
        <f t="shared" si="382"/>
        <v>4.1418139726027398E-2</v>
      </c>
      <c r="M411" s="8">
        <f t="shared" si="382"/>
        <v>2.4606942465753425E-2</v>
      </c>
      <c r="N411" s="8">
        <f t="shared" si="382"/>
        <v>3.3935158904109593E-2</v>
      </c>
      <c r="O411" s="8">
        <f t="shared" si="382"/>
        <v>3.8394112328767126E-2</v>
      </c>
      <c r="P411" s="8">
        <f t="shared" si="382"/>
        <v>3.9567909589041099E-2</v>
      </c>
    </row>
    <row r="412" spans="1:16">
      <c r="A412" s="3" t="str">
        <f t="shared" si="376"/>
        <v>3.0TDJULIO-251P N2</v>
      </c>
      <c r="B412" s="41" t="str">
        <f t="shared" ref="B412:B475" si="383">B391</f>
        <v>1P N2</v>
      </c>
      <c r="C412" s="3" t="s">
        <v>31</v>
      </c>
      <c r="D412" s="38" t="str">
        <f>W29</f>
        <v>JULIO-25</v>
      </c>
      <c r="E412" s="8">
        <f t="shared" ref="E412:P412" si="384">E349</f>
        <v>0.131609</v>
      </c>
      <c r="F412" s="8">
        <f t="shared" si="384"/>
        <v>0.131609</v>
      </c>
      <c r="G412" s="8">
        <f t="shared" si="384"/>
        <v>0.131609</v>
      </c>
      <c r="H412" s="8">
        <f t="shared" si="384"/>
        <v>0.131609</v>
      </c>
      <c r="I412" s="8">
        <f t="shared" si="384"/>
        <v>0.131609</v>
      </c>
      <c r="J412" s="8">
        <f t="shared" si="384"/>
        <v>0.131609</v>
      </c>
      <c r="K412" s="8">
        <f t="shared" si="384"/>
        <v>6.4046375342465753E-2</v>
      </c>
      <c r="L412" s="8">
        <f t="shared" si="384"/>
        <v>3.7308550684931503E-2</v>
      </c>
      <c r="M412" s="8">
        <f t="shared" si="384"/>
        <v>2.0771326027397261E-2</v>
      </c>
      <c r="N412" s="8">
        <f t="shared" si="384"/>
        <v>3.119543287671233E-2</v>
      </c>
      <c r="O412" s="8">
        <f t="shared" si="384"/>
        <v>3.5654386301369863E-2</v>
      </c>
      <c r="P412" s="8">
        <f t="shared" si="384"/>
        <v>3.6828183561643836E-2</v>
      </c>
    </row>
    <row r="413" spans="1:16">
      <c r="A413" s="3" t="str">
        <f t="shared" si="376"/>
        <v>3.0TDJULIO-251P N3</v>
      </c>
      <c r="B413" s="41" t="str">
        <f t="shared" si="383"/>
        <v>1P N3</v>
      </c>
      <c r="C413" s="3" t="s">
        <v>31</v>
      </c>
      <c r="D413" s="38" t="str">
        <f>W29</f>
        <v>JULIO-25</v>
      </c>
      <c r="E413" s="8">
        <f t="shared" ref="E413:P413" si="385">E350</f>
        <v>0.12653300000000001</v>
      </c>
      <c r="F413" s="8">
        <f t="shared" si="385"/>
        <v>0.12653300000000001</v>
      </c>
      <c r="G413" s="8">
        <f t="shared" si="385"/>
        <v>0.12653300000000001</v>
      </c>
      <c r="H413" s="8">
        <f t="shared" si="385"/>
        <v>0.12653300000000001</v>
      </c>
      <c r="I413" s="8">
        <f t="shared" si="385"/>
        <v>0.12653300000000001</v>
      </c>
      <c r="J413" s="8">
        <f t="shared" si="385"/>
        <v>0.12653300000000001</v>
      </c>
      <c r="K413" s="8">
        <f t="shared" si="385"/>
        <v>6.4046375342465753E-2</v>
      </c>
      <c r="L413" s="8">
        <f t="shared" si="385"/>
        <v>3.7308550684931503E-2</v>
      </c>
      <c r="M413" s="8">
        <f t="shared" si="385"/>
        <v>2.0497353424657534E-2</v>
      </c>
      <c r="N413" s="8">
        <f t="shared" si="385"/>
        <v>2.845570684931507E-2</v>
      </c>
      <c r="O413" s="8">
        <f t="shared" si="385"/>
        <v>2.8805071232876716E-2</v>
      </c>
      <c r="P413" s="8">
        <f t="shared" si="385"/>
        <v>2.7239142465753426E-2</v>
      </c>
    </row>
    <row r="414" spans="1:16">
      <c r="A414" s="3" t="str">
        <f t="shared" si="376"/>
        <v>3.0TDJULIO-251P XL N1</v>
      </c>
      <c r="B414" s="41" t="str">
        <f t="shared" si="383"/>
        <v>1P XL N1</v>
      </c>
      <c r="C414" s="3" t="s">
        <v>31</v>
      </c>
      <c r="D414" s="38" t="str">
        <f>W29</f>
        <v>JULIO-25</v>
      </c>
      <c r="E414" s="8">
        <f>E351</f>
        <v>0.136685</v>
      </c>
      <c r="F414" s="8">
        <f t="shared" ref="F414:P414" si="386">F351</f>
        <v>0.136685</v>
      </c>
      <c r="G414" s="8">
        <f t="shared" si="386"/>
        <v>0.136685</v>
      </c>
      <c r="H414" s="8">
        <f t="shared" si="386"/>
        <v>0.136685</v>
      </c>
      <c r="I414" s="8">
        <f t="shared" si="386"/>
        <v>0.136685</v>
      </c>
      <c r="J414" s="8">
        <f t="shared" si="386"/>
        <v>0.136685</v>
      </c>
      <c r="K414" s="8">
        <f t="shared" si="386"/>
        <v>7.4731306849315074E-2</v>
      </c>
      <c r="L414" s="8">
        <f t="shared" si="386"/>
        <v>4.7993482191780817E-2</v>
      </c>
      <c r="M414" s="8">
        <f t="shared" si="386"/>
        <v>3.1182284931506848E-2</v>
      </c>
      <c r="N414" s="8">
        <f t="shared" si="386"/>
        <v>4.0510501369863013E-2</v>
      </c>
      <c r="O414" s="8">
        <f t="shared" si="386"/>
        <v>4.4969454794520552E-2</v>
      </c>
      <c r="P414" s="8">
        <f t="shared" si="386"/>
        <v>4.6143252054794519E-2</v>
      </c>
    </row>
    <row r="415" spans="1:16">
      <c r="A415" s="3" t="str">
        <f t="shared" si="376"/>
        <v>3.0TDJULIO-251P XL N2</v>
      </c>
      <c r="B415" s="41" t="str">
        <f t="shared" si="383"/>
        <v>1P XL N2</v>
      </c>
      <c r="C415" s="3" t="s">
        <v>31</v>
      </c>
      <c r="D415" s="38" t="str">
        <f>W29</f>
        <v>JULIO-25</v>
      </c>
      <c r="E415" s="8">
        <f t="shared" ref="E415:P415" si="387">E352</f>
        <v>0.131609</v>
      </c>
      <c r="F415" s="8">
        <f t="shared" si="387"/>
        <v>0.131609</v>
      </c>
      <c r="G415" s="8">
        <f t="shared" si="387"/>
        <v>0.131609</v>
      </c>
      <c r="H415" s="8">
        <f t="shared" si="387"/>
        <v>0.131609</v>
      </c>
      <c r="I415" s="8">
        <f t="shared" si="387"/>
        <v>0.131609</v>
      </c>
      <c r="J415" s="8">
        <f t="shared" si="387"/>
        <v>0.131609</v>
      </c>
      <c r="K415" s="8">
        <f t="shared" si="387"/>
        <v>6.7557520547945199E-2</v>
      </c>
      <c r="L415" s="8">
        <f t="shared" si="387"/>
        <v>4.1785345205479454E-2</v>
      </c>
      <c r="M415" s="8">
        <f t="shared" si="387"/>
        <v>2.5650783561643836E-2</v>
      </c>
      <c r="N415" s="8">
        <f t="shared" si="387"/>
        <v>3.6113838356164385E-2</v>
      </c>
      <c r="O415" s="8">
        <f t="shared" si="387"/>
        <v>4.0625115068493152E-2</v>
      </c>
      <c r="P415" s="8">
        <f t="shared" si="387"/>
        <v>4.2072312328767125E-2</v>
      </c>
    </row>
    <row r="416" spans="1:16">
      <c r="A416" s="3" t="str">
        <f t="shared" si="376"/>
        <v>3.0TDJULIO-251P XL N3</v>
      </c>
      <c r="B416" s="41" t="str">
        <f t="shared" si="383"/>
        <v>1P XL N3</v>
      </c>
      <c r="C416" s="3" t="s">
        <v>31</v>
      </c>
      <c r="D416" s="38" t="str">
        <f>W29</f>
        <v>JULIO-25</v>
      </c>
      <c r="E416" s="8">
        <f t="shared" ref="E416:P416" si="388">E353</f>
        <v>0.12653300000000001</v>
      </c>
      <c r="F416" s="8">
        <f t="shared" si="388"/>
        <v>0.12653300000000001</v>
      </c>
      <c r="G416" s="8">
        <f t="shared" si="388"/>
        <v>0.12653300000000001</v>
      </c>
      <c r="H416" s="8">
        <f t="shared" si="388"/>
        <v>0.12653300000000001</v>
      </c>
      <c r="I416" s="8">
        <f t="shared" si="388"/>
        <v>0.12653300000000001</v>
      </c>
      <c r="J416" s="8">
        <f t="shared" si="388"/>
        <v>0.12653300000000001</v>
      </c>
      <c r="K416" s="8">
        <f t="shared" si="388"/>
        <v>6.6735602739726035E-2</v>
      </c>
      <c r="L416" s="8">
        <f t="shared" si="388"/>
        <v>4.0963427397260277E-2</v>
      </c>
      <c r="M416" s="8">
        <f t="shared" si="388"/>
        <v>2.4554893150684931E-2</v>
      </c>
      <c r="N416" s="8">
        <f t="shared" si="388"/>
        <v>3.2552194520547945E-2</v>
      </c>
      <c r="O416" s="8">
        <f t="shared" si="388"/>
        <v>3.2953882191780824E-2</v>
      </c>
      <c r="P416" s="8">
        <f t="shared" si="388"/>
        <v>3.1661353424657535E-2</v>
      </c>
    </row>
    <row r="417" spans="1:16">
      <c r="A417" s="3" t="str">
        <f t="shared" si="376"/>
        <v>3.0TDJULIO-25ESTABLE TALLER N1</v>
      </c>
      <c r="B417" s="41" t="str">
        <f t="shared" si="383"/>
        <v>ESTABLE TALLER N1</v>
      </c>
      <c r="C417" s="3" t="s">
        <v>31</v>
      </c>
      <c r="D417" s="38" t="str">
        <f>W29</f>
        <v>JULIO-25</v>
      </c>
      <c r="E417" s="8">
        <f t="shared" ref="E417:P417" si="389">E354</f>
        <v>0.21351600000000001</v>
      </c>
      <c r="F417" s="8">
        <f t="shared" si="389"/>
        <v>0.19653799999999999</v>
      </c>
      <c r="G417" s="8">
        <f t="shared" si="389"/>
        <v>0.145617</v>
      </c>
      <c r="H417" s="8">
        <f t="shared" si="389"/>
        <v>0.11894200000000001</v>
      </c>
      <c r="I417" s="8">
        <f t="shared" si="389"/>
        <v>0.10093299999999999</v>
      </c>
      <c r="J417" s="8">
        <f t="shared" si="389"/>
        <v>0.113591</v>
      </c>
      <c r="K417" s="8">
        <f t="shared" si="389"/>
        <v>5.5827197260273971E-2</v>
      </c>
      <c r="L417" s="8">
        <f t="shared" si="389"/>
        <v>2.9089372602739725E-2</v>
      </c>
      <c r="M417" s="8">
        <f t="shared" si="389"/>
        <v>1.2278175342465752E-2</v>
      </c>
      <c r="N417" s="8">
        <f t="shared" si="389"/>
        <v>1.0647487671232877E-2</v>
      </c>
      <c r="O417" s="8">
        <f t="shared" si="389"/>
        <v>6.8872630136986293E-3</v>
      </c>
      <c r="P417" s="8">
        <f t="shared" si="389"/>
        <v>3.9514712328767125E-3</v>
      </c>
    </row>
    <row r="418" spans="1:16">
      <c r="A418" s="3" t="str">
        <f t="shared" si="376"/>
        <v>3.0TDJULIO-25ESTABLE TALLER N2</v>
      </c>
      <c r="B418" s="41" t="str">
        <f t="shared" si="383"/>
        <v>ESTABLE TALLER N2</v>
      </c>
      <c r="C418" s="3" t="s">
        <v>31</v>
      </c>
      <c r="D418" s="38" t="str">
        <f>W29</f>
        <v>JULIO-25</v>
      </c>
      <c r="E418" s="8">
        <f t="shared" ref="E418:P418" si="390">E355</f>
        <v>0.20169899999999999</v>
      </c>
      <c r="F418" s="8">
        <f t="shared" si="390"/>
        <v>0.18472</v>
      </c>
      <c r="G418" s="8">
        <f t="shared" si="390"/>
        <v>0.1338</v>
      </c>
      <c r="H418" s="8">
        <f t="shared" si="390"/>
        <v>0.107124</v>
      </c>
      <c r="I418" s="8">
        <f t="shared" si="390"/>
        <v>8.9115E-2</v>
      </c>
      <c r="J418" s="8">
        <f t="shared" si="390"/>
        <v>0.101774</v>
      </c>
      <c r="K418" s="8">
        <f t="shared" si="390"/>
        <v>5.5827197260273971E-2</v>
      </c>
      <c r="L418" s="8">
        <f t="shared" si="390"/>
        <v>2.9089372602739725E-2</v>
      </c>
      <c r="M418" s="8">
        <f t="shared" si="390"/>
        <v>1.2278175342465752E-2</v>
      </c>
      <c r="N418" s="8">
        <f t="shared" si="390"/>
        <v>1.0647487671232877E-2</v>
      </c>
      <c r="O418" s="8">
        <f t="shared" si="390"/>
        <v>6.8872630136986293E-3</v>
      </c>
      <c r="P418" s="8">
        <f t="shared" si="390"/>
        <v>3.9514712328767125E-3</v>
      </c>
    </row>
    <row r="419" spans="1:16">
      <c r="A419" s="3" t="str">
        <f t="shared" si="376"/>
        <v>3.0TDJULIO-25ESTABLE TALLER N3</v>
      </c>
      <c r="B419" s="41" t="str">
        <f t="shared" si="383"/>
        <v>ESTABLE TALLER N3</v>
      </c>
      <c r="C419" s="3" t="s">
        <v>31</v>
      </c>
      <c r="D419" s="38" t="str">
        <f>W29</f>
        <v>JULIO-25</v>
      </c>
      <c r="E419" s="8">
        <f t="shared" ref="E419:P419" si="391">E356</f>
        <v>0.19542399999999999</v>
      </c>
      <c r="F419" s="8">
        <f t="shared" si="391"/>
        <v>0.17844599999999999</v>
      </c>
      <c r="G419" s="8">
        <f t="shared" si="391"/>
        <v>0.127526</v>
      </c>
      <c r="H419" s="8">
        <f t="shared" si="391"/>
        <v>0.10085</v>
      </c>
      <c r="I419" s="8">
        <f t="shared" si="391"/>
        <v>8.2840999999999998E-2</v>
      </c>
      <c r="J419" s="8">
        <f t="shared" si="391"/>
        <v>9.5499000000000001E-2</v>
      </c>
      <c r="K419" s="8">
        <f t="shared" si="391"/>
        <v>5.5827197260273971E-2</v>
      </c>
      <c r="L419" s="8">
        <f t="shared" si="391"/>
        <v>2.9089372602739725E-2</v>
      </c>
      <c r="M419" s="8">
        <f t="shared" si="391"/>
        <v>1.2278175342465752E-2</v>
      </c>
      <c r="N419" s="8">
        <f t="shared" si="391"/>
        <v>1.0647487671232877E-2</v>
      </c>
      <c r="O419" s="8">
        <f t="shared" si="391"/>
        <v>6.8872630136986293E-3</v>
      </c>
      <c r="P419" s="8">
        <f t="shared" si="391"/>
        <v>3.9514712328767125E-3</v>
      </c>
    </row>
    <row r="420" spans="1:16">
      <c r="A420" s="3" t="str">
        <f t="shared" si="376"/>
        <v>3.0TDJULIO-25ESTABLE TALLER + N1</v>
      </c>
      <c r="B420" s="41" t="str">
        <f t="shared" si="383"/>
        <v>ESTABLE TALLER + N1</v>
      </c>
      <c r="C420" s="3" t="s">
        <v>31</v>
      </c>
      <c r="D420" s="38" t="str">
        <f>W29</f>
        <v>JULIO-25</v>
      </c>
      <c r="E420" s="8">
        <f t="shared" ref="E420:P420" si="392">E357</f>
        <v>0.20294699999999999</v>
      </c>
      <c r="F420" s="8">
        <f t="shared" si="392"/>
        <v>0.185969</v>
      </c>
      <c r="G420" s="8">
        <f t="shared" si="392"/>
        <v>0.135049</v>
      </c>
      <c r="H420" s="8">
        <f t="shared" si="392"/>
        <v>0.108373</v>
      </c>
      <c r="I420" s="8">
        <f t="shared" si="392"/>
        <v>9.0364E-2</v>
      </c>
      <c r="J420" s="8">
        <f t="shared" si="392"/>
        <v>0.103022</v>
      </c>
      <c r="K420" s="8">
        <f t="shared" si="392"/>
        <v>6.4046375342465753E-2</v>
      </c>
      <c r="L420" s="8">
        <f t="shared" si="392"/>
        <v>3.7308550684931503E-2</v>
      </c>
      <c r="M420" s="8">
        <f t="shared" si="392"/>
        <v>2.0497353424657534E-2</v>
      </c>
      <c r="N420" s="8">
        <f t="shared" si="392"/>
        <v>2.9825569863013698E-2</v>
      </c>
      <c r="O420" s="8">
        <f t="shared" si="392"/>
        <v>3.1544797260273975E-2</v>
      </c>
      <c r="P420" s="8">
        <f t="shared" si="392"/>
        <v>3.1348731506849317E-2</v>
      </c>
    </row>
    <row r="421" spans="1:16">
      <c r="A421" s="3" t="str">
        <f t="shared" si="376"/>
        <v>3.0TDJULIO-25ESTABLE TALLER + N2</v>
      </c>
      <c r="B421" s="41" t="str">
        <f t="shared" si="383"/>
        <v>ESTABLE TALLER + N2</v>
      </c>
      <c r="C421" s="3" t="s">
        <v>31</v>
      </c>
      <c r="D421" s="38" t="str">
        <f>W29</f>
        <v>JULIO-25</v>
      </c>
      <c r="E421" s="8">
        <f t="shared" ref="E421:P421" si="393">E358</f>
        <v>0.197932</v>
      </c>
      <c r="F421" s="8">
        <f t="shared" si="393"/>
        <v>0.180954</v>
      </c>
      <c r="G421" s="8">
        <f t="shared" si="393"/>
        <v>0.13003300000000001</v>
      </c>
      <c r="H421" s="8">
        <f t="shared" si="393"/>
        <v>0.10335800000000001</v>
      </c>
      <c r="I421" s="8">
        <f t="shared" si="393"/>
        <v>8.5348999999999994E-2</v>
      </c>
      <c r="J421" s="8">
        <f t="shared" si="393"/>
        <v>9.8006999999999997E-2</v>
      </c>
      <c r="K421" s="8">
        <f t="shared" si="393"/>
        <v>5.9936786301369858E-2</v>
      </c>
      <c r="L421" s="8">
        <f t="shared" si="393"/>
        <v>3.3198961643835616E-2</v>
      </c>
      <c r="M421" s="8">
        <f t="shared" si="393"/>
        <v>1.6387764383561643E-2</v>
      </c>
      <c r="N421" s="8">
        <f t="shared" si="393"/>
        <v>2.5715980821917811E-2</v>
      </c>
      <c r="O421" s="8">
        <f t="shared" si="393"/>
        <v>2.7435208219178085E-2</v>
      </c>
      <c r="P421" s="8">
        <f t="shared" si="393"/>
        <v>2.7239142465753426E-2</v>
      </c>
    </row>
    <row r="422" spans="1:16">
      <c r="A422" s="3" t="str">
        <f t="shared" si="376"/>
        <v>3.0TDJULIO-25ESTABLE TALLER + N3</v>
      </c>
      <c r="B422" s="41" t="str">
        <f t="shared" si="383"/>
        <v>ESTABLE TALLER + N3</v>
      </c>
      <c r="C422" s="3" t="s">
        <v>31</v>
      </c>
      <c r="D422" s="38" t="str">
        <f>W29</f>
        <v>JULIO-25</v>
      </c>
      <c r="E422" s="8">
        <f t="shared" ref="E422:P422" si="394">E359</f>
        <v>0.193719</v>
      </c>
      <c r="F422" s="8">
        <f t="shared" si="394"/>
        <v>0.17674100000000001</v>
      </c>
      <c r="G422" s="8">
        <f t="shared" si="394"/>
        <v>0.12581999999999999</v>
      </c>
      <c r="H422" s="8">
        <f t="shared" si="394"/>
        <v>9.9144999999999997E-2</v>
      </c>
      <c r="I422" s="8">
        <f t="shared" si="394"/>
        <v>8.1136E-2</v>
      </c>
      <c r="J422" s="8">
        <f t="shared" si="394"/>
        <v>9.3794000000000002E-2</v>
      </c>
      <c r="K422" s="8">
        <f t="shared" si="394"/>
        <v>5.7197060273972596E-2</v>
      </c>
      <c r="L422" s="8">
        <f t="shared" si="394"/>
        <v>3.0459235616438356E-2</v>
      </c>
      <c r="M422" s="8">
        <f t="shared" si="394"/>
        <v>1.3648038356164384E-2</v>
      </c>
      <c r="N422" s="8">
        <f t="shared" si="394"/>
        <v>2.0236528767123285E-2</v>
      </c>
      <c r="O422" s="8">
        <f t="shared" si="394"/>
        <v>2.0585893150684931E-2</v>
      </c>
      <c r="P422" s="8">
        <f t="shared" si="394"/>
        <v>2.0389827397260276E-2</v>
      </c>
    </row>
    <row r="423" spans="1:16">
      <c r="A423" s="3" t="str">
        <f t="shared" si="376"/>
        <v>3.0TDJULIO-25DINAMICA N1</v>
      </c>
      <c r="B423" s="41" t="str">
        <f t="shared" si="383"/>
        <v>DINAMICA N1</v>
      </c>
      <c r="C423" s="3" t="s">
        <v>31</v>
      </c>
      <c r="D423" s="38" t="str">
        <f>W29</f>
        <v>JULIO-25</v>
      </c>
      <c r="E423" s="58">
        <f>'DINAMICA N1'!Z51/1000</f>
        <v>0.18498859859917416</v>
      </c>
      <c r="F423" s="58">
        <f>'DINAMICA N1'!AA51/1000</f>
        <v>0.17273673256017372</v>
      </c>
      <c r="G423" s="58">
        <f>'DINAMICA N1'!AB51/1000</f>
        <v>0.15548291933418143</v>
      </c>
      <c r="H423" s="58">
        <f>'DINAMICA N1'!AC51/1000</f>
        <v>0.14747564972911567</v>
      </c>
      <c r="I423" s="58">
        <f>'DINAMICA N1'!AD51/1000</f>
        <v>0</v>
      </c>
      <c r="J423" s="58">
        <f>'DINAMICA N1'!AE51/1000</f>
        <v>0.14262912810144049</v>
      </c>
      <c r="K423" s="58">
        <f t="shared" ref="K423:P423" si="395">K360</f>
        <v>5.5827197260273971E-2</v>
      </c>
      <c r="L423" s="58">
        <f t="shared" si="395"/>
        <v>2.9089372602739725E-2</v>
      </c>
      <c r="M423" s="58">
        <f t="shared" si="395"/>
        <v>1.2278175342465752E-2</v>
      </c>
      <c r="N423" s="58">
        <f t="shared" si="395"/>
        <v>1.0647487671232877E-2</v>
      </c>
      <c r="O423" s="58">
        <f t="shared" si="395"/>
        <v>6.8872630136986293E-3</v>
      </c>
      <c r="P423" s="58">
        <f t="shared" si="395"/>
        <v>3.9514712328767125E-3</v>
      </c>
    </row>
    <row r="424" spans="1:16">
      <c r="A424" s="3" t="str">
        <f t="shared" si="376"/>
        <v>3.0TDJULIO-25DINAMICA N2</v>
      </c>
      <c r="B424" s="41" t="str">
        <f t="shared" si="383"/>
        <v>DINAMICA N2</v>
      </c>
      <c r="C424" s="3" t="s">
        <v>31</v>
      </c>
      <c r="D424" s="38" t="str">
        <f>W29</f>
        <v>JULIO-25</v>
      </c>
      <c r="E424" s="58">
        <f>'DINAMICA N2'!Z51/1000</f>
        <v>0.16873396579917416</v>
      </c>
      <c r="F424" s="58">
        <f>'DINAMICA N2'!AA51/1000</f>
        <v>0.15648209976017372</v>
      </c>
      <c r="G424" s="58">
        <f>'DINAMICA N2'!AB51/1000</f>
        <v>0.13922828653418146</v>
      </c>
      <c r="H424" s="58">
        <f>'DINAMICA N2'!AC51/1000</f>
        <v>0.13122101692911567</v>
      </c>
      <c r="I424" s="58">
        <f>'DINAMICA N2'!AD51/1000</f>
        <v>0</v>
      </c>
      <c r="J424" s="58">
        <f>'DINAMICA N2'!AE51/1000</f>
        <v>0.12637449530144049</v>
      </c>
      <c r="K424" s="58">
        <f t="shared" ref="K424:P424" si="396">K361</f>
        <v>5.5827197260273971E-2</v>
      </c>
      <c r="L424" s="58">
        <f t="shared" si="396"/>
        <v>2.9089372602739725E-2</v>
      </c>
      <c r="M424" s="58">
        <f t="shared" si="396"/>
        <v>1.2278175342465752E-2</v>
      </c>
      <c r="N424" s="58">
        <f t="shared" si="396"/>
        <v>1.0647487671232877E-2</v>
      </c>
      <c r="O424" s="58">
        <f t="shared" si="396"/>
        <v>6.8872630136986293E-3</v>
      </c>
      <c r="P424" s="58">
        <f t="shared" si="396"/>
        <v>3.9514712328767125E-3</v>
      </c>
    </row>
    <row r="425" spans="1:16">
      <c r="A425" s="3" t="str">
        <f t="shared" si="376"/>
        <v>3.0TDJULIO-25DINAMICA N3</v>
      </c>
      <c r="B425" s="41" t="str">
        <f t="shared" si="383"/>
        <v>DINAMICA N3</v>
      </c>
      <c r="C425" s="3" t="s">
        <v>31</v>
      </c>
      <c r="D425" s="38" t="str">
        <f>W29</f>
        <v>JULIO-25</v>
      </c>
      <c r="E425" s="58">
        <f>'DINAMICA N3'!Z51/1000</f>
        <v>0.16366771859917417</v>
      </c>
      <c r="F425" s="58">
        <f>'DINAMICA N3'!AA51/1000</f>
        <v>0.15141585256017373</v>
      </c>
      <c r="G425" s="58">
        <f>'DINAMICA N3'!AB51/1000</f>
        <v>0.13416203933418147</v>
      </c>
      <c r="H425" s="58">
        <f>'DINAMICA N3'!AC51/1000</f>
        <v>0.12615476972911568</v>
      </c>
      <c r="I425" s="58">
        <f>'DINAMICA N3'!AD51/1000</f>
        <v>0</v>
      </c>
      <c r="J425" s="58">
        <f>'DINAMICA N3'!AE51/1000</f>
        <v>0.12130824810144049</v>
      </c>
      <c r="K425" s="58">
        <f t="shared" ref="K425:P425" si="397">K362</f>
        <v>5.5827197260273971E-2</v>
      </c>
      <c r="L425" s="58">
        <f t="shared" si="397"/>
        <v>2.9089372602739725E-2</v>
      </c>
      <c r="M425" s="58">
        <f t="shared" si="397"/>
        <v>1.2278175342465752E-2</v>
      </c>
      <c r="N425" s="58">
        <f t="shared" si="397"/>
        <v>1.0647487671232877E-2</v>
      </c>
      <c r="O425" s="58">
        <f t="shared" si="397"/>
        <v>6.8872630136986293E-3</v>
      </c>
      <c r="P425" s="58">
        <f t="shared" si="397"/>
        <v>3.9514712328767125E-3</v>
      </c>
    </row>
    <row r="426" spans="1:16">
      <c r="A426" s="3" t="str">
        <f>C426&amp;D426&amp;B426</f>
        <v>6.1TDJULIO-25ESTABLE N1</v>
      </c>
      <c r="B426" s="41" t="str">
        <f t="shared" si="383"/>
        <v>ESTABLE N1</v>
      </c>
      <c r="C426" s="3" t="s">
        <v>32</v>
      </c>
      <c r="D426" s="38" t="str">
        <f>W29</f>
        <v>JULIO-25</v>
      </c>
      <c r="E426" s="8">
        <f t="shared" ref="E426:J426" si="398">E363</f>
        <v>0.18954499999999999</v>
      </c>
      <c r="F426" s="8">
        <f t="shared" si="398"/>
        <v>0.166627</v>
      </c>
      <c r="G426" s="8">
        <f t="shared" si="398"/>
        <v>0.134685</v>
      </c>
      <c r="H426" s="8">
        <f t="shared" si="398"/>
        <v>0.11705599999999999</v>
      </c>
      <c r="I426" s="8">
        <f t="shared" si="398"/>
        <v>0.102246</v>
      </c>
      <c r="J426" s="8">
        <f t="shared" si="398"/>
        <v>0.133714</v>
      </c>
      <c r="K426" s="8">
        <f>K363</f>
        <v>8.1083200000000008E-2</v>
      </c>
      <c r="L426" s="8">
        <f t="shared" ref="L426:P426" si="399">L363</f>
        <v>4.2506052054794519E-2</v>
      </c>
      <c r="M426" s="8">
        <f t="shared" si="399"/>
        <v>1.8635290410958905E-2</v>
      </c>
      <c r="N426" s="8">
        <f t="shared" si="399"/>
        <v>1.4777613698630138E-2</v>
      </c>
      <c r="O426" s="8">
        <f t="shared" si="399"/>
        <v>5.8222273972602734E-3</v>
      </c>
      <c r="P426" s="8">
        <f t="shared" si="399"/>
        <v>2.7511808219178083E-3</v>
      </c>
    </row>
    <row r="427" spans="1:16">
      <c r="A427" s="3" t="str">
        <f t="shared" ref="A427:A446" si="400">C427&amp;D427&amp;B427</f>
        <v>6.1TDJULIO-25ESTABLE N2</v>
      </c>
      <c r="B427" s="41" t="str">
        <f t="shared" si="383"/>
        <v>ESTABLE N2</v>
      </c>
      <c r="C427" s="3" t="s">
        <v>32</v>
      </c>
      <c r="D427" s="38" t="str">
        <f>W29</f>
        <v>JULIO-25</v>
      </c>
      <c r="E427" s="8">
        <f t="shared" ref="E427:P427" si="401">E364</f>
        <v>0.177728</v>
      </c>
      <c r="F427" s="8">
        <f t="shared" si="401"/>
        <v>0.15481</v>
      </c>
      <c r="G427" s="8">
        <f t="shared" si="401"/>
        <v>0.122867</v>
      </c>
      <c r="H427" s="8">
        <f t="shared" si="401"/>
        <v>0.105239</v>
      </c>
      <c r="I427" s="8">
        <f t="shared" si="401"/>
        <v>9.0428999999999995E-2</v>
      </c>
      <c r="J427" s="8">
        <f t="shared" si="401"/>
        <v>0.12189700000000001</v>
      </c>
      <c r="K427" s="8">
        <f t="shared" si="401"/>
        <v>8.1083200000000008E-2</v>
      </c>
      <c r="L427" s="8">
        <f t="shared" si="401"/>
        <v>4.2506052054794519E-2</v>
      </c>
      <c r="M427" s="8">
        <f t="shared" si="401"/>
        <v>1.8635290410958905E-2</v>
      </c>
      <c r="N427" s="8">
        <f t="shared" si="401"/>
        <v>1.4777613698630138E-2</v>
      </c>
      <c r="O427" s="8">
        <f t="shared" si="401"/>
        <v>5.8222273972602734E-3</v>
      </c>
      <c r="P427" s="8">
        <f t="shared" si="401"/>
        <v>2.7511808219178083E-3</v>
      </c>
    </row>
    <row r="428" spans="1:16">
      <c r="A428" s="3" t="str">
        <f t="shared" si="400"/>
        <v>6.1TDJULIO-25ESTABLE N3</v>
      </c>
      <c r="B428" s="41" t="str">
        <f t="shared" si="383"/>
        <v>ESTABLE N3</v>
      </c>
      <c r="C428" s="3" t="s">
        <v>32</v>
      </c>
      <c r="D428" s="38" t="str">
        <f>W29</f>
        <v>JULIO-25</v>
      </c>
      <c r="E428" s="8">
        <f t="shared" ref="E428:P428" si="402">E365</f>
        <v>0.171454</v>
      </c>
      <c r="F428" s="8">
        <f t="shared" si="402"/>
        <v>0.148536</v>
      </c>
      <c r="G428" s="8">
        <f t="shared" si="402"/>
        <v>0.116593</v>
      </c>
      <c r="H428" s="8">
        <f t="shared" si="402"/>
        <v>9.8964999999999997E-2</v>
      </c>
      <c r="I428" s="8">
        <f t="shared" si="402"/>
        <v>8.4154999999999994E-2</v>
      </c>
      <c r="J428" s="8">
        <f t="shared" si="402"/>
        <v>0.115622</v>
      </c>
      <c r="K428" s="8">
        <f t="shared" si="402"/>
        <v>8.1083200000000008E-2</v>
      </c>
      <c r="L428" s="8">
        <f t="shared" si="402"/>
        <v>4.2506052054794519E-2</v>
      </c>
      <c r="M428" s="8">
        <f t="shared" si="402"/>
        <v>1.8635290410958905E-2</v>
      </c>
      <c r="N428" s="8">
        <f t="shared" si="402"/>
        <v>1.4777613698630138E-2</v>
      </c>
      <c r="O428" s="8">
        <f t="shared" si="402"/>
        <v>5.8222273972602734E-3</v>
      </c>
      <c r="P428" s="8">
        <f t="shared" si="402"/>
        <v>2.7511808219178083E-3</v>
      </c>
    </row>
    <row r="429" spans="1:16">
      <c r="A429" s="3" t="str">
        <f t="shared" si="400"/>
        <v>6.1TDJULIO-25ESTABLE PLUS N1</v>
      </c>
      <c r="B429" s="41" t="str">
        <f t="shared" si="383"/>
        <v>ESTABLE PLUS N1</v>
      </c>
      <c r="C429" s="3" t="s">
        <v>32</v>
      </c>
      <c r="D429" s="38" t="str">
        <f>W29</f>
        <v>JULIO-25</v>
      </c>
      <c r="E429" s="8">
        <f t="shared" ref="E429:P429" si="403">E366</f>
        <v>0.17787</v>
      </c>
      <c r="F429" s="8">
        <f t="shared" si="403"/>
        <v>0.15495200000000001</v>
      </c>
      <c r="G429" s="8">
        <f t="shared" si="403"/>
        <v>0.12300999999999999</v>
      </c>
      <c r="H429" s="8">
        <f t="shared" si="403"/>
        <v>0.105381</v>
      </c>
      <c r="I429" s="8">
        <f t="shared" si="403"/>
        <v>9.0570999999999999E-2</v>
      </c>
      <c r="J429" s="8">
        <f t="shared" si="403"/>
        <v>0.12203899999999999</v>
      </c>
      <c r="K429" s="8">
        <f t="shared" si="403"/>
        <v>8.9302378082191783E-2</v>
      </c>
      <c r="L429" s="8">
        <f t="shared" si="403"/>
        <v>5.07252301369863E-2</v>
      </c>
      <c r="M429" s="8">
        <f t="shared" si="403"/>
        <v>2.6854468493150683E-2</v>
      </c>
      <c r="N429" s="8">
        <f t="shared" si="403"/>
        <v>3.3955695890410961E-2</v>
      </c>
      <c r="O429" s="8">
        <f t="shared" si="403"/>
        <v>3.0479761643835618E-2</v>
      </c>
      <c r="P429" s="8">
        <f t="shared" si="403"/>
        <v>3.0148441095890412E-2</v>
      </c>
    </row>
    <row r="430" spans="1:16">
      <c r="A430" s="3" t="str">
        <f t="shared" si="400"/>
        <v>6.1TDJULIO-25ESTABLE PLUS N2</v>
      </c>
      <c r="B430" s="41" t="str">
        <f t="shared" si="383"/>
        <v>ESTABLE PLUS N2</v>
      </c>
      <c r="C430" s="3" t="s">
        <v>32</v>
      </c>
      <c r="D430" s="38" t="str">
        <f>W29</f>
        <v>JULIO-25</v>
      </c>
      <c r="E430" s="8">
        <f t="shared" ref="E430:P430" si="404">E367</f>
        <v>0.17380899999999999</v>
      </c>
      <c r="F430" s="8">
        <f t="shared" si="404"/>
        <v>0.150891</v>
      </c>
      <c r="G430" s="8">
        <f t="shared" si="404"/>
        <v>0.118949</v>
      </c>
      <c r="H430" s="8">
        <f t="shared" si="404"/>
        <v>0.10131999999999999</v>
      </c>
      <c r="I430" s="8">
        <f t="shared" si="404"/>
        <v>8.6510000000000004E-2</v>
      </c>
      <c r="J430" s="8">
        <f t="shared" si="404"/>
        <v>0.117978</v>
      </c>
      <c r="K430" s="8">
        <f t="shared" si="404"/>
        <v>8.5192789041095895E-2</v>
      </c>
      <c r="L430" s="8">
        <f t="shared" si="404"/>
        <v>4.6615641095890413E-2</v>
      </c>
      <c r="M430" s="8">
        <f t="shared" si="404"/>
        <v>2.2744879452054795E-2</v>
      </c>
      <c r="N430" s="8">
        <f t="shared" si="404"/>
        <v>2.984610684931507E-2</v>
      </c>
      <c r="O430" s="8">
        <f t="shared" si="404"/>
        <v>2.6370172602739727E-2</v>
      </c>
      <c r="P430" s="8">
        <f t="shared" si="404"/>
        <v>2.6038852054794524E-2</v>
      </c>
    </row>
    <row r="431" spans="1:16">
      <c r="A431" s="3" t="str">
        <f t="shared" si="400"/>
        <v>6.1TDJULIO-25ESTABLE PLUS N3</v>
      </c>
      <c r="B431" s="41" t="str">
        <f t="shared" si="383"/>
        <v>ESTABLE PLUS N3</v>
      </c>
      <c r="C431" s="3" t="s">
        <v>32</v>
      </c>
      <c r="D431" s="38" t="str">
        <f>W29</f>
        <v>JULIO-25</v>
      </c>
      <c r="E431" s="8">
        <f t="shared" ref="E431:P431" si="405">E368</f>
        <v>0.169626</v>
      </c>
      <c r="F431" s="8">
        <f t="shared" si="405"/>
        <v>0.14670900000000001</v>
      </c>
      <c r="G431" s="8">
        <f t="shared" si="405"/>
        <v>0.11476600000000001</v>
      </c>
      <c r="H431" s="8">
        <f t="shared" si="405"/>
        <v>9.7137000000000001E-2</v>
      </c>
      <c r="I431" s="8">
        <f t="shared" si="405"/>
        <v>8.2326999999999997E-2</v>
      </c>
      <c r="J431" s="8">
        <f t="shared" si="405"/>
        <v>0.11379499999999999</v>
      </c>
      <c r="K431" s="8">
        <f t="shared" si="405"/>
        <v>8.2453063013698633E-2</v>
      </c>
      <c r="L431" s="8">
        <f t="shared" si="405"/>
        <v>4.387591506849315E-2</v>
      </c>
      <c r="M431" s="8">
        <f t="shared" si="405"/>
        <v>2.0005153424657533E-2</v>
      </c>
      <c r="N431" s="8">
        <f t="shared" si="405"/>
        <v>2.4366654794520548E-2</v>
      </c>
      <c r="O431" s="8">
        <f t="shared" si="405"/>
        <v>1.9520857534246573E-2</v>
      </c>
      <c r="P431" s="8">
        <f t="shared" si="405"/>
        <v>1.9189536986301371E-2</v>
      </c>
    </row>
    <row r="432" spans="1:16">
      <c r="A432" s="3" t="str">
        <f t="shared" si="400"/>
        <v>6.1TDJULIO-251P N1</v>
      </c>
      <c r="B432" s="41" t="str">
        <f t="shared" si="383"/>
        <v>1P N1</v>
      </c>
      <c r="C432" s="3" t="s">
        <v>32</v>
      </c>
      <c r="D432" s="38" t="str">
        <f>W29</f>
        <v>JULIO-25</v>
      </c>
      <c r="E432" s="59">
        <f t="shared" ref="E432:P432" si="406">E369</f>
        <v>0</v>
      </c>
      <c r="F432" s="59">
        <f t="shared" si="406"/>
        <v>0</v>
      </c>
      <c r="G432" s="59">
        <f t="shared" si="406"/>
        <v>0</v>
      </c>
      <c r="H432" s="59">
        <f t="shared" si="406"/>
        <v>0</v>
      </c>
      <c r="I432" s="59">
        <f t="shared" si="406"/>
        <v>0</v>
      </c>
      <c r="J432" s="59">
        <f t="shared" si="406"/>
        <v>0</v>
      </c>
      <c r="K432" s="59">
        <f t="shared" si="406"/>
        <v>0</v>
      </c>
      <c r="L432" s="59">
        <f t="shared" si="406"/>
        <v>0</v>
      </c>
      <c r="M432" s="59">
        <f t="shared" si="406"/>
        <v>0</v>
      </c>
      <c r="N432" s="59">
        <f t="shared" si="406"/>
        <v>0</v>
      </c>
      <c r="O432" s="59">
        <f t="shared" si="406"/>
        <v>0</v>
      </c>
      <c r="P432" s="59">
        <f t="shared" si="406"/>
        <v>0</v>
      </c>
    </row>
    <row r="433" spans="1:16">
      <c r="A433" s="3" t="str">
        <f t="shared" si="400"/>
        <v>6.1TDJULIO-251P N2</v>
      </c>
      <c r="B433" s="41" t="str">
        <f t="shared" si="383"/>
        <v>1P N2</v>
      </c>
      <c r="C433" s="3" t="s">
        <v>32</v>
      </c>
      <c r="D433" s="38" t="str">
        <f>W29</f>
        <v>JULIO-25</v>
      </c>
      <c r="E433" s="59">
        <f t="shared" ref="E433:P433" si="407">E370</f>
        <v>0</v>
      </c>
      <c r="F433" s="59">
        <f t="shared" si="407"/>
        <v>0</v>
      </c>
      <c r="G433" s="59">
        <f t="shared" si="407"/>
        <v>0</v>
      </c>
      <c r="H433" s="59">
        <f t="shared" si="407"/>
        <v>0</v>
      </c>
      <c r="I433" s="59">
        <f t="shared" si="407"/>
        <v>0</v>
      </c>
      <c r="J433" s="59">
        <f t="shared" si="407"/>
        <v>0</v>
      </c>
      <c r="K433" s="59">
        <f t="shared" si="407"/>
        <v>0</v>
      </c>
      <c r="L433" s="59">
        <f t="shared" si="407"/>
        <v>0</v>
      </c>
      <c r="M433" s="59">
        <f t="shared" si="407"/>
        <v>0</v>
      </c>
      <c r="N433" s="59">
        <f t="shared" si="407"/>
        <v>0</v>
      </c>
      <c r="O433" s="59">
        <f t="shared" si="407"/>
        <v>0</v>
      </c>
      <c r="P433" s="59">
        <f t="shared" si="407"/>
        <v>0</v>
      </c>
    </row>
    <row r="434" spans="1:16">
      <c r="A434" s="3" t="str">
        <f t="shared" si="400"/>
        <v>6.1TDJULIO-251P N3</v>
      </c>
      <c r="B434" s="41" t="str">
        <f t="shared" si="383"/>
        <v>1P N3</v>
      </c>
      <c r="C434" s="3" t="s">
        <v>32</v>
      </c>
      <c r="D434" s="38" t="str">
        <f>W29</f>
        <v>JULIO-25</v>
      </c>
      <c r="E434" s="59">
        <f t="shared" ref="E434:P434" si="408">E371</f>
        <v>0</v>
      </c>
      <c r="F434" s="59">
        <f t="shared" si="408"/>
        <v>0</v>
      </c>
      <c r="G434" s="59">
        <f t="shared" si="408"/>
        <v>0</v>
      </c>
      <c r="H434" s="59">
        <f t="shared" si="408"/>
        <v>0</v>
      </c>
      <c r="I434" s="59">
        <f t="shared" si="408"/>
        <v>0</v>
      </c>
      <c r="J434" s="59">
        <f t="shared" si="408"/>
        <v>0</v>
      </c>
      <c r="K434" s="59">
        <f t="shared" si="408"/>
        <v>0</v>
      </c>
      <c r="L434" s="59">
        <f t="shared" si="408"/>
        <v>0</v>
      </c>
      <c r="M434" s="59">
        <f t="shared" si="408"/>
        <v>0</v>
      </c>
      <c r="N434" s="59">
        <f t="shared" si="408"/>
        <v>0</v>
      </c>
      <c r="O434" s="59">
        <f t="shared" si="408"/>
        <v>0</v>
      </c>
      <c r="P434" s="59">
        <f t="shared" si="408"/>
        <v>0</v>
      </c>
    </row>
    <row r="435" spans="1:16">
      <c r="A435" s="3" t="str">
        <f t="shared" ref="A435:A437" si="409">C435&amp;D435&amp;B435</f>
        <v>6.1TDJULIO-251P XL N1</v>
      </c>
      <c r="B435" s="41" t="str">
        <f t="shared" si="383"/>
        <v>1P XL N1</v>
      </c>
      <c r="C435" s="3" t="s">
        <v>32</v>
      </c>
      <c r="D435" s="38" t="str">
        <f>W29</f>
        <v>JULIO-25</v>
      </c>
      <c r="E435" s="59">
        <f t="shared" ref="E435:P435" si="410">E372</f>
        <v>0</v>
      </c>
      <c r="F435" s="59">
        <f t="shared" si="410"/>
        <v>0</v>
      </c>
      <c r="G435" s="59">
        <f t="shared" si="410"/>
        <v>0</v>
      </c>
      <c r="H435" s="59">
        <f t="shared" si="410"/>
        <v>0</v>
      </c>
      <c r="I435" s="59">
        <f t="shared" si="410"/>
        <v>0</v>
      </c>
      <c r="J435" s="59">
        <f t="shared" si="410"/>
        <v>0</v>
      </c>
      <c r="K435" s="59">
        <f t="shared" si="410"/>
        <v>0</v>
      </c>
      <c r="L435" s="59">
        <f t="shared" si="410"/>
        <v>0</v>
      </c>
      <c r="M435" s="59">
        <f t="shared" si="410"/>
        <v>0</v>
      </c>
      <c r="N435" s="59">
        <f t="shared" si="410"/>
        <v>0</v>
      </c>
      <c r="O435" s="59">
        <f t="shared" si="410"/>
        <v>0</v>
      </c>
      <c r="P435" s="59">
        <f t="shared" si="410"/>
        <v>0</v>
      </c>
    </row>
    <row r="436" spans="1:16">
      <c r="A436" s="3" t="str">
        <f t="shared" si="409"/>
        <v>6.1TDJULIO-251P XL N2</v>
      </c>
      <c r="B436" s="41" t="str">
        <f t="shared" si="383"/>
        <v>1P XL N2</v>
      </c>
      <c r="C436" s="3" t="s">
        <v>32</v>
      </c>
      <c r="D436" s="38" t="str">
        <f>W29</f>
        <v>JULIO-25</v>
      </c>
      <c r="E436" s="59">
        <f t="shared" ref="E436:P436" si="411">E373</f>
        <v>0</v>
      </c>
      <c r="F436" s="59">
        <f t="shared" si="411"/>
        <v>0</v>
      </c>
      <c r="G436" s="59">
        <f t="shared" si="411"/>
        <v>0</v>
      </c>
      <c r="H436" s="59">
        <f t="shared" si="411"/>
        <v>0</v>
      </c>
      <c r="I436" s="59">
        <f t="shared" si="411"/>
        <v>0</v>
      </c>
      <c r="J436" s="59">
        <f t="shared" si="411"/>
        <v>0</v>
      </c>
      <c r="K436" s="59">
        <f t="shared" si="411"/>
        <v>0</v>
      </c>
      <c r="L436" s="59">
        <f t="shared" si="411"/>
        <v>0</v>
      </c>
      <c r="M436" s="59">
        <f t="shared" si="411"/>
        <v>0</v>
      </c>
      <c r="N436" s="59">
        <f t="shared" si="411"/>
        <v>0</v>
      </c>
      <c r="O436" s="59">
        <f t="shared" si="411"/>
        <v>0</v>
      </c>
      <c r="P436" s="59">
        <f t="shared" si="411"/>
        <v>0</v>
      </c>
    </row>
    <row r="437" spans="1:16">
      <c r="A437" s="3" t="str">
        <f t="shared" si="409"/>
        <v>6.1TDJULIO-251P XL N3</v>
      </c>
      <c r="B437" s="41" t="str">
        <f t="shared" si="383"/>
        <v>1P XL N3</v>
      </c>
      <c r="C437" s="3" t="s">
        <v>32</v>
      </c>
      <c r="D437" s="38" t="str">
        <f>W29</f>
        <v>JULIO-25</v>
      </c>
      <c r="E437" s="59">
        <f t="shared" ref="E437:P437" si="412">E374</f>
        <v>0</v>
      </c>
      <c r="F437" s="59">
        <f t="shared" si="412"/>
        <v>0</v>
      </c>
      <c r="G437" s="59">
        <f t="shared" si="412"/>
        <v>0</v>
      </c>
      <c r="H437" s="59">
        <f t="shared" si="412"/>
        <v>0</v>
      </c>
      <c r="I437" s="59">
        <f t="shared" si="412"/>
        <v>0</v>
      </c>
      <c r="J437" s="59">
        <f t="shared" si="412"/>
        <v>0</v>
      </c>
      <c r="K437" s="59">
        <f t="shared" si="412"/>
        <v>0</v>
      </c>
      <c r="L437" s="59">
        <f t="shared" si="412"/>
        <v>0</v>
      </c>
      <c r="M437" s="59">
        <f t="shared" si="412"/>
        <v>0</v>
      </c>
      <c r="N437" s="59">
        <f t="shared" si="412"/>
        <v>0</v>
      </c>
      <c r="O437" s="59">
        <f t="shared" si="412"/>
        <v>0</v>
      </c>
      <c r="P437" s="59">
        <f t="shared" si="412"/>
        <v>0</v>
      </c>
    </row>
    <row r="438" spans="1:16">
      <c r="A438" s="3" t="str">
        <f t="shared" si="400"/>
        <v>6.1TDJULIO-25ESTABLE TALLER N1</v>
      </c>
      <c r="B438" s="41" t="str">
        <f t="shared" si="383"/>
        <v>ESTABLE TALLER N1</v>
      </c>
      <c r="C438" s="3" t="s">
        <v>32</v>
      </c>
      <c r="D438" s="38" t="str">
        <f>W29</f>
        <v>JULIO-25</v>
      </c>
      <c r="E438" s="8">
        <f t="shared" ref="E438:P438" si="413">E375</f>
        <v>0.18421199999999999</v>
      </c>
      <c r="F438" s="8">
        <f t="shared" si="413"/>
        <v>0.17197899999999999</v>
      </c>
      <c r="G438" s="8">
        <f t="shared" si="413"/>
        <v>0.13175500000000001</v>
      </c>
      <c r="H438" s="8">
        <f t="shared" si="413"/>
        <v>0.109319</v>
      </c>
      <c r="I438" s="8">
        <f t="shared" si="413"/>
        <v>9.3114000000000002E-2</v>
      </c>
      <c r="J438" s="8">
        <f t="shared" si="413"/>
        <v>0.105131</v>
      </c>
      <c r="K438" s="8">
        <f t="shared" si="413"/>
        <v>8.1083200000000008E-2</v>
      </c>
      <c r="L438" s="8">
        <f t="shared" si="413"/>
        <v>4.2506052054794519E-2</v>
      </c>
      <c r="M438" s="8">
        <f t="shared" si="413"/>
        <v>1.8635290410958905E-2</v>
      </c>
      <c r="N438" s="8">
        <f t="shared" si="413"/>
        <v>1.4777613698630138E-2</v>
      </c>
      <c r="O438" s="8">
        <f t="shared" si="413"/>
        <v>5.8222273972602734E-3</v>
      </c>
      <c r="P438" s="8">
        <f t="shared" si="413"/>
        <v>2.7511808219178083E-3</v>
      </c>
    </row>
    <row r="439" spans="1:16">
      <c r="A439" s="3" t="str">
        <f t="shared" si="400"/>
        <v>6.1TDJULIO-25ESTABLE TALLER N2</v>
      </c>
      <c r="B439" s="41" t="str">
        <f t="shared" si="383"/>
        <v>ESTABLE TALLER N2</v>
      </c>
      <c r="C439" s="3" t="s">
        <v>32</v>
      </c>
      <c r="D439" s="38" t="str">
        <f>W29</f>
        <v>JULIO-25</v>
      </c>
      <c r="E439" s="8">
        <f t="shared" ref="E439:P439" si="414">E376</f>
        <v>0.17239399999999999</v>
      </c>
      <c r="F439" s="8">
        <f t="shared" si="414"/>
        <v>0.160162</v>
      </c>
      <c r="G439" s="8">
        <f t="shared" si="414"/>
        <v>0.119937</v>
      </c>
      <c r="H439" s="8">
        <f t="shared" si="414"/>
        <v>9.7502000000000005E-2</v>
      </c>
      <c r="I439" s="8">
        <f t="shared" si="414"/>
        <v>8.1296999999999994E-2</v>
      </c>
      <c r="J439" s="8">
        <f t="shared" si="414"/>
        <v>9.3312999999999993E-2</v>
      </c>
      <c r="K439" s="8">
        <f t="shared" si="414"/>
        <v>8.1083200000000008E-2</v>
      </c>
      <c r="L439" s="8">
        <f t="shared" si="414"/>
        <v>4.2506052054794519E-2</v>
      </c>
      <c r="M439" s="8">
        <f t="shared" si="414"/>
        <v>1.8635290410958905E-2</v>
      </c>
      <c r="N439" s="8">
        <f t="shared" si="414"/>
        <v>1.4777613698630138E-2</v>
      </c>
      <c r="O439" s="8">
        <f t="shared" si="414"/>
        <v>5.8222273972602734E-3</v>
      </c>
      <c r="P439" s="8">
        <f t="shared" si="414"/>
        <v>2.7511808219178083E-3</v>
      </c>
    </row>
    <row r="440" spans="1:16">
      <c r="A440" s="3" t="str">
        <f t="shared" si="400"/>
        <v>6.1TDJULIO-25ESTABLE TALLER N3</v>
      </c>
      <c r="B440" s="41" t="str">
        <f t="shared" si="383"/>
        <v>ESTABLE TALLER N3</v>
      </c>
      <c r="C440" s="3" t="s">
        <v>32</v>
      </c>
      <c r="D440" s="38" t="str">
        <f>W29</f>
        <v>JULIO-25</v>
      </c>
      <c r="E440" s="8">
        <f t="shared" ref="E440:P440" si="415">E377</f>
        <v>0.16611999999999999</v>
      </c>
      <c r="F440" s="8">
        <f t="shared" si="415"/>
        <v>0.153887</v>
      </c>
      <c r="G440" s="8">
        <f t="shared" si="415"/>
        <v>0.113663</v>
      </c>
      <c r="H440" s="8">
        <f t="shared" si="415"/>
        <v>9.1228000000000004E-2</v>
      </c>
      <c r="I440" s="8">
        <f t="shared" si="415"/>
        <v>7.5023000000000006E-2</v>
      </c>
      <c r="J440" s="8">
        <f t="shared" si="415"/>
        <v>8.7039000000000005E-2</v>
      </c>
      <c r="K440" s="8">
        <f t="shared" si="415"/>
        <v>8.1083200000000008E-2</v>
      </c>
      <c r="L440" s="8">
        <f t="shared" si="415"/>
        <v>4.2506052054794519E-2</v>
      </c>
      <c r="M440" s="8">
        <f t="shared" si="415"/>
        <v>1.8635290410958905E-2</v>
      </c>
      <c r="N440" s="8">
        <f t="shared" si="415"/>
        <v>1.4777613698630138E-2</v>
      </c>
      <c r="O440" s="8">
        <f t="shared" si="415"/>
        <v>5.8222273972602734E-3</v>
      </c>
      <c r="P440" s="8">
        <f t="shared" si="415"/>
        <v>2.7511808219178083E-3</v>
      </c>
    </row>
    <row r="441" spans="1:16">
      <c r="A441" s="3" t="str">
        <f t="shared" si="400"/>
        <v>6.1TDJULIO-25ESTABLE TALLER + N1</v>
      </c>
      <c r="B441" s="41" t="str">
        <f t="shared" si="383"/>
        <v>ESTABLE TALLER + N1</v>
      </c>
      <c r="C441" s="3" t="s">
        <v>32</v>
      </c>
      <c r="D441" s="38" t="str">
        <f>W29</f>
        <v>JULIO-25</v>
      </c>
      <c r="E441" s="8">
        <f t="shared" ref="E441:P441" si="416">E378</f>
        <v>0.172537</v>
      </c>
      <c r="F441" s="8">
        <f t="shared" si="416"/>
        <v>0.160304</v>
      </c>
      <c r="G441" s="8">
        <f t="shared" si="416"/>
        <v>0.12007900000000001</v>
      </c>
      <c r="H441" s="8">
        <f t="shared" si="416"/>
        <v>9.7643999999999995E-2</v>
      </c>
      <c r="I441" s="8">
        <f t="shared" si="416"/>
        <v>8.1438999999999998E-2</v>
      </c>
      <c r="J441" s="8">
        <f t="shared" si="416"/>
        <v>9.3455999999999997E-2</v>
      </c>
      <c r="K441" s="8">
        <f t="shared" si="416"/>
        <v>8.9302378082191783E-2</v>
      </c>
      <c r="L441" s="8">
        <f t="shared" si="416"/>
        <v>5.07252301369863E-2</v>
      </c>
      <c r="M441" s="8">
        <f t="shared" si="416"/>
        <v>2.6854468493150683E-2</v>
      </c>
      <c r="N441" s="8">
        <f t="shared" si="416"/>
        <v>3.3955695890410961E-2</v>
      </c>
      <c r="O441" s="8">
        <f t="shared" si="416"/>
        <v>3.0479761643835618E-2</v>
      </c>
      <c r="P441" s="8">
        <f t="shared" si="416"/>
        <v>3.0148441095890412E-2</v>
      </c>
    </row>
    <row r="442" spans="1:16">
      <c r="A442" s="3" t="str">
        <f t="shared" si="400"/>
        <v>6.1TDJULIO-25ESTABLE TALLER + N2</v>
      </c>
      <c r="B442" s="41" t="str">
        <f t="shared" si="383"/>
        <v>ESTABLE TALLER + N2</v>
      </c>
      <c r="C442" s="3" t="s">
        <v>32</v>
      </c>
      <c r="D442" s="38" t="str">
        <f>W29</f>
        <v>JULIO-25</v>
      </c>
      <c r="E442" s="8">
        <f t="shared" ref="E442:P442" si="417">E379</f>
        <v>0.16847599999999999</v>
      </c>
      <c r="F442" s="8">
        <f t="shared" si="417"/>
        <v>0.15624299999999999</v>
      </c>
      <c r="G442" s="8">
        <f t="shared" si="417"/>
        <v>0.116019</v>
      </c>
      <c r="H442" s="8">
        <f t="shared" si="417"/>
        <v>9.3583E-2</v>
      </c>
      <c r="I442" s="8">
        <f t="shared" si="417"/>
        <v>7.7378000000000002E-2</v>
      </c>
      <c r="J442" s="8">
        <f t="shared" si="417"/>
        <v>8.9395000000000002E-2</v>
      </c>
      <c r="K442" s="8">
        <f t="shared" si="417"/>
        <v>8.5192789041095895E-2</v>
      </c>
      <c r="L442" s="8">
        <f t="shared" si="417"/>
        <v>4.6615641095890413E-2</v>
      </c>
      <c r="M442" s="8">
        <f t="shared" si="417"/>
        <v>2.2744879452054795E-2</v>
      </c>
      <c r="N442" s="8">
        <f t="shared" si="417"/>
        <v>2.984610684931507E-2</v>
      </c>
      <c r="O442" s="8">
        <f t="shared" si="417"/>
        <v>2.6370172602739727E-2</v>
      </c>
      <c r="P442" s="8">
        <f t="shared" si="417"/>
        <v>2.6038852054794524E-2</v>
      </c>
    </row>
    <row r="443" spans="1:16">
      <c r="A443" s="3" t="str">
        <f t="shared" si="400"/>
        <v>6.1TDJULIO-25ESTABLE TALLER + N3</v>
      </c>
      <c r="B443" s="41" t="str">
        <f t="shared" si="383"/>
        <v>ESTABLE TALLER + N3</v>
      </c>
      <c r="C443" s="3" t="s">
        <v>32</v>
      </c>
      <c r="D443" s="38" t="str">
        <f>W29</f>
        <v>JULIO-25</v>
      </c>
      <c r="E443" s="8">
        <f t="shared" ref="E443:P443" si="418">E380</f>
        <v>0.16429299999999999</v>
      </c>
      <c r="F443" s="8">
        <f t="shared" si="418"/>
        <v>0.15206</v>
      </c>
      <c r="G443" s="8">
        <f t="shared" si="418"/>
        <v>0.111836</v>
      </c>
      <c r="H443" s="8">
        <f t="shared" si="418"/>
        <v>8.9400999999999994E-2</v>
      </c>
      <c r="I443" s="8">
        <f t="shared" si="418"/>
        <v>7.3194999999999996E-2</v>
      </c>
      <c r="J443" s="8">
        <f t="shared" si="418"/>
        <v>8.5211999999999996E-2</v>
      </c>
      <c r="K443" s="8">
        <f t="shared" si="418"/>
        <v>8.2453063013698633E-2</v>
      </c>
      <c r="L443" s="8">
        <f t="shared" si="418"/>
        <v>4.387591506849315E-2</v>
      </c>
      <c r="M443" s="8">
        <f t="shared" si="418"/>
        <v>2.0005153424657533E-2</v>
      </c>
      <c r="N443" s="8">
        <f t="shared" si="418"/>
        <v>2.4366654794520548E-2</v>
      </c>
      <c r="O443" s="8">
        <f t="shared" si="418"/>
        <v>1.9520857534246573E-2</v>
      </c>
      <c r="P443" s="8">
        <f t="shared" si="418"/>
        <v>1.9189536986301371E-2</v>
      </c>
    </row>
    <row r="444" spans="1:16">
      <c r="A444" s="3" t="str">
        <f t="shared" si="400"/>
        <v>6.1TDJULIO-25DINAMICA N1</v>
      </c>
      <c r="B444" s="41" t="str">
        <f t="shared" si="383"/>
        <v>DINAMICA N1</v>
      </c>
      <c r="C444" s="3" t="s">
        <v>32</v>
      </c>
      <c r="D444" s="38" t="str">
        <f>W29</f>
        <v>JULIO-25</v>
      </c>
      <c r="E444" s="60">
        <f>'DINAMICA N1'!G51/1000</f>
        <v>0.16240307123096639</v>
      </c>
      <c r="F444" s="60">
        <f>'DINAMICA N1'!H51/1000</f>
        <v>0.15328221559094038</v>
      </c>
      <c r="G444" s="60">
        <f>'DINAMICA N1'!I51/1000</f>
        <v>0.14193688211841049</v>
      </c>
      <c r="H444" s="60">
        <f>'DINAMICA N1'!J51/1000</f>
        <v>0.13612274397096483</v>
      </c>
      <c r="I444" s="60">
        <f>'DINAMICA N1'!K51/1000</f>
        <v>0</v>
      </c>
      <c r="J444" s="60">
        <f>'DINAMICA N1'!L51/1000</f>
        <v>0.13238805093810449</v>
      </c>
      <c r="K444" s="60">
        <f t="shared" ref="K444:P444" si="419">K381</f>
        <v>8.1083200000000008E-2</v>
      </c>
      <c r="L444" s="60">
        <f t="shared" si="419"/>
        <v>4.2506052054794519E-2</v>
      </c>
      <c r="M444" s="60">
        <f t="shared" si="419"/>
        <v>1.8635290410958905E-2</v>
      </c>
      <c r="N444" s="60">
        <f t="shared" si="419"/>
        <v>1.4777613698630138E-2</v>
      </c>
      <c r="O444" s="60">
        <f t="shared" si="419"/>
        <v>5.8222273972602734E-3</v>
      </c>
      <c r="P444" s="60">
        <f t="shared" si="419"/>
        <v>2.7511808219178083E-3</v>
      </c>
    </row>
    <row r="445" spans="1:16">
      <c r="A445" s="3" t="str">
        <f t="shared" si="400"/>
        <v>6.1TDJULIO-25DINAMICA N2</v>
      </c>
      <c r="B445" s="41" t="str">
        <f t="shared" si="383"/>
        <v>DINAMICA N2</v>
      </c>
      <c r="C445" s="3" t="s">
        <v>32</v>
      </c>
      <c r="D445" s="38" t="str">
        <f>W29</f>
        <v>JULIO-25</v>
      </c>
      <c r="E445" s="60">
        <f>'DINAMICA N2'!G51/1000</f>
        <v>0.14614843843096639</v>
      </c>
      <c r="F445" s="60">
        <f>'DINAMICA N2'!H51/1000</f>
        <v>0.13702758279094035</v>
      </c>
      <c r="G445" s="60">
        <f>'DINAMICA N2'!I51/1000</f>
        <v>0.12568224931841049</v>
      </c>
      <c r="H445" s="60">
        <f>'DINAMICA N2'!J51/1000</f>
        <v>0.11986811117096484</v>
      </c>
      <c r="I445" s="60">
        <f>'DINAMICA N2'!K51/1000</f>
        <v>0</v>
      </c>
      <c r="J445" s="60">
        <f>'DINAMICA N2'!L51/1000</f>
        <v>0.11613341813810449</v>
      </c>
      <c r="K445" s="60">
        <f t="shared" ref="K445:P445" si="420">K382</f>
        <v>8.1083200000000008E-2</v>
      </c>
      <c r="L445" s="60">
        <f t="shared" si="420"/>
        <v>4.2506052054794519E-2</v>
      </c>
      <c r="M445" s="60">
        <f t="shared" si="420"/>
        <v>1.8635290410958905E-2</v>
      </c>
      <c r="N445" s="60">
        <f t="shared" si="420"/>
        <v>1.4777613698630138E-2</v>
      </c>
      <c r="O445" s="60">
        <f t="shared" si="420"/>
        <v>5.8222273972602734E-3</v>
      </c>
      <c r="P445" s="60">
        <f t="shared" si="420"/>
        <v>2.7511808219178083E-3</v>
      </c>
    </row>
    <row r="446" spans="1:16">
      <c r="A446" s="3" t="str">
        <f t="shared" si="400"/>
        <v>6.1TDJULIO-25DINAMICA N3</v>
      </c>
      <c r="B446" s="41" t="str">
        <f t="shared" si="383"/>
        <v>DINAMICA N3</v>
      </c>
      <c r="C446" s="3" t="s">
        <v>32</v>
      </c>
      <c r="D446" s="38" t="str">
        <f>W29</f>
        <v>JULIO-25</v>
      </c>
      <c r="E446" s="60">
        <f>'DINAMICA N3'!G51/1000</f>
        <v>0.14108219123096641</v>
      </c>
      <c r="F446" s="60">
        <f>'DINAMICA N3'!H51/1000</f>
        <v>0.13196133559094037</v>
      </c>
      <c r="G446" s="60">
        <f>'DINAMICA N3'!I51/1000</f>
        <v>0.12061600211841046</v>
      </c>
      <c r="H446" s="60">
        <f>'DINAMICA N3'!J51/1000</f>
        <v>0.11480186397096483</v>
      </c>
      <c r="I446" s="60">
        <f>'DINAMICA N3'!K51/1000</f>
        <v>0</v>
      </c>
      <c r="J446" s="60">
        <f>'DINAMICA N3'!L51/1000</f>
        <v>0.11106717093810449</v>
      </c>
      <c r="K446" s="60">
        <f t="shared" ref="K446:P446" si="421">K383</f>
        <v>8.1083200000000008E-2</v>
      </c>
      <c r="L446" s="60">
        <f t="shared" si="421"/>
        <v>4.2506052054794519E-2</v>
      </c>
      <c r="M446" s="60">
        <f t="shared" si="421"/>
        <v>1.8635290410958905E-2</v>
      </c>
      <c r="N446" s="60">
        <f t="shared" si="421"/>
        <v>1.4777613698630138E-2</v>
      </c>
      <c r="O446" s="60">
        <f t="shared" si="421"/>
        <v>5.8222273972602734E-3</v>
      </c>
      <c r="P446" s="60">
        <f t="shared" si="421"/>
        <v>2.7511808219178083E-3</v>
      </c>
    </row>
    <row r="447" spans="1:16">
      <c r="A447" s="3" t="str">
        <f>C447&amp;D447&amp;B447</f>
        <v>2.0TDAGOSTO-25ESTABLE N1</v>
      </c>
      <c r="B447" s="41" t="str">
        <f t="shared" si="383"/>
        <v>ESTABLE N1</v>
      </c>
      <c r="C447" s="3" t="s">
        <v>56</v>
      </c>
      <c r="D447" s="38" t="str">
        <f>W30</f>
        <v>AGOSTO-25</v>
      </c>
      <c r="E447" s="8">
        <f>E384</f>
        <v>0.234345</v>
      </c>
      <c r="F447" s="8">
        <f t="shared" ref="F447:J447" si="422">F384</f>
        <v>0.162388</v>
      </c>
      <c r="G447" s="8">
        <f t="shared" si="422"/>
        <v>0.13711000000000001</v>
      </c>
      <c r="H447" s="8">
        <f t="shared" si="422"/>
        <v>0</v>
      </c>
      <c r="I447" s="8">
        <f t="shared" si="422"/>
        <v>0</v>
      </c>
      <c r="J447" s="8">
        <f t="shared" si="422"/>
        <v>0</v>
      </c>
      <c r="K447" s="8">
        <f>K384</f>
        <v>7.5902501369863012E-2</v>
      </c>
      <c r="L447" s="8">
        <f>L384</f>
        <v>1.9874602739726028E-3</v>
      </c>
      <c r="M447" s="8"/>
      <c r="N447" s="8"/>
      <c r="O447" s="8"/>
      <c r="P447" s="8"/>
    </row>
    <row r="448" spans="1:16">
      <c r="A448" s="3" t="str">
        <f t="shared" ref="A448:A467" si="423">C448&amp;D448&amp;B448</f>
        <v>2.0TDAGOSTO-25ESTABLE N2</v>
      </c>
      <c r="B448" s="41" t="str">
        <f t="shared" si="383"/>
        <v>ESTABLE N2</v>
      </c>
      <c r="C448" s="3" t="s">
        <v>56</v>
      </c>
      <c r="D448" s="38" t="str">
        <f>W30</f>
        <v>AGOSTO-25</v>
      </c>
      <c r="E448" s="8">
        <f t="shared" ref="E448:L448" si="424">E385</f>
        <v>0.222528</v>
      </c>
      <c r="F448" s="8">
        <f t="shared" si="424"/>
        <v>0.15057100000000001</v>
      </c>
      <c r="G448" s="8">
        <f t="shared" si="424"/>
        <v>0.12529299999999999</v>
      </c>
      <c r="H448" s="8">
        <f t="shared" si="424"/>
        <v>0</v>
      </c>
      <c r="I448" s="8">
        <f t="shared" si="424"/>
        <v>0</v>
      </c>
      <c r="J448" s="8">
        <f t="shared" si="424"/>
        <v>0</v>
      </c>
      <c r="K448" s="8">
        <f t="shared" si="424"/>
        <v>7.5902501369863012E-2</v>
      </c>
      <c r="L448" s="8">
        <f t="shared" si="424"/>
        <v>1.9874602739726028E-3</v>
      </c>
      <c r="M448" s="8"/>
      <c r="N448" s="8"/>
      <c r="O448" s="8"/>
      <c r="P448" s="8"/>
    </row>
    <row r="449" spans="1:17">
      <c r="A449" s="3" t="str">
        <f t="shared" si="423"/>
        <v>2.0TDAGOSTO-25ESTABLE N3</v>
      </c>
      <c r="B449" s="41" t="str">
        <f t="shared" si="383"/>
        <v>ESTABLE N3</v>
      </c>
      <c r="C449" s="3" t="s">
        <v>56</v>
      </c>
      <c r="D449" s="38" t="str">
        <f>W30</f>
        <v>AGOSTO-25</v>
      </c>
      <c r="E449" s="8">
        <f t="shared" ref="E449:L449" si="425">E386</f>
        <v>0.216254</v>
      </c>
      <c r="F449" s="8">
        <f t="shared" si="425"/>
        <v>0.14429600000000001</v>
      </c>
      <c r="G449" s="8">
        <f t="shared" si="425"/>
        <v>0.119019</v>
      </c>
      <c r="H449" s="8">
        <f t="shared" si="425"/>
        <v>0</v>
      </c>
      <c r="I449" s="8">
        <f t="shared" si="425"/>
        <v>0</v>
      </c>
      <c r="J449" s="8">
        <f t="shared" si="425"/>
        <v>0</v>
      </c>
      <c r="K449" s="8">
        <f t="shared" si="425"/>
        <v>7.5902501369863012E-2</v>
      </c>
      <c r="L449" s="8">
        <f t="shared" si="425"/>
        <v>1.9874602739726028E-3</v>
      </c>
      <c r="M449" s="8"/>
      <c r="N449" s="8"/>
      <c r="O449" s="8"/>
      <c r="P449" s="8"/>
    </row>
    <row r="450" spans="1:17">
      <c r="A450" s="3" t="str">
        <f t="shared" si="423"/>
        <v>2.0TDAGOSTO-25ESTABLE PLUS N1</v>
      </c>
      <c r="B450" s="41" t="str">
        <f t="shared" si="383"/>
        <v>ESTABLE PLUS N1</v>
      </c>
      <c r="C450" s="3" t="s">
        <v>56</v>
      </c>
      <c r="D450" s="38" t="str">
        <f>W30</f>
        <v>AGOSTO-25</v>
      </c>
      <c r="E450" s="8">
        <f t="shared" ref="E450:L450" si="426">E387</f>
        <v>0.223219</v>
      </c>
      <c r="F450" s="8">
        <f t="shared" si="426"/>
        <v>0.15126100000000001</v>
      </c>
      <c r="G450" s="8">
        <f t="shared" si="426"/>
        <v>0.12598300000000001</v>
      </c>
      <c r="H450" s="8">
        <f t="shared" si="426"/>
        <v>0</v>
      </c>
      <c r="I450" s="8">
        <f t="shared" si="426"/>
        <v>0</v>
      </c>
      <c r="J450" s="8">
        <f t="shared" si="426"/>
        <v>0</v>
      </c>
      <c r="K450" s="8">
        <f t="shared" si="426"/>
        <v>9.7820309589041102E-2</v>
      </c>
      <c r="L450" s="8">
        <f t="shared" si="426"/>
        <v>5.1302528767123289E-2</v>
      </c>
      <c r="M450" s="8"/>
      <c r="N450" s="8"/>
      <c r="O450" s="8"/>
      <c r="P450" s="8"/>
    </row>
    <row r="451" spans="1:17">
      <c r="A451" s="3" t="str">
        <f t="shared" si="423"/>
        <v>2.0TDAGOSTO-25ESTABLE PLUS N2</v>
      </c>
      <c r="B451" s="41" t="str">
        <f t="shared" si="383"/>
        <v>ESTABLE PLUS N2</v>
      </c>
      <c r="C451" s="3" t="s">
        <v>56</v>
      </c>
      <c r="D451" s="38" t="str">
        <f>W30</f>
        <v>AGOSTO-25</v>
      </c>
      <c r="E451" s="8">
        <f t="shared" ref="E451:L451" si="427">E388</f>
        <v>0.21795999999999999</v>
      </c>
      <c r="F451" s="8">
        <f t="shared" si="427"/>
        <v>0.14600199999999999</v>
      </c>
      <c r="G451" s="8">
        <f t="shared" si="427"/>
        <v>0.120725</v>
      </c>
      <c r="H451" s="8">
        <f t="shared" si="427"/>
        <v>0</v>
      </c>
      <c r="I451" s="8">
        <f t="shared" si="427"/>
        <v>0</v>
      </c>
      <c r="J451" s="8">
        <f t="shared" si="427"/>
        <v>0</v>
      </c>
      <c r="K451" s="8">
        <f t="shared" si="427"/>
        <v>9.2340857534246576E-2</v>
      </c>
      <c r="L451" s="8">
        <f t="shared" si="427"/>
        <v>4.5823076712328763E-2</v>
      </c>
      <c r="M451" s="8"/>
      <c r="N451" s="8"/>
      <c r="O451" s="8"/>
      <c r="P451" s="8"/>
    </row>
    <row r="452" spans="1:17">
      <c r="A452" s="3" t="str">
        <f t="shared" si="423"/>
        <v>2.0TDAGOSTO-25ESTABLE PLUS N3</v>
      </c>
      <c r="B452" s="41" t="str">
        <f t="shared" si="383"/>
        <v>ESTABLE PLUS N3</v>
      </c>
      <c r="C452" s="3" t="s">
        <v>56</v>
      </c>
      <c r="D452" s="38" t="str">
        <f>W30</f>
        <v>AGOSTO-25</v>
      </c>
      <c r="E452" s="8">
        <f t="shared" ref="E452:L452" si="428">E389</f>
        <v>0.21335100000000001</v>
      </c>
      <c r="F452" s="8">
        <f t="shared" si="428"/>
        <v>0.14139299999999999</v>
      </c>
      <c r="G452" s="8">
        <f t="shared" si="428"/>
        <v>0.116115</v>
      </c>
      <c r="H452" s="8">
        <f t="shared" si="428"/>
        <v>0</v>
      </c>
      <c r="I452" s="8">
        <f t="shared" si="428"/>
        <v>0</v>
      </c>
      <c r="J452" s="8">
        <f t="shared" si="428"/>
        <v>0</v>
      </c>
      <c r="K452" s="8">
        <f t="shared" si="428"/>
        <v>8.686140547945205E-2</v>
      </c>
      <c r="L452" s="8">
        <f t="shared" si="428"/>
        <v>4.0343624657534244E-2</v>
      </c>
      <c r="M452" s="8"/>
      <c r="N452" s="8"/>
      <c r="O452" s="8"/>
      <c r="P452" s="8"/>
    </row>
    <row r="453" spans="1:17">
      <c r="A453" s="3" t="str">
        <f t="shared" si="423"/>
        <v>2.0TDAGOSTO-251P N1</v>
      </c>
      <c r="B453" s="41" t="str">
        <f t="shared" si="383"/>
        <v>1P N1</v>
      </c>
      <c r="C453" s="3" t="s">
        <v>56</v>
      </c>
      <c r="D453" s="38" t="str">
        <f>W30</f>
        <v>AGOSTO-25</v>
      </c>
      <c r="E453" s="8">
        <f t="shared" ref="E453:L453" si="429">E390</f>
        <v>0.15454999999999999</v>
      </c>
      <c r="F453" s="8">
        <f t="shared" si="429"/>
        <v>0.15454999999999999</v>
      </c>
      <c r="G453" s="8">
        <f t="shared" si="429"/>
        <v>0.15454999999999999</v>
      </c>
      <c r="H453" s="8">
        <f t="shared" si="429"/>
        <v>0</v>
      </c>
      <c r="I453" s="8">
        <f t="shared" si="429"/>
        <v>0</v>
      </c>
      <c r="J453" s="8">
        <f t="shared" si="429"/>
        <v>0</v>
      </c>
      <c r="K453" s="8">
        <f t="shared" si="429"/>
        <v>0.10877921369863014</v>
      </c>
      <c r="L453" s="8">
        <f t="shared" si="429"/>
        <v>5.9521706849315063E-2</v>
      </c>
      <c r="M453" s="8"/>
      <c r="N453" s="8"/>
      <c r="O453" s="8"/>
      <c r="P453" s="8"/>
    </row>
    <row r="454" spans="1:17">
      <c r="A454" s="3" t="str">
        <f t="shared" si="423"/>
        <v>2.0TDAGOSTO-251P N2</v>
      </c>
      <c r="B454" s="41" t="str">
        <f t="shared" si="383"/>
        <v>1P N2</v>
      </c>
      <c r="C454" s="3" t="s">
        <v>56</v>
      </c>
      <c r="D454" s="38" t="str">
        <f>W30</f>
        <v>AGOSTO-25</v>
      </c>
      <c r="E454" s="8">
        <f t="shared" ref="E454:L454" si="430">E391</f>
        <v>0.149474</v>
      </c>
      <c r="F454" s="8">
        <f t="shared" si="430"/>
        <v>0.149474</v>
      </c>
      <c r="G454" s="8">
        <f t="shared" si="430"/>
        <v>0.149474</v>
      </c>
      <c r="H454" s="8">
        <f t="shared" si="430"/>
        <v>0</v>
      </c>
      <c r="I454" s="8">
        <f t="shared" si="430"/>
        <v>0</v>
      </c>
      <c r="J454" s="8">
        <f t="shared" si="430"/>
        <v>0</v>
      </c>
      <c r="K454" s="8">
        <f t="shared" si="430"/>
        <v>0.10329976164383563</v>
      </c>
      <c r="L454" s="8">
        <f t="shared" si="430"/>
        <v>5.4042254794520544E-2</v>
      </c>
      <c r="M454" s="8"/>
      <c r="N454" s="8"/>
      <c r="O454" s="8"/>
      <c r="P454" s="8"/>
    </row>
    <row r="455" spans="1:17">
      <c r="A455" s="3" t="str">
        <f t="shared" si="423"/>
        <v>2.0TDAGOSTO-251P N3</v>
      </c>
      <c r="B455" s="41" t="str">
        <f t="shared" si="383"/>
        <v>1P N3</v>
      </c>
      <c r="C455" s="3" t="s">
        <v>56</v>
      </c>
      <c r="D455" s="38" t="str">
        <f>W30</f>
        <v>AGOSTO-25</v>
      </c>
      <c r="E455" s="8">
        <f t="shared" ref="E455:L455" si="431">E392</f>
        <v>0.144398</v>
      </c>
      <c r="F455" s="8">
        <f t="shared" si="431"/>
        <v>0.144398</v>
      </c>
      <c r="G455" s="8">
        <f t="shared" si="431"/>
        <v>0.144398</v>
      </c>
      <c r="H455" s="8">
        <f t="shared" si="431"/>
        <v>0</v>
      </c>
      <c r="I455" s="8">
        <f t="shared" si="431"/>
        <v>0</v>
      </c>
      <c r="J455" s="8">
        <f t="shared" si="431"/>
        <v>0</v>
      </c>
      <c r="K455" s="8">
        <f t="shared" si="431"/>
        <v>9.3710720547945214E-2</v>
      </c>
      <c r="L455" s="8">
        <f t="shared" si="431"/>
        <v>5.4042254794520544E-2</v>
      </c>
      <c r="M455" s="8"/>
      <c r="N455" s="8"/>
      <c r="O455" s="8"/>
      <c r="P455" s="8"/>
    </row>
    <row r="456" spans="1:17">
      <c r="A456" s="3" t="str">
        <f t="shared" si="423"/>
        <v>2.0TDAGOSTO-251P XL N1</v>
      </c>
      <c r="B456" s="41" t="str">
        <f t="shared" si="383"/>
        <v>1P XL N1</v>
      </c>
      <c r="C456" s="3" t="s">
        <v>56</v>
      </c>
      <c r="D456" s="38" t="str">
        <f>W30</f>
        <v>AGOSTO-25</v>
      </c>
      <c r="E456" s="8">
        <f>E393</f>
        <v>0.15454999999999999</v>
      </c>
      <c r="F456" s="8">
        <f t="shared" ref="F456:L456" si="432">F393</f>
        <v>0.15454999999999999</v>
      </c>
      <c r="G456" s="8">
        <f t="shared" si="432"/>
        <v>0.15454999999999999</v>
      </c>
      <c r="H456" s="8">
        <f t="shared" si="432"/>
        <v>0</v>
      </c>
      <c r="I456" s="8">
        <f t="shared" si="432"/>
        <v>0</v>
      </c>
      <c r="J456" s="8">
        <f t="shared" si="432"/>
        <v>0</v>
      </c>
      <c r="K456" s="8">
        <f t="shared" si="432"/>
        <v>0.16494359726027397</v>
      </c>
      <c r="L456" s="8">
        <f t="shared" si="432"/>
        <v>0.15815184383561642</v>
      </c>
      <c r="M456" s="8"/>
      <c r="N456" s="8"/>
      <c r="O456" s="8"/>
      <c r="P456" s="8"/>
      <c r="Q456" s="8"/>
    </row>
    <row r="457" spans="1:17">
      <c r="A457" s="3" t="str">
        <f t="shared" si="423"/>
        <v>2.0TDAGOSTO-251P XL N2</v>
      </c>
      <c r="B457" s="41" t="str">
        <f t="shared" si="383"/>
        <v>1P XL N2</v>
      </c>
      <c r="C457" s="3" t="s">
        <v>56</v>
      </c>
      <c r="D457" s="38" t="str">
        <f>W30</f>
        <v>AGOSTO-25</v>
      </c>
      <c r="E457" s="8">
        <f t="shared" ref="E457:L457" si="433">E394</f>
        <v>0.149474</v>
      </c>
      <c r="F457" s="8">
        <f t="shared" si="433"/>
        <v>0.149474</v>
      </c>
      <c r="G457" s="8">
        <f t="shared" si="433"/>
        <v>0.149474</v>
      </c>
      <c r="H457" s="8">
        <f t="shared" si="433"/>
        <v>0</v>
      </c>
      <c r="I457" s="8">
        <f t="shared" si="433"/>
        <v>0</v>
      </c>
      <c r="J457" s="8">
        <f t="shared" si="433"/>
        <v>0</v>
      </c>
      <c r="K457" s="8">
        <f t="shared" si="433"/>
        <v>0.15049465753424657</v>
      </c>
      <c r="L457" s="8">
        <f t="shared" si="433"/>
        <v>0.14437695342465753</v>
      </c>
      <c r="M457" s="8"/>
      <c r="N457" s="8"/>
      <c r="O457" s="8"/>
      <c r="P457" s="8"/>
    </row>
    <row r="458" spans="1:17">
      <c r="A458" s="3" t="str">
        <f t="shared" si="423"/>
        <v>2.0TDAGOSTO-251P XL N3</v>
      </c>
      <c r="B458" s="41" t="str">
        <f t="shared" si="383"/>
        <v>1P XL N3</v>
      </c>
      <c r="C458" s="3" t="s">
        <v>56</v>
      </c>
      <c r="D458" s="38" t="str">
        <f>W30</f>
        <v>AGOSTO-25</v>
      </c>
      <c r="E458" s="8">
        <f t="shared" ref="E458:L458" si="434">E395</f>
        <v>0.144398</v>
      </c>
      <c r="F458" s="8">
        <f t="shared" si="434"/>
        <v>0.144398</v>
      </c>
      <c r="G458" s="8">
        <f t="shared" si="434"/>
        <v>0.144398</v>
      </c>
      <c r="H458" s="8">
        <f t="shared" si="434"/>
        <v>0</v>
      </c>
      <c r="I458" s="8">
        <f t="shared" si="434"/>
        <v>0</v>
      </c>
      <c r="J458" s="8">
        <f t="shared" si="434"/>
        <v>0</v>
      </c>
      <c r="K458" s="8">
        <f t="shared" si="434"/>
        <v>0.14364534246575342</v>
      </c>
      <c r="L458" s="8">
        <f t="shared" si="434"/>
        <v>0.13341804931506851</v>
      </c>
      <c r="M458" s="8"/>
      <c r="N458" s="8"/>
      <c r="O458" s="8"/>
      <c r="P458" s="8"/>
    </row>
    <row r="459" spans="1:17">
      <c r="A459" s="3" t="str">
        <f t="shared" si="423"/>
        <v>2.0TDAGOSTO-25ESTABLE TALLER N1</v>
      </c>
      <c r="B459" s="41" t="str">
        <f t="shared" si="383"/>
        <v>ESTABLE TALLER N1</v>
      </c>
      <c r="C459" s="3" t="s">
        <v>56</v>
      </c>
      <c r="D459" s="38" t="str">
        <f>W30</f>
        <v>AGOSTO-25</v>
      </c>
      <c r="E459" s="8">
        <f t="shared" ref="E459:L459" si="435">E396</f>
        <v>0.22358600000000001</v>
      </c>
      <c r="F459" s="8">
        <f t="shared" si="435"/>
        <v>0.15425800000000001</v>
      </c>
      <c r="G459" s="8">
        <f t="shared" si="435"/>
        <v>0.11483500000000001</v>
      </c>
      <c r="H459" s="8">
        <f t="shared" si="435"/>
        <v>0</v>
      </c>
      <c r="I459" s="8">
        <f t="shared" si="435"/>
        <v>0</v>
      </c>
      <c r="J459" s="8">
        <f t="shared" si="435"/>
        <v>0</v>
      </c>
      <c r="K459" s="8">
        <f t="shared" si="435"/>
        <v>7.5902501369863012E-2</v>
      </c>
      <c r="L459" s="8">
        <f t="shared" si="435"/>
        <v>1.9874602739726028E-3</v>
      </c>
      <c r="M459" s="8"/>
      <c r="N459" s="8"/>
      <c r="O459" s="8"/>
      <c r="P459" s="8"/>
    </row>
    <row r="460" spans="1:17">
      <c r="A460" s="3" t="str">
        <f t="shared" si="423"/>
        <v>2.0TDAGOSTO-25ESTABLE TALLER N2</v>
      </c>
      <c r="B460" s="41" t="str">
        <f t="shared" si="383"/>
        <v>ESTABLE TALLER N2</v>
      </c>
      <c r="C460" s="3" t="s">
        <v>56</v>
      </c>
      <c r="D460" s="38" t="str">
        <f>W30</f>
        <v>AGOSTO-25</v>
      </c>
      <c r="E460" s="8">
        <f t="shared" ref="E460:L460" si="436">E397</f>
        <v>0.21176900000000001</v>
      </c>
      <c r="F460" s="8">
        <f t="shared" si="436"/>
        <v>0.14244100000000001</v>
      </c>
      <c r="G460" s="8">
        <f t="shared" si="436"/>
        <v>0.103017</v>
      </c>
      <c r="H460" s="8">
        <f t="shared" si="436"/>
        <v>0</v>
      </c>
      <c r="I460" s="8">
        <f t="shared" si="436"/>
        <v>0</v>
      </c>
      <c r="J460" s="8">
        <f t="shared" si="436"/>
        <v>0</v>
      </c>
      <c r="K460" s="8">
        <f t="shared" si="436"/>
        <v>7.5902501369863012E-2</v>
      </c>
      <c r="L460" s="8">
        <f t="shared" si="436"/>
        <v>1.9874602739726028E-3</v>
      </c>
      <c r="M460" s="8"/>
      <c r="N460" s="8"/>
      <c r="O460" s="8"/>
      <c r="P460" s="9"/>
    </row>
    <row r="461" spans="1:17">
      <c r="A461" s="3" t="str">
        <f t="shared" si="423"/>
        <v>2.0TDAGOSTO-25ESTABLE TALLER N3</v>
      </c>
      <c r="B461" s="41" t="str">
        <f t="shared" si="383"/>
        <v>ESTABLE TALLER N3</v>
      </c>
      <c r="C461" s="3" t="s">
        <v>56</v>
      </c>
      <c r="D461" s="38" t="str">
        <f>W30</f>
        <v>AGOSTO-25</v>
      </c>
      <c r="E461" s="8">
        <f t="shared" ref="E461:L461" si="437">E398</f>
        <v>0.20549400000000001</v>
      </c>
      <c r="F461" s="8">
        <f t="shared" si="437"/>
        <v>0.13616700000000001</v>
      </c>
      <c r="G461" s="8">
        <f t="shared" si="437"/>
        <v>9.6742999999999996E-2</v>
      </c>
      <c r="H461" s="8">
        <f t="shared" si="437"/>
        <v>0</v>
      </c>
      <c r="I461" s="8">
        <f t="shared" si="437"/>
        <v>0</v>
      </c>
      <c r="J461" s="8">
        <f t="shared" si="437"/>
        <v>0</v>
      </c>
      <c r="K461" s="8">
        <f t="shared" si="437"/>
        <v>7.5902501369863012E-2</v>
      </c>
      <c r="L461" s="8">
        <f t="shared" si="437"/>
        <v>1.9874602739726028E-3</v>
      </c>
      <c r="M461" s="8"/>
      <c r="N461" s="8"/>
      <c r="O461" s="8"/>
      <c r="P461" s="8"/>
    </row>
    <row r="462" spans="1:17">
      <c r="A462" s="3" t="str">
        <f t="shared" si="423"/>
        <v>2.0TDAGOSTO-25ESTABLE TALLER + N1</v>
      </c>
      <c r="B462" s="41" t="str">
        <f t="shared" si="383"/>
        <v>ESTABLE TALLER + N1</v>
      </c>
      <c r="C462" s="3" t="s">
        <v>56</v>
      </c>
      <c r="D462" s="38" t="str">
        <f>W30</f>
        <v>AGOSTO-25</v>
      </c>
      <c r="E462" s="8">
        <f t="shared" ref="E462:L462" si="438">E399</f>
        <v>0.21245900000000001</v>
      </c>
      <c r="F462" s="8">
        <f t="shared" si="438"/>
        <v>0.14313100000000001</v>
      </c>
      <c r="G462" s="8">
        <f t="shared" si="438"/>
        <v>0.10370799999999999</v>
      </c>
      <c r="H462" s="8">
        <f t="shared" si="438"/>
        <v>0</v>
      </c>
      <c r="I462" s="8">
        <f t="shared" si="438"/>
        <v>0</v>
      </c>
      <c r="J462" s="8">
        <f t="shared" si="438"/>
        <v>0</v>
      </c>
      <c r="K462" s="8">
        <f t="shared" si="438"/>
        <v>9.7820309589041102E-2</v>
      </c>
      <c r="L462" s="8">
        <f t="shared" si="438"/>
        <v>5.1302528767123289E-2</v>
      </c>
      <c r="M462" s="8"/>
      <c r="N462" s="8"/>
      <c r="O462" s="8"/>
      <c r="P462" s="8"/>
    </row>
    <row r="463" spans="1:17">
      <c r="A463" s="3" t="str">
        <f t="shared" si="423"/>
        <v>2.0TDAGOSTO-25ESTABLE TALLER + N2</v>
      </c>
      <c r="B463" s="41" t="str">
        <f t="shared" si="383"/>
        <v>ESTABLE TALLER + N2</v>
      </c>
      <c r="C463" s="3" t="s">
        <v>56</v>
      </c>
      <c r="D463" s="38" t="str">
        <f>W30</f>
        <v>AGOSTO-25</v>
      </c>
      <c r="E463" s="8">
        <f t="shared" ref="E463:L463" si="439">E400</f>
        <v>0.2072</v>
      </c>
      <c r="F463" s="8">
        <f t="shared" si="439"/>
        <v>0.13787199999999999</v>
      </c>
      <c r="G463" s="8">
        <f t="shared" si="439"/>
        <v>9.8448999999999995E-2</v>
      </c>
      <c r="H463" s="8">
        <f t="shared" si="439"/>
        <v>0</v>
      </c>
      <c r="I463" s="8">
        <f t="shared" si="439"/>
        <v>0</v>
      </c>
      <c r="J463" s="8">
        <f t="shared" si="439"/>
        <v>0</v>
      </c>
      <c r="K463" s="8">
        <f t="shared" si="439"/>
        <v>9.2340857534246576E-2</v>
      </c>
      <c r="L463" s="8">
        <f t="shared" si="439"/>
        <v>4.5823076712328763E-2</v>
      </c>
      <c r="M463" s="8"/>
      <c r="N463" s="8"/>
      <c r="O463" s="8"/>
      <c r="P463" s="8"/>
    </row>
    <row r="464" spans="1:17">
      <c r="A464" s="3" t="str">
        <f t="shared" si="423"/>
        <v>2.0TDAGOSTO-25ESTABLE TALLER + N3</v>
      </c>
      <c r="B464" s="41" t="str">
        <f t="shared" si="383"/>
        <v>ESTABLE TALLER + N3</v>
      </c>
      <c r="C464" s="3" t="s">
        <v>56</v>
      </c>
      <c r="D464" s="38" t="str">
        <f>W30</f>
        <v>AGOSTO-25</v>
      </c>
      <c r="E464" s="8">
        <f t="shared" ref="E464:L464" si="440">E401</f>
        <v>0.20259099999999999</v>
      </c>
      <c r="F464" s="8">
        <f t="shared" si="440"/>
        <v>0.13326299999999999</v>
      </c>
      <c r="G464" s="8">
        <f t="shared" si="440"/>
        <v>9.3840000000000007E-2</v>
      </c>
      <c r="H464" s="8">
        <f t="shared" si="440"/>
        <v>0</v>
      </c>
      <c r="I464" s="8">
        <f t="shared" si="440"/>
        <v>0</v>
      </c>
      <c r="J464" s="8">
        <f t="shared" si="440"/>
        <v>0</v>
      </c>
      <c r="K464" s="8">
        <f t="shared" si="440"/>
        <v>8.686140547945205E-2</v>
      </c>
      <c r="L464" s="8">
        <f t="shared" si="440"/>
        <v>4.0343624657534244E-2</v>
      </c>
      <c r="M464" s="8"/>
      <c r="N464" s="8"/>
      <c r="O464" s="8"/>
      <c r="P464" s="8"/>
    </row>
    <row r="465" spans="1:16">
      <c r="A465" s="3" t="str">
        <f t="shared" si="423"/>
        <v>2.0TDAGOSTO-25DINAMICA N1</v>
      </c>
      <c r="B465" s="41" t="str">
        <f t="shared" si="383"/>
        <v>DINAMICA N1</v>
      </c>
      <c r="C465" s="3" t="s">
        <v>56</v>
      </c>
      <c r="D465" s="38" t="str">
        <f>W30</f>
        <v>AGOSTO-25</v>
      </c>
      <c r="E465" s="58">
        <f>'DINAMICA N1'!AT52/1000</f>
        <v>0.20941923520527927</v>
      </c>
      <c r="F465" s="58">
        <f>'DINAMICA N1'!AU52/1000</f>
        <v>0.15747032875102604</v>
      </c>
      <c r="G465" s="58">
        <f>'DINAMICA N1'!AV52/1000</f>
        <v>0.13906949021872833</v>
      </c>
      <c r="H465" s="58"/>
      <c r="I465" s="58"/>
      <c r="J465" s="60"/>
      <c r="K465" s="58">
        <f t="shared" ref="K465:L465" si="441">K402</f>
        <v>7.5902501369863012E-2</v>
      </c>
      <c r="L465" s="58">
        <f t="shared" si="441"/>
        <v>1.9874602739726028E-3</v>
      </c>
      <c r="M465" s="60"/>
      <c r="N465" s="60"/>
      <c r="O465" s="60"/>
      <c r="P465" s="60"/>
    </row>
    <row r="466" spans="1:16">
      <c r="A466" s="3" t="str">
        <f t="shared" si="423"/>
        <v>2.0TDAGOSTO-25DINAMICA N2</v>
      </c>
      <c r="B466" s="41" t="str">
        <f t="shared" si="383"/>
        <v>DINAMICA N2</v>
      </c>
      <c r="C466" s="3" t="s">
        <v>56</v>
      </c>
      <c r="D466" s="38" t="str">
        <f>W30</f>
        <v>AGOSTO-25</v>
      </c>
      <c r="E466" s="58">
        <f>'DINAMICA N2'!AT52/1000</f>
        <v>0.1931646024052793</v>
      </c>
      <c r="F466" s="58">
        <f>'DINAMICA N2'!AU52/1000</f>
        <v>0.14121569595102607</v>
      </c>
      <c r="G466" s="58">
        <f>'DINAMICA N2'!AV52/1000</f>
        <v>0.12281485741872834</v>
      </c>
      <c r="H466" s="58"/>
      <c r="I466" s="58"/>
      <c r="J466" s="60"/>
      <c r="K466" s="58">
        <f t="shared" ref="K466:L466" si="442">K403</f>
        <v>7.5902501369863012E-2</v>
      </c>
      <c r="L466" s="58">
        <f t="shared" si="442"/>
        <v>1.9874602739726028E-3</v>
      </c>
      <c r="M466" s="60"/>
      <c r="N466" s="60"/>
      <c r="O466" s="60"/>
      <c r="P466" s="60"/>
    </row>
    <row r="467" spans="1:16">
      <c r="A467" s="3" t="str">
        <f t="shared" si="423"/>
        <v>2.0TDAGOSTO-25DINAMICA N3</v>
      </c>
      <c r="B467" s="41" t="str">
        <f t="shared" si="383"/>
        <v>DINAMICA N3</v>
      </c>
      <c r="C467" s="3" t="s">
        <v>56</v>
      </c>
      <c r="D467" s="38" t="str">
        <f>W30</f>
        <v>AGOSTO-25</v>
      </c>
      <c r="E467" s="58">
        <f>'DINAMICA N3'!AT52/1000</f>
        <v>0.18809835520527929</v>
      </c>
      <c r="F467" s="58">
        <f>'DINAMICA N3'!AU52/1000</f>
        <v>0.13614944875102605</v>
      </c>
      <c r="G467" s="58">
        <f>'DINAMICA N3'!AV52/1000</f>
        <v>0.11774861021872832</v>
      </c>
      <c r="H467" s="58"/>
      <c r="I467" s="58"/>
      <c r="J467" s="60"/>
      <c r="K467" s="58">
        <f t="shared" ref="K467:L467" si="443">K404</f>
        <v>7.5902501369863012E-2</v>
      </c>
      <c r="L467" s="58">
        <f t="shared" si="443"/>
        <v>1.9874602739726028E-3</v>
      </c>
      <c r="M467" s="60"/>
      <c r="N467" s="60"/>
      <c r="O467" s="60"/>
      <c r="P467" s="60"/>
    </row>
    <row r="468" spans="1:16">
      <c r="A468" s="3" t="str">
        <f>C468&amp;D468&amp;B468</f>
        <v>3.0TDAGOSTO-25ESTABLE N1</v>
      </c>
      <c r="B468" s="41" t="str">
        <f t="shared" si="383"/>
        <v>ESTABLE N1</v>
      </c>
      <c r="C468" s="3" t="s">
        <v>31</v>
      </c>
      <c r="D468" s="38" t="str">
        <f>W30</f>
        <v>AGOSTO-25</v>
      </c>
      <c r="E468" s="8">
        <f t="shared" ref="E468:J468" si="444">E405</f>
        <v>0.21865799999999999</v>
      </c>
      <c r="F468" s="8">
        <f t="shared" si="444"/>
        <v>0.18845600000000001</v>
      </c>
      <c r="G468" s="8">
        <f t="shared" si="444"/>
        <v>0.14840500000000001</v>
      </c>
      <c r="H468" s="8">
        <f t="shared" si="444"/>
        <v>0.125003</v>
      </c>
      <c r="I468" s="8">
        <f t="shared" si="444"/>
        <v>0.10786999999999999</v>
      </c>
      <c r="J468" s="8">
        <f t="shared" si="444"/>
        <v>0.13605</v>
      </c>
      <c r="K468" s="8">
        <f>K405</f>
        <v>5.5827197260273971E-2</v>
      </c>
      <c r="L468" s="8">
        <f t="shared" ref="L468:P468" si="445">L405</f>
        <v>2.9089372602739725E-2</v>
      </c>
      <c r="M468" s="8">
        <f t="shared" si="445"/>
        <v>1.2278175342465752E-2</v>
      </c>
      <c r="N468" s="8">
        <f t="shared" si="445"/>
        <v>1.0647487671232877E-2</v>
      </c>
      <c r="O468" s="8">
        <f t="shared" si="445"/>
        <v>6.8872630136986293E-3</v>
      </c>
      <c r="P468" s="8">
        <f t="shared" si="445"/>
        <v>3.9514712328767125E-3</v>
      </c>
    </row>
    <row r="469" spans="1:16">
      <c r="A469" s="3" t="str">
        <f t="shared" ref="A469:A488" si="446">C469&amp;D469&amp;B469</f>
        <v>3.0TDAGOSTO-25ESTABLE N2</v>
      </c>
      <c r="B469" s="41" t="str">
        <f t="shared" si="383"/>
        <v>ESTABLE N2</v>
      </c>
      <c r="C469" s="3" t="s">
        <v>31</v>
      </c>
      <c r="D469" s="38" t="str">
        <f>W30</f>
        <v>AGOSTO-25</v>
      </c>
      <c r="E469" s="8">
        <f t="shared" ref="E469:P469" si="447">E406</f>
        <v>0.206841</v>
      </c>
      <c r="F469" s="8">
        <f t="shared" si="447"/>
        <v>0.17663899999999999</v>
      </c>
      <c r="G469" s="8">
        <f t="shared" si="447"/>
        <v>0.13658799999999999</v>
      </c>
      <c r="H469" s="8">
        <f t="shared" si="447"/>
        <v>0.11318499999999999</v>
      </c>
      <c r="I469" s="8">
        <f t="shared" si="447"/>
        <v>9.6052999999999999E-2</v>
      </c>
      <c r="J469" s="8">
        <f t="shared" si="447"/>
        <v>0.124233</v>
      </c>
      <c r="K469" s="8">
        <f t="shared" si="447"/>
        <v>5.5827197260273971E-2</v>
      </c>
      <c r="L469" s="8">
        <f t="shared" si="447"/>
        <v>2.9089372602739725E-2</v>
      </c>
      <c r="M469" s="8">
        <f t="shared" si="447"/>
        <v>1.2278175342465752E-2</v>
      </c>
      <c r="N469" s="8">
        <f t="shared" si="447"/>
        <v>1.0647487671232877E-2</v>
      </c>
      <c r="O469" s="8">
        <f t="shared" si="447"/>
        <v>6.8872630136986293E-3</v>
      </c>
      <c r="P469" s="8">
        <f t="shared" si="447"/>
        <v>3.9514712328767125E-3</v>
      </c>
    </row>
    <row r="470" spans="1:16">
      <c r="A470" s="3" t="str">
        <f t="shared" si="446"/>
        <v>3.0TDAGOSTO-25ESTABLE N3</v>
      </c>
      <c r="B470" s="41" t="str">
        <f t="shared" si="383"/>
        <v>ESTABLE N3</v>
      </c>
      <c r="C470" s="3" t="s">
        <v>31</v>
      </c>
      <c r="D470" s="38" t="str">
        <f>W30</f>
        <v>AGOSTO-25</v>
      </c>
      <c r="E470" s="8">
        <f t="shared" ref="E470:P470" si="448">E407</f>
        <v>0.200567</v>
      </c>
      <c r="F470" s="8">
        <f t="shared" si="448"/>
        <v>0.17036499999999999</v>
      </c>
      <c r="G470" s="8">
        <f t="shared" si="448"/>
        <v>0.13031400000000001</v>
      </c>
      <c r="H470" s="8">
        <f t="shared" si="448"/>
        <v>0.10691100000000001</v>
      </c>
      <c r="I470" s="8">
        <f t="shared" si="448"/>
        <v>8.9778999999999998E-2</v>
      </c>
      <c r="J470" s="8">
        <f t="shared" si="448"/>
        <v>0.11795899999999999</v>
      </c>
      <c r="K470" s="8">
        <f t="shared" si="448"/>
        <v>5.5827197260273971E-2</v>
      </c>
      <c r="L470" s="8">
        <f t="shared" si="448"/>
        <v>2.9089372602739725E-2</v>
      </c>
      <c r="M470" s="8">
        <f t="shared" si="448"/>
        <v>1.2278175342465752E-2</v>
      </c>
      <c r="N470" s="8">
        <f t="shared" si="448"/>
        <v>1.0647487671232877E-2</v>
      </c>
      <c r="O470" s="8">
        <f t="shared" si="448"/>
        <v>6.8872630136986293E-3</v>
      </c>
      <c r="P470" s="8">
        <f t="shared" si="448"/>
        <v>3.9514712328767125E-3</v>
      </c>
    </row>
    <row r="471" spans="1:16">
      <c r="A471" s="3" t="str">
        <f t="shared" si="446"/>
        <v>3.0TDAGOSTO-25ESTABLE PLUS N1</v>
      </c>
      <c r="B471" s="41" t="str">
        <f t="shared" si="383"/>
        <v>ESTABLE PLUS N1</v>
      </c>
      <c r="C471" s="3" t="s">
        <v>31</v>
      </c>
      <c r="D471" s="38" t="str">
        <f>W30</f>
        <v>AGOSTO-25</v>
      </c>
      <c r="E471" s="8">
        <f t="shared" ref="E471:P471" si="449">E408</f>
        <v>0.20809</v>
      </c>
      <c r="F471" s="8">
        <f t="shared" si="449"/>
        <v>0.17788799999999999</v>
      </c>
      <c r="G471" s="8">
        <f t="shared" si="449"/>
        <v>0.13783599999999999</v>
      </c>
      <c r="H471" s="8">
        <f t="shared" si="449"/>
        <v>0.11443399999999999</v>
      </c>
      <c r="I471" s="8">
        <f t="shared" si="449"/>
        <v>9.7302E-2</v>
      </c>
      <c r="J471" s="8">
        <f t="shared" si="449"/>
        <v>0.12548200000000001</v>
      </c>
      <c r="K471" s="8">
        <f t="shared" si="449"/>
        <v>6.4046375342465753E-2</v>
      </c>
      <c r="L471" s="8">
        <f t="shared" si="449"/>
        <v>3.7308550684931503E-2</v>
      </c>
      <c r="M471" s="8">
        <f t="shared" si="449"/>
        <v>2.0497353424657534E-2</v>
      </c>
      <c r="N471" s="8">
        <f t="shared" si="449"/>
        <v>2.9825569863013698E-2</v>
      </c>
      <c r="O471" s="8">
        <f t="shared" si="449"/>
        <v>3.1544797260273975E-2</v>
      </c>
      <c r="P471" s="8">
        <f t="shared" si="449"/>
        <v>3.1348731506849317E-2</v>
      </c>
    </row>
    <row r="472" spans="1:16">
      <c r="A472" s="3" t="str">
        <f t="shared" si="446"/>
        <v>3.0TDAGOSTO-25ESTABLE PLUS N2</v>
      </c>
      <c r="B472" s="41" t="str">
        <f t="shared" si="383"/>
        <v>ESTABLE PLUS N2</v>
      </c>
      <c r="C472" s="3" t="s">
        <v>31</v>
      </c>
      <c r="D472" s="38" t="str">
        <f>W30</f>
        <v>AGOSTO-25</v>
      </c>
      <c r="E472" s="8">
        <f t="shared" ref="E472:P472" si="450">E409</f>
        <v>0.203074</v>
      </c>
      <c r="F472" s="8">
        <f t="shared" si="450"/>
        <v>0.172872</v>
      </c>
      <c r="G472" s="8">
        <f t="shared" si="450"/>
        <v>0.13282099999999999</v>
      </c>
      <c r="H472" s="8">
        <f t="shared" si="450"/>
        <v>0.109419</v>
      </c>
      <c r="I472" s="8">
        <f t="shared" si="450"/>
        <v>9.2286000000000007E-2</v>
      </c>
      <c r="J472" s="8">
        <f t="shared" si="450"/>
        <v>0.120466</v>
      </c>
      <c r="K472" s="8">
        <f t="shared" si="450"/>
        <v>5.9936786301369858E-2</v>
      </c>
      <c r="L472" s="8">
        <f t="shared" si="450"/>
        <v>3.3198961643835616E-2</v>
      </c>
      <c r="M472" s="8">
        <f t="shared" si="450"/>
        <v>1.6387764383561643E-2</v>
      </c>
      <c r="N472" s="8">
        <f t="shared" si="450"/>
        <v>2.5715980821917811E-2</v>
      </c>
      <c r="O472" s="8">
        <f t="shared" si="450"/>
        <v>2.7435208219178085E-2</v>
      </c>
      <c r="P472" s="8">
        <f t="shared" si="450"/>
        <v>2.7239142465753426E-2</v>
      </c>
    </row>
    <row r="473" spans="1:16">
      <c r="A473" s="3" t="str">
        <f t="shared" si="446"/>
        <v>3.0TDAGOSTO-25ESTABLE PLUS N3</v>
      </c>
      <c r="B473" s="41" t="str">
        <f t="shared" si="383"/>
        <v>ESTABLE PLUS N3</v>
      </c>
      <c r="C473" s="3" t="s">
        <v>31</v>
      </c>
      <c r="D473" s="38" t="str">
        <f>W30</f>
        <v>AGOSTO-25</v>
      </c>
      <c r="E473" s="8">
        <f t="shared" ref="E473:P473" si="451">E410</f>
        <v>0.19886100000000001</v>
      </c>
      <c r="F473" s="8">
        <f t="shared" si="451"/>
        <v>0.168659</v>
      </c>
      <c r="G473" s="8">
        <f t="shared" si="451"/>
        <v>0.128608</v>
      </c>
      <c r="H473" s="8">
        <f t="shared" si="451"/>
        <v>0.10520599999999999</v>
      </c>
      <c r="I473" s="8">
        <f t="shared" si="451"/>
        <v>8.8072999999999999E-2</v>
      </c>
      <c r="J473" s="8">
        <f t="shared" si="451"/>
        <v>0.116253</v>
      </c>
      <c r="K473" s="8">
        <f t="shared" si="451"/>
        <v>5.7197060273972596E-2</v>
      </c>
      <c r="L473" s="8">
        <f t="shared" si="451"/>
        <v>3.0459235616438356E-2</v>
      </c>
      <c r="M473" s="8">
        <f t="shared" si="451"/>
        <v>1.3648038356164384E-2</v>
      </c>
      <c r="N473" s="8">
        <f t="shared" si="451"/>
        <v>2.0236528767123285E-2</v>
      </c>
      <c r="O473" s="8">
        <f t="shared" si="451"/>
        <v>2.0585893150684931E-2</v>
      </c>
      <c r="P473" s="8">
        <f t="shared" si="451"/>
        <v>2.0389827397260276E-2</v>
      </c>
    </row>
    <row r="474" spans="1:16">
      <c r="A474" s="3" t="str">
        <f t="shared" si="446"/>
        <v>3.0TDAGOSTO-251P N1</v>
      </c>
      <c r="B474" s="41" t="str">
        <f t="shared" si="383"/>
        <v>1P N1</v>
      </c>
      <c r="C474" s="3" t="s">
        <v>31</v>
      </c>
      <c r="D474" s="38" t="str">
        <f>W30</f>
        <v>AGOSTO-25</v>
      </c>
      <c r="E474" s="8">
        <f t="shared" ref="E474:P474" si="452">E411</f>
        <v>0.136685</v>
      </c>
      <c r="F474" s="8">
        <f t="shared" si="452"/>
        <v>0.136685</v>
      </c>
      <c r="G474" s="8">
        <f t="shared" si="452"/>
        <v>0.136685</v>
      </c>
      <c r="H474" s="8">
        <f t="shared" si="452"/>
        <v>0.136685</v>
      </c>
      <c r="I474" s="8">
        <f t="shared" si="452"/>
        <v>0.136685</v>
      </c>
      <c r="J474" s="8">
        <f t="shared" si="452"/>
        <v>0.136685</v>
      </c>
      <c r="K474" s="8">
        <f t="shared" si="452"/>
        <v>6.815596438356164E-2</v>
      </c>
      <c r="L474" s="8">
        <f t="shared" si="452"/>
        <v>4.1418139726027398E-2</v>
      </c>
      <c r="M474" s="8">
        <f t="shared" si="452"/>
        <v>2.4606942465753425E-2</v>
      </c>
      <c r="N474" s="8">
        <f t="shared" si="452"/>
        <v>3.3935158904109593E-2</v>
      </c>
      <c r="O474" s="8">
        <f t="shared" si="452"/>
        <v>3.8394112328767126E-2</v>
      </c>
      <c r="P474" s="8">
        <f t="shared" si="452"/>
        <v>3.9567909589041099E-2</v>
      </c>
    </row>
    <row r="475" spans="1:16">
      <c r="A475" s="3" t="str">
        <f t="shared" si="446"/>
        <v>3.0TDAGOSTO-251P N2</v>
      </c>
      <c r="B475" s="41" t="str">
        <f t="shared" si="383"/>
        <v>1P N2</v>
      </c>
      <c r="C475" s="3" t="s">
        <v>31</v>
      </c>
      <c r="D475" s="38" t="str">
        <f>W30</f>
        <v>AGOSTO-25</v>
      </c>
      <c r="E475" s="8">
        <f t="shared" ref="E475:P475" si="453">E412</f>
        <v>0.131609</v>
      </c>
      <c r="F475" s="8">
        <f t="shared" si="453"/>
        <v>0.131609</v>
      </c>
      <c r="G475" s="8">
        <f t="shared" si="453"/>
        <v>0.131609</v>
      </c>
      <c r="H475" s="8">
        <f t="shared" si="453"/>
        <v>0.131609</v>
      </c>
      <c r="I475" s="8">
        <f t="shared" si="453"/>
        <v>0.131609</v>
      </c>
      <c r="J475" s="8">
        <f t="shared" si="453"/>
        <v>0.131609</v>
      </c>
      <c r="K475" s="8">
        <f t="shared" si="453"/>
        <v>6.4046375342465753E-2</v>
      </c>
      <c r="L475" s="8">
        <f t="shared" si="453"/>
        <v>3.7308550684931503E-2</v>
      </c>
      <c r="M475" s="8">
        <f t="shared" si="453"/>
        <v>2.0771326027397261E-2</v>
      </c>
      <c r="N475" s="8">
        <f t="shared" si="453"/>
        <v>3.119543287671233E-2</v>
      </c>
      <c r="O475" s="8">
        <f t="shared" si="453"/>
        <v>3.5654386301369863E-2</v>
      </c>
      <c r="P475" s="8">
        <f t="shared" si="453"/>
        <v>3.6828183561643836E-2</v>
      </c>
    </row>
    <row r="476" spans="1:16">
      <c r="A476" s="3" t="str">
        <f t="shared" si="446"/>
        <v>3.0TDAGOSTO-251P N3</v>
      </c>
      <c r="B476" s="41" t="str">
        <f t="shared" ref="B476:B539" si="454">B455</f>
        <v>1P N3</v>
      </c>
      <c r="C476" s="3" t="s">
        <v>31</v>
      </c>
      <c r="D476" s="38" t="str">
        <f>W30</f>
        <v>AGOSTO-25</v>
      </c>
      <c r="E476" s="8">
        <f t="shared" ref="E476:P476" si="455">E413</f>
        <v>0.12653300000000001</v>
      </c>
      <c r="F476" s="8">
        <f t="shared" si="455"/>
        <v>0.12653300000000001</v>
      </c>
      <c r="G476" s="8">
        <f t="shared" si="455"/>
        <v>0.12653300000000001</v>
      </c>
      <c r="H476" s="8">
        <f t="shared" si="455"/>
        <v>0.12653300000000001</v>
      </c>
      <c r="I476" s="8">
        <f t="shared" si="455"/>
        <v>0.12653300000000001</v>
      </c>
      <c r="J476" s="8">
        <f t="shared" si="455"/>
        <v>0.12653300000000001</v>
      </c>
      <c r="K476" s="8">
        <f t="shared" si="455"/>
        <v>6.4046375342465753E-2</v>
      </c>
      <c r="L476" s="8">
        <f t="shared" si="455"/>
        <v>3.7308550684931503E-2</v>
      </c>
      <c r="M476" s="8">
        <f t="shared" si="455"/>
        <v>2.0497353424657534E-2</v>
      </c>
      <c r="N476" s="8">
        <f t="shared" si="455"/>
        <v>2.845570684931507E-2</v>
      </c>
      <c r="O476" s="8">
        <f t="shared" si="455"/>
        <v>2.8805071232876716E-2</v>
      </c>
      <c r="P476" s="8">
        <f t="shared" si="455"/>
        <v>2.7239142465753426E-2</v>
      </c>
    </row>
    <row r="477" spans="1:16">
      <c r="A477" s="3" t="str">
        <f t="shared" si="446"/>
        <v>3.0TDAGOSTO-251P XL N1</v>
      </c>
      <c r="B477" s="41" t="str">
        <f t="shared" si="454"/>
        <v>1P XL N1</v>
      </c>
      <c r="C477" s="3" t="s">
        <v>31</v>
      </c>
      <c r="D477" s="38" t="str">
        <f>W30</f>
        <v>AGOSTO-25</v>
      </c>
      <c r="E477" s="8">
        <f>E414</f>
        <v>0.136685</v>
      </c>
      <c r="F477" s="8">
        <f t="shared" ref="F477:P477" si="456">F414</f>
        <v>0.136685</v>
      </c>
      <c r="G477" s="8">
        <f t="shared" si="456"/>
        <v>0.136685</v>
      </c>
      <c r="H477" s="8">
        <f t="shared" si="456"/>
        <v>0.136685</v>
      </c>
      <c r="I477" s="8">
        <f t="shared" si="456"/>
        <v>0.136685</v>
      </c>
      <c r="J477" s="8">
        <f t="shared" si="456"/>
        <v>0.136685</v>
      </c>
      <c r="K477" s="8">
        <f t="shared" si="456"/>
        <v>7.4731306849315074E-2</v>
      </c>
      <c r="L477" s="8">
        <f t="shared" si="456"/>
        <v>4.7993482191780817E-2</v>
      </c>
      <c r="M477" s="8">
        <f t="shared" si="456"/>
        <v>3.1182284931506848E-2</v>
      </c>
      <c r="N477" s="8">
        <f t="shared" si="456"/>
        <v>4.0510501369863013E-2</v>
      </c>
      <c r="O477" s="8">
        <f t="shared" si="456"/>
        <v>4.4969454794520552E-2</v>
      </c>
      <c r="P477" s="8">
        <f t="shared" si="456"/>
        <v>4.6143252054794519E-2</v>
      </c>
    </row>
    <row r="478" spans="1:16">
      <c r="A478" s="3" t="str">
        <f t="shared" si="446"/>
        <v>3.0TDAGOSTO-251P XL N2</v>
      </c>
      <c r="B478" s="41" t="str">
        <f t="shared" si="454"/>
        <v>1P XL N2</v>
      </c>
      <c r="C478" s="3" t="s">
        <v>31</v>
      </c>
      <c r="D478" s="38" t="str">
        <f>W30</f>
        <v>AGOSTO-25</v>
      </c>
      <c r="E478" s="8">
        <f t="shared" ref="E478:P478" si="457">E415</f>
        <v>0.131609</v>
      </c>
      <c r="F478" s="8">
        <f t="shared" si="457"/>
        <v>0.131609</v>
      </c>
      <c r="G478" s="8">
        <f t="shared" si="457"/>
        <v>0.131609</v>
      </c>
      <c r="H478" s="8">
        <f t="shared" si="457"/>
        <v>0.131609</v>
      </c>
      <c r="I478" s="8">
        <f t="shared" si="457"/>
        <v>0.131609</v>
      </c>
      <c r="J478" s="8">
        <f t="shared" si="457"/>
        <v>0.131609</v>
      </c>
      <c r="K478" s="8">
        <f t="shared" si="457"/>
        <v>6.7557520547945199E-2</v>
      </c>
      <c r="L478" s="8">
        <f t="shared" si="457"/>
        <v>4.1785345205479454E-2</v>
      </c>
      <c r="M478" s="8">
        <f t="shared" si="457"/>
        <v>2.5650783561643836E-2</v>
      </c>
      <c r="N478" s="8">
        <f t="shared" si="457"/>
        <v>3.6113838356164385E-2</v>
      </c>
      <c r="O478" s="8">
        <f t="shared" si="457"/>
        <v>4.0625115068493152E-2</v>
      </c>
      <c r="P478" s="8">
        <f t="shared" si="457"/>
        <v>4.2072312328767125E-2</v>
      </c>
    </row>
    <row r="479" spans="1:16">
      <c r="A479" s="3" t="str">
        <f t="shared" si="446"/>
        <v>3.0TDAGOSTO-251P XL N3</v>
      </c>
      <c r="B479" s="41" t="str">
        <f t="shared" si="454"/>
        <v>1P XL N3</v>
      </c>
      <c r="C479" s="3" t="s">
        <v>31</v>
      </c>
      <c r="D479" s="38" t="str">
        <f>W30</f>
        <v>AGOSTO-25</v>
      </c>
      <c r="E479" s="8">
        <f t="shared" ref="E479:P479" si="458">E416</f>
        <v>0.12653300000000001</v>
      </c>
      <c r="F479" s="8">
        <f t="shared" si="458"/>
        <v>0.12653300000000001</v>
      </c>
      <c r="G479" s="8">
        <f t="shared" si="458"/>
        <v>0.12653300000000001</v>
      </c>
      <c r="H479" s="8">
        <f t="shared" si="458"/>
        <v>0.12653300000000001</v>
      </c>
      <c r="I479" s="8">
        <f t="shared" si="458"/>
        <v>0.12653300000000001</v>
      </c>
      <c r="J479" s="8">
        <f t="shared" si="458"/>
        <v>0.12653300000000001</v>
      </c>
      <c r="K479" s="8">
        <f t="shared" si="458"/>
        <v>6.6735602739726035E-2</v>
      </c>
      <c r="L479" s="8">
        <f t="shared" si="458"/>
        <v>4.0963427397260277E-2</v>
      </c>
      <c r="M479" s="8">
        <f t="shared" si="458"/>
        <v>2.4554893150684931E-2</v>
      </c>
      <c r="N479" s="8">
        <f t="shared" si="458"/>
        <v>3.2552194520547945E-2</v>
      </c>
      <c r="O479" s="8">
        <f t="shared" si="458"/>
        <v>3.2953882191780824E-2</v>
      </c>
      <c r="P479" s="8">
        <f t="shared" si="458"/>
        <v>3.1661353424657535E-2</v>
      </c>
    </row>
    <row r="480" spans="1:16">
      <c r="A480" s="3" t="str">
        <f t="shared" si="446"/>
        <v>3.0TDAGOSTO-25ESTABLE TALLER N1</v>
      </c>
      <c r="B480" s="41" t="str">
        <f t="shared" si="454"/>
        <v>ESTABLE TALLER N1</v>
      </c>
      <c r="C480" s="3" t="s">
        <v>31</v>
      </c>
      <c r="D480" s="38" t="str">
        <f>W30</f>
        <v>AGOSTO-25</v>
      </c>
      <c r="E480" s="8">
        <f t="shared" ref="E480:P480" si="459">E417</f>
        <v>0.21351600000000001</v>
      </c>
      <c r="F480" s="8">
        <f t="shared" si="459"/>
        <v>0.19653799999999999</v>
      </c>
      <c r="G480" s="8">
        <f t="shared" si="459"/>
        <v>0.145617</v>
      </c>
      <c r="H480" s="8">
        <f t="shared" si="459"/>
        <v>0.11894200000000001</v>
      </c>
      <c r="I480" s="8">
        <f t="shared" si="459"/>
        <v>0.10093299999999999</v>
      </c>
      <c r="J480" s="8">
        <f t="shared" si="459"/>
        <v>0.113591</v>
      </c>
      <c r="K480" s="8">
        <f t="shared" si="459"/>
        <v>5.5827197260273971E-2</v>
      </c>
      <c r="L480" s="8">
        <f t="shared" si="459"/>
        <v>2.9089372602739725E-2</v>
      </c>
      <c r="M480" s="8">
        <f t="shared" si="459"/>
        <v>1.2278175342465752E-2</v>
      </c>
      <c r="N480" s="8">
        <f t="shared" si="459"/>
        <v>1.0647487671232877E-2</v>
      </c>
      <c r="O480" s="8">
        <f t="shared" si="459"/>
        <v>6.8872630136986293E-3</v>
      </c>
      <c r="P480" s="8">
        <f t="shared" si="459"/>
        <v>3.9514712328767125E-3</v>
      </c>
    </row>
    <row r="481" spans="1:16">
      <c r="A481" s="3" t="str">
        <f t="shared" si="446"/>
        <v>3.0TDAGOSTO-25ESTABLE TALLER N2</v>
      </c>
      <c r="B481" s="41" t="str">
        <f t="shared" si="454"/>
        <v>ESTABLE TALLER N2</v>
      </c>
      <c r="C481" s="3" t="s">
        <v>31</v>
      </c>
      <c r="D481" s="38" t="str">
        <f>W30</f>
        <v>AGOSTO-25</v>
      </c>
      <c r="E481" s="8">
        <f t="shared" ref="E481:P481" si="460">E418</f>
        <v>0.20169899999999999</v>
      </c>
      <c r="F481" s="8">
        <f t="shared" si="460"/>
        <v>0.18472</v>
      </c>
      <c r="G481" s="8">
        <f t="shared" si="460"/>
        <v>0.1338</v>
      </c>
      <c r="H481" s="8">
        <f t="shared" si="460"/>
        <v>0.107124</v>
      </c>
      <c r="I481" s="8">
        <f t="shared" si="460"/>
        <v>8.9115E-2</v>
      </c>
      <c r="J481" s="8">
        <f t="shared" si="460"/>
        <v>0.101774</v>
      </c>
      <c r="K481" s="8">
        <f t="shared" si="460"/>
        <v>5.5827197260273971E-2</v>
      </c>
      <c r="L481" s="8">
        <f t="shared" si="460"/>
        <v>2.9089372602739725E-2</v>
      </c>
      <c r="M481" s="8">
        <f t="shared" si="460"/>
        <v>1.2278175342465752E-2</v>
      </c>
      <c r="N481" s="8">
        <f t="shared" si="460"/>
        <v>1.0647487671232877E-2</v>
      </c>
      <c r="O481" s="8">
        <f t="shared" si="460"/>
        <v>6.8872630136986293E-3</v>
      </c>
      <c r="P481" s="8">
        <f t="shared" si="460"/>
        <v>3.9514712328767125E-3</v>
      </c>
    </row>
    <row r="482" spans="1:16">
      <c r="A482" s="3" t="str">
        <f t="shared" si="446"/>
        <v>3.0TDAGOSTO-25ESTABLE TALLER N3</v>
      </c>
      <c r="B482" s="41" t="str">
        <f t="shared" si="454"/>
        <v>ESTABLE TALLER N3</v>
      </c>
      <c r="C482" s="3" t="s">
        <v>31</v>
      </c>
      <c r="D482" s="38" t="str">
        <f>W30</f>
        <v>AGOSTO-25</v>
      </c>
      <c r="E482" s="8">
        <f t="shared" ref="E482:P482" si="461">E419</f>
        <v>0.19542399999999999</v>
      </c>
      <c r="F482" s="8">
        <f t="shared" si="461"/>
        <v>0.17844599999999999</v>
      </c>
      <c r="G482" s="8">
        <f t="shared" si="461"/>
        <v>0.127526</v>
      </c>
      <c r="H482" s="8">
        <f t="shared" si="461"/>
        <v>0.10085</v>
      </c>
      <c r="I482" s="8">
        <f t="shared" si="461"/>
        <v>8.2840999999999998E-2</v>
      </c>
      <c r="J482" s="8">
        <f t="shared" si="461"/>
        <v>9.5499000000000001E-2</v>
      </c>
      <c r="K482" s="8">
        <f t="shared" si="461"/>
        <v>5.5827197260273971E-2</v>
      </c>
      <c r="L482" s="8">
        <f t="shared" si="461"/>
        <v>2.9089372602739725E-2</v>
      </c>
      <c r="M482" s="8">
        <f t="shared" si="461"/>
        <v>1.2278175342465752E-2</v>
      </c>
      <c r="N482" s="8">
        <f t="shared" si="461"/>
        <v>1.0647487671232877E-2</v>
      </c>
      <c r="O482" s="8">
        <f t="shared" si="461"/>
        <v>6.8872630136986293E-3</v>
      </c>
      <c r="P482" s="8">
        <f t="shared" si="461"/>
        <v>3.9514712328767125E-3</v>
      </c>
    </row>
    <row r="483" spans="1:16">
      <c r="A483" s="3" t="str">
        <f t="shared" si="446"/>
        <v>3.0TDAGOSTO-25ESTABLE TALLER + N1</v>
      </c>
      <c r="B483" s="41" t="str">
        <f t="shared" si="454"/>
        <v>ESTABLE TALLER + N1</v>
      </c>
      <c r="C483" s="3" t="s">
        <v>31</v>
      </c>
      <c r="D483" s="38" t="str">
        <f>W30</f>
        <v>AGOSTO-25</v>
      </c>
      <c r="E483" s="8">
        <f t="shared" ref="E483:P483" si="462">E420</f>
        <v>0.20294699999999999</v>
      </c>
      <c r="F483" s="8">
        <f t="shared" si="462"/>
        <v>0.185969</v>
      </c>
      <c r="G483" s="8">
        <f t="shared" si="462"/>
        <v>0.135049</v>
      </c>
      <c r="H483" s="8">
        <f t="shared" si="462"/>
        <v>0.108373</v>
      </c>
      <c r="I483" s="8">
        <f t="shared" si="462"/>
        <v>9.0364E-2</v>
      </c>
      <c r="J483" s="8">
        <f t="shared" si="462"/>
        <v>0.103022</v>
      </c>
      <c r="K483" s="8">
        <f t="shared" si="462"/>
        <v>6.4046375342465753E-2</v>
      </c>
      <c r="L483" s="8">
        <f t="shared" si="462"/>
        <v>3.7308550684931503E-2</v>
      </c>
      <c r="M483" s="8">
        <f t="shared" si="462"/>
        <v>2.0497353424657534E-2</v>
      </c>
      <c r="N483" s="8">
        <f t="shared" si="462"/>
        <v>2.9825569863013698E-2</v>
      </c>
      <c r="O483" s="8">
        <f t="shared" si="462"/>
        <v>3.1544797260273975E-2</v>
      </c>
      <c r="P483" s="8">
        <f t="shared" si="462"/>
        <v>3.1348731506849317E-2</v>
      </c>
    </row>
    <row r="484" spans="1:16">
      <c r="A484" s="3" t="str">
        <f t="shared" si="446"/>
        <v>3.0TDAGOSTO-25ESTABLE TALLER + N2</v>
      </c>
      <c r="B484" s="41" t="str">
        <f t="shared" si="454"/>
        <v>ESTABLE TALLER + N2</v>
      </c>
      <c r="C484" s="3" t="s">
        <v>31</v>
      </c>
      <c r="D484" s="38" t="str">
        <f>W30</f>
        <v>AGOSTO-25</v>
      </c>
      <c r="E484" s="8">
        <f t="shared" ref="E484:P484" si="463">E421</f>
        <v>0.197932</v>
      </c>
      <c r="F484" s="8">
        <f t="shared" si="463"/>
        <v>0.180954</v>
      </c>
      <c r="G484" s="8">
        <f t="shared" si="463"/>
        <v>0.13003300000000001</v>
      </c>
      <c r="H484" s="8">
        <f t="shared" si="463"/>
        <v>0.10335800000000001</v>
      </c>
      <c r="I484" s="8">
        <f t="shared" si="463"/>
        <v>8.5348999999999994E-2</v>
      </c>
      <c r="J484" s="8">
        <f t="shared" si="463"/>
        <v>9.8006999999999997E-2</v>
      </c>
      <c r="K484" s="8">
        <f t="shared" si="463"/>
        <v>5.9936786301369858E-2</v>
      </c>
      <c r="L484" s="8">
        <f t="shared" si="463"/>
        <v>3.3198961643835616E-2</v>
      </c>
      <c r="M484" s="8">
        <f t="shared" si="463"/>
        <v>1.6387764383561643E-2</v>
      </c>
      <c r="N484" s="8">
        <f t="shared" si="463"/>
        <v>2.5715980821917811E-2</v>
      </c>
      <c r="O484" s="8">
        <f t="shared" si="463"/>
        <v>2.7435208219178085E-2</v>
      </c>
      <c r="P484" s="8">
        <f t="shared" si="463"/>
        <v>2.7239142465753426E-2</v>
      </c>
    </row>
    <row r="485" spans="1:16">
      <c r="A485" s="3" t="str">
        <f t="shared" si="446"/>
        <v>3.0TDAGOSTO-25ESTABLE TALLER + N3</v>
      </c>
      <c r="B485" s="41" t="str">
        <f t="shared" si="454"/>
        <v>ESTABLE TALLER + N3</v>
      </c>
      <c r="C485" s="3" t="s">
        <v>31</v>
      </c>
      <c r="D485" s="38" t="str">
        <f>W30</f>
        <v>AGOSTO-25</v>
      </c>
      <c r="E485" s="8">
        <f t="shared" ref="E485:P485" si="464">E422</f>
        <v>0.193719</v>
      </c>
      <c r="F485" s="8">
        <f t="shared" si="464"/>
        <v>0.17674100000000001</v>
      </c>
      <c r="G485" s="8">
        <f t="shared" si="464"/>
        <v>0.12581999999999999</v>
      </c>
      <c r="H485" s="8">
        <f t="shared" si="464"/>
        <v>9.9144999999999997E-2</v>
      </c>
      <c r="I485" s="8">
        <f t="shared" si="464"/>
        <v>8.1136E-2</v>
      </c>
      <c r="J485" s="8">
        <f t="shared" si="464"/>
        <v>9.3794000000000002E-2</v>
      </c>
      <c r="K485" s="8">
        <f t="shared" si="464"/>
        <v>5.7197060273972596E-2</v>
      </c>
      <c r="L485" s="8">
        <f t="shared" si="464"/>
        <v>3.0459235616438356E-2</v>
      </c>
      <c r="M485" s="8">
        <f t="shared" si="464"/>
        <v>1.3648038356164384E-2</v>
      </c>
      <c r="N485" s="8">
        <f t="shared" si="464"/>
        <v>2.0236528767123285E-2</v>
      </c>
      <c r="O485" s="8">
        <f t="shared" si="464"/>
        <v>2.0585893150684931E-2</v>
      </c>
      <c r="P485" s="8">
        <f t="shared" si="464"/>
        <v>2.0389827397260276E-2</v>
      </c>
    </row>
    <row r="486" spans="1:16">
      <c r="A486" s="3" t="str">
        <f t="shared" si="446"/>
        <v>3.0TDAGOSTO-25DINAMICA N1</v>
      </c>
      <c r="B486" s="41" t="str">
        <f t="shared" si="454"/>
        <v>DINAMICA N1</v>
      </c>
      <c r="C486" s="3" t="s">
        <v>31</v>
      </c>
      <c r="D486" s="38" t="str">
        <f>W30</f>
        <v>AGOSTO-25</v>
      </c>
      <c r="E486" s="60">
        <f>'DINAMICA N1'!Z52/1000</f>
        <v>0.18498859859917416</v>
      </c>
      <c r="F486" s="60">
        <f>'DINAMICA N1'!AA52/1000</f>
        <v>0.17273673256017372</v>
      </c>
      <c r="G486" s="60">
        <f>'DINAMICA N1'!AB52/1000</f>
        <v>0.15062682708502276</v>
      </c>
      <c r="H486" s="60">
        <f>'DINAMICA N1'!AC52/1000</f>
        <v>0.14052165765218014</v>
      </c>
      <c r="I486" s="60">
        <f>'DINAMICA N1'!AD52/1000</f>
        <v>0</v>
      </c>
      <c r="J486" s="60">
        <f>'DINAMICA N1'!AE52/1000</f>
        <v>0.13967751785366733</v>
      </c>
      <c r="K486" s="58">
        <f t="shared" ref="K486:P486" si="465">K423</f>
        <v>5.5827197260273971E-2</v>
      </c>
      <c r="L486" s="58">
        <f t="shared" si="465"/>
        <v>2.9089372602739725E-2</v>
      </c>
      <c r="M486" s="58">
        <f t="shared" si="465"/>
        <v>1.2278175342465752E-2</v>
      </c>
      <c r="N486" s="58">
        <f t="shared" si="465"/>
        <v>1.0647487671232877E-2</v>
      </c>
      <c r="O486" s="58">
        <f t="shared" si="465"/>
        <v>6.8872630136986293E-3</v>
      </c>
      <c r="P486" s="58">
        <f t="shared" si="465"/>
        <v>3.9514712328767125E-3</v>
      </c>
    </row>
    <row r="487" spans="1:16">
      <c r="A487" s="3" t="str">
        <f t="shared" si="446"/>
        <v>3.0TDAGOSTO-25DINAMICA N2</v>
      </c>
      <c r="B487" s="41" t="str">
        <f t="shared" si="454"/>
        <v>DINAMICA N2</v>
      </c>
      <c r="C487" s="3" t="s">
        <v>31</v>
      </c>
      <c r="D487" s="38" t="str">
        <f>W30</f>
        <v>AGOSTO-25</v>
      </c>
      <c r="E487" s="60">
        <f>'DINAMICA N2'!Z52/1000</f>
        <v>0.16873396579917416</v>
      </c>
      <c r="F487" s="60">
        <f>'DINAMICA N2'!AA52/1000</f>
        <v>0.15648209976017372</v>
      </c>
      <c r="G487" s="60">
        <f>'DINAMICA N2'!AB52/1000</f>
        <v>0.13437219428502276</v>
      </c>
      <c r="H487" s="60">
        <f>'DINAMICA N2'!AC52/1000</f>
        <v>0.12426702485218012</v>
      </c>
      <c r="I487" s="60">
        <f>'DINAMICA N2'!AD52/1000</f>
        <v>0</v>
      </c>
      <c r="J487" s="60">
        <f>'DINAMICA N2'!AE52/1000</f>
        <v>0.12342288505366733</v>
      </c>
      <c r="K487" s="58">
        <f t="shared" ref="K487:P487" si="466">K424</f>
        <v>5.5827197260273971E-2</v>
      </c>
      <c r="L487" s="58">
        <f t="shared" si="466"/>
        <v>2.9089372602739725E-2</v>
      </c>
      <c r="M487" s="58">
        <f t="shared" si="466"/>
        <v>1.2278175342465752E-2</v>
      </c>
      <c r="N487" s="58">
        <f t="shared" si="466"/>
        <v>1.0647487671232877E-2</v>
      </c>
      <c r="O487" s="58">
        <f t="shared" si="466"/>
        <v>6.8872630136986293E-3</v>
      </c>
      <c r="P487" s="58">
        <f t="shared" si="466"/>
        <v>3.9514712328767125E-3</v>
      </c>
    </row>
    <row r="488" spans="1:16">
      <c r="A488" s="3" t="str">
        <f t="shared" si="446"/>
        <v>3.0TDAGOSTO-25DINAMICA N3</v>
      </c>
      <c r="B488" s="41" t="str">
        <f t="shared" si="454"/>
        <v>DINAMICA N3</v>
      </c>
      <c r="C488" s="3" t="s">
        <v>31</v>
      </c>
      <c r="D488" s="38" t="str">
        <f>W30</f>
        <v>AGOSTO-25</v>
      </c>
      <c r="E488" s="60">
        <f>'DINAMICA N3'!Z52/1000</f>
        <v>0.16366771859917417</v>
      </c>
      <c r="F488" s="60">
        <f>'DINAMICA N3'!AA52/1000</f>
        <v>0.15141585256017373</v>
      </c>
      <c r="G488" s="60">
        <f>'DINAMICA N3'!AB52/1000</f>
        <v>0.12930594708502274</v>
      </c>
      <c r="H488" s="60">
        <f>'DINAMICA N3'!AC52/1000</f>
        <v>0.11920077765218012</v>
      </c>
      <c r="I488" s="60">
        <f>'DINAMICA N3'!AD52/1000</f>
        <v>0</v>
      </c>
      <c r="J488" s="60">
        <f>'DINAMICA N3'!AE52/1000</f>
        <v>0.11835663785366733</v>
      </c>
      <c r="K488" s="58">
        <f t="shared" ref="K488:P488" si="467">K425</f>
        <v>5.5827197260273971E-2</v>
      </c>
      <c r="L488" s="58">
        <f t="shared" si="467"/>
        <v>2.9089372602739725E-2</v>
      </c>
      <c r="M488" s="58">
        <f t="shared" si="467"/>
        <v>1.2278175342465752E-2</v>
      </c>
      <c r="N488" s="58">
        <f t="shared" si="467"/>
        <v>1.0647487671232877E-2</v>
      </c>
      <c r="O488" s="58">
        <f t="shared" si="467"/>
        <v>6.8872630136986293E-3</v>
      </c>
      <c r="P488" s="58">
        <f t="shared" si="467"/>
        <v>3.9514712328767125E-3</v>
      </c>
    </row>
    <row r="489" spans="1:16">
      <c r="A489" s="3" t="str">
        <f>C489&amp;D489&amp;B489</f>
        <v>6.1TDAGOSTO-25ESTABLE N1</v>
      </c>
      <c r="B489" s="41" t="str">
        <f t="shared" si="454"/>
        <v>ESTABLE N1</v>
      </c>
      <c r="C489" s="3" t="s">
        <v>32</v>
      </c>
      <c r="D489" s="38" t="str">
        <f>W30</f>
        <v>AGOSTO-25</v>
      </c>
      <c r="E489" s="8">
        <f t="shared" ref="E489:J489" si="468">E426</f>
        <v>0.18954499999999999</v>
      </c>
      <c r="F489" s="8">
        <f t="shared" si="468"/>
        <v>0.166627</v>
      </c>
      <c r="G489" s="8">
        <f t="shared" si="468"/>
        <v>0.134685</v>
      </c>
      <c r="H489" s="8">
        <f t="shared" si="468"/>
        <v>0.11705599999999999</v>
      </c>
      <c r="I489" s="8">
        <f t="shared" si="468"/>
        <v>0.102246</v>
      </c>
      <c r="J489" s="8">
        <f t="shared" si="468"/>
        <v>0.133714</v>
      </c>
      <c r="K489" s="8">
        <f>K426</f>
        <v>8.1083200000000008E-2</v>
      </c>
      <c r="L489" s="8">
        <f t="shared" ref="L489:P489" si="469">L426</f>
        <v>4.2506052054794519E-2</v>
      </c>
      <c r="M489" s="8">
        <f t="shared" si="469"/>
        <v>1.8635290410958905E-2</v>
      </c>
      <c r="N489" s="8">
        <f t="shared" si="469"/>
        <v>1.4777613698630138E-2</v>
      </c>
      <c r="O489" s="8">
        <f t="shared" si="469"/>
        <v>5.8222273972602734E-3</v>
      </c>
      <c r="P489" s="8">
        <f t="shared" si="469"/>
        <v>2.7511808219178083E-3</v>
      </c>
    </row>
    <row r="490" spans="1:16">
      <c r="A490" s="3" t="str">
        <f t="shared" ref="A490:A509" si="470">C490&amp;D490&amp;B490</f>
        <v>6.1TDAGOSTO-25ESTABLE N2</v>
      </c>
      <c r="B490" s="41" t="str">
        <f t="shared" si="454"/>
        <v>ESTABLE N2</v>
      </c>
      <c r="C490" s="3" t="s">
        <v>32</v>
      </c>
      <c r="D490" s="38" t="str">
        <f>W30</f>
        <v>AGOSTO-25</v>
      </c>
      <c r="E490" s="8">
        <f t="shared" ref="E490:P490" si="471">E427</f>
        <v>0.177728</v>
      </c>
      <c r="F490" s="8">
        <f t="shared" si="471"/>
        <v>0.15481</v>
      </c>
      <c r="G490" s="8">
        <f t="shared" si="471"/>
        <v>0.122867</v>
      </c>
      <c r="H490" s="8">
        <f t="shared" si="471"/>
        <v>0.105239</v>
      </c>
      <c r="I490" s="8">
        <f t="shared" si="471"/>
        <v>9.0428999999999995E-2</v>
      </c>
      <c r="J490" s="8">
        <f t="shared" si="471"/>
        <v>0.12189700000000001</v>
      </c>
      <c r="K490" s="8">
        <f t="shared" si="471"/>
        <v>8.1083200000000008E-2</v>
      </c>
      <c r="L490" s="8">
        <f t="shared" si="471"/>
        <v>4.2506052054794519E-2</v>
      </c>
      <c r="M490" s="8">
        <f t="shared" si="471"/>
        <v>1.8635290410958905E-2</v>
      </c>
      <c r="N490" s="8">
        <f t="shared" si="471"/>
        <v>1.4777613698630138E-2</v>
      </c>
      <c r="O490" s="8">
        <f t="shared" si="471"/>
        <v>5.8222273972602734E-3</v>
      </c>
      <c r="P490" s="8">
        <f t="shared" si="471"/>
        <v>2.7511808219178083E-3</v>
      </c>
    </row>
    <row r="491" spans="1:16">
      <c r="A491" s="3" t="str">
        <f t="shared" si="470"/>
        <v>6.1TDAGOSTO-25ESTABLE N3</v>
      </c>
      <c r="B491" s="41" t="str">
        <f t="shared" si="454"/>
        <v>ESTABLE N3</v>
      </c>
      <c r="C491" s="3" t="s">
        <v>32</v>
      </c>
      <c r="D491" s="38" t="str">
        <f>W30</f>
        <v>AGOSTO-25</v>
      </c>
      <c r="E491" s="8">
        <f t="shared" ref="E491:P491" si="472">E428</f>
        <v>0.171454</v>
      </c>
      <c r="F491" s="8">
        <f t="shared" si="472"/>
        <v>0.148536</v>
      </c>
      <c r="G491" s="8">
        <f t="shared" si="472"/>
        <v>0.116593</v>
      </c>
      <c r="H491" s="8">
        <f t="shared" si="472"/>
        <v>9.8964999999999997E-2</v>
      </c>
      <c r="I491" s="8">
        <f t="shared" si="472"/>
        <v>8.4154999999999994E-2</v>
      </c>
      <c r="J491" s="8">
        <f t="shared" si="472"/>
        <v>0.115622</v>
      </c>
      <c r="K491" s="8">
        <f t="shared" si="472"/>
        <v>8.1083200000000008E-2</v>
      </c>
      <c r="L491" s="8">
        <f t="shared" si="472"/>
        <v>4.2506052054794519E-2</v>
      </c>
      <c r="M491" s="8">
        <f t="shared" si="472"/>
        <v>1.8635290410958905E-2</v>
      </c>
      <c r="N491" s="8">
        <f t="shared" si="472"/>
        <v>1.4777613698630138E-2</v>
      </c>
      <c r="O491" s="8">
        <f t="shared" si="472"/>
        <v>5.8222273972602734E-3</v>
      </c>
      <c r="P491" s="8">
        <f t="shared" si="472"/>
        <v>2.7511808219178083E-3</v>
      </c>
    </row>
    <row r="492" spans="1:16">
      <c r="A492" s="3" t="str">
        <f t="shared" si="470"/>
        <v>6.1TDAGOSTO-25ESTABLE PLUS N1</v>
      </c>
      <c r="B492" s="41" t="str">
        <f t="shared" si="454"/>
        <v>ESTABLE PLUS N1</v>
      </c>
      <c r="C492" s="3" t="s">
        <v>32</v>
      </c>
      <c r="D492" s="38" t="str">
        <f>W30</f>
        <v>AGOSTO-25</v>
      </c>
      <c r="E492" s="8">
        <f t="shared" ref="E492:P492" si="473">E429</f>
        <v>0.17787</v>
      </c>
      <c r="F492" s="8">
        <f t="shared" si="473"/>
        <v>0.15495200000000001</v>
      </c>
      <c r="G492" s="8">
        <f t="shared" si="473"/>
        <v>0.12300999999999999</v>
      </c>
      <c r="H492" s="8">
        <f t="shared" si="473"/>
        <v>0.105381</v>
      </c>
      <c r="I492" s="8">
        <f t="shared" si="473"/>
        <v>9.0570999999999999E-2</v>
      </c>
      <c r="J492" s="8">
        <f t="shared" si="473"/>
        <v>0.12203899999999999</v>
      </c>
      <c r="K492" s="8">
        <f t="shared" si="473"/>
        <v>8.9302378082191783E-2</v>
      </c>
      <c r="L492" s="8">
        <f t="shared" si="473"/>
        <v>5.07252301369863E-2</v>
      </c>
      <c r="M492" s="8">
        <f t="shared" si="473"/>
        <v>2.6854468493150683E-2</v>
      </c>
      <c r="N492" s="8">
        <f t="shared" si="473"/>
        <v>3.3955695890410961E-2</v>
      </c>
      <c r="O492" s="8">
        <f t="shared" si="473"/>
        <v>3.0479761643835618E-2</v>
      </c>
      <c r="P492" s="8">
        <f t="shared" si="473"/>
        <v>3.0148441095890412E-2</v>
      </c>
    </row>
    <row r="493" spans="1:16">
      <c r="A493" s="3" t="str">
        <f t="shared" si="470"/>
        <v>6.1TDAGOSTO-25ESTABLE PLUS N2</v>
      </c>
      <c r="B493" s="41" t="str">
        <f t="shared" si="454"/>
        <v>ESTABLE PLUS N2</v>
      </c>
      <c r="C493" s="3" t="s">
        <v>32</v>
      </c>
      <c r="D493" s="38" t="str">
        <f>W30</f>
        <v>AGOSTO-25</v>
      </c>
      <c r="E493" s="8">
        <f t="shared" ref="E493:P493" si="474">E430</f>
        <v>0.17380899999999999</v>
      </c>
      <c r="F493" s="8">
        <f t="shared" si="474"/>
        <v>0.150891</v>
      </c>
      <c r="G493" s="8">
        <f t="shared" si="474"/>
        <v>0.118949</v>
      </c>
      <c r="H493" s="8">
        <f t="shared" si="474"/>
        <v>0.10131999999999999</v>
      </c>
      <c r="I493" s="8">
        <f t="shared" si="474"/>
        <v>8.6510000000000004E-2</v>
      </c>
      <c r="J493" s="8">
        <f t="shared" si="474"/>
        <v>0.117978</v>
      </c>
      <c r="K493" s="8">
        <f t="shared" si="474"/>
        <v>8.5192789041095895E-2</v>
      </c>
      <c r="L493" s="8">
        <f t="shared" si="474"/>
        <v>4.6615641095890413E-2</v>
      </c>
      <c r="M493" s="8">
        <f t="shared" si="474"/>
        <v>2.2744879452054795E-2</v>
      </c>
      <c r="N493" s="8">
        <f t="shared" si="474"/>
        <v>2.984610684931507E-2</v>
      </c>
      <c r="O493" s="8">
        <f t="shared" si="474"/>
        <v>2.6370172602739727E-2</v>
      </c>
      <c r="P493" s="8">
        <f t="shared" si="474"/>
        <v>2.6038852054794524E-2</v>
      </c>
    </row>
    <row r="494" spans="1:16">
      <c r="A494" s="3" t="str">
        <f t="shared" si="470"/>
        <v>6.1TDAGOSTO-25ESTABLE PLUS N3</v>
      </c>
      <c r="B494" s="41" t="str">
        <f t="shared" si="454"/>
        <v>ESTABLE PLUS N3</v>
      </c>
      <c r="C494" s="3" t="s">
        <v>32</v>
      </c>
      <c r="D494" s="38" t="str">
        <f>W30</f>
        <v>AGOSTO-25</v>
      </c>
      <c r="E494" s="8">
        <f t="shared" ref="E494:P494" si="475">E431</f>
        <v>0.169626</v>
      </c>
      <c r="F494" s="8">
        <f t="shared" si="475"/>
        <v>0.14670900000000001</v>
      </c>
      <c r="G494" s="8">
        <f t="shared" si="475"/>
        <v>0.11476600000000001</v>
      </c>
      <c r="H494" s="8">
        <f t="shared" si="475"/>
        <v>9.7137000000000001E-2</v>
      </c>
      <c r="I494" s="8">
        <f t="shared" si="475"/>
        <v>8.2326999999999997E-2</v>
      </c>
      <c r="J494" s="8">
        <f t="shared" si="475"/>
        <v>0.11379499999999999</v>
      </c>
      <c r="K494" s="8">
        <f t="shared" si="475"/>
        <v>8.2453063013698633E-2</v>
      </c>
      <c r="L494" s="8">
        <f t="shared" si="475"/>
        <v>4.387591506849315E-2</v>
      </c>
      <c r="M494" s="8">
        <f t="shared" si="475"/>
        <v>2.0005153424657533E-2</v>
      </c>
      <c r="N494" s="8">
        <f t="shared" si="475"/>
        <v>2.4366654794520548E-2</v>
      </c>
      <c r="O494" s="8">
        <f t="shared" si="475"/>
        <v>1.9520857534246573E-2</v>
      </c>
      <c r="P494" s="8">
        <f t="shared" si="475"/>
        <v>1.9189536986301371E-2</v>
      </c>
    </row>
    <row r="495" spans="1:16">
      <c r="A495" s="3" t="str">
        <f t="shared" si="470"/>
        <v>6.1TDAGOSTO-251P N1</v>
      </c>
      <c r="B495" s="41" t="str">
        <f t="shared" si="454"/>
        <v>1P N1</v>
      </c>
      <c r="C495" s="3" t="s">
        <v>32</v>
      </c>
      <c r="D495" s="38" t="str">
        <f>W30</f>
        <v>AGOSTO-25</v>
      </c>
      <c r="E495" s="59">
        <f t="shared" ref="E495:P495" si="476">E432</f>
        <v>0</v>
      </c>
      <c r="F495" s="59">
        <f t="shared" si="476"/>
        <v>0</v>
      </c>
      <c r="G495" s="59">
        <f t="shared" si="476"/>
        <v>0</v>
      </c>
      <c r="H495" s="59">
        <f t="shared" si="476"/>
        <v>0</v>
      </c>
      <c r="I495" s="59">
        <f t="shared" si="476"/>
        <v>0</v>
      </c>
      <c r="J495" s="59">
        <f t="shared" si="476"/>
        <v>0</v>
      </c>
      <c r="K495" s="59">
        <f t="shared" si="476"/>
        <v>0</v>
      </c>
      <c r="L495" s="59">
        <f t="shared" si="476"/>
        <v>0</v>
      </c>
      <c r="M495" s="59">
        <f t="shared" si="476"/>
        <v>0</v>
      </c>
      <c r="N495" s="59">
        <f t="shared" si="476"/>
        <v>0</v>
      </c>
      <c r="O495" s="59">
        <f t="shared" si="476"/>
        <v>0</v>
      </c>
      <c r="P495" s="59">
        <f t="shared" si="476"/>
        <v>0</v>
      </c>
    </row>
    <row r="496" spans="1:16">
      <c r="A496" s="3" t="str">
        <f t="shared" si="470"/>
        <v>6.1TDAGOSTO-251P N2</v>
      </c>
      <c r="B496" s="41" t="str">
        <f t="shared" si="454"/>
        <v>1P N2</v>
      </c>
      <c r="C496" s="3" t="s">
        <v>32</v>
      </c>
      <c r="D496" s="38" t="str">
        <f>W30</f>
        <v>AGOSTO-25</v>
      </c>
      <c r="E496" s="59">
        <f t="shared" ref="E496:P496" si="477">E433</f>
        <v>0</v>
      </c>
      <c r="F496" s="59">
        <f t="shared" si="477"/>
        <v>0</v>
      </c>
      <c r="G496" s="59">
        <f t="shared" si="477"/>
        <v>0</v>
      </c>
      <c r="H496" s="59">
        <f t="shared" si="477"/>
        <v>0</v>
      </c>
      <c r="I496" s="59">
        <f t="shared" si="477"/>
        <v>0</v>
      </c>
      <c r="J496" s="59">
        <f t="shared" si="477"/>
        <v>0</v>
      </c>
      <c r="K496" s="59">
        <f t="shared" si="477"/>
        <v>0</v>
      </c>
      <c r="L496" s="59">
        <f t="shared" si="477"/>
        <v>0</v>
      </c>
      <c r="M496" s="59">
        <f t="shared" si="477"/>
        <v>0</v>
      </c>
      <c r="N496" s="59">
        <f t="shared" si="477"/>
        <v>0</v>
      </c>
      <c r="O496" s="59">
        <f t="shared" si="477"/>
        <v>0</v>
      </c>
      <c r="P496" s="59">
        <f t="shared" si="477"/>
        <v>0</v>
      </c>
    </row>
    <row r="497" spans="1:16">
      <c r="A497" s="3" t="str">
        <f t="shared" si="470"/>
        <v>6.1TDAGOSTO-251P N3</v>
      </c>
      <c r="B497" s="41" t="str">
        <f t="shared" si="454"/>
        <v>1P N3</v>
      </c>
      <c r="C497" s="3" t="s">
        <v>32</v>
      </c>
      <c r="D497" s="38" t="str">
        <f>W30</f>
        <v>AGOSTO-25</v>
      </c>
      <c r="E497" s="59">
        <f t="shared" ref="E497:P497" si="478">E434</f>
        <v>0</v>
      </c>
      <c r="F497" s="59">
        <f t="shared" si="478"/>
        <v>0</v>
      </c>
      <c r="G497" s="59">
        <f t="shared" si="478"/>
        <v>0</v>
      </c>
      <c r="H497" s="59">
        <f t="shared" si="478"/>
        <v>0</v>
      </c>
      <c r="I497" s="59">
        <f t="shared" si="478"/>
        <v>0</v>
      </c>
      <c r="J497" s="59">
        <f t="shared" si="478"/>
        <v>0</v>
      </c>
      <c r="K497" s="59">
        <f t="shared" si="478"/>
        <v>0</v>
      </c>
      <c r="L497" s="59">
        <f t="shared" si="478"/>
        <v>0</v>
      </c>
      <c r="M497" s="59">
        <f t="shared" si="478"/>
        <v>0</v>
      </c>
      <c r="N497" s="59">
        <f t="shared" si="478"/>
        <v>0</v>
      </c>
      <c r="O497" s="59">
        <f t="shared" si="478"/>
        <v>0</v>
      </c>
      <c r="P497" s="59">
        <f t="shared" si="478"/>
        <v>0</v>
      </c>
    </row>
    <row r="498" spans="1:16">
      <c r="A498" s="3" t="str">
        <f t="shared" ref="A498:A500" si="479">C498&amp;D498&amp;B498</f>
        <v>6.1TDAGOSTO-251P XL N1</v>
      </c>
      <c r="B498" s="41" t="str">
        <f t="shared" si="454"/>
        <v>1P XL N1</v>
      </c>
      <c r="C498" s="3" t="s">
        <v>32</v>
      </c>
      <c r="D498" s="38" t="str">
        <f>W30</f>
        <v>AGOSTO-25</v>
      </c>
      <c r="E498" s="59">
        <f t="shared" ref="E498:P498" si="480">E435</f>
        <v>0</v>
      </c>
      <c r="F498" s="59">
        <f t="shared" si="480"/>
        <v>0</v>
      </c>
      <c r="G498" s="59">
        <f t="shared" si="480"/>
        <v>0</v>
      </c>
      <c r="H498" s="59">
        <f t="shared" si="480"/>
        <v>0</v>
      </c>
      <c r="I498" s="59">
        <f t="shared" si="480"/>
        <v>0</v>
      </c>
      <c r="J498" s="59">
        <f t="shared" si="480"/>
        <v>0</v>
      </c>
      <c r="K498" s="59">
        <f t="shared" si="480"/>
        <v>0</v>
      </c>
      <c r="L498" s="59">
        <f t="shared" si="480"/>
        <v>0</v>
      </c>
      <c r="M498" s="59">
        <f t="shared" si="480"/>
        <v>0</v>
      </c>
      <c r="N498" s="59">
        <f t="shared" si="480"/>
        <v>0</v>
      </c>
      <c r="O498" s="59">
        <f t="shared" si="480"/>
        <v>0</v>
      </c>
      <c r="P498" s="59">
        <f t="shared" si="480"/>
        <v>0</v>
      </c>
    </row>
    <row r="499" spans="1:16">
      <c r="A499" s="3" t="str">
        <f t="shared" si="479"/>
        <v>6.1TDAGOSTO-251P XL N2</v>
      </c>
      <c r="B499" s="41" t="str">
        <f t="shared" si="454"/>
        <v>1P XL N2</v>
      </c>
      <c r="C499" s="3" t="s">
        <v>32</v>
      </c>
      <c r="D499" s="38" t="str">
        <f>W30</f>
        <v>AGOSTO-25</v>
      </c>
      <c r="E499" s="59">
        <f t="shared" ref="E499:P499" si="481">E436</f>
        <v>0</v>
      </c>
      <c r="F499" s="59">
        <f t="shared" si="481"/>
        <v>0</v>
      </c>
      <c r="G499" s="59">
        <f t="shared" si="481"/>
        <v>0</v>
      </c>
      <c r="H499" s="59">
        <f t="shared" si="481"/>
        <v>0</v>
      </c>
      <c r="I499" s="59">
        <f t="shared" si="481"/>
        <v>0</v>
      </c>
      <c r="J499" s="59">
        <f t="shared" si="481"/>
        <v>0</v>
      </c>
      <c r="K499" s="59">
        <f t="shared" si="481"/>
        <v>0</v>
      </c>
      <c r="L499" s="59">
        <f t="shared" si="481"/>
        <v>0</v>
      </c>
      <c r="M499" s="59">
        <f t="shared" si="481"/>
        <v>0</v>
      </c>
      <c r="N499" s="59">
        <f t="shared" si="481"/>
        <v>0</v>
      </c>
      <c r="O499" s="59">
        <f t="shared" si="481"/>
        <v>0</v>
      </c>
      <c r="P499" s="59">
        <f t="shared" si="481"/>
        <v>0</v>
      </c>
    </row>
    <row r="500" spans="1:16">
      <c r="A500" s="3" t="str">
        <f t="shared" si="479"/>
        <v>6.1TDAGOSTO-251P XL N3</v>
      </c>
      <c r="B500" s="41" t="str">
        <f t="shared" si="454"/>
        <v>1P XL N3</v>
      </c>
      <c r="C500" s="3" t="s">
        <v>32</v>
      </c>
      <c r="D500" s="38" t="str">
        <f>W30</f>
        <v>AGOSTO-25</v>
      </c>
      <c r="E500" s="59">
        <f t="shared" ref="E500:P500" si="482">E437</f>
        <v>0</v>
      </c>
      <c r="F500" s="59">
        <f t="shared" si="482"/>
        <v>0</v>
      </c>
      <c r="G500" s="59">
        <f t="shared" si="482"/>
        <v>0</v>
      </c>
      <c r="H500" s="59">
        <f t="shared" si="482"/>
        <v>0</v>
      </c>
      <c r="I500" s="59">
        <f t="shared" si="482"/>
        <v>0</v>
      </c>
      <c r="J500" s="59">
        <f t="shared" si="482"/>
        <v>0</v>
      </c>
      <c r="K500" s="59">
        <f t="shared" si="482"/>
        <v>0</v>
      </c>
      <c r="L500" s="59">
        <f t="shared" si="482"/>
        <v>0</v>
      </c>
      <c r="M500" s="59">
        <f t="shared" si="482"/>
        <v>0</v>
      </c>
      <c r="N500" s="59">
        <f t="shared" si="482"/>
        <v>0</v>
      </c>
      <c r="O500" s="59">
        <f t="shared" si="482"/>
        <v>0</v>
      </c>
      <c r="P500" s="59">
        <f t="shared" si="482"/>
        <v>0</v>
      </c>
    </row>
    <row r="501" spans="1:16">
      <c r="A501" s="3" t="str">
        <f t="shared" si="470"/>
        <v>6.1TDAGOSTO-25ESTABLE TALLER N1</v>
      </c>
      <c r="B501" s="41" t="str">
        <f t="shared" si="454"/>
        <v>ESTABLE TALLER N1</v>
      </c>
      <c r="C501" s="3" t="s">
        <v>32</v>
      </c>
      <c r="D501" s="38" t="str">
        <f>W30</f>
        <v>AGOSTO-25</v>
      </c>
      <c r="E501" s="8">
        <f t="shared" ref="E501:P501" si="483">E438</f>
        <v>0.18421199999999999</v>
      </c>
      <c r="F501" s="8">
        <f t="shared" si="483"/>
        <v>0.17197899999999999</v>
      </c>
      <c r="G501" s="8">
        <f t="shared" si="483"/>
        <v>0.13175500000000001</v>
      </c>
      <c r="H501" s="8">
        <f t="shared" si="483"/>
        <v>0.109319</v>
      </c>
      <c r="I501" s="8">
        <f t="shared" si="483"/>
        <v>9.3114000000000002E-2</v>
      </c>
      <c r="J501" s="8">
        <f t="shared" si="483"/>
        <v>0.105131</v>
      </c>
      <c r="K501" s="8">
        <f t="shared" si="483"/>
        <v>8.1083200000000008E-2</v>
      </c>
      <c r="L501" s="8">
        <f t="shared" si="483"/>
        <v>4.2506052054794519E-2</v>
      </c>
      <c r="M501" s="8">
        <f t="shared" si="483"/>
        <v>1.8635290410958905E-2</v>
      </c>
      <c r="N501" s="8">
        <f t="shared" si="483"/>
        <v>1.4777613698630138E-2</v>
      </c>
      <c r="O501" s="8">
        <f t="shared" si="483"/>
        <v>5.8222273972602734E-3</v>
      </c>
      <c r="P501" s="8">
        <f t="shared" si="483"/>
        <v>2.7511808219178083E-3</v>
      </c>
    </row>
    <row r="502" spans="1:16">
      <c r="A502" s="3" t="str">
        <f t="shared" si="470"/>
        <v>6.1TDAGOSTO-25ESTABLE TALLER N2</v>
      </c>
      <c r="B502" s="41" t="str">
        <f t="shared" si="454"/>
        <v>ESTABLE TALLER N2</v>
      </c>
      <c r="C502" s="3" t="s">
        <v>32</v>
      </c>
      <c r="D502" s="38" t="str">
        <f>W30</f>
        <v>AGOSTO-25</v>
      </c>
      <c r="E502" s="8">
        <f t="shared" ref="E502:P502" si="484">E439</f>
        <v>0.17239399999999999</v>
      </c>
      <c r="F502" s="8">
        <f t="shared" si="484"/>
        <v>0.160162</v>
      </c>
      <c r="G502" s="8">
        <f t="shared" si="484"/>
        <v>0.119937</v>
      </c>
      <c r="H502" s="8">
        <f t="shared" si="484"/>
        <v>9.7502000000000005E-2</v>
      </c>
      <c r="I502" s="8">
        <f t="shared" si="484"/>
        <v>8.1296999999999994E-2</v>
      </c>
      <c r="J502" s="8">
        <f t="shared" si="484"/>
        <v>9.3312999999999993E-2</v>
      </c>
      <c r="K502" s="8">
        <f t="shared" si="484"/>
        <v>8.1083200000000008E-2</v>
      </c>
      <c r="L502" s="8">
        <f t="shared" si="484"/>
        <v>4.2506052054794519E-2</v>
      </c>
      <c r="M502" s="8">
        <f t="shared" si="484"/>
        <v>1.8635290410958905E-2</v>
      </c>
      <c r="N502" s="8">
        <f t="shared" si="484"/>
        <v>1.4777613698630138E-2</v>
      </c>
      <c r="O502" s="8">
        <f t="shared" si="484"/>
        <v>5.8222273972602734E-3</v>
      </c>
      <c r="P502" s="8">
        <f t="shared" si="484"/>
        <v>2.7511808219178083E-3</v>
      </c>
    </row>
    <row r="503" spans="1:16">
      <c r="A503" s="3" t="str">
        <f t="shared" si="470"/>
        <v>6.1TDAGOSTO-25ESTABLE TALLER N3</v>
      </c>
      <c r="B503" s="41" t="str">
        <f t="shared" si="454"/>
        <v>ESTABLE TALLER N3</v>
      </c>
      <c r="C503" s="3" t="s">
        <v>32</v>
      </c>
      <c r="D503" s="38" t="str">
        <f>W30</f>
        <v>AGOSTO-25</v>
      </c>
      <c r="E503" s="8">
        <f t="shared" ref="E503:P503" si="485">E440</f>
        <v>0.16611999999999999</v>
      </c>
      <c r="F503" s="8">
        <f t="shared" si="485"/>
        <v>0.153887</v>
      </c>
      <c r="G503" s="8">
        <f t="shared" si="485"/>
        <v>0.113663</v>
      </c>
      <c r="H503" s="8">
        <f t="shared" si="485"/>
        <v>9.1228000000000004E-2</v>
      </c>
      <c r="I503" s="8">
        <f t="shared" si="485"/>
        <v>7.5023000000000006E-2</v>
      </c>
      <c r="J503" s="8">
        <f t="shared" si="485"/>
        <v>8.7039000000000005E-2</v>
      </c>
      <c r="K503" s="8">
        <f t="shared" si="485"/>
        <v>8.1083200000000008E-2</v>
      </c>
      <c r="L503" s="8">
        <f t="shared" si="485"/>
        <v>4.2506052054794519E-2</v>
      </c>
      <c r="M503" s="8">
        <f t="shared" si="485"/>
        <v>1.8635290410958905E-2</v>
      </c>
      <c r="N503" s="8">
        <f t="shared" si="485"/>
        <v>1.4777613698630138E-2</v>
      </c>
      <c r="O503" s="8">
        <f t="shared" si="485"/>
        <v>5.8222273972602734E-3</v>
      </c>
      <c r="P503" s="8">
        <f t="shared" si="485"/>
        <v>2.7511808219178083E-3</v>
      </c>
    </row>
    <row r="504" spans="1:16">
      <c r="A504" s="3" t="str">
        <f t="shared" si="470"/>
        <v>6.1TDAGOSTO-25ESTABLE TALLER + N1</v>
      </c>
      <c r="B504" s="41" t="str">
        <f t="shared" si="454"/>
        <v>ESTABLE TALLER + N1</v>
      </c>
      <c r="C504" s="3" t="s">
        <v>32</v>
      </c>
      <c r="D504" s="38" t="str">
        <f>W30</f>
        <v>AGOSTO-25</v>
      </c>
      <c r="E504" s="8">
        <f t="shared" ref="E504:P504" si="486">E441</f>
        <v>0.172537</v>
      </c>
      <c r="F504" s="8">
        <f t="shared" si="486"/>
        <v>0.160304</v>
      </c>
      <c r="G504" s="8">
        <f t="shared" si="486"/>
        <v>0.12007900000000001</v>
      </c>
      <c r="H504" s="8">
        <f t="shared" si="486"/>
        <v>9.7643999999999995E-2</v>
      </c>
      <c r="I504" s="8">
        <f t="shared" si="486"/>
        <v>8.1438999999999998E-2</v>
      </c>
      <c r="J504" s="8">
        <f t="shared" si="486"/>
        <v>9.3455999999999997E-2</v>
      </c>
      <c r="K504" s="8">
        <f t="shared" si="486"/>
        <v>8.9302378082191783E-2</v>
      </c>
      <c r="L504" s="8">
        <f t="shared" si="486"/>
        <v>5.07252301369863E-2</v>
      </c>
      <c r="M504" s="8">
        <f t="shared" si="486"/>
        <v>2.6854468493150683E-2</v>
      </c>
      <c r="N504" s="8">
        <f t="shared" si="486"/>
        <v>3.3955695890410961E-2</v>
      </c>
      <c r="O504" s="8">
        <f t="shared" si="486"/>
        <v>3.0479761643835618E-2</v>
      </c>
      <c r="P504" s="8">
        <f t="shared" si="486"/>
        <v>3.0148441095890412E-2</v>
      </c>
    </row>
    <row r="505" spans="1:16">
      <c r="A505" s="3" t="str">
        <f t="shared" si="470"/>
        <v>6.1TDAGOSTO-25ESTABLE TALLER + N2</v>
      </c>
      <c r="B505" s="41" t="str">
        <f t="shared" si="454"/>
        <v>ESTABLE TALLER + N2</v>
      </c>
      <c r="C505" s="3" t="s">
        <v>32</v>
      </c>
      <c r="D505" s="38" t="str">
        <f>W30</f>
        <v>AGOSTO-25</v>
      </c>
      <c r="E505" s="8">
        <f t="shared" ref="E505:P505" si="487">E442</f>
        <v>0.16847599999999999</v>
      </c>
      <c r="F505" s="8">
        <f t="shared" si="487"/>
        <v>0.15624299999999999</v>
      </c>
      <c r="G505" s="8">
        <f t="shared" si="487"/>
        <v>0.116019</v>
      </c>
      <c r="H505" s="8">
        <f t="shared" si="487"/>
        <v>9.3583E-2</v>
      </c>
      <c r="I505" s="8">
        <f t="shared" si="487"/>
        <v>7.7378000000000002E-2</v>
      </c>
      <c r="J505" s="8">
        <f t="shared" si="487"/>
        <v>8.9395000000000002E-2</v>
      </c>
      <c r="K505" s="8">
        <f t="shared" si="487"/>
        <v>8.5192789041095895E-2</v>
      </c>
      <c r="L505" s="8">
        <f t="shared" si="487"/>
        <v>4.6615641095890413E-2</v>
      </c>
      <c r="M505" s="8">
        <f t="shared" si="487"/>
        <v>2.2744879452054795E-2</v>
      </c>
      <c r="N505" s="8">
        <f t="shared" si="487"/>
        <v>2.984610684931507E-2</v>
      </c>
      <c r="O505" s="8">
        <f t="shared" si="487"/>
        <v>2.6370172602739727E-2</v>
      </c>
      <c r="P505" s="8">
        <f t="shared" si="487"/>
        <v>2.6038852054794524E-2</v>
      </c>
    </row>
    <row r="506" spans="1:16">
      <c r="A506" s="3" t="str">
        <f t="shared" si="470"/>
        <v>6.1TDAGOSTO-25ESTABLE TALLER + N3</v>
      </c>
      <c r="B506" s="41" t="str">
        <f t="shared" si="454"/>
        <v>ESTABLE TALLER + N3</v>
      </c>
      <c r="C506" s="3" t="s">
        <v>32</v>
      </c>
      <c r="D506" s="38" t="str">
        <f>W30</f>
        <v>AGOSTO-25</v>
      </c>
      <c r="E506" s="8">
        <f t="shared" ref="E506:P506" si="488">E443</f>
        <v>0.16429299999999999</v>
      </c>
      <c r="F506" s="8">
        <f t="shared" si="488"/>
        <v>0.15206</v>
      </c>
      <c r="G506" s="8">
        <f t="shared" si="488"/>
        <v>0.111836</v>
      </c>
      <c r="H506" s="8">
        <f t="shared" si="488"/>
        <v>8.9400999999999994E-2</v>
      </c>
      <c r="I506" s="8">
        <f t="shared" si="488"/>
        <v>7.3194999999999996E-2</v>
      </c>
      <c r="J506" s="8">
        <f t="shared" si="488"/>
        <v>8.5211999999999996E-2</v>
      </c>
      <c r="K506" s="8">
        <f t="shared" si="488"/>
        <v>8.2453063013698633E-2</v>
      </c>
      <c r="L506" s="8">
        <f t="shared" si="488"/>
        <v>4.387591506849315E-2</v>
      </c>
      <c r="M506" s="8">
        <f t="shared" si="488"/>
        <v>2.0005153424657533E-2</v>
      </c>
      <c r="N506" s="8">
        <f t="shared" si="488"/>
        <v>2.4366654794520548E-2</v>
      </c>
      <c r="O506" s="8">
        <f t="shared" si="488"/>
        <v>1.9520857534246573E-2</v>
      </c>
      <c r="P506" s="8">
        <f t="shared" si="488"/>
        <v>1.9189536986301371E-2</v>
      </c>
    </row>
    <row r="507" spans="1:16">
      <c r="A507" s="3" t="str">
        <f t="shared" si="470"/>
        <v>6.1TDAGOSTO-25DINAMICA N1</v>
      </c>
      <c r="B507" s="41" t="str">
        <f t="shared" si="454"/>
        <v>DINAMICA N1</v>
      </c>
      <c r="C507" s="3" t="s">
        <v>32</v>
      </c>
      <c r="D507" s="38" t="str">
        <f>W30</f>
        <v>AGOSTO-25</v>
      </c>
      <c r="E507" s="60">
        <f>'DINAMICA N1'!G52/1000</f>
        <v>0.16240307123096639</v>
      </c>
      <c r="F507" s="60">
        <f>'DINAMICA N1'!H52/1000</f>
        <v>0.15328221559094038</v>
      </c>
      <c r="G507" s="60">
        <f>'DINAMICA N1'!I52/1000</f>
        <v>0.13733709017562895</v>
      </c>
      <c r="H507" s="60">
        <f>'DINAMICA N1'!J52/1000</f>
        <v>0.12971054048570166</v>
      </c>
      <c r="I507" s="60">
        <f>'DINAMICA N1'!K52/1000</f>
        <v>0</v>
      </c>
      <c r="J507" s="60">
        <f>'DINAMICA N1'!L52/1000</f>
        <v>0.12967199597654044</v>
      </c>
      <c r="K507" s="60">
        <f t="shared" ref="K507:P507" si="489">K444</f>
        <v>8.1083200000000008E-2</v>
      </c>
      <c r="L507" s="60">
        <f t="shared" si="489"/>
        <v>4.2506052054794519E-2</v>
      </c>
      <c r="M507" s="60">
        <f t="shared" si="489"/>
        <v>1.8635290410958905E-2</v>
      </c>
      <c r="N507" s="60">
        <f t="shared" si="489"/>
        <v>1.4777613698630138E-2</v>
      </c>
      <c r="O507" s="60">
        <f t="shared" si="489"/>
        <v>5.8222273972602734E-3</v>
      </c>
      <c r="P507" s="60">
        <f t="shared" si="489"/>
        <v>2.7511808219178083E-3</v>
      </c>
    </row>
    <row r="508" spans="1:16">
      <c r="A508" s="3" t="str">
        <f t="shared" si="470"/>
        <v>6.1TDAGOSTO-25DINAMICA N2</v>
      </c>
      <c r="B508" s="41" t="str">
        <f t="shared" si="454"/>
        <v>DINAMICA N2</v>
      </c>
      <c r="C508" s="3" t="s">
        <v>32</v>
      </c>
      <c r="D508" s="38" t="str">
        <f>W30</f>
        <v>AGOSTO-25</v>
      </c>
      <c r="E508" s="60">
        <f>'DINAMICA N2'!G52/1000</f>
        <v>0.14614843843096639</v>
      </c>
      <c r="F508" s="60">
        <f>'DINAMICA N2'!H52/1000</f>
        <v>0.13702758279094035</v>
      </c>
      <c r="G508" s="60">
        <f>'DINAMICA N2'!I52/1000</f>
        <v>0.12108245737562895</v>
      </c>
      <c r="H508" s="60">
        <f>'DINAMICA N2'!J52/1000</f>
        <v>0.11345590768570168</v>
      </c>
      <c r="I508" s="60">
        <f>'DINAMICA N2'!K52/1000</f>
        <v>0</v>
      </c>
      <c r="J508" s="60">
        <f>'DINAMICA N2'!L52/1000</f>
        <v>0.11341736317654041</v>
      </c>
      <c r="K508" s="60">
        <f t="shared" ref="K508:P508" si="490">K445</f>
        <v>8.1083200000000008E-2</v>
      </c>
      <c r="L508" s="60">
        <f t="shared" si="490"/>
        <v>4.2506052054794519E-2</v>
      </c>
      <c r="M508" s="60">
        <f t="shared" si="490"/>
        <v>1.8635290410958905E-2</v>
      </c>
      <c r="N508" s="60">
        <f t="shared" si="490"/>
        <v>1.4777613698630138E-2</v>
      </c>
      <c r="O508" s="60">
        <f t="shared" si="490"/>
        <v>5.8222273972602734E-3</v>
      </c>
      <c r="P508" s="60">
        <f t="shared" si="490"/>
        <v>2.7511808219178083E-3</v>
      </c>
    </row>
    <row r="509" spans="1:16">
      <c r="A509" s="3" t="str">
        <f t="shared" si="470"/>
        <v>6.1TDAGOSTO-25DINAMICA N3</v>
      </c>
      <c r="B509" s="41" t="str">
        <f t="shared" si="454"/>
        <v>DINAMICA N3</v>
      </c>
      <c r="C509" s="3" t="s">
        <v>32</v>
      </c>
      <c r="D509" s="38" t="str">
        <f>W30</f>
        <v>AGOSTO-25</v>
      </c>
      <c r="E509" s="60">
        <f>'DINAMICA N3'!G52/1000</f>
        <v>0.14108219123096641</v>
      </c>
      <c r="F509" s="60">
        <f>'DINAMICA N3'!H52/1000</f>
        <v>0.13196133559094037</v>
      </c>
      <c r="G509" s="60">
        <f>'DINAMICA N3'!I52/1000</f>
        <v>0.11601621017562894</v>
      </c>
      <c r="H509" s="60">
        <f>'DINAMICA N3'!J52/1000</f>
        <v>0.1083896604857017</v>
      </c>
      <c r="I509" s="60">
        <f>'DINAMICA N3'!K52/1000</f>
        <v>0</v>
      </c>
      <c r="J509" s="60">
        <f>'DINAMICA N3'!L52/1000</f>
        <v>0.10835111597654043</v>
      </c>
      <c r="K509" s="60">
        <f t="shared" ref="K509:P509" si="491">K446</f>
        <v>8.1083200000000008E-2</v>
      </c>
      <c r="L509" s="60">
        <f t="shared" si="491"/>
        <v>4.2506052054794519E-2</v>
      </c>
      <c r="M509" s="60">
        <f t="shared" si="491"/>
        <v>1.8635290410958905E-2</v>
      </c>
      <c r="N509" s="60">
        <f t="shared" si="491"/>
        <v>1.4777613698630138E-2</v>
      </c>
      <c r="O509" s="60">
        <f t="shared" si="491"/>
        <v>5.8222273972602734E-3</v>
      </c>
      <c r="P509" s="60">
        <f t="shared" si="491"/>
        <v>2.7511808219178083E-3</v>
      </c>
    </row>
    <row r="510" spans="1:16">
      <c r="A510" s="3" t="str">
        <f>C510&amp;D510&amp;B510</f>
        <v>2.0TDSEPTIEMBRE-25ESTABLE N1</v>
      </c>
      <c r="B510" s="41" t="str">
        <f t="shared" si="454"/>
        <v>ESTABLE N1</v>
      </c>
      <c r="C510" s="3" t="s">
        <v>56</v>
      </c>
      <c r="D510" s="38" t="str">
        <f>W31</f>
        <v>SEPTIEMBRE-25</v>
      </c>
      <c r="E510" s="8">
        <f>E447</f>
        <v>0.234345</v>
      </c>
      <c r="F510" s="8">
        <f t="shared" ref="F510:J510" si="492">F447</f>
        <v>0.162388</v>
      </c>
      <c r="G510" s="8">
        <f t="shared" si="492"/>
        <v>0.13711000000000001</v>
      </c>
      <c r="H510" s="8">
        <f t="shared" si="492"/>
        <v>0</v>
      </c>
      <c r="I510" s="8">
        <f t="shared" si="492"/>
        <v>0</v>
      </c>
      <c r="J510" s="8">
        <f t="shared" si="492"/>
        <v>0</v>
      </c>
      <c r="K510" s="8">
        <f>K447</f>
        <v>7.5902501369863012E-2</v>
      </c>
      <c r="L510" s="8">
        <f>L447</f>
        <v>1.9874602739726028E-3</v>
      </c>
      <c r="M510" s="8"/>
      <c r="N510" s="8"/>
      <c r="O510" s="8"/>
      <c r="P510" s="8"/>
    </row>
    <row r="511" spans="1:16">
      <c r="A511" s="3" t="str">
        <f t="shared" ref="A511:A530" si="493">C511&amp;D511&amp;B511</f>
        <v>2.0TDSEPTIEMBRE-25ESTABLE N2</v>
      </c>
      <c r="B511" s="41" t="str">
        <f t="shared" si="454"/>
        <v>ESTABLE N2</v>
      </c>
      <c r="C511" s="3" t="s">
        <v>56</v>
      </c>
      <c r="D511" s="38" t="str">
        <f>W31</f>
        <v>SEPTIEMBRE-25</v>
      </c>
      <c r="E511" s="8">
        <f t="shared" ref="E511:L511" si="494">E448</f>
        <v>0.222528</v>
      </c>
      <c r="F511" s="8">
        <f t="shared" si="494"/>
        <v>0.15057100000000001</v>
      </c>
      <c r="G511" s="8">
        <f t="shared" si="494"/>
        <v>0.12529299999999999</v>
      </c>
      <c r="H511" s="8">
        <f t="shared" si="494"/>
        <v>0</v>
      </c>
      <c r="I511" s="8">
        <f t="shared" si="494"/>
        <v>0</v>
      </c>
      <c r="J511" s="8">
        <f t="shared" si="494"/>
        <v>0</v>
      </c>
      <c r="K511" s="8">
        <f t="shared" si="494"/>
        <v>7.5902501369863012E-2</v>
      </c>
      <c r="L511" s="8">
        <f t="shared" si="494"/>
        <v>1.9874602739726028E-3</v>
      </c>
      <c r="M511" s="8"/>
      <c r="N511" s="8"/>
      <c r="O511" s="8"/>
      <c r="P511" s="8"/>
    </row>
    <row r="512" spans="1:16">
      <c r="A512" s="3" t="str">
        <f t="shared" si="493"/>
        <v>2.0TDSEPTIEMBRE-25ESTABLE N3</v>
      </c>
      <c r="B512" s="41" t="str">
        <f t="shared" si="454"/>
        <v>ESTABLE N3</v>
      </c>
      <c r="C512" s="3" t="s">
        <v>56</v>
      </c>
      <c r="D512" s="38" t="str">
        <f>W31</f>
        <v>SEPTIEMBRE-25</v>
      </c>
      <c r="E512" s="8">
        <f t="shared" ref="E512:L512" si="495">E449</f>
        <v>0.216254</v>
      </c>
      <c r="F512" s="8">
        <f t="shared" si="495"/>
        <v>0.14429600000000001</v>
      </c>
      <c r="G512" s="8">
        <f t="shared" si="495"/>
        <v>0.119019</v>
      </c>
      <c r="H512" s="8">
        <f t="shared" si="495"/>
        <v>0</v>
      </c>
      <c r="I512" s="8">
        <f t="shared" si="495"/>
        <v>0</v>
      </c>
      <c r="J512" s="8">
        <f t="shared" si="495"/>
        <v>0</v>
      </c>
      <c r="K512" s="8">
        <f t="shared" si="495"/>
        <v>7.5902501369863012E-2</v>
      </c>
      <c r="L512" s="8">
        <f t="shared" si="495"/>
        <v>1.9874602739726028E-3</v>
      </c>
      <c r="M512" s="8"/>
      <c r="N512" s="8"/>
      <c r="O512" s="8"/>
      <c r="P512" s="8"/>
    </row>
    <row r="513" spans="1:17">
      <c r="A513" s="3" t="str">
        <f t="shared" si="493"/>
        <v>2.0TDSEPTIEMBRE-25ESTABLE PLUS N1</v>
      </c>
      <c r="B513" s="41" t="str">
        <f t="shared" si="454"/>
        <v>ESTABLE PLUS N1</v>
      </c>
      <c r="C513" s="3" t="s">
        <v>56</v>
      </c>
      <c r="D513" s="38" t="str">
        <f>W31</f>
        <v>SEPTIEMBRE-25</v>
      </c>
      <c r="E513" s="8">
        <f t="shared" ref="E513:L513" si="496">E450</f>
        <v>0.223219</v>
      </c>
      <c r="F513" s="8">
        <f t="shared" si="496"/>
        <v>0.15126100000000001</v>
      </c>
      <c r="G513" s="8">
        <f t="shared" si="496"/>
        <v>0.12598300000000001</v>
      </c>
      <c r="H513" s="8">
        <f t="shared" si="496"/>
        <v>0</v>
      </c>
      <c r="I513" s="8">
        <f t="shared" si="496"/>
        <v>0</v>
      </c>
      <c r="J513" s="8">
        <f t="shared" si="496"/>
        <v>0</v>
      </c>
      <c r="K513" s="8">
        <f t="shared" si="496"/>
        <v>9.7820309589041102E-2</v>
      </c>
      <c r="L513" s="8">
        <f t="shared" si="496"/>
        <v>5.1302528767123289E-2</v>
      </c>
      <c r="M513" s="8"/>
      <c r="N513" s="8"/>
      <c r="O513" s="8"/>
      <c r="P513" s="8"/>
    </row>
    <row r="514" spans="1:17">
      <c r="A514" s="3" t="str">
        <f t="shared" si="493"/>
        <v>2.0TDSEPTIEMBRE-25ESTABLE PLUS N2</v>
      </c>
      <c r="B514" s="41" t="str">
        <f t="shared" si="454"/>
        <v>ESTABLE PLUS N2</v>
      </c>
      <c r="C514" s="3" t="s">
        <v>56</v>
      </c>
      <c r="D514" s="38" t="str">
        <f>W31</f>
        <v>SEPTIEMBRE-25</v>
      </c>
      <c r="E514" s="8">
        <f t="shared" ref="E514:L514" si="497">E451</f>
        <v>0.21795999999999999</v>
      </c>
      <c r="F514" s="8">
        <f t="shared" si="497"/>
        <v>0.14600199999999999</v>
      </c>
      <c r="G514" s="8">
        <f t="shared" si="497"/>
        <v>0.120725</v>
      </c>
      <c r="H514" s="8">
        <f t="shared" si="497"/>
        <v>0</v>
      </c>
      <c r="I514" s="8">
        <f t="shared" si="497"/>
        <v>0</v>
      </c>
      <c r="J514" s="8">
        <f t="shared" si="497"/>
        <v>0</v>
      </c>
      <c r="K514" s="8">
        <f t="shared" si="497"/>
        <v>9.2340857534246576E-2</v>
      </c>
      <c r="L514" s="8">
        <f t="shared" si="497"/>
        <v>4.5823076712328763E-2</v>
      </c>
      <c r="M514" s="8"/>
      <c r="N514" s="8"/>
      <c r="O514" s="8"/>
      <c r="P514" s="8"/>
    </row>
    <row r="515" spans="1:17">
      <c r="A515" s="3" t="str">
        <f t="shared" si="493"/>
        <v>2.0TDSEPTIEMBRE-25ESTABLE PLUS N3</v>
      </c>
      <c r="B515" s="41" t="str">
        <f t="shared" si="454"/>
        <v>ESTABLE PLUS N3</v>
      </c>
      <c r="C515" s="3" t="s">
        <v>56</v>
      </c>
      <c r="D515" s="38" t="str">
        <f>W31</f>
        <v>SEPTIEMBRE-25</v>
      </c>
      <c r="E515" s="8">
        <f t="shared" ref="E515:L515" si="498">E452</f>
        <v>0.21335100000000001</v>
      </c>
      <c r="F515" s="8">
        <f t="shared" si="498"/>
        <v>0.14139299999999999</v>
      </c>
      <c r="G515" s="8">
        <f t="shared" si="498"/>
        <v>0.116115</v>
      </c>
      <c r="H515" s="8">
        <f t="shared" si="498"/>
        <v>0</v>
      </c>
      <c r="I515" s="8">
        <f t="shared" si="498"/>
        <v>0</v>
      </c>
      <c r="J515" s="8">
        <f t="shared" si="498"/>
        <v>0</v>
      </c>
      <c r="K515" s="8">
        <f t="shared" si="498"/>
        <v>8.686140547945205E-2</v>
      </c>
      <c r="L515" s="8">
        <f t="shared" si="498"/>
        <v>4.0343624657534244E-2</v>
      </c>
      <c r="M515" s="8"/>
      <c r="N515" s="8"/>
      <c r="O515" s="8"/>
      <c r="P515" s="8"/>
    </row>
    <row r="516" spans="1:17">
      <c r="A516" s="3" t="str">
        <f t="shared" si="493"/>
        <v>2.0TDSEPTIEMBRE-251P N1</v>
      </c>
      <c r="B516" s="41" t="str">
        <f t="shared" si="454"/>
        <v>1P N1</v>
      </c>
      <c r="C516" s="3" t="s">
        <v>56</v>
      </c>
      <c r="D516" s="38" t="str">
        <f>W31</f>
        <v>SEPTIEMBRE-25</v>
      </c>
      <c r="E516" s="8">
        <f t="shared" ref="E516:L516" si="499">E453</f>
        <v>0.15454999999999999</v>
      </c>
      <c r="F516" s="8">
        <f t="shared" si="499"/>
        <v>0.15454999999999999</v>
      </c>
      <c r="G516" s="8">
        <f t="shared" si="499"/>
        <v>0.15454999999999999</v>
      </c>
      <c r="H516" s="8">
        <f t="shared" si="499"/>
        <v>0</v>
      </c>
      <c r="I516" s="8">
        <f t="shared" si="499"/>
        <v>0</v>
      </c>
      <c r="J516" s="8">
        <f t="shared" si="499"/>
        <v>0</v>
      </c>
      <c r="K516" s="8">
        <f t="shared" si="499"/>
        <v>0.10877921369863014</v>
      </c>
      <c r="L516" s="8">
        <f t="shared" si="499"/>
        <v>5.9521706849315063E-2</v>
      </c>
      <c r="M516" s="8"/>
      <c r="N516" s="8"/>
      <c r="O516" s="8"/>
      <c r="P516" s="8"/>
    </row>
    <row r="517" spans="1:17">
      <c r="A517" s="3" t="str">
        <f t="shared" si="493"/>
        <v>2.0TDSEPTIEMBRE-251P N2</v>
      </c>
      <c r="B517" s="41" t="str">
        <f t="shared" si="454"/>
        <v>1P N2</v>
      </c>
      <c r="C517" s="3" t="s">
        <v>56</v>
      </c>
      <c r="D517" s="38" t="str">
        <f>W31</f>
        <v>SEPTIEMBRE-25</v>
      </c>
      <c r="E517" s="8">
        <f t="shared" ref="E517:L517" si="500">E454</f>
        <v>0.149474</v>
      </c>
      <c r="F517" s="8">
        <f t="shared" si="500"/>
        <v>0.149474</v>
      </c>
      <c r="G517" s="8">
        <f t="shared" si="500"/>
        <v>0.149474</v>
      </c>
      <c r="H517" s="8">
        <f t="shared" si="500"/>
        <v>0</v>
      </c>
      <c r="I517" s="8">
        <f t="shared" si="500"/>
        <v>0</v>
      </c>
      <c r="J517" s="8">
        <f t="shared" si="500"/>
        <v>0</v>
      </c>
      <c r="K517" s="8">
        <f t="shared" si="500"/>
        <v>0.10329976164383563</v>
      </c>
      <c r="L517" s="8">
        <f t="shared" si="500"/>
        <v>5.4042254794520544E-2</v>
      </c>
      <c r="M517" s="8"/>
      <c r="N517" s="8"/>
      <c r="O517" s="8"/>
      <c r="P517" s="8"/>
    </row>
    <row r="518" spans="1:17">
      <c r="A518" s="3" t="str">
        <f t="shared" si="493"/>
        <v>2.0TDSEPTIEMBRE-251P N3</v>
      </c>
      <c r="B518" s="41" t="str">
        <f t="shared" si="454"/>
        <v>1P N3</v>
      </c>
      <c r="C518" s="3" t="s">
        <v>56</v>
      </c>
      <c r="D518" s="38" t="str">
        <f>W31</f>
        <v>SEPTIEMBRE-25</v>
      </c>
      <c r="E518" s="8">
        <f t="shared" ref="E518:L518" si="501">E455</f>
        <v>0.144398</v>
      </c>
      <c r="F518" s="8">
        <f t="shared" si="501"/>
        <v>0.144398</v>
      </c>
      <c r="G518" s="8">
        <f t="shared" si="501"/>
        <v>0.144398</v>
      </c>
      <c r="H518" s="8">
        <f t="shared" si="501"/>
        <v>0</v>
      </c>
      <c r="I518" s="8">
        <f t="shared" si="501"/>
        <v>0</v>
      </c>
      <c r="J518" s="8">
        <f t="shared" si="501"/>
        <v>0</v>
      </c>
      <c r="K518" s="8">
        <f t="shared" si="501"/>
        <v>9.3710720547945214E-2</v>
      </c>
      <c r="L518" s="8">
        <f t="shared" si="501"/>
        <v>5.4042254794520544E-2</v>
      </c>
      <c r="M518" s="8"/>
      <c r="N518" s="8"/>
      <c r="O518" s="8"/>
      <c r="P518" s="8"/>
    </row>
    <row r="519" spans="1:17">
      <c r="A519" s="3" t="str">
        <f t="shared" si="493"/>
        <v>2.0TDSEPTIEMBRE-251P XL N1</v>
      </c>
      <c r="B519" s="41" t="str">
        <f t="shared" si="454"/>
        <v>1P XL N1</v>
      </c>
      <c r="C519" s="3" t="s">
        <v>56</v>
      </c>
      <c r="D519" s="38" t="str">
        <f>W31</f>
        <v>SEPTIEMBRE-25</v>
      </c>
      <c r="E519" s="8">
        <f>E456</f>
        <v>0.15454999999999999</v>
      </c>
      <c r="F519" s="8">
        <f t="shared" ref="F519:L519" si="502">F456</f>
        <v>0.15454999999999999</v>
      </c>
      <c r="G519" s="8">
        <f t="shared" si="502"/>
        <v>0.15454999999999999</v>
      </c>
      <c r="H519" s="8">
        <f t="shared" si="502"/>
        <v>0</v>
      </c>
      <c r="I519" s="8">
        <f t="shared" si="502"/>
        <v>0</v>
      </c>
      <c r="J519" s="8">
        <f t="shared" si="502"/>
        <v>0</v>
      </c>
      <c r="K519" s="8">
        <f t="shared" si="502"/>
        <v>0.16494359726027397</v>
      </c>
      <c r="L519" s="8">
        <f t="shared" si="502"/>
        <v>0.15815184383561642</v>
      </c>
      <c r="M519" s="8"/>
      <c r="N519" s="8"/>
      <c r="O519" s="8"/>
      <c r="P519" s="8"/>
      <c r="Q519" s="8"/>
    </row>
    <row r="520" spans="1:17">
      <c r="A520" s="3" t="str">
        <f t="shared" si="493"/>
        <v>2.0TDSEPTIEMBRE-251P XL N2</v>
      </c>
      <c r="B520" s="41" t="str">
        <f t="shared" si="454"/>
        <v>1P XL N2</v>
      </c>
      <c r="C520" s="3" t="s">
        <v>56</v>
      </c>
      <c r="D520" s="38" t="str">
        <f>W31</f>
        <v>SEPTIEMBRE-25</v>
      </c>
      <c r="E520" s="8">
        <f t="shared" ref="E520:L520" si="503">E457</f>
        <v>0.149474</v>
      </c>
      <c r="F520" s="8">
        <f t="shared" si="503"/>
        <v>0.149474</v>
      </c>
      <c r="G520" s="8">
        <f t="shared" si="503"/>
        <v>0.149474</v>
      </c>
      <c r="H520" s="8">
        <f t="shared" si="503"/>
        <v>0</v>
      </c>
      <c r="I520" s="8">
        <f t="shared" si="503"/>
        <v>0</v>
      </c>
      <c r="J520" s="8">
        <f t="shared" si="503"/>
        <v>0</v>
      </c>
      <c r="K520" s="8">
        <f t="shared" si="503"/>
        <v>0.15049465753424657</v>
      </c>
      <c r="L520" s="8">
        <f t="shared" si="503"/>
        <v>0.14437695342465753</v>
      </c>
      <c r="M520" s="8"/>
      <c r="N520" s="8"/>
      <c r="O520" s="8"/>
      <c r="P520" s="8"/>
    </row>
    <row r="521" spans="1:17">
      <c r="A521" s="3" t="str">
        <f t="shared" si="493"/>
        <v>2.0TDSEPTIEMBRE-251P XL N3</v>
      </c>
      <c r="B521" s="41" t="str">
        <f t="shared" si="454"/>
        <v>1P XL N3</v>
      </c>
      <c r="C521" s="3" t="s">
        <v>56</v>
      </c>
      <c r="D521" s="38" t="str">
        <f>W31</f>
        <v>SEPTIEMBRE-25</v>
      </c>
      <c r="E521" s="8">
        <f t="shared" ref="E521:L521" si="504">E458</f>
        <v>0.144398</v>
      </c>
      <c r="F521" s="8">
        <f t="shared" si="504"/>
        <v>0.144398</v>
      </c>
      <c r="G521" s="8">
        <f t="shared" si="504"/>
        <v>0.144398</v>
      </c>
      <c r="H521" s="8">
        <f t="shared" si="504"/>
        <v>0</v>
      </c>
      <c r="I521" s="8">
        <f t="shared" si="504"/>
        <v>0</v>
      </c>
      <c r="J521" s="8">
        <f t="shared" si="504"/>
        <v>0</v>
      </c>
      <c r="K521" s="8">
        <f t="shared" si="504"/>
        <v>0.14364534246575342</v>
      </c>
      <c r="L521" s="8">
        <f t="shared" si="504"/>
        <v>0.13341804931506851</v>
      </c>
      <c r="M521" s="8"/>
      <c r="N521" s="8"/>
      <c r="O521" s="8"/>
      <c r="P521" s="8"/>
    </row>
    <row r="522" spans="1:17">
      <c r="A522" s="3" t="str">
        <f t="shared" si="493"/>
        <v>2.0TDSEPTIEMBRE-25ESTABLE TALLER N1</v>
      </c>
      <c r="B522" s="41" t="str">
        <f t="shared" si="454"/>
        <v>ESTABLE TALLER N1</v>
      </c>
      <c r="C522" s="3" t="s">
        <v>56</v>
      </c>
      <c r="D522" s="38" t="str">
        <f>W31</f>
        <v>SEPTIEMBRE-25</v>
      </c>
      <c r="E522" s="8">
        <f t="shared" ref="E522:L522" si="505">E459</f>
        <v>0.22358600000000001</v>
      </c>
      <c r="F522" s="8">
        <f t="shared" si="505"/>
        <v>0.15425800000000001</v>
      </c>
      <c r="G522" s="8">
        <f t="shared" si="505"/>
        <v>0.11483500000000001</v>
      </c>
      <c r="H522" s="8">
        <f t="shared" si="505"/>
        <v>0</v>
      </c>
      <c r="I522" s="8">
        <f t="shared" si="505"/>
        <v>0</v>
      </c>
      <c r="J522" s="8">
        <f t="shared" si="505"/>
        <v>0</v>
      </c>
      <c r="K522" s="8">
        <f t="shared" si="505"/>
        <v>7.5902501369863012E-2</v>
      </c>
      <c r="L522" s="8">
        <f t="shared" si="505"/>
        <v>1.9874602739726028E-3</v>
      </c>
      <c r="M522" s="8"/>
      <c r="N522" s="8"/>
      <c r="O522" s="8"/>
      <c r="P522" s="8"/>
    </row>
    <row r="523" spans="1:17">
      <c r="A523" s="3" t="str">
        <f t="shared" si="493"/>
        <v>2.0TDSEPTIEMBRE-25ESTABLE TALLER N2</v>
      </c>
      <c r="B523" s="41" t="str">
        <f t="shared" si="454"/>
        <v>ESTABLE TALLER N2</v>
      </c>
      <c r="C523" s="3" t="s">
        <v>56</v>
      </c>
      <c r="D523" s="38" t="str">
        <f>W31</f>
        <v>SEPTIEMBRE-25</v>
      </c>
      <c r="E523" s="8">
        <f t="shared" ref="E523:L523" si="506">E460</f>
        <v>0.21176900000000001</v>
      </c>
      <c r="F523" s="8">
        <f t="shared" si="506"/>
        <v>0.14244100000000001</v>
      </c>
      <c r="G523" s="8">
        <f t="shared" si="506"/>
        <v>0.103017</v>
      </c>
      <c r="H523" s="8">
        <f t="shared" si="506"/>
        <v>0</v>
      </c>
      <c r="I523" s="8">
        <f t="shared" si="506"/>
        <v>0</v>
      </c>
      <c r="J523" s="8">
        <f t="shared" si="506"/>
        <v>0</v>
      </c>
      <c r="K523" s="8">
        <f t="shared" si="506"/>
        <v>7.5902501369863012E-2</v>
      </c>
      <c r="L523" s="8">
        <f t="shared" si="506"/>
        <v>1.9874602739726028E-3</v>
      </c>
      <c r="M523" s="8"/>
      <c r="N523" s="8"/>
      <c r="O523" s="8"/>
      <c r="P523" s="9"/>
    </row>
    <row r="524" spans="1:17">
      <c r="A524" s="3" t="str">
        <f t="shared" si="493"/>
        <v>2.0TDSEPTIEMBRE-25ESTABLE TALLER N3</v>
      </c>
      <c r="B524" s="41" t="str">
        <f t="shared" si="454"/>
        <v>ESTABLE TALLER N3</v>
      </c>
      <c r="C524" s="3" t="s">
        <v>56</v>
      </c>
      <c r="D524" s="38" t="str">
        <f>W31</f>
        <v>SEPTIEMBRE-25</v>
      </c>
      <c r="E524" s="8">
        <f t="shared" ref="E524:L524" si="507">E461</f>
        <v>0.20549400000000001</v>
      </c>
      <c r="F524" s="8">
        <f t="shared" si="507"/>
        <v>0.13616700000000001</v>
      </c>
      <c r="G524" s="8">
        <f t="shared" si="507"/>
        <v>9.6742999999999996E-2</v>
      </c>
      <c r="H524" s="8">
        <f t="shared" si="507"/>
        <v>0</v>
      </c>
      <c r="I524" s="8">
        <f t="shared" si="507"/>
        <v>0</v>
      </c>
      <c r="J524" s="8">
        <f t="shared" si="507"/>
        <v>0</v>
      </c>
      <c r="K524" s="8">
        <f t="shared" si="507"/>
        <v>7.5902501369863012E-2</v>
      </c>
      <c r="L524" s="8">
        <f t="shared" si="507"/>
        <v>1.9874602739726028E-3</v>
      </c>
      <c r="M524" s="8"/>
      <c r="N524" s="8"/>
      <c r="O524" s="8"/>
      <c r="P524" s="8"/>
    </row>
    <row r="525" spans="1:17">
      <c r="A525" s="3" t="str">
        <f t="shared" si="493"/>
        <v>2.0TDSEPTIEMBRE-25ESTABLE TALLER + N1</v>
      </c>
      <c r="B525" s="41" t="str">
        <f t="shared" si="454"/>
        <v>ESTABLE TALLER + N1</v>
      </c>
      <c r="C525" s="3" t="s">
        <v>56</v>
      </c>
      <c r="D525" s="38" t="str">
        <f>W31</f>
        <v>SEPTIEMBRE-25</v>
      </c>
      <c r="E525" s="8">
        <f t="shared" ref="E525:L525" si="508">E462</f>
        <v>0.21245900000000001</v>
      </c>
      <c r="F525" s="8">
        <f t="shared" si="508"/>
        <v>0.14313100000000001</v>
      </c>
      <c r="G525" s="8">
        <f t="shared" si="508"/>
        <v>0.10370799999999999</v>
      </c>
      <c r="H525" s="8">
        <f t="shared" si="508"/>
        <v>0</v>
      </c>
      <c r="I525" s="8">
        <f t="shared" si="508"/>
        <v>0</v>
      </c>
      <c r="J525" s="8">
        <f t="shared" si="508"/>
        <v>0</v>
      </c>
      <c r="K525" s="8">
        <f t="shared" si="508"/>
        <v>9.7820309589041102E-2</v>
      </c>
      <c r="L525" s="8">
        <f t="shared" si="508"/>
        <v>5.1302528767123289E-2</v>
      </c>
      <c r="M525" s="8"/>
      <c r="N525" s="8"/>
      <c r="O525" s="8"/>
      <c r="P525" s="8"/>
    </row>
    <row r="526" spans="1:17">
      <c r="A526" s="3" t="str">
        <f t="shared" si="493"/>
        <v>2.0TDSEPTIEMBRE-25ESTABLE TALLER + N2</v>
      </c>
      <c r="B526" s="41" t="str">
        <f t="shared" si="454"/>
        <v>ESTABLE TALLER + N2</v>
      </c>
      <c r="C526" s="3" t="s">
        <v>56</v>
      </c>
      <c r="D526" s="38" t="str">
        <f>W31</f>
        <v>SEPTIEMBRE-25</v>
      </c>
      <c r="E526" s="8">
        <f t="shared" ref="E526:L526" si="509">E463</f>
        <v>0.2072</v>
      </c>
      <c r="F526" s="8">
        <f t="shared" si="509"/>
        <v>0.13787199999999999</v>
      </c>
      <c r="G526" s="8">
        <f t="shared" si="509"/>
        <v>9.8448999999999995E-2</v>
      </c>
      <c r="H526" s="8">
        <f t="shared" si="509"/>
        <v>0</v>
      </c>
      <c r="I526" s="8">
        <f t="shared" si="509"/>
        <v>0</v>
      </c>
      <c r="J526" s="8">
        <f t="shared" si="509"/>
        <v>0</v>
      </c>
      <c r="K526" s="8">
        <f t="shared" si="509"/>
        <v>9.2340857534246576E-2</v>
      </c>
      <c r="L526" s="8">
        <f t="shared" si="509"/>
        <v>4.5823076712328763E-2</v>
      </c>
      <c r="M526" s="8"/>
      <c r="N526" s="8"/>
      <c r="O526" s="8"/>
      <c r="P526" s="8"/>
    </row>
    <row r="527" spans="1:17">
      <c r="A527" s="3" t="str">
        <f t="shared" si="493"/>
        <v>2.0TDSEPTIEMBRE-25ESTABLE TALLER + N3</v>
      </c>
      <c r="B527" s="41" t="str">
        <f t="shared" si="454"/>
        <v>ESTABLE TALLER + N3</v>
      </c>
      <c r="C527" s="3" t="s">
        <v>56</v>
      </c>
      <c r="D527" s="38" t="str">
        <f>W31</f>
        <v>SEPTIEMBRE-25</v>
      </c>
      <c r="E527" s="8">
        <f t="shared" ref="E527:L527" si="510">E464</f>
        <v>0.20259099999999999</v>
      </c>
      <c r="F527" s="8">
        <f t="shared" si="510"/>
        <v>0.13326299999999999</v>
      </c>
      <c r="G527" s="8">
        <f t="shared" si="510"/>
        <v>9.3840000000000007E-2</v>
      </c>
      <c r="H527" s="8">
        <f t="shared" si="510"/>
        <v>0</v>
      </c>
      <c r="I527" s="8">
        <f t="shared" si="510"/>
        <v>0</v>
      </c>
      <c r="J527" s="8">
        <f t="shared" si="510"/>
        <v>0</v>
      </c>
      <c r="K527" s="8">
        <f t="shared" si="510"/>
        <v>8.686140547945205E-2</v>
      </c>
      <c r="L527" s="8">
        <f t="shared" si="510"/>
        <v>4.0343624657534244E-2</v>
      </c>
      <c r="M527" s="8"/>
      <c r="N527" s="8"/>
      <c r="O527" s="8"/>
      <c r="P527" s="8"/>
    </row>
    <row r="528" spans="1:17">
      <c r="A528" s="3" t="str">
        <f t="shared" si="493"/>
        <v>2.0TDSEPTIEMBRE-25DINAMICA N1</v>
      </c>
      <c r="B528" s="41" t="str">
        <f t="shared" si="454"/>
        <v>DINAMICA N1</v>
      </c>
      <c r="C528" s="3" t="s">
        <v>56</v>
      </c>
      <c r="D528" s="38" t="str">
        <f>W31</f>
        <v>SEPTIEMBRE-25</v>
      </c>
      <c r="E528" s="58">
        <f>'DINAMICA N1'!AT53/1000</f>
        <v>0.20640077156640682</v>
      </c>
      <c r="F528" s="58">
        <f>'DINAMICA N1'!AU53/1000</f>
        <v>0.14843117623335225</v>
      </c>
      <c r="G528" s="58">
        <f>'DINAMICA N1'!AV53/1000</f>
        <v>0.13622989626987256</v>
      </c>
      <c r="H528" s="58"/>
      <c r="I528" s="58"/>
      <c r="J528" s="60"/>
      <c r="K528" s="58">
        <f t="shared" ref="K528:L528" si="511">K465</f>
        <v>7.5902501369863012E-2</v>
      </c>
      <c r="L528" s="58">
        <f t="shared" si="511"/>
        <v>1.9874602739726028E-3</v>
      </c>
      <c r="M528" s="60"/>
      <c r="N528" s="60"/>
      <c r="O528" s="60"/>
      <c r="P528" s="60"/>
    </row>
    <row r="529" spans="1:16">
      <c r="A529" s="3" t="str">
        <f t="shared" si="493"/>
        <v>2.0TDSEPTIEMBRE-25DINAMICA N2</v>
      </c>
      <c r="B529" s="41" t="str">
        <f t="shared" si="454"/>
        <v>DINAMICA N2</v>
      </c>
      <c r="C529" s="3" t="s">
        <v>56</v>
      </c>
      <c r="D529" s="38" t="str">
        <f>W31</f>
        <v>SEPTIEMBRE-25</v>
      </c>
      <c r="E529" s="58">
        <f>'DINAMICA N2'!AT53/1000</f>
        <v>0.19014613876640682</v>
      </c>
      <c r="F529" s="58">
        <f>'DINAMICA N2'!AU53/1000</f>
        <v>0.13217654343335231</v>
      </c>
      <c r="G529" s="58">
        <f>'DINAMICA N2'!AV53/1000</f>
        <v>0.11997526346987257</v>
      </c>
      <c r="H529" s="58"/>
      <c r="I529" s="58"/>
      <c r="J529" s="60"/>
      <c r="K529" s="58">
        <f t="shared" ref="K529:L529" si="512">K466</f>
        <v>7.5902501369863012E-2</v>
      </c>
      <c r="L529" s="58">
        <f t="shared" si="512"/>
        <v>1.9874602739726028E-3</v>
      </c>
      <c r="M529" s="60"/>
      <c r="N529" s="60"/>
      <c r="O529" s="60"/>
      <c r="P529" s="60"/>
    </row>
    <row r="530" spans="1:16">
      <c r="A530" s="3" t="str">
        <f t="shared" si="493"/>
        <v>2.0TDSEPTIEMBRE-25DINAMICA N3</v>
      </c>
      <c r="B530" s="41" t="str">
        <f t="shared" si="454"/>
        <v>DINAMICA N3</v>
      </c>
      <c r="C530" s="3" t="s">
        <v>56</v>
      </c>
      <c r="D530" s="38" t="str">
        <f>W31</f>
        <v>SEPTIEMBRE-25</v>
      </c>
      <c r="E530" s="58">
        <f>'DINAMICA N3'!AT53/1000</f>
        <v>0.18507989156640681</v>
      </c>
      <c r="F530" s="58">
        <f>'DINAMICA N3'!AU53/1000</f>
        <v>0.12711029623335227</v>
      </c>
      <c r="G530" s="58">
        <f>'DINAMICA N3'!AV53/1000</f>
        <v>0.11490901626987257</v>
      </c>
      <c r="H530" s="58"/>
      <c r="I530" s="58"/>
      <c r="J530" s="60"/>
      <c r="K530" s="58">
        <f t="shared" ref="K530:L530" si="513">K467</f>
        <v>7.5902501369863012E-2</v>
      </c>
      <c r="L530" s="58">
        <f t="shared" si="513"/>
        <v>1.9874602739726028E-3</v>
      </c>
      <c r="M530" s="60"/>
      <c r="N530" s="60"/>
      <c r="O530" s="60"/>
      <c r="P530" s="60"/>
    </row>
    <row r="531" spans="1:16">
      <c r="A531" s="3" t="str">
        <f>C531&amp;D531&amp;B531</f>
        <v>3.0TDSEPTIEMBRE-25ESTABLE N1</v>
      </c>
      <c r="B531" s="41" t="str">
        <f t="shared" si="454"/>
        <v>ESTABLE N1</v>
      </c>
      <c r="C531" s="3" t="s">
        <v>31</v>
      </c>
      <c r="D531" s="38" t="str">
        <f>W31</f>
        <v>SEPTIEMBRE-25</v>
      </c>
      <c r="E531" s="8">
        <f t="shared" ref="E531:J531" si="514">E468</f>
        <v>0.21865799999999999</v>
      </c>
      <c r="F531" s="8">
        <f t="shared" si="514"/>
        <v>0.18845600000000001</v>
      </c>
      <c r="G531" s="8">
        <f t="shared" si="514"/>
        <v>0.14840500000000001</v>
      </c>
      <c r="H531" s="8">
        <f t="shared" si="514"/>
        <v>0.125003</v>
      </c>
      <c r="I531" s="8">
        <f t="shared" si="514"/>
        <v>0.10786999999999999</v>
      </c>
      <c r="J531" s="8">
        <f t="shared" si="514"/>
        <v>0.13605</v>
      </c>
      <c r="K531" s="8">
        <f>K468</f>
        <v>5.5827197260273971E-2</v>
      </c>
      <c r="L531" s="8">
        <f t="shared" ref="L531:P531" si="515">L468</f>
        <v>2.9089372602739725E-2</v>
      </c>
      <c r="M531" s="8">
        <f t="shared" si="515"/>
        <v>1.2278175342465752E-2</v>
      </c>
      <c r="N531" s="8">
        <f t="shared" si="515"/>
        <v>1.0647487671232877E-2</v>
      </c>
      <c r="O531" s="8">
        <f t="shared" si="515"/>
        <v>6.8872630136986293E-3</v>
      </c>
      <c r="P531" s="8">
        <f t="shared" si="515"/>
        <v>3.9514712328767125E-3</v>
      </c>
    </row>
    <row r="532" spans="1:16">
      <c r="A532" s="3" t="str">
        <f t="shared" ref="A532:A551" si="516">C532&amp;D532&amp;B532</f>
        <v>3.0TDSEPTIEMBRE-25ESTABLE N2</v>
      </c>
      <c r="B532" s="41" t="str">
        <f t="shared" si="454"/>
        <v>ESTABLE N2</v>
      </c>
      <c r="C532" s="3" t="s">
        <v>31</v>
      </c>
      <c r="D532" s="38" t="str">
        <f>W31</f>
        <v>SEPTIEMBRE-25</v>
      </c>
      <c r="E532" s="8">
        <f t="shared" ref="E532:P532" si="517">E469</f>
        <v>0.206841</v>
      </c>
      <c r="F532" s="8">
        <f t="shared" si="517"/>
        <v>0.17663899999999999</v>
      </c>
      <c r="G532" s="8">
        <f t="shared" si="517"/>
        <v>0.13658799999999999</v>
      </c>
      <c r="H532" s="8">
        <f t="shared" si="517"/>
        <v>0.11318499999999999</v>
      </c>
      <c r="I532" s="8">
        <f t="shared" si="517"/>
        <v>9.6052999999999999E-2</v>
      </c>
      <c r="J532" s="8">
        <f t="shared" si="517"/>
        <v>0.124233</v>
      </c>
      <c r="K532" s="8">
        <f t="shared" si="517"/>
        <v>5.5827197260273971E-2</v>
      </c>
      <c r="L532" s="8">
        <f t="shared" si="517"/>
        <v>2.9089372602739725E-2</v>
      </c>
      <c r="M532" s="8">
        <f t="shared" si="517"/>
        <v>1.2278175342465752E-2</v>
      </c>
      <c r="N532" s="8">
        <f t="shared" si="517"/>
        <v>1.0647487671232877E-2</v>
      </c>
      <c r="O532" s="8">
        <f t="shared" si="517"/>
        <v>6.8872630136986293E-3</v>
      </c>
      <c r="P532" s="8">
        <f t="shared" si="517"/>
        <v>3.9514712328767125E-3</v>
      </c>
    </row>
    <row r="533" spans="1:16">
      <c r="A533" s="3" t="str">
        <f t="shared" si="516"/>
        <v>3.0TDSEPTIEMBRE-25ESTABLE N3</v>
      </c>
      <c r="B533" s="41" t="str">
        <f t="shared" si="454"/>
        <v>ESTABLE N3</v>
      </c>
      <c r="C533" s="3" t="s">
        <v>31</v>
      </c>
      <c r="D533" s="38" t="str">
        <f>W31</f>
        <v>SEPTIEMBRE-25</v>
      </c>
      <c r="E533" s="8">
        <f t="shared" ref="E533:P533" si="518">E470</f>
        <v>0.200567</v>
      </c>
      <c r="F533" s="8">
        <f t="shared" si="518"/>
        <v>0.17036499999999999</v>
      </c>
      <c r="G533" s="8">
        <f t="shared" si="518"/>
        <v>0.13031400000000001</v>
      </c>
      <c r="H533" s="8">
        <f t="shared" si="518"/>
        <v>0.10691100000000001</v>
      </c>
      <c r="I533" s="8">
        <f t="shared" si="518"/>
        <v>8.9778999999999998E-2</v>
      </c>
      <c r="J533" s="8">
        <f t="shared" si="518"/>
        <v>0.11795899999999999</v>
      </c>
      <c r="K533" s="8">
        <f t="shared" si="518"/>
        <v>5.5827197260273971E-2</v>
      </c>
      <c r="L533" s="8">
        <f t="shared" si="518"/>
        <v>2.9089372602739725E-2</v>
      </c>
      <c r="M533" s="8">
        <f t="shared" si="518"/>
        <v>1.2278175342465752E-2</v>
      </c>
      <c r="N533" s="8">
        <f t="shared" si="518"/>
        <v>1.0647487671232877E-2</v>
      </c>
      <c r="O533" s="8">
        <f t="shared" si="518"/>
        <v>6.8872630136986293E-3</v>
      </c>
      <c r="P533" s="8">
        <f t="shared" si="518"/>
        <v>3.9514712328767125E-3</v>
      </c>
    </row>
    <row r="534" spans="1:16">
      <c r="A534" s="3" t="str">
        <f t="shared" si="516"/>
        <v>3.0TDSEPTIEMBRE-25ESTABLE PLUS N1</v>
      </c>
      <c r="B534" s="41" t="str">
        <f t="shared" si="454"/>
        <v>ESTABLE PLUS N1</v>
      </c>
      <c r="C534" s="3" t="s">
        <v>31</v>
      </c>
      <c r="D534" s="38" t="str">
        <f>W31</f>
        <v>SEPTIEMBRE-25</v>
      </c>
      <c r="E534" s="8">
        <f t="shared" ref="E534:P534" si="519">E471</f>
        <v>0.20809</v>
      </c>
      <c r="F534" s="8">
        <f t="shared" si="519"/>
        <v>0.17788799999999999</v>
      </c>
      <c r="G534" s="8">
        <f t="shared" si="519"/>
        <v>0.13783599999999999</v>
      </c>
      <c r="H534" s="8">
        <f t="shared" si="519"/>
        <v>0.11443399999999999</v>
      </c>
      <c r="I534" s="8">
        <f t="shared" si="519"/>
        <v>9.7302E-2</v>
      </c>
      <c r="J534" s="8">
        <f t="shared" si="519"/>
        <v>0.12548200000000001</v>
      </c>
      <c r="K534" s="8">
        <f t="shared" si="519"/>
        <v>6.4046375342465753E-2</v>
      </c>
      <c r="L534" s="8">
        <f t="shared" si="519"/>
        <v>3.7308550684931503E-2</v>
      </c>
      <c r="M534" s="8">
        <f t="shared" si="519"/>
        <v>2.0497353424657534E-2</v>
      </c>
      <c r="N534" s="8">
        <f t="shared" si="519"/>
        <v>2.9825569863013698E-2</v>
      </c>
      <c r="O534" s="8">
        <f t="shared" si="519"/>
        <v>3.1544797260273975E-2</v>
      </c>
      <c r="P534" s="8">
        <f t="shared" si="519"/>
        <v>3.1348731506849317E-2</v>
      </c>
    </row>
    <row r="535" spans="1:16">
      <c r="A535" s="3" t="str">
        <f t="shared" si="516"/>
        <v>3.0TDSEPTIEMBRE-25ESTABLE PLUS N2</v>
      </c>
      <c r="B535" s="41" t="str">
        <f t="shared" si="454"/>
        <v>ESTABLE PLUS N2</v>
      </c>
      <c r="C535" s="3" t="s">
        <v>31</v>
      </c>
      <c r="D535" s="38" t="str">
        <f>W31</f>
        <v>SEPTIEMBRE-25</v>
      </c>
      <c r="E535" s="8">
        <f t="shared" ref="E535:P535" si="520">E472</f>
        <v>0.203074</v>
      </c>
      <c r="F535" s="8">
        <f t="shared" si="520"/>
        <v>0.172872</v>
      </c>
      <c r="G535" s="8">
        <f t="shared" si="520"/>
        <v>0.13282099999999999</v>
      </c>
      <c r="H535" s="8">
        <f t="shared" si="520"/>
        <v>0.109419</v>
      </c>
      <c r="I535" s="8">
        <f t="shared" si="520"/>
        <v>9.2286000000000007E-2</v>
      </c>
      <c r="J535" s="8">
        <f t="shared" si="520"/>
        <v>0.120466</v>
      </c>
      <c r="K535" s="8">
        <f t="shared" si="520"/>
        <v>5.9936786301369858E-2</v>
      </c>
      <c r="L535" s="8">
        <f t="shared" si="520"/>
        <v>3.3198961643835616E-2</v>
      </c>
      <c r="M535" s="8">
        <f t="shared" si="520"/>
        <v>1.6387764383561643E-2</v>
      </c>
      <c r="N535" s="8">
        <f t="shared" si="520"/>
        <v>2.5715980821917811E-2</v>
      </c>
      <c r="O535" s="8">
        <f t="shared" si="520"/>
        <v>2.7435208219178085E-2</v>
      </c>
      <c r="P535" s="8">
        <f t="shared" si="520"/>
        <v>2.7239142465753426E-2</v>
      </c>
    </row>
    <row r="536" spans="1:16">
      <c r="A536" s="3" t="str">
        <f t="shared" si="516"/>
        <v>3.0TDSEPTIEMBRE-25ESTABLE PLUS N3</v>
      </c>
      <c r="B536" s="41" t="str">
        <f t="shared" si="454"/>
        <v>ESTABLE PLUS N3</v>
      </c>
      <c r="C536" s="3" t="s">
        <v>31</v>
      </c>
      <c r="D536" s="38" t="str">
        <f>W31</f>
        <v>SEPTIEMBRE-25</v>
      </c>
      <c r="E536" s="8">
        <f t="shared" ref="E536:P536" si="521">E473</f>
        <v>0.19886100000000001</v>
      </c>
      <c r="F536" s="8">
        <f t="shared" si="521"/>
        <v>0.168659</v>
      </c>
      <c r="G536" s="8">
        <f t="shared" si="521"/>
        <v>0.128608</v>
      </c>
      <c r="H536" s="8">
        <f t="shared" si="521"/>
        <v>0.10520599999999999</v>
      </c>
      <c r="I536" s="8">
        <f t="shared" si="521"/>
        <v>8.8072999999999999E-2</v>
      </c>
      <c r="J536" s="8">
        <f t="shared" si="521"/>
        <v>0.116253</v>
      </c>
      <c r="K536" s="8">
        <f t="shared" si="521"/>
        <v>5.7197060273972596E-2</v>
      </c>
      <c r="L536" s="8">
        <f t="shared" si="521"/>
        <v>3.0459235616438356E-2</v>
      </c>
      <c r="M536" s="8">
        <f t="shared" si="521"/>
        <v>1.3648038356164384E-2</v>
      </c>
      <c r="N536" s="8">
        <f t="shared" si="521"/>
        <v>2.0236528767123285E-2</v>
      </c>
      <c r="O536" s="8">
        <f t="shared" si="521"/>
        <v>2.0585893150684931E-2</v>
      </c>
      <c r="P536" s="8">
        <f t="shared" si="521"/>
        <v>2.0389827397260276E-2</v>
      </c>
    </row>
    <row r="537" spans="1:16">
      <c r="A537" s="3" t="str">
        <f t="shared" si="516"/>
        <v>3.0TDSEPTIEMBRE-251P N1</v>
      </c>
      <c r="B537" s="41" t="str">
        <f t="shared" si="454"/>
        <v>1P N1</v>
      </c>
      <c r="C537" s="3" t="s">
        <v>31</v>
      </c>
      <c r="D537" s="38" t="str">
        <f>W31</f>
        <v>SEPTIEMBRE-25</v>
      </c>
      <c r="E537" s="8">
        <f t="shared" ref="E537:P537" si="522">E474</f>
        <v>0.136685</v>
      </c>
      <c r="F537" s="8">
        <f t="shared" si="522"/>
        <v>0.136685</v>
      </c>
      <c r="G537" s="8">
        <f t="shared" si="522"/>
        <v>0.136685</v>
      </c>
      <c r="H537" s="8">
        <f t="shared" si="522"/>
        <v>0.136685</v>
      </c>
      <c r="I537" s="8">
        <f t="shared" si="522"/>
        <v>0.136685</v>
      </c>
      <c r="J537" s="8">
        <f t="shared" si="522"/>
        <v>0.136685</v>
      </c>
      <c r="K537" s="8">
        <f t="shared" si="522"/>
        <v>6.815596438356164E-2</v>
      </c>
      <c r="L537" s="8">
        <f t="shared" si="522"/>
        <v>4.1418139726027398E-2</v>
      </c>
      <c r="M537" s="8">
        <f t="shared" si="522"/>
        <v>2.4606942465753425E-2</v>
      </c>
      <c r="N537" s="8">
        <f t="shared" si="522"/>
        <v>3.3935158904109593E-2</v>
      </c>
      <c r="O537" s="8">
        <f t="shared" si="522"/>
        <v>3.8394112328767126E-2</v>
      </c>
      <c r="P537" s="8">
        <f t="shared" si="522"/>
        <v>3.9567909589041099E-2</v>
      </c>
    </row>
    <row r="538" spans="1:16">
      <c r="A538" s="3" t="str">
        <f t="shared" si="516"/>
        <v>3.0TDSEPTIEMBRE-251P N2</v>
      </c>
      <c r="B538" s="41" t="str">
        <f t="shared" si="454"/>
        <v>1P N2</v>
      </c>
      <c r="C538" s="3" t="s">
        <v>31</v>
      </c>
      <c r="D538" s="38" t="str">
        <f>W31</f>
        <v>SEPTIEMBRE-25</v>
      </c>
      <c r="E538" s="8">
        <f t="shared" ref="E538:P538" si="523">E475</f>
        <v>0.131609</v>
      </c>
      <c r="F538" s="8">
        <f t="shared" si="523"/>
        <v>0.131609</v>
      </c>
      <c r="G538" s="8">
        <f t="shared" si="523"/>
        <v>0.131609</v>
      </c>
      <c r="H538" s="8">
        <f t="shared" si="523"/>
        <v>0.131609</v>
      </c>
      <c r="I538" s="8">
        <f t="shared" si="523"/>
        <v>0.131609</v>
      </c>
      <c r="J538" s="8">
        <f t="shared" si="523"/>
        <v>0.131609</v>
      </c>
      <c r="K538" s="8">
        <f t="shared" si="523"/>
        <v>6.4046375342465753E-2</v>
      </c>
      <c r="L538" s="8">
        <f t="shared" si="523"/>
        <v>3.7308550684931503E-2</v>
      </c>
      <c r="M538" s="8">
        <f t="shared" si="523"/>
        <v>2.0771326027397261E-2</v>
      </c>
      <c r="N538" s="8">
        <f t="shared" si="523"/>
        <v>3.119543287671233E-2</v>
      </c>
      <c r="O538" s="8">
        <f t="shared" si="523"/>
        <v>3.5654386301369863E-2</v>
      </c>
      <c r="P538" s="8">
        <f t="shared" si="523"/>
        <v>3.6828183561643836E-2</v>
      </c>
    </row>
    <row r="539" spans="1:16">
      <c r="A539" s="3" t="str">
        <f t="shared" si="516"/>
        <v>3.0TDSEPTIEMBRE-251P N3</v>
      </c>
      <c r="B539" s="41" t="str">
        <f t="shared" si="454"/>
        <v>1P N3</v>
      </c>
      <c r="C539" s="3" t="s">
        <v>31</v>
      </c>
      <c r="D539" s="38" t="str">
        <f>W31</f>
        <v>SEPTIEMBRE-25</v>
      </c>
      <c r="E539" s="8">
        <f t="shared" ref="E539:P539" si="524">E476</f>
        <v>0.12653300000000001</v>
      </c>
      <c r="F539" s="8">
        <f t="shared" si="524"/>
        <v>0.12653300000000001</v>
      </c>
      <c r="G539" s="8">
        <f t="shared" si="524"/>
        <v>0.12653300000000001</v>
      </c>
      <c r="H539" s="8">
        <f t="shared" si="524"/>
        <v>0.12653300000000001</v>
      </c>
      <c r="I539" s="8">
        <f t="shared" si="524"/>
        <v>0.12653300000000001</v>
      </c>
      <c r="J539" s="8">
        <f t="shared" si="524"/>
        <v>0.12653300000000001</v>
      </c>
      <c r="K539" s="8">
        <f t="shared" si="524"/>
        <v>6.4046375342465753E-2</v>
      </c>
      <c r="L539" s="8">
        <f t="shared" si="524"/>
        <v>3.7308550684931503E-2</v>
      </c>
      <c r="M539" s="8">
        <f t="shared" si="524"/>
        <v>2.0497353424657534E-2</v>
      </c>
      <c r="N539" s="8">
        <f t="shared" si="524"/>
        <v>2.845570684931507E-2</v>
      </c>
      <c r="O539" s="8">
        <f t="shared" si="524"/>
        <v>2.8805071232876716E-2</v>
      </c>
      <c r="P539" s="8">
        <f t="shared" si="524"/>
        <v>2.7239142465753426E-2</v>
      </c>
    </row>
    <row r="540" spans="1:16">
      <c r="A540" s="3" t="str">
        <f t="shared" si="516"/>
        <v>3.0TDSEPTIEMBRE-251P XL N1</v>
      </c>
      <c r="B540" s="41" t="str">
        <f t="shared" ref="B540:B603" si="525">B519</f>
        <v>1P XL N1</v>
      </c>
      <c r="C540" s="3" t="s">
        <v>31</v>
      </c>
      <c r="D540" s="38" t="str">
        <f>W31</f>
        <v>SEPTIEMBRE-25</v>
      </c>
      <c r="E540" s="8">
        <f>E477</f>
        <v>0.136685</v>
      </c>
      <c r="F540" s="8">
        <f t="shared" ref="F540:P540" si="526">F477</f>
        <v>0.136685</v>
      </c>
      <c r="G540" s="8">
        <f t="shared" si="526"/>
        <v>0.136685</v>
      </c>
      <c r="H540" s="8">
        <f t="shared" si="526"/>
        <v>0.136685</v>
      </c>
      <c r="I540" s="8">
        <f t="shared" si="526"/>
        <v>0.136685</v>
      </c>
      <c r="J540" s="8">
        <f t="shared" si="526"/>
        <v>0.136685</v>
      </c>
      <c r="K540" s="8">
        <f t="shared" si="526"/>
        <v>7.4731306849315074E-2</v>
      </c>
      <c r="L540" s="8">
        <f t="shared" si="526"/>
        <v>4.7993482191780817E-2</v>
      </c>
      <c r="M540" s="8">
        <f t="shared" si="526"/>
        <v>3.1182284931506848E-2</v>
      </c>
      <c r="N540" s="8">
        <f t="shared" si="526"/>
        <v>4.0510501369863013E-2</v>
      </c>
      <c r="O540" s="8">
        <f t="shared" si="526"/>
        <v>4.4969454794520552E-2</v>
      </c>
      <c r="P540" s="8">
        <f t="shared" si="526"/>
        <v>4.6143252054794519E-2</v>
      </c>
    </row>
    <row r="541" spans="1:16">
      <c r="A541" s="3" t="str">
        <f t="shared" si="516"/>
        <v>3.0TDSEPTIEMBRE-251P XL N2</v>
      </c>
      <c r="B541" s="41" t="str">
        <f t="shared" si="525"/>
        <v>1P XL N2</v>
      </c>
      <c r="C541" s="3" t="s">
        <v>31</v>
      </c>
      <c r="D541" s="38" t="str">
        <f>W31</f>
        <v>SEPTIEMBRE-25</v>
      </c>
      <c r="E541" s="8">
        <f t="shared" ref="E541:P541" si="527">E478</f>
        <v>0.131609</v>
      </c>
      <c r="F541" s="8">
        <f t="shared" si="527"/>
        <v>0.131609</v>
      </c>
      <c r="G541" s="8">
        <f t="shared" si="527"/>
        <v>0.131609</v>
      </c>
      <c r="H541" s="8">
        <f t="shared" si="527"/>
        <v>0.131609</v>
      </c>
      <c r="I541" s="8">
        <f t="shared" si="527"/>
        <v>0.131609</v>
      </c>
      <c r="J541" s="8">
        <f t="shared" si="527"/>
        <v>0.131609</v>
      </c>
      <c r="K541" s="8">
        <f t="shared" si="527"/>
        <v>6.7557520547945199E-2</v>
      </c>
      <c r="L541" s="8">
        <f t="shared" si="527"/>
        <v>4.1785345205479454E-2</v>
      </c>
      <c r="M541" s="8">
        <f t="shared" si="527"/>
        <v>2.5650783561643836E-2</v>
      </c>
      <c r="N541" s="8">
        <f t="shared" si="527"/>
        <v>3.6113838356164385E-2</v>
      </c>
      <c r="O541" s="8">
        <f t="shared" si="527"/>
        <v>4.0625115068493152E-2</v>
      </c>
      <c r="P541" s="8">
        <f t="shared" si="527"/>
        <v>4.2072312328767125E-2</v>
      </c>
    </row>
    <row r="542" spans="1:16">
      <c r="A542" s="3" t="str">
        <f t="shared" si="516"/>
        <v>3.0TDSEPTIEMBRE-251P XL N3</v>
      </c>
      <c r="B542" s="41" t="str">
        <f t="shared" si="525"/>
        <v>1P XL N3</v>
      </c>
      <c r="C542" s="3" t="s">
        <v>31</v>
      </c>
      <c r="D542" s="38" t="str">
        <f>W31</f>
        <v>SEPTIEMBRE-25</v>
      </c>
      <c r="E542" s="8">
        <f t="shared" ref="E542:P542" si="528">E479</f>
        <v>0.12653300000000001</v>
      </c>
      <c r="F542" s="8">
        <f t="shared" si="528"/>
        <v>0.12653300000000001</v>
      </c>
      <c r="G542" s="8">
        <f t="shared" si="528"/>
        <v>0.12653300000000001</v>
      </c>
      <c r="H542" s="8">
        <f t="shared" si="528"/>
        <v>0.12653300000000001</v>
      </c>
      <c r="I542" s="8">
        <f t="shared" si="528"/>
        <v>0.12653300000000001</v>
      </c>
      <c r="J542" s="8">
        <f t="shared" si="528"/>
        <v>0.12653300000000001</v>
      </c>
      <c r="K542" s="8">
        <f t="shared" si="528"/>
        <v>6.6735602739726035E-2</v>
      </c>
      <c r="L542" s="8">
        <f t="shared" si="528"/>
        <v>4.0963427397260277E-2</v>
      </c>
      <c r="M542" s="8">
        <f t="shared" si="528"/>
        <v>2.4554893150684931E-2</v>
      </c>
      <c r="N542" s="8">
        <f t="shared" si="528"/>
        <v>3.2552194520547945E-2</v>
      </c>
      <c r="O542" s="8">
        <f t="shared" si="528"/>
        <v>3.2953882191780824E-2</v>
      </c>
      <c r="P542" s="8">
        <f t="shared" si="528"/>
        <v>3.1661353424657535E-2</v>
      </c>
    </row>
    <row r="543" spans="1:16">
      <c r="A543" s="3" t="str">
        <f t="shared" si="516"/>
        <v>3.0TDSEPTIEMBRE-25ESTABLE TALLER N1</v>
      </c>
      <c r="B543" s="41" t="str">
        <f t="shared" si="525"/>
        <v>ESTABLE TALLER N1</v>
      </c>
      <c r="C543" s="3" t="s">
        <v>31</v>
      </c>
      <c r="D543" s="38" t="str">
        <f>W31</f>
        <v>SEPTIEMBRE-25</v>
      </c>
      <c r="E543" s="8">
        <f t="shared" ref="E543:P543" si="529">E480</f>
        <v>0.21351600000000001</v>
      </c>
      <c r="F543" s="8">
        <f t="shared" si="529"/>
        <v>0.19653799999999999</v>
      </c>
      <c r="G543" s="8">
        <f t="shared" si="529"/>
        <v>0.145617</v>
      </c>
      <c r="H543" s="8">
        <f t="shared" si="529"/>
        <v>0.11894200000000001</v>
      </c>
      <c r="I543" s="8">
        <f t="shared" si="529"/>
        <v>0.10093299999999999</v>
      </c>
      <c r="J543" s="8">
        <f t="shared" si="529"/>
        <v>0.113591</v>
      </c>
      <c r="K543" s="8">
        <f t="shared" si="529"/>
        <v>5.5827197260273971E-2</v>
      </c>
      <c r="L543" s="8">
        <f t="shared" si="529"/>
        <v>2.9089372602739725E-2</v>
      </c>
      <c r="M543" s="8">
        <f t="shared" si="529"/>
        <v>1.2278175342465752E-2</v>
      </c>
      <c r="N543" s="8">
        <f t="shared" si="529"/>
        <v>1.0647487671232877E-2</v>
      </c>
      <c r="O543" s="8">
        <f t="shared" si="529"/>
        <v>6.8872630136986293E-3</v>
      </c>
      <c r="P543" s="8">
        <f t="shared" si="529"/>
        <v>3.9514712328767125E-3</v>
      </c>
    </row>
    <row r="544" spans="1:16">
      <c r="A544" s="3" t="str">
        <f t="shared" si="516"/>
        <v>3.0TDSEPTIEMBRE-25ESTABLE TALLER N2</v>
      </c>
      <c r="B544" s="41" t="str">
        <f t="shared" si="525"/>
        <v>ESTABLE TALLER N2</v>
      </c>
      <c r="C544" s="3" t="s">
        <v>31</v>
      </c>
      <c r="D544" s="38" t="str">
        <f>W31</f>
        <v>SEPTIEMBRE-25</v>
      </c>
      <c r="E544" s="8">
        <f t="shared" ref="E544:P544" si="530">E481</f>
        <v>0.20169899999999999</v>
      </c>
      <c r="F544" s="8">
        <f t="shared" si="530"/>
        <v>0.18472</v>
      </c>
      <c r="G544" s="8">
        <f t="shared" si="530"/>
        <v>0.1338</v>
      </c>
      <c r="H544" s="8">
        <f t="shared" si="530"/>
        <v>0.107124</v>
      </c>
      <c r="I544" s="8">
        <f t="shared" si="530"/>
        <v>8.9115E-2</v>
      </c>
      <c r="J544" s="8">
        <f t="shared" si="530"/>
        <v>0.101774</v>
      </c>
      <c r="K544" s="8">
        <f t="shared" si="530"/>
        <v>5.5827197260273971E-2</v>
      </c>
      <c r="L544" s="8">
        <f t="shared" si="530"/>
        <v>2.9089372602739725E-2</v>
      </c>
      <c r="M544" s="8">
        <f t="shared" si="530"/>
        <v>1.2278175342465752E-2</v>
      </c>
      <c r="N544" s="8">
        <f t="shared" si="530"/>
        <v>1.0647487671232877E-2</v>
      </c>
      <c r="O544" s="8">
        <f t="shared" si="530"/>
        <v>6.8872630136986293E-3</v>
      </c>
      <c r="P544" s="8">
        <f t="shared" si="530"/>
        <v>3.9514712328767125E-3</v>
      </c>
    </row>
    <row r="545" spans="1:16">
      <c r="A545" s="3" t="str">
        <f t="shared" si="516"/>
        <v>3.0TDSEPTIEMBRE-25ESTABLE TALLER N3</v>
      </c>
      <c r="B545" s="41" t="str">
        <f t="shared" si="525"/>
        <v>ESTABLE TALLER N3</v>
      </c>
      <c r="C545" s="3" t="s">
        <v>31</v>
      </c>
      <c r="D545" s="38" t="str">
        <f>W31</f>
        <v>SEPTIEMBRE-25</v>
      </c>
      <c r="E545" s="8">
        <f t="shared" ref="E545:P545" si="531">E482</f>
        <v>0.19542399999999999</v>
      </c>
      <c r="F545" s="8">
        <f t="shared" si="531"/>
        <v>0.17844599999999999</v>
      </c>
      <c r="G545" s="8">
        <f t="shared" si="531"/>
        <v>0.127526</v>
      </c>
      <c r="H545" s="8">
        <f t="shared" si="531"/>
        <v>0.10085</v>
      </c>
      <c r="I545" s="8">
        <f t="shared" si="531"/>
        <v>8.2840999999999998E-2</v>
      </c>
      <c r="J545" s="8">
        <f t="shared" si="531"/>
        <v>9.5499000000000001E-2</v>
      </c>
      <c r="K545" s="8">
        <f t="shared" si="531"/>
        <v>5.5827197260273971E-2</v>
      </c>
      <c r="L545" s="8">
        <f t="shared" si="531"/>
        <v>2.9089372602739725E-2</v>
      </c>
      <c r="M545" s="8">
        <f t="shared" si="531"/>
        <v>1.2278175342465752E-2</v>
      </c>
      <c r="N545" s="8">
        <f t="shared" si="531"/>
        <v>1.0647487671232877E-2</v>
      </c>
      <c r="O545" s="8">
        <f t="shared" si="531"/>
        <v>6.8872630136986293E-3</v>
      </c>
      <c r="P545" s="8">
        <f t="shared" si="531"/>
        <v>3.9514712328767125E-3</v>
      </c>
    </row>
    <row r="546" spans="1:16">
      <c r="A546" s="3" t="str">
        <f t="shared" si="516"/>
        <v>3.0TDSEPTIEMBRE-25ESTABLE TALLER + N1</v>
      </c>
      <c r="B546" s="41" t="str">
        <f t="shared" si="525"/>
        <v>ESTABLE TALLER + N1</v>
      </c>
      <c r="C546" s="3" t="s">
        <v>31</v>
      </c>
      <c r="D546" s="38" t="str">
        <f>W31</f>
        <v>SEPTIEMBRE-25</v>
      </c>
      <c r="E546" s="8">
        <f t="shared" ref="E546:P546" si="532">E483</f>
        <v>0.20294699999999999</v>
      </c>
      <c r="F546" s="8">
        <f t="shared" si="532"/>
        <v>0.185969</v>
      </c>
      <c r="G546" s="8">
        <f t="shared" si="532"/>
        <v>0.135049</v>
      </c>
      <c r="H546" s="8">
        <f t="shared" si="532"/>
        <v>0.108373</v>
      </c>
      <c r="I546" s="8">
        <f t="shared" si="532"/>
        <v>9.0364E-2</v>
      </c>
      <c r="J546" s="8">
        <f t="shared" si="532"/>
        <v>0.103022</v>
      </c>
      <c r="K546" s="8">
        <f t="shared" si="532"/>
        <v>6.4046375342465753E-2</v>
      </c>
      <c r="L546" s="8">
        <f t="shared" si="532"/>
        <v>3.7308550684931503E-2</v>
      </c>
      <c r="M546" s="8">
        <f t="shared" si="532"/>
        <v>2.0497353424657534E-2</v>
      </c>
      <c r="N546" s="8">
        <f t="shared" si="532"/>
        <v>2.9825569863013698E-2</v>
      </c>
      <c r="O546" s="8">
        <f t="shared" si="532"/>
        <v>3.1544797260273975E-2</v>
      </c>
      <c r="P546" s="8">
        <f t="shared" si="532"/>
        <v>3.1348731506849317E-2</v>
      </c>
    </row>
    <row r="547" spans="1:16">
      <c r="A547" s="3" t="str">
        <f t="shared" si="516"/>
        <v>3.0TDSEPTIEMBRE-25ESTABLE TALLER + N2</v>
      </c>
      <c r="B547" s="41" t="str">
        <f t="shared" si="525"/>
        <v>ESTABLE TALLER + N2</v>
      </c>
      <c r="C547" s="3" t="s">
        <v>31</v>
      </c>
      <c r="D547" s="38" t="str">
        <f>W31</f>
        <v>SEPTIEMBRE-25</v>
      </c>
      <c r="E547" s="8">
        <f t="shared" ref="E547:P547" si="533">E484</f>
        <v>0.197932</v>
      </c>
      <c r="F547" s="8">
        <f t="shared" si="533"/>
        <v>0.180954</v>
      </c>
      <c r="G547" s="8">
        <f t="shared" si="533"/>
        <v>0.13003300000000001</v>
      </c>
      <c r="H547" s="8">
        <f t="shared" si="533"/>
        <v>0.10335800000000001</v>
      </c>
      <c r="I547" s="8">
        <f t="shared" si="533"/>
        <v>8.5348999999999994E-2</v>
      </c>
      <c r="J547" s="8">
        <f t="shared" si="533"/>
        <v>9.8006999999999997E-2</v>
      </c>
      <c r="K547" s="8">
        <f t="shared" si="533"/>
        <v>5.9936786301369858E-2</v>
      </c>
      <c r="L547" s="8">
        <f t="shared" si="533"/>
        <v>3.3198961643835616E-2</v>
      </c>
      <c r="M547" s="8">
        <f t="shared" si="533"/>
        <v>1.6387764383561643E-2</v>
      </c>
      <c r="N547" s="8">
        <f t="shared" si="533"/>
        <v>2.5715980821917811E-2</v>
      </c>
      <c r="O547" s="8">
        <f t="shared" si="533"/>
        <v>2.7435208219178085E-2</v>
      </c>
      <c r="P547" s="8">
        <f t="shared" si="533"/>
        <v>2.7239142465753426E-2</v>
      </c>
    </row>
    <row r="548" spans="1:16">
      <c r="A548" s="3" t="str">
        <f t="shared" si="516"/>
        <v>3.0TDSEPTIEMBRE-25ESTABLE TALLER + N3</v>
      </c>
      <c r="B548" s="41" t="str">
        <f t="shared" si="525"/>
        <v>ESTABLE TALLER + N3</v>
      </c>
      <c r="C548" s="3" t="s">
        <v>31</v>
      </c>
      <c r="D548" s="38" t="str">
        <f>W31</f>
        <v>SEPTIEMBRE-25</v>
      </c>
      <c r="E548" s="8">
        <f t="shared" ref="E548:P548" si="534">E485</f>
        <v>0.193719</v>
      </c>
      <c r="F548" s="8">
        <f t="shared" si="534"/>
        <v>0.17674100000000001</v>
      </c>
      <c r="G548" s="8">
        <f t="shared" si="534"/>
        <v>0.12581999999999999</v>
      </c>
      <c r="H548" s="8">
        <f t="shared" si="534"/>
        <v>9.9144999999999997E-2</v>
      </c>
      <c r="I548" s="8">
        <f t="shared" si="534"/>
        <v>8.1136E-2</v>
      </c>
      <c r="J548" s="8">
        <f t="shared" si="534"/>
        <v>9.3794000000000002E-2</v>
      </c>
      <c r="K548" s="8">
        <f t="shared" si="534"/>
        <v>5.7197060273972596E-2</v>
      </c>
      <c r="L548" s="8">
        <f t="shared" si="534"/>
        <v>3.0459235616438356E-2</v>
      </c>
      <c r="M548" s="8">
        <f t="shared" si="534"/>
        <v>1.3648038356164384E-2</v>
      </c>
      <c r="N548" s="8">
        <f t="shared" si="534"/>
        <v>2.0236528767123285E-2</v>
      </c>
      <c r="O548" s="8">
        <f t="shared" si="534"/>
        <v>2.0585893150684931E-2</v>
      </c>
      <c r="P548" s="8">
        <f t="shared" si="534"/>
        <v>2.0389827397260276E-2</v>
      </c>
    </row>
    <row r="549" spans="1:16">
      <c r="A549" s="3" t="str">
        <f t="shared" si="516"/>
        <v>3.0TDSEPTIEMBRE-25DINAMICA N1</v>
      </c>
      <c r="B549" s="41" t="str">
        <f t="shared" si="525"/>
        <v>DINAMICA N1</v>
      </c>
      <c r="C549" s="3" t="s">
        <v>31</v>
      </c>
      <c r="D549" s="38" t="str">
        <f>W31</f>
        <v>SEPTIEMBRE-25</v>
      </c>
      <c r="E549" s="60">
        <f>'DINAMICA N1'!Z53/1000</f>
        <v>0</v>
      </c>
      <c r="F549" s="60">
        <f>'DINAMICA N1'!AA53/1000</f>
        <v>0</v>
      </c>
      <c r="G549" s="60">
        <f>'DINAMICA N1'!AB53/1000</f>
        <v>0.14787972757364817</v>
      </c>
      <c r="H549" s="60">
        <f>'DINAMICA N1'!AC53/1000</f>
        <v>0.13025439566057306</v>
      </c>
      <c r="I549" s="60">
        <f>IFERROR('DINAMICA N1'!AD53/1000,0)</f>
        <v>0.14577858670433796</v>
      </c>
      <c r="J549" s="60">
        <f>'DINAMICA N1'!AE53/1000</f>
        <v>0.136839546008727</v>
      </c>
      <c r="K549" s="58">
        <f t="shared" ref="K549:P549" si="535">K486</f>
        <v>5.5827197260273971E-2</v>
      </c>
      <c r="L549" s="58">
        <f t="shared" si="535"/>
        <v>2.9089372602739725E-2</v>
      </c>
      <c r="M549" s="58">
        <f t="shared" si="535"/>
        <v>1.2278175342465752E-2</v>
      </c>
      <c r="N549" s="58">
        <f t="shared" si="535"/>
        <v>1.0647487671232877E-2</v>
      </c>
      <c r="O549" s="58">
        <f t="shared" si="535"/>
        <v>6.8872630136986293E-3</v>
      </c>
      <c r="P549" s="58">
        <f t="shared" si="535"/>
        <v>3.9514712328767125E-3</v>
      </c>
    </row>
    <row r="550" spans="1:16">
      <c r="A550" s="3" t="str">
        <f t="shared" si="516"/>
        <v>3.0TDSEPTIEMBRE-25DINAMICA N2</v>
      </c>
      <c r="B550" s="41" t="str">
        <f t="shared" si="525"/>
        <v>DINAMICA N2</v>
      </c>
      <c r="C550" s="3" t="s">
        <v>31</v>
      </c>
      <c r="D550" s="38" t="str">
        <f>W31</f>
        <v>SEPTIEMBRE-25</v>
      </c>
      <c r="E550" s="60">
        <f>'DINAMICA N2'!Z53/1000</f>
        <v>0</v>
      </c>
      <c r="F550" s="60">
        <f>'DINAMICA N2'!AA53/1000</f>
        <v>0</v>
      </c>
      <c r="G550" s="60">
        <f>'DINAMICA N2'!AB53/1000</f>
        <v>0.13162509477364823</v>
      </c>
      <c r="H550" s="60">
        <f>'DINAMICA N2'!AC53/1000</f>
        <v>0.11399976286057309</v>
      </c>
      <c r="I550" s="60">
        <f>IFERROR('DINAMICA N2'!AD53/1000,0)</f>
        <v>0.12952395390433796</v>
      </c>
      <c r="J550" s="60">
        <f>'DINAMICA N2'!AE53/1000</f>
        <v>0.12058491320872698</v>
      </c>
      <c r="K550" s="58">
        <f t="shared" ref="K550:P550" si="536">K487</f>
        <v>5.5827197260273971E-2</v>
      </c>
      <c r="L550" s="58">
        <f t="shared" si="536"/>
        <v>2.9089372602739725E-2</v>
      </c>
      <c r="M550" s="58">
        <f t="shared" si="536"/>
        <v>1.2278175342465752E-2</v>
      </c>
      <c r="N550" s="58">
        <f t="shared" si="536"/>
        <v>1.0647487671232877E-2</v>
      </c>
      <c r="O550" s="58">
        <f t="shared" si="536"/>
        <v>6.8872630136986293E-3</v>
      </c>
      <c r="P550" s="58">
        <f t="shared" si="536"/>
        <v>3.9514712328767125E-3</v>
      </c>
    </row>
    <row r="551" spans="1:16">
      <c r="A551" s="3" t="str">
        <f t="shared" si="516"/>
        <v>3.0TDSEPTIEMBRE-25DINAMICA N3</v>
      </c>
      <c r="B551" s="41" t="str">
        <f t="shared" si="525"/>
        <v>DINAMICA N3</v>
      </c>
      <c r="C551" s="3" t="s">
        <v>31</v>
      </c>
      <c r="D551" s="38" t="str">
        <f>W31</f>
        <v>SEPTIEMBRE-25</v>
      </c>
      <c r="E551" s="60">
        <f>'DINAMICA N3'!Z53/1000</f>
        <v>0</v>
      </c>
      <c r="F551" s="60">
        <f>'DINAMICA N3'!AA53/1000</f>
        <v>0</v>
      </c>
      <c r="G551" s="60">
        <f>'DINAMICA N3'!AB53/1000</f>
        <v>0.12655884757364821</v>
      </c>
      <c r="H551" s="60">
        <f>'DINAMICA N3'!AC53/1000</f>
        <v>0.10893351566057308</v>
      </c>
      <c r="I551" s="60">
        <f>IFERROR('DINAMICA N3'!AD53/1000,0)</f>
        <v>0.12445770670433794</v>
      </c>
      <c r="J551" s="60">
        <f>'DINAMICA N3'!AE53/1000</f>
        <v>0.11551866600872697</v>
      </c>
      <c r="K551" s="58">
        <f t="shared" ref="K551:P551" si="537">K488</f>
        <v>5.5827197260273971E-2</v>
      </c>
      <c r="L551" s="58">
        <f t="shared" si="537"/>
        <v>2.9089372602739725E-2</v>
      </c>
      <c r="M551" s="58">
        <f t="shared" si="537"/>
        <v>1.2278175342465752E-2</v>
      </c>
      <c r="N551" s="58">
        <f t="shared" si="537"/>
        <v>1.0647487671232877E-2</v>
      </c>
      <c r="O551" s="58">
        <f t="shared" si="537"/>
        <v>6.8872630136986293E-3</v>
      </c>
      <c r="P551" s="58">
        <f t="shared" si="537"/>
        <v>3.9514712328767125E-3</v>
      </c>
    </row>
    <row r="552" spans="1:16">
      <c r="A552" s="3" t="str">
        <f>C552&amp;D552&amp;B552</f>
        <v>6.1TDSEPTIEMBRE-25ESTABLE N1</v>
      </c>
      <c r="B552" s="41" t="str">
        <f t="shared" si="525"/>
        <v>ESTABLE N1</v>
      </c>
      <c r="C552" s="3" t="s">
        <v>32</v>
      </c>
      <c r="D552" s="38" t="str">
        <f>W31</f>
        <v>SEPTIEMBRE-25</v>
      </c>
      <c r="E552" s="8">
        <f t="shared" ref="E552:J552" si="538">E489</f>
        <v>0.18954499999999999</v>
      </c>
      <c r="F552" s="8">
        <f t="shared" si="538"/>
        <v>0.166627</v>
      </c>
      <c r="G552" s="8">
        <f t="shared" si="538"/>
        <v>0.134685</v>
      </c>
      <c r="H552" s="8">
        <f t="shared" si="538"/>
        <v>0.11705599999999999</v>
      </c>
      <c r="I552" s="8">
        <f t="shared" si="538"/>
        <v>0.102246</v>
      </c>
      <c r="J552" s="8">
        <f t="shared" si="538"/>
        <v>0.133714</v>
      </c>
      <c r="K552" s="8">
        <f>K489</f>
        <v>8.1083200000000008E-2</v>
      </c>
      <c r="L552" s="8">
        <f t="shared" ref="L552:P552" si="539">L489</f>
        <v>4.2506052054794519E-2</v>
      </c>
      <c r="M552" s="8">
        <f t="shared" si="539"/>
        <v>1.8635290410958905E-2</v>
      </c>
      <c r="N552" s="8">
        <f t="shared" si="539"/>
        <v>1.4777613698630138E-2</v>
      </c>
      <c r="O552" s="8">
        <f t="shared" si="539"/>
        <v>5.8222273972602734E-3</v>
      </c>
      <c r="P552" s="8">
        <f t="shared" si="539"/>
        <v>2.7511808219178083E-3</v>
      </c>
    </row>
    <row r="553" spans="1:16">
      <c r="A553" s="3" t="str">
        <f t="shared" ref="A553:A572" si="540">C553&amp;D553&amp;B553</f>
        <v>6.1TDSEPTIEMBRE-25ESTABLE N2</v>
      </c>
      <c r="B553" s="41" t="str">
        <f t="shared" si="525"/>
        <v>ESTABLE N2</v>
      </c>
      <c r="C553" s="3" t="s">
        <v>32</v>
      </c>
      <c r="D553" s="38" t="str">
        <f>W31</f>
        <v>SEPTIEMBRE-25</v>
      </c>
      <c r="E553" s="8">
        <f t="shared" ref="E553:P553" si="541">E490</f>
        <v>0.177728</v>
      </c>
      <c r="F553" s="8">
        <f t="shared" si="541"/>
        <v>0.15481</v>
      </c>
      <c r="G553" s="8">
        <f t="shared" si="541"/>
        <v>0.122867</v>
      </c>
      <c r="H553" s="8">
        <f t="shared" si="541"/>
        <v>0.105239</v>
      </c>
      <c r="I553" s="8">
        <f t="shared" si="541"/>
        <v>9.0428999999999995E-2</v>
      </c>
      <c r="J553" s="8">
        <f t="shared" si="541"/>
        <v>0.12189700000000001</v>
      </c>
      <c r="K553" s="8">
        <f t="shared" si="541"/>
        <v>8.1083200000000008E-2</v>
      </c>
      <c r="L553" s="8">
        <f t="shared" si="541"/>
        <v>4.2506052054794519E-2</v>
      </c>
      <c r="M553" s="8">
        <f t="shared" si="541"/>
        <v>1.8635290410958905E-2</v>
      </c>
      <c r="N553" s="8">
        <f t="shared" si="541"/>
        <v>1.4777613698630138E-2</v>
      </c>
      <c r="O553" s="8">
        <f t="shared" si="541"/>
        <v>5.8222273972602734E-3</v>
      </c>
      <c r="P553" s="8">
        <f t="shared" si="541"/>
        <v>2.7511808219178083E-3</v>
      </c>
    </row>
    <row r="554" spans="1:16">
      <c r="A554" s="3" t="str">
        <f t="shared" si="540"/>
        <v>6.1TDSEPTIEMBRE-25ESTABLE N3</v>
      </c>
      <c r="B554" s="41" t="str">
        <f t="shared" si="525"/>
        <v>ESTABLE N3</v>
      </c>
      <c r="C554" s="3" t="s">
        <v>32</v>
      </c>
      <c r="D554" s="38" t="str">
        <f>W31</f>
        <v>SEPTIEMBRE-25</v>
      </c>
      <c r="E554" s="8">
        <f t="shared" ref="E554:P554" si="542">E491</f>
        <v>0.171454</v>
      </c>
      <c r="F554" s="8">
        <f t="shared" si="542"/>
        <v>0.148536</v>
      </c>
      <c r="G554" s="8">
        <f t="shared" si="542"/>
        <v>0.116593</v>
      </c>
      <c r="H554" s="8">
        <f t="shared" si="542"/>
        <v>9.8964999999999997E-2</v>
      </c>
      <c r="I554" s="8">
        <f t="shared" si="542"/>
        <v>8.4154999999999994E-2</v>
      </c>
      <c r="J554" s="8">
        <f t="shared" si="542"/>
        <v>0.115622</v>
      </c>
      <c r="K554" s="8">
        <f t="shared" si="542"/>
        <v>8.1083200000000008E-2</v>
      </c>
      <c r="L554" s="8">
        <f t="shared" si="542"/>
        <v>4.2506052054794519E-2</v>
      </c>
      <c r="M554" s="8">
        <f t="shared" si="542"/>
        <v>1.8635290410958905E-2</v>
      </c>
      <c r="N554" s="8">
        <f t="shared" si="542"/>
        <v>1.4777613698630138E-2</v>
      </c>
      <c r="O554" s="8">
        <f t="shared" si="542"/>
        <v>5.8222273972602734E-3</v>
      </c>
      <c r="P554" s="8">
        <f t="shared" si="542"/>
        <v>2.7511808219178083E-3</v>
      </c>
    </row>
    <row r="555" spans="1:16">
      <c r="A555" s="3" t="str">
        <f t="shared" si="540"/>
        <v>6.1TDSEPTIEMBRE-25ESTABLE PLUS N1</v>
      </c>
      <c r="B555" s="41" t="str">
        <f t="shared" si="525"/>
        <v>ESTABLE PLUS N1</v>
      </c>
      <c r="C555" s="3" t="s">
        <v>32</v>
      </c>
      <c r="D555" s="38" t="str">
        <f>W31</f>
        <v>SEPTIEMBRE-25</v>
      </c>
      <c r="E555" s="8">
        <f t="shared" ref="E555:P555" si="543">E492</f>
        <v>0.17787</v>
      </c>
      <c r="F555" s="8">
        <f t="shared" si="543"/>
        <v>0.15495200000000001</v>
      </c>
      <c r="G555" s="8">
        <f t="shared" si="543"/>
        <v>0.12300999999999999</v>
      </c>
      <c r="H555" s="8">
        <f t="shared" si="543"/>
        <v>0.105381</v>
      </c>
      <c r="I555" s="8">
        <f t="shared" si="543"/>
        <v>9.0570999999999999E-2</v>
      </c>
      <c r="J555" s="8">
        <f t="shared" si="543"/>
        <v>0.12203899999999999</v>
      </c>
      <c r="K555" s="8">
        <f t="shared" si="543"/>
        <v>8.9302378082191783E-2</v>
      </c>
      <c r="L555" s="8">
        <f t="shared" si="543"/>
        <v>5.07252301369863E-2</v>
      </c>
      <c r="M555" s="8">
        <f t="shared" si="543"/>
        <v>2.6854468493150683E-2</v>
      </c>
      <c r="N555" s="8">
        <f t="shared" si="543"/>
        <v>3.3955695890410961E-2</v>
      </c>
      <c r="O555" s="8">
        <f t="shared" si="543"/>
        <v>3.0479761643835618E-2</v>
      </c>
      <c r="P555" s="8">
        <f t="shared" si="543"/>
        <v>3.0148441095890412E-2</v>
      </c>
    </row>
    <row r="556" spans="1:16">
      <c r="A556" s="3" t="str">
        <f t="shared" si="540"/>
        <v>6.1TDSEPTIEMBRE-25ESTABLE PLUS N2</v>
      </c>
      <c r="B556" s="41" t="str">
        <f t="shared" si="525"/>
        <v>ESTABLE PLUS N2</v>
      </c>
      <c r="C556" s="3" t="s">
        <v>32</v>
      </c>
      <c r="D556" s="38" t="str">
        <f>W31</f>
        <v>SEPTIEMBRE-25</v>
      </c>
      <c r="E556" s="8">
        <f t="shared" ref="E556:P556" si="544">E493</f>
        <v>0.17380899999999999</v>
      </c>
      <c r="F556" s="8">
        <f t="shared" si="544"/>
        <v>0.150891</v>
      </c>
      <c r="G556" s="8">
        <f t="shared" si="544"/>
        <v>0.118949</v>
      </c>
      <c r="H556" s="8">
        <f t="shared" si="544"/>
        <v>0.10131999999999999</v>
      </c>
      <c r="I556" s="8">
        <f t="shared" si="544"/>
        <v>8.6510000000000004E-2</v>
      </c>
      <c r="J556" s="8">
        <f t="shared" si="544"/>
        <v>0.117978</v>
      </c>
      <c r="K556" s="8">
        <f t="shared" si="544"/>
        <v>8.5192789041095895E-2</v>
      </c>
      <c r="L556" s="8">
        <f t="shared" si="544"/>
        <v>4.6615641095890413E-2</v>
      </c>
      <c r="M556" s="8">
        <f t="shared" si="544"/>
        <v>2.2744879452054795E-2</v>
      </c>
      <c r="N556" s="8">
        <f t="shared" si="544"/>
        <v>2.984610684931507E-2</v>
      </c>
      <c r="O556" s="8">
        <f t="shared" si="544"/>
        <v>2.6370172602739727E-2</v>
      </c>
      <c r="P556" s="8">
        <f t="shared" si="544"/>
        <v>2.6038852054794524E-2</v>
      </c>
    </row>
    <row r="557" spans="1:16">
      <c r="A557" s="3" t="str">
        <f t="shared" si="540"/>
        <v>6.1TDSEPTIEMBRE-25ESTABLE PLUS N3</v>
      </c>
      <c r="B557" s="41" t="str">
        <f t="shared" si="525"/>
        <v>ESTABLE PLUS N3</v>
      </c>
      <c r="C557" s="3" t="s">
        <v>32</v>
      </c>
      <c r="D557" s="38" t="str">
        <f>W31</f>
        <v>SEPTIEMBRE-25</v>
      </c>
      <c r="E557" s="8">
        <f t="shared" ref="E557:P557" si="545">E494</f>
        <v>0.169626</v>
      </c>
      <c r="F557" s="8">
        <f t="shared" si="545"/>
        <v>0.14670900000000001</v>
      </c>
      <c r="G557" s="8">
        <f t="shared" si="545"/>
        <v>0.11476600000000001</v>
      </c>
      <c r="H557" s="8">
        <f t="shared" si="545"/>
        <v>9.7137000000000001E-2</v>
      </c>
      <c r="I557" s="8">
        <f t="shared" si="545"/>
        <v>8.2326999999999997E-2</v>
      </c>
      <c r="J557" s="8">
        <f t="shared" si="545"/>
        <v>0.11379499999999999</v>
      </c>
      <c r="K557" s="8">
        <f t="shared" si="545"/>
        <v>8.2453063013698633E-2</v>
      </c>
      <c r="L557" s="8">
        <f t="shared" si="545"/>
        <v>4.387591506849315E-2</v>
      </c>
      <c r="M557" s="8">
        <f t="shared" si="545"/>
        <v>2.0005153424657533E-2</v>
      </c>
      <c r="N557" s="8">
        <f t="shared" si="545"/>
        <v>2.4366654794520548E-2</v>
      </c>
      <c r="O557" s="8">
        <f t="shared" si="545"/>
        <v>1.9520857534246573E-2</v>
      </c>
      <c r="P557" s="8">
        <f t="shared" si="545"/>
        <v>1.9189536986301371E-2</v>
      </c>
    </row>
    <row r="558" spans="1:16">
      <c r="A558" s="3" t="str">
        <f t="shared" si="540"/>
        <v>6.1TDSEPTIEMBRE-251P N1</v>
      </c>
      <c r="B558" s="41" t="str">
        <f t="shared" si="525"/>
        <v>1P N1</v>
      </c>
      <c r="C558" s="3" t="s">
        <v>32</v>
      </c>
      <c r="D558" s="38" t="str">
        <f>W31</f>
        <v>SEPTIEMBRE-25</v>
      </c>
      <c r="E558" s="59">
        <f t="shared" ref="E558:P558" si="546">E495</f>
        <v>0</v>
      </c>
      <c r="F558" s="59">
        <f t="shared" si="546"/>
        <v>0</v>
      </c>
      <c r="G558" s="59">
        <f t="shared" si="546"/>
        <v>0</v>
      </c>
      <c r="H558" s="59">
        <f t="shared" si="546"/>
        <v>0</v>
      </c>
      <c r="I558" s="59">
        <f t="shared" si="546"/>
        <v>0</v>
      </c>
      <c r="J558" s="59">
        <f t="shared" si="546"/>
        <v>0</v>
      </c>
      <c r="K558" s="59">
        <f t="shared" si="546"/>
        <v>0</v>
      </c>
      <c r="L558" s="59">
        <f t="shared" si="546"/>
        <v>0</v>
      </c>
      <c r="M558" s="59">
        <f t="shared" si="546"/>
        <v>0</v>
      </c>
      <c r="N558" s="59">
        <f t="shared" si="546"/>
        <v>0</v>
      </c>
      <c r="O558" s="59">
        <f t="shared" si="546"/>
        <v>0</v>
      </c>
      <c r="P558" s="59">
        <f t="shared" si="546"/>
        <v>0</v>
      </c>
    </row>
    <row r="559" spans="1:16">
      <c r="A559" s="3" t="str">
        <f t="shared" si="540"/>
        <v>6.1TDSEPTIEMBRE-251P N2</v>
      </c>
      <c r="B559" s="41" t="str">
        <f t="shared" si="525"/>
        <v>1P N2</v>
      </c>
      <c r="C559" s="3" t="s">
        <v>32</v>
      </c>
      <c r="D559" s="38" t="str">
        <f>W31</f>
        <v>SEPTIEMBRE-25</v>
      </c>
      <c r="E559" s="59">
        <f t="shared" ref="E559:P559" si="547">E496</f>
        <v>0</v>
      </c>
      <c r="F559" s="59">
        <f t="shared" si="547"/>
        <v>0</v>
      </c>
      <c r="G559" s="59">
        <f t="shared" si="547"/>
        <v>0</v>
      </c>
      <c r="H559" s="59">
        <f t="shared" si="547"/>
        <v>0</v>
      </c>
      <c r="I559" s="59">
        <f t="shared" si="547"/>
        <v>0</v>
      </c>
      <c r="J559" s="59">
        <f t="shared" si="547"/>
        <v>0</v>
      </c>
      <c r="K559" s="59">
        <f t="shared" si="547"/>
        <v>0</v>
      </c>
      <c r="L559" s="59">
        <f t="shared" si="547"/>
        <v>0</v>
      </c>
      <c r="M559" s="59">
        <f t="shared" si="547"/>
        <v>0</v>
      </c>
      <c r="N559" s="59">
        <f t="shared" si="547"/>
        <v>0</v>
      </c>
      <c r="O559" s="59">
        <f t="shared" si="547"/>
        <v>0</v>
      </c>
      <c r="P559" s="59">
        <f t="shared" si="547"/>
        <v>0</v>
      </c>
    </row>
    <row r="560" spans="1:16">
      <c r="A560" s="3" t="str">
        <f t="shared" si="540"/>
        <v>6.1TDSEPTIEMBRE-251P N3</v>
      </c>
      <c r="B560" s="41" t="str">
        <f t="shared" si="525"/>
        <v>1P N3</v>
      </c>
      <c r="C560" s="3" t="s">
        <v>32</v>
      </c>
      <c r="D560" s="38" t="str">
        <f>W31</f>
        <v>SEPTIEMBRE-25</v>
      </c>
      <c r="E560" s="59">
        <f t="shared" ref="E560:P560" si="548">E497</f>
        <v>0</v>
      </c>
      <c r="F560" s="59">
        <f t="shared" si="548"/>
        <v>0</v>
      </c>
      <c r="G560" s="59">
        <f t="shared" si="548"/>
        <v>0</v>
      </c>
      <c r="H560" s="59">
        <f t="shared" si="548"/>
        <v>0</v>
      </c>
      <c r="I560" s="59">
        <f t="shared" si="548"/>
        <v>0</v>
      </c>
      <c r="J560" s="59">
        <f t="shared" si="548"/>
        <v>0</v>
      </c>
      <c r="K560" s="59">
        <f t="shared" si="548"/>
        <v>0</v>
      </c>
      <c r="L560" s="59">
        <f t="shared" si="548"/>
        <v>0</v>
      </c>
      <c r="M560" s="59">
        <f t="shared" si="548"/>
        <v>0</v>
      </c>
      <c r="N560" s="59">
        <f t="shared" si="548"/>
        <v>0</v>
      </c>
      <c r="O560" s="59">
        <f t="shared" si="548"/>
        <v>0</v>
      </c>
      <c r="P560" s="59">
        <f t="shared" si="548"/>
        <v>0</v>
      </c>
    </row>
    <row r="561" spans="1:16">
      <c r="A561" s="3" t="str">
        <f t="shared" ref="A561:A563" si="549">C561&amp;D561&amp;B561</f>
        <v>6.1TDSEPTIEMBRE-251P XL N1</v>
      </c>
      <c r="B561" s="41" t="str">
        <f t="shared" si="525"/>
        <v>1P XL N1</v>
      </c>
      <c r="C561" s="3" t="s">
        <v>32</v>
      </c>
      <c r="D561" s="38" t="str">
        <f>W31</f>
        <v>SEPTIEMBRE-25</v>
      </c>
      <c r="E561" s="59">
        <f t="shared" ref="E561:P561" si="550">E498</f>
        <v>0</v>
      </c>
      <c r="F561" s="59">
        <f t="shared" si="550"/>
        <v>0</v>
      </c>
      <c r="G561" s="59">
        <f t="shared" si="550"/>
        <v>0</v>
      </c>
      <c r="H561" s="59">
        <f t="shared" si="550"/>
        <v>0</v>
      </c>
      <c r="I561" s="59">
        <f t="shared" si="550"/>
        <v>0</v>
      </c>
      <c r="J561" s="59">
        <f t="shared" si="550"/>
        <v>0</v>
      </c>
      <c r="K561" s="59">
        <f t="shared" si="550"/>
        <v>0</v>
      </c>
      <c r="L561" s="59">
        <f t="shared" si="550"/>
        <v>0</v>
      </c>
      <c r="M561" s="59">
        <f t="shared" si="550"/>
        <v>0</v>
      </c>
      <c r="N561" s="59">
        <f t="shared" si="550"/>
        <v>0</v>
      </c>
      <c r="O561" s="59">
        <f t="shared" si="550"/>
        <v>0</v>
      </c>
      <c r="P561" s="59">
        <f t="shared" si="550"/>
        <v>0</v>
      </c>
    </row>
    <row r="562" spans="1:16">
      <c r="A562" s="3" t="str">
        <f t="shared" si="549"/>
        <v>6.1TDSEPTIEMBRE-251P XL N2</v>
      </c>
      <c r="B562" s="41" t="str">
        <f t="shared" si="525"/>
        <v>1P XL N2</v>
      </c>
      <c r="C562" s="3" t="s">
        <v>32</v>
      </c>
      <c r="D562" s="38" t="str">
        <f>W31</f>
        <v>SEPTIEMBRE-25</v>
      </c>
      <c r="E562" s="59">
        <f t="shared" ref="E562:P562" si="551">E499</f>
        <v>0</v>
      </c>
      <c r="F562" s="59">
        <f t="shared" si="551"/>
        <v>0</v>
      </c>
      <c r="G562" s="59">
        <f t="shared" si="551"/>
        <v>0</v>
      </c>
      <c r="H562" s="59">
        <f t="shared" si="551"/>
        <v>0</v>
      </c>
      <c r="I562" s="59">
        <f t="shared" si="551"/>
        <v>0</v>
      </c>
      <c r="J562" s="59">
        <f t="shared" si="551"/>
        <v>0</v>
      </c>
      <c r="K562" s="59">
        <f t="shared" si="551"/>
        <v>0</v>
      </c>
      <c r="L562" s="59">
        <f t="shared" si="551"/>
        <v>0</v>
      </c>
      <c r="M562" s="59">
        <f t="shared" si="551"/>
        <v>0</v>
      </c>
      <c r="N562" s="59">
        <f t="shared" si="551"/>
        <v>0</v>
      </c>
      <c r="O562" s="59">
        <f t="shared" si="551"/>
        <v>0</v>
      </c>
      <c r="P562" s="59">
        <f t="shared" si="551"/>
        <v>0</v>
      </c>
    </row>
    <row r="563" spans="1:16">
      <c r="A563" s="3" t="str">
        <f t="shared" si="549"/>
        <v>6.1TDSEPTIEMBRE-251P XL N3</v>
      </c>
      <c r="B563" s="41" t="str">
        <f t="shared" si="525"/>
        <v>1P XL N3</v>
      </c>
      <c r="C563" s="3" t="s">
        <v>32</v>
      </c>
      <c r="D563" s="38" t="str">
        <f>W31</f>
        <v>SEPTIEMBRE-25</v>
      </c>
      <c r="E563" s="59">
        <f t="shared" ref="E563:P563" si="552">E500</f>
        <v>0</v>
      </c>
      <c r="F563" s="59">
        <f t="shared" si="552"/>
        <v>0</v>
      </c>
      <c r="G563" s="59">
        <f t="shared" si="552"/>
        <v>0</v>
      </c>
      <c r="H563" s="59">
        <f t="shared" si="552"/>
        <v>0</v>
      </c>
      <c r="I563" s="59">
        <f t="shared" si="552"/>
        <v>0</v>
      </c>
      <c r="J563" s="59">
        <f t="shared" si="552"/>
        <v>0</v>
      </c>
      <c r="K563" s="59">
        <f t="shared" si="552"/>
        <v>0</v>
      </c>
      <c r="L563" s="59">
        <f t="shared" si="552"/>
        <v>0</v>
      </c>
      <c r="M563" s="59">
        <f t="shared" si="552"/>
        <v>0</v>
      </c>
      <c r="N563" s="59">
        <f t="shared" si="552"/>
        <v>0</v>
      </c>
      <c r="O563" s="59">
        <f t="shared" si="552"/>
        <v>0</v>
      </c>
      <c r="P563" s="59">
        <f t="shared" si="552"/>
        <v>0</v>
      </c>
    </row>
    <row r="564" spans="1:16">
      <c r="A564" s="3" t="str">
        <f t="shared" si="540"/>
        <v>6.1TDSEPTIEMBRE-25ESTABLE TALLER N1</v>
      </c>
      <c r="B564" s="41" t="str">
        <f t="shared" si="525"/>
        <v>ESTABLE TALLER N1</v>
      </c>
      <c r="C564" s="3" t="s">
        <v>32</v>
      </c>
      <c r="D564" s="38" t="str">
        <f>W31</f>
        <v>SEPTIEMBRE-25</v>
      </c>
      <c r="E564" s="8">
        <f t="shared" ref="E564:P564" si="553">E501</f>
        <v>0.18421199999999999</v>
      </c>
      <c r="F564" s="8">
        <f t="shared" si="553"/>
        <v>0.17197899999999999</v>
      </c>
      <c r="G564" s="8">
        <f t="shared" si="553"/>
        <v>0.13175500000000001</v>
      </c>
      <c r="H564" s="8">
        <f t="shared" si="553"/>
        <v>0.109319</v>
      </c>
      <c r="I564" s="8">
        <f t="shared" si="553"/>
        <v>9.3114000000000002E-2</v>
      </c>
      <c r="J564" s="8">
        <f t="shared" si="553"/>
        <v>0.105131</v>
      </c>
      <c r="K564" s="8">
        <f t="shared" si="553"/>
        <v>8.1083200000000008E-2</v>
      </c>
      <c r="L564" s="8">
        <f t="shared" si="553"/>
        <v>4.2506052054794519E-2</v>
      </c>
      <c r="M564" s="8">
        <f t="shared" si="553"/>
        <v>1.8635290410958905E-2</v>
      </c>
      <c r="N564" s="8">
        <f t="shared" si="553"/>
        <v>1.4777613698630138E-2</v>
      </c>
      <c r="O564" s="8">
        <f t="shared" si="553"/>
        <v>5.8222273972602734E-3</v>
      </c>
      <c r="P564" s="8">
        <f t="shared" si="553"/>
        <v>2.7511808219178083E-3</v>
      </c>
    </row>
    <row r="565" spans="1:16">
      <c r="A565" s="3" t="str">
        <f t="shared" si="540"/>
        <v>6.1TDSEPTIEMBRE-25ESTABLE TALLER N2</v>
      </c>
      <c r="B565" s="41" t="str">
        <f t="shared" si="525"/>
        <v>ESTABLE TALLER N2</v>
      </c>
      <c r="C565" s="3" t="s">
        <v>32</v>
      </c>
      <c r="D565" s="38" t="str">
        <f>W31</f>
        <v>SEPTIEMBRE-25</v>
      </c>
      <c r="E565" s="8">
        <f t="shared" ref="E565:P565" si="554">E502</f>
        <v>0.17239399999999999</v>
      </c>
      <c r="F565" s="8">
        <f t="shared" si="554"/>
        <v>0.160162</v>
      </c>
      <c r="G565" s="8">
        <f t="shared" si="554"/>
        <v>0.119937</v>
      </c>
      <c r="H565" s="8">
        <f t="shared" si="554"/>
        <v>9.7502000000000005E-2</v>
      </c>
      <c r="I565" s="8">
        <f t="shared" si="554"/>
        <v>8.1296999999999994E-2</v>
      </c>
      <c r="J565" s="8">
        <f t="shared" si="554"/>
        <v>9.3312999999999993E-2</v>
      </c>
      <c r="K565" s="8">
        <f t="shared" si="554"/>
        <v>8.1083200000000008E-2</v>
      </c>
      <c r="L565" s="8">
        <f t="shared" si="554"/>
        <v>4.2506052054794519E-2</v>
      </c>
      <c r="M565" s="8">
        <f t="shared" si="554"/>
        <v>1.8635290410958905E-2</v>
      </c>
      <c r="N565" s="8">
        <f t="shared" si="554"/>
        <v>1.4777613698630138E-2</v>
      </c>
      <c r="O565" s="8">
        <f t="shared" si="554"/>
        <v>5.8222273972602734E-3</v>
      </c>
      <c r="P565" s="8">
        <f t="shared" si="554"/>
        <v>2.7511808219178083E-3</v>
      </c>
    </row>
    <row r="566" spans="1:16">
      <c r="A566" s="3" t="str">
        <f t="shared" si="540"/>
        <v>6.1TDSEPTIEMBRE-25ESTABLE TALLER N3</v>
      </c>
      <c r="B566" s="41" t="str">
        <f t="shared" si="525"/>
        <v>ESTABLE TALLER N3</v>
      </c>
      <c r="C566" s="3" t="s">
        <v>32</v>
      </c>
      <c r="D566" s="38" t="str">
        <f>W31</f>
        <v>SEPTIEMBRE-25</v>
      </c>
      <c r="E566" s="8">
        <f t="shared" ref="E566:P566" si="555">E503</f>
        <v>0.16611999999999999</v>
      </c>
      <c r="F566" s="8">
        <f t="shared" si="555"/>
        <v>0.153887</v>
      </c>
      <c r="G566" s="8">
        <f t="shared" si="555"/>
        <v>0.113663</v>
      </c>
      <c r="H566" s="8">
        <f t="shared" si="555"/>
        <v>9.1228000000000004E-2</v>
      </c>
      <c r="I566" s="8">
        <f t="shared" si="555"/>
        <v>7.5023000000000006E-2</v>
      </c>
      <c r="J566" s="8">
        <f t="shared" si="555"/>
        <v>8.7039000000000005E-2</v>
      </c>
      <c r="K566" s="8">
        <f t="shared" si="555"/>
        <v>8.1083200000000008E-2</v>
      </c>
      <c r="L566" s="8">
        <f t="shared" si="555"/>
        <v>4.2506052054794519E-2</v>
      </c>
      <c r="M566" s="8">
        <f t="shared" si="555"/>
        <v>1.8635290410958905E-2</v>
      </c>
      <c r="N566" s="8">
        <f t="shared" si="555"/>
        <v>1.4777613698630138E-2</v>
      </c>
      <c r="O566" s="8">
        <f t="shared" si="555"/>
        <v>5.8222273972602734E-3</v>
      </c>
      <c r="P566" s="8">
        <f t="shared" si="555"/>
        <v>2.7511808219178083E-3</v>
      </c>
    </row>
    <row r="567" spans="1:16">
      <c r="A567" s="3" t="str">
        <f t="shared" si="540"/>
        <v>6.1TDSEPTIEMBRE-25ESTABLE TALLER + N1</v>
      </c>
      <c r="B567" s="41" t="str">
        <f t="shared" si="525"/>
        <v>ESTABLE TALLER + N1</v>
      </c>
      <c r="C567" s="3" t="s">
        <v>32</v>
      </c>
      <c r="D567" s="38" t="str">
        <f>W31</f>
        <v>SEPTIEMBRE-25</v>
      </c>
      <c r="E567" s="8">
        <f t="shared" ref="E567:P567" si="556">E504</f>
        <v>0.172537</v>
      </c>
      <c r="F567" s="8">
        <f t="shared" si="556"/>
        <v>0.160304</v>
      </c>
      <c r="G567" s="8">
        <f t="shared" si="556"/>
        <v>0.12007900000000001</v>
      </c>
      <c r="H567" s="8">
        <f t="shared" si="556"/>
        <v>9.7643999999999995E-2</v>
      </c>
      <c r="I567" s="8">
        <f t="shared" si="556"/>
        <v>8.1438999999999998E-2</v>
      </c>
      <c r="J567" s="8">
        <f t="shared" si="556"/>
        <v>9.3455999999999997E-2</v>
      </c>
      <c r="K567" s="8">
        <f t="shared" si="556"/>
        <v>8.9302378082191783E-2</v>
      </c>
      <c r="L567" s="8">
        <f t="shared" si="556"/>
        <v>5.07252301369863E-2</v>
      </c>
      <c r="M567" s="8">
        <f t="shared" si="556"/>
        <v>2.6854468493150683E-2</v>
      </c>
      <c r="N567" s="8">
        <f t="shared" si="556"/>
        <v>3.3955695890410961E-2</v>
      </c>
      <c r="O567" s="8">
        <f t="shared" si="556"/>
        <v>3.0479761643835618E-2</v>
      </c>
      <c r="P567" s="8">
        <f t="shared" si="556"/>
        <v>3.0148441095890412E-2</v>
      </c>
    </row>
    <row r="568" spans="1:16">
      <c r="A568" s="3" t="str">
        <f t="shared" si="540"/>
        <v>6.1TDSEPTIEMBRE-25ESTABLE TALLER + N2</v>
      </c>
      <c r="B568" s="41" t="str">
        <f t="shared" si="525"/>
        <v>ESTABLE TALLER + N2</v>
      </c>
      <c r="C568" s="3" t="s">
        <v>32</v>
      </c>
      <c r="D568" s="38" t="str">
        <f>W31</f>
        <v>SEPTIEMBRE-25</v>
      </c>
      <c r="E568" s="8">
        <f t="shared" ref="E568:P568" si="557">E505</f>
        <v>0.16847599999999999</v>
      </c>
      <c r="F568" s="8">
        <f t="shared" si="557"/>
        <v>0.15624299999999999</v>
      </c>
      <c r="G568" s="8">
        <f t="shared" si="557"/>
        <v>0.116019</v>
      </c>
      <c r="H568" s="8">
        <f t="shared" si="557"/>
        <v>9.3583E-2</v>
      </c>
      <c r="I568" s="8">
        <f t="shared" si="557"/>
        <v>7.7378000000000002E-2</v>
      </c>
      <c r="J568" s="8">
        <f t="shared" si="557"/>
        <v>8.9395000000000002E-2</v>
      </c>
      <c r="K568" s="8">
        <f t="shared" si="557"/>
        <v>8.5192789041095895E-2</v>
      </c>
      <c r="L568" s="8">
        <f t="shared" si="557"/>
        <v>4.6615641095890413E-2</v>
      </c>
      <c r="M568" s="8">
        <f t="shared" si="557"/>
        <v>2.2744879452054795E-2</v>
      </c>
      <c r="N568" s="8">
        <f t="shared" si="557"/>
        <v>2.984610684931507E-2</v>
      </c>
      <c r="O568" s="8">
        <f t="shared" si="557"/>
        <v>2.6370172602739727E-2</v>
      </c>
      <c r="P568" s="8">
        <f t="shared" si="557"/>
        <v>2.6038852054794524E-2</v>
      </c>
    </row>
    <row r="569" spans="1:16">
      <c r="A569" s="3" t="str">
        <f t="shared" si="540"/>
        <v>6.1TDSEPTIEMBRE-25ESTABLE TALLER + N3</v>
      </c>
      <c r="B569" s="41" t="str">
        <f t="shared" si="525"/>
        <v>ESTABLE TALLER + N3</v>
      </c>
      <c r="C569" s="3" t="s">
        <v>32</v>
      </c>
      <c r="D569" s="38" t="str">
        <f>W31</f>
        <v>SEPTIEMBRE-25</v>
      </c>
      <c r="E569" s="8">
        <f t="shared" ref="E569:P569" si="558">E506</f>
        <v>0.16429299999999999</v>
      </c>
      <c r="F569" s="8">
        <f t="shared" si="558"/>
        <v>0.15206</v>
      </c>
      <c r="G569" s="8">
        <f t="shared" si="558"/>
        <v>0.111836</v>
      </c>
      <c r="H569" s="8">
        <f t="shared" si="558"/>
        <v>8.9400999999999994E-2</v>
      </c>
      <c r="I569" s="8">
        <f t="shared" si="558"/>
        <v>7.3194999999999996E-2</v>
      </c>
      <c r="J569" s="8">
        <f t="shared" si="558"/>
        <v>8.5211999999999996E-2</v>
      </c>
      <c r="K569" s="8">
        <f t="shared" si="558"/>
        <v>8.2453063013698633E-2</v>
      </c>
      <c r="L569" s="8">
        <f t="shared" si="558"/>
        <v>4.387591506849315E-2</v>
      </c>
      <c r="M569" s="8">
        <f t="shared" si="558"/>
        <v>2.0005153424657533E-2</v>
      </c>
      <c r="N569" s="8">
        <f t="shared" si="558"/>
        <v>2.4366654794520548E-2</v>
      </c>
      <c r="O569" s="8">
        <f t="shared" si="558"/>
        <v>1.9520857534246573E-2</v>
      </c>
      <c r="P569" s="8">
        <f t="shared" si="558"/>
        <v>1.9189536986301371E-2</v>
      </c>
    </row>
    <row r="570" spans="1:16">
      <c r="A570" s="3" t="str">
        <f t="shared" si="540"/>
        <v>6.1TDSEPTIEMBRE-25DINAMICA N1</v>
      </c>
      <c r="B570" s="41" t="str">
        <f t="shared" si="525"/>
        <v>DINAMICA N1</v>
      </c>
      <c r="C570" s="3" t="s">
        <v>32</v>
      </c>
      <c r="D570" s="38" t="str">
        <f>W31</f>
        <v>SEPTIEMBRE-25</v>
      </c>
      <c r="E570" s="60">
        <f>'DINAMICA N1'!G53/1000</f>
        <v>0</v>
      </c>
      <c r="F570" s="60">
        <f>'DINAMICA N1'!H53/1000</f>
        <v>0</v>
      </c>
      <c r="G570" s="60">
        <f>'DINAMICA N1'!I53/1000</f>
        <v>0.13488528107442618</v>
      </c>
      <c r="H570" s="60">
        <f>'DINAMICA N1'!J53/1000</f>
        <v>0.12012717018861942</v>
      </c>
      <c r="I570" s="60">
        <f>IFERROR('DINAMICA N1'!K53/1000,0)</f>
        <v>0.13505808109190959</v>
      </c>
      <c r="J570" s="60">
        <f>'DINAMICA N1'!L53/1000</f>
        <v>0.12699317268654425</v>
      </c>
      <c r="K570" s="60">
        <f t="shared" ref="K570:P570" si="559">K507</f>
        <v>8.1083200000000008E-2</v>
      </c>
      <c r="L570" s="60">
        <f t="shared" si="559"/>
        <v>4.2506052054794519E-2</v>
      </c>
      <c r="M570" s="60">
        <f t="shared" si="559"/>
        <v>1.8635290410958905E-2</v>
      </c>
      <c r="N570" s="60">
        <f t="shared" si="559"/>
        <v>1.4777613698630138E-2</v>
      </c>
      <c r="O570" s="60">
        <f t="shared" si="559"/>
        <v>5.8222273972602734E-3</v>
      </c>
      <c r="P570" s="60">
        <f t="shared" si="559"/>
        <v>2.7511808219178083E-3</v>
      </c>
    </row>
    <row r="571" spans="1:16">
      <c r="A571" s="3" t="str">
        <f t="shared" si="540"/>
        <v>6.1TDSEPTIEMBRE-25DINAMICA N2</v>
      </c>
      <c r="B571" s="41" t="str">
        <f t="shared" si="525"/>
        <v>DINAMICA N2</v>
      </c>
      <c r="C571" s="3" t="s">
        <v>32</v>
      </c>
      <c r="D571" s="38" t="str">
        <f>W31</f>
        <v>SEPTIEMBRE-25</v>
      </c>
      <c r="E571" s="60">
        <f>'DINAMICA N2'!G53/1000</f>
        <v>0</v>
      </c>
      <c r="F571" s="60">
        <f>'DINAMICA N2'!H53/1000</f>
        <v>0</v>
      </c>
      <c r="G571" s="60">
        <f>'DINAMICA N2'!I53/1000</f>
        <v>0.1186306482744262</v>
      </c>
      <c r="H571" s="60">
        <f>'DINAMICA N2'!J53/1000</f>
        <v>0.10387253738861942</v>
      </c>
      <c r="I571" s="60">
        <f>IFERROR('DINAMICA N2'!K53/1000,0)</f>
        <v>0.1188034482919096</v>
      </c>
      <c r="J571" s="60">
        <f>'DINAMICA N2'!L53/1000</f>
        <v>0.11073853988654427</v>
      </c>
      <c r="K571" s="60">
        <f t="shared" ref="K571:P571" si="560">K508</f>
        <v>8.1083200000000008E-2</v>
      </c>
      <c r="L571" s="60">
        <f t="shared" si="560"/>
        <v>4.2506052054794519E-2</v>
      </c>
      <c r="M571" s="60">
        <f t="shared" si="560"/>
        <v>1.8635290410958905E-2</v>
      </c>
      <c r="N571" s="60">
        <f t="shared" si="560"/>
        <v>1.4777613698630138E-2</v>
      </c>
      <c r="O571" s="60">
        <f t="shared" si="560"/>
        <v>5.8222273972602734E-3</v>
      </c>
      <c r="P571" s="60">
        <f t="shared" si="560"/>
        <v>2.7511808219178083E-3</v>
      </c>
    </row>
    <row r="572" spans="1:16">
      <c r="A572" s="3" t="str">
        <f t="shared" si="540"/>
        <v>6.1TDSEPTIEMBRE-25DINAMICA N3</v>
      </c>
      <c r="B572" s="41" t="str">
        <f t="shared" si="525"/>
        <v>DINAMICA N3</v>
      </c>
      <c r="C572" s="3" t="s">
        <v>32</v>
      </c>
      <c r="D572" s="38" t="str">
        <f>W31</f>
        <v>SEPTIEMBRE-25</v>
      </c>
      <c r="E572" s="60">
        <f>'DINAMICA N3'!G53/1000</f>
        <v>0</v>
      </c>
      <c r="F572" s="60">
        <f>'DINAMICA N3'!H53/1000</f>
        <v>0</v>
      </c>
      <c r="G572" s="60">
        <f>'DINAMICA N3'!I53/1000</f>
        <v>0.11356440107442618</v>
      </c>
      <c r="H572" s="60">
        <f>'DINAMICA N3'!J53/1000</f>
        <v>9.8806290188619417E-2</v>
      </c>
      <c r="I572" s="60">
        <f>IFERROR('DINAMICA N3'!K53/1000,0)</f>
        <v>0.1137372010919096</v>
      </c>
      <c r="J572" s="60">
        <f>'DINAMICA N3'!L53/1000</f>
        <v>0.10567229268654424</v>
      </c>
      <c r="K572" s="60">
        <f t="shared" ref="K572:P572" si="561">K509</f>
        <v>8.1083200000000008E-2</v>
      </c>
      <c r="L572" s="60">
        <f t="shared" si="561"/>
        <v>4.2506052054794519E-2</v>
      </c>
      <c r="M572" s="60">
        <f t="shared" si="561"/>
        <v>1.8635290410958905E-2</v>
      </c>
      <c r="N572" s="60">
        <f t="shared" si="561"/>
        <v>1.4777613698630138E-2</v>
      </c>
      <c r="O572" s="60">
        <f t="shared" si="561"/>
        <v>5.8222273972602734E-3</v>
      </c>
      <c r="P572" s="60">
        <f t="shared" si="561"/>
        <v>2.7511808219178083E-3</v>
      </c>
    </row>
    <row r="573" spans="1:16">
      <c r="A573" s="3" t="str">
        <f>C573&amp;D573&amp;B573</f>
        <v>2.0TDOCTUBRE-25ESTABLE N1</v>
      </c>
      <c r="B573" s="41" t="str">
        <f t="shared" si="525"/>
        <v>ESTABLE N1</v>
      </c>
      <c r="C573" s="3" t="s">
        <v>56</v>
      </c>
      <c r="D573" s="38" t="str">
        <f>W32</f>
        <v>OCTUBRE-25</v>
      </c>
      <c r="E573" s="8">
        <f>E510</f>
        <v>0.234345</v>
      </c>
      <c r="F573" s="8">
        <f t="shared" ref="F573:J573" si="562">F510</f>
        <v>0.162388</v>
      </c>
      <c r="G573" s="8">
        <f t="shared" si="562"/>
        <v>0.13711000000000001</v>
      </c>
      <c r="H573" s="8">
        <f t="shared" si="562"/>
        <v>0</v>
      </c>
      <c r="I573" s="8">
        <f t="shared" si="562"/>
        <v>0</v>
      </c>
      <c r="J573" s="8">
        <f t="shared" si="562"/>
        <v>0</v>
      </c>
      <c r="K573" s="8">
        <f>K510</f>
        <v>7.5902501369863012E-2</v>
      </c>
      <c r="L573" s="8">
        <f>L510</f>
        <v>1.9874602739726028E-3</v>
      </c>
      <c r="M573" s="8"/>
      <c r="N573" s="8"/>
      <c r="O573" s="8"/>
      <c r="P573" s="8"/>
    </row>
    <row r="574" spans="1:16">
      <c r="A574" s="3" t="str">
        <f t="shared" ref="A574:A593" si="563">C574&amp;D574&amp;B574</f>
        <v>2.0TDOCTUBRE-25ESTABLE N2</v>
      </c>
      <c r="B574" s="41" t="str">
        <f t="shared" si="525"/>
        <v>ESTABLE N2</v>
      </c>
      <c r="C574" s="3" t="s">
        <v>56</v>
      </c>
      <c r="D574" s="38" t="str">
        <f>W32</f>
        <v>OCTUBRE-25</v>
      </c>
      <c r="E574" s="8">
        <f t="shared" ref="E574:L574" si="564">E511</f>
        <v>0.222528</v>
      </c>
      <c r="F574" s="8">
        <f t="shared" si="564"/>
        <v>0.15057100000000001</v>
      </c>
      <c r="G574" s="8">
        <f t="shared" si="564"/>
        <v>0.12529299999999999</v>
      </c>
      <c r="H574" s="8">
        <f t="shared" si="564"/>
        <v>0</v>
      </c>
      <c r="I574" s="8">
        <f t="shared" si="564"/>
        <v>0</v>
      </c>
      <c r="J574" s="8">
        <f t="shared" si="564"/>
        <v>0</v>
      </c>
      <c r="K574" s="8">
        <f t="shared" si="564"/>
        <v>7.5902501369863012E-2</v>
      </c>
      <c r="L574" s="8">
        <f t="shared" si="564"/>
        <v>1.9874602739726028E-3</v>
      </c>
      <c r="M574" s="8"/>
      <c r="N574" s="8"/>
      <c r="O574" s="8"/>
      <c r="P574" s="8"/>
    </row>
    <row r="575" spans="1:16">
      <c r="A575" s="3" t="str">
        <f t="shared" si="563"/>
        <v>2.0TDOCTUBRE-25ESTABLE N3</v>
      </c>
      <c r="B575" s="41" t="str">
        <f t="shared" si="525"/>
        <v>ESTABLE N3</v>
      </c>
      <c r="C575" s="3" t="s">
        <v>56</v>
      </c>
      <c r="D575" s="38" t="str">
        <f>W32</f>
        <v>OCTUBRE-25</v>
      </c>
      <c r="E575" s="8">
        <f t="shared" ref="E575:L575" si="565">E512</f>
        <v>0.216254</v>
      </c>
      <c r="F575" s="8">
        <f t="shared" si="565"/>
        <v>0.14429600000000001</v>
      </c>
      <c r="G575" s="8">
        <f t="shared" si="565"/>
        <v>0.119019</v>
      </c>
      <c r="H575" s="8">
        <f t="shared" si="565"/>
        <v>0</v>
      </c>
      <c r="I575" s="8">
        <f t="shared" si="565"/>
        <v>0</v>
      </c>
      <c r="J575" s="8">
        <f t="shared" si="565"/>
        <v>0</v>
      </c>
      <c r="K575" s="8">
        <f t="shared" si="565"/>
        <v>7.5902501369863012E-2</v>
      </c>
      <c r="L575" s="8">
        <f t="shared" si="565"/>
        <v>1.9874602739726028E-3</v>
      </c>
      <c r="M575" s="8"/>
      <c r="N575" s="8"/>
      <c r="O575" s="8"/>
      <c r="P575" s="8"/>
    </row>
    <row r="576" spans="1:16">
      <c r="A576" s="3" t="str">
        <f t="shared" si="563"/>
        <v>2.0TDOCTUBRE-25ESTABLE PLUS N1</v>
      </c>
      <c r="B576" s="41" t="str">
        <f t="shared" si="525"/>
        <v>ESTABLE PLUS N1</v>
      </c>
      <c r="C576" s="3" t="s">
        <v>56</v>
      </c>
      <c r="D576" s="38" t="str">
        <f>W32</f>
        <v>OCTUBRE-25</v>
      </c>
      <c r="E576" s="8">
        <f t="shared" ref="E576:L576" si="566">E513</f>
        <v>0.223219</v>
      </c>
      <c r="F576" s="8">
        <f t="shared" si="566"/>
        <v>0.15126100000000001</v>
      </c>
      <c r="G576" s="8">
        <f t="shared" si="566"/>
        <v>0.12598300000000001</v>
      </c>
      <c r="H576" s="8">
        <f t="shared" si="566"/>
        <v>0</v>
      </c>
      <c r="I576" s="8">
        <f t="shared" si="566"/>
        <v>0</v>
      </c>
      <c r="J576" s="8">
        <f t="shared" si="566"/>
        <v>0</v>
      </c>
      <c r="K576" s="8">
        <f t="shared" si="566"/>
        <v>9.7820309589041102E-2</v>
      </c>
      <c r="L576" s="8">
        <f t="shared" si="566"/>
        <v>5.1302528767123289E-2</v>
      </c>
      <c r="M576" s="8"/>
      <c r="N576" s="8"/>
      <c r="O576" s="8"/>
      <c r="P576" s="8"/>
    </row>
    <row r="577" spans="1:17">
      <c r="A577" s="3" t="str">
        <f t="shared" si="563"/>
        <v>2.0TDOCTUBRE-25ESTABLE PLUS N2</v>
      </c>
      <c r="B577" s="41" t="str">
        <f t="shared" si="525"/>
        <v>ESTABLE PLUS N2</v>
      </c>
      <c r="C577" s="3" t="s">
        <v>56</v>
      </c>
      <c r="D577" s="38" t="str">
        <f>W32</f>
        <v>OCTUBRE-25</v>
      </c>
      <c r="E577" s="8">
        <f t="shared" ref="E577:L577" si="567">E514</f>
        <v>0.21795999999999999</v>
      </c>
      <c r="F577" s="8">
        <f t="shared" si="567"/>
        <v>0.14600199999999999</v>
      </c>
      <c r="G577" s="8">
        <f t="shared" si="567"/>
        <v>0.120725</v>
      </c>
      <c r="H577" s="8">
        <f t="shared" si="567"/>
        <v>0</v>
      </c>
      <c r="I577" s="8">
        <f t="shared" si="567"/>
        <v>0</v>
      </c>
      <c r="J577" s="8">
        <f t="shared" si="567"/>
        <v>0</v>
      </c>
      <c r="K577" s="8">
        <f t="shared" si="567"/>
        <v>9.2340857534246576E-2</v>
      </c>
      <c r="L577" s="8">
        <f t="shared" si="567"/>
        <v>4.5823076712328763E-2</v>
      </c>
      <c r="M577" s="8"/>
      <c r="N577" s="8"/>
      <c r="O577" s="8"/>
      <c r="P577" s="8"/>
    </row>
    <row r="578" spans="1:17">
      <c r="A578" s="3" t="str">
        <f t="shared" si="563"/>
        <v>2.0TDOCTUBRE-25ESTABLE PLUS N3</v>
      </c>
      <c r="B578" s="41" t="str">
        <f t="shared" si="525"/>
        <v>ESTABLE PLUS N3</v>
      </c>
      <c r="C578" s="3" t="s">
        <v>56</v>
      </c>
      <c r="D578" s="38" t="str">
        <f>W32</f>
        <v>OCTUBRE-25</v>
      </c>
      <c r="E578" s="8">
        <f t="shared" ref="E578:L578" si="568">E515</f>
        <v>0.21335100000000001</v>
      </c>
      <c r="F578" s="8">
        <f t="shared" si="568"/>
        <v>0.14139299999999999</v>
      </c>
      <c r="G578" s="8">
        <f t="shared" si="568"/>
        <v>0.116115</v>
      </c>
      <c r="H578" s="8">
        <f t="shared" si="568"/>
        <v>0</v>
      </c>
      <c r="I578" s="8">
        <f t="shared" si="568"/>
        <v>0</v>
      </c>
      <c r="J578" s="8">
        <f t="shared" si="568"/>
        <v>0</v>
      </c>
      <c r="K578" s="8">
        <f t="shared" si="568"/>
        <v>8.686140547945205E-2</v>
      </c>
      <c r="L578" s="8">
        <f t="shared" si="568"/>
        <v>4.0343624657534244E-2</v>
      </c>
      <c r="M578" s="8"/>
      <c r="N578" s="8"/>
      <c r="O578" s="8"/>
      <c r="P578" s="8"/>
    </row>
    <row r="579" spans="1:17">
      <c r="A579" s="3" t="str">
        <f t="shared" si="563"/>
        <v>2.0TDOCTUBRE-251P N1</v>
      </c>
      <c r="B579" s="41" t="str">
        <f t="shared" si="525"/>
        <v>1P N1</v>
      </c>
      <c r="C579" s="3" t="s">
        <v>56</v>
      </c>
      <c r="D579" s="38" t="str">
        <f>W32</f>
        <v>OCTUBRE-25</v>
      </c>
      <c r="E579" s="8">
        <f t="shared" ref="E579:L579" si="569">E516</f>
        <v>0.15454999999999999</v>
      </c>
      <c r="F579" s="8">
        <f t="shared" si="569"/>
        <v>0.15454999999999999</v>
      </c>
      <c r="G579" s="8">
        <f t="shared" si="569"/>
        <v>0.15454999999999999</v>
      </c>
      <c r="H579" s="8">
        <f t="shared" si="569"/>
        <v>0</v>
      </c>
      <c r="I579" s="8">
        <f t="shared" si="569"/>
        <v>0</v>
      </c>
      <c r="J579" s="8">
        <f t="shared" si="569"/>
        <v>0</v>
      </c>
      <c r="K579" s="8">
        <f t="shared" si="569"/>
        <v>0.10877921369863014</v>
      </c>
      <c r="L579" s="8">
        <f t="shared" si="569"/>
        <v>5.9521706849315063E-2</v>
      </c>
      <c r="M579" s="8"/>
      <c r="N579" s="8"/>
      <c r="O579" s="8"/>
      <c r="P579" s="8"/>
    </row>
    <row r="580" spans="1:17">
      <c r="A580" s="3" t="str">
        <f t="shared" si="563"/>
        <v>2.0TDOCTUBRE-251P N2</v>
      </c>
      <c r="B580" s="41" t="str">
        <f t="shared" si="525"/>
        <v>1P N2</v>
      </c>
      <c r="C580" s="3" t="s">
        <v>56</v>
      </c>
      <c r="D580" s="38" t="str">
        <f>W32</f>
        <v>OCTUBRE-25</v>
      </c>
      <c r="E580" s="8">
        <f t="shared" ref="E580:L580" si="570">E517</f>
        <v>0.149474</v>
      </c>
      <c r="F580" s="8">
        <f t="shared" si="570"/>
        <v>0.149474</v>
      </c>
      <c r="G580" s="8">
        <f t="shared" si="570"/>
        <v>0.149474</v>
      </c>
      <c r="H580" s="8">
        <f t="shared" si="570"/>
        <v>0</v>
      </c>
      <c r="I580" s="8">
        <f t="shared" si="570"/>
        <v>0</v>
      </c>
      <c r="J580" s="8">
        <f t="shared" si="570"/>
        <v>0</v>
      </c>
      <c r="K580" s="8">
        <f t="shared" si="570"/>
        <v>0.10329976164383563</v>
      </c>
      <c r="L580" s="8">
        <f t="shared" si="570"/>
        <v>5.4042254794520544E-2</v>
      </c>
      <c r="M580" s="8"/>
      <c r="N580" s="8"/>
      <c r="O580" s="8"/>
      <c r="P580" s="8"/>
    </row>
    <row r="581" spans="1:17">
      <c r="A581" s="3" t="str">
        <f t="shared" si="563"/>
        <v>2.0TDOCTUBRE-251P N3</v>
      </c>
      <c r="B581" s="41" t="str">
        <f t="shared" si="525"/>
        <v>1P N3</v>
      </c>
      <c r="C581" s="3" t="s">
        <v>56</v>
      </c>
      <c r="D581" s="38" t="str">
        <f>W32</f>
        <v>OCTUBRE-25</v>
      </c>
      <c r="E581" s="8">
        <f t="shared" ref="E581:L581" si="571">E518</f>
        <v>0.144398</v>
      </c>
      <c r="F581" s="8">
        <f t="shared" si="571"/>
        <v>0.144398</v>
      </c>
      <c r="G581" s="8">
        <f t="shared" si="571"/>
        <v>0.144398</v>
      </c>
      <c r="H581" s="8">
        <f t="shared" si="571"/>
        <v>0</v>
      </c>
      <c r="I581" s="8">
        <f t="shared" si="571"/>
        <v>0</v>
      </c>
      <c r="J581" s="8">
        <f t="shared" si="571"/>
        <v>0</v>
      </c>
      <c r="K581" s="8">
        <f t="shared" si="571"/>
        <v>9.3710720547945214E-2</v>
      </c>
      <c r="L581" s="8">
        <f t="shared" si="571"/>
        <v>5.4042254794520544E-2</v>
      </c>
      <c r="M581" s="8"/>
      <c r="N581" s="8"/>
      <c r="O581" s="8"/>
      <c r="P581" s="8"/>
    </row>
    <row r="582" spans="1:17">
      <c r="A582" s="3" t="str">
        <f t="shared" si="563"/>
        <v>2.0TDOCTUBRE-251P XL N1</v>
      </c>
      <c r="B582" s="41" t="str">
        <f t="shared" si="525"/>
        <v>1P XL N1</v>
      </c>
      <c r="C582" s="3" t="s">
        <v>56</v>
      </c>
      <c r="D582" s="38" t="str">
        <f>W32</f>
        <v>OCTUBRE-25</v>
      </c>
      <c r="E582" s="8">
        <f>E519</f>
        <v>0.15454999999999999</v>
      </c>
      <c r="F582" s="8">
        <f t="shared" ref="F582:L582" si="572">F519</f>
        <v>0.15454999999999999</v>
      </c>
      <c r="G582" s="8">
        <f t="shared" si="572"/>
        <v>0.15454999999999999</v>
      </c>
      <c r="H582" s="8">
        <f t="shared" si="572"/>
        <v>0</v>
      </c>
      <c r="I582" s="8">
        <f t="shared" si="572"/>
        <v>0</v>
      </c>
      <c r="J582" s="8">
        <f t="shared" si="572"/>
        <v>0</v>
      </c>
      <c r="K582" s="8">
        <f t="shared" si="572"/>
        <v>0.16494359726027397</v>
      </c>
      <c r="L582" s="8">
        <f t="shared" si="572"/>
        <v>0.15815184383561642</v>
      </c>
      <c r="M582" s="8"/>
      <c r="N582" s="8"/>
      <c r="O582" s="8"/>
      <c r="P582" s="8"/>
      <c r="Q582" s="8"/>
    </row>
    <row r="583" spans="1:17">
      <c r="A583" s="3" t="str">
        <f t="shared" si="563"/>
        <v>2.0TDOCTUBRE-251P XL N2</v>
      </c>
      <c r="B583" s="41" t="str">
        <f t="shared" si="525"/>
        <v>1P XL N2</v>
      </c>
      <c r="C583" s="3" t="s">
        <v>56</v>
      </c>
      <c r="D583" s="38" t="str">
        <f>W32</f>
        <v>OCTUBRE-25</v>
      </c>
      <c r="E583" s="8">
        <f t="shared" ref="E583:L583" si="573">E520</f>
        <v>0.149474</v>
      </c>
      <c r="F583" s="8">
        <f t="shared" si="573"/>
        <v>0.149474</v>
      </c>
      <c r="G583" s="8">
        <f t="shared" si="573"/>
        <v>0.149474</v>
      </c>
      <c r="H583" s="8">
        <f t="shared" si="573"/>
        <v>0</v>
      </c>
      <c r="I583" s="8">
        <f t="shared" si="573"/>
        <v>0</v>
      </c>
      <c r="J583" s="8">
        <f t="shared" si="573"/>
        <v>0</v>
      </c>
      <c r="K583" s="8">
        <f t="shared" si="573"/>
        <v>0.15049465753424657</v>
      </c>
      <c r="L583" s="8">
        <f t="shared" si="573"/>
        <v>0.14437695342465753</v>
      </c>
      <c r="M583" s="8"/>
      <c r="N583" s="8"/>
      <c r="O583" s="8"/>
      <c r="P583" s="8"/>
    </row>
    <row r="584" spans="1:17">
      <c r="A584" s="3" t="str">
        <f t="shared" si="563"/>
        <v>2.0TDOCTUBRE-251P XL N3</v>
      </c>
      <c r="B584" s="41" t="str">
        <f t="shared" si="525"/>
        <v>1P XL N3</v>
      </c>
      <c r="C584" s="3" t="s">
        <v>56</v>
      </c>
      <c r="D584" s="38" t="str">
        <f>W32</f>
        <v>OCTUBRE-25</v>
      </c>
      <c r="E584" s="8">
        <f t="shared" ref="E584:L584" si="574">E521</f>
        <v>0.144398</v>
      </c>
      <c r="F584" s="8">
        <f t="shared" si="574"/>
        <v>0.144398</v>
      </c>
      <c r="G584" s="8">
        <f t="shared" si="574"/>
        <v>0.144398</v>
      </c>
      <c r="H584" s="8">
        <f t="shared" si="574"/>
        <v>0</v>
      </c>
      <c r="I584" s="8">
        <f t="shared" si="574"/>
        <v>0</v>
      </c>
      <c r="J584" s="8">
        <f t="shared" si="574"/>
        <v>0</v>
      </c>
      <c r="K584" s="8">
        <f t="shared" si="574"/>
        <v>0.14364534246575342</v>
      </c>
      <c r="L584" s="8">
        <f t="shared" si="574"/>
        <v>0.13341804931506851</v>
      </c>
      <c r="M584" s="8"/>
      <c r="N584" s="8"/>
      <c r="O584" s="8"/>
      <c r="P584" s="8"/>
    </row>
    <row r="585" spans="1:17">
      <c r="A585" s="3" t="str">
        <f t="shared" si="563"/>
        <v>2.0TDOCTUBRE-25ESTABLE TALLER N1</v>
      </c>
      <c r="B585" s="41" t="str">
        <f t="shared" si="525"/>
        <v>ESTABLE TALLER N1</v>
      </c>
      <c r="C585" s="3" t="s">
        <v>56</v>
      </c>
      <c r="D585" s="38" t="str">
        <f>W32</f>
        <v>OCTUBRE-25</v>
      </c>
      <c r="E585" s="8">
        <f t="shared" ref="E585:L585" si="575">E522</f>
        <v>0.22358600000000001</v>
      </c>
      <c r="F585" s="8">
        <f t="shared" si="575"/>
        <v>0.15425800000000001</v>
      </c>
      <c r="G585" s="8">
        <f t="shared" si="575"/>
        <v>0.11483500000000001</v>
      </c>
      <c r="H585" s="8">
        <f t="shared" si="575"/>
        <v>0</v>
      </c>
      <c r="I585" s="8">
        <f t="shared" si="575"/>
        <v>0</v>
      </c>
      <c r="J585" s="8">
        <f t="shared" si="575"/>
        <v>0</v>
      </c>
      <c r="K585" s="8">
        <f t="shared" si="575"/>
        <v>7.5902501369863012E-2</v>
      </c>
      <c r="L585" s="8">
        <f t="shared" si="575"/>
        <v>1.9874602739726028E-3</v>
      </c>
      <c r="M585" s="8"/>
      <c r="N585" s="8"/>
      <c r="O585" s="8"/>
      <c r="P585" s="8"/>
    </row>
    <row r="586" spans="1:17">
      <c r="A586" s="3" t="str">
        <f t="shared" si="563"/>
        <v>2.0TDOCTUBRE-25ESTABLE TALLER N2</v>
      </c>
      <c r="B586" s="41" t="str">
        <f t="shared" si="525"/>
        <v>ESTABLE TALLER N2</v>
      </c>
      <c r="C586" s="3" t="s">
        <v>56</v>
      </c>
      <c r="D586" s="38" t="str">
        <f>W32</f>
        <v>OCTUBRE-25</v>
      </c>
      <c r="E586" s="8">
        <f t="shared" ref="E586:L586" si="576">E523</f>
        <v>0.21176900000000001</v>
      </c>
      <c r="F586" s="8">
        <f t="shared" si="576"/>
        <v>0.14244100000000001</v>
      </c>
      <c r="G586" s="8">
        <f t="shared" si="576"/>
        <v>0.103017</v>
      </c>
      <c r="H586" s="8">
        <f t="shared" si="576"/>
        <v>0</v>
      </c>
      <c r="I586" s="8">
        <f t="shared" si="576"/>
        <v>0</v>
      </c>
      <c r="J586" s="8">
        <f t="shared" si="576"/>
        <v>0</v>
      </c>
      <c r="K586" s="8">
        <f t="shared" si="576"/>
        <v>7.5902501369863012E-2</v>
      </c>
      <c r="L586" s="8">
        <f t="shared" si="576"/>
        <v>1.9874602739726028E-3</v>
      </c>
      <c r="M586" s="8"/>
      <c r="N586" s="8"/>
      <c r="O586" s="8"/>
      <c r="P586" s="9"/>
    </row>
    <row r="587" spans="1:17">
      <c r="A587" s="3" t="str">
        <f t="shared" si="563"/>
        <v>2.0TDOCTUBRE-25ESTABLE TALLER N3</v>
      </c>
      <c r="B587" s="41" t="str">
        <f t="shared" si="525"/>
        <v>ESTABLE TALLER N3</v>
      </c>
      <c r="C587" s="3" t="s">
        <v>56</v>
      </c>
      <c r="D587" s="38" t="str">
        <f>W32</f>
        <v>OCTUBRE-25</v>
      </c>
      <c r="E587" s="8">
        <f t="shared" ref="E587:L587" si="577">E524</f>
        <v>0.20549400000000001</v>
      </c>
      <c r="F587" s="8">
        <f t="shared" si="577"/>
        <v>0.13616700000000001</v>
      </c>
      <c r="G587" s="8">
        <f t="shared" si="577"/>
        <v>9.6742999999999996E-2</v>
      </c>
      <c r="H587" s="8">
        <f t="shared" si="577"/>
        <v>0</v>
      </c>
      <c r="I587" s="8">
        <f t="shared" si="577"/>
        <v>0</v>
      </c>
      <c r="J587" s="8">
        <f t="shared" si="577"/>
        <v>0</v>
      </c>
      <c r="K587" s="8">
        <f t="shared" si="577"/>
        <v>7.5902501369863012E-2</v>
      </c>
      <c r="L587" s="8">
        <f t="shared" si="577"/>
        <v>1.9874602739726028E-3</v>
      </c>
      <c r="M587" s="8"/>
      <c r="N587" s="8"/>
      <c r="O587" s="8"/>
      <c r="P587" s="8"/>
    </row>
    <row r="588" spans="1:17">
      <c r="A588" s="3" t="str">
        <f t="shared" si="563"/>
        <v>2.0TDOCTUBRE-25ESTABLE TALLER + N1</v>
      </c>
      <c r="B588" s="41" t="str">
        <f t="shared" si="525"/>
        <v>ESTABLE TALLER + N1</v>
      </c>
      <c r="C588" s="3" t="s">
        <v>56</v>
      </c>
      <c r="D588" s="38" t="str">
        <f>W32</f>
        <v>OCTUBRE-25</v>
      </c>
      <c r="E588" s="8">
        <f t="shared" ref="E588:L588" si="578">E525</f>
        <v>0.21245900000000001</v>
      </c>
      <c r="F588" s="8">
        <f t="shared" si="578"/>
        <v>0.14313100000000001</v>
      </c>
      <c r="G588" s="8">
        <f t="shared" si="578"/>
        <v>0.10370799999999999</v>
      </c>
      <c r="H588" s="8">
        <f t="shared" si="578"/>
        <v>0</v>
      </c>
      <c r="I588" s="8">
        <f t="shared" si="578"/>
        <v>0</v>
      </c>
      <c r="J588" s="8">
        <f t="shared" si="578"/>
        <v>0</v>
      </c>
      <c r="K588" s="8">
        <f t="shared" si="578"/>
        <v>9.7820309589041102E-2</v>
      </c>
      <c r="L588" s="8">
        <f t="shared" si="578"/>
        <v>5.1302528767123289E-2</v>
      </c>
      <c r="M588" s="8"/>
      <c r="N588" s="8"/>
      <c r="O588" s="8"/>
      <c r="P588" s="8"/>
    </row>
    <row r="589" spans="1:17">
      <c r="A589" s="3" t="str">
        <f t="shared" si="563"/>
        <v>2.0TDOCTUBRE-25ESTABLE TALLER + N2</v>
      </c>
      <c r="B589" s="41" t="str">
        <f t="shared" si="525"/>
        <v>ESTABLE TALLER + N2</v>
      </c>
      <c r="C589" s="3" t="s">
        <v>56</v>
      </c>
      <c r="D589" s="38" t="str">
        <f>W32</f>
        <v>OCTUBRE-25</v>
      </c>
      <c r="E589" s="8">
        <f t="shared" ref="E589:L589" si="579">E526</f>
        <v>0.2072</v>
      </c>
      <c r="F589" s="8">
        <f t="shared" si="579"/>
        <v>0.13787199999999999</v>
      </c>
      <c r="G589" s="8">
        <f t="shared" si="579"/>
        <v>9.8448999999999995E-2</v>
      </c>
      <c r="H589" s="8">
        <f t="shared" si="579"/>
        <v>0</v>
      </c>
      <c r="I589" s="8">
        <f t="shared" si="579"/>
        <v>0</v>
      </c>
      <c r="J589" s="8">
        <f t="shared" si="579"/>
        <v>0</v>
      </c>
      <c r="K589" s="8">
        <f t="shared" si="579"/>
        <v>9.2340857534246576E-2</v>
      </c>
      <c r="L589" s="8">
        <f t="shared" si="579"/>
        <v>4.5823076712328763E-2</v>
      </c>
      <c r="M589" s="8"/>
      <c r="N589" s="8"/>
      <c r="O589" s="8"/>
      <c r="P589" s="8"/>
    </row>
    <row r="590" spans="1:17">
      <c r="A590" s="3" t="str">
        <f t="shared" si="563"/>
        <v>2.0TDOCTUBRE-25ESTABLE TALLER + N3</v>
      </c>
      <c r="B590" s="41" t="str">
        <f t="shared" si="525"/>
        <v>ESTABLE TALLER + N3</v>
      </c>
      <c r="C590" s="3" t="s">
        <v>56</v>
      </c>
      <c r="D590" s="38" t="str">
        <f>W32</f>
        <v>OCTUBRE-25</v>
      </c>
      <c r="E590" s="8">
        <f t="shared" ref="E590:L590" si="580">E527</f>
        <v>0.20259099999999999</v>
      </c>
      <c r="F590" s="8">
        <f t="shared" si="580"/>
        <v>0.13326299999999999</v>
      </c>
      <c r="G590" s="8">
        <f t="shared" si="580"/>
        <v>9.3840000000000007E-2</v>
      </c>
      <c r="H590" s="8">
        <f t="shared" si="580"/>
        <v>0</v>
      </c>
      <c r="I590" s="8">
        <f t="shared" si="580"/>
        <v>0</v>
      </c>
      <c r="J590" s="8">
        <f t="shared" si="580"/>
        <v>0</v>
      </c>
      <c r="K590" s="8">
        <f t="shared" si="580"/>
        <v>8.686140547945205E-2</v>
      </c>
      <c r="L590" s="8">
        <f t="shared" si="580"/>
        <v>4.0343624657534244E-2</v>
      </c>
      <c r="M590" s="8"/>
      <c r="N590" s="8"/>
      <c r="O590" s="8"/>
      <c r="P590" s="8"/>
    </row>
    <row r="591" spans="1:17">
      <c r="A591" s="3" t="str">
        <f t="shared" si="563"/>
        <v>2.0TDOCTUBRE-25DINAMICA N1</v>
      </c>
      <c r="B591" s="41" t="str">
        <f t="shared" si="525"/>
        <v>DINAMICA N1</v>
      </c>
      <c r="C591" s="3" t="s">
        <v>56</v>
      </c>
      <c r="D591" s="38" t="str">
        <f>W32</f>
        <v>OCTUBRE-25</v>
      </c>
      <c r="E591" s="58">
        <f>'DINAMICA N1'!AT54/1000</f>
        <v>0.23300070416854113</v>
      </c>
      <c r="F591" s="58">
        <f>'DINAMICA N1'!AU54/1000</f>
        <v>0.17388368740247365</v>
      </c>
      <c r="G591" s="58">
        <f>'DINAMICA N1'!AV54/1000</f>
        <v>0.14821554526682434</v>
      </c>
      <c r="H591" s="58"/>
      <c r="I591" s="58"/>
      <c r="J591" s="60"/>
      <c r="K591" s="58">
        <f t="shared" ref="K591:L591" si="581">K528</f>
        <v>7.5902501369863012E-2</v>
      </c>
      <c r="L591" s="58">
        <f t="shared" si="581"/>
        <v>1.9874602739726028E-3</v>
      </c>
      <c r="M591" s="60"/>
      <c r="N591" s="60"/>
      <c r="O591" s="60"/>
      <c r="P591" s="60"/>
    </row>
    <row r="592" spans="1:17">
      <c r="A592" s="3" t="str">
        <f t="shared" si="563"/>
        <v>2.0TDOCTUBRE-25DINAMICA N2</v>
      </c>
      <c r="B592" s="41" t="str">
        <f t="shared" si="525"/>
        <v>DINAMICA N2</v>
      </c>
      <c r="C592" s="3" t="s">
        <v>56</v>
      </c>
      <c r="D592" s="38" t="str">
        <f>W32</f>
        <v>OCTUBRE-25</v>
      </c>
      <c r="E592" s="58">
        <f>'DINAMICA N2'!AT54/1000</f>
        <v>0.2167460713685411</v>
      </c>
      <c r="F592" s="58">
        <f>'DINAMICA N2'!AU54/1000</f>
        <v>0.15762905460247364</v>
      </c>
      <c r="G592" s="58">
        <f>'DINAMICA N2'!AV54/1000</f>
        <v>0.13196091246682431</v>
      </c>
      <c r="H592" s="58"/>
      <c r="I592" s="58"/>
      <c r="J592" s="60"/>
      <c r="K592" s="58">
        <f t="shared" ref="K592:L592" si="582">K529</f>
        <v>7.5902501369863012E-2</v>
      </c>
      <c r="L592" s="58">
        <f t="shared" si="582"/>
        <v>1.9874602739726028E-3</v>
      </c>
      <c r="M592" s="60"/>
      <c r="N592" s="60"/>
      <c r="O592" s="60"/>
      <c r="P592" s="60"/>
    </row>
    <row r="593" spans="1:16">
      <c r="A593" s="3" t="str">
        <f t="shared" si="563"/>
        <v>2.0TDOCTUBRE-25DINAMICA N3</v>
      </c>
      <c r="B593" s="41" t="str">
        <f t="shared" si="525"/>
        <v>DINAMICA N3</v>
      </c>
      <c r="C593" s="3" t="s">
        <v>56</v>
      </c>
      <c r="D593" s="38" t="str">
        <f>W32</f>
        <v>OCTUBRE-25</v>
      </c>
      <c r="E593" s="58">
        <f>'DINAMICA N3'!AT54/1000</f>
        <v>0.21167982416854109</v>
      </c>
      <c r="F593" s="58">
        <f>'DINAMICA N3'!AU54/1000</f>
        <v>0.15256280740247366</v>
      </c>
      <c r="G593" s="58">
        <f>'DINAMICA N3'!AV54/1000</f>
        <v>0.1268946652668243</v>
      </c>
      <c r="H593" s="58"/>
      <c r="I593" s="58"/>
      <c r="J593" s="60"/>
      <c r="K593" s="58">
        <f t="shared" ref="K593:L593" si="583">K530</f>
        <v>7.5902501369863012E-2</v>
      </c>
      <c r="L593" s="58">
        <f t="shared" si="583"/>
        <v>1.9874602739726028E-3</v>
      </c>
      <c r="M593" s="60"/>
      <c r="N593" s="60"/>
      <c r="O593" s="60"/>
      <c r="P593" s="60"/>
    </row>
    <row r="594" spans="1:16">
      <c r="A594" s="3" t="str">
        <f>C594&amp;D594&amp;B594</f>
        <v>3.0TDOCTUBRE-25ESTABLE N1</v>
      </c>
      <c r="B594" s="41" t="str">
        <f t="shared" si="525"/>
        <v>ESTABLE N1</v>
      </c>
      <c r="C594" s="3" t="s">
        <v>31</v>
      </c>
      <c r="D594" s="38" t="str">
        <f>W32</f>
        <v>OCTUBRE-25</v>
      </c>
      <c r="E594" s="8">
        <f t="shared" ref="E594:J594" si="584">E531</f>
        <v>0.21865799999999999</v>
      </c>
      <c r="F594" s="8">
        <f t="shared" si="584"/>
        <v>0.18845600000000001</v>
      </c>
      <c r="G594" s="8">
        <f t="shared" si="584"/>
        <v>0.14840500000000001</v>
      </c>
      <c r="H594" s="8">
        <f t="shared" si="584"/>
        <v>0.125003</v>
      </c>
      <c r="I594" s="8">
        <f t="shared" si="584"/>
        <v>0.10786999999999999</v>
      </c>
      <c r="J594" s="8">
        <f t="shared" si="584"/>
        <v>0.13605</v>
      </c>
      <c r="K594" s="8">
        <f>K531</f>
        <v>5.5827197260273971E-2</v>
      </c>
      <c r="L594" s="8">
        <f t="shared" ref="L594:P594" si="585">L531</f>
        <v>2.9089372602739725E-2</v>
      </c>
      <c r="M594" s="8">
        <f t="shared" si="585"/>
        <v>1.2278175342465752E-2</v>
      </c>
      <c r="N594" s="8">
        <f t="shared" si="585"/>
        <v>1.0647487671232877E-2</v>
      </c>
      <c r="O594" s="8">
        <f t="shared" si="585"/>
        <v>6.8872630136986293E-3</v>
      </c>
      <c r="P594" s="8">
        <f t="shared" si="585"/>
        <v>3.9514712328767125E-3</v>
      </c>
    </row>
    <row r="595" spans="1:16">
      <c r="A595" s="3" t="str">
        <f t="shared" ref="A595:A614" si="586">C595&amp;D595&amp;B595</f>
        <v>3.0TDOCTUBRE-25ESTABLE N2</v>
      </c>
      <c r="B595" s="41" t="str">
        <f t="shared" si="525"/>
        <v>ESTABLE N2</v>
      </c>
      <c r="C595" s="3" t="s">
        <v>31</v>
      </c>
      <c r="D595" s="38" t="str">
        <f>W32</f>
        <v>OCTUBRE-25</v>
      </c>
      <c r="E595" s="8">
        <f t="shared" ref="E595:P595" si="587">E532</f>
        <v>0.206841</v>
      </c>
      <c r="F595" s="8">
        <f t="shared" si="587"/>
        <v>0.17663899999999999</v>
      </c>
      <c r="G595" s="8">
        <f t="shared" si="587"/>
        <v>0.13658799999999999</v>
      </c>
      <c r="H595" s="8">
        <f t="shared" si="587"/>
        <v>0.11318499999999999</v>
      </c>
      <c r="I595" s="8">
        <f t="shared" si="587"/>
        <v>9.6052999999999999E-2</v>
      </c>
      <c r="J595" s="8">
        <f t="shared" si="587"/>
        <v>0.124233</v>
      </c>
      <c r="K595" s="8">
        <f t="shared" si="587"/>
        <v>5.5827197260273971E-2</v>
      </c>
      <c r="L595" s="8">
        <f t="shared" si="587"/>
        <v>2.9089372602739725E-2</v>
      </c>
      <c r="M595" s="8">
        <f t="shared" si="587"/>
        <v>1.2278175342465752E-2</v>
      </c>
      <c r="N595" s="8">
        <f t="shared" si="587"/>
        <v>1.0647487671232877E-2</v>
      </c>
      <c r="O595" s="8">
        <f t="shared" si="587"/>
        <v>6.8872630136986293E-3</v>
      </c>
      <c r="P595" s="8">
        <f t="shared" si="587"/>
        <v>3.9514712328767125E-3</v>
      </c>
    </row>
    <row r="596" spans="1:16">
      <c r="A596" s="3" t="str">
        <f t="shared" si="586"/>
        <v>3.0TDOCTUBRE-25ESTABLE N3</v>
      </c>
      <c r="B596" s="41" t="str">
        <f t="shared" si="525"/>
        <v>ESTABLE N3</v>
      </c>
      <c r="C596" s="3" t="s">
        <v>31</v>
      </c>
      <c r="D596" s="38" t="str">
        <f>W32</f>
        <v>OCTUBRE-25</v>
      </c>
      <c r="E596" s="8">
        <f t="shared" ref="E596:P596" si="588">E533</f>
        <v>0.200567</v>
      </c>
      <c r="F596" s="8">
        <f t="shared" si="588"/>
        <v>0.17036499999999999</v>
      </c>
      <c r="G596" s="8">
        <f t="shared" si="588"/>
        <v>0.13031400000000001</v>
      </c>
      <c r="H596" s="8">
        <f t="shared" si="588"/>
        <v>0.10691100000000001</v>
      </c>
      <c r="I596" s="8">
        <f t="shared" si="588"/>
        <v>8.9778999999999998E-2</v>
      </c>
      <c r="J596" s="8">
        <f t="shared" si="588"/>
        <v>0.11795899999999999</v>
      </c>
      <c r="K596" s="8">
        <f t="shared" si="588"/>
        <v>5.5827197260273971E-2</v>
      </c>
      <c r="L596" s="8">
        <f t="shared" si="588"/>
        <v>2.9089372602739725E-2</v>
      </c>
      <c r="M596" s="8">
        <f t="shared" si="588"/>
        <v>1.2278175342465752E-2</v>
      </c>
      <c r="N596" s="8">
        <f t="shared" si="588"/>
        <v>1.0647487671232877E-2</v>
      </c>
      <c r="O596" s="8">
        <f t="shared" si="588"/>
        <v>6.8872630136986293E-3</v>
      </c>
      <c r="P596" s="8">
        <f t="shared" si="588"/>
        <v>3.9514712328767125E-3</v>
      </c>
    </row>
    <row r="597" spans="1:16">
      <c r="A597" s="3" t="str">
        <f t="shared" si="586"/>
        <v>3.0TDOCTUBRE-25ESTABLE PLUS N1</v>
      </c>
      <c r="B597" s="41" t="str">
        <f t="shared" si="525"/>
        <v>ESTABLE PLUS N1</v>
      </c>
      <c r="C597" s="3" t="s">
        <v>31</v>
      </c>
      <c r="D597" s="38" t="str">
        <f>W32</f>
        <v>OCTUBRE-25</v>
      </c>
      <c r="E597" s="8">
        <f t="shared" ref="E597:P597" si="589">E534</f>
        <v>0.20809</v>
      </c>
      <c r="F597" s="8">
        <f t="shared" si="589"/>
        <v>0.17788799999999999</v>
      </c>
      <c r="G597" s="8">
        <f t="shared" si="589"/>
        <v>0.13783599999999999</v>
      </c>
      <c r="H597" s="8">
        <f t="shared" si="589"/>
        <v>0.11443399999999999</v>
      </c>
      <c r="I597" s="8">
        <f t="shared" si="589"/>
        <v>9.7302E-2</v>
      </c>
      <c r="J597" s="8">
        <f t="shared" si="589"/>
        <v>0.12548200000000001</v>
      </c>
      <c r="K597" s="8">
        <f t="shared" si="589"/>
        <v>6.4046375342465753E-2</v>
      </c>
      <c r="L597" s="8">
        <f t="shared" si="589"/>
        <v>3.7308550684931503E-2</v>
      </c>
      <c r="M597" s="8">
        <f t="shared" si="589"/>
        <v>2.0497353424657534E-2</v>
      </c>
      <c r="N597" s="8">
        <f t="shared" si="589"/>
        <v>2.9825569863013698E-2</v>
      </c>
      <c r="O597" s="8">
        <f t="shared" si="589"/>
        <v>3.1544797260273975E-2</v>
      </c>
      <c r="P597" s="8">
        <f t="shared" si="589"/>
        <v>3.1348731506849317E-2</v>
      </c>
    </row>
    <row r="598" spans="1:16">
      <c r="A598" s="3" t="str">
        <f t="shared" si="586"/>
        <v>3.0TDOCTUBRE-25ESTABLE PLUS N2</v>
      </c>
      <c r="B598" s="41" t="str">
        <f t="shared" si="525"/>
        <v>ESTABLE PLUS N2</v>
      </c>
      <c r="C598" s="3" t="s">
        <v>31</v>
      </c>
      <c r="D598" s="38" t="str">
        <f>W32</f>
        <v>OCTUBRE-25</v>
      </c>
      <c r="E598" s="8">
        <f t="shared" ref="E598:P598" si="590">E535</f>
        <v>0.203074</v>
      </c>
      <c r="F598" s="8">
        <f t="shared" si="590"/>
        <v>0.172872</v>
      </c>
      <c r="G598" s="8">
        <f t="shared" si="590"/>
        <v>0.13282099999999999</v>
      </c>
      <c r="H598" s="8">
        <f t="shared" si="590"/>
        <v>0.109419</v>
      </c>
      <c r="I598" s="8">
        <f t="shared" si="590"/>
        <v>9.2286000000000007E-2</v>
      </c>
      <c r="J598" s="8">
        <f t="shared" si="590"/>
        <v>0.120466</v>
      </c>
      <c r="K598" s="8">
        <f t="shared" si="590"/>
        <v>5.9936786301369858E-2</v>
      </c>
      <c r="L598" s="8">
        <f t="shared" si="590"/>
        <v>3.3198961643835616E-2</v>
      </c>
      <c r="M598" s="8">
        <f t="shared" si="590"/>
        <v>1.6387764383561643E-2</v>
      </c>
      <c r="N598" s="8">
        <f t="shared" si="590"/>
        <v>2.5715980821917811E-2</v>
      </c>
      <c r="O598" s="8">
        <f t="shared" si="590"/>
        <v>2.7435208219178085E-2</v>
      </c>
      <c r="P598" s="8">
        <f t="shared" si="590"/>
        <v>2.7239142465753426E-2</v>
      </c>
    </row>
    <row r="599" spans="1:16">
      <c r="A599" s="3" t="str">
        <f t="shared" si="586"/>
        <v>3.0TDOCTUBRE-25ESTABLE PLUS N3</v>
      </c>
      <c r="B599" s="41" t="str">
        <f t="shared" si="525"/>
        <v>ESTABLE PLUS N3</v>
      </c>
      <c r="C599" s="3" t="s">
        <v>31</v>
      </c>
      <c r="D599" s="38" t="str">
        <f>W32</f>
        <v>OCTUBRE-25</v>
      </c>
      <c r="E599" s="8">
        <f t="shared" ref="E599:P599" si="591">E536</f>
        <v>0.19886100000000001</v>
      </c>
      <c r="F599" s="8">
        <f t="shared" si="591"/>
        <v>0.168659</v>
      </c>
      <c r="G599" s="8">
        <f t="shared" si="591"/>
        <v>0.128608</v>
      </c>
      <c r="H599" s="8">
        <f t="shared" si="591"/>
        <v>0.10520599999999999</v>
      </c>
      <c r="I599" s="8">
        <f t="shared" si="591"/>
        <v>8.8072999999999999E-2</v>
      </c>
      <c r="J599" s="8">
        <f t="shared" si="591"/>
        <v>0.116253</v>
      </c>
      <c r="K599" s="8">
        <f t="shared" si="591"/>
        <v>5.7197060273972596E-2</v>
      </c>
      <c r="L599" s="8">
        <f t="shared" si="591"/>
        <v>3.0459235616438356E-2</v>
      </c>
      <c r="M599" s="8">
        <f t="shared" si="591"/>
        <v>1.3648038356164384E-2</v>
      </c>
      <c r="N599" s="8">
        <f t="shared" si="591"/>
        <v>2.0236528767123285E-2</v>
      </c>
      <c r="O599" s="8">
        <f t="shared" si="591"/>
        <v>2.0585893150684931E-2</v>
      </c>
      <c r="P599" s="8">
        <f t="shared" si="591"/>
        <v>2.0389827397260276E-2</v>
      </c>
    </row>
    <row r="600" spans="1:16">
      <c r="A600" s="3" t="str">
        <f t="shared" si="586"/>
        <v>3.0TDOCTUBRE-251P N1</v>
      </c>
      <c r="B600" s="41" t="str">
        <f t="shared" si="525"/>
        <v>1P N1</v>
      </c>
      <c r="C600" s="3" t="s">
        <v>31</v>
      </c>
      <c r="D600" s="38" t="str">
        <f>W32</f>
        <v>OCTUBRE-25</v>
      </c>
      <c r="E600" s="8">
        <f t="shared" ref="E600:P600" si="592">E537</f>
        <v>0.136685</v>
      </c>
      <c r="F600" s="8">
        <f t="shared" si="592"/>
        <v>0.136685</v>
      </c>
      <c r="G600" s="8">
        <f t="shared" si="592"/>
        <v>0.136685</v>
      </c>
      <c r="H600" s="8">
        <f t="shared" si="592"/>
        <v>0.136685</v>
      </c>
      <c r="I600" s="8">
        <f t="shared" si="592"/>
        <v>0.136685</v>
      </c>
      <c r="J600" s="8">
        <f t="shared" si="592"/>
        <v>0.136685</v>
      </c>
      <c r="K600" s="8">
        <f t="shared" si="592"/>
        <v>6.815596438356164E-2</v>
      </c>
      <c r="L600" s="8">
        <f t="shared" si="592"/>
        <v>4.1418139726027398E-2</v>
      </c>
      <c r="M600" s="8">
        <f t="shared" si="592"/>
        <v>2.4606942465753425E-2</v>
      </c>
      <c r="N600" s="8">
        <f t="shared" si="592"/>
        <v>3.3935158904109593E-2</v>
      </c>
      <c r="O600" s="8">
        <f t="shared" si="592"/>
        <v>3.8394112328767126E-2</v>
      </c>
      <c r="P600" s="8">
        <f t="shared" si="592"/>
        <v>3.9567909589041099E-2</v>
      </c>
    </row>
    <row r="601" spans="1:16">
      <c r="A601" s="3" t="str">
        <f t="shared" si="586"/>
        <v>3.0TDOCTUBRE-251P N2</v>
      </c>
      <c r="B601" s="41" t="str">
        <f t="shared" si="525"/>
        <v>1P N2</v>
      </c>
      <c r="C601" s="3" t="s">
        <v>31</v>
      </c>
      <c r="D601" s="38" t="str">
        <f>W32</f>
        <v>OCTUBRE-25</v>
      </c>
      <c r="E601" s="8">
        <f t="shared" ref="E601:P601" si="593">E538</f>
        <v>0.131609</v>
      </c>
      <c r="F601" s="8">
        <f t="shared" si="593"/>
        <v>0.131609</v>
      </c>
      <c r="G601" s="8">
        <f t="shared" si="593"/>
        <v>0.131609</v>
      </c>
      <c r="H601" s="8">
        <f t="shared" si="593"/>
        <v>0.131609</v>
      </c>
      <c r="I601" s="8">
        <f t="shared" si="593"/>
        <v>0.131609</v>
      </c>
      <c r="J601" s="8">
        <f t="shared" si="593"/>
        <v>0.131609</v>
      </c>
      <c r="K601" s="8">
        <f t="shared" si="593"/>
        <v>6.4046375342465753E-2</v>
      </c>
      <c r="L601" s="8">
        <f t="shared" si="593"/>
        <v>3.7308550684931503E-2</v>
      </c>
      <c r="M601" s="8">
        <f t="shared" si="593"/>
        <v>2.0771326027397261E-2</v>
      </c>
      <c r="N601" s="8">
        <f t="shared" si="593"/>
        <v>3.119543287671233E-2</v>
      </c>
      <c r="O601" s="8">
        <f t="shared" si="593"/>
        <v>3.5654386301369863E-2</v>
      </c>
      <c r="P601" s="8">
        <f t="shared" si="593"/>
        <v>3.6828183561643836E-2</v>
      </c>
    </row>
    <row r="602" spans="1:16">
      <c r="A602" s="3" t="str">
        <f t="shared" si="586"/>
        <v>3.0TDOCTUBRE-251P N3</v>
      </c>
      <c r="B602" s="41" t="str">
        <f t="shared" si="525"/>
        <v>1P N3</v>
      </c>
      <c r="C602" s="3" t="s">
        <v>31</v>
      </c>
      <c r="D602" s="38" t="str">
        <f>W32</f>
        <v>OCTUBRE-25</v>
      </c>
      <c r="E602" s="8">
        <f t="shared" ref="E602:P602" si="594">E539</f>
        <v>0.12653300000000001</v>
      </c>
      <c r="F602" s="8">
        <f t="shared" si="594"/>
        <v>0.12653300000000001</v>
      </c>
      <c r="G602" s="8">
        <f t="shared" si="594"/>
        <v>0.12653300000000001</v>
      </c>
      <c r="H602" s="8">
        <f t="shared" si="594"/>
        <v>0.12653300000000001</v>
      </c>
      <c r="I602" s="8">
        <f t="shared" si="594"/>
        <v>0.12653300000000001</v>
      </c>
      <c r="J602" s="8">
        <f t="shared" si="594"/>
        <v>0.12653300000000001</v>
      </c>
      <c r="K602" s="8">
        <f t="shared" si="594"/>
        <v>6.4046375342465753E-2</v>
      </c>
      <c r="L602" s="8">
        <f t="shared" si="594"/>
        <v>3.7308550684931503E-2</v>
      </c>
      <c r="M602" s="8">
        <f t="shared" si="594"/>
        <v>2.0497353424657534E-2</v>
      </c>
      <c r="N602" s="8">
        <f t="shared" si="594"/>
        <v>2.845570684931507E-2</v>
      </c>
      <c r="O602" s="8">
        <f t="shared" si="594"/>
        <v>2.8805071232876716E-2</v>
      </c>
      <c r="P602" s="8">
        <f t="shared" si="594"/>
        <v>2.7239142465753426E-2</v>
      </c>
    </row>
    <row r="603" spans="1:16">
      <c r="A603" s="3" t="str">
        <f t="shared" si="586"/>
        <v>3.0TDOCTUBRE-251P XL N1</v>
      </c>
      <c r="B603" s="41" t="str">
        <f t="shared" si="525"/>
        <v>1P XL N1</v>
      </c>
      <c r="C603" s="3" t="s">
        <v>31</v>
      </c>
      <c r="D603" s="38" t="str">
        <f>W32</f>
        <v>OCTUBRE-25</v>
      </c>
      <c r="E603" s="8">
        <f>E540</f>
        <v>0.136685</v>
      </c>
      <c r="F603" s="8">
        <f t="shared" ref="F603:P603" si="595">F540</f>
        <v>0.136685</v>
      </c>
      <c r="G603" s="8">
        <f t="shared" si="595"/>
        <v>0.136685</v>
      </c>
      <c r="H603" s="8">
        <f t="shared" si="595"/>
        <v>0.136685</v>
      </c>
      <c r="I603" s="8">
        <f t="shared" si="595"/>
        <v>0.136685</v>
      </c>
      <c r="J603" s="8">
        <f t="shared" si="595"/>
        <v>0.136685</v>
      </c>
      <c r="K603" s="8">
        <f t="shared" si="595"/>
        <v>7.4731306849315074E-2</v>
      </c>
      <c r="L603" s="8">
        <f t="shared" si="595"/>
        <v>4.7993482191780817E-2</v>
      </c>
      <c r="M603" s="8">
        <f t="shared" si="595"/>
        <v>3.1182284931506848E-2</v>
      </c>
      <c r="N603" s="8">
        <f t="shared" si="595"/>
        <v>4.0510501369863013E-2</v>
      </c>
      <c r="O603" s="8">
        <f t="shared" si="595"/>
        <v>4.4969454794520552E-2</v>
      </c>
      <c r="P603" s="8">
        <f t="shared" si="595"/>
        <v>4.6143252054794519E-2</v>
      </c>
    </row>
    <row r="604" spans="1:16">
      <c r="A604" s="3" t="str">
        <f t="shared" si="586"/>
        <v>3.0TDOCTUBRE-251P XL N2</v>
      </c>
      <c r="B604" s="41" t="str">
        <f t="shared" ref="B604:B667" si="596">B583</f>
        <v>1P XL N2</v>
      </c>
      <c r="C604" s="3" t="s">
        <v>31</v>
      </c>
      <c r="D604" s="38" t="str">
        <f>W32</f>
        <v>OCTUBRE-25</v>
      </c>
      <c r="E604" s="8">
        <f t="shared" ref="E604:P604" si="597">E541</f>
        <v>0.131609</v>
      </c>
      <c r="F604" s="8">
        <f t="shared" si="597"/>
        <v>0.131609</v>
      </c>
      <c r="G604" s="8">
        <f t="shared" si="597"/>
        <v>0.131609</v>
      </c>
      <c r="H604" s="8">
        <f t="shared" si="597"/>
        <v>0.131609</v>
      </c>
      <c r="I604" s="8">
        <f t="shared" si="597"/>
        <v>0.131609</v>
      </c>
      <c r="J604" s="8">
        <f t="shared" si="597"/>
        <v>0.131609</v>
      </c>
      <c r="K604" s="8">
        <f t="shared" si="597"/>
        <v>6.7557520547945199E-2</v>
      </c>
      <c r="L604" s="8">
        <f t="shared" si="597"/>
        <v>4.1785345205479454E-2</v>
      </c>
      <c r="M604" s="8">
        <f t="shared" si="597"/>
        <v>2.5650783561643836E-2</v>
      </c>
      <c r="N604" s="8">
        <f t="shared" si="597"/>
        <v>3.6113838356164385E-2</v>
      </c>
      <c r="O604" s="8">
        <f t="shared" si="597"/>
        <v>4.0625115068493152E-2</v>
      </c>
      <c r="P604" s="8">
        <f t="shared" si="597"/>
        <v>4.2072312328767125E-2</v>
      </c>
    </row>
    <row r="605" spans="1:16">
      <c r="A605" s="3" t="str">
        <f t="shared" si="586"/>
        <v>3.0TDOCTUBRE-251P XL N3</v>
      </c>
      <c r="B605" s="41" t="str">
        <f t="shared" si="596"/>
        <v>1P XL N3</v>
      </c>
      <c r="C605" s="3" t="s">
        <v>31</v>
      </c>
      <c r="D605" s="38" t="str">
        <f>W32</f>
        <v>OCTUBRE-25</v>
      </c>
      <c r="E605" s="8">
        <f t="shared" ref="E605:P605" si="598">E542</f>
        <v>0.12653300000000001</v>
      </c>
      <c r="F605" s="8">
        <f t="shared" si="598"/>
        <v>0.12653300000000001</v>
      </c>
      <c r="G605" s="8">
        <f t="shared" si="598"/>
        <v>0.12653300000000001</v>
      </c>
      <c r="H605" s="8">
        <f t="shared" si="598"/>
        <v>0.12653300000000001</v>
      </c>
      <c r="I605" s="8">
        <f t="shared" si="598"/>
        <v>0.12653300000000001</v>
      </c>
      <c r="J605" s="8">
        <f t="shared" si="598"/>
        <v>0.12653300000000001</v>
      </c>
      <c r="K605" s="8">
        <f t="shared" si="598"/>
        <v>6.6735602739726035E-2</v>
      </c>
      <c r="L605" s="8">
        <f t="shared" si="598"/>
        <v>4.0963427397260277E-2</v>
      </c>
      <c r="M605" s="8">
        <f t="shared" si="598"/>
        <v>2.4554893150684931E-2</v>
      </c>
      <c r="N605" s="8">
        <f t="shared" si="598"/>
        <v>3.2552194520547945E-2</v>
      </c>
      <c r="O605" s="8">
        <f t="shared" si="598"/>
        <v>3.2953882191780824E-2</v>
      </c>
      <c r="P605" s="8">
        <f t="shared" si="598"/>
        <v>3.1661353424657535E-2</v>
      </c>
    </row>
    <row r="606" spans="1:16">
      <c r="A606" s="3" t="str">
        <f t="shared" si="586"/>
        <v>3.0TDOCTUBRE-25ESTABLE TALLER N1</v>
      </c>
      <c r="B606" s="41" t="str">
        <f t="shared" si="596"/>
        <v>ESTABLE TALLER N1</v>
      </c>
      <c r="C606" s="3" t="s">
        <v>31</v>
      </c>
      <c r="D606" s="38" t="str">
        <f>W32</f>
        <v>OCTUBRE-25</v>
      </c>
      <c r="E606" s="8">
        <f t="shared" ref="E606:P606" si="599">E543</f>
        <v>0.21351600000000001</v>
      </c>
      <c r="F606" s="8">
        <f t="shared" si="599"/>
        <v>0.19653799999999999</v>
      </c>
      <c r="G606" s="8">
        <f t="shared" si="599"/>
        <v>0.145617</v>
      </c>
      <c r="H606" s="8">
        <f t="shared" si="599"/>
        <v>0.11894200000000001</v>
      </c>
      <c r="I606" s="8">
        <f t="shared" si="599"/>
        <v>0.10093299999999999</v>
      </c>
      <c r="J606" s="8">
        <f t="shared" si="599"/>
        <v>0.113591</v>
      </c>
      <c r="K606" s="8">
        <f t="shared" si="599"/>
        <v>5.5827197260273971E-2</v>
      </c>
      <c r="L606" s="8">
        <f t="shared" si="599"/>
        <v>2.9089372602739725E-2</v>
      </c>
      <c r="M606" s="8">
        <f t="shared" si="599"/>
        <v>1.2278175342465752E-2</v>
      </c>
      <c r="N606" s="8">
        <f t="shared" si="599"/>
        <v>1.0647487671232877E-2</v>
      </c>
      <c r="O606" s="8">
        <f t="shared" si="599"/>
        <v>6.8872630136986293E-3</v>
      </c>
      <c r="P606" s="8">
        <f t="shared" si="599"/>
        <v>3.9514712328767125E-3</v>
      </c>
    </row>
    <row r="607" spans="1:16">
      <c r="A607" s="3" t="str">
        <f t="shared" si="586"/>
        <v>3.0TDOCTUBRE-25ESTABLE TALLER N2</v>
      </c>
      <c r="B607" s="41" t="str">
        <f t="shared" si="596"/>
        <v>ESTABLE TALLER N2</v>
      </c>
      <c r="C607" s="3" t="s">
        <v>31</v>
      </c>
      <c r="D607" s="38" t="str">
        <f>W32</f>
        <v>OCTUBRE-25</v>
      </c>
      <c r="E607" s="8">
        <f t="shared" ref="E607:P607" si="600">E544</f>
        <v>0.20169899999999999</v>
      </c>
      <c r="F607" s="8">
        <f t="shared" si="600"/>
        <v>0.18472</v>
      </c>
      <c r="G607" s="8">
        <f t="shared" si="600"/>
        <v>0.1338</v>
      </c>
      <c r="H607" s="8">
        <f t="shared" si="600"/>
        <v>0.107124</v>
      </c>
      <c r="I607" s="8">
        <f t="shared" si="600"/>
        <v>8.9115E-2</v>
      </c>
      <c r="J607" s="8">
        <f t="shared" si="600"/>
        <v>0.101774</v>
      </c>
      <c r="K607" s="8">
        <f t="shared" si="600"/>
        <v>5.5827197260273971E-2</v>
      </c>
      <c r="L607" s="8">
        <f t="shared" si="600"/>
        <v>2.9089372602739725E-2</v>
      </c>
      <c r="M607" s="8">
        <f t="shared" si="600"/>
        <v>1.2278175342465752E-2</v>
      </c>
      <c r="N607" s="8">
        <f t="shared" si="600"/>
        <v>1.0647487671232877E-2</v>
      </c>
      <c r="O607" s="8">
        <f t="shared" si="600"/>
        <v>6.8872630136986293E-3</v>
      </c>
      <c r="P607" s="8">
        <f t="shared" si="600"/>
        <v>3.9514712328767125E-3</v>
      </c>
    </row>
    <row r="608" spans="1:16">
      <c r="A608" s="3" t="str">
        <f t="shared" si="586"/>
        <v>3.0TDOCTUBRE-25ESTABLE TALLER N3</v>
      </c>
      <c r="B608" s="41" t="str">
        <f t="shared" si="596"/>
        <v>ESTABLE TALLER N3</v>
      </c>
      <c r="C608" s="3" t="s">
        <v>31</v>
      </c>
      <c r="D608" s="38" t="str">
        <f>W32</f>
        <v>OCTUBRE-25</v>
      </c>
      <c r="E608" s="8">
        <f t="shared" ref="E608:P608" si="601">E545</f>
        <v>0.19542399999999999</v>
      </c>
      <c r="F608" s="8">
        <f t="shared" si="601"/>
        <v>0.17844599999999999</v>
      </c>
      <c r="G608" s="8">
        <f t="shared" si="601"/>
        <v>0.127526</v>
      </c>
      <c r="H608" s="8">
        <f t="shared" si="601"/>
        <v>0.10085</v>
      </c>
      <c r="I608" s="8">
        <f t="shared" si="601"/>
        <v>8.2840999999999998E-2</v>
      </c>
      <c r="J608" s="8">
        <f t="shared" si="601"/>
        <v>9.5499000000000001E-2</v>
      </c>
      <c r="K608" s="8">
        <f t="shared" si="601"/>
        <v>5.5827197260273971E-2</v>
      </c>
      <c r="L608" s="8">
        <f t="shared" si="601"/>
        <v>2.9089372602739725E-2</v>
      </c>
      <c r="M608" s="8">
        <f t="shared" si="601"/>
        <v>1.2278175342465752E-2</v>
      </c>
      <c r="N608" s="8">
        <f t="shared" si="601"/>
        <v>1.0647487671232877E-2</v>
      </c>
      <c r="O608" s="8">
        <f t="shared" si="601"/>
        <v>6.8872630136986293E-3</v>
      </c>
      <c r="P608" s="8">
        <f t="shared" si="601"/>
        <v>3.9514712328767125E-3</v>
      </c>
    </row>
    <row r="609" spans="1:16">
      <c r="A609" s="3" t="str">
        <f t="shared" si="586"/>
        <v>3.0TDOCTUBRE-25ESTABLE TALLER + N1</v>
      </c>
      <c r="B609" s="41" t="str">
        <f t="shared" si="596"/>
        <v>ESTABLE TALLER + N1</v>
      </c>
      <c r="C609" s="3" t="s">
        <v>31</v>
      </c>
      <c r="D609" s="38" t="str">
        <f>W32</f>
        <v>OCTUBRE-25</v>
      </c>
      <c r="E609" s="8">
        <f t="shared" ref="E609:P609" si="602">E546</f>
        <v>0.20294699999999999</v>
      </c>
      <c r="F609" s="8">
        <f t="shared" si="602"/>
        <v>0.185969</v>
      </c>
      <c r="G609" s="8">
        <f t="shared" si="602"/>
        <v>0.135049</v>
      </c>
      <c r="H609" s="8">
        <f t="shared" si="602"/>
        <v>0.108373</v>
      </c>
      <c r="I609" s="8">
        <f t="shared" si="602"/>
        <v>9.0364E-2</v>
      </c>
      <c r="J609" s="8">
        <f t="shared" si="602"/>
        <v>0.103022</v>
      </c>
      <c r="K609" s="8">
        <f t="shared" si="602"/>
        <v>6.4046375342465753E-2</v>
      </c>
      <c r="L609" s="8">
        <f t="shared" si="602"/>
        <v>3.7308550684931503E-2</v>
      </c>
      <c r="M609" s="8">
        <f t="shared" si="602"/>
        <v>2.0497353424657534E-2</v>
      </c>
      <c r="N609" s="8">
        <f t="shared" si="602"/>
        <v>2.9825569863013698E-2</v>
      </c>
      <c r="O609" s="8">
        <f t="shared" si="602"/>
        <v>3.1544797260273975E-2</v>
      </c>
      <c r="P609" s="8">
        <f t="shared" si="602"/>
        <v>3.1348731506849317E-2</v>
      </c>
    </row>
    <row r="610" spans="1:16">
      <c r="A610" s="3" t="str">
        <f t="shared" si="586"/>
        <v>3.0TDOCTUBRE-25ESTABLE TALLER + N2</v>
      </c>
      <c r="B610" s="41" t="str">
        <f t="shared" si="596"/>
        <v>ESTABLE TALLER + N2</v>
      </c>
      <c r="C610" s="3" t="s">
        <v>31</v>
      </c>
      <c r="D610" s="38" t="str">
        <f>W32</f>
        <v>OCTUBRE-25</v>
      </c>
      <c r="E610" s="8">
        <f t="shared" ref="E610:P610" si="603">E547</f>
        <v>0.197932</v>
      </c>
      <c r="F610" s="8">
        <f t="shared" si="603"/>
        <v>0.180954</v>
      </c>
      <c r="G610" s="8">
        <f t="shared" si="603"/>
        <v>0.13003300000000001</v>
      </c>
      <c r="H610" s="8">
        <f t="shared" si="603"/>
        <v>0.10335800000000001</v>
      </c>
      <c r="I610" s="8">
        <f t="shared" si="603"/>
        <v>8.5348999999999994E-2</v>
      </c>
      <c r="J610" s="8">
        <f t="shared" si="603"/>
        <v>9.8006999999999997E-2</v>
      </c>
      <c r="K610" s="8">
        <f t="shared" si="603"/>
        <v>5.9936786301369858E-2</v>
      </c>
      <c r="L610" s="8">
        <f t="shared" si="603"/>
        <v>3.3198961643835616E-2</v>
      </c>
      <c r="M610" s="8">
        <f t="shared" si="603"/>
        <v>1.6387764383561643E-2</v>
      </c>
      <c r="N610" s="8">
        <f t="shared" si="603"/>
        <v>2.5715980821917811E-2</v>
      </c>
      <c r="O610" s="8">
        <f t="shared" si="603"/>
        <v>2.7435208219178085E-2</v>
      </c>
      <c r="P610" s="8">
        <f t="shared" si="603"/>
        <v>2.7239142465753426E-2</v>
      </c>
    </row>
    <row r="611" spans="1:16">
      <c r="A611" s="3" t="str">
        <f t="shared" si="586"/>
        <v>3.0TDOCTUBRE-25ESTABLE TALLER + N3</v>
      </c>
      <c r="B611" s="41" t="str">
        <f t="shared" si="596"/>
        <v>ESTABLE TALLER + N3</v>
      </c>
      <c r="C611" s="3" t="s">
        <v>31</v>
      </c>
      <c r="D611" s="38" t="str">
        <f>W32</f>
        <v>OCTUBRE-25</v>
      </c>
      <c r="E611" s="8">
        <f t="shared" ref="E611:P611" si="604">E548</f>
        <v>0.193719</v>
      </c>
      <c r="F611" s="8">
        <f t="shared" si="604"/>
        <v>0.17674100000000001</v>
      </c>
      <c r="G611" s="8">
        <f t="shared" si="604"/>
        <v>0.12581999999999999</v>
      </c>
      <c r="H611" s="8">
        <f t="shared" si="604"/>
        <v>9.9144999999999997E-2</v>
      </c>
      <c r="I611" s="8">
        <f t="shared" si="604"/>
        <v>8.1136E-2</v>
      </c>
      <c r="J611" s="8">
        <f t="shared" si="604"/>
        <v>9.3794000000000002E-2</v>
      </c>
      <c r="K611" s="8">
        <f t="shared" si="604"/>
        <v>5.7197060273972596E-2</v>
      </c>
      <c r="L611" s="8">
        <f t="shared" si="604"/>
        <v>3.0459235616438356E-2</v>
      </c>
      <c r="M611" s="8">
        <f t="shared" si="604"/>
        <v>1.3648038356164384E-2</v>
      </c>
      <c r="N611" s="8">
        <f t="shared" si="604"/>
        <v>2.0236528767123285E-2</v>
      </c>
      <c r="O611" s="8">
        <f t="shared" si="604"/>
        <v>2.0585893150684931E-2</v>
      </c>
      <c r="P611" s="8">
        <f t="shared" si="604"/>
        <v>2.0389827397260276E-2</v>
      </c>
    </row>
    <row r="612" spans="1:16">
      <c r="A612" s="3" t="str">
        <f t="shared" si="586"/>
        <v>3.0TDOCTUBRE-25DINAMICA N1</v>
      </c>
      <c r="B612" s="41" t="str">
        <f t="shared" si="596"/>
        <v>DINAMICA N1</v>
      </c>
      <c r="C612" s="3" t="s">
        <v>31</v>
      </c>
      <c r="D612" s="38" t="str">
        <f>W32</f>
        <v>OCTUBRE-25</v>
      </c>
      <c r="E612" s="58">
        <f>'DINAMICA N1'!Z54/1000</f>
        <v>0</v>
      </c>
      <c r="F612" s="58">
        <f>IFERROR('DINAMICA N1'!AA54/1000,0)</f>
        <v>0</v>
      </c>
      <c r="G612" s="58">
        <f>'DINAMICA N1'!AB54/1000</f>
        <v>0.14787972757364817</v>
      </c>
      <c r="H612" s="58">
        <f>'DINAMICA N1'!AC54/1000</f>
        <v>0.167896330222295</v>
      </c>
      <c r="I612" s="58">
        <f>'DINAMICA N1'!AD54/1000</f>
        <v>0.14577858670433796</v>
      </c>
      <c r="J612" s="58">
        <f>'DINAMICA N1'!AE54/1000</f>
        <v>0.14882519500567873</v>
      </c>
      <c r="K612" s="58">
        <f t="shared" ref="K612:P612" si="605">K549</f>
        <v>5.5827197260273971E-2</v>
      </c>
      <c r="L612" s="58">
        <f t="shared" si="605"/>
        <v>2.9089372602739725E-2</v>
      </c>
      <c r="M612" s="58">
        <f t="shared" si="605"/>
        <v>1.2278175342465752E-2</v>
      </c>
      <c r="N612" s="58">
        <f t="shared" si="605"/>
        <v>1.0647487671232877E-2</v>
      </c>
      <c r="O612" s="58">
        <f t="shared" si="605"/>
        <v>6.8872630136986293E-3</v>
      </c>
      <c r="P612" s="58">
        <f t="shared" si="605"/>
        <v>3.9514712328767125E-3</v>
      </c>
    </row>
    <row r="613" spans="1:16">
      <c r="A613" s="3" t="str">
        <f t="shared" si="586"/>
        <v>3.0TDOCTUBRE-25DINAMICA N2</v>
      </c>
      <c r="B613" s="41" t="str">
        <f t="shared" si="596"/>
        <v>DINAMICA N2</v>
      </c>
      <c r="C613" s="3" t="s">
        <v>31</v>
      </c>
      <c r="D613" s="38" t="str">
        <f>W32</f>
        <v>OCTUBRE-25</v>
      </c>
      <c r="E613" s="58">
        <f>'DINAMICA N2'!Z54/1000</f>
        <v>0</v>
      </c>
      <c r="F613" s="58">
        <f>IFERROR('DINAMICA N2'!AA54/1000,0)</f>
        <v>0</v>
      </c>
      <c r="G613" s="58">
        <f>'DINAMICA N2'!AB54/1000</f>
        <v>0.13162509477364823</v>
      </c>
      <c r="H613" s="58">
        <f>'DINAMICA N2'!AC54/1000</f>
        <v>0.15164169742229497</v>
      </c>
      <c r="I613" s="58">
        <f>'DINAMICA N2'!AD54/1000</f>
        <v>0.12952395390433796</v>
      </c>
      <c r="J613" s="58">
        <f>'DINAMICA N2'!AE54/1000</f>
        <v>0.1325705622056787</v>
      </c>
      <c r="K613" s="58">
        <f t="shared" ref="K613:P613" si="606">K550</f>
        <v>5.5827197260273971E-2</v>
      </c>
      <c r="L613" s="58">
        <f t="shared" si="606"/>
        <v>2.9089372602739725E-2</v>
      </c>
      <c r="M613" s="58">
        <f t="shared" si="606"/>
        <v>1.2278175342465752E-2</v>
      </c>
      <c r="N613" s="58">
        <f t="shared" si="606"/>
        <v>1.0647487671232877E-2</v>
      </c>
      <c r="O613" s="58">
        <f t="shared" si="606"/>
        <v>6.8872630136986293E-3</v>
      </c>
      <c r="P613" s="58">
        <f t="shared" si="606"/>
        <v>3.9514712328767125E-3</v>
      </c>
    </row>
    <row r="614" spans="1:16">
      <c r="A614" s="3" t="str">
        <f t="shared" si="586"/>
        <v>3.0TDOCTUBRE-25DINAMICA N3</v>
      </c>
      <c r="B614" s="41" t="str">
        <f t="shared" si="596"/>
        <v>DINAMICA N3</v>
      </c>
      <c r="C614" s="3" t="s">
        <v>31</v>
      </c>
      <c r="D614" s="38" t="str">
        <f>W32</f>
        <v>OCTUBRE-25</v>
      </c>
      <c r="E614" s="58">
        <f>'DINAMICA N3'!Z54/1000</f>
        <v>0</v>
      </c>
      <c r="F614" s="58">
        <f>IFERROR('DINAMICA N3'!AA54/1000,0)</f>
        <v>0</v>
      </c>
      <c r="G614" s="58">
        <f>'DINAMICA N3'!AB54/1000</f>
        <v>0.12655884757364821</v>
      </c>
      <c r="H614" s="58">
        <f>'DINAMICA N3'!AC54/1000</f>
        <v>0.14657545022229501</v>
      </c>
      <c r="I614" s="58">
        <f>'DINAMICA N3'!AD54/1000</f>
        <v>0.12445770670433794</v>
      </c>
      <c r="J614" s="58">
        <f>'DINAMICA N3'!AE54/1000</f>
        <v>0.12750431500567871</v>
      </c>
      <c r="K614" s="58">
        <f t="shared" ref="K614:P614" si="607">K551</f>
        <v>5.5827197260273971E-2</v>
      </c>
      <c r="L614" s="58">
        <f t="shared" si="607"/>
        <v>2.9089372602739725E-2</v>
      </c>
      <c r="M614" s="58">
        <f t="shared" si="607"/>
        <v>1.2278175342465752E-2</v>
      </c>
      <c r="N614" s="58">
        <f t="shared" si="607"/>
        <v>1.0647487671232877E-2</v>
      </c>
      <c r="O614" s="58">
        <f t="shared" si="607"/>
        <v>6.8872630136986293E-3</v>
      </c>
      <c r="P614" s="58">
        <f t="shared" si="607"/>
        <v>3.9514712328767125E-3</v>
      </c>
    </row>
    <row r="615" spans="1:16">
      <c r="A615" s="3" t="str">
        <f>C615&amp;D615&amp;B615</f>
        <v>6.1TDOCTUBRE-25ESTABLE N1</v>
      </c>
      <c r="B615" s="41" t="str">
        <f t="shared" si="596"/>
        <v>ESTABLE N1</v>
      </c>
      <c r="C615" s="3" t="s">
        <v>32</v>
      </c>
      <c r="D615" s="38" t="str">
        <f>W32</f>
        <v>OCTUBRE-25</v>
      </c>
      <c r="E615" s="8">
        <f t="shared" ref="E615:J615" si="608">E552</f>
        <v>0.18954499999999999</v>
      </c>
      <c r="F615" s="8">
        <f t="shared" si="608"/>
        <v>0.166627</v>
      </c>
      <c r="G615" s="8">
        <f t="shared" si="608"/>
        <v>0.134685</v>
      </c>
      <c r="H615" s="8">
        <f t="shared" si="608"/>
        <v>0.11705599999999999</v>
      </c>
      <c r="I615" s="8">
        <f t="shared" si="608"/>
        <v>0.102246</v>
      </c>
      <c r="J615" s="8">
        <f t="shared" si="608"/>
        <v>0.133714</v>
      </c>
      <c r="K615" s="8">
        <f>K552</f>
        <v>8.1083200000000008E-2</v>
      </c>
      <c r="L615" s="8">
        <f t="shared" ref="L615:P615" si="609">L552</f>
        <v>4.2506052054794519E-2</v>
      </c>
      <c r="M615" s="8">
        <f t="shared" si="609"/>
        <v>1.8635290410958905E-2</v>
      </c>
      <c r="N615" s="8">
        <f t="shared" si="609"/>
        <v>1.4777613698630138E-2</v>
      </c>
      <c r="O615" s="8">
        <f t="shared" si="609"/>
        <v>5.8222273972602734E-3</v>
      </c>
      <c r="P615" s="8">
        <f t="shared" si="609"/>
        <v>2.7511808219178083E-3</v>
      </c>
    </row>
    <row r="616" spans="1:16">
      <c r="A616" s="3" t="str">
        <f t="shared" ref="A616:A635" si="610">C616&amp;D616&amp;B616</f>
        <v>6.1TDOCTUBRE-25ESTABLE N2</v>
      </c>
      <c r="B616" s="41" t="str">
        <f t="shared" si="596"/>
        <v>ESTABLE N2</v>
      </c>
      <c r="C616" s="3" t="s">
        <v>32</v>
      </c>
      <c r="D616" s="38" t="str">
        <f>W32</f>
        <v>OCTUBRE-25</v>
      </c>
      <c r="E616" s="8">
        <f t="shared" ref="E616:P616" si="611">E553</f>
        <v>0.177728</v>
      </c>
      <c r="F616" s="8">
        <f t="shared" si="611"/>
        <v>0.15481</v>
      </c>
      <c r="G616" s="8">
        <f t="shared" si="611"/>
        <v>0.122867</v>
      </c>
      <c r="H616" s="8">
        <f t="shared" si="611"/>
        <v>0.105239</v>
      </c>
      <c r="I616" s="8">
        <f t="shared" si="611"/>
        <v>9.0428999999999995E-2</v>
      </c>
      <c r="J616" s="8">
        <f t="shared" si="611"/>
        <v>0.12189700000000001</v>
      </c>
      <c r="K616" s="8">
        <f t="shared" si="611"/>
        <v>8.1083200000000008E-2</v>
      </c>
      <c r="L616" s="8">
        <f t="shared" si="611"/>
        <v>4.2506052054794519E-2</v>
      </c>
      <c r="M616" s="8">
        <f t="shared" si="611"/>
        <v>1.8635290410958905E-2</v>
      </c>
      <c r="N616" s="8">
        <f t="shared" si="611"/>
        <v>1.4777613698630138E-2</v>
      </c>
      <c r="O616" s="8">
        <f t="shared" si="611"/>
        <v>5.8222273972602734E-3</v>
      </c>
      <c r="P616" s="8">
        <f t="shared" si="611"/>
        <v>2.7511808219178083E-3</v>
      </c>
    </row>
    <row r="617" spans="1:16">
      <c r="A617" s="3" t="str">
        <f t="shared" si="610"/>
        <v>6.1TDOCTUBRE-25ESTABLE N3</v>
      </c>
      <c r="B617" s="41" t="str">
        <f t="shared" si="596"/>
        <v>ESTABLE N3</v>
      </c>
      <c r="C617" s="3" t="s">
        <v>32</v>
      </c>
      <c r="D617" s="38" t="str">
        <f>W32</f>
        <v>OCTUBRE-25</v>
      </c>
      <c r="E617" s="8">
        <f t="shared" ref="E617:P617" si="612">E554</f>
        <v>0.171454</v>
      </c>
      <c r="F617" s="8">
        <f t="shared" si="612"/>
        <v>0.148536</v>
      </c>
      <c r="G617" s="8">
        <f t="shared" si="612"/>
        <v>0.116593</v>
      </c>
      <c r="H617" s="8">
        <f t="shared" si="612"/>
        <v>9.8964999999999997E-2</v>
      </c>
      <c r="I617" s="8">
        <f t="shared" si="612"/>
        <v>8.4154999999999994E-2</v>
      </c>
      <c r="J617" s="8">
        <f t="shared" si="612"/>
        <v>0.115622</v>
      </c>
      <c r="K617" s="8">
        <f t="shared" si="612"/>
        <v>8.1083200000000008E-2</v>
      </c>
      <c r="L617" s="8">
        <f t="shared" si="612"/>
        <v>4.2506052054794519E-2</v>
      </c>
      <c r="M617" s="8">
        <f t="shared" si="612"/>
        <v>1.8635290410958905E-2</v>
      </c>
      <c r="N617" s="8">
        <f t="shared" si="612"/>
        <v>1.4777613698630138E-2</v>
      </c>
      <c r="O617" s="8">
        <f t="shared" si="612"/>
        <v>5.8222273972602734E-3</v>
      </c>
      <c r="P617" s="8">
        <f t="shared" si="612"/>
        <v>2.7511808219178083E-3</v>
      </c>
    </row>
    <row r="618" spans="1:16">
      <c r="A618" s="3" t="str">
        <f t="shared" si="610"/>
        <v>6.1TDOCTUBRE-25ESTABLE PLUS N1</v>
      </c>
      <c r="B618" s="41" t="str">
        <f t="shared" si="596"/>
        <v>ESTABLE PLUS N1</v>
      </c>
      <c r="C618" s="3" t="s">
        <v>32</v>
      </c>
      <c r="D618" s="38" t="str">
        <f>W32</f>
        <v>OCTUBRE-25</v>
      </c>
      <c r="E618" s="8">
        <f t="shared" ref="E618:P618" si="613">E555</f>
        <v>0.17787</v>
      </c>
      <c r="F618" s="8">
        <f t="shared" si="613"/>
        <v>0.15495200000000001</v>
      </c>
      <c r="G618" s="8">
        <f t="shared" si="613"/>
        <v>0.12300999999999999</v>
      </c>
      <c r="H618" s="8">
        <f t="shared" si="613"/>
        <v>0.105381</v>
      </c>
      <c r="I618" s="8">
        <f t="shared" si="613"/>
        <v>9.0570999999999999E-2</v>
      </c>
      <c r="J618" s="8">
        <f t="shared" si="613"/>
        <v>0.12203899999999999</v>
      </c>
      <c r="K618" s="8">
        <f t="shared" si="613"/>
        <v>8.9302378082191783E-2</v>
      </c>
      <c r="L618" s="8">
        <f t="shared" si="613"/>
        <v>5.07252301369863E-2</v>
      </c>
      <c r="M618" s="8">
        <f t="shared" si="613"/>
        <v>2.6854468493150683E-2</v>
      </c>
      <c r="N618" s="8">
        <f t="shared" si="613"/>
        <v>3.3955695890410961E-2</v>
      </c>
      <c r="O618" s="8">
        <f t="shared" si="613"/>
        <v>3.0479761643835618E-2</v>
      </c>
      <c r="P618" s="8">
        <f t="shared" si="613"/>
        <v>3.0148441095890412E-2</v>
      </c>
    </row>
    <row r="619" spans="1:16">
      <c r="A619" s="3" t="str">
        <f t="shared" si="610"/>
        <v>6.1TDOCTUBRE-25ESTABLE PLUS N2</v>
      </c>
      <c r="B619" s="41" t="str">
        <f t="shared" si="596"/>
        <v>ESTABLE PLUS N2</v>
      </c>
      <c r="C619" s="3" t="s">
        <v>32</v>
      </c>
      <c r="D619" s="38" t="str">
        <f>W32</f>
        <v>OCTUBRE-25</v>
      </c>
      <c r="E619" s="8">
        <f t="shared" ref="E619:P619" si="614">E556</f>
        <v>0.17380899999999999</v>
      </c>
      <c r="F619" s="8">
        <f t="shared" si="614"/>
        <v>0.150891</v>
      </c>
      <c r="G619" s="8">
        <f t="shared" si="614"/>
        <v>0.118949</v>
      </c>
      <c r="H619" s="8">
        <f t="shared" si="614"/>
        <v>0.10131999999999999</v>
      </c>
      <c r="I619" s="8">
        <f t="shared" si="614"/>
        <v>8.6510000000000004E-2</v>
      </c>
      <c r="J619" s="8">
        <f t="shared" si="614"/>
        <v>0.117978</v>
      </c>
      <c r="K619" s="8">
        <f t="shared" si="614"/>
        <v>8.5192789041095895E-2</v>
      </c>
      <c r="L619" s="8">
        <f t="shared" si="614"/>
        <v>4.6615641095890413E-2</v>
      </c>
      <c r="M619" s="8">
        <f t="shared" si="614"/>
        <v>2.2744879452054795E-2</v>
      </c>
      <c r="N619" s="8">
        <f t="shared" si="614"/>
        <v>2.984610684931507E-2</v>
      </c>
      <c r="O619" s="8">
        <f t="shared" si="614"/>
        <v>2.6370172602739727E-2</v>
      </c>
      <c r="P619" s="8">
        <f t="shared" si="614"/>
        <v>2.6038852054794524E-2</v>
      </c>
    </row>
    <row r="620" spans="1:16">
      <c r="A620" s="3" t="str">
        <f t="shared" si="610"/>
        <v>6.1TDOCTUBRE-25ESTABLE PLUS N3</v>
      </c>
      <c r="B620" s="41" t="str">
        <f t="shared" si="596"/>
        <v>ESTABLE PLUS N3</v>
      </c>
      <c r="C620" s="3" t="s">
        <v>32</v>
      </c>
      <c r="D620" s="38" t="str">
        <f>W32</f>
        <v>OCTUBRE-25</v>
      </c>
      <c r="E620" s="8">
        <f t="shared" ref="E620:P620" si="615">E557</f>
        <v>0.169626</v>
      </c>
      <c r="F620" s="8">
        <f t="shared" si="615"/>
        <v>0.14670900000000001</v>
      </c>
      <c r="G620" s="8">
        <f t="shared" si="615"/>
        <v>0.11476600000000001</v>
      </c>
      <c r="H620" s="8">
        <f t="shared" si="615"/>
        <v>9.7137000000000001E-2</v>
      </c>
      <c r="I620" s="8">
        <f t="shared" si="615"/>
        <v>8.2326999999999997E-2</v>
      </c>
      <c r="J620" s="8">
        <f t="shared" si="615"/>
        <v>0.11379499999999999</v>
      </c>
      <c r="K620" s="8">
        <f t="shared" si="615"/>
        <v>8.2453063013698633E-2</v>
      </c>
      <c r="L620" s="8">
        <f t="shared" si="615"/>
        <v>4.387591506849315E-2</v>
      </c>
      <c r="M620" s="8">
        <f t="shared" si="615"/>
        <v>2.0005153424657533E-2</v>
      </c>
      <c r="N620" s="8">
        <f t="shared" si="615"/>
        <v>2.4366654794520548E-2</v>
      </c>
      <c r="O620" s="8">
        <f t="shared" si="615"/>
        <v>1.9520857534246573E-2</v>
      </c>
      <c r="P620" s="8">
        <f t="shared" si="615"/>
        <v>1.9189536986301371E-2</v>
      </c>
    </row>
    <row r="621" spans="1:16">
      <c r="A621" s="3" t="str">
        <f t="shared" si="610"/>
        <v>6.1TDOCTUBRE-251P N1</v>
      </c>
      <c r="B621" s="41" t="str">
        <f t="shared" si="596"/>
        <v>1P N1</v>
      </c>
      <c r="C621" s="3" t="s">
        <v>32</v>
      </c>
      <c r="D621" s="38" t="str">
        <f>W32</f>
        <v>OCTUBRE-25</v>
      </c>
      <c r="E621" s="59">
        <f t="shared" ref="E621:P621" si="616">E558</f>
        <v>0</v>
      </c>
      <c r="F621" s="59">
        <f t="shared" si="616"/>
        <v>0</v>
      </c>
      <c r="G621" s="59">
        <f t="shared" si="616"/>
        <v>0</v>
      </c>
      <c r="H621" s="59">
        <f t="shared" si="616"/>
        <v>0</v>
      </c>
      <c r="I621" s="59">
        <f t="shared" si="616"/>
        <v>0</v>
      </c>
      <c r="J621" s="59">
        <f t="shared" si="616"/>
        <v>0</v>
      </c>
      <c r="K621" s="59">
        <f t="shared" si="616"/>
        <v>0</v>
      </c>
      <c r="L621" s="59">
        <f t="shared" si="616"/>
        <v>0</v>
      </c>
      <c r="M621" s="59">
        <f t="shared" si="616"/>
        <v>0</v>
      </c>
      <c r="N621" s="59">
        <f t="shared" si="616"/>
        <v>0</v>
      </c>
      <c r="O621" s="59">
        <f t="shared" si="616"/>
        <v>0</v>
      </c>
      <c r="P621" s="59">
        <f t="shared" si="616"/>
        <v>0</v>
      </c>
    </row>
    <row r="622" spans="1:16">
      <c r="A622" s="3" t="str">
        <f t="shared" si="610"/>
        <v>6.1TDOCTUBRE-251P N2</v>
      </c>
      <c r="B622" s="41" t="str">
        <f t="shared" si="596"/>
        <v>1P N2</v>
      </c>
      <c r="C622" s="3" t="s">
        <v>32</v>
      </c>
      <c r="D622" s="38" t="str">
        <f>W32</f>
        <v>OCTUBRE-25</v>
      </c>
      <c r="E622" s="59">
        <f t="shared" ref="E622:P622" si="617">E559</f>
        <v>0</v>
      </c>
      <c r="F622" s="59">
        <f t="shared" si="617"/>
        <v>0</v>
      </c>
      <c r="G622" s="59">
        <f t="shared" si="617"/>
        <v>0</v>
      </c>
      <c r="H622" s="59">
        <f t="shared" si="617"/>
        <v>0</v>
      </c>
      <c r="I622" s="59">
        <f t="shared" si="617"/>
        <v>0</v>
      </c>
      <c r="J622" s="59">
        <f t="shared" si="617"/>
        <v>0</v>
      </c>
      <c r="K622" s="59">
        <f t="shared" si="617"/>
        <v>0</v>
      </c>
      <c r="L622" s="59">
        <f t="shared" si="617"/>
        <v>0</v>
      </c>
      <c r="M622" s="59">
        <f t="shared" si="617"/>
        <v>0</v>
      </c>
      <c r="N622" s="59">
        <f t="shared" si="617"/>
        <v>0</v>
      </c>
      <c r="O622" s="59">
        <f t="shared" si="617"/>
        <v>0</v>
      </c>
      <c r="P622" s="59">
        <f t="shared" si="617"/>
        <v>0</v>
      </c>
    </row>
    <row r="623" spans="1:16">
      <c r="A623" s="3" t="str">
        <f t="shared" si="610"/>
        <v>6.1TDOCTUBRE-251P N3</v>
      </c>
      <c r="B623" s="41" t="str">
        <f t="shared" si="596"/>
        <v>1P N3</v>
      </c>
      <c r="C623" s="3" t="s">
        <v>32</v>
      </c>
      <c r="D623" s="38" t="str">
        <f>W32</f>
        <v>OCTUBRE-25</v>
      </c>
      <c r="E623" s="59">
        <f t="shared" ref="E623:P623" si="618">E560</f>
        <v>0</v>
      </c>
      <c r="F623" s="59">
        <f t="shared" si="618"/>
        <v>0</v>
      </c>
      <c r="G623" s="59">
        <f t="shared" si="618"/>
        <v>0</v>
      </c>
      <c r="H623" s="59">
        <f t="shared" si="618"/>
        <v>0</v>
      </c>
      <c r="I623" s="59">
        <f t="shared" si="618"/>
        <v>0</v>
      </c>
      <c r="J623" s="59">
        <f t="shared" si="618"/>
        <v>0</v>
      </c>
      <c r="K623" s="59">
        <f t="shared" si="618"/>
        <v>0</v>
      </c>
      <c r="L623" s="59">
        <f t="shared" si="618"/>
        <v>0</v>
      </c>
      <c r="M623" s="59">
        <f t="shared" si="618"/>
        <v>0</v>
      </c>
      <c r="N623" s="59">
        <f t="shared" si="618"/>
        <v>0</v>
      </c>
      <c r="O623" s="59">
        <f t="shared" si="618"/>
        <v>0</v>
      </c>
      <c r="P623" s="59">
        <f t="shared" si="618"/>
        <v>0</v>
      </c>
    </row>
    <row r="624" spans="1:16">
      <c r="A624" s="3" t="str">
        <f t="shared" ref="A624:A626" si="619">C624&amp;D624&amp;B624</f>
        <v>6.1TDOCTUBRE-251P XL N1</v>
      </c>
      <c r="B624" s="41" t="str">
        <f t="shared" si="596"/>
        <v>1P XL N1</v>
      </c>
      <c r="C624" s="3" t="s">
        <v>32</v>
      </c>
      <c r="D624" s="38" t="str">
        <f>W32</f>
        <v>OCTUBRE-25</v>
      </c>
      <c r="E624" s="59">
        <f t="shared" ref="E624:P624" si="620">E561</f>
        <v>0</v>
      </c>
      <c r="F624" s="59">
        <f t="shared" si="620"/>
        <v>0</v>
      </c>
      <c r="G624" s="59">
        <f t="shared" si="620"/>
        <v>0</v>
      </c>
      <c r="H624" s="59">
        <f t="shared" si="620"/>
        <v>0</v>
      </c>
      <c r="I624" s="59">
        <f t="shared" si="620"/>
        <v>0</v>
      </c>
      <c r="J624" s="59">
        <f t="shared" si="620"/>
        <v>0</v>
      </c>
      <c r="K624" s="59">
        <f t="shared" si="620"/>
        <v>0</v>
      </c>
      <c r="L624" s="59">
        <f t="shared" si="620"/>
        <v>0</v>
      </c>
      <c r="M624" s="59">
        <f t="shared" si="620"/>
        <v>0</v>
      </c>
      <c r="N624" s="59">
        <f t="shared" si="620"/>
        <v>0</v>
      </c>
      <c r="O624" s="59">
        <f t="shared" si="620"/>
        <v>0</v>
      </c>
      <c r="P624" s="59">
        <f t="shared" si="620"/>
        <v>0</v>
      </c>
    </row>
    <row r="625" spans="1:16">
      <c r="A625" s="3" t="str">
        <f t="shared" si="619"/>
        <v>6.1TDOCTUBRE-251P XL N2</v>
      </c>
      <c r="B625" s="41" t="str">
        <f t="shared" si="596"/>
        <v>1P XL N2</v>
      </c>
      <c r="C625" s="3" t="s">
        <v>32</v>
      </c>
      <c r="D625" s="38" t="str">
        <f>W32</f>
        <v>OCTUBRE-25</v>
      </c>
      <c r="E625" s="59">
        <f t="shared" ref="E625:P625" si="621">E562</f>
        <v>0</v>
      </c>
      <c r="F625" s="59">
        <f t="shared" si="621"/>
        <v>0</v>
      </c>
      <c r="G625" s="59">
        <f t="shared" si="621"/>
        <v>0</v>
      </c>
      <c r="H625" s="59">
        <f t="shared" si="621"/>
        <v>0</v>
      </c>
      <c r="I625" s="59">
        <f t="shared" si="621"/>
        <v>0</v>
      </c>
      <c r="J625" s="59">
        <f t="shared" si="621"/>
        <v>0</v>
      </c>
      <c r="K625" s="59">
        <f t="shared" si="621"/>
        <v>0</v>
      </c>
      <c r="L625" s="59">
        <f t="shared" si="621"/>
        <v>0</v>
      </c>
      <c r="M625" s="59">
        <f t="shared" si="621"/>
        <v>0</v>
      </c>
      <c r="N625" s="59">
        <f t="shared" si="621"/>
        <v>0</v>
      </c>
      <c r="O625" s="59">
        <f t="shared" si="621"/>
        <v>0</v>
      </c>
      <c r="P625" s="59">
        <f t="shared" si="621"/>
        <v>0</v>
      </c>
    </row>
    <row r="626" spans="1:16">
      <c r="A626" s="3" t="str">
        <f t="shared" si="619"/>
        <v>6.1TDOCTUBRE-251P XL N3</v>
      </c>
      <c r="B626" s="41" t="str">
        <f t="shared" si="596"/>
        <v>1P XL N3</v>
      </c>
      <c r="C626" s="3" t="s">
        <v>32</v>
      </c>
      <c r="D626" s="38" t="str">
        <f>W32</f>
        <v>OCTUBRE-25</v>
      </c>
      <c r="E626" s="59">
        <f t="shared" ref="E626:P626" si="622">E563</f>
        <v>0</v>
      </c>
      <c r="F626" s="59">
        <f t="shared" si="622"/>
        <v>0</v>
      </c>
      <c r="G626" s="59">
        <f t="shared" si="622"/>
        <v>0</v>
      </c>
      <c r="H626" s="59">
        <f t="shared" si="622"/>
        <v>0</v>
      </c>
      <c r="I626" s="59">
        <f t="shared" si="622"/>
        <v>0</v>
      </c>
      <c r="J626" s="59">
        <f t="shared" si="622"/>
        <v>0</v>
      </c>
      <c r="K626" s="59">
        <f t="shared" si="622"/>
        <v>0</v>
      </c>
      <c r="L626" s="59">
        <f t="shared" si="622"/>
        <v>0</v>
      </c>
      <c r="M626" s="59">
        <f t="shared" si="622"/>
        <v>0</v>
      </c>
      <c r="N626" s="59">
        <f t="shared" si="622"/>
        <v>0</v>
      </c>
      <c r="O626" s="59">
        <f t="shared" si="622"/>
        <v>0</v>
      </c>
      <c r="P626" s="59">
        <f t="shared" si="622"/>
        <v>0</v>
      </c>
    </row>
    <row r="627" spans="1:16">
      <c r="A627" s="3" t="str">
        <f t="shared" si="610"/>
        <v>6.1TDOCTUBRE-25ESTABLE TALLER N1</v>
      </c>
      <c r="B627" s="41" t="str">
        <f t="shared" si="596"/>
        <v>ESTABLE TALLER N1</v>
      </c>
      <c r="C627" s="3" t="s">
        <v>32</v>
      </c>
      <c r="D627" s="38" t="str">
        <f>W32</f>
        <v>OCTUBRE-25</v>
      </c>
      <c r="E627" s="8">
        <f t="shared" ref="E627:P627" si="623">E564</f>
        <v>0.18421199999999999</v>
      </c>
      <c r="F627" s="8">
        <f t="shared" si="623"/>
        <v>0.17197899999999999</v>
      </c>
      <c r="G627" s="8">
        <f t="shared" si="623"/>
        <v>0.13175500000000001</v>
      </c>
      <c r="H627" s="8">
        <f t="shared" si="623"/>
        <v>0.109319</v>
      </c>
      <c r="I627" s="8">
        <f t="shared" si="623"/>
        <v>9.3114000000000002E-2</v>
      </c>
      <c r="J627" s="8">
        <f t="shared" si="623"/>
        <v>0.105131</v>
      </c>
      <c r="K627" s="8">
        <f t="shared" si="623"/>
        <v>8.1083200000000008E-2</v>
      </c>
      <c r="L627" s="8">
        <f t="shared" si="623"/>
        <v>4.2506052054794519E-2</v>
      </c>
      <c r="M627" s="8">
        <f t="shared" si="623"/>
        <v>1.8635290410958905E-2</v>
      </c>
      <c r="N627" s="8">
        <f t="shared" si="623"/>
        <v>1.4777613698630138E-2</v>
      </c>
      <c r="O627" s="8">
        <f t="shared" si="623"/>
        <v>5.8222273972602734E-3</v>
      </c>
      <c r="P627" s="8">
        <f t="shared" si="623"/>
        <v>2.7511808219178083E-3</v>
      </c>
    </row>
    <row r="628" spans="1:16">
      <c r="A628" s="3" t="str">
        <f t="shared" si="610"/>
        <v>6.1TDOCTUBRE-25ESTABLE TALLER N2</v>
      </c>
      <c r="B628" s="41" t="str">
        <f t="shared" si="596"/>
        <v>ESTABLE TALLER N2</v>
      </c>
      <c r="C628" s="3" t="s">
        <v>32</v>
      </c>
      <c r="D628" s="38" t="str">
        <f>W32</f>
        <v>OCTUBRE-25</v>
      </c>
      <c r="E628" s="8">
        <f t="shared" ref="E628:P628" si="624">E565</f>
        <v>0.17239399999999999</v>
      </c>
      <c r="F628" s="8">
        <f t="shared" si="624"/>
        <v>0.160162</v>
      </c>
      <c r="G628" s="8">
        <f t="shared" si="624"/>
        <v>0.119937</v>
      </c>
      <c r="H628" s="8">
        <f t="shared" si="624"/>
        <v>9.7502000000000005E-2</v>
      </c>
      <c r="I628" s="8">
        <f t="shared" si="624"/>
        <v>8.1296999999999994E-2</v>
      </c>
      <c r="J628" s="8">
        <f t="shared" si="624"/>
        <v>9.3312999999999993E-2</v>
      </c>
      <c r="K628" s="8">
        <f t="shared" si="624"/>
        <v>8.1083200000000008E-2</v>
      </c>
      <c r="L628" s="8">
        <f t="shared" si="624"/>
        <v>4.2506052054794519E-2</v>
      </c>
      <c r="M628" s="8">
        <f t="shared" si="624"/>
        <v>1.8635290410958905E-2</v>
      </c>
      <c r="N628" s="8">
        <f t="shared" si="624"/>
        <v>1.4777613698630138E-2</v>
      </c>
      <c r="O628" s="8">
        <f t="shared" si="624"/>
        <v>5.8222273972602734E-3</v>
      </c>
      <c r="P628" s="8">
        <f t="shared" si="624"/>
        <v>2.7511808219178083E-3</v>
      </c>
    </row>
    <row r="629" spans="1:16">
      <c r="A629" s="3" t="str">
        <f t="shared" si="610"/>
        <v>6.1TDOCTUBRE-25ESTABLE TALLER N3</v>
      </c>
      <c r="B629" s="41" t="str">
        <f t="shared" si="596"/>
        <v>ESTABLE TALLER N3</v>
      </c>
      <c r="C629" s="3" t="s">
        <v>32</v>
      </c>
      <c r="D629" s="38" t="str">
        <f>W32</f>
        <v>OCTUBRE-25</v>
      </c>
      <c r="E629" s="8">
        <f t="shared" ref="E629:P629" si="625">E566</f>
        <v>0.16611999999999999</v>
      </c>
      <c r="F629" s="8">
        <f t="shared" si="625"/>
        <v>0.153887</v>
      </c>
      <c r="G629" s="8">
        <f t="shared" si="625"/>
        <v>0.113663</v>
      </c>
      <c r="H629" s="8">
        <f t="shared" si="625"/>
        <v>9.1228000000000004E-2</v>
      </c>
      <c r="I629" s="8">
        <f t="shared" si="625"/>
        <v>7.5023000000000006E-2</v>
      </c>
      <c r="J629" s="8">
        <f t="shared" si="625"/>
        <v>8.7039000000000005E-2</v>
      </c>
      <c r="K629" s="8">
        <f t="shared" si="625"/>
        <v>8.1083200000000008E-2</v>
      </c>
      <c r="L629" s="8">
        <f t="shared" si="625"/>
        <v>4.2506052054794519E-2</v>
      </c>
      <c r="M629" s="8">
        <f t="shared" si="625"/>
        <v>1.8635290410958905E-2</v>
      </c>
      <c r="N629" s="8">
        <f t="shared" si="625"/>
        <v>1.4777613698630138E-2</v>
      </c>
      <c r="O629" s="8">
        <f t="shared" si="625"/>
        <v>5.8222273972602734E-3</v>
      </c>
      <c r="P629" s="8">
        <f t="shared" si="625"/>
        <v>2.7511808219178083E-3</v>
      </c>
    </row>
    <row r="630" spans="1:16">
      <c r="A630" s="3" t="str">
        <f t="shared" si="610"/>
        <v>6.1TDOCTUBRE-25ESTABLE TALLER + N1</v>
      </c>
      <c r="B630" s="41" t="str">
        <f t="shared" si="596"/>
        <v>ESTABLE TALLER + N1</v>
      </c>
      <c r="C630" s="3" t="s">
        <v>32</v>
      </c>
      <c r="D630" s="38" t="str">
        <f>W32</f>
        <v>OCTUBRE-25</v>
      </c>
      <c r="E630" s="8">
        <f t="shared" ref="E630:P630" si="626">E567</f>
        <v>0.172537</v>
      </c>
      <c r="F630" s="8">
        <f t="shared" si="626"/>
        <v>0.160304</v>
      </c>
      <c r="G630" s="8">
        <f t="shared" si="626"/>
        <v>0.12007900000000001</v>
      </c>
      <c r="H630" s="8">
        <f t="shared" si="626"/>
        <v>9.7643999999999995E-2</v>
      </c>
      <c r="I630" s="8">
        <f t="shared" si="626"/>
        <v>8.1438999999999998E-2</v>
      </c>
      <c r="J630" s="8">
        <f t="shared" si="626"/>
        <v>9.3455999999999997E-2</v>
      </c>
      <c r="K630" s="8">
        <f t="shared" si="626"/>
        <v>8.9302378082191783E-2</v>
      </c>
      <c r="L630" s="8">
        <f t="shared" si="626"/>
        <v>5.07252301369863E-2</v>
      </c>
      <c r="M630" s="8">
        <f t="shared" si="626"/>
        <v>2.6854468493150683E-2</v>
      </c>
      <c r="N630" s="8">
        <f t="shared" si="626"/>
        <v>3.3955695890410961E-2</v>
      </c>
      <c r="O630" s="8">
        <f t="shared" si="626"/>
        <v>3.0479761643835618E-2</v>
      </c>
      <c r="P630" s="8">
        <f t="shared" si="626"/>
        <v>3.0148441095890412E-2</v>
      </c>
    </row>
    <row r="631" spans="1:16">
      <c r="A631" s="3" t="str">
        <f t="shared" si="610"/>
        <v>6.1TDOCTUBRE-25ESTABLE TALLER + N2</v>
      </c>
      <c r="B631" s="41" t="str">
        <f t="shared" si="596"/>
        <v>ESTABLE TALLER + N2</v>
      </c>
      <c r="C631" s="3" t="s">
        <v>32</v>
      </c>
      <c r="D631" s="38" t="str">
        <f>W32</f>
        <v>OCTUBRE-25</v>
      </c>
      <c r="E631" s="8">
        <f t="shared" ref="E631:P631" si="627">E568</f>
        <v>0.16847599999999999</v>
      </c>
      <c r="F631" s="8">
        <f t="shared" si="627"/>
        <v>0.15624299999999999</v>
      </c>
      <c r="G631" s="8">
        <f t="shared" si="627"/>
        <v>0.116019</v>
      </c>
      <c r="H631" s="8">
        <f t="shared" si="627"/>
        <v>9.3583E-2</v>
      </c>
      <c r="I631" s="8">
        <f t="shared" si="627"/>
        <v>7.7378000000000002E-2</v>
      </c>
      <c r="J631" s="8">
        <f t="shared" si="627"/>
        <v>8.9395000000000002E-2</v>
      </c>
      <c r="K631" s="8">
        <f t="shared" si="627"/>
        <v>8.5192789041095895E-2</v>
      </c>
      <c r="L631" s="8">
        <f t="shared" si="627"/>
        <v>4.6615641095890413E-2</v>
      </c>
      <c r="M631" s="8">
        <f t="shared" si="627"/>
        <v>2.2744879452054795E-2</v>
      </c>
      <c r="N631" s="8">
        <f t="shared" si="627"/>
        <v>2.984610684931507E-2</v>
      </c>
      <c r="O631" s="8">
        <f t="shared" si="627"/>
        <v>2.6370172602739727E-2</v>
      </c>
      <c r="P631" s="8">
        <f t="shared" si="627"/>
        <v>2.6038852054794524E-2</v>
      </c>
    </row>
    <row r="632" spans="1:16">
      <c r="A632" s="3" t="str">
        <f t="shared" si="610"/>
        <v>6.1TDOCTUBRE-25ESTABLE TALLER + N3</v>
      </c>
      <c r="B632" s="41" t="str">
        <f t="shared" si="596"/>
        <v>ESTABLE TALLER + N3</v>
      </c>
      <c r="C632" s="3" t="s">
        <v>32</v>
      </c>
      <c r="D632" s="38" t="str">
        <f>W32</f>
        <v>OCTUBRE-25</v>
      </c>
      <c r="E632" s="8">
        <f t="shared" ref="E632:P632" si="628">E569</f>
        <v>0.16429299999999999</v>
      </c>
      <c r="F632" s="8">
        <f t="shared" si="628"/>
        <v>0.15206</v>
      </c>
      <c r="G632" s="8">
        <f t="shared" si="628"/>
        <v>0.111836</v>
      </c>
      <c r="H632" s="8">
        <f t="shared" si="628"/>
        <v>8.9400999999999994E-2</v>
      </c>
      <c r="I632" s="8">
        <f t="shared" si="628"/>
        <v>7.3194999999999996E-2</v>
      </c>
      <c r="J632" s="8">
        <f t="shared" si="628"/>
        <v>8.5211999999999996E-2</v>
      </c>
      <c r="K632" s="8">
        <f t="shared" si="628"/>
        <v>8.2453063013698633E-2</v>
      </c>
      <c r="L632" s="8">
        <f t="shared" si="628"/>
        <v>4.387591506849315E-2</v>
      </c>
      <c r="M632" s="8">
        <f t="shared" si="628"/>
        <v>2.0005153424657533E-2</v>
      </c>
      <c r="N632" s="8">
        <f t="shared" si="628"/>
        <v>2.4366654794520548E-2</v>
      </c>
      <c r="O632" s="8">
        <f t="shared" si="628"/>
        <v>1.9520857534246573E-2</v>
      </c>
      <c r="P632" s="8">
        <f t="shared" si="628"/>
        <v>1.9189536986301371E-2</v>
      </c>
    </row>
    <row r="633" spans="1:16">
      <c r="A633" s="3" t="str">
        <f t="shared" si="610"/>
        <v>6.1TDOCTUBRE-25DINAMICA N1</v>
      </c>
      <c r="B633" s="41" t="str">
        <f t="shared" si="596"/>
        <v>DINAMICA N1</v>
      </c>
      <c r="C633" s="3" t="s">
        <v>32</v>
      </c>
      <c r="D633" s="38" t="str">
        <f>W32</f>
        <v>OCTUBRE-25</v>
      </c>
      <c r="E633" s="60">
        <f>'DINAMICA N1'!G54/1000</f>
        <v>0</v>
      </c>
      <c r="F633" s="60">
        <f>'DINAMICA N1'!H54/1000</f>
        <v>0</v>
      </c>
      <c r="G633" s="60">
        <f>'DINAMICA N1'!I54/1000</f>
        <v>0.13488528107442618</v>
      </c>
      <c r="H633" s="60">
        <f>'DINAMICA N1'!J54/1000</f>
        <v>0.15521607839883783</v>
      </c>
      <c r="I633" s="60">
        <f>'DINAMICA N1'!K54/1000</f>
        <v>0.13505808109190959</v>
      </c>
      <c r="J633" s="60">
        <f>'DINAMICA N1'!L54/1000</f>
        <v>0.13801411375170597</v>
      </c>
      <c r="K633" s="60">
        <f t="shared" ref="K633:P633" si="629">K570</f>
        <v>8.1083200000000008E-2</v>
      </c>
      <c r="L633" s="60">
        <f t="shared" si="629"/>
        <v>4.2506052054794519E-2</v>
      </c>
      <c r="M633" s="60">
        <f t="shared" si="629"/>
        <v>1.8635290410958905E-2</v>
      </c>
      <c r="N633" s="60">
        <f t="shared" si="629"/>
        <v>1.4777613698630138E-2</v>
      </c>
      <c r="O633" s="60">
        <f t="shared" si="629"/>
        <v>5.8222273972602734E-3</v>
      </c>
      <c r="P633" s="60">
        <f t="shared" si="629"/>
        <v>2.7511808219178083E-3</v>
      </c>
    </row>
    <row r="634" spans="1:16">
      <c r="A634" s="3" t="str">
        <f t="shared" si="610"/>
        <v>6.1TDOCTUBRE-25DINAMICA N2</v>
      </c>
      <c r="B634" s="41" t="str">
        <f t="shared" si="596"/>
        <v>DINAMICA N2</v>
      </c>
      <c r="C634" s="3" t="s">
        <v>32</v>
      </c>
      <c r="D634" s="38" t="str">
        <f>W32</f>
        <v>OCTUBRE-25</v>
      </c>
      <c r="E634" s="60">
        <f>'DINAMICA N2'!G54/1000</f>
        <v>0</v>
      </c>
      <c r="F634" s="60">
        <f>'DINAMICA N2'!H54/1000</f>
        <v>0</v>
      </c>
      <c r="G634" s="60">
        <f>'DINAMICA N2'!I54/1000</f>
        <v>0.1186306482744262</v>
      </c>
      <c r="H634" s="60">
        <f>'DINAMICA N2'!J54/1000</f>
        <v>0.13896144559883783</v>
      </c>
      <c r="I634" s="60">
        <f>'DINAMICA N2'!K54/1000</f>
        <v>0.1188034482919096</v>
      </c>
      <c r="J634" s="60">
        <f>'DINAMICA N2'!L54/1000</f>
        <v>0.12175948095170595</v>
      </c>
      <c r="K634" s="60">
        <f t="shared" ref="K634:P634" si="630">K571</f>
        <v>8.1083200000000008E-2</v>
      </c>
      <c r="L634" s="60">
        <f t="shared" si="630"/>
        <v>4.2506052054794519E-2</v>
      </c>
      <c r="M634" s="60">
        <f t="shared" si="630"/>
        <v>1.8635290410958905E-2</v>
      </c>
      <c r="N634" s="60">
        <f t="shared" si="630"/>
        <v>1.4777613698630138E-2</v>
      </c>
      <c r="O634" s="60">
        <f t="shared" si="630"/>
        <v>5.8222273972602734E-3</v>
      </c>
      <c r="P634" s="60">
        <f t="shared" si="630"/>
        <v>2.7511808219178083E-3</v>
      </c>
    </row>
    <row r="635" spans="1:16">
      <c r="A635" s="3" t="str">
        <f t="shared" si="610"/>
        <v>6.1TDOCTUBRE-25DINAMICA N3</v>
      </c>
      <c r="B635" s="41" t="str">
        <f t="shared" si="596"/>
        <v>DINAMICA N3</v>
      </c>
      <c r="C635" s="3" t="s">
        <v>32</v>
      </c>
      <c r="D635" s="38" t="str">
        <f>W32</f>
        <v>OCTUBRE-25</v>
      </c>
      <c r="E635" s="60">
        <f>'DINAMICA N3'!G54/1000</f>
        <v>0</v>
      </c>
      <c r="F635" s="60">
        <f>'DINAMICA N3'!H54/1000</f>
        <v>0</v>
      </c>
      <c r="G635" s="60">
        <f>'DINAMICA N3'!I54/1000</f>
        <v>0.11356440107442618</v>
      </c>
      <c r="H635" s="60">
        <f>'DINAMICA N3'!J54/1000</f>
        <v>0.13389519839883784</v>
      </c>
      <c r="I635" s="60">
        <f>'DINAMICA N3'!K54/1000</f>
        <v>0.1137372010919096</v>
      </c>
      <c r="J635" s="60">
        <f>'DINAMICA N3'!L54/1000</f>
        <v>0.11669323375170594</v>
      </c>
      <c r="K635" s="60">
        <f t="shared" ref="K635:P635" si="631">K572</f>
        <v>8.1083200000000008E-2</v>
      </c>
      <c r="L635" s="60">
        <f t="shared" si="631"/>
        <v>4.2506052054794519E-2</v>
      </c>
      <c r="M635" s="60">
        <f t="shared" si="631"/>
        <v>1.8635290410958905E-2</v>
      </c>
      <c r="N635" s="60">
        <f t="shared" si="631"/>
        <v>1.4777613698630138E-2</v>
      </c>
      <c r="O635" s="60">
        <f t="shared" si="631"/>
        <v>5.8222273972602734E-3</v>
      </c>
      <c r="P635" s="60">
        <f t="shared" si="631"/>
        <v>2.7511808219178083E-3</v>
      </c>
    </row>
    <row r="636" spans="1:16">
      <c r="A636" s="3" t="str">
        <f>C636&amp;D636&amp;B636</f>
        <v>2.0TDNOVIEMBRE-25ESTABLE N1</v>
      </c>
      <c r="B636" s="41" t="str">
        <f t="shared" si="596"/>
        <v>ESTABLE N1</v>
      </c>
      <c r="C636" s="3" t="s">
        <v>56</v>
      </c>
      <c r="D636" s="38" t="str">
        <f>W33</f>
        <v>NOVIEMBRE-25</v>
      </c>
      <c r="E636" s="8">
        <f>E573</f>
        <v>0.234345</v>
      </c>
      <c r="F636" s="8">
        <f t="shared" ref="F636:J636" si="632">F573</f>
        <v>0.162388</v>
      </c>
      <c r="G636" s="8">
        <f t="shared" si="632"/>
        <v>0.13711000000000001</v>
      </c>
      <c r="H636" s="8">
        <f t="shared" si="632"/>
        <v>0</v>
      </c>
      <c r="I636" s="8">
        <f t="shared" si="632"/>
        <v>0</v>
      </c>
      <c r="J636" s="8">
        <f t="shared" si="632"/>
        <v>0</v>
      </c>
      <c r="K636" s="8">
        <f>K573</f>
        <v>7.5902501369863012E-2</v>
      </c>
      <c r="L636" s="8">
        <f>L573</f>
        <v>1.9874602739726028E-3</v>
      </c>
      <c r="M636" s="8"/>
      <c r="N636" s="8"/>
      <c r="O636" s="8"/>
      <c r="P636" s="8"/>
    </row>
    <row r="637" spans="1:16">
      <c r="A637" s="3" t="str">
        <f t="shared" ref="A637:A656" si="633">C637&amp;D637&amp;B637</f>
        <v>2.0TDNOVIEMBRE-25ESTABLE N2</v>
      </c>
      <c r="B637" s="41" t="str">
        <f t="shared" si="596"/>
        <v>ESTABLE N2</v>
      </c>
      <c r="C637" s="3" t="s">
        <v>56</v>
      </c>
      <c r="D637" s="38" t="str">
        <f>W33</f>
        <v>NOVIEMBRE-25</v>
      </c>
      <c r="E637" s="8">
        <f t="shared" ref="E637:L637" si="634">E574</f>
        <v>0.222528</v>
      </c>
      <c r="F637" s="8">
        <f t="shared" si="634"/>
        <v>0.15057100000000001</v>
      </c>
      <c r="G637" s="8">
        <f t="shared" si="634"/>
        <v>0.12529299999999999</v>
      </c>
      <c r="H637" s="8">
        <f t="shared" si="634"/>
        <v>0</v>
      </c>
      <c r="I637" s="8">
        <f t="shared" si="634"/>
        <v>0</v>
      </c>
      <c r="J637" s="8">
        <f t="shared" si="634"/>
        <v>0</v>
      </c>
      <c r="K637" s="8">
        <f t="shared" si="634"/>
        <v>7.5902501369863012E-2</v>
      </c>
      <c r="L637" s="8">
        <f t="shared" si="634"/>
        <v>1.9874602739726028E-3</v>
      </c>
      <c r="M637" s="8"/>
      <c r="N637" s="8"/>
      <c r="O637" s="8"/>
      <c r="P637" s="8"/>
    </row>
    <row r="638" spans="1:16">
      <c r="A638" s="3" t="str">
        <f t="shared" si="633"/>
        <v>2.0TDNOVIEMBRE-25ESTABLE N3</v>
      </c>
      <c r="B638" s="41" t="str">
        <f t="shared" si="596"/>
        <v>ESTABLE N3</v>
      </c>
      <c r="C638" s="3" t="s">
        <v>56</v>
      </c>
      <c r="D638" s="38" t="str">
        <f>W33</f>
        <v>NOVIEMBRE-25</v>
      </c>
      <c r="E638" s="8">
        <f t="shared" ref="E638:L638" si="635">E575</f>
        <v>0.216254</v>
      </c>
      <c r="F638" s="8">
        <f t="shared" si="635"/>
        <v>0.14429600000000001</v>
      </c>
      <c r="G638" s="8">
        <f t="shared" si="635"/>
        <v>0.119019</v>
      </c>
      <c r="H638" s="8">
        <f t="shared" si="635"/>
        <v>0</v>
      </c>
      <c r="I638" s="8">
        <f t="shared" si="635"/>
        <v>0</v>
      </c>
      <c r="J638" s="8">
        <f t="shared" si="635"/>
        <v>0</v>
      </c>
      <c r="K638" s="8">
        <f t="shared" si="635"/>
        <v>7.5902501369863012E-2</v>
      </c>
      <c r="L638" s="8">
        <f t="shared" si="635"/>
        <v>1.9874602739726028E-3</v>
      </c>
      <c r="M638" s="8"/>
      <c r="N638" s="8"/>
      <c r="O638" s="8"/>
      <c r="P638" s="8"/>
    </row>
    <row r="639" spans="1:16">
      <c r="A639" s="3" t="str">
        <f t="shared" si="633"/>
        <v>2.0TDNOVIEMBRE-25ESTABLE PLUS N1</v>
      </c>
      <c r="B639" s="41" t="str">
        <f t="shared" si="596"/>
        <v>ESTABLE PLUS N1</v>
      </c>
      <c r="C639" s="3" t="s">
        <v>56</v>
      </c>
      <c r="D639" s="38" t="str">
        <f>W33</f>
        <v>NOVIEMBRE-25</v>
      </c>
      <c r="E639" s="8">
        <f t="shared" ref="E639:L639" si="636">E576</f>
        <v>0.223219</v>
      </c>
      <c r="F639" s="8">
        <f t="shared" si="636"/>
        <v>0.15126100000000001</v>
      </c>
      <c r="G639" s="8">
        <f t="shared" si="636"/>
        <v>0.12598300000000001</v>
      </c>
      <c r="H639" s="8">
        <f t="shared" si="636"/>
        <v>0</v>
      </c>
      <c r="I639" s="8">
        <f t="shared" si="636"/>
        <v>0</v>
      </c>
      <c r="J639" s="8">
        <f t="shared" si="636"/>
        <v>0</v>
      </c>
      <c r="K639" s="8">
        <f t="shared" si="636"/>
        <v>9.7820309589041102E-2</v>
      </c>
      <c r="L639" s="8">
        <f t="shared" si="636"/>
        <v>5.1302528767123289E-2</v>
      </c>
      <c r="M639" s="8"/>
      <c r="N639" s="8"/>
      <c r="O639" s="8"/>
      <c r="P639" s="8"/>
    </row>
    <row r="640" spans="1:16">
      <c r="A640" s="3" t="str">
        <f t="shared" si="633"/>
        <v>2.0TDNOVIEMBRE-25ESTABLE PLUS N2</v>
      </c>
      <c r="B640" s="41" t="str">
        <f t="shared" si="596"/>
        <v>ESTABLE PLUS N2</v>
      </c>
      <c r="C640" s="3" t="s">
        <v>56</v>
      </c>
      <c r="D640" s="38" t="str">
        <f>W33</f>
        <v>NOVIEMBRE-25</v>
      </c>
      <c r="E640" s="8">
        <f t="shared" ref="E640:L640" si="637">E577</f>
        <v>0.21795999999999999</v>
      </c>
      <c r="F640" s="8">
        <f t="shared" si="637"/>
        <v>0.14600199999999999</v>
      </c>
      <c r="G640" s="8">
        <f t="shared" si="637"/>
        <v>0.120725</v>
      </c>
      <c r="H640" s="8">
        <f t="shared" si="637"/>
        <v>0</v>
      </c>
      <c r="I640" s="8">
        <f t="shared" si="637"/>
        <v>0</v>
      </c>
      <c r="J640" s="8">
        <f t="shared" si="637"/>
        <v>0</v>
      </c>
      <c r="K640" s="8">
        <f t="shared" si="637"/>
        <v>9.2340857534246576E-2</v>
      </c>
      <c r="L640" s="8">
        <f t="shared" si="637"/>
        <v>4.5823076712328763E-2</v>
      </c>
      <c r="M640" s="8"/>
      <c r="N640" s="8"/>
      <c r="O640" s="8"/>
      <c r="P640" s="8"/>
    </row>
    <row r="641" spans="1:17">
      <c r="A641" s="3" t="str">
        <f t="shared" si="633"/>
        <v>2.0TDNOVIEMBRE-25ESTABLE PLUS N3</v>
      </c>
      <c r="B641" s="41" t="str">
        <f t="shared" si="596"/>
        <v>ESTABLE PLUS N3</v>
      </c>
      <c r="C641" s="3" t="s">
        <v>56</v>
      </c>
      <c r="D641" s="38" t="str">
        <f>W33</f>
        <v>NOVIEMBRE-25</v>
      </c>
      <c r="E641" s="8">
        <f t="shared" ref="E641:L641" si="638">E578</f>
        <v>0.21335100000000001</v>
      </c>
      <c r="F641" s="8">
        <f t="shared" si="638"/>
        <v>0.14139299999999999</v>
      </c>
      <c r="G641" s="8">
        <f t="shared" si="638"/>
        <v>0.116115</v>
      </c>
      <c r="H641" s="8">
        <f t="shared" si="638"/>
        <v>0</v>
      </c>
      <c r="I641" s="8">
        <f t="shared" si="638"/>
        <v>0</v>
      </c>
      <c r="J641" s="8">
        <f t="shared" si="638"/>
        <v>0</v>
      </c>
      <c r="K641" s="8">
        <f t="shared" si="638"/>
        <v>8.686140547945205E-2</v>
      </c>
      <c r="L641" s="8">
        <f t="shared" si="638"/>
        <v>4.0343624657534244E-2</v>
      </c>
      <c r="M641" s="8"/>
      <c r="N641" s="8"/>
      <c r="O641" s="8"/>
      <c r="P641" s="8"/>
    </row>
    <row r="642" spans="1:17">
      <c r="A642" s="3" t="str">
        <f t="shared" si="633"/>
        <v>2.0TDNOVIEMBRE-251P N1</v>
      </c>
      <c r="B642" s="41" t="str">
        <f t="shared" si="596"/>
        <v>1P N1</v>
      </c>
      <c r="C642" s="3" t="s">
        <v>56</v>
      </c>
      <c r="D642" s="38" t="str">
        <f>W33</f>
        <v>NOVIEMBRE-25</v>
      </c>
      <c r="E642" s="8">
        <f t="shared" ref="E642:L642" si="639">E579</f>
        <v>0.15454999999999999</v>
      </c>
      <c r="F642" s="8">
        <f t="shared" si="639"/>
        <v>0.15454999999999999</v>
      </c>
      <c r="G642" s="8">
        <f t="shared" si="639"/>
        <v>0.15454999999999999</v>
      </c>
      <c r="H642" s="8">
        <f t="shared" si="639"/>
        <v>0</v>
      </c>
      <c r="I642" s="8">
        <f t="shared" si="639"/>
        <v>0</v>
      </c>
      <c r="J642" s="8">
        <f t="shared" si="639"/>
        <v>0</v>
      </c>
      <c r="K642" s="8">
        <f t="shared" si="639"/>
        <v>0.10877921369863014</v>
      </c>
      <c r="L642" s="8">
        <f t="shared" si="639"/>
        <v>5.9521706849315063E-2</v>
      </c>
      <c r="M642" s="8"/>
      <c r="N642" s="8"/>
      <c r="O642" s="8"/>
      <c r="P642" s="8"/>
    </row>
    <row r="643" spans="1:17">
      <c r="A643" s="3" t="str">
        <f t="shared" si="633"/>
        <v>2.0TDNOVIEMBRE-251P N2</v>
      </c>
      <c r="B643" s="41" t="str">
        <f t="shared" si="596"/>
        <v>1P N2</v>
      </c>
      <c r="C643" s="3" t="s">
        <v>56</v>
      </c>
      <c r="D643" s="38" t="str">
        <f>W33</f>
        <v>NOVIEMBRE-25</v>
      </c>
      <c r="E643" s="8">
        <f t="shared" ref="E643:L643" si="640">E580</f>
        <v>0.149474</v>
      </c>
      <c r="F643" s="8">
        <f t="shared" si="640"/>
        <v>0.149474</v>
      </c>
      <c r="G643" s="8">
        <f t="shared" si="640"/>
        <v>0.149474</v>
      </c>
      <c r="H643" s="8">
        <f t="shared" si="640"/>
        <v>0</v>
      </c>
      <c r="I643" s="8">
        <f t="shared" si="640"/>
        <v>0</v>
      </c>
      <c r="J643" s="8">
        <f t="shared" si="640"/>
        <v>0</v>
      </c>
      <c r="K643" s="8">
        <f t="shared" si="640"/>
        <v>0.10329976164383563</v>
      </c>
      <c r="L643" s="8">
        <f t="shared" si="640"/>
        <v>5.4042254794520544E-2</v>
      </c>
      <c r="M643" s="8"/>
      <c r="N643" s="8"/>
      <c r="O643" s="8"/>
      <c r="P643" s="8"/>
    </row>
    <row r="644" spans="1:17">
      <c r="A644" s="3" t="str">
        <f t="shared" si="633"/>
        <v>2.0TDNOVIEMBRE-251P N3</v>
      </c>
      <c r="B644" s="41" t="str">
        <f t="shared" si="596"/>
        <v>1P N3</v>
      </c>
      <c r="C644" s="3" t="s">
        <v>56</v>
      </c>
      <c r="D644" s="38" t="str">
        <f>W33</f>
        <v>NOVIEMBRE-25</v>
      </c>
      <c r="E644" s="8">
        <f t="shared" ref="E644:L644" si="641">E581</f>
        <v>0.144398</v>
      </c>
      <c r="F644" s="8">
        <f t="shared" si="641"/>
        <v>0.144398</v>
      </c>
      <c r="G644" s="8">
        <f t="shared" si="641"/>
        <v>0.144398</v>
      </c>
      <c r="H644" s="8">
        <f t="shared" si="641"/>
        <v>0</v>
      </c>
      <c r="I644" s="8">
        <f t="shared" si="641"/>
        <v>0</v>
      </c>
      <c r="J644" s="8">
        <f t="shared" si="641"/>
        <v>0</v>
      </c>
      <c r="K644" s="8">
        <f t="shared" si="641"/>
        <v>9.3710720547945214E-2</v>
      </c>
      <c r="L644" s="8">
        <f t="shared" si="641"/>
        <v>5.4042254794520544E-2</v>
      </c>
      <c r="M644" s="8"/>
      <c r="N644" s="8"/>
      <c r="O644" s="8"/>
      <c r="P644" s="8"/>
    </row>
    <row r="645" spans="1:17">
      <c r="A645" s="3" t="str">
        <f t="shared" si="633"/>
        <v>2.0TDNOVIEMBRE-251P XL N1</v>
      </c>
      <c r="B645" s="41" t="str">
        <f t="shared" si="596"/>
        <v>1P XL N1</v>
      </c>
      <c r="C645" s="3" t="s">
        <v>56</v>
      </c>
      <c r="D645" s="38" t="str">
        <f>W33</f>
        <v>NOVIEMBRE-25</v>
      </c>
      <c r="E645" s="8">
        <f>E582</f>
        <v>0.15454999999999999</v>
      </c>
      <c r="F645" s="8">
        <f t="shared" ref="F645:L645" si="642">F582</f>
        <v>0.15454999999999999</v>
      </c>
      <c r="G645" s="8">
        <f t="shared" si="642"/>
        <v>0.15454999999999999</v>
      </c>
      <c r="H645" s="8">
        <f t="shared" si="642"/>
        <v>0</v>
      </c>
      <c r="I645" s="8">
        <f t="shared" si="642"/>
        <v>0</v>
      </c>
      <c r="J645" s="8">
        <f t="shared" si="642"/>
        <v>0</v>
      </c>
      <c r="K645" s="8">
        <f t="shared" si="642"/>
        <v>0.16494359726027397</v>
      </c>
      <c r="L645" s="8">
        <f t="shared" si="642"/>
        <v>0.15815184383561642</v>
      </c>
      <c r="M645" s="8"/>
      <c r="N645" s="8"/>
      <c r="O645" s="8"/>
      <c r="P645" s="8"/>
      <c r="Q645" s="8"/>
    </row>
    <row r="646" spans="1:17">
      <c r="A646" s="3" t="str">
        <f t="shared" si="633"/>
        <v>2.0TDNOVIEMBRE-251P XL N2</v>
      </c>
      <c r="B646" s="41" t="str">
        <f t="shared" si="596"/>
        <v>1P XL N2</v>
      </c>
      <c r="C646" s="3" t="s">
        <v>56</v>
      </c>
      <c r="D646" s="38" t="str">
        <f>W33</f>
        <v>NOVIEMBRE-25</v>
      </c>
      <c r="E646" s="8">
        <f t="shared" ref="E646:L646" si="643">E583</f>
        <v>0.149474</v>
      </c>
      <c r="F646" s="8">
        <f t="shared" si="643"/>
        <v>0.149474</v>
      </c>
      <c r="G646" s="8">
        <f t="shared" si="643"/>
        <v>0.149474</v>
      </c>
      <c r="H646" s="8">
        <f t="shared" si="643"/>
        <v>0</v>
      </c>
      <c r="I646" s="8">
        <f t="shared" si="643"/>
        <v>0</v>
      </c>
      <c r="J646" s="8">
        <f t="shared" si="643"/>
        <v>0</v>
      </c>
      <c r="K646" s="8">
        <f t="shared" si="643"/>
        <v>0.15049465753424657</v>
      </c>
      <c r="L646" s="8">
        <f t="shared" si="643"/>
        <v>0.14437695342465753</v>
      </c>
      <c r="M646" s="8"/>
      <c r="N646" s="8"/>
      <c r="O646" s="8"/>
      <c r="P646" s="8"/>
    </row>
    <row r="647" spans="1:17">
      <c r="A647" s="3" t="str">
        <f t="shared" si="633"/>
        <v>2.0TDNOVIEMBRE-251P XL N3</v>
      </c>
      <c r="B647" s="41" t="str">
        <f t="shared" si="596"/>
        <v>1P XL N3</v>
      </c>
      <c r="C647" s="3" t="s">
        <v>56</v>
      </c>
      <c r="D647" s="38" t="str">
        <f>W33</f>
        <v>NOVIEMBRE-25</v>
      </c>
      <c r="E647" s="8">
        <f t="shared" ref="E647:L647" si="644">E584</f>
        <v>0.144398</v>
      </c>
      <c r="F647" s="8">
        <f t="shared" si="644"/>
        <v>0.144398</v>
      </c>
      <c r="G647" s="8">
        <f t="shared" si="644"/>
        <v>0.144398</v>
      </c>
      <c r="H647" s="8">
        <f t="shared" si="644"/>
        <v>0</v>
      </c>
      <c r="I647" s="8">
        <f t="shared" si="644"/>
        <v>0</v>
      </c>
      <c r="J647" s="8">
        <f t="shared" si="644"/>
        <v>0</v>
      </c>
      <c r="K647" s="8">
        <f t="shared" si="644"/>
        <v>0.14364534246575342</v>
      </c>
      <c r="L647" s="8">
        <f t="shared" si="644"/>
        <v>0.13341804931506851</v>
      </c>
      <c r="M647" s="8"/>
      <c r="N647" s="8"/>
      <c r="O647" s="8"/>
      <c r="P647" s="8"/>
    </row>
    <row r="648" spans="1:17">
      <c r="A648" s="3" t="str">
        <f t="shared" si="633"/>
        <v>2.0TDNOVIEMBRE-25ESTABLE TALLER N1</v>
      </c>
      <c r="B648" s="41" t="str">
        <f t="shared" si="596"/>
        <v>ESTABLE TALLER N1</v>
      </c>
      <c r="C648" s="3" t="s">
        <v>56</v>
      </c>
      <c r="D648" s="38" t="str">
        <f>W33</f>
        <v>NOVIEMBRE-25</v>
      </c>
      <c r="E648" s="8">
        <f t="shared" ref="E648:L648" si="645">E585</f>
        <v>0.22358600000000001</v>
      </c>
      <c r="F648" s="8">
        <f t="shared" si="645"/>
        <v>0.15425800000000001</v>
      </c>
      <c r="G648" s="8">
        <f t="shared" si="645"/>
        <v>0.11483500000000001</v>
      </c>
      <c r="H648" s="8">
        <f t="shared" si="645"/>
        <v>0</v>
      </c>
      <c r="I648" s="8">
        <f t="shared" si="645"/>
        <v>0</v>
      </c>
      <c r="J648" s="8">
        <f t="shared" si="645"/>
        <v>0</v>
      </c>
      <c r="K648" s="8">
        <f t="shared" si="645"/>
        <v>7.5902501369863012E-2</v>
      </c>
      <c r="L648" s="8">
        <f t="shared" si="645"/>
        <v>1.9874602739726028E-3</v>
      </c>
      <c r="M648" s="8"/>
      <c r="N648" s="8"/>
      <c r="O648" s="8"/>
      <c r="P648" s="8"/>
    </row>
    <row r="649" spans="1:17">
      <c r="A649" s="3" t="str">
        <f t="shared" si="633"/>
        <v>2.0TDNOVIEMBRE-25ESTABLE TALLER N2</v>
      </c>
      <c r="B649" s="41" t="str">
        <f t="shared" si="596"/>
        <v>ESTABLE TALLER N2</v>
      </c>
      <c r="C649" s="3" t="s">
        <v>56</v>
      </c>
      <c r="D649" s="38" t="str">
        <f>W33</f>
        <v>NOVIEMBRE-25</v>
      </c>
      <c r="E649" s="8">
        <f t="shared" ref="E649:L649" si="646">E586</f>
        <v>0.21176900000000001</v>
      </c>
      <c r="F649" s="8">
        <f t="shared" si="646"/>
        <v>0.14244100000000001</v>
      </c>
      <c r="G649" s="8">
        <f t="shared" si="646"/>
        <v>0.103017</v>
      </c>
      <c r="H649" s="8">
        <f t="shared" si="646"/>
        <v>0</v>
      </c>
      <c r="I649" s="8">
        <f t="shared" si="646"/>
        <v>0</v>
      </c>
      <c r="J649" s="8">
        <f t="shared" si="646"/>
        <v>0</v>
      </c>
      <c r="K649" s="8">
        <f t="shared" si="646"/>
        <v>7.5902501369863012E-2</v>
      </c>
      <c r="L649" s="8">
        <f t="shared" si="646"/>
        <v>1.9874602739726028E-3</v>
      </c>
      <c r="M649" s="8"/>
      <c r="N649" s="8"/>
      <c r="O649" s="8"/>
      <c r="P649" s="9"/>
    </row>
    <row r="650" spans="1:17">
      <c r="A650" s="3" t="str">
        <f t="shared" si="633"/>
        <v>2.0TDNOVIEMBRE-25ESTABLE TALLER N3</v>
      </c>
      <c r="B650" s="41" t="str">
        <f t="shared" si="596"/>
        <v>ESTABLE TALLER N3</v>
      </c>
      <c r="C650" s="3" t="s">
        <v>56</v>
      </c>
      <c r="D650" s="38" t="str">
        <f>W33</f>
        <v>NOVIEMBRE-25</v>
      </c>
      <c r="E650" s="8">
        <f t="shared" ref="E650:L650" si="647">E587</f>
        <v>0.20549400000000001</v>
      </c>
      <c r="F650" s="8">
        <f t="shared" si="647"/>
        <v>0.13616700000000001</v>
      </c>
      <c r="G650" s="8">
        <f t="shared" si="647"/>
        <v>9.6742999999999996E-2</v>
      </c>
      <c r="H650" s="8">
        <f t="shared" si="647"/>
        <v>0</v>
      </c>
      <c r="I650" s="8">
        <f t="shared" si="647"/>
        <v>0</v>
      </c>
      <c r="J650" s="8">
        <f t="shared" si="647"/>
        <v>0</v>
      </c>
      <c r="K650" s="8">
        <f t="shared" si="647"/>
        <v>7.5902501369863012E-2</v>
      </c>
      <c r="L650" s="8">
        <f t="shared" si="647"/>
        <v>1.9874602739726028E-3</v>
      </c>
      <c r="M650" s="8"/>
      <c r="N650" s="8"/>
      <c r="O650" s="8"/>
      <c r="P650" s="8"/>
    </row>
    <row r="651" spans="1:17">
      <c r="A651" s="3" t="str">
        <f t="shared" si="633"/>
        <v>2.0TDNOVIEMBRE-25ESTABLE TALLER + N1</v>
      </c>
      <c r="B651" s="41" t="str">
        <f t="shared" si="596"/>
        <v>ESTABLE TALLER + N1</v>
      </c>
      <c r="C651" s="3" t="s">
        <v>56</v>
      </c>
      <c r="D651" s="38" t="str">
        <f>W33</f>
        <v>NOVIEMBRE-25</v>
      </c>
      <c r="E651" s="8">
        <f t="shared" ref="E651:L651" si="648">E588</f>
        <v>0.21245900000000001</v>
      </c>
      <c r="F651" s="8">
        <f t="shared" si="648"/>
        <v>0.14313100000000001</v>
      </c>
      <c r="G651" s="8">
        <f t="shared" si="648"/>
        <v>0.10370799999999999</v>
      </c>
      <c r="H651" s="8">
        <f t="shared" si="648"/>
        <v>0</v>
      </c>
      <c r="I651" s="8">
        <f t="shared" si="648"/>
        <v>0</v>
      </c>
      <c r="J651" s="8">
        <f t="shared" si="648"/>
        <v>0</v>
      </c>
      <c r="K651" s="8">
        <f t="shared" si="648"/>
        <v>9.7820309589041102E-2</v>
      </c>
      <c r="L651" s="8">
        <f t="shared" si="648"/>
        <v>5.1302528767123289E-2</v>
      </c>
      <c r="M651" s="8"/>
      <c r="N651" s="8"/>
      <c r="O651" s="8"/>
      <c r="P651" s="8"/>
    </row>
    <row r="652" spans="1:17">
      <c r="A652" s="3" t="str">
        <f t="shared" si="633"/>
        <v>2.0TDNOVIEMBRE-25ESTABLE TALLER + N2</v>
      </c>
      <c r="B652" s="41" t="str">
        <f t="shared" si="596"/>
        <v>ESTABLE TALLER + N2</v>
      </c>
      <c r="C652" s="3" t="s">
        <v>56</v>
      </c>
      <c r="D652" s="38" t="str">
        <f>W33</f>
        <v>NOVIEMBRE-25</v>
      </c>
      <c r="E652" s="8">
        <f t="shared" ref="E652:L652" si="649">E589</f>
        <v>0.2072</v>
      </c>
      <c r="F652" s="8">
        <f t="shared" si="649"/>
        <v>0.13787199999999999</v>
      </c>
      <c r="G652" s="8">
        <f t="shared" si="649"/>
        <v>9.8448999999999995E-2</v>
      </c>
      <c r="H652" s="8">
        <f t="shared" si="649"/>
        <v>0</v>
      </c>
      <c r="I652" s="8">
        <f t="shared" si="649"/>
        <v>0</v>
      </c>
      <c r="J652" s="8">
        <f t="shared" si="649"/>
        <v>0</v>
      </c>
      <c r="K652" s="8">
        <f t="shared" si="649"/>
        <v>9.2340857534246576E-2</v>
      </c>
      <c r="L652" s="8">
        <f t="shared" si="649"/>
        <v>4.5823076712328763E-2</v>
      </c>
      <c r="M652" s="8"/>
      <c r="N652" s="8"/>
      <c r="O652" s="8"/>
      <c r="P652" s="8"/>
    </row>
    <row r="653" spans="1:17">
      <c r="A653" s="3" t="str">
        <f t="shared" si="633"/>
        <v>2.0TDNOVIEMBRE-25ESTABLE TALLER + N3</v>
      </c>
      <c r="B653" s="41" t="str">
        <f t="shared" si="596"/>
        <v>ESTABLE TALLER + N3</v>
      </c>
      <c r="C653" s="3" t="s">
        <v>56</v>
      </c>
      <c r="D653" s="38" t="str">
        <f>W33</f>
        <v>NOVIEMBRE-25</v>
      </c>
      <c r="E653" s="8">
        <f t="shared" ref="E653:L653" si="650">E590</f>
        <v>0.20259099999999999</v>
      </c>
      <c r="F653" s="8">
        <f t="shared" si="650"/>
        <v>0.13326299999999999</v>
      </c>
      <c r="G653" s="8">
        <f t="shared" si="650"/>
        <v>9.3840000000000007E-2</v>
      </c>
      <c r="H653" s="8">
        <f t="shared" si="650"/>
        <v>0</v>
      </c>
      <c r="I653" s="8">
        <f t="shared" si="650"/>
        <v>0</v>
      </c>
      <c r="J653" s="8">
        <f t="shared" si="650"/>
        <v>0</v>
      </c>
      <c r="K653" s="8">
        <f t="shared" si="650"/>
        <v>8.686140547945205E-2</v>
      </c>
      <c r="L653" s="8">
        <f t="shared" si="650"/>
        <v>4.0343624657534244E-2</v>
      </c>
      <c r="M653" s="8"/>
      <c r="N653" s="8"/>
      <c r="O653" s="8"/>
      <c r="P653" s="8"/>
    </row>
    <row r="654" spans="1:17">
      <c r="A654" s="3" t="str">
        <f t="shared" si="633"/>
        <v>2.0TDNOVIEMBRE-25DINAMICA N1</v>
      </c>
      <c r="B654" s="41" t="str">
        <f t="shared" si="596"/>
        <v>DINAMICA N1</v>
      </c>
      <c r="C654" s="3" t="s">
        <v>56</v>
      </c>
      <c r="D654" s="38" t="str">
        <f>W33</f>
        <v>NOVIEMBRE-25</v>
      </c>
      <c r="E654" s="58">
        <f>'DINAMICA N1'!AT55/1000</f>
        <v>0.2095096047475048</v>
      </c>
      <c r="F654" s="58">
        <f>'DINAMICA N1'!AU55/1000</f>
        <v>0.15585964010189843</v>
      </c>
      <c r="G654" s="58">
        <f>'DINAMICA N1'!AV55/1000</f>
        <v>0.1261521295164249</v>
      </c>
      <c r="H654" s="58"/>
      <c r="I654" s="58"/>
      <c r="J654" s="60"/>
      <c r="K654" s="58">
        <f t="shared" ref="K654:L654" si="651">K591</f>
        <v>7.5902501369863012E-2</v>
      </c>
      <c r="L654" s="58">
        <f t="shared" si="651"/>
        <v>1.9874602739726028E-3</v>
      </c>
      <c r="M654" s="60"/>
      <c r="N654" s="60"/>
      <c r="O654" s="60"/>
      <c r="P654" s="60"/>
    </row>
    <row r="655" spans="1:17">
      <c r="A655" s="3" t="str">
        <f t="shared" si="633"/>
        <v>2.0TDNOVIEMBRE-25DINAMICA N2</v>
      </c>
      <c r="B655" s="41" t="str">
        <f t="shared" si="596"/>
        <v>DINAMICA N2</v>
      </c>
      <c r="C655" s="3" t="s">
        <v>56</v>
      </c>
      <c r="D655" s="38" t="str">
        <f>W33</f>
        <v>NOVIEMBRE-25</v>
      </c>
      <c r="E655" s="58">
        <f>'DINAMICA N2'!AT55/1000</f>
        <v>0.19325497194750479</v>
      </c>
      <c r="F655" s="58">
        <f>'DINAMICA N2'!AU55/1000</f>
        <v>0.13960500730189843</v>
      </c>
      <c r="G655" s="58">
        <f>'DINAMICA N2'!AV55/1000</f>
        <v>0.10989749671642493</v>
      </c>
      <c r="H655" s="58"/>
      <c r="I655" s="58"/>
      <c r="J655" s="60"/>
      <c r="K655" s="58">
        <f t="shared" ref="K655:L655" si="652">K592</f>
        <v>7.5902501369863012E-2</v>
      </c>
      <c r="L655" s="58">
        <f t="shared" si="652"/>
        <v>1.9874602739726028E-3</v>
      </c>
      <c r="M655" s="60"/>
      <c r="N655" s="60"/>
      <c r="O655" s="60"/>
      <c r="P655" s="60"/>
    </row>
    <row r="656" spans="1:17">
      <c r="A656" s="3" t="str">
        <f t="shared" si="633"/>
        <v>2.0TDNOVIEMBRE-25DINAMICA N3</v>
      </c>
      <c r="B656" s="41" t="str">
        <f t="shared" si="596"/>
        <v>DINAMICA N3</v>
      </c>
      <c r="C656" s="3" t="s">
        <v>56</v>
      </c>
      <c r="D656" s="38" t="str">
        <f>W33</f>
        <v>NOVIEMBRE-25</v>
      </c>
      <c r="E656" s="58">
        <f>'DINAMICA N3'!AT55/1000</f>
        <v>0.18818872474750481</v>
      </c>
      <c r="F656" s="58">
        <f>'DINAMICA N3'!AU55/1000</f>
        <v>0.13453876010189844</v>
      </c>
      <c r="G656" s="58">
        <f>'DINAMICA N3'!AV55/1000</f>
        <v>0.1048312495164249</v>
      </c>
      <c r="H656" s="58"/>
      <c r="I656" s="58"/>
      <c r="J656" s="60"/>
      <c r="K656" s="58">
        <f t="shared" ref="K656:L656" si="653">K593</f>
        <v>7.5902501369863012E-2</v>
      </c>
      <c r="L656" s="58">
        <f t="shared" si="653"/>
        <v>1.9874602739726028E-3</v>
      </c>
      <c r="M656" s="60"/>
      <c r="N656" s="60"/>
      <c r="O656" s="60"/>
      <c r="P656" s="60"/>
    </row>
    <row r="657" spans="1:16">
      <c r="A657" s="3" t="str">
        <f>C657&amp;D657&amp;B657</f>
        <v>3.0TDNOVIEMBRE-25ESTABLE N1</v>
      </c>
      <c r="B657" s="41" t="str">
        <f t="shared" si="596"/>
        <v>ESTABLE N1</v>
      </c>
      <c r="C657" s="3" t="s">
        <v>31</v>
      </c>
      <c r="D657" s="38" t="str">
        <f>W33</f>
        <v>NOVIEMBRE-25</v>
      </c>
      <c r="E657" s="8">
        <f t="shared" ref="E657:J657" si="654">E594</f>
        <v>0.21865799999999999</v>
      </c>
      <c r="F657" s="8">
        <f t="shared" si="654"/>
        <v>0.18845600000000001</v>
      </c>
      <c r="G657" s="8">
        <f t="shared" si="654"/>
        <v>0.14840500000000001</v>
      </c>
      <c r="H657" s="8">
        <f t="shared" si="654"/>
        <v>0.125003</v>
      </c>
      <c r="I657" s="8">
        <f t="shared" si="654"/>
        <v>0.10786999999999999</v>
      </c>
      <c r="J657" s="8">
        <f t="shared" si="654"/>
        <v>0.13605</v>
      </c>
      <c r="K657" s="8">
        <f>K594</f>
        <v>5.5827197260273971E-2</v>
      </c>
      <c r="L657" s="8">
        <f t="shared" ref="L657:P657" si="655">L594</f>
        <v>2.9089372602739725E-2</v>
      </c>
      <c r="M657" s="8">
        <f t="shared" si="655"/>
        <v>1.2278175342465752E-2</v>
      </c>
      <c r="N657" s="8">
        <f t="shared" si="655"/>
        <v>1.0647487671232877E-2</v>
      </c>
      <c r="O657" s="8">
        <f t="shared" si="655"/>
        <v>6.8872630136986293E-3</v>
      </c>
      <c r="P657" s="8">
        <f t="shared" si="655"/>
        <v>3.9514712328767125E-3</v>
      </c>
    </row>
    <row r="658" spans="1:16">
      <c r="A658" s="3" t="str">
        <f t="shared" ref="A658:A677" si="656">C658&amp;D658&amp;B658</f>
        <v>3.0TDNOVIEMBRE-25ESTABLE N2</v>
      </c>
      <c r="B658" s="41" t="str">
        <f t="shared" si="596"/>
        <v>ESTABLE N2</v>
      </c>
      <c r="C658" s="3" t="s">
        <v>31</v>
      </c>
      <c r="D658" s="38" t="str">
        <f>W33</f>
        <v>NOVIEMBRE-25</v>
      </c>
      <c r="E658" s="8">
        <f t="shared" ref="E658:P658" si="657">E595</f>
        <v>0.206841</v>
      </c>
      <c r="F658" s="8">
        <f t="shared" si="657"/>
        <v>0.17663899999999999</v>
      </c>
      <c r="G658" s="8">
        <f t="shared" si="657"/>
        <v>0.13658799999999999</v>
      </c>
      <c r="H658" s="8">
        <f t="shared" si="657"/>
        <v>0.11318499999999999</v>
      </c>
      <c r="I658" s="8">
        <f t="shared" si="657"/>
        <v>9.6052999999999999E-2</v>
      </c>
      <c r="J658" s="8">
        <f t="shared" si="657"/>
        <v>0.124233</v>
      </c>
      <c r="K658" s="8">
        <f t="shared" si="657"/>
        <v>5.5827197260273971E-2</v>
      </c>
      <c r="L658" s="8">
        <f t="shared" si="657"/>
        <v>2.9089372602739725E-2</v>
      </c>
      <c r="M658" s="8">
        <f t="shared" si="657"/>
        <v>1.2278175342465752E-2</v>
      </c>
      <c r="N658" s="8">
        <f t="shared" si="657"/>
        <v>1.0647487671232877E-2</v>
      </c>
      <c r="O658" s="8">
        <f t="shared" si="657"/>
        <v>6.8872630136986293E-3</v>
      </c>
      <c r="P658" s="8">
        <f t="shared" si="657"/>
        <v>3.9514712328767125E-3</v>
      </c>
    </row>
    <row r="659" spans="1:16">
      <c r="A659" s="3" t="str">
        <f t="shared" si="656"/>
        <v>3.0TDNOVIEMBRE-25ESTABLE N3</v>
      </c>
      <c r="B659" s="41" t="str">
        <f t="shared" si="596"/>
        <v>ESTABLE N3</v>
      </c>
      <c r="C659" s="3" t="s">
        <v>31</v>
      </c>
      <c r="D659" s="38" t="str">
        <f>W33</f>
        <v>NOVIEMBRE-25</v>
      </c>
      <c r="E659" s="8">
        <f t="shared" ref="E659:P659" si="658">E596</f>
        <v>0.200567</v>
      </c>
      <c r="F659" s="8">
        <f t="shared" si="658"/>
        <v>0.17036499999999999</v>
      </c>
      <c r="G659" s="8">
        <f t="shared" si="658"/>
        <v>0.13031400000000001</v>
      </c>
      <c r="H659" s="8">
        <f t="shared" si="658"/>
        <v>0.10691100000000001</v>
      </c>
      <c r="I659" s="8">
        <f t="shared" si="658"/>
        <v>8.9778999999999998E-2</v>
      </c>
      <c r="J659" s="8">
        <f t="shared" si="658"/>
        <v>0.11795899999999999</v>
      </c>
      <c r="K659" s="8">
        <f t="shared" si="658"/>
        <v>5.5827197260273971E-2</v>
      </c>
      <c r="L659" s="8">
        <f t="shared" si="658"/>
        <v>2.9089372602739725E-2</v>
      </c>
      <c r="M659" s="8">
        <f t="shared" si="658"/>
        <v>1.2278175342465752E-2</v>
      </c>
      <c r="N659" s="8">
        <f t="shared" si="658"/>
        <v>1.0647487671232877E-2</v>
      </c>
      <c r="O659" s="8">
        <f t="shared" si="658"/>
        <v>6.8872630136986293E-3</v>
      </c>
      <c r="P659" s="8">
        <f t="shared" si="658"/>
        <v>3.9514712328767125E-3</v>
      </c>
    </row>
    <row r="660" spans="1:16">
      <c r="A660" s="3" t="str">
        <f t="shared" si="656"/>
        <v>3.0TDNOVIEMBRE-25ESTABLE PLUS N1</v>
      </c>
      <c r="B660" s="41" t="str">
        <f t="shared" si="596"/>
        <v>ESTABLE PLUS N1</v>
      </c>
      <c r="C660" s="3" t="s">
        <v>31</v>
      </c>
      <c r="D660" s="38" t="str">
        <f>W33</f>
        <v>NOVIEMBRE-25</v>
      </c>
      <c r="E660" s="8">
        <f t="shared" ref="E660:P660" si="659">E597</f>
        <v>0.20809</v>
      </c>
      <c r="F660" s="8">
        <f t="shared" si="659"/>
        <v>0.17788799999999999</v>
      </c>
      <c r="G660" s="8">
        <f t="shared" si="659"/>
        <v>0.13783599999999999</v>
      </c>
      <c r="H660" s="8">
        <f t="shared" si="659"/>
        <v>0.11443399999999999</v>
      </c>
      <c r="I660" s="8">
        <f t="shared" si="659"/>
        <v>9.7302E-2</v>
      </c>
      <c r="J660" s="8">
        <f t="shared" si="659"/>
        <v>0.12548200000000001</v>
      </c>
      <c r="K660" s="8">
        <f t="shared" si="659"/>
        <v>6.4046375342465753E-2</v>
      </c>
      <c r="L660" s="8">
        <f t="shared" si="659"/>
        <v>3.7308550684931503E-2</v>
      </c>
      <c r="M660" s="8">
        <f t="shared" si="659"/>
        <v>2.0497353424657534E-2</v>
      </c>
      <c r="N660" s="8">
        <f t="shared" si="659"/>
        <v>2.9825569863013698E-2</v>
      </c>
      <c r="O660" s="8">
        <f t="shared" si="659"/>
        <v>3.1544797260273975E-2</v>
      </c>
      <c r="P660" s="8">
        <f t="shared" si="659"/>
        <v>3.1348731506849317E-2</v>
      </c>
    </row>
    <row r="661" spans="1:16">
      <c r="A661" s="3" t="str">
        <f t="shared" si="656"/>
        <v>3.0TDNOVIEMBRE-25ESTABLE PLUS N2</v>
      </c>
      <c r="B661" s="41" t="str">
        <f t="shared" si="596"/>
        <v>ESTABLE PLUS N2</v>
      </c>
      <c r="C661" s="3" t="s">
        <v>31</v>
      </c>
      <c r="D661" s="38" t="str">
        <f>W33</f>
        <v>NOVIEMBRE-25</v>
      </c>
      <c r="E661" s="8">
        <f t="shared" ref="E661:P661" si="660">E598</f>
        <v>0.203074</v>
      </c>
      <c r="F661" s="8">
        <f t="shared" si="660"/>
        <v>0.172872</v>
      </c>
      <c r="G661" s="8">
        <f t="shared" si="660"/>
        <v>0.13282099999999999</v>
      </c>
      <c r="H661" s="8">
        <f t="shared" si="660"/>
        <v>0.109419</v>
      </c>
      <c r="I661" s="8">
        <f t="shared" si="660"/>
        <v>9.2286000000000007E-2</v>
      </c>
      <c r="J661" s="8">
        <f t="shared" si="660"/>
        <v>0.120466</v>
      </c>
      <c r="K661" s="8">
        <f t="shared" si="660"/>
        <v>5.9936786301369858E-2</v>
      </c>
      <c r="L661" s="8">
        <f t="shared" si="660"/>
        <v>3.3198961643835616E-2</v>
      </c>
      <c r="M661" s="8">
        <f t="shared" si="660"/>
        <v>1.6387764383561643E-2</v>
      </c>
      <c r="N661" s="8">
        <f t="shared" si="660"/>
        <v>2.5715980821917811E-2</v>
      </c>
      <c r="O661" s="8">
        <f t="shared" si="660"/>
        <v>2.7435208219178085E-2</v>
      </c>
      <c r="P661" s="8">
        <f t="shared" si="660"/>
        <v>2.7239142465753426E-2</v>
      </c>
    </row>
    <row r="662" spans="1:16">
      <c r="A662" s="3" t="str">
        <f t="shared" si="656"/>
        <v>3.0TDNOVIEMBRE-25ESTABLE PLUS N3</v>
      </c>
      <c r="B662" s="41" t="str">
        <f t="shared" si="596"/>
        <v>ESTABLE PLUS N3</v>
      </c>
      <c r="C662" s="3" t="s">
        <v>31</v>
      </c>
      <c r="D662" s="38" t="str">
        <f>W33</f>
        <v>NOVIEMBRE-25</v>
      </c>
      <c r="E662" s="8">
        <f t="shared" ref="E662:P662" si="661">E599</f>
        <v>0.19886100000000001</v>
      </c>
      <c r="F662" s="8">
        <f t="shared" si="661"/>
        <v>0.168659</v>
      </c>
      <c r="G662" s="8">
        <f t="shared" si="661"/>
        <v>0.128608</v>
      </c>
      <c r="H662" s="8">
        <f t="shared" si="661"/>
        <v>0.10520599999999999</v>
      </c>
      <c r="I662" s="8">
        <f t="shared" si="661"/>
        <v>8.8072999999999999E-2</v>
      </c>
      <c r="J662" s="8">
        <f t="shared" si="661"/>
        <v>0.116253</v>
      </c>
      <c r="K662" s="8">
        <f t="shared" si="661"/>
        <v>5.7197060273972596E-2</v>
      </c>
      <c r="L662" s="8">
        <f t="shared" si="661"/>
        <v>3.0459235616438356E-2</v>
      </c>
      <c r="M662" s="8">
        <f t="shared" si="661"/>
        <v>1.3648038356164384E-2</v>
      </c>
      <c r="N662" s="8">
        <f t="shared" si="661"/>
        <v>2.0236528767123285E-2</v>
      </c>
      <c r="O662" s="8">
        <f t="shared" si="661"/>
        <v>2.0585893150684931E-2</v>
      </c>
      <c r="P662" s="8">
        <f t="shared" si="661"/>
        <v>2.0389827397260276E-2</v>
      </c>
    </row>
    <row r="663" spans="1:16">
      <c r="A663" s="3" t="str">
        <f t="shared" si="656"/>
        <v>3.0TDNOVIEMBRE-251P N1</v>
      </c>
      <c r="B663" s="41" t="str">
        <f t="shared" si="596"/>
        <v>1P N1</v>
      </c>
      <c r="C663" s="3" t="s">
        <v>31</v>
      </c>
      <c r="D663" s="38" t="str">
        <f>W33</f>
        <v>NOVIEMBRE-25</v>
      </c>
      <c r="E663" s="8">
        <f t="shared" ref="E663:P663" si="662">E600</f>
        <v>0.136685</v>
      </c>
      <c r="F663" s="8">
        <f t="shared" si="662"/>
        <v>0.136685</v>
      </c>
      <c r="G663" s="8">
        <f t="shared" si="662"/>
        <v>0.136685</v>
      </c>
      <c r="H663" s="8">
        <f t="shared" si="662"/>
        <v>0.136685</v>
      </c>
      <c r="I663" s="8">
        <f t="shared" si="662"/>
        <v>0.136685</v>
      </c>
      <c r="J663" s="8">
        <f t="shared" si="662"/>
        <v>0.136685</v>
      </c>
      <c r="K663" s="8">
        <f t="shared" si="662"/>
        <v>6.815596438356164E-2</v>
      </c>
      <c r="L663" s="8">
        <f t="shared" si="662"/>
        <v>4.1418139726027398E-2</v>
      </c>
      <c r="M663" s="8">
        <f t="shared" si="662"/>
        <v>2.4606942465753425E-2</v>
      </c>
      <c r="N663" s="8">
        <f t="shared" si="662"/>
        <v>3.3935158904109593E-2</v>
      </c>
      <c r="O663" s="8">
        <f t="shared" si="662"/>
        <v>3.8394112328767126E-2</v>
      </c>
      <c r="P663" s="8">
        <f t="shared" si="662"/>
        <v>3.9567909589041099E-2</v>
      </c>
    </row>
    <row r="664" spans="1:16">
      <c r="A664" s="3" t="str">
        <f t="shared" si="656"/>
        <v>3.0TDNOVIEMBRE-251P N2</v>
      </c>
      <c r="B664" s="41" t="str">
        <f t="shared" si="596"/>
        <v>1P N2</v>
      </c>
      <c r="C664" s="3" t="s">
        <v>31</v>
      </c>
      <c r="D664" s="38" t="str">
        <f>W33</f>
        <v>NOVIEMBRE-25</v>
      </c>
      <c r="E664" s="8">
        <f t="shared" ref="E664:P664" si="663">E601</f>
        <v>0.131609</v>
      </c>
      <c r="F664" s="8">
        <f t="shared" si="663"/>
        <v>0.131609</v>
      </c>
      <c r="G664" s="8">
        <f t="shared" si="663"/>
        <v>0.131609</v>
      </c>
      <c r="H664" s="8">
        <f t="shared" si="663"/>
        <v>0.131609</v>
      </c>
      <c r="I664" s="8">
        <f t="shared" si="663"/>
        <v>0.131609</v>
      </c>
      <c r="J664" s="8">
        <f t="shared" si="663"/>
        <v>0.131609</v>
      </c>
      <c r="K664" s="8">
        <f t="shared" si="663"/>
        <v>6.4046375342465753E-2</v>
      </c>
      <c r="L664" s="8">
        <f t="shared" si="663"/>
        <v>3.7308550684931503E-2</v>
      </c>
      <c r="M664" s="8">
        <f t="shared" si="663"/>
        <v>2.0771326027397261E-2</v>
      </c>
      <c r="N664" s="8">
        <f t="shared" si="663"/>
        <v>3.119543287671233E-2</v>
      </c>
      <c r="O664" s="8">
        <f t="shared" si="663"/>
        <v>3.5654386301369863E-2</v>
      </c>
      <c r="P664" s="8">
        <f t="shared" si="663"/>
        <v>3.6828183561643836E-2</v>
      </c>
    </row>
    <row r="665" spans="1:16">
      <c r="A665" s="3" t="str">
        <f t="shared" si="656"/>
        <v>3.0TDNOVIEMBRE-251P N3</v>
      </c>
      <c r="B665" s="41" t="str">
        <f t="shared" si="596"/>
        <v>1P N3</v>
      </c>
      <c r="C665" s="3" t="s">
        <v>31</v>
      </c>
      <c r="D665" s="38" t="str">
        <f>W33</f>
        <v>NOVIEMBRE-25</v>
      </c>
      <c r="E665" s="8">
        <f t="shared" ref="E665:P665" si="664">E602</f>
        <v>0.12653300000000001</v>
      </c>
      <c r="F665" s="8">
        <f t="shared" si="664"/>
        <v>0.12653300000000001</v>
      </c>
      <c r="G665" s="8">
        <f t="shared" si="664"/>
        <v>0.12653300000000001</v>
      </c>
      <c r="H665" s="8">
        <f t="shared" si="664"/>
        <v>0.12653300000000001</v>
      </c>
      <c r="I665" s="8">
        <f t="shared" si="664"/>
        <v>0.12653300000000001</v>
      </c>
      <c r="J665" s="8">
        <f t="shared" si="664"/>
        <v>0.12653300000000001</v>
      </c>
      <c r="K665" s="8">
        <f t="shared" si="664"/>
        <v>6.4046375342465753E-2</v>
      </c>
      <c r="L665" s="8">
        <f t="shared" si="664"/>
        <v>3.7308550684931503E-2</v>
      </c>
      <c r="M665" s="8">
        <f t="shared" si="664"/>
        <v>2.0497353424657534E-2</v>
      </c>
      <c r="N665" s="8">
        <f t="shared" si="664"/>
        <v>2.845570684931507E-2</v>
      </c>
      <c r="O665" s="8">
        <f t="shared" si="664"/>
        <v>2.8805071232876716E-2</v>
      </c>
      <c r="P665" s="8">
        <f t="shared" si="664"/>
        <v>2.7239142465753426E-2</v>
      </c>
    </row>
    <row r="666" spans="1:16">
      <c r="A666" s="3" t="str">
        <f t="shared" si="656"/>
        <v>3.0TDNOVIEMBRE-251P XL N1</v>
      </c>
      <c r="B666" s="41" t="str">
        <f t="shared" si="596"/>
        <v>1P XL N1</v>
      </c>
      <c r="C666" s="3" t="s">
        <v>31</v>
      </c>
      <c r="D666" s="38" t="str">
        <f>W33</f>
        <v>NOVIEMBRE-25</v>
      </c>
      <c r="E666" s="8">
        <f>E603</f>
        <v>0.136685</v>
      </c>
      <c r="F666" s="8">
        <f t="shared" ref="F666:P666" si="665">F603</f>
        <v>0.136685</v>
      </c>
      <c r="G666" s="8">
        <f t="shared" si="665"/>
        <v>0.136685</v>
      </c>
      <c r="H666" s="8">
        <f t="shared" si="665"/>
        <v>0.136685</v>
      </c>
      <c r="I666" s="8">
        <f t="shared" si="665"/>
        <v>0.136685</v>
      </c>
      <c r="J666" s="8">
        <f t="shared" si="665"/>
        <v>0.136685</v>
      </c>
      <c r="K666" s="8">
        <f t="shared" si="665"/>
        <v>7.4731306849315074E-2</v>
      </c>
      <c r="L666" s="8">
        <f t="shared" si="665"/>
        <v>4.7993482191780817E-2</v>
      </c>
      <c r="M666" s="8">
        <f t="shared" si="665"/>
        <v>3.1182284931506848E-2</v>
      </c>
      <c r="N666" s="8">
        <f t="shared" si="665"/>
        <v>4.0510501369863013E-2</v>
      </c>
      <c r="O666" s="8">
        <f t="shared" si="665"/>
        <v>4.4969454794520552E-2</v>
      </c>
      <c r="P666" s="8">
        <f t="shared" si="665"/>
        <v>4.6143252054794519E-2</v>
      </c>
    </row>
    <row r="667" spans="1:16">
      <c r="A667" s="3" t="str">
        <f t="shared" si="656"/>
        <v>3.0TDNOVIEMBRE-251P XL N2</v>
      </c>
      <c r="B667" s="41" t="str">
        <f t="shared" si="596"/>
        <v>1P XL N2</v>
      </c>
      <c r="C667" s="3" t="s">
        <v>31</v>
      </c>
      <c r="D667" s="38" t="str">
        <f>W33</f>
        <v>NOVIEMBRE-25</v>
      </c>
      <c r="E667" s="8">
        <f t="shared" ref="E667:P667" si="666">E604</f>
        <v>0.131609</v>
      </c>
      <c r="F667" s="8">
        <f t="shared" si="666"/>
        <v>0.131609</v>
      </c>
      <c r="G667" s="8">
        <f t="shared" si="666"/>
        <v>0.131609</v>
      </c>
      <c r="H667" s="8">
        <f t="shared" si="666"/>
        <v>0.131609</v>
      </c>
      <c r="I667" s="8">
        <f t="shared" si="666"/>
        <v>0.131609</v>
      </c>
      <c r="J667" s="8">
        <f t="shared" si="666"/>
        <v>0.131609</v>
      </c>
      <c r="K667" s="8">
        <f t="shared" si="666"/>
        <v>6.7557520547945199E-2</v>
      </c>
      <c r="L667" s="8">
        <f t="shared" si="666"/>
        <v>4.1785345205479454E-2</v>
      </c>
      <c r="M667" s="8">
        <f t="shared" si="666"/>
        <v>2.5650783561643836E-2</v>
      </c>
      <c r="N667" s="8">
        <f t="shared" si="666"/>
        <v>3.6113838356164385E-2</v>
      </c>
      <c r="O667" s="8">
        <f t="shared" si="666"/>
        <v>4.0625115068493152E-2</v>
      </c>
      <c r="P667" s="8">
        <f t="shared" si="666"/>
        <v>4.2072312328767125E-2</v>
      </c>
    </row>
    <row r="668" spans="1:16">
      <c r="A668" s="3" t="str">
        <f t="shared" si="656"/>
        <v>3.0TDNOVIEMBRE-251P XL N3</v>
      </c>
      <c r="B668" s="41" t="str">
        <f t="shared" ref="B668:B731" si="667">B647</f>
        <v>1P XL N3</v>
      </c>
      <c r="C668" s="3" t="s">
        <v>31</v>
      </c>
      <c r="D668" s="38" t="str">
        <f>W33</f>
        <v>NOVIEMBRE-25</v>
      </c>
      <c r="E668" s="8">
        <f t="shared" ref="E668:P668" si="668">E605</f>
        <v>0.12653300000000001</v>
      </c>
      <c r="F668" s="8">
        <f t="shared" si="668"/>
        <v>0.12653300000000001</v>
      </c>
      <c r="G668" s="8">
        <f t="shared" si="668"/>
        <v>0.12653300000000001</v>
      </c>
      <c r="H668" s="8">
        <f t="shared" si="668"/>
        <v>0.12653300000000001</v>
      </c>
      <c r="I668" s="8">
        <f t="shared" si="668"/>
        <v>0.12653300000000001</v>
      </c>
      <c r="J668" s="8">
        <f t="shared" si="668"/>
        <v>0.12653300000000001</v>
      </c>
      <c r="K668" s="8">
        <f t="shared" si="668"/>
        <v>6.6735602739726035E-2</v>
      </c>
      <c r="L668" s="8">
        <f t="shared" si="668"/>
        <v>4.0963427397260277E-2</v>
      </c>
      <c r="M668" s="8">
        <f t="shared" si="668"/>
        <v>2.4554893150684931E-2</v>
      </c>
      <c r="N668" s="8">
        <f t="shared" si="668"/>
        <v>3.2552194520547945E-2</v>
      </c>
      <c r="O668" s="8">
        <f t="shared" si="668"/>
        <v>3.2953882191780824E-2</v>
      </c>
      <c r="P668" s="8">
        <f t="shared" si="668"/>
        <v>3.1661353424657535E-2</v>
      </c>
    </row>
    <row r="669" spans="1:16">
      <c r="A669" s="3" t="str">
        <f t="shared" si="656"/>
        <v>3.0TDNOVIEMBRE-25ESTABLE TALLER N1</v>
      </c>
      <c r="B669" s="41" t="str">
        <f t="shared" si="667"/>
        <v>ESTABLE TALLER N1</v>
      </c>
      <c r="C669" s="3" t="s">
        <v>31</v>
      </c>
      <c r="D669" s="38" t="str">
        <f>W33</f>
        <v>NOVIEMBRE-25</v>
      </c>
      <c r="E669" s="8">
        <f t="shared" ref="E669:P669" si="669">E606</f>
        <v>0.21351600000000001</v>
      </c>
      <c r="F669" s="8">
        <f t="shared" si="669"/>
        <v>0.19653799999999999</v>
      </c>
      <c r="G669" s="8">
        <f t="shared" si="669"/>
        <v>0.145617</v>
      </c>
      <c r="H669" s="8">
        <f t="shared" si="669"/>
        <v>0.11894200000000001</v>
      </c>
      <c r="I669" s="8">
        <f t="shared" si="669"/>
        <v>0.10093299999999999</v>
      </c>
      <c r="J669" s="8">
        <f t="shared" si="669"/>
        <v>0.113591</v>
      </c>
      <c r="K669" s="8">
        <f t="shared" si="669"/>
        <v>5.5827197260273971E-2</v>
      </c>
      <c r="L669" s="8">
        <f t="shared" si="669"/>
        <v>2.9089372602739725E-2</v>
      </c>
      <c r="M669" s="8">
        <f t="shared" si="669"/>
        <v>1.2278175342465752E-2</v>
      </c>
      <c r="N669" s="8">
        <f t="shared" si="669"/>
        <v>1.0647487671232877E-2</v>
      </c>
      <c r="O669" s="8">
        <f t="shared" si="669"/>
        <v>6.8872630136986293E-3</v>
      </c>
      <c r="P669" s="8">
        <f t="shared" si="669"/>
        <v>3.9514712328767125E-3</v>
      </c>
    </row>
    <row r="670" spans="1:16">
      <c r="A670" s="3" t="str">
        <f t="shared" si="656"/>
        <v>3.0TDNOVIEMBRE-25ESTABLE TALLER N2</v>
      </c>
      <c r="B670" s="41" t="str">
        <f t="shared" si="667"/>
        <v>ESTABLE TALLER N2</v>
      </c>
      <c r="C670" s="3" t="s">
        <v>31</v>
      </c>
      <c r="D670" s="38" t="str">
        <f>W33</f>
        <v>NOVIEMBRE-25</v>
      </c>
      <c r="E670" s="8">
        <f t="shared" ref="E670:P670" si="670">E607</f>
        <v>0.20169899999999999</v>
      </c>
      <c r="F670" s="8">
        <f t="shared" si="670"/>
        <v>0.18472</v>
      </c>
      <c r="G670" s="8">
        <f t="shared" si="670"/>
        <v>0.1338</v>
      </c>
      <c r="H670" s="8">
        <f t="shared" si="670"/>
        <v>0.107124</v>
      </c>
      <c r="I670" s="8">
        <f t="shared" si="670"/>
        <v>8.9115E-2</v>
      </c>
      <c r="J670" s="8">
        <f t="shared" si="670"/>
        <v>0.101774</v>
      </c>
      <c r="K670" s="8">
        <f t="shared" si="670"/>
        <v>5.5827197260273971E-2</v>
      </c>
      <c r="L670" s="8">
        <f t="shared" si="670"/>
        <v>2.9089372602739725E-2</v>
      </c>
      <c r="M670" s="8">
        <f t="shared" si="670"/>
        <v>1.2278175342465752E-2</v>
      </c>
      <c r="N670" s="8">
        <f t="shared" si="670"/>
        <v>1.0647487671232877E-2</v>
      </c>
      <c r="O670" s="8">
        <f t="shared" si="670"/>
        <v>6.8872630136986293E-3</v>
      </c>
      <c r="P670" s="8">
        <f t="shared" si="670"/>
        <v>3.9514712328767125E-3</v>
      </c>
    </row>
    <row r="671" spans="1:16">
      <c r="A671" s="3" t="str">
        <f t="shared" si="656"/>
        <v>3.0TDNOVIEMBRE-25ESTABLE TALLER N3</v>
      </c>
      <c r="B671" s="41" t="str">
        <f t="shared" si="667"/>
        <v>ESTABLE TALLER N3</v>
      </c>
      <c r="C671" s="3" t="s">
        <v>31</v>
      </c>
      <c r="D671" s="38" t="str">
        <f>W33</f>
        <v>NOVIEMBRE-25</v>
      </c>
      <c r="E671" s="8">
        <f t="shared" ref="E671:P671" si="671">E608</f>
        <v>0.19542399999999999</v>
      </c>
      <c r="F671" s="8">
        <f t="shared" si="671"/>
        <v>0.17844599999999999</v>
      </c>
      <c r="G671" s="8">
        <f t="shared" si="671"/>
        <v>0.127526</v>
      </c>
      <c r="H671" s="8">
        <f t="shared" si="671"/>
        <v>0.10085</v>
      </c>
      <c r="I671" s="8">
        <f t="shared" si="671"/>
        <v>8.2840999999999998E-2</v>
      </c>
      <c r="J671" s="8">
        <f t="shared" si="671"/>
        <v>9.5499000000000001E-2</v>
      </c>
      <c r="K671" s="8">
        <f t="shared" si="671"/>
        <v>5.5827197260273971E-2</v>
      </c>
      <c r="L671" s="8">
        <f t="shared" si="671"/>
        <v>2.9089372602739725E-2</v>
      </c>
      <c r="M671" s="8">
        <f t="shared" si="671"/>
        <v>1.2278175342465752E-2</v>
      </c>
      <c r="N671" s="8">
        <f t="shared" si="671"/>
        <v>1.0647487671232877E-2</v>
      </c>
      <c r="O671" s="8">
        <f t="shared" si="671"/>
        <v>6.8872630136986293E-3</v>
      </c>
      <c r="P671" s="8">
        <f t="shared" si="671"/>
        <v>3.9514712328767125E-3</v>
      </c>
    </row>
    <row r="672" spans="1:16">
      <c r="A672" s="3" t="str">
        <f t="shared" si="656"/>
        <v>3.0TDNOVIEMBRE-25ESTABLE TALLER + N1</v>
      </c>
      <c r="B672" s="41" t="str">
        <f t="shared" si="667"/>
        <v>ESTABLE TALLER + N1</v>
      </c>
      <c r="C672" s="3" t="s">
        <v>31</v>
      </c>
      <c r="D672" s="38" t="str">
        <f>W33</f>
        <v>NOVIEMBRE-25</v>
      </c>
      <c r="E672" s="8">
        <f t="shared" ref="E672:P672" si="672">E609</f>
        <v>0.20294699999999999</v>
      </c>
      <c r="F672" s="8">
        <f t="shared" si="672"/>
        <v>0.185969</v>
      </c>
      <c r="G672" s="8">
        <f t="shared" si="672"/>
        <v>0.135049</v>
      </c>
      <c r="H672" s="8">
        <f t="shared" si="672"/>
        <v>0.108373</v>
      </c>
      <c r="I672" s="8">
        <f t="shared" si="672"/>
        <v>9.0364E-2</v>
      </c>
      <c r="J672" s="8">
        <f t="shared" si="672"/>
        <v>0.103022</v>
      </c>
      <c r="K672" s="8">
        <f t="shared" si="672"/>
        <v>6.4046375342465753E-2</v>
      </c>
      <c r="L672" s="8">
        <f t="shared" si="672"/>
        <v>3.7308550684931503E-2</v>
      </c>
      <c r="M672" s="8">
        <f t="shared" si="672"/>
        <v>2.0497353424657534E-2</v>
      </c>
      <c r="N672" s="8">
        <f t="shared" si="672"/>
        <v>2.9825569863013698E-2</v>
      </c>
      <c r="O672" s="8">
        <f t="shared" si="672"/>
        <v>3.1544797260273975E-2</v>
      </c>
      <c r="P672" s="8">
        <f t="shared" si="672"/>
        <v>3.1348731506849317E-2</v>
      </c>
    </row>
    <row r="673" spans="1:16">
      <c r="A673" s="3" t="str">
        <f t="shared" si="656"/>
        <v>3.0TDNOVIEMBRE-25ESTABLE TALLER + N2</v>
      </c>
      <c r="B673" s="41" t="str">
        <f t="shared" si="667"/>
        <v>ESTABLE TALLER + N2</v>
      </c>
      <c r="C673" s="3" t="s">
        <v>31</v>
      </c>
      <c r="D673" s="38" t="str">
        <f>W33</f>
        <v>NOVIEMBRE-25</v>
      </c>
      <c r="E673" s="8">
        <f t="shared" ref="E673:P673" si="673">E610</f>
        <v>0.197932</v>
      </c>
      <c r="F673" s="8">
        <f t="shared" si="673"/>
        <v>0.180954</v>
      </c>
      <c r="G673" s="8">
        <f t="shared" si="673"/>
        <v>0.13003300000000001</v>
      </c>
      <c r="H673" s="8">
        <f t="shared" si="673"/>
        <v>0.10335800000000001</v>
      </c>
      <c r="I673" s="8">
        <f t="shared" si="673"/>
        <v>8.5348999999999994E-2</v>
      </c>
      <c r="J673" s="8">
        <f t="shared" si="673"/>
        <v>9.8006999999999997E-2</v>
      </c>
      <c r="K673" s="8">
        <f t="shared" si="673"/>
        <v>5.9936786301369858E-2</v>
      </c>
      <c r="L673" s="8">
        <f t="shared" si="673"/>
        <v>3.3198961643835616E-2</v>
      </c>
      <c r="M673" s="8">
        <f t="shared" si="673"/>
        <v>1.6387764383561643E-2</v>
      </c>
      <c r="N673" s="8">
        <f t="shared" si="673"/>
        <v>2.5715980821917811E-2</v>
      </c>
      <c r="O673" s="8">
        <f t="shared" si="673"/>
        <v>2.7435208219178085E-2</v>
      </c>
      <c r="P673" s="8">
        <f t="shared" si="673"/>
        <v>2.7239142465753426E-2</v>
      </c>
    </row>
    <row r="674" spans="1:16">
      <c r="A674" s="3" t="str">
        <f t="shared" si="656"/>
        <v>3.0TDNOVIEMBRE-25ESTABLE TALLER + N3</v>
      </c>
      <c r="B674" s="41" t="str">
        <f t="shared" si="667"/>
        <v>ESTABLE TALLER + N3</v>
      </c>
      <c r="C674" s="3" t="s">
        <v>31</v>
      </c>
      <c r="D674" s="38" t="str">
        <f>W33</f>
        <v>NOVIEMBRE-25</v>
      </c>
      <c r="E674" s="8">
        <f t="shared" ref="E674:P674" si="674">E611</f>
        <v>0.193719</v>
      </c>
      <c r="F674" s="8">
        <f t="shared" si="674"/>
        <v>0.17674100000000001</v>
      </c>
      <c r="G674" s="8">
        <f t="shared" si="674"/>
        <v>0.12581999999999999</v>
      </c>
      <c r="H674" s="8">
        <f t="shared" si="674"/>
        <v>9.9144999999999997E-2</v>
      </c>
      <c r="I674" s="8">
        <f t="shared" si="674"/>
        <v>8.1136E-2</v>
      </c>
      <c r="J674" s="8">
        <f t="shared" si="674"/>
        <v>9.3794000000000002E-2</v>
      </c>
      <c r="K674" s="8">
        <f t="shared" si="674"/>
        <v>5.7197060273972596E-2</v>
      </c>
      <c r="L674" s="8">
        <f t="shared" si="674"/>
        <v>3.0459235616438356E-2</v>
      </c>
      <c r="M674" s="8">
        <f t="shared" si="674"/>
        <v>1.3648038356164384E-2</v>
      </c>
      <c r="N674" s="8">
        <f t="shared" si="674"/>
        <v>2.0236528767123285E-2</v>
      </c>
      <c r="O674" s="8">
        <f t="shared" si="674"/>
        <v>2.0585893150684931E-2</v>
      </c>
      <c r="P674" s="8">
        <f t="shared" si="674"/>
        <v>2.0389827397260276E-2</v>
      </c>
    </row>
    <row r="675" spans="1:16">
      <c r="A675" s="3" t="str">
        <f t="shared" si="656"/>
        <v>3.0TDNOVIEMBRE-25DINAMICA N1</v>
      </c>
      <c r="B675" s="41" t="str">
        <f t="shared" si="667"/>
        <v>DINAMICA N1</v>
      </c>
      <c r="C675" s="3" t="s">
        <v>31</v>
      </c>
      <c r="D675" s="38" t="str">
        <f>W33</f>
        <v>NOVIEMBRE-25</v>
      </c>
      <c r="E675" s="58">
        <f>IFERROR('DINAMICA N1'!Z55/1000,0)</f>
        <v>0.21159338939208469</v>
      </c>
      <c r="F675" s="58">
        <f>'DINAMICA N1'!AA55/1000</f>
        <v>0.16379552675414052</v>
      </c>
      <c r="G675" s="58">
        <f>'DINAMICA N1'!AB55/1000</f>
        <v>0.14762148839999362</v>
      </c>
      <c r="H675" s="58">
        <f>'DINAMICA N1'!AC55/1000</f>
        <v>0.167896330222295</v>
      </c>
      <c r="I675" s="58">
        <f>'DINAMICA N1'!AD55/1000</f>
        <v>0.14577858670433796</v>
      </c>
      <c r="J675" s="58">
        <f>'DINAMICA N1'!AE55/1000</f>
        <v>0.12676177925527932</v>
      </c>
      <c r="K675" s="58">
        <f t="shared" ref="K675:P675" si="675">K612</f>
        <v>5.5827197260273971E-2</v>
      </c>
      <c r="L675" s="58">
        <f t="shared" si="675"/>
        <v>2.9089372602739725E-2</v>
      </c>
      <c r="M675" s="58">
        <f t="shared" si="675"/>
        <v>1.2278175342465752E-2</v>
      </c>
      <c r="N675" s="58">
        <f t="shared" si="675"/>
        <v>1.0647487671232877E-2</v>
      </c>
      <c r="O675" s="58">
        <f t="shared" si="675"/>
        <v>6.8872630136986293E-3</v>
      </c>
      <c r="P675" s="58">
        <f t="shared" si="675"/>
        <v>3.9514712328767125E-3</v>
      </c>
    </row>
    <row r="676" spans="1:16">
      <c r="A676" s="3" t="str">
        <f t="shared" si="656"/>
        <v>3.0TDNOVIEMBRE-25DINAMICA N2</v>
      </c>
      <c r="B676" s="41" t="str">
        <f t="shared" si="667"/>
        <v>DINAMICA N2</v>
      </c>
      <c r="C676" s="3" t="s">
        <v>31</v>
      </c>
      <c r="D676" s="38" t="str">
        <f>W33</f>
        <v>NOVIEMBRE-25</v>
      </c>
      <c r="E676" s="58">
        <f>IFERROR('DINAMICA N2'!Z55/1000,0)</f>
        <v>0.19533875659208469</v>
      </c>
      <c r="F676" s="58">
        <f>'DINAMICA N2'!AA55/1000</f>
        <v>0.14754089395414055</v>
      </c>
      <c r="G676" s="58">
        <f>'DINAMICA N2'!AB55/1000</f>
        <v>0.13136685559999364</v>
      </c>
      <c r="H676" s="58">
        <f>'DINAMICA N2'!AC55/1000</f>
        <v>0.15164169742229497</v>
      </c>
      <c r="I676" s="58">
        <f>'DINAMICA N2'!AD55/1000</f>
        <v>0.12952395390433796</v>
      </c>
      <c r="J676" s="58">
        <f>'DINAMICA N2'!AE55/1000</f>
        <v>0.11050714645527933</v>
      </c>
      <c r="K676" s="58">
        <f t="shared" ref="K676:P676" si="676">K613</f>
        <v>5.5827197260273971E-2</v>
      </c>
      <c r="L676" s="58">
        <f t="shared" si="676"/>
        <v>2.9089372602739725E-2</v>
      </c>
      <c r="M676" s="58">
        <f t="shared" si="676"/>
        <v>1.2278175342465752E-2</v>
      </c>
      <c r="N676" s="58">
        <f t="shared" si="676"/>
        <v>1.0647487671232877E-2</v>
      </c>
      <c r="O676" s="58">
        <f t="shared" si="676"/>
        <v>6.8872630136986293E-3</v>
      </c>
      <c r="P676" s="58">
        <f t="shared" si="676"/>
        <v>3.9514712328767125E-3</v>
      </c>
    </row>
    <row r="677" spans="1:16">
      <c r="A677" s="3" t="str">
        <f t="shared" si="656"/>
        <v>3.0TDNOVIEMBRE-25DINAMICA N3</v>
      </c>
      <c r="B677" s="41" t="str">
        <f t="shared" si="667"/>
        <v>DINAMICA N3</v>
      </c>
      <c r="C677" s="3" t="s">
        <v>31</v>
      </c>
      <c r="D677" s="38" t="str">
        <f>W33</f>
        <v>NOVIEMBRE-25</v>
      </c>
      <c r="E677" s="58">
        <f>IFERROR('DINAMICA N3'!Z55/1000,0)</f>
        <v>0.19027250939208465</v>
      </c>
      <c r="F677" s="58">
        <f>'DINAMICA N3'!AA55/1000</f>
        <v>0.14247464675414057</v>
      </c>
      <c r="G677" s="58">
        <f>'DINAMICA N3'!AB55/1000</f>
        <v>0.12630060839999363</v>
      </c>
      <c r="H677" s="58">
        <f>'DINAMICA N3'!AC55/1000</f>
        <v>0.14657545022229501</v>
      </c>
      <c r="I677" s="58">
        <f>'DINAMICA N3'!AD55/1000</f>
        <v>0.12445770670433794</v>
      </c>
      <c r="J677" s="58">
        <f>'DINAMICA N3'!AE55/1000</f>
        <v>0.1054408992552793</v>
      </c>
      <c r="K677" s="58">
        <f t="shared" ref="K677:P677" si="677">K614</f>
        <v>5.5827197260273971E-2</v>
      </c>
      <c r="L677" s="58">
        <f t="shared" si="677"/>
        <v>2.9089372602739725E-2</v>
      </c>
      <c r="M677" s="58">
        <f t="shared" si="677"/>
        <v>1.2278175342465752E-2</v>
      </c>
      <c r="N677" s="58">
        <f t="shared" si="677"/>
        <v>1.0647487671232877E-2</v>
      </c>
      <c r="O677" s="58">
        <f t="shared" si="677"/>
        <v>6.8872630136986293E-3</v>
      </c>
      <c r="P677" s="58">
        <f t="shared" si="677"/>
        <v>3.9514712328767125E-3</v>
      </c>
    </row>
    <row r="678" spans="1:16">
      <c r="A678" s="3" t="str">
        <f>C678&amp;D678&amp;B678</f>
        <v>6.1TDNOVIEMBRE-25ESTABLE N1</v>
      </c>
      <c r="B678" s="41" t="str">
        <f t="shared" si="667"/>
        <v>ESTABLE N1</v>
      </c>
      <c r="C678" s="3" t="s">
        <v>32</v>
      </c>
      <c r="D678" s="38" t="str">
        <f>W33</f>
        <v>NOVIEMBRE-25</v>
      </c>
      <c r="E678" s="8">
        <f t="shared" ref="E678:J678" si="678">E615</f>
        <v>0.18954499999999999</v>
      </c>
      <c r="F678" s="8">
        <f t="shared" si="678"/>
        <v>0.166627</v>
      </c>
      <c r="G678" s="8">
        <f t="shared" si="678"/>
        <v>0.134685</v>
      </c>
      <c r="H678" s="8">
        <f t="shared" si="678"/>
        <v>0.11705599999999999</v>
      </c>
      <c r="I678" s="8">
        <f t="shared" si="678"/>
        <v>0.102246</v>
      </c>
      <c r="J678" s="8">
        <f t="shared" si="678"/>
        <v>0.133714</v>
      </c>
      <c r="K678" s="8">
        <f>K615</f>
        <v>8.1083200000000008E-2</v>
      </c>
      <c r="L678" s="8">
        <f t="shared" ref="L678:P678" si="679">L615</f>
        <v>4.2506052054794519E-2</v>
      </c>
      <c r="M678" s="8">
        <f t="shared" si="679"/>
        <v>1.8635290410958905E-2</v>
      </c>
      <c r="N678" s="8">
        <f t="shared" si="679"/>
        <v>1.4777613698630138E-2</v>
      </c>
      <c r="O678" s="8">
        <f t="shared" si="679"/>
        <v>5.8222273972602734E-3</v>
      </c>
      <c r="P678" s="8">
        <f t="shared" si="679"/>
        <v>2.7511808219178083E-3</v>
      </c>
    </row>
    <row r="679" spans="1:16">
      <c r="A679" s="3" t="str">
        <f t="shared" ref="A679:A698" si="680">C679&amp;D679&amp;B679</f>
        <v>6.1TDNOVIEMBRE-25ESTABLE N2</v>
      </c>
      <c r="B679" s="41" t="str">
        <f t="shared" si="667"/>
        <v>ESTABLE N2</v>
      </c>
      <c r="C679" s="3" t="s">
        <v>32</v>
      </c>
      <c r="D679" s="38" t="str">
        <f>W33</f>
        <v>NOVIEMBRE-25</v>
      </c>
      <c r="E679" s="8">
        <f t="shared" ref="E679:P679" si="681">E616</f>
        <v>0.177728</v>
      </c>
      <c r="F679" s="8">
        <f t="shared" si="681"/>
        <v>0.15481</v>
      </c>
      <c r="G679" s="8">
        <f t="shared" si="681"/>
        <v>0.122867</v>
      </c>
      <c r="H679" s="8">
        <f t="shared" si="681"/>
        <v>0.105239</v>
      </c>
      <c r="I679" s="8">
        <f t="shared" si="681"/>
        <v>9.0428999999999995E-2</v>
      </c>
      <c r="J679" s="8">
        <f t="shared" si="681"/>
        <v>0.12189700000000001</v>
      </c>
      <c r="K679" s="8">
        <f t="shared" si="681"/>
        <v>8.1083200000000008E-2</v>
      </c>
      <c r="L679" s="8">
        <f t="shared" si="681"/>
        <v>4.2506052054794519E-2</v>
      </c>
      <c r="M679" s="8">
        <f t="shared" si="681"/>
        <v>1.8635290410958905E-2</v>
      </c>
      <c r="N679" s="8">
        <f t="shared" si="681"/>
        <v>1.4777613698630138E-2</v>
      </c>
      <c r="O679" s="8">
        <f t="shared" si="681"/>
        <v>5.8222273972602734E-3</v>
      </c>
      <c r="P679" s="8">
        <f t="shared" si="681"/>
        <v>2.7511808219178083E-3</v>
      </c>
    </row>
    <row r="680" spans="1:16">
      <c r="A680" s="3" t="str">
        <f t="shared" si="680"/>
        <v>6.1TDNOVIEMBRE-25ESTABLE N3</v>
      </c>
      <c r="B680" s="41" t="str">
        <f t="shared" si="667"/>
        <v>ESTABLE N3</v>
      </c>
      <c r="C680" s="3" t="s">
        <v>32</v>
      </c>
      <c r="D680" s="38" t="str">
        <f>W33</f>
        <v>NOVIEMBRE-25</v>
      </c>
      <c r="E680" s="8">
        <f t="shared" ref="E680:P680" si="682">E617</f>
        <v>0.171454</v>
      </c>
      <c r="F680" s="8">
        <f t="shared" si="682"/>
        <v>0.148536</v>
      </c>
      <c r="G680" s="8">
        <f t="shared" si="682"/>
        <v>0.116593</v>
      </c>
      <c r="H680" s="8">
        <f t="shared" si="682"/>
        <v>9.8964999999999997E-2</v>
      </c>
      <c r="I680" s="8">
        <f t="shared" si="682"/>
        <v>8.4154999999999994E-2</v>
      </c>
      <c r="J680" s="8">
        <f t="shared" si="682"/>
        <v>0.115622</v>
      </c>
      <c r="K680" s="8">
        <f t="shared" si="682"/>
        <v>8.1083200000000008E-2</v>
      </c>
      <c r="L680" s="8">
        <f t="shared" si="682"/>
        <v>4.2506052054794519E-2</v>
      </c>
      <c r="M680" s="8">
        <f t="shared" si="682"/>
        <v>1.8635290410958905E-2</v>
      </c>
      <c r="N680" s="8">
        <f t="shared" si="682"/>
        <v>1.4777613698630138E-2</v>
      </c>
      <c r="O680" s="8">
        <f t="shared" si="682"/>
        <v>5.8222273972602734E-3</v>
      </c>
      <c r="P680" s="8">
        <f t="shared" si="682"/>
        <v>2.7511808219178083E-3</v>
      </c>
    </row>
    <row r="681" spans="1:16">
      <c r="A681" s="3" t="str">
        <f t="shared" si="680"/>
        <v>6.1TDNOVIEMBRE-25ESTABLE PLUS N1</v>
      </c>
      <c r="B681" s="41" t="str">
        <f t="shared" si="667"/>
        <v>ESTABLE PLUS N1</v>
      </c>
      <c r="C681" s="3" t="s">
        <v>32</v>
      </c>
      <c r="D681" s="38" t="str">
        <f>W33</f>
        <v>NOVIEMBRE-25</v>
      </c>
      <c r="E681" s="8">
        <f t="shared" ref="E681:P681" si="683">E618</f>
        <v>0.17787</v>
      </c>
      <c r="F681" s="8">
        <f t="shared" si="683"/>
        <v>0.15495200000000001</v>
      </c>
      <c r="G681" s="8">
        <f t="shared" si="683"/>
        <v>0.12300999999999999</v>
      </c>
      <c r="H681" s="8">
        <f t="shared" si="683"/>
        <v>0.105381</v>
      </c>
      <c r="I681" s="8">
        <f t="shared" si="683"/>
        <v>9.0570999999999999E-2</v>
      </c>
      <c r="J681" s="8">
        <f t="shared" si="683"/>
        <v>0.12203899999999999</v>
      </c>
      <c r="K681" s="8">
        <f t="shared" si="683"/>
        <v>8.9302378082191783E-2</v>
      </c>
      <c r="L681" s="8">
        <f t="shared" si="683"/>
        <v>5.07252301369863E-2</v>
      </c>
      <c r="M681" s="8">
        <f t="shared" si="683"/>
        <v>2.6854468493150683E-2</v>
      </c>
      <c r="N681" s="8">
        <f t="shared" si="683"/>
        <v>3.3955695890410961E-2</v>
      </c>
      <c r="O681" s="8">
        <f t="shared" si="683"/>
        <v>3.0479761643835618E-2</v>
      </c>
      <c r="P681" s="8">
        <f t="shared" si="683"/>
        <v>3.0148441095890412E-2</v>
      </c>
    </row>
    <row r="682" spans="1:16">
      <c r="A682" s="3" t="str">
        <f t="shared" si="680"/>
        <v>6.1TDNOVIEMBRE-25ESTABLE PLUS N2</v>
      </c>
      <c r="B682" s="41" t="str">
        <f t="shared" si="667"/>
        <v>ESTABLE PLUS N2</v>
      </c>
      <c r="C682" s="3" t="s">
        <v>32</v>
      </c>
      <c r="D682" s="38" t="str">
        <f>W33</f>
        <v>NOVIEMBRE-25</v>
      </c>
      <c r="E682" s="8">
        <f t="shared" ref="E682:P682" si="684">E619</f>
        <v>0.17380899999999999</v>
      </c>
      <c r="F682" s="8">
        <f t="shared" si="684"/>
        <v>0.150891</v>
      </c>
      <c r="G682" s="8">
        <f t="shared" si="684"/>
        <v>0.118949</v>
      </c>
      <c r="H682" s="8">
        <f t="shared" si="684"/>
        <v>0.10131999999999999</v>
      </c>
      <c r="I682" s="8">
        <f t="shared" si="684"/>
        <v>8.6510000000000004E-2</v>
      </c>
      <c r="J682" s="8">
        <f t="shared" si="684"/>
        <v>0.117978</v>
      </c>
      <c r="K682" s="8">
        <f t="shared" si="684"/>
        <v>8.5192789041095895E-2</v>
      </c>
      <c r="L682" s="8">
        <f t="shared" si="684"/>
        <v>4.6615641095890413E-2</v>
      </c>
      <c r="M682" s="8">
        <f t="shared" si="684"/>
        <v>2.2744879452054795E-2</v>
      </c>
      <c r="N682" s="8">
        <f t="shared" si="684"/>
        <v>2.984610684931507E-2</v>
      </c>
      <c r="O682" s="8">
        <f t="shared" si="684"/>
        <v>2.6370172602739727E-2</v>
      </c>
      <c r="P682" s="8">
        <f t="shared" si="684"/>
        <v>2.6038852054794524E-2</v>
      </c>
    </row>
    <row r="683" spans="1:16">
      <c r="A683" s="3" t="str">
        <f t="shared" si="680"/>
        <v>6.1TDNOVIEMBRE-25ESTABLE PLUS N3</v>
      </c>
      <c r="B683" s="41" t="str">
        <f t="shared" si="667"/>
        <v>ESTABLE PLUS N3</v>
      </c>
      <c r="C683" s="3" t="s">
        <v>32</v>
      </c>
      <c r="D683" s="38" t="str">
        <f>W33</f>
        <v>NOVIEMBRE-25</v>
      </c>
      <c r="E683" s="8">
        <f t="shared" ref="E683:P683" si="685">E620</f>
        <v>0.169626</v>
      </c>
      <c r="F683" s="8">
        <f t="shared" si="685"/>
        <v>0.14670900000000001</v>
      </c>
      <c r="G683" s="8">
        <f t="shared" si="685"/>
        <v>0.11476600000000001</v>
      </c>
      <c r="H683" s="8">
        <f t="shared" si="685"/>
        <v>9.7137000000000001E-2</v>
      </c>
      <c r="I683" s="8">
        <f t="shared" si="685"/>
        <v>8.2326999999999997E-2</v>
      </c>
      <c r="J683" s="8">
        <f t="shared" si="685"/>
        <v>0.11379499999999999</v>
      </c>
      <c r="K683" s="8">
        <f t="shared" si="685"/>
        <v>8.2453063013698633E-2</v>
      </c>
      <c r="L683" s="8">
        <f t="shared" si="685"/>
        <v>4.387591506849315E-2</v>
      </c>
      <c r="M683" s="8">
        <f t="shared" si="685"/>
        <v>2.0005153424657533E-2</v>
      </c>
      <c r="N683" s="8">
        <f t="shared" si="685"/>
        <v>2.4366654794520548E-2</v>
      </c>
      <c r="O683" s="8">
        <f t="shared" si="685"/>
        <v>1.9520857534246573E-2</v>
      </c>
      <c r="P683" s="8">
        <f t="shared" si="685"/>
        <v>1.9189536986301371E-2</v>
      </c>
    </row>
    <row r="684" spans="1:16">
      <c r="A684" s="3" t="str">
        <f t="shared" si="680"/>
        <v>6.1TDNOVIEMBRE-251P N1</v>
      </c>
      <c r="B684" s="41" t="str">
        <f t="shared" si="667"/>
        <v>1P N1</v>
      </c>
      <c r="C684" s="3" t="s">
        <v>32</v>
      </c>
      <c r="D684" s="38" t="str">
        <f>W33</f>
        <v>NOVIEMBRE-25</v>
      </c>
      <c r="E684" s="59">
        <f t="shared" ref="E684:P684" si="686">E621</f>
        <v>0</v>
      </c>
      <c r="F684" s="59">
        <f t="shared" si="686"/>
        <v>0</v>
      </c>
      <c r="G684" s="59">
        <f t="shared" si="686"/>
        <v>0</v>
      </c>
      <c r="H684" s="59">
        <f t="shared" si="686"/>
        <v>0</v>
      </c>
      <c r="I684" s="59">
        <f t="shared" si="686"/>
        <v>0</v>
      </c>
      <c r="J684" s="59">
        <f t="shared" si="686"/>
        <v>0</v>
      </c>
      <c r="K684" s="59">
        <f t="shared" si="686"/>
        <v>0</v>
      </c>
      <c r="L684" s="59">
        <f t="shared" si="686"/>
        <v>0</v>
      </c>
      <c r="M684" s="59">
        <f t="shared" si="686"/>
        <v>0</v>
      </c>
      <c r="N684" s="59">
        <f t="shared" si="686"/>
        <v>0</v>
      </c>
      <c r="O684" s="59">
        <f t="shared" si="686"/>
        <v>0</v>
      </c>
      <c r="P684" s="59">
        <f t="shared" si="686"/>
        <v>0</v>
      </c>
    </row>
    <row r="685" spans="1:16">
      <c r="A685" s="3" t="str">
        <f t="shared" si="680"/>
        <v>6.1TDNOVIEMBRE-251P N2</v>
      </c>
      <c r="B685" s="41" t="str">
        <f t="shared" si="667"/>
        <v>1P N2</v>
      </c>
      <c r="C685" s="3" t="s">
        <v>32</v>
      </c>
      <c r="D685" s="38" t="str">
        <f>W33</f>
        <v>NOVIEMBRE-25</v>
      </c>
      <c r="E685" s="59">
        <f t="shared" ref="E685:P685" si="687">E622</f>
        <v>0</v>
      </c>
      <c r="F685" s="59">
        <f t="shared" si="687"/>
        <v>0</v>
      </c>
      <c r="G685" s="59">
        <f t="shared" si="687"/>
        <v>0</v>
      </c>
      <c r="H685" s="59">
        <f t="shared" si="687"/>
        <v>0</v>
      </c>
      <c r="I685" s="59">
        <f t="shared" si="687"/>
        <v>0</v>
      </c>
      <c r="J685" s="59">
        <f t="shared" si="687"/>
        <v>0</v>
      </c>
      <c r="K685" s="59">
        <f t="shared" si="687"/>
        <v>0</v>
      </c>
      <c r="L685" s="59">
        <f t="shared" si="687"/>
        <v>0</v>
      </c>
      <c r="M685" s="59">
        <f t="shared" si="687"/>
        <v>0</v>
      </c>
      <c r="N685" s="59">
        <f t="shared" si="687"/>
        <v>0</v>
      </c>
      <c r="O685" s="59">
        <f t="shared" si="687"/>
        <v>0</v>
      </c>
      <c r="P685" s="59">
        <f t="shared" si="687"/>
        <v>0</v>
      </c>
    </row>
    <row r="686" spans="1:16">
      <c r="A686" s="3" t="str">
        <f t="shared" si="680"/>
        <v>6.1TDNOVIEMBRE-251P N3</v>
      </c>
      <c r="B686" s="41" t="str">
        <f t="shared" si="667"/>
        <v>1P N3</v>
      </c>
      <c r="C686" s="3" t="s">
        <v>32</v>
      </c>
      <c r="D686" s="38" t="str">
        <f>W33</f>
        <v>NOVIEMBRE-25</v>
      </c>
      <c r="E686" s="59">
        <f t="shared" ref="E686:P686" si="688">E623</f>
        <v>0</v>
      </c>
      <c r="F686" s="59">
        <f t="shared" si="688"/>
        <v>0</v>
      </c>
      <c r="G686" s="59">
        <f t="shared" si="688"/>
        <v>0</v>
      </c>
      <c r="H686" s="59">
        <f t="shared" si="688"/>
        <v>0</v>
      </c>
      <c r="I686" s="59">
        <f t="shared" si="688"/>
        <v>0</v>
      </c>
      <c r="J686" s="59">
        <f t="shared" si="688"/>
        <v>0</v>
      </c>
      <c r="K686" s="59">
        <f t="shared" si="688"/>
        <v>0</v>
      </c>
      <c r="L686" s="59">
        <f t="shared" si="688"/>
        <v>0</v>
      </c>
      <c r="M686" s="59">
        <f t="shared" si="688"/>
        <v>0</v>
      </c>
      <c r="N686" s="59">
        <f t="shared" si="688"/>
        <v>0</v>
      </c>
      <c r="O686" s="59">
        <f t="shared" si="688"/>
        <v>0</v>
      </c>
      <c r="P686" s="59">
        <f t="shared" si="688"/>
        <v>0</v>
      </c>
    </row>
    <row r="687" spans="1:16">
      <c r="A687" s="3" t="str">
        <f t="shared" ref="A687:A689" si="689">C687&amp;D687&amp;B687</f>
        <v>6.1TDNOVIEMBRE-251P XL N1</v>
      </c>
      <c r="B687" s="41" t="str">
        <f t="shared" si="667"/>
        <v>1P XL N1</v>
      </c>
      <c r="C687" s="3" t="s">
        <v>32</v>
      </c>
      <c r="D687" s="38" t="str">
        <f>W33</f>
        <v>NOVIEMBRE-25</v>
      </c>
      <c r="E687" s="59">
        <f t="shared" ref="E687:P687" si="690">E624</f>
        <v>0</v>
      </c>
      <c r="F687" s="59">
        <f t="shared" si="690"/>
        <v>0</v>
      </c>
      <c r="G687" s="59">
        <f t="shared" si="690"/>
        <v>0</v>
      </c>
      <c r="H687" s="59">
        <f t="shared" si="690"/>
        <v>0</v>
      </c>
      <c r="I687" s="59">
        <f t="shared" si="690"/>
        <v>0</v>
      </c>
      <c r="J687" s="59">
        <f t="shared" si="690"/>
        <v>0</v>
      </c>
      <c r="K687" s="59">
        <f t="shared" si="690"/>
        <v>0</v>
      </c>
      <c r="L687" s="59">
        <f t="shared" si="690"/>
        <v>0</v>
      </c>
      <c r="M687" s="59">
        <f t="shared" si="690"/>
        <v>0</v>
      </c>
      <c r="N687" s="59">
        <f t="shared" si="690"/>
        <v>0</v>
      </c>
      <c r="O687" s="59">
        <f t="shared" si="690"/>
        <v>0</v>
      </c>
      <c r="P687" s="59">
        <f t="shared" si="690"/>
        <v>0</v>
      </c>
    </row>
    <row r="688" spans="1:16">
      <c r="A688" s="3" t="str">
        <f t="shared" si="689"/>
        <v>6.1TDNOVIEMBRE-251P XL N2</v>
      </c>
      <c r="B688" s="41" t="str">
        <f t="shared" si="667"/>
        <v>1P XL N2</v>
      </c>
      <c r="C688" s="3" t="s">
        <v>32</v>
      </c>
      <c r="D688" s="38" t="str">
        <f>W33</f>
        <v>NOVIEMBRE-25</v>
      </c>
      <c r="E688" s="59">
        <f t="shared" ref="E688:P688" si="691">E625</f>
        <v>0</v>
      </c>
      <c r="F688" s="59">
        <f t="shared" si="691"/>
        <v>0</v>
      </c>
      <c r="G688" s="59">
        <f t="shared" si="691"/>
        <v>0</v>
      </c>
      <c r="H688" s="59">
        <f t="shared" si="691"/>
        <v>0</v>
      </c>
      <c r="I688" s="59">
        <f t="shared" si="691"/>
        <v>0</v>
      </c>
      <c r="J688" s="59">
        <f t="shared" si="691"/>
        <v>0</v>
      </c>
      <c r="K688" s="59">
        <f t="shared" si="691"/>
        <v>0</v>
      </c>
      <c r="L688" s="59">
        <f t="shared" si="691"/>
        <v>0</v>
      </c>
      <c r="M688" s="59">
        <f t="shared" si="691"/>
        <v>0</v>
      </c>
      <c r="N688" s="59">
        <f t="shared" si="691"/>
        <v>0</v>
      </c>
      <c r="O688" s="59">
        <f t="shared" si="691"/>
        <v>0</v>
      </c>
      <c r="P688" s="59">
        <f t="shared" si="691"/>
        <v>0</v>
      </c>
    </row>
    <row r="689" spans="1:16">
      <c r="A689" s="3" t="str">
        <f t="shared" si="689"/>
        <v>6.1TDNOVIEMBRE-251P XL N3</v>
      </c>
      <c r="B689" s="41" t="str">
        <f t="shared" si="667"/>
        <v>1P XL N3</v>
      </c>
      <c r="C689" s="3" t="s">
        <v>32</v>
      </c>
      <c r="D689" s="38" t="str">
        <f>W33</f>
        <v>NOVIEMBRE-25</v>
      </c>
      <c r="E689" s="59">
        <f t="shared" ref="E689:P689" si="692">E626</f>
        <v>0</v>
      </c>
      <c r="F689" s="59">
        <f t="shared" si="692"/>
        <v>0</v>
      </c>
      <c r="G689" s="59">
        <f t="shared" si="692"/>
        <v>0</v>
      </c>
      <c r="H689" s="59">
        <f t="shared" si="692"/>
        <v>0</v>
      </c>
      <c r="I689" s="59">
        <f t="shared" si="692"/>
        <v>0</v>
      </c>
      <c r="J689" s="59">
        <f t="shared" si="692"/>
        <v>0</v>
      </c>
      <c r="K689" s="59">
        <f t="shared" si="692"/>
        <v>0</v>
      </c>
      <c r="L689" s="59">
        <f t="shared" si="692"/>
        <v>0</v>
      </c>
      <c r="M689" s="59">
        <f t="shared" si="692"/>
        <v>0</v>
      </c>
      <c r="N689" s="59">
        <f t="shared" si="692"/>
        <v>0</v>
      </c>
      <c r="O689" s="59">
        <f t="shared" si="692"/>
        <v>0</v>
      </c>
      <c r="P689" s="59">
        <f t="shared" si="692"/>
        <v>0</v>
      </c>
    </row>
    <row r="690" spans="1:16">
      <c r="A690" s="3" t="str">
        <f t="shared" si="680"/>
        <v>6.1TDNOVIEMBRE-25ESTABLE TALLER N1</v>
      </c>
      <c r="B690" s="41" t="str">
        <f t="shared" si="667"/>
        <v>ESTABLE TALLER N1</v>
      </c>
      <c r="C690" s="3" t="s">
        <v>32</v>
      </c>
      <c r="D690" s="38" t="str">
        <f>W33</f>
        <v>NOVIEMBRE-25</v>
      </c>
      <c r="E690" s="8">
        <f t="shared" ref="E690:P690" si="693">E627</f>
        <v>0.18421199999999999</v>
      </c>
      <c r="F690" s="8">
        <f t="shared" si="693"/>
        <v>0.17197899999999999</v>
      </c>
      <c r="G690" s="8">
        <f t="shared" si="693"/>
        <v>0.13175500000000001</v>
      </c>
      <c r="H690" s="8">
        <f t="shared" si="693"/>
        <v>0.109319</v>
      </c>
      <c r="I690" s="8">
        <f t="shared" si="693"/>
        <v>9.3114000000000002E-2</v>
      </c>
      <c r="J690" s="8">
        <f t="shared" si="693"/>
        <v>0.105131</v>
      </c>
      <c r="K690" s="8">
        <f t="shared" si="693"/>
        <v>8.1083200000000008E-2</v>
      </c>
      <c r="L690" s="8">
        <f t="shared" si="693"/>
        <v>4.2506052054794519E-2</v>
      </c>
      <c r="M690" s="8">
        <f t="shared" si="693"/>
        <v>1.8635290410958905E-2</v>
      </c>
      <c r="N690" s="8">
        <f t="shared" si="693"/>
        <v>1.4777613698630138E-2</v>
      </c>
      <c r="O690" s="8">
        <f t="shared" si="693"/>
        <v>5.8222273972602734E-3</v>
      </c>
      <c r="P690" s="8">
        <f t="shared" si="693"/>
        <v>2.7511808219178083E-3</v>
      </c>
    </row>
    <row r="691" spans="1:16">
      <c r="A691" s="3" t="str">
        <f t="shared" si="680"/>
        <v>6.1TDNOVIEMBRE-25ESTABLE TALLER N2</v>
      </c>
      <c r="B691" s="41" t="str">
        <f t="shared" si="667"/>
        <v>ESTABLE TALLER N2</v>
      </c>
      <c r="C691" s="3" t="s">
        <v>32</v>
      </c>
      <c r="D691" s="38" t="str">
        <f>W33</f>
        <v>NOVIEMBRE-25</v>
      </c>
      <c r="E691" s="8">
        <f t="shared" ref="E691:P691" si="694">E628</f>
        <v>0.17239399999999999</v>
      </c>
      <c r="F691" s="8">
        <f t="shared" si="694"/>
        <v>0.160162</v>
      </c>
      <c r="G691" s="8">
        <f t="shared" si="694"/>
        <v>0.119937</v>
      </c>
      <c r="H691" s="8">
        <f t="shared" si="694"/>
        <v>9.7502000000000005E-2</v>
      </c>
      <c r="I691" s="8">
        <f t="shared" si="694"/>
        <v>8.1296999999999994E-2</v>
      </c>
      <c r="J691" s="8">
        <f t="shared" si="694"/>
        <v>9.3312999999999993E-2</v>
      </c>
      <c r="K691" s="8">
        <f t="shared" si="694"/>
        <v>8.1083200000000008E-2</v>
      </c>
      <c r="L691" s="8">
        <f t="shared" si="694"/>
        <v>4.2506052054794519E-2</v>
      </c>
      <c r="M691" s="8">
        <f t="shared" si="694"/>
        <v>1.8635290410958905E-2</v>
      </c>
      <c r="N691" s="8">
        <f t="shared" si="694"/>
        <v>1.4777613698630138E-2</v>
      </c>
      <c r="O691" s="8">
        <f t="shared" si="694"/>
        <v>5.8222273972602734E-3</v>
      </c>
      <c r="P691" s="8">
        <f t="shared" si="694"/>
        <v>2.7511808219178083E-3</v>
      </c>
    </row>
    <row r="692" spans="1:16">
      <c r="A692" s="3" t="str">
        <f t="shared" si="680"/>
        <v>6.1TDNOVIEMBRE-25ESTABLE TALLER N3</v>
      </c>
      <c r="B692" s="41" t="str">
        <f t="shared" si="667"/>
        <v>ESTABLE TALLER N3</v>
      </c>
      <c r="C692" s="3" t="s">
        <v>32</v>
      </c>
      <c r="D692" s="38" t="str">
        <f>W33</f>
        <v>NOVIEMBRE-25</v>
      </c>
      <c r="E692" s="8">
        <f t="shared" ref="E692:P692" si="695">E629</f>
        <v>0.16611999999999999</v>
      </c>
      <c r="F692" s="8">
        <f t="shared" si="695"/>
        <v>0.153887</v>
      </c>
      <c r="G692" s="8">
        <f t="shared" si="695"/>
        <v>0.113663</v>
      </c>
      <c r="H692" s="8">
        <f t="shared" si="695"/>
        <v>9.1228000000000004E-2</v>
      </c>
      <c r="I692" s="8">
        <f t="shared" si="695"/>
        <v>7.5023000000000006E-2</v>
      </c>
      <c r="J692" s="8">
        <f t="shared" si="695"/>
        <v>8.7039000000000005E-2</v>
      </c>
      <c r="K692" s="8">
        <f t="shared" si="695"/>
        <v>8.1083200000000008E-2</v>
      </c>
      <c r="L692" s="8">
        <f t="shared" si="695"/>
        <v>4.2506052054794519E-2</v>
      </c>
      <c r="M692" s="8">
        <f t="shared" si="695"/>
        <v>1.8635290410958905E-2</v>
      </c>
      <c r="N692" s="8">
        <f t="shared" si="695"/>
        <v>1.4777613698630138E-2</v>
      </c>
      <c r="O692" s="8">
        <f t="shared" si="695"/>
        <v>5.8222273972602734E-3</v>
      </c>
      <c r="P692" s="8">
        <f t="shared" si="695"/>
        <v>2.7511808219178083E-3</v>
      </c>
    </row>
    <row r="693" spans="1:16">
      <c r="A693" s="3" t="str">
        <f t="shared" si="680"/>
        <v>6.1TDNOVIEMBRE-25ESTABLE TALLER + N1</v>
      </c>
      <c r="B693" s="41" t="str">
        <f t="shared" si="667"/>
        <v>ESTABLE TALLER + N1</v>
      </c>
      <c r="C693" s="3" t="s">
        <v>32</v>
      </c>
      <c r="D693" s="38" t="str">
        <f>W33</f>
        <v>NOVIEMBRE-25</v>
      </c>
      <c r="E693" s="8">
        <f t="shared" ref="E693:P693" si="696">E630</f>
        <v>0.172537</v>
      </c>
      <c r="F693" s="8">
        <f t="shared" si="696"/>
        <v>0.160304</v>
      </c>
      <c r="G693" s="8">
        <f t="shared" si="696"/>
        <v>0.12007900000000001</v>
      </c>
      <c r="H693" s="8">
        <f t="shared" si="696"/>
        <v>9.7643999999999995E-2</v>
      </c>
      <c r="I693" s="8">
        <f t="shared" si="696"/>
        <v>8.1438999999999998E-2</v>
      </c>
      <c r="J693" s="8">
        <f t="shared" si="696"/>
        <v>9.3455999999999997E-2</v>
      </c>
      <c r="K693" s="8">
        <f t="shared" si="696"/>
        <v>8.9302378082191783E-2</v>
      </c>
      <c r="L693" s="8">
        <f t="shared" si="696"/>
        <v>5.07252301369863E-2</v>
      </c>
      <c r="M693" s="8">
        <f t="shared" si="696"/>
        <v>2.6854468493150683E-2</v>
      </c>
      <c r="N693" s="8">
        <f t="shared" si="696"/>
        <v>3.3955695890410961E-2</v>
      </c>
      <c r="O693" s="8">
        <f t="shared" si="696"/>
        <v>3.0479761643835618E-2</v>
      </c>
      <c r="P693" s="8">
        <f t="shared" si="696"/>
        <v>3.0148441095890412E-2</v>
      </c>
    </row>
    <row r="694" spans="1:16">
      <c r="A694" s="3" t="str">
        <f t="shared" si="680"/>
        <v>6.1TDNOVIEMBRE-25ESTABLE TALLER + N2</v>
      </c>
      <c r="B694" s="41" t="str">
        <f t="shared" si="667"/>
        <v>ESTABLE TALLER + N2</v>
      </c>
      <c r="C694" s="3" t="s">
        <v>32</v>
      </c>
      <c r="D694" s="38" t="str">
        <f>W33</f>
        <v>NOVIEMBRE-25</v>
      </c>
      <c r="E694" s="8">
        <f t="shared" ref="E694:P694" si="697">E631</f>
        <v>0.16847599999999999</v>
      </c>
      <c r="F694" s="8">
        <f t="shared" si="697"/>
        <v>0.15624299999999999</v>
      </c>
      <c r="G694" s="8">
        <f t="shared" si="697"/>
        <v>0.116019</v>
      </c>
      <c r="H694" s="8">
        <f t="shared" si="697"/>
        <v>9.3583E-2</v>
      </c>
      <c r="I694" s="8">
        <f t="shared" si="697"/>
        <v>7.7378000000000002E-2</v>
      </c>
      <c r="J694" s="8">
        <f t="shared" si="697"/>
        <v>8.9395000000000002E-2</v>
      </c>
      <c r="K694" s="8">
        <f t="shared" si="697"/>
        <v>8.5192789041095895E-2</v>
      </c>
      <c r="L694" s="8">
        <f t="shared" si="697"/>
        <v>4.6615641095890413E-2</v>
      </c>
      <c r="M694" s="8">
        <f t="shared" si="697"/>
        <v>2.2744879452054795E-2</v>
      </c>
      <c r="N694" s="8">
        <f t="shared" si="697"/>
        <v>2.984610684931507E-2</v>
      </c>
      <c r="O694" s="8">
        <f t="shared" si="697"/>
        <v>2.6370172602739727E-2</v>
      </c>
      <c r="P694" s="8">
        <f t="shared" si="697"/>
        <v>2.6038852054794524E-2</v>
      </c>
    </row>
    <row r="695" spans="1:16">
      <c r="A695" s="3" t="str">
        <f t="shared" si="680"/>
        <v>6.1TDNOVIEMBRE-25ESTABLE TALLER + N3</v>
      </c>
      <c r="B695" s="41" t="str">
        <f t="shared" si="667"/>
        <v>ESTABLE TALLER + N3</v>
      </c>
      <c r="C695" s="3" t="s">
        <v>32</v>
      </c>
      <c r="D695" s="38" t="str">
        <f>W33</f>
        <v>NOVIEMBRE-25</v>
      </c>
      <c r="E695" s="8">
        <f t="shared" ref="E695:P695" si="698">E632</f>
        <v>0.16429299999999999</v>
      </c>
      <c r="F695" s="8">
        <f t="shared" si="698"/>
        <v>0.15206</v>
      </c>
      <c r="G695" s="8">
        <f t="shared" si="698"/>
        <v>0.111836</v>
      </c>
      <c r="H695" s="8">
        <f t="shared" si="698"/>
        <v>8.9400999999999994E-2</v>
      </c>
      <c r="I695" s="8">
        <f t="shared" si="698"/>
        <v>7.3194999999999996E-2</v>
      </c>
      <c r="J695" s="8">
        <f t="shared" si="698"/>
        <v>8.5211999999999996E-2</v>
      </c>
      <c r="K695" s="8">
        <f t="shared" si="698"/>
        <v>8.2453063013698633E-2</v>
      </c>
      <c r="L695" s="8">
        <f t="shared" si="698"/>
        <v>4.387591506849315E-2</v>
      </c>
      <c r="M695" s="8">
        <f t="shared" si="698"/>
        <v>2.0005153424657533E-2</v>
      </c>
      <c r="N695" s="8">
        <f t="shared" si="698"/>
        <v>2.4366654794520548E-2</v>
      </c>
      <c r="O695" s="8">
        <f t="shared" si="698"/>
        <v>1.9520857534246573E-2</v>
      </c>
      <c r="P695" s="8">
        <f t="shared" si="698"/>
        <v>1.9189536986301371E-2</v>
      </c>
    </row>
    <row r="696" spans="1:16">
      <c r="A696" s="3" t="str">
        <f t="shared" si="680"/>
        <v>6.1TDNOVIEMBRE-25DINAMICA N1</v>
      </c>
      <c r="B696" s="41" t="str">
        <f t="shared" si="667"/>
        <v>DINAMICA N1</v>
      </c>
      <c r="C696" s="3" t="s">
        <v>32</v>
      </c>
      <c r="D696" s="38" t="str">
        <f>W33</f>
        <v>NOVIEMBRE-25</v>
      </c>
      <c r="E696" s="58">
        <f>IFERROR('DINAMICA N1'!G55/1000,0)</f>
        <v>0.18711093598943945</v>
      </c>
      <c r="F696" s="58">
        <f>'DINAMICA N1'!H55/1000</f>
        <v>0.14529092416055028</v>
      </c>
      <c r="G696" s="58">
        <f>'DINAMICA N1'!I55/1000</f>
        <v>0.13432250630170259</v>
      </c>
      <c r="H696" s="58">
        <f>'DINAMICA N1'!J55/1000</f>
        <v>0.15521607839883783</v>
      </c>
      <c r="I696" s="58">
        <f>'DINAMICA N1'!K55/1000</f>
        <v>0.13505808109190959</v>
      </c>
      <c r="J696" s="58">
        <f>'DINAMICA N1'!L55/1000</f>
        <v>0.1177265511221684</v>
      </c>
      <c r="K696" s="60">
        <f t="shared" ref="K696:P696" si="699">K633</f>
        <v>8.1083200000000008E-2</v>
      </c>
      <c r="L696" s="60">
        <f t="shared" si="699"/>
        <v>4.2506052054794519E-2</v>
      </c>
      <c r="M696" s="60">
        <f t="shared" si="699"/>
        <v>1.8635290410958905E-2</v>
      </c>
      <c r="N696" s="60">
        <f t="shared" si="699"/>
        <v>1.4777613698630138E-2</v>
      </c>
      <c r="O696" s="60">
        <f t="shared" si="699"/>
        <v>5.8222273972602734E-3</v>
      </c>
      <c r="P696" s="60">
        <f t="shared" si="699"/>
        <v>2.7511808219178083E-3</v>
      </c>
    </row>
    <row r="697" spans="1:16">
      <c r="A697" s="3" t="str">
        <f t="shared" si="680"/>
        <v>6.1TDNOVIEMBRE-25DINAMICA N2</v>
      </c>
      <c r="B697" s="41" t="str">
        <f t="shared" si="667"/>
        <v>DINAMICA N2</v>
      </c>
      <c r="C697" s="3" t="s">
        <v>32</v>
      </c>
      <c r="D697" s="38" t="str">
        <f>W33</f>
        <v>NOVIEMBRE-25</v>
      </c>
      <c r="E697" s="58">
        <f>IFERROR('DINAMICA N2'!G55/1000,0)</f>
        <v>0.17085630318943945</v>
      </c>
      <c r="F697" s="58">
        <f>'DINAMICA N2'!H55/1000</f>
        <v>0.12903629136055028</v>
      </c>
      <c r="G697" s="58">
        <f>'DINAMICA N2'!I55/1000</f>
        <v>0.11806787350170257</v>
      </c>
      <c r="H697" s="58">
        <f>'DINAMICA N2'!J55/1000</f>
        <v>0.13896144559883783</v>
      </c>
      <c r="I697" s="58">
        <f>'DINAMICA N2'!K55/1000</f>
        <v>0.1188034482919096</v>
      </c>
      <c r="J697" s="58">
        <f>'DINAMICA N2'!L55/1000</f>
        <v>0.1014719183221684</v>
      </c>
      <c r="K697" s="60">
        <f t="shared" ref="K697:P697" si="700">K634</f>
        <v>8.1083200000000008E-2</v>
      </c>
      <c r="L697" s="60">
        <f t="shared" si="700"/>
        <v>4.2506052054794519E-2</v>
      </c>
      <c r="M697" s="60">
        <f t="shared" si="700"/>
        <v>1.8635290410958905E-2</v>
      </c>
      <c r="N697" s="60">
        <f t="shared" si="700"/>
        <v>1.4777613698630138E-2</v>
      </c>
      <c r="O697" s="60">
        <f t="shared" si="700"/>
        <v>5.8222273972602734E-3</v>
      </c>
      <c r="P697" s="60">
        <f t="shared" si="700"/>
        <v>2.7511808219178083E-3</v>
      </c>
    </row>
    <row r="698" spans="1:16">
      <c r="A698" s="3" t="str">
        <f t="shared" si="680"/>
        <v>6.1TDNOVIEMBRE-25DINAMICA N3</v>
      </c>
      <c r="B698" s="41" t="str">
        <f t="shared" si="667"/>
        <v>DINAMICA N3</v>
      </c>
      <c r="C698" s="3" t="s">
        <v>32</v>
      </c>
      <c r="D698" s="38" t="str">
        <f>W33</f>
        <v>NOVIEMBRE-25</v>
      </c>
      <c r="E698" s="58">
        <f>IFERROR('DINAMICA N3'!G55/1000,0)</f>
        <v>0.16579005598943941</v>
      </c>
      <c r="F698" s="58">
        <f>'DINAMICA N3'!H55/1000</f>
        <v>0.12397004416055026</v>
      </c>
      <c r="G698" s="58">
        <f>'DINAMICA N3'!I55/1000</f>
        <v>0.11300162630170259</v>
      </c>
      <c r="H698" s="58">
        <f>'DINAMICA N3'!J55/1000</f>
        <v>0.13389519839883784</v>
      </c>
      <c r="I698" s="58">
        <f>'DINAMICA N3'!K55/1000</f>
        <v>0.1137372010919096</v>
      </c>
      <c r="J698" s="58">
        <f>'DINAMICA N3'!L55/1000</f>
        <v>9.6405671122168399E-2</v>
      </c>
      <c r="K698" s="60">
        <f t="shared" ref="K698:P698" si="701">K635</f>
        <v>8.1083200000000008E-2</v>
      </c>
      <c r="L698" s="60">
        <f t="shared" si="701"/>
        <v>4.2506052054794519E-2</v>
      </c>
      <c r="M698" s="60">
        <f t="shared" si="701"/>
        <v>1.8635290410958905E-2</v>
      </c>
      <c r="N698" s="60">
        <f t="shared" si="701"/>
        <v>1.4777613698630138E-2</v>
      </c>
      <c r="O698" s="60">
        <f t="shared" si="701"/>
        <v>5.8222273972602734E-3</v>
      </c>
      <c r="P698" s="60">
        <f t="shared" si="701"/>
        <v>2.7511808219178083E-3</v>
      </c>
    </row>
    <row r="699" spans="1:16">
      <c r="A699" s="3" t="str">
        <f>C699&amp;D699&amp;B699</f>
        <v>2.0TDDICIEMBRE-25ESTABLE N1</v>
      </c>
      <c r="B699" s="41" t="str">
        <f t="shared" si="667"/>
        <v>ESTABLE N1</v>
      </c>
      <c r="C699" s="3" t="s">
        <v>56</v>
      </c>
      <c r="D699" s="38" t="str">
        <f>W34</f>
        <v>DICIEMBRE-25</v>
      </c>
      <c r="E699" s="8">
        <f>E636</f>
        <v>0.234345</v>
      </c>
      <c r="F699" s="8">
        <f t="shared" ref="F699:J699" si="702">F636</f>
        <v>0.162388</v>
      </c>
      <c r="G699" s="8">
        <f t="shared" si="702"/>
        <v>0.13711000000000001</v>
      </c>
      <c r="H699" s="8">
        <f t="shared" si="702"/>
        <v>0</v>
      </c>
      <c r="I699" s="8">
        <f t="shared" si="702"/>
        <v>0</v>
      </c>
      <c r="J699" s="8">
        <f t="shared" si="702"/>
        <v>0</v>
      </c>
      <c r="K699" s="8">
        <f>K636</f>
        <v>7.5902501369863012E-2</v>
      </c>
      <c r="L699" s="8">
        <f>L636</f>
        <v>1.9874602739726028E-3</v>
      </c>
      <c r="M699" s="8"/>
      <c r="N699" s="8"/>
      <c r="O699" s="8"/>
      <c r="P699" s="8"/>
    </row>
    <row r="700" spans="1:16">
      <c r="A700" s="3" t="str">
        <f t="shared" ref="A700:A719" si="703">C700&amp;D700&amp;B700</f>
        <v>2.0TDDICIEMBRE-25ESTABLE N2</v>
      </c>
      <c r="B700" s="41" t="str">
        <f t="shared" si="667"/>
        <v>ESTABLE N2</v>
      </c>
      <c r="C700" s="3" t="s">
        <v>56</v>
      </c>
      <c r="D700" s="38" t="str">
        <f>W34</f>
        <v>DICIEMBRE-25</v>
      </c>
      <c r="E700" s="8">
        <f t="shared" ref="E700:L700" si="704">E637</f>
        <v>0.222528</v>
      </c>
      <c r="F700" s="8">
        <f t="shared" si="704"/>
        <v>0.15057100000000001</v>
      </c>
      <c r="G700" s="8">
        <f t="shared" si="704"/>
        <v>0.12529299999999999</v>
      </c>
      <c r="H700" s="8">
        <f t="shared" si="704"/>
        <v>0</v>
      </c>
      <c r="I700" s="8">
        <f t="shared" si="704"/>
        <v>0</v>
      </c>
      <c r="J700" s="8">
        <f t="shared" si="704"/>
        <v>0</v>
      </c>
      <c r="K700" s="8">
        <f t="shared" si="704"/>
        <v>7.5902501369863012E-2</v>
      </c>
      <c r="L700" s="8">
        <f t="shared" si="704"/>
        <v>1.9874602739726028E-3</v>
      </c>
      <c r="M700" s="8"/>
      <c r="N700" s="8"/>
      <c r="O700" s="8"/>
      <c r="P700" s="8"/>
    </row>
    <row r="701" spans="1:16">
      <c r="A701" s="3" t="str">
        <f t="shared" si="703"/>
        <v>2.0TDDICIEMBRE-25ESTABLE N3</v>
      </c>
      <c r="B701" s="41" t="str">
        <f t="shared" si="667"/>
        <v>ESTABLE N3</v>
      </c>
      <c r="C701" s="3" t="s">
        <v>56</v>
      </c>
      <c r="D701" s="38" t="str">
        <f>W34</f>
        <v>DICIEMBRE-25</v>
      </c>
      <c r="E701" s="8">
        <f t="shared" ref="E701:L701" si="705">E638</f>
        <v>0.216254</v>
      </c>
      <c r="F701" s="8">
        <f t="shared" si="705"/>
        <v>0.14429600000000001</v>
      </c>
      <c r="G701" s="8">
        <f t="shared" si="705"/>
        <v>0.119019</v>
      </c>
      <c r="H701" s="8">
        <f t="shared" si="705"/>
        <v>0</v>
      </c>
      <c r="I701" s="8">
        <f t="shared" si="705"/>
        <v>0</v>
      </c>
      <c r="J701" s="8">
        <f t="shared" si="705"/>
        <v>0</v>
      </c>
      <c r="K701" s="8">
        <f t="shared" si="705"/>
        <v>7.5902501369863012E-2</v>
      </c>
      <c r="L701" s="8">
        <f t="shared" si="705"/>
        <v>1.9874602739726028E-3</v>
      </c>
      <c r="M701" s="8"/>
      <c r="N701" s="8"/>
      <c r="O701" s="8"/>
      <c r="P701" s="8"/>
    </row>
    <row r="702" spans="1:16">
      <c r="A702" s="3" t="str">
        <f t="shared" si="703"/>
        <v>2.0TDDICIEMBRE-25ESTABLE PLUS N1</v>
      </c>
      <c r="B702" s="41" t="str">
        <f t="shared" si="667"/>
        <v>ESTABLE PLUS N1</v>
      </c>
      <c r="C702" s="3" t="s">
        <v>56</v>
      </c>
      <c r="D702" s="38" t="str">
        <f>W34</f>
        <v>DICIEMBRE-25</v>
      </c>
      <c r="E702" s="8">
        <f t="shared" ref="E702:L702" si="706">E639</f>
        <v>0.223219</v>
      </c>
      <c r="F702" s="8">
        <f t="shared" si="706"/>
        <v>0.15126100000000001</v>
      </c>
      <c r="G702" s="8">
        <f t="shared" si="706"/>
        <v>0.12598300000000001</v>
      </c>
      <c r="H702" s="8">
        <f t="shared" si="706"/>
        <v>0</v>
      </c>
      <c r="I702" s="8">
        <f t="shared" si="706"/>
        <v>0</v>
      </c>
      <c r="J702" s="8">
        <f t="shared" si="706"/>
        <v>0</v>
      </c>
      <c r="K702" s="8">
        <f t="shared" si="706"/>
        <v>9.7820309589041102E-2</v>
      </c>
      <c r="L702" s="8">
        <f t="shared" si="706"/>
        <v>5.1302528767123289E-2</v>
      </c>
      <c r="M702" s="8"/>
      <c r="N702" s="8"/>
      <c r="O702" s="8"/>
      <c r="P702" s="8"/>
    </row>
    <row r="703" spans="1:16">
      <c r="A703" s="3" t="str">
        <f t="shared" si="703"/>
        <v>2.0TDDICIEMBRE-25ESTABLE PLUS N2</v>
      </c>
      <c r="B703" s="41" t="str">
        <f t="shared" si="667"/>
        <v>ESTABLE PLUS N2</v>
      </c>
      <c r="C703" s="3" t="s">
        <v>56</v>
      </c>
      <c r="D703" s="38" t="str">
        <f>W34</f>
        <v>DICIEMBRE-25</v>
      </c>
      <c r="E703" s="8">
        <f t="shared" ref="E703:L703" si="707">E640</f>
        <v>0.21795999999999999</v>
      </c>
      <c r="F703" s="8">
        <f t="shared" si="707"/>
        <v>0.14600199999999999</v>
      </c>
      <c r="G703" s="8">
        <f t="shared" si="707"/>
        <v>0.120725</v>
      </c>
      <c r="H703" s="8">
        <f t="shared" si="707"/>
        <v>0</v>
      </c>
      <c r="I703" s="8">
        <f t="shared" si="707"/>
        <v>0</v>
      </c>
      <c r="J703" s="8">
        <f t="shared" si="707"/>
        <v>0</v>
      </c>
      <c r="K703" s="8">
        <f t="shared" si="707"/>
        <v>9.2340857534246576E-2</v>
      </c>
      <c r="L703" s="8">
        <f t="shared" si="707"/>
        <v>4.5823076712328763E-2</v>
      </c>
      <c r="M703" s="8"/>
      <c r="N703" s="8"/>
      <c r="O703" s="8"/>
      <c r="P703" s="8"/>
    </row>
    <row r="704" spans="1:16">
      <c r="A704" s="3" t="str">
        <f t="shared" si="703"/>
        <v>2.0TDDICIEMBRE-25ESTABLE PLUS N3</v>
      </c>
      <c r="B704" s="41" t="str">
        <f t="shared" si="667"/>
        <v>ESTABLE PLUS N3</v>
      </c>
      <c r="C704" s="3" t="s">
        <v>56</v>
      </c>
      <c r="D704" s="38" t="str">
        <f>W34</f>
        <v>DICIEMBRE-25</v>
      </c>
      <c r="E704" s="8">
        <f t="shared" ref="E704:L704" si="708">E641</f>
        <v>0.21335100000000001</v>
      </c>
      <c r="F704" s="8">
        <f t="shared" si="708"/>
        <v>0.14139299999999999</v>
      </c>
      <c r="G704" s="8">
        <f t="shared" si="708"/>
        <v>0.116115</v>
      </c>
      <c r="H704" s="8">
        <f t="shared" si="708"/>
        <v>0</v>
      </c>
      <c r="I704" s="8">
        <f t="shared" si="708"/>
        <v>0</v>
      </c>
      <c r="J704" s="8">
        <f t="shared" si="708"/>
        <v>0</v>
      </c>
      <c r="K704" s="8">
        <f t="shared" si="708"/>
        <v>8.686140547945205E-2</v>
      </c>
      <c r="L704" s="8">
        <f t="shared" si="708"/>
        <v>4.0343624657534244E-2</v>
      </c>
      <c r="M704" s="8"/>
      <c r="N704" s="8"/>
      <c r="O704" s="8"/>
      <c r="P704" s="8"/>
    </row>
    <row r="705" spans="1:17">
      <c r="A705" s="3" t="str">
        <f t="shared" si="703"/>
        <v>2.0TDDICIEMBRE-251P N1</v>
      </c>
      <c r="B705" s="41" t="str">
        <f t="shared" si="667"/>
        <v>1P N1</v>
      </c>
      <c r="C705" s="3" t="s">
        <v>56</v>
      </c>
      <c r="D705" s="38" t="str">
        <f>W34</f>
        <v>DICIEMBRE-25</v>
      </c>
      <c r="E705" s="8">
        <f t="shared" ref="E705:L705" si="709">E642</f>
        <v>0.15454999999999999</v>
      </c>
      <c r="F705" s="8">
        <f t="shared" si="709"/>
        <v>0.15454999999999999</v>
      </c>
      <c r="G705" s="8">
        <f t="shared" si="709"/>
        <v>0.15454999999999999</v>
      </c>
      <c r="H705" s="8">
        <f t="shared" si="709"/>
        <v>0</v>
      </c>
      <c r="I705" s="8">
        <f t="shared" si="709"/>
        <v>0</v>
      </c>
      <c r="J705" s="8">
        <f t="shared" si="709"/>
        <v>0</v>
      </c>
      <c r="K705" s="8">
        <f t="shared" si="709"/>
        <v>0.10877921369863014</v>
      </c>
      <c r="L705" s="8">
        <f t="shared" si="709"/>
        <v>5.9521706849315063E-2</v>
      </c>
      <c r="M705" s="8"/>
      <c r="N705" s="8"/>
      <c r="O705" s="8"/>
      <c r="P705" s="8"/>
    </row>
    <row r="706" spans="1:17">
      <c r="A706" s="3" t="str">
        <f t="shared" si="703"/>
        <v>2.0TDDICIEMBRE-251P N2</v>
      </c>
      <c r="B706" s="41" t="str">
        <f t="shared" si="667"/>
        <v>1P N2</v>
      </c>
      <c r="C706" s="3" t="s">
        <v>56</v>
      </c>
      <c r="D706" s="38" t="str">
        <f>W34</f>
        <v>DICIEMBRE-25</v>
      </c>
      <c r="E706" s="8">
        <f t="shared" ref="E706:L706" si="710">E643</f>
        <v>0.149474</v>
      </c>
      <c r="F706" s="8">
        <f t="shared" si="710"/>
        <v>0.149474</v>
      </c>
      <c r="G706" s="8">
        <f t="shared" si="710"/>
        <v>0.149474</v>
      </c>
      <c r="H706" s="8">
        <f t="shared" si="710"/>
        <v>0</v>
      </c>
      <c r="I706" s="8">
        <f t="shared" si="710"/>
        <v>0</v>
      </c>
      <c r="J706" s="8">
        <f t="shared" si="710"/>
        <v>0</v>
      </c>
      <c r="K706" s="8">
        <f t="shared" si="710"/>
        <v>0.10329976164383563</v>
      </c>
      <c r="L706" s="8">
        <f t="shared" si="710"/>
        <v>5.4042254794520544E-2</v>
      </c>
      <c r="M706" s="8"/>
      <c r="N706" s="8"/>
      <c r="O706" s="8"/>
      <c r="P706" s="8"/>
    </row>
    <row r="707" spans="1:17">
      <c r="A707" s="3" t="str">
        <f t="shared" si="703"/>
        <v>2.0TDDICIEMBRE-251P N3</v>
      </c>
      <c r="B707" s="41" t="str">
        <f t="shared" si="667"/>
        <v>1P N3</v>
      </c>
      <c r="C707" s="3" t="s">
        <v>56</v>
      </c>
      <c r="D707" s="38" t="str">
        <f>W34</f>
        <v>DICIEMBRE-25</v>
      </c>
      <c r="E707" s="8">
        <f t="shared" ref="E707:L707" si="711">E644</f>
        <v>0.144398</v>
      </c>
      <c r="F707" s="8">
        <f t="shared" si="711"/>
        <v>0.144398</v>
      </c>
      <c r="G707" s="8">
        <f t="shared" si="711"/>
        <v>0.144398</v>
      </c>
      <c r="H707" s="8">
        <f t="shared" si="711"/>
        <v>0</v>
      </c>
      <c r="I707" s="8">
        <f t="shared" si="711"/>
        <v>0</v>
      </c>
      <c r="J707" s="8">
        <f t="shared" si="711"/>
        <v>0</v>
      </c>
      <c r="K707" s="8">
        <f t="shared" si="711"/>
        <v>9.3710720547945214E-2</v>
      </c>
      <c r="L707" s="8">
        <f t="shared" si="711"/>
        <v>5.4042254794520544E-2</v>
      </c>
      <c r="M707" s="8"/>
      <c r="N707" s="8"/>
      <c r="O707" s="8"/>
      <c r="P707" s="8"/>
    </row>
    <row r="708" spans="1:17">
      <c r="A708" s="3" t="str">
        <f t="shared" si="703"/>
        <v>2.0TDDICIEMBRE-251P XL N1</v>
      </c>
      <c r="B708" s="41" t="str">
        <f t="shared" si="667"/>
        <v>1P XL N1</v>
      </c>
      <c r="C708" s="3" t="s">
        <v>56</v>
      </c>
      <c r="D708" s="38" t="str">
        <f>W34</f>
        <v>DICIEMBRE-25</v>
      </c>
      <c r="E708" s="8">
        <f>E645</f>
        <v>0.15454999999999999</v>
      </c>
      <c r="F708" s="8">
        <f t="shared" ref="F708:L708" si="712">F645</f>
        <v>0.15454999999999999</v>
      </c>
      <c r="G708" s="8">
        <f t="shared" si="712"/>
        <v>0.15454999999999999</v>
      </c>
      <c r="H708" s="8">
        <f t="shared" si="712"/>
        <v>0</v>
      </c>
      <c r="I708" s="8">
        <f t="shared" si="712"/>
        <v>0</v>
      </c>
      <c r="J708" s="8">
        <f t="shared" si="712"/>
        <v>0</v>
      </c>
      <c r="K708" s="8">
        <f t="shared" si="712"/>
        <v>0.16494359726027397</v>
      </c>
      <c r="L708" s="8">
        <f t="shared" si="712"/>
        <v>0.15815184383561642</v>
      </c>
      <c r="M708" s="8"/>
      <c r="N708" s="8"/>
      <c r="O708" s="8"/>
      <c r="P708" s="8"/>
      <c r="Q708" s="8"/>
    </row>
    <row r="709" spans="1:17">
      <c r="A709" s="3" t="str">
        <f t="shared" si="703"/>
        <v>2.0TDDICIEMBRE-251P XL N2</v>
      </c>
      <c r="B709" s="41" t="str">
        <f t="shared" si="667"/>
        <v>1P XL N2</v>
      </c>
      <c r="C709" s="3" t="s">
        <v>56</v>
      </c>
      <c r="D709" s="38" t="str">
        <f>W34</f>
        <v>DICIEMBRE-25</v>
      </c>
      <c r="E709" s="8">
        <f t="shared" ref="E709:L709" si="713">E646</f>
        <v>0.149474</v>
      </c>
      <c r="F709" s="8">
        <f t="shared" si="713"/>
        <v>0.149474</v>
      </c>
      <c r="G709" s="8">
        <f t="shared" si="713"/>
        <v>0.149474</v>
      </c>
      <c r="H709" s="8">
        <f t="shared" si="713"/>
        <v>0</v>
      </c>
      <c r="I709" s="8">
        <f t="shared" si="713"/>
        <v>0</v>
      </c>
      <c r="J709" s="8">
        <f t="shared" si="713"/>
        <v>0</v>
      </c>
      <c r="K709" s="8">
        <f t="shared" si="713"/>
        <v>0.15049465753424657</v>
      </c>
      <c r="L709" s="8">
        <f t="shared" si="713"/>
        <v>0.14437695342465753</v>
      </c>
      <c r="M709" s="8"/>
      <c r="N709" s="8"/>
      <c r="O709" s="8"/>
      <c r="P709" s="8"/>
    </row>
    <row r="710" spans="1:17">
      <c r="A710" s="3" t="str">
        <f t="shared" si="703"/>
        <v>2.0TDDICIEMBRE-251P XL N3</v>
      </c>
      <c r="B710" s="41" t="str">
        <f t="shared" si="667"/>
        <v>1P XL N3</v>
      </c>
      <c r="C710" s="3" t="s">
        <v>56</v>
      </c>
      <c r="D710" s="38" t="str">
        <f>W34</f>
        <v>DICIEMBRE-25</v>
      </c>
      <c r="E710" s="8">
        <f t="shared" ref="E710:L710" si="714">E647</f>
        <v>0.144398</v>
      </c>
      <c r="F710" s="8">
        <f t="shared" si="714"/>
        <v>0.144398</v>
      </c>
      <c r="G710" s="8">
        <f t="shared" si="714"/>
        <v>0.144398</v>
      </c>
      <c r="H710" s="8">
        <f t="shared" si="714"/>
        <v>0</v>
      </c>
      <c r="I710" s="8">
        <f t="shared" si="714"/>
        <v>0</v>
      </c>
      <c r="J710" s="8">
        <f t="shared" si="714"/>
        <v>0</v>
      </c>
      <c r="K710" s="8">
        <f t="shared" si="714"/>
        <v>0.14364534246575342</v>
      </c>
      <c r="L710" s="8">
        <f t="shared" si="714"/>
        <v>0.13341804931506851</v>
      </c>
      <c r="M710" s="8"/>
      <c r="N710" s="8"/>
      <c r="O710" s="8"/>
      <c r="P710" s="8"/>
    </row>
    <row r="711" spans="1:17">
      <c r="A711" s="3" t="str">
        <f t="shared" si="703"/>
        <v>2.0TDDICIEMBRE-25ESTABLE TALLER N1</v>
      </c>
      <c r="B711" s="41" t="str">
        <f t="shared" si="667"/>
        <v>ESTABLE TALLER N1</v>
      </c>
      <c r="C711" s="3" t="s">
        <v>56</v>
      </c>
      <c r="D711" s="38" t="str">
        <f>W34</f>
        <v>DICIEMBRE-25</v>
      </c>
      <c r="E711" s="8">
        <f t="shared" ref="E711:L711" si="715">E648</f>
        <v>0.22358600000000001</v>
      </c>
      <c r="F711" s="8">
        <f t="shared" si="715"/>
        <v>0.15425800000000001</v>
      </c>
      <c r="G711" s="8">
        <f t="shared" si="715"/>
        <v>0.11483500000000001</v>
      </c>
      <c r="H711" s="8">
        <f t="shared" si="715"/>
        <v>0</v>
      </c>
      <c r="I711" s="8">
        <f t="shared" si="715"/>
        <v>0</v>
      </c>
      <c r="J711" s="8">
        <f t="shared" si="715"/>
        <v>0</v>
      </c>
      <c r="K711" s="8">
        <f t="shared" si="715"/>
        <v>7.5902501369863012E-2</v>
      </c>
      <c r="L711" s="8">
        <f t="shared" si="715"/>
        <v>1.9874602739726028E-3</v>
      </c>
      <c r="M711" s="8"/>
      <c r="N711" s="8"/>
      <c r="O711" s="8"/>
      <c r="P711" s="8"/>
    </row>
    <row r="712" spans="1:17">
      <c r="A712" s="3" t="str">
        <f t="shared" si="703"/>
        <v>2.0TDDICIEMBRE-25ESTABLE TALLER N2</v>
      </c>
      <c r="B712" s="41" t="str">
        <f t="shared" si="667"/>
        <v>ESTABLE TALLER N2</v>
      </c>
      <c r="C712" s="3" t="s">
        <v>56</v>
      </c>
      <c r="D712" s="38" t="str">
        <f>W34</f>
        <v>DICIEMBRE-25</v>
      </c>
      <c r="E712" s="8">
        <f t="shared" ref="E712:L712" si="716">E649</f>
        <v>0.21176900000000001</v>
      </c>
      <c r="F712" s="8">
        <f t="shared" si="716"/>
        <v>0.14244100000000001</v>
      </c>
      <c r="G712" s="8">
        <f t="shared" si="716"/>
        <v>0.103017</v>
      </c>
      <c r="H712" s="8">
        <f t="shared" si="716"/>
        <v>0</v>
      </c>
      <c r="I712" s="8">
        <f t="shared" si="716"/>
        <v>0</v>
      </c>
      <c r="J712" s="8">
        <f t="shared" si="716"/>
        <v>0</v>
      </c>
      <c r="K712" s="8">
        <f t="shared" si="716"/>
        <v>7.5902501369863012E-2</v>
      </c>
      <c r="L712" s="8">
        <f t="shared" si="716"/>
        <v>1.9874602739726028E-3</v>
      </c>
      <c r="M712" s="8"/>
      <c r="N712" s="8"/>
      <c r="O712" s="8"/>
      <c r="P712" s="9"/>
    </row>
    <row r="713" spans="1:17">
      <c r="A713" s="3" t="str">
        <f t="shared" si="703"/>
        <v>2.0TDDICIEMBRE-25ESTABLE TALLER N3</v>
      </c>
      <c r="B713" s="41" t="str">
        <f t="shared" si="667"/>
        <v>ESTABLE TALLER N3</v>
      </c>
      <c r="C713" s="3" t="s">
        <v>56</v>
      </c>
      <c r="D713" s="38" t="str">
        <f>W34</f>
        <v>DICIEMBRE-25</v>
      </c>
      <c r="E713" s="8">
        <f t="shared" ref="E713:L713" si="717">E650</f>
        <v>0.20549400000000001</v>
      </c>
      <c r="F713" s="8">
        <f t="shared" si="717"/>
        <v>0.13616700000000001</v>
      </c>
      <c r="G713" s="8">
        <f t="shared" si="717"/>
        <v>9.6742999999999996E-2</v>
      </c>
      <c r="H713" s="8">
        <f t="shared" si="717"/>
        <v>0</v>
      </c>
      <c r="I713" s="8">
        <f t="shared" si="717"/>
        <v>0</v>
      </c>
      <c r="J713" s="8">
        <f t="shared" si="717"/>
        <v>0</v>
      </c>
      <c r="K713" s="8">
        <f t="shared" si="717"/>
        <v>7.5902501369863012E-2</v>
      </c>
      <c r="L713" s="8">
        <f t="shared" si="717"/>
        <v>1.9874602739726028E-3</v>
      </c>
      <c r="M713" s="8"/>
      <c r="N713" s="8"/>
      <c r="O713" s="8"/>
      <c r="P713" s="8"/>
    </row>
    <row r="714" spans="1:17">
      <c r="A714" s="3" t="str">
        <f t="shared" si="703"/>
        <v>2.0TDDICIEMBRE-25ESTABLE TALLER + N1</v>
      </c>
      <c r="B714" s="41" t="str">
        <f t="shared" si="667"/>
        <v>ESTABLE TALLER + N1</v>
      </c>
      <c r="C714" s="3" t="s">
        <v>56</v>
      </c>
      <c r="D714" s="38" t="str">
        <f>W34</f>
        <v>DICIEMBRE-25</v>
      </c>
      <c r="E714" s="8">
        <f t="shared" ref="E714:L714" si="718">E651</f>
        <v>0.21245900000000001</v>
      </c>
      <c r="F714" s="8">
        <f t="shared" si="718"/>
        <v>0.14313100000000001</v>
      </c>
      <c r="G714" s="8">
        <f t="shared" si="718"/>
        <v>0.10370799999999999</v>
      </c>
      <c r="H714" s="8">
        <f t="shared" si="718"/>
        <v>0</v>
      </c>
      <c r="I714" s="8">
        <f t="shared" si="718"/>
        <v>0</v>
      </c>
      <c r="J714" s="8">
        <f t="shared" si="718"/>
        <v>0</v>
      </c>
      <c r="K714" s="8">
        <f t="shared" si="718"/>
        <v>9.7820309589041102E-2</v>
      </c>
      <c r="L714" s="8">
        <f t="shared" si="718"/>
        <v>5.1302528767123289E-2</v>
      </c>
      <c r="M714" s="8"/>
      <c r="N714" s="8"/>
      <c r="O714" s="8"/>
      <c r="P714" s="8"/>
    </row>
    <row r="715" spans="1:17">
      <c r="A715" s="3" t="str">
        <f t="shared" si="703"/>
        <v>2.0TDDICIEMBRE-25ESTABLE TALLER + N2</v>
      </c>
      <c r="B715" s="41" t="str">
        <f t="shared" si="667"/>
        <v>ESTABLE TALLER + N2</v>
      </c>
      <c r="C715" s="3" t="s">
        <v>56</v>
      </c>
      <c r="D715" s="38" t="str">
        <f>W34</f>
        <v>DICIEMBRE-25</v>
      </c>
      <c r="E715" s="8">
        <f t="shared" ref="E715:L715" si="719">E652</f>
        <v>0.2072</v>
      </c>
      <c r="F715" s="8">
        <f t="shared" si="719"/>
        <v>0.13787199999999999</v>
      </c>
      <c r="G715" s="8">
        <f t="shared" si="719"/>
        <v>9.8448999999999995E-2</v>
      </c>
      <c r="H715" s="8">
        <f t="shared" si="719"/>
        <v>0</v>
      </c>
      <c r="I715" s="8">
        <f t="shared" si="719"/>
        <v>0</v>
      </c>
      <c r="J715" s="8">
        <f t="shared" si="719"/>
        <v>0</v>
      </c>
      <c r="K715" s="8">
        <f t="shared" si="719"/>
        <v>9.2340857534246576E-2</v>
      </c>
      <c r="L715" s="8">
        <f t="shared" si="719"/>
        <v>4.5823076712328763E-2</v>
      </c>
      <c r="M715" s="8"/>
      <c r="N715" s="8"/>
      <c r="O715" s="8"/>
      <c r="P715" s="8"/>
    </row>
    <row r="716" spans="1:17">
      <c r="A716" s="3" t="str">
        <f t="shared" si="703"/>
        <v>2.0TDDICIEMBRE-25ESTABLE TALLER + N3</v>
      </c>
      <c r="B716" s="41" t="str">
        <f t="shared" si="667"/>
        <v>ESTABLE TALLER + N3</v>
      </c>
      <c r="C716" s="3" t="s">
        <v>56</v>
      </c>
      <c r="D716" s="38" t="str">
        <f>W34</f>
        <v>DICIEMBRE-25</v>
      </c>
      <c r="E716" s="8">
        <f t="shared" ref="E716:L716" si="720">E653</f>
        <v>0.20259099999999999</v>
      </c>
      <c r="F716" s="8">
        <f t="shared" si="720"/>
        <v>0.13326299999999999</v>
      </c>
      <c r="G716" s="8">
        <f t="shared" si="720"/>
        <v>9.3840000000000007E-2</v>
      </c>
      <c r="H716" s="8">
        <f t="shared" si="720"/>
        <v>0</v>
      </c>
      <c r="I716" s="8">
        <f t="shared" si="720"/>
        <v>0</v>
      </c>
      <c r="J716" s="8">
        <f t="shared" si="720"/>
        <v>0</v>
      </c>
      <c r="K716" s="8">
        <f t="shared" si="720"/>
        <v>8.686140547945205E-2</v>
      </c>
      <c r="L716" s="8">
        <f t="shared" si="720"/>
        <v>4.0343624657534244E-2</v>
      </c>
      <c r="M716" s="8"/>
      <c r="N716" s="8"/>
      <c r="O716" s="8"/>
      <c r="P716" s="8"/>
    </row>
    <row r="717" spans="1:17">
      <c r="A717" s="3" t="str">
        <f t="shared" si="703"/>
        <v>2.0TDDICIEMBRE-25DINAMICA N1</v>
      </c>
      <c r="B717" s="41" t="str">
        <f t="shared" si="667"/>
        <v>DINAMICA N1</v>
      </c>
      <c r="C717" s="3" t="s">
        <v>56</v>
      </c>
      <c r="D717" s="38" t="str">
        <f>W34</f>
        <v>DICIEMBRE-25</v>
      </c>
      <c r="E717" s="58">
        <f>'DINAMICA N1'!AT56/1000</f>
        <v>0.23825344927472333</v>
      </c>
      <c r="F717" s="58">
        <f>'DINAMICA N1'!AU56/1000</f>
        <v>0.18419697157315307</v>
      </c>
      <c r="G717" s="58">
        <f>'DINAMICA N1'!AV56/1000</f>
        <v>0.13944612713439428</v>
      </c>
      <c r="H717" s="58"/>
      <c r="I717" s="58"/>
      <c r="J717" s="60"/>
      <c r="K717" s="58">
        <f t="shared" ref="K717:L717" si="721">K654</f>
        <v>7.5902501369863012E-2</v>
      </c>
      <c r="L717" s="58">
        <f t="shared" si="721"/>
        <v>1.9874602739726028E-3</v>
      </c>
      <c r="M717" s="60"/>
      <c r="N717" s="60"/>
      <c r="O717" s="60"/>
      <c r="P717" s="60"/>
    </row>
    <row r="718" spans="1:17">
      <c r="A718" s="3" t="str">
        <f t="shared" si="703"/>
        <v>2.0TDDICIEMBRE-25DINAMICA N2</v>
      </c>
      <c r="B718" s="41" t="str">
        <f t="shared" si="667"/>
        <v>DINAMICA N2</v>
      </c>
      <c r="C718" s="3" t="s">
        <v>56</v>
      </c>
      <c r="D718" s="38" t="str">
        <f>W34</f>
        <v>DICIEMBRE-25</v>
      </c>
      <c r="E718" s="58">
        <f>'DINAMICA N2'!AT56/1000</f>
        <v>0.22199881647472336</v>
      </c>
      <c r="F718" s="58">
        <f>'DINAMICA N2'!AU56/1000</f>
        <v>0.16794233877315307</v>
      </c>
      <c r="G718" s="58">
        <f>'DINAMICA N2'!AV56/1000</f>
        <v>0.12319149433439427</v>
      </c>
      <c r="H718" s="58"/>
      <c r="I718" s="58"/>
      <c r="J718" s="60"/>
      <c r="K718" s="58">
        <f t="shared" ref="K718:L718" si="722">K655</f>
        <v>7.5902501369863012E-2</v>
      </c>
      <c r="L718" s="58">
        <f t="shared" si="722"/>
        <v>1.9874602739726028E-3</v>
      </c>
      <c r="M718" s="60"/>
      <c r="N718" s="60"/>
      <c r="O718" s="60"/>
      <c r="P718" s="60"/>
    </row>
    <row r="719" spans="1:17">
      <c r="A719" s="3" t="str">
        <f t="shared" si="703"/>
        <v>2.0TDDICIEMBRE-25DINAMICA N3</v>
      </c>
      <c r="B719" s="41" t="str">
        <f t="shared" si="667"/>
        <v>DINAMICA N3</v>
      </c>
      <c r="C719" s="3" t="s">
        <v>56</v>
      </c>
      <c r="D719" s="38" t="str">
        <f>W34</f>
        <v>DICIEMBRE-25</v>
      </c>
      <c r="E719" s="58">
        <f>'DINAMICA N3'!AT56/1000</f>
        <v>0.21693256927472335</v>
      </c>
      <c r="F719" s="58">
        <f>'DINAMICA N3'!AU56/1000</f>
        <v>0.16287609157315305</v>
      </c>
      <c r="G719" s="58">
        <f>'DINAMICA N3'!AV56/1000</f>
        <v>0.11812524713439426</v>
      </c>
      <c r="H719" s="58"/>
      <c r="I719" s="58"/>
      <c r="J719" s="60"/>
      <c r="K719" s="58">
        <f t="shared" ref="K719:L719" si="723">K656</f>
        <v>7.5902501369863012E-2</v>
      </c>
      <c r="L719" s="58">
        <f t="shared" si="723"/>
        <v>1.9874602739726028E-3</v>
      </c>
      <c r="M719" s="60"/>
      <c r="N719" s="60"/>
      <c r="O719" s="60"/>
      <c r="P719" s="60"/>
    </row>
    <row r="720" spans="1:17">
      <c r="A720" s="3" t="str">
        <f>C720&amp;D720&amp;B720</f>
        <v>3.0TDDICIEMBRE-25ESTABLE N1</v>
      </c>
      <c r="B720" s="41" t="str">
        <f t="shared" si="667"/>
        <v>ESTABLE N1</v>
      </c>
      <c r="C720" s="3" t="s">
        <v>31</v>
      </c>
      <c r="D720" s="38" t="str">
        <f>W34</f>
        <v>DICIEMBRE-25</v>
      </c>
      <c r="E720" s="8">
        <f t="shared" ref="E720:J720" si="724">E657</f>
        <v>0.21865799999999999</v>
      </c>
      <c r="F720" s="8">
        <f t="shared" si="724"/>
        <v>0.18845600000000001</v>
      </c>
      <c r="G720" s="8">
        <f t="shared" si="724"/>
        <v>0.14840500000000001</v>
      </c>
      <c r="H720" s="8">
        <f t="shared" si="724"/>
        <v>0.125003</v>
      </c>
      <c r="I720" s="8">
        <f t="shared" si="724"/>
        <v>0.10786999999999999</v>
      </c>
      <c r="J720" s="8">
        <f t="shared" si="724"/>
        <v>0.13605</v>
      </c>
      <c r="K720" s="8">
        <f>K657</f>
        <v>5.5827197260273971E-2</v>
      </c>
      <c r="L720" s="8">
        <f t="shared" ref="L720:P720" si="725">L657</f>
        <v>2.9089372602739725E-2</v>
      </c>
      <c r="M720" s="8">
        <f t="shared" si="725"/>
        <v>1.2278175342465752E-2</v>
      </c>
      <c r="N720" s="8">
        <f t="shared" si="725"/>
        <v>1.0647487671232877E-2</v>
      </c>
      <c r="O720" s="8">
        <f t="shared" si="725"/>
        <v>6.8872630136986293E-3</v>
      </c>
      <c r="P720" s="8">
        <f t="shared" si="725"/>
        <v>3.9514712328767125E-3</v>
      </c>
    </row>
    <row r="721" spans="1:16">
      <c r="A721" s="3" t="str">
        <f t="shared" ref="A721:A740" si="726">C721&amp;D721&amp;B721</f>
        <v>3.0TDDICIEMBRE-25ESTABLE N2</v>
      </c>
      <c r="B721" s="41" t="str">
        <f t="shared" si="667"/>
        <v>ESTABLE N2</v>
      </c>
      <c r="C721" s="3" t="s">
        <v>31</v>
      </c>
      <c r="D721" s="38" t="str">
        <f>W34</f>
        <v>DICIEMBRE-25</v>
      </c>
      <c r="E721" s="8">
        <f t="shared" ref="E721:P721" si="727">E658</f>
        <v>0.206841</v>
      </c>
      <c r="F721" s="8">
        <f t="shared" si="727"/>
        <v>0.17663899999999999</v>
      </c>
      <c r="G721" s="8">
        <f t="shared" si="727"/>
        <v>0.13658799999999999</v>
      </c>
      <c r="H721" s="8">
        <f t="shared" si="727"/>
        <v>0.11318499999999999</v>
      </c>
      <c r="I721" s="8">
        <f t="shared" si="727"/>
        <v>9.6052999999999999E-2</v>
      </c>
      <c r="J721" s="8">
        <f t="shared" si="727"/>
        <v>0.124233</v>
      </c>
      <c r="K721" s="8">
        <f t="shared" si="727"/>
        <v>5.5827197260273971E-2</v>
      </c>
      <c r="L721" s="8">
        <f t="shared" si="727"/>
        <v>2.9089372602739725E-2</v>
      </c>
      <c r="M721" s="8">
        <f t="shared" si="727"/>
        <v>1.2278175342465752E-2</v>
      </c>
      <c r="N721" s="8">
        <f t="shared" si="727"/>
        <v>1.0647487671232877E-2</v>
      </c>
      <c r="O721" s="8">
        <f t="shared" si="727"/>
        <v>6.8872630136986293E-3</v>
      </c>
      <c r="P721" s="8">
        <f t="shared" si="727"/>
        <v>3.9514712328767125E-3</v>
      </c>
    </row>
    <row r="722" spans="1:16">
      <c r="A722" s="3" t="str">
        <f t="shared" si="726"/>
        <v>3.0TDDICIEMBRE-25ESTABLE N3</v>
      </c>
      <c r="B722" s="41" t="str">
        <f t="shared" si="667"/>
        <v>ESTABLE N3</v>
      </c>
      <c r="C722" s="3" t="s">
        <v>31</v>
      </c>
      <c r="D722" s="38" t="str">
        <f>W34</f>
        <v>DICIEMBRE-25</v>
      </c>
      <c r="E722" s="8">
        <f t="shared" ref="E722:P722" si="728">E659</f>
        <v>0.200567</v>
      </c>
      <c r="F722" s="8">
        <f t="shared" si="728"/>
        <v>0.17036499999999999</v>
      </c>
      <c r="G722" s="8">
        <f t="shared" si="728"/>
        <v>0.13031400000000001</v>
      </c>
      <c r="H722" s="8">
        <f t="shared" si="728"/>
        <v>0.10691100000000001</v>
      </c>
      <c r="I722" s="8">
        <f t="shared" si="728"/>
        <v>8.9778999999999998E-2</v>
      </c>
      <c r="J722" s="8">
        <f t="shared" si="728"/>
        <v>0.11795899999999999</v>
      </c>
      <c r="K722" s="8">
        <f t="shared" si="728"/>
        <v>5.5827197260273971E-2</v>
      </c>
      <c r="L722" s="8">
        <f t="shared" si="728"/>
        <v>2.9089372602739725E-2</v>
      </c>
      <c r="M722" s="8">
        <f t="shared" si="728"/>
        <v>1.2278175342465752E-2</v>
      </c>
      <c r="N722" s="8">
        <f t="shared" si="728"/>
        <v>1.0647487671232877E-2</v>
      </c>
      <c r="O722" s="8">
        <f t="shared" si="728"/>
        <v>6.8872630136986293E-3</v>
      </c>
      <c r="P722" s="8">
        <f t="shared" si="728"/>
        <v>3.9514712328767125E-3</v>
      </c>
    </row>
    <row r="723" spans="1:16">
      <c r="A723" s="3" t="str">
        <f t="shared" si="726"/>
        <v>3.0TDDICIEMBRE-25ESTABLE PLUS N1</v>
      </c>
      <c r="B723" s="41" t="str">
        <f t="shared" si="667"/>
        <v>ESTABLE PLUS N1</v>
      </c>
      <c r="C723" s="3" t="s">
        <v>31</v>
      </c>
      <c r="D723" s="38" t="str">
        <f>W34</f>
        <v>DICIEMBRE-25</v>
      </c>
      <c r="E723" s="8">
        <f t="shared" ref="E723:P723" si="729">E660</f>
        <v>0.20809</v>
      </c>
      <c r="F723" s="8">
        <f t="shared" si="729"/>
        <v>0.17788799999999999</v>
      </c>
      <c r="G723" s="8">
        <f t="shared" si="729"/>
        <v>0.13783599999999999</v>
      </c>
      <c r="H723" s="8">
        <f t="shared" si="729"/>
        <v>0.11443399999999999</v>
      </c>
      <c r="I723" s="8">
        <f t="shared" si="729"/>
        <v>9.7302E-2</v>
      </c>
      <c r="J723" s="8">
        <f t="shared" si="729"/>
        <v>0.12548200000000001</v>
      </c>
      <c r="K723" s="8">
        <f t="shared" si="729"/>
        <v>6.4046375342465753E-2</v>
      </c>
      <c r="L723" s="8">
        <f t="shared" si="729"/>
        <v>3.7308550684931503E-2</v>
      </c>
      <c r="M723" s="8">
        <f t="shared" si="729"/>
        <v>2.0497353424657534E-2</v>
      </c>
      <c r="N723" s="8">
        <f t="shared" si="729"/>
        <v>2.9825569863013698E-2</v>
      </c>
      <c r="O723" s="8">
        <f t="shared" si="729"/>
        <v>3.1544797260273975E-2</v>
      </c>
      <c r="P723" s="8">
        <f t="shared" si="729"/>
        <v>3.1348731506849317E-2</v>
      </c>
    </row>
    <row r="724" spans="1:16">
      <c r="A724" s="3" t="str">
        <f t="shared" si="726"/>
        <v>3.0TDDICIEMBRE-25ESTABLE PLUS N2</v>
      </c>
      <c r="B724" s="41" t="str">
        <f t="shared" si="667"/>
        <v>ESTABLE PLUS N2</v>
      </c>
      <c r="C724" s="3" t="s">
        <v>31</v>
      </c>
      <c r="D724" s="38" t="str">
        <f>W34</f>
        <v>DICIEMBRE-25</v>
      </c>
      <c r="E724" s="8">
        <f t="shared" ref="E724:P724" si="730">E661</f>
        <v>0.203074</v>
      </c>
      <c r="F724" s="8">
        <f t="shared" si="730"/>
        <v>0.172872</v>
      </c>
      <c r="G724" s="8">
        <f t="shared" si="730"/>
        <v>0.13282099999999999</v>
      </c>
      <c r="H724" s="8">
        <f t="shared" si="730"/>
        <v>0.109419</v>
      </c>
      <c r="I724" s="8">
        <f t="shared" si="730"/>
        <v>9.2286000000000007E-2</v>
      </c>
      <c r="J724" s="8">
        <f t="shared" si="730"/>
        <v>0.120466</v>
      </c>
      <c r="K724" s="8">
        <f t="shared" si="730"/>
        <v>5.9936786301369858E-2</v>
      </c>
      <c r="L724" s="8">
        <f t="shared" si="730"/>
        <v>3.3198961643835616E-2</v>
      </c>
      <c r="M724" s="8">
        <f t="shared" si="730"/>
        <v>1.6387764383561643E-2</v>
      </c>
      <c r="N724" s="8">
        <f t="shared" si="730"/>
        <v>2.5715980821917811E-2</v>
      </c>
      <c r="O724" s="8">
        <f t="shared" si="730"/>
        <v>2.7435208219178085E-2</v>
      </c>
      <c r="P724" s="8">
        <f t="shared" si="730"/>
        <v>2.7239142465753426E-2</v>
      </c>
    </row>
    <row r="725" spans="1:16">
      <c r="A725" s="3" t="str">
        <f t="shared" si="726"/>
        <v>3.0TDDICIEMBRE-25ESTABLE PLUS N3</v>
      </c>
      <c r="B725" s="41" t="str">
        <f t="shared" si="667"/>
        <v>ESTABLE PLUS N3</v>
      </c>
      <c r="C725" s="3" t="s">
        <v>31</v>
      </c>
      <c r="D725" s="38" t="str">
        <f>W34</f>
        <v>DICIEMBRE-25</v>
      </c>
      <c r="E725" s="8">
        <f t="shared" ref="E725:P725" si="731">E662</f>
        <v>0.19886100000000001</v>
      </c>
      <c r="F725" s="8">
        <f t="shared" si="731"/>
        <v>0.168659</v>
      </c>
      <c r="G725" s="8">
        <f t="shared" si="731"/>
        <v>0.128608</v>
      </c>
      <c r="H725" s="8">
        <f t="shared" si="731"/>
        <v>0.10520599999999999</v>
      </c>
      <c r="I725" s="8">
        <f t="shared" si="731"/>
        <v>8.8072999999999999E-2</v>
      </c>
      <c r="J725" s="8">
        <f t="shared" si="731"/>
        <v>0.116253</v>
      </c>
      <c r="K725" s="8">
        <f t="shared" si="731"/>
        <v>5.7197060273972596E-2</v>
      </c>
      <c r="L725" s="8">
        <f t="shared" si="731"/>
        <v>3.0459235616438356E-2</v>
      </c>
      <c r="M725" s="8">
        <f t="shared" si="731"/>
        <v>1.3648038356164384E-2</v>
      </c>
      <c r="N725" s="8">
        <f t="shared" si="731"/>
        <v>2.0236528767123285E-2</v>
      </c>
      <c r="O725" s="8">
        <f t="shared" si="731"/>
        <v>2.0585893150684931E-2</v>
      </c>
      <c r="P725" s="8">
        <f t="shared" si="731"/>
        <v>2.0389827397260276E-2</v>
      </c>
    </row>
    <row r="726" spans="1:16">
      <c r="A726" s="3" t="str">
        <f t="shared" si="726"/>
        <v>3.0TDDICIEMBRE-251P N1</v>
      </c>
      <c r="B726" s="41" t="str">
        <f t="shared" si="667"/>
        <v>1P N1</v>
      </c>
      <c r="C726" s="3" t="s">
        <v>31</v>
      </c>
      <c r="D726" s="38" t="str">
        <f>W34</f>
        <v>DICIEMBRE-25</v>
      </c>
      <c r="E726" s="8">
        <f t="shared" ref="E726:P726" si="732">E663</f>
        <v>0.136685</v>
      </c>
      <c r="F726" s="8">
        <f t="shared" si="732"/>
        <v>0.136685</v>
      </c>
      <c r="G726" s="8">
        <f t="shared" si="732"/>
        <v>0.136685</v>
      </c>
      <c r="H726" s="8">
        <f t="shared" si="732"/>
        <v>0.136685</v>
      </c>
      <c r="I726" s="8">
        <f t="shared" si="732"/>
        <v>0.136685</v>
      </c>
      <c r="J726" s="8">
        <f t="shared" si="732"/>
        <v>0.136685</v>
      </c>
      <c r="K726" s="8">
        <f t="shared" si="732"/>
        <v>6.815596438356164E-2</v>
      </c>
      <c r="L726" s="8">
        <f t="shared" si="732"/>
        <v>4.1418139726027398E-2</v>
      </c>
      <c r="M726" s="8">
        <f t="shared" si="732"/>
        <v>2.4606942465753425E-2</v>
      </c>
      <c r="N726" s="8">
        <f t="shared" si="732"/>
        <v>3.3935158904109593E-2</v>
      </c>
      <c r="O726" s="8">
        <f t="shared" si="732"/>
        <v>3.8394112328767126E-2</v>
      </c>
      <c r="P726" s="8">
        <f t="shared" si="732"/>
        <v>3.9567909589041099E-2</v>
      </c>
    </row>
    <row r="727" spans="1:16">
      <c r="A727" s="3" t="str">
        <f t="shared" si="726"/>
        <v>3.0TDDICIEMBRE-251P N2</v>
      </c>
      <c r="B727" s="41" t="str">
        <f t="shared" si="667"/>
        <v>1P N2</v>
      </c>
      <c r="C727" s="3" t="s">
        <v>31</v>
      </c>
      <c r="D727" s="38" t="str">
        <f>W34</f>
        <v>DICIEMBRE-25</v>
      </c>
      <c r="E727" s="8">
        <f t="shared" ref="E727:P727" si="733">E664</f>
        <v>0.131609</v>
      </c>
      <c r="F727" s="8">
        <f t="shared" si="733"/>
        <v>0.131609</v>
      </c>
      <c r="G727" s="8">
        <f t="shared" si="733"/>
        <v>0.131609</v>
      </c>
      <c r="H727" s="8">
        <f t="shared" si="733"/>
        <v>0.131609</v>
      </c>
      <c r="I727" s="8">
        <f t="shared" si="733"/>
        <v>0.131609</v>
      </c>
      <c r="J727" s="8">
        <f t="shared" si="733"/>
        <v>0.131609</v>
      </c>
      <c r="K727" s="8">
        <f t="shared" si="733"/>
        <v>6.4046375342465753E-2</v>
      </c>
      <c r="L727" s="8">
        <f t="shared" si="733"/>
        <v>3.7308550684931503E-2</v>
      </c>
      <c r="M727" s="8">
        <f t="shared" si="733"/>
        <v>2.0771326027397261E-2</v>
      </c>
      <c r="N727" s="8">
        <f t="shared" si="733"/>
        <v>3.119543287671233E-2</v>
      </c>
      <c r="O727" s="8">
        <f t="shared" si="733"/>
        <v>3.5654386301369863E-2</v>
      </c>
      <c r="P727" s="8">
        <f t="shared" si="733"/>
        <v>3.6828183561643836E-2</v>
      </c>
    </row>
    <row r="728" spans="1:16">
      <c r="A728" s="3" t="str">
        <f t="shared" si="726"/>
        <v>3.0TDDICIEMBRE-251P N3</v>
      </c>
      <c r="B728" s="41" t="str">
        <f t="shared" si="667"/>
        <v>1P N3</v>
      </c>
      <c r="C728" s="3" t="s">
        <v>31</v>
      </c>
      <c r="D728" s="38" t="str">
        <f>W34</f>
        <v>DICIEMBRE-25</v>
      </c>
      <c r="E728" s="8">
        <f t="shared" ref="E728:P728" si="734">E665</f>
        <v>0.12653300000000001</v>
      </c>
      <c r="F728" s="8">
        <f t="shared" si="734"/>
        <v>0.12653300000000001</v>
      </c>
      <c r="G728" s="8">
        <f t="shared" si="734"/>
        <v>0.12653300000000001</v>
      </c>
      <c r="H728" s="8">
        <f t="shared" si="734"/>
        <v>0.12653300000000001</v>
      </c>
      <c r="I728" s="8">
        <f t="shared" si="734"/>
        <v>0.12653300000000001</v>
      </c>
      <c r="J728" s="8">
        <f t="shared" si="734"/>
        <v>0.12653300000000001</v>
      </c>
      <c r="K728" s="8">
        <f t="shared" si="734"/>
        <v>6.4046375342465753E-2</v>
      </c>
      <c r="L728" s="8">
        <f t="shared" si="734"/>
        <v>3.7308550684931503E-2</v>
      </c>
      <c r="M728" s="8">
        <f t="shared" si="734"/>
        <v>2.0497353424657534E-2</v>
      </c>
      <c r="N728" s="8">
        <f t="shared" si="734"/>
        <v>2.845570684931507E-2</v>
      </c>
      <c r="O728" s="8">
        <f t="shared" si="734"/>
        <v>2.8805071232876716E-2</v>
      </c>
      <c r="P728" s="8">
        <f t="shared" si="734"/>
        <v>2.7239142465753426E-2</v>
      </c>
    </row>
    <row r="729" spans="1:16">
      <c r="A729" s="3" t="str">
        <f t="shared" si="726"/>
        <v>3.0TDDICIEMBRE-251P XL N1</v>
      </c>
      <c r="B729" s="41" t="str">
        <f t="shared" si="667"/>
        <v>1P XL N1</v>
      </c>
      <c r="C729" s="3" t="s">
        <v>31</v>
      </c>
      <c r="D729" s="38" t="str">
        <f>W34</f>
        <v>DICIEMBRE-25</v>
      </c>
      <c r="E729" s="8">
        <f>E666</f>
        <v>0.136685</v>
      </c>
      <c r="F729" s="8">
        <f t="shared" ref="F729:P729" si="735">F666</f>
        <v>0.136685</v>
      </c>
      <c r="G729" s="8">
        <f t="shared" si="735"/>
        <v>0.136685</v>
      </c>
      <c r="H729" s="8">
        <f t="shared" si="735"/>
        <v>0.136685</v>
      </c>
      <c r="I729" s="8">
        <f t="shared" si="735"/>
        <v>0.136685</v>
      </c>
      <c r="J729" s="8">
        <f t="shared" si="735"/>
        <v>0.136685</v>
      </c>
      <c r="K729" s="8">
        <f t="shared" si="735"/>
        <v>7.4731306849315074E-2</v>
      </c>
      <c r="L729" s="8">
        <f t="shared" si="735"/>
        <v>4.7993482191780817E-2</v>
      </c>
      <c r="M729" s="8">
        <f t="shared" si="735"/>
        <v>3.1182284931506848E-2</v>
      </c>
      <c r="N729" s="8">
        <f t="shared" si="735"/>
        <v>4.0510501369863013E-2</v>
      </c>
      <c r="O729" s="8">
        <f t="shared" si="735"/>
        <v>4.4969454794520552E-2</v>
      </c>
      <c r="P729" s="8">
        <f t="shared" si="735"/>
        <v>4.6143252054794519E-2</v>
      </c>
    </row>
    <row r="730" spans="1:16">
      <c r="A730" s="3" t="str">
        <f t="shared" si="726"/>
        <v>3.0TDDICIEMBRE-251P XL N2</v>
      </c>
      <c r="B730" s="41" t="str">
        <f t="shared" si="667"/>
        <v>1P XL N2</v>
      </c>
      <c r="C730" s="3" t="s">
        <v>31</v>
      </c>
      <c r="D730" s="38" t="str">
        <f>W34</f>
        <v>DICIEMBRE-25</v>
      </c>
      <c r="E730" s="8">
        <f t="shared" ref="E730:P730" si="736">E667</f>
        <v>0.131609</v>
      </c>
      <c r="F730" s="8">
        <f t="shared" si="736"/>
        <v>0.131609</v>
      </c>
      <c r="G730" s="8">
        <f t="shared" si="736"/>
        <v>0.131609</v>
      </c>
      <c r="H730" s="8">
        <f t="shared" si="736"/>
        <v>0.131609</v>
      </c>
      <c r="I730" s="8">
        <f t="shared" si="736"/>
        <v>0.131609</v>
      </c>
      <c r="J730" s="8">
        <f t="shared" si="736"/>
        <v>0.131609</v>
      </c>
      <c r="K730" s="8">
        <f t="shared" si="736"/>
        <v>6.7557520547945199E-2</v>
      </c>
      <c r="L730" s="8">
        <f t="shared" si="736"/>
        <v>4.1785345205479454E-2</v>
      </c>
      <c r="M730" s="8">
        <f t="shared" si="736"/>
        <v>2.5650783561643836E-2</v>
      </c>
      <c r="N730" s="8">
        <f t="shared" si="736"/>
        <v>3.6113838356164385E-2</v>
      </c>
      <c r="O730" s="8">
        <f t="shared" si="736"/>
        <v>4.0625115068493152E-2</v>
      </c>
      <c r="P730" s="8">
        <f t="shared" si="736"/>
        <v>4.2072312328767125E-2</v>
      </c>
    </row>
    <row r="731" spans="1:16">
      <c r="A731" s="3" t="str">
        <f t="shared" si="726"/>
        <v>3.0TDDICIEMBRE-251P XL N3</v>
      </c>
      <c r="B731" s="41" t="str">
        <f t="shared" si="667"/>
        <v>1P XL N3</v>
      </c>
      <c r="C731" s="3" t="s">
        <v>31</v>
      </c>
      <c r="D731" s="38" t="str">
        <f>W34</f>
        <v>DICIEMBRE-25</v>
      </c>
      <c r="E731" s="8">
        <f t="shared" ref="E731:P731" si="737">E668</f>
        <v>0.12653300000000001</v>
      </c>
      <c r="F731" s="8">
        <f t="shared" si="737"/>
        <v>0.12653300000000001</v>
      </c>
      <c r="G731" s="8">
        <f t="shared" si="737"/>
        <v>0.12653300000000001</v>
      </c>
      <c r="H731" s="8">
        <f t="shared" si="737"/>
        <v>0.12653300000000001</v>
      </c>
      <c r="I731" s="8">
        <f t="shared" si="737"/>
        <v>0.12653300000000001</v>
      </c>
      <c r="J731" s="8">
        <f t="shared" si="737"/>
        <v>0.12653300000000001</v>
      </c>
      <c r="K731" s="8">
        <f t="shared" si="737"/>
        <v>6.6735602739726035E-2</v>
      </c>
      <c r="L731" s="8">
        <f t="shared" si="737"/>
        <v>4.0963427397260277E-2</v>
      </c>
      <c r="M731" s="8">
        <f t="shared" si="737"/>
        <v>2.4554893150684931E-2</v>
      </c>
      <c r="N731" s="8">
        <f t="shared" si="737"/>
        <v>3.2552194520547945E-2</v>
      </c>
      <c r="O731" s="8">
        <f t="shared" si="737"/>
        <v>3.2953882191780824E-2</v>
      </c>
      <c r="P731" s="8">
        <f t="shared" si="737"/>
        <v>3.1661353424657535E-2</v>
      </c>
    </row>
    <row r="732" spans="1:16">
      <c r="A732" s="3" t="str">
        <f t="shared" si="726"/>
        <v>3.0TDDICIEMBRE-25ESTABLE TALLER N1</v>
      </c>
      <c r="B732" s="41" t="str">
        <f t="shared" ref="B732:B761" si="738">B711</f>
        <v>ESTABLE TALLER N1</v>
      </c>
      <c r="C732" s="3" t="s">
        <v>31</v>
      </c>
      <c r="D732" s="38" t="str">
        <f>W34</f>
        <v>DICIEMBRE-25</v>
      </c>
      <c r="E732" s="8">
        <f t="shared" ref="E732:P732" si="739">E669</f>
        <v>0.21351600000000001</v>
      </c>
      <c r="F732" s="8">
        <f t="shared" si="739"/>
        <v>0.19653799999999999</v>
      </c>
      <c r="G732" s="8">
        <f t="shared" si="739"/>
        <v>0.145617</v>
      </c>
      <c r="H732" s="8">
        <f t="shared" si="739"/>
        <v>0.11894200000000001</v>
      </c>
      <c r="I732" s="8">
        <f t="shared" si="739"/>
        <v>0.10093299999999999</v>
      </c>
      <c r="J732" s="8">
        <f t="shared" si="739"/>
        <v>0.113591</v>
      </c>
      <c r="K732" s="8">
        <f t="shared" si="739"/>
        <v>5.5827197260273971E-2</v>
      </c>
      <c r="L732" s="8">
        <f t="shared" si="739"/>
        <v>2.9089372602739725E-2</v>
      </c>
      <c r="M732" s="8">
        <f t="shared" si="739"/>
        <v>1.2278175342465752E-2</v>
      </c>
      <c r="N732" s="8">
        <f t="shared" si="739"/>
        <v>1.0647487671232877E-2</v>
      </c>
      <c r="O732" s="8">
        <f t="shared" si="739"/>
        <v>6.8872630136986293E-3</v>
      </c>
      <c r="P732" s="8">
        <f t="shared" si="739"/>
        <v>3.9514712328767125E-3</v>
      </c>
    </row>
    <row r="733" spans="1:16">
      <c r="A733" s="3" t="str">
        <f t="shared" si="726"/>
        <v>3.0TDDICIEMBRE-25ESTABLE TALLER N2</v>
      </c>
      <c r="B733" s="41" t="str">
        <f t="shared" si="738"/>
        <v>ESTABLE TALLER N2</v>
      </c>
      <c r="C733" s="3" t="s">
        <v>31</v>
      </c>
      <c r="D733" s="38" t="str">
        <f>W34</f>
        <v>DICIEMBRE-25</v>
      </c>
      <c r="E733" s="8">
        <f t="shared" ref="E733:P733" si="740">E670</f>
        <v>0.20169899999999999</v>
      </c>
      <c r="F733" s="8">
        <f t="shared" si="740"/>
        <v>0.18472</v>
      </c>
      <c r="G733" s="8">
        <f t="shared" si="740"/>
        <v>0.1338</v>
      </c>
      <c r="H733" s="8">
        <f t="shared" si="740"/>
        <v>0.107124</v>
      </c>
      <c r="I733" s="8">
        <f t="shared" si="740"/>
        <v>8.9115E-2</v>
      </c>
      <c r="J733" s="8">
        <f t="shared" si="740"/>
        <v>0.101774</v>
      </c>
      <c r="K733" s="8">
        <f t="shared" si="740"/>
        <v>5.5827197260273971E-2</v>
      </c>
      <c r="L733" s="8">
        <f t="shared" si="740"/>
        <v>2.9089372602739725E-2</v>
      </c>
      <c r="M733" s="8">
        <f t="shared" si="740"/>
        <v>1.2278175342465752E-2</v>
      </c>
      <c r="N733" s="8">
        <f t="shared" si="740"/>
        <v>1.0647487671232877E-2</v>
      </c>
      <c r="O733" s="8">
        <f t="shared" si="740"/>
        <v>6.8872630136986293E-3</v>
      </c>
      <c r="P733" s="8">
        <f t="shared" si="740"/>
        <v>3.9514712328767125E-3</v>
      </c>
    </row>
    <row r="734" spans="1:16">
      <c r="A734" s="3" t="str">
        <f t="shared" si="726"/>
        <v>3.0TDDICIEMBRE-25ESTABLE TALLER N3</v>
      </c>
      <c r="B734" s="41" t="str">
        <f t="shared" si="738"/>
        <v>ESTABLE TALLER N3</v>
      </c>
      <c r="C734" s="3" t="s">
        <v>31</v>
      </c>
      <c r="D734" s="38" t="str">
        <f>W34</f>
        <v>DICIEMBRE-25</v>
      </c>
      <c r="E734" s="8">
        <f t="shared" ref="E734:P734" si="741">E671</f>
        <v>0.19542399999999999</v>
      </c>
      <c r="F734" s="8">
        <f t="shared" si="741"/>
        <v>0.17844599999999999</v>
      </c>
      <c r="G734" s="8">
        <f t="shared" si="741"/>
        <v>0.127526</v>
      </c>
      <c r="H734" s="8">
        <f t="shared" si="741"/>
        <v>0.10085</v>
      </c>
      <c r="I734" s="8">
        <f t="shared" si="741"/>
        <v>8.2840999999999998E-2</v>
      </c>
      <c r="J734" s="8">
        <f t="shared" si="741"/>
        <v>9.5499000000000001E-2</v>
      </c>
      <c r="K734" s="8">
        <f t="shared" si="741"/>
        <v>5.5827197260273971E-2</v>
      </c>
      <c r="L734" s="8">
        <f t="shared" si="741"/>
        <v>2.9089372602739725E-2</v>
      </c>
      <c r="M734" s="8">
        <f t="shared" si="741"/>
        <v>1.2278175342465752E-2</v>
      </c>
      <c r="N734" s="8">
        <f t="shared" si="741"/>
        <v>1.0647487671232877E-2</v>
      </c>
      <c r="O734" s="8">
        <f t="shared" si="741"/>
        <v>6.8872630136986293E-3</v>
      </c>
      <c r="P734" s="8">
        <f t="shared" si="741"/>
        <v>3.9514712328767125E-3</v>
      </c>
    </row>
    <row r="735" spans="1:16">
      <c r="A735" s="3" t="str">
        <f t="shared" si="726"/>
        <v>3.0TDDICIEMBRE-25ESTABLE TALLER + N1</v>
      </c>
      <c r="B735" s="41" t="str">
        <f t="shared" si="738"/>
        <v>ESTABLE TALLER + N1</v>
      </c>
      <c r="C735" s="3" t="s">
        <v>31</v>
      </c>
      <c r="D735" s="38" t="str">
        <f>W34</f>
        <v>DICIEMBRE-25</v>
      </c>
      <c r="E735" s="8">
        <f t="shared" ref="E735:P735" si="742">E672</f>
        <v>0.20294699999999999</v>
      </c>
      <c r="F735" s="8">
        <f t="shared" si="742"/>
        <v>0.185969</v>
      </c>
      <c r="G735" s="8">
        <f t="shared" si="742"/>
        <v>0.135049</v>
      </c>
      <c r="H735" s="8">
        <f t="shared" si="742"/>
        <v>0.108373</v>
      </c>
      <c r="I735" s="8">
        <f t="shared" si="742"/>
        <v>9.0364E-2</v>
      </c>
      <c r="J735" s="8">
        <f t="shared" si="742"/>
        <v>0.103022</v>
      </c>
      <c r="K735" s="8">
        <f t="shared" si="742"/>
        <v>6.4046375342465753E-2</v>
      </c>
      <c r="L735" s="8">
        <f t="shared" si="742"/>
        <v>3.7308550684931503E-2</v>
      </c>
      <c r="M735" s="8">
        <f t="shared" si="742"/>
        <v>2.0497353424657534E-2</v>
      </c>
      <c r="N735" s="8">
        <f t="shared" si="742"/>
        <v>2.9825569863013698E-2</v>
      </c>
      <c r="O735" s="8">
        <f t="shared" si="742"/>
        <v>3.1544797260273975E-2</v>
      </c>
      <c r="P735" s="8">
        <f t="shared" si="742"/>
        <v>3.1348731506849317E-2</v>
      </c>
    </row>
    <row r="736" spans="1:16">
      <c r="A736" s="3" t="str">
        <f t="shared" si="726"/>
        <v>3.0TDDICIEMBRE-25ESTABLE TALLER + N2</v>
      </c>
      <c r="B736" s="41" t="str">
        <f t="shared" si="738"/>
        <v>ESTABLE TALLER + N2</v>
      </c>
      <c r="C736" s="3" t="s">
        <v>31</v>
      </c>
      <c r="D736" s="38" t="str">
        <f>W34</f>
        <v>DICIEMBRE-25</v>
      </c>
      <c r="E736" s="8">
        <f t="shared" ref="E736:P736" si="743">E673</f>
        <v>0.197932</v>
      </c>
      <c r="F736" s="8">
        <f t="shared" si="743"/>
        <v>0.180954</v>
      </c>
      <c r="G736" s="8">
        <f t="shared" si="743"/>
        <v>0.13003300000000001</v>
      </c>
      <c r="H736" s="8">
        <f t="shared" si="743"/>
        <v>0.10335800000000001</v>
      </c>
      <c r="I736" s="8">
        <f t="shared" si="743"/>
        <v>8.5348999999999994E-2</v>
      </c>
      <c r="J736" s="8">
        <f t="shared" si="743"/>
        <v>9.8006999999999997E-2</v>
      </c>
      <c r="K736" s="8">
        <f t="shared" si="743"/>
        <v>5.9936786301369858E-2</v>
      </c>
      <c r="L736" s="8">
        <f t="shared" si="743"/>
        <v>3.3198961643835616E-2</v>
      </c>
      <c r="M736" s="8">
        <f t="shared" si="743"/>
        <v>1.6387764383561643E-2</v>
      </c>
      <c r="N736" s="8">
        <f t="shared" si="743"/>
        <v>2.5715980821917811E-2</v>
      </c>
      <c r="O736" s="8">
        <f t="shared" si="743"/>
        <v>2.7435208219178085E-2</v>
      </c>
      <c r="P736" s="8">
        <f t="shared" si="743"/>
        <v>2.7239142465753426E-2</v>
      </c>
    </row>
    <row r="737" spans="1:16">
      <c r="A737" s="3" t="str">
        <f t="shared" si="726"/>
        <v>3.0TDDICIEMBRE-25ESTABLE TALLER + N3</v>
      </c>
      <c r="B737" s="41" t="str">
        <f t="shared" si="738"/>
        <v>ESTABLE TALLER + N3</v>
      </c>
      <c r="C737" s="3" t="s">
        <v>31</v>
      </c>
      <c r="D737" s="38" t="str">
        <f>W34</f>
        <v>DICIEMBRE-25</v>
      </c>
      <c r="E737" s="8">
        <f t="shared" ref="E737:P737" si="744">E674</f>
        <v>0.193719</v>
      </c>
      <c r="F737" s="8">
        <f t="shared" si="744"/>
        <v>0.17674100000000001</v>
      </c>
      <c r="G737" s="8">
        <f t="shared" si="744"/>
        <v>0.12581999999999999</v>
      </c>
      <c r="H737" s="8">
        <f t="shared" si="744"/>
        <v>9.9144999999999997E-2</v>
      </c>
      <c r="I737" s="8">
        <f t="shared" si="744"/>
        <v>8.1136E-2</v>
      </c>
      <c r="J737" s="8">
        <f t="shared" si="744"/>
        <v>9.3794000000000002E-2</v>
      </c>
      <c r="K737" s="8">
        <f t="shared" si="744"/>
        <v>5.7197060273972596E-2</v>
      </c>
      <c r="L737" s="8">
        <f t="shared" si="744"/>
        <v>3.0459235616438356E-2</v>
      </c>
      <c r="M737" s="8">
        <f t="shared" si="744"/>
        <v>1.3648038356164384E-2</v>
      </c>
      <c r="N737" s="8">
        <f t="shared" si="744"/>
        <v>2.0236528767123285E-2</v>
      </c>
      <c r="O737" s="8">
        <f t="shared" si="744"/>
        <v>2.0585893150684931E-2</v>
      </c>
      <c r="P737" s="8">
        <f t="shared" si="744"/>
        <v>2.0389827397260276E-2</v>
      </c>
    </row>
    <row r="738" spans="1:16">
      <c r="A738" s="3" t="str">
        <f t="shared" si="726"/>
        <v>3.0TDDICIEMBRE-25DINAMICA N1</v>
      </c>
      <c r="B738" s="41" t="str">
        <f t="shared" si="738"/>
        <v>DINAMICA N1</v>
      </c>
      <c r="C738" s="3" t="s">
        <v>31</v>
      </c>
      <c r="D738" s="38" t="str">
        <f>W34</f>
        <v>DICIEMBRE-25</v>
      </c>
      <c r="E738" s="60">
        <f>'DINAMICA N1'!Z56/1000</f>
        <v>0.21159338939208469</v>
      </c>
      <c r="F738" s="60">
        <f>'DINAMICA N1'!AA56/1000</f>
        <v>0.18879304605423575</v>
      </c>
      <c r="G738" s="60">
        <f>'DINAMICA N1'!AB56/1000</f>
        <v>0.14762148839999362</v>
      </c>
      <c r="H738" s="60">
        <f>'DINAMICA N1'!AC56/1000</f>
        <v>0</v>
      </c>
      <c r="I738" s="60">
        <f>'DINAMICA N1'!AD56/1000</f>
        <v>0</v>
      </c>
      <c r="J738" s="60">
        <f>'DINAMICA N1'!AE56/1000</f>
        <v>0.14006119717096899</v>
      </c>
      <c r="K738" s="58">
        <f t="shared" ref="K738:P738" si="745">K675</f>
        <v>5.5827197260273971E-2</v>
      </c>
      <c r="L738" s="58">
        <f t="shared" si="745"/>
        <v>2.9089372602739725E-2</v>
      </c>
      <c r="M738" s="58">
        <f t="shared" si="745"/>
        <v>1.2278175342465752E-2</v>
      </c>
      <c r="N738" s="58">
        <f t="shared" si="745"/>
        <v>1.0647487671232877E-2</v>
      </c>
      <c r="O738" s="58">
        <f t="shared" si="745"/>
        <v>6.8872630136986293E-3</v>
      </c>
      <c r="P738" s="58">
        <f t="shared" si="745"/>
        <v>3.9514712328767125E-3</v>
      </c>
    </row>
    <row r="739" spans="1:16">
      <c r="A739" s="3" t="str">
        <f t="shared" si="726"/>
        <v>3.0TDDICIEMBRE-25DINAMICA N2</v>
      </c>
      <c r="B739" s="41" t="str">
        <f t="shared" si="738"/>
        <v>DINAMICA N2</v>
      </c>
      <c r="C739" s="3" t="s">
        <v>31</v>
      </c>
      <c r="D739" s="38" t="str">
        <f>W34</f>
        <v>DICIEMBRE-25</v>
      </c>
      <c r="E739" s="60">
        <f>'DINAMICA N2'!Z56/1000</f>
        <v>0.19533875659208469</v>
      </c>
      <c r="F739" s="60">
        <f>'DINAMICA N2'!AA56/1000</f>
        <v>0.17253841325423577</v>
      </c>
      <c r="G739" s="60">
        <f>'DINAMICA N2'!AB56/1000</f>
        <v>0.13136685559999364</v>
      </c>
      <c r="H739" s="60">
        <f>'DINAMICA N2'!AC56/1000</f>
        <v>0</v>
      </c>
      <c r="I739" s="60">
        <f>'DINAMICA N2'!AD56/1000</f>
        <v>0</v>
      </c>
      <c r="J739" s="60">
        <f>'DINAMICA N2'!AE56/1000</f>
        <v>0.123806564370969</v>
      </c>
      <c r="K739" s="58">
        <f t="shared" ref="K739:P739" si="746">K676</f>
        <v>5.5827197260273971E-2</v>
      </c>
      <c r="L739" s="58">
        <f t="shared" si="746"/>
        <v>2.9089372602739725E-2</v>
      </c>
      <c r="M739" s="58">
        <f t="shared" si="746"/>
        <v>1.2278175342465752E-2</v>
      </c>
      <c r="N739" s="58">
        <f t="shared" si="746"/>
        <v>1.0647487671232877E-2</v>
      </c>
      <c r="O739" s="58">
        <f t="shared" si="746"/>
        <v>6.8872630136986293E-3</v>
      </c>
      <c r="P739" s="58">
        <f t="shared" si="746"/>
        <v>3.9514712328767125E-3</v>
      </c>
    </row>
    <row r="740" spans="1:16">
      <c r="A740" s="3" t="str">
        <f t="shared" si="726"/>
        <v>3.0TDDICIEMBRE-25DINAMICA N3</v>
      </c>
      <c r="B740" s="41" t="str">
        <f t="shared" si="738"/>
        <v>DINAMICA N3</v>
      </c>
      <c r="C740" s="3" t="s">
        <v>31</v>
      </c>
      <c r="D740" s="38" t="str">
        <f>W34</f>
        <v>DICIEMBRE-25</v>
      </c>
      <c r="E740" s="60">
        <f>'DINAMICA N3'!Z56/1000</f>
        <v>0.19027250939208465</v>
      </c>
      <c r="F740" s="60">
        <f>'DINAMICA N3'!AA56/1000</f>
        <v>0.16747216605423576</v>
      </c>
      <c r="G740" s="60">
        <f>'DINAMICA N3'!AB56/1000</f>
        <v>0.12630060839999363</v>
      </c>
      <c r="H740" s="60">
        <f>'DINAMICA N3'!AC56/1000</f>
        <v>0</v>
      </c>
      <c r="I740" s="60">
        <f>'DINAMICA N3'!AD56/1000</f>
        <v>0</v>
      </c>
      <c r="J740" s="60">
        <f>'DINAMICA N3'!AE56/1000</f>
        <v>0.11874031717096897</v>
      </c>
      <c r="K740" s="58">
        <f t="shared" ref="K740:P740" si="747">K677</f>
        <v>5.5827197260273971E-2</v>
      </c>
      <c r="L740" s="58">
        <f t="shared" si="747"/>
        <v>2.9089372602739725E-2</v>
      </c>
      <c r="M740" s="58">
        <f t="shared" si="747"/>
        <v>1.2278175342465752E-2</v>
      </c>
      <c r="N740" s="58">
        <f t="shared" si="747"/>
        <v>1.0647487671232877E-2</v>
      </c>
      <c r="O740" s="58">
        <f t="shared" si="747"/>
        <v>6.8872630136986293E-3</v>
      </c>
      <c r="P740" s="58">
        <f t="shared" si="747"/>
        <v>3.9514712328767125E-3</v>
      </c>
    </row>
    <row r="741" spans="1:16">
      <c r="A741" s="3" t="str">
        <f>C741&amp;D741&amp;B741</f>
        <v>6.1TDDICIEMBRE-25ESTABLE N1</v>
      </c>
      <c r="B741" s="41" t="str">
        <f t="shared" si="738"/>
        <v>ESTABLE N1</v>
      </c>
      <c r="C741" s="3" t="s">
        <v>32</v>
      </c>
      <c r="D741" s="38" t="str">
        <f>W34</f>
        <v>DICIEMBRE-25</v>
      </c>
      <c r="E741" s="8">
        <f t="shared" ref="E741:J741" si="748">E678</f>
        <v>0.18954499999999999</v>
      </c>
      <c r="F741" s="8">
        <f t="shared" si="748"/>
        <v>0.166627</v>
      </c>
      <c r="G741" s="8">
        <f t="shared" si="748"/>
        <v>0.134685</v>
      </c>
      <c r="H741" s="8">
        <f t="shared" si="748"/>
        <v>0.11705599999999999</v>
      </c>
      <c r="I741" s="8">
        <f t="shared" si="748"/>
        <v>0.102246</v>
      </c>
      <c r="J741" s="8">
        <f t="shared" si="748"/>
        <v>0.133714</v>
      </c>
      <c r="K741" s="8">
        <f>K678</f>
        <v>8.1083200000000008E-2</v>
      </c>
      <c r="L741" s="8">
        <f t="shared" ref="L741:P741" si="749">L678</f>
        <v>4.2506052054794519E-2</v>
      </c>
      <c r="M741" s="8">
        <f t="shared" si="749"/>
        <v>1.8635290410958905E-2</v>
      </c>
      <c r="N741" s="8">
        <f t="shared" si="749"/>
        <v>1.4777613698630138E-2</v>
      </c>
      <c r="O741" s="8">
        <f t="shared" si="749"/>
        <v>5.8222273972602734E-3</v>
      </c>
      <c r="P741" s="8">
        <f t="shared" si="749"/>
        <v>2.7511808219178083E-3</v>
      </c>
    </row>
    <row r="742" spans="1:16">
      <c r="A742" s="3" t="str">
        <f t="shared" ref="A742:A1094" si="750">C742&amp;D742&amp;B742</f>
        <v>6.1TDDICIEMBRE-25ESTABLE N2</v>
      </c>
      <c r="B742" s="41" t="str">
        <f t="shared" si="738"/>
        <v>ESTABLE N2</v>
      </c>
      <c r="C742" s="3" t="s">
        <v>32</v>
      </c>
      <c r="D742" s="38" t="str">
        <f>W34</f>
        <v>DICIEMBRE-25</v>
      </c>
      <c r="E742" s="8">
        <f t="shared" ref="E742:P742" si="751">E679</f>
        <v>0.177728</v>
      </c>
      <c r="F742" s="8">
        <f t="shared" si="751"/>
        <v>0.15481</v>
      </c>
      <c r="G742" s="8">
        <f t="shared" si="751"/>
        <v>0.122867</v>
      </c>
      <c r="H742" s="8">
        <f t="shared" si="751"/>
        <v>0.105239</v>
      </c>
      <c r="I742" s="8">
        <f t="shared" si="751"/>
        <v>9.0428999999999995E-2</v>
      </c>
      <c r="J742" s="8">
        <f t="shared" si="751"/>
        <v>0.12189700000000001</v>
      </c>
      <c r="K742" s="8">
        <f t="shared" si="751"/>
        <v>8.1083200000000008E-2</v>
      </c>
      <c r="L742" s="8">
        <f t="shared" si="751"/>
        <v>4.2506052054794519E-2</v>
      </c>
      <c r="M742" s="8">
        <f t="shared" si="751"/>
        <v>1.8635290410958905E-2</v>
      </c>
      <c r="N742" s="8">
        <f t="shared" si="751"/>
        <v>1.4777613698630138E-2</v>
      </c>
      <c r="O742" s="8">
        <f t="shared" si="751"/>
        <v>5.8222273972602734E-3</v>
      </c>
      <c r="P742" s="8">
        <f t="shared" si="751"/>
        <v>2.7511808219178083E-3</v>
      </c>
    </row>
    <row r="743" spans="1:16">
      <c r="A743" s="3" t="str">
        <f t="shared" si="750"/>
        <v>6.1TDDICIEMBRE-25ESTABLE N3</v>
      </c>
      <c r="B743" s="41" t="str">
        <f t="shared" si="738"/>
        <v>ESTABLE N3</v>
      </c>
      <c r="C743" s="3" t="s">
        <v>32</v>
      </c>
      <c r="D743" s="38" t="str">
        <f>W34</f>
        <v>DICIEMBRE-25</v>
      </c>
      <c r="E743" s="8">
        <f t="shared" ref="E743:P743" si="752">E680</f>
        <v>0.171454</v>
      </c>
      <c r="F743" s="8">
        <f t="shared" si="752"/>
        <v>0.148536</v>
      </c>
      <c r="G743" s="8">
        <f t="shared" si="752"/>
        <v>0.116593</v>
      </c>
      <c r="H743" s="8">
        <f t="shared" si="752"/>
        <v>9.8964999999999997E-2</v>
      </c>
      <c r="I743" s="8">
        <f t="shared" si="752"/>
        <v>8.4154999999999994E-2</v>
      </c>
      <c r="J743" s="8">
        <f t="shared" si="752"/>
        <v>0.115622</v>
      </c>
      <c r="K743" s="8">
        <f t="shared" si="752"/>
        <v>8.1083200000000008E-2</v>
      </c>
      <c r="L743" s="8">
        <f t="shared" si="752"/>
        <v>4.2506052054794519E-2</v>
      </c>
      <c r="M743" s="8">
        <f t="shared" si="752"/>
        <v>1.8635290410958905E-2</v>
      </c>
      <c r="N743" s="8">
        <f t="shared" si="752"/>
        <v>1.4777613698630138E-2</v>
      </c>
      <c r="O743" s="8">
        <f t="shared" si="752"/>
        <v>5.8222273972602734E-3</v>
      </c>
      <c r="P743" s="8">
        <f t="shared" si="752"/>
        <v>2.7511808219178083E-3</v>
      </c>
    </row>
    <row r="744" spans="1:16">
      <c r="A744" s="3" t="str">
        <f t="shared" si="750"/>
        <v>6.1TDDICIEMBRE-25ESTABLE PLUS N1</v>
      </c>
      <c r="B744" s="41" t="str">
        <f t="shared" si="738"/>
        <v>ESTABLE PLUS N1</v>
      </c>
      <c r="C744" s="3" t="s">
        <v>32</v>
      </c>
      <c r="D744" s="38" t="str">
        <f>W34</f>
        <v>DICIEMBRE-25</v>
      </c>
      <c r="E744" s="8">
        <f t="shared" ref="E744:P744" si="753">E681</f>
        <v>0.17787</v>
      </c>
      <c r="F744" s="8">
        <f t="shared" si="753"/>
        <v>0.15495200000000001</v>
      </c>
      <c r="G744" s="8">
        <f t="shared" si="753"/>
        <v>0.12300999999999999</v>
      </c>
      <c r="H744" s="8">
        <f t="shared" si="753"/>
        <v>0.105381</v>
      </c>
      <c r="I744" s="8">
        <f t="shared" si="753"/>
        <v>9.0570999999999999E-2</v>
      </c>
      <c r="J744" s="8">
        <f t="shared" si="753"/>
        <v>0.12203899999999999</v>
      </c>
      <c r="K744" s="8">
        <f t="shared" si="753"/>
        <v>8.9302378082191783E-2</v>
      </c>
      <c r="L744" s="8">
        <f t="shared" si="753"/>
        <v>5.07252301369863E-2</v>
      </c>
      <c r="M744" s="8">
        <f t="shared" si="753"/>
        <v>2.6854468493150683E-2</v>
      </c>
      <c r="N744" s="8">
        <f t="shared" si="753"/>
        <v>3.3955695890410961E-2</v>
      </c>
      <c r="O744" s="8">
        <f t="shared" si="753"/>
        <v>3.0479761643835618E-2</v>
      </c>
      <c r="P744" s="8">
        <f t="shared" si="753"/>
        <v>3.0148441095890412E-2</v>
      </c>
    </row>
    <row r="745" spans="1:16">
      <c r="A745" s="3" t="str">
        <f t="shared" si="750"/>
        <v>6.1TDDICIEMBRE-25ESTABLE PLUS N2</v>
      </c>
      <c r="B745" s="41" t="str">
        <f t="shared" si="738"/>
        <v>ESTABLE PLUS N2</v>
      </c>
      <c r="C745" s="3" t="s">
        <v>32</v>
      </c>
      <c r="D745" s="38" t="str">
        <f>W34</f>
        <v>DICIEMBRE-25</v>
      </c>
      <c r="E745" s="8">
        <f t="shared" ref="E745:P745" si="754">E682</f>
        <v>0.17380899999999999</v>
      </c>
      <c r="F745" s="8">
        <f t="shared" si="754"/>
        <v>0.150891</v>
      </c>
      <c r="G745" s="8">
        <f t="shared" si="754"/>
        <v>0.118949</v>
      </c>
      <c r="H745" s="8">
        <f t="shared" si="754"/>
        <v>0.10131999999999999</v>
      </c>
      <c r="I745" s="8">
        <f t="shared" si="754"/>
        <v>8.6510000000000004E-2</v>
      </c>
      <c r="J745" s="8">
        <f t="shared" si="754"/>
        <v>0.117978</v>
      </c>
      <c r="K745" s="8">
        <f t="shared" si="754"/>
        <v>8.5192789041095895E-2</v>
      </c>
      <c r="L745" s="8">
        <f t="shared" si="754"/>
        <v>4.6615641095890413E-2</v>
      </c>
      <c r="M745" s="8">
        <f t="shared" si="754"/>
        <v>2.2744879452054795E-2</v>
      </c>
      <c r="N745" s="8">
        <f t="shared" si="754"/>
        <v>2.984610684931507E-2</v>
      </c>
      <c r="O745" s="8">
        <f t="shared" si="754"/>
        <v>2.6370172602739727E-2</v>
      </c>
      <c r="P745" s="8">
        <f t="shared" si="754"/>
        <v>2.6038852054794524E-2</v>
      </c>
    </row>
    <row r="746" spans="1:16">
      <c r="A746" s="3" t="str">
        <f t="shared" si="750"/>
        <v>6.1TDDICIEMBRE-25ESTABLE PLUS N3</v>
      </c>
      <c r="B746" s="41" t="str">
        <f t="shared" si="738"/>
        <v>ESTABLE PLUS N3</v>
      </c>
      <c r="C746" s="3" t="s">
        <v>32</v>
      </c>
      <c r="D746" s="38" t="str">
        <f>W34</f>
        <v>DICIEMBRE-25</v>
      </c>
      <c r="E746" s="8">
        <f t="shared" ref="E746:P746" si="755">E683</f>
        <v>0.169626</v>
      </c>
      <c r="F746" s="8">
        <f t="shared" si="755"/>
        <v>0.14670900000000001</v>
      </c>
      <c r="G746" s="8">
        <f t="shared" si="755"/>
        <v>0.11476600000000001</v>
      </c>
      <c r="H746" s="8">
        <f t="shared" si="755"/>
        <v>9.7137000000000001E-2</v>
      </c>
      <c r="I746" s="8">
        <f t="shared" si="755"/>
        <v>8.2326999999999997E-2</v>
      </c>
      <c r="J746" s="8">
        <f t="shared" si="755"/>
        <v>0.11379499999999999</v>
      </c>
      <c r="K746" s="8">
        <f t="shared" si="755"/>
        <v>8.2453063013698633E-2</v>
      </c>
      <c r="L746" s="8">
        <f t="shared" si="755"/>
        <v>4.387591506849315E-2</v>
      </c>
      <c r="M746" s="8">
        <f t="shared" si="755"/>
        <v>2.0005153424657533E-2</v>
      </c>
      <c r="N746" s="8">
        <f t="shared" si="755"/>
        <v>2.4366654794520548E-2</v>
      </c>
      <c r="O746" s="8">
        <f t="shared" si="755"/>
        <v>1.9520857534246573E-2</v>
      </c>
      <c r="P746" s="8">
        <f t="shared" si="755"/>
        <v>1.9189536986301371E-2</v>
      </c>
    </row>
    <row r="747" spans="1:16">
      <c r="A747" s="3" t="str">
        <f t="shared" si="750"/>
        <v>6.1TDDICIEMBRE-251P N1</v>
      </c>
      <c r="B747" s="41" t="str">
        <f t="shared" si="738"/>
        <v>1P N1</v>
      </c>
      <c r="C747" s="3" t="s">
        <v>32</v>
      </c>
      <c r="D747" s="38" t="str">
        <f>W34</f>
        <v>DICIEMBRE-25</v>
      </c>
      <c r="E747" s="59">
        <f t="shared" ref="E747:P747" si="756">E684</f>
        <v>0</v>
      </c>
      <c r="F747" s="59">
        <f t="shared" si="756"/>
        <v>0</v>
      </c>
      <c r="G747" s="59">
        <f t="shared" si="756"/>
        <v>0</v>
      </c>
      <c r="H747" s="59">
        <f t="shared" si="756"/>
        <v>0</v>
      </c>
      <c r="I747" s="59">
        <f t="shared" si="756"/>
        <v>0</v>
      </c>
      <c r="J747" s="59">
        <f t="shared" si="756"/>
        <v>0</v>
      </c>
      <c r="K747" s="59">
        <f t="shared" si="756"/>
        <v>0</v>
      </c>
      <c r="L747" s="59">
        <f t="shared" si="756"/>
        <v>0</v>
      </c>
      <c r="M747" s="59">
        <f t="shared" si="756"/>
        <v>0</v>
      </c>
      <c r="N747" s="59">
        <f t="shared" si="756"/>
        <v>0</v>
      </c>
      <c r="O747" s="59">
        <f t="shared" si="756"/>
        <v>0</v>
      </c>
      <c r="P747" s="59">
        <f t="shared" si="756"/>
        <v>0</v>
      </c>
    </row>
    <row r="748" spans="1:16">
      <c r="A748" s="3" t="str">
        <f t="shared" si="750"/>
        <v>6.1TDDICIEMBRE-251P N2</v>
      </c>
      <c r="B748" s="41" t="str">
        <f t="shared" si="738"/>
        <v>1P N2</v>
      </c>
      <c r="C748" s="3" t="s">
        <v>32</v>
      </c>
      <c r="D748" s="38" t="str">
        <f>W34</f>
        <v>DICIEMBRE-25</v>
      </c>
      <c r="E748" s="59">
        <f t="shared" ref="E748:P748" si="757">E685</f>
        <v>0</v>
      </c>
      <c r="F748" s="59">
        <f t="shared" si="757"/>
        <v>0</v>
      </c>
      <c r="G748" s="59">
        <f t="shared" si="757"/>
        <v>0</v>
      </c>
      <c r="H748" s="59">
        <f t="shared" si="757"/>
        <v>0</v>
      </c>
      <c r="I748" s="59">
        <f t="shared" si="757"/>
        <v>0</v>
      </c>
      <c r="J748" s="59">
        <f t="shared" si="757"/>
        <v>0</v>
      </c>
      <c r="K748" s="59">
        <f t="shared" si="757"/>
        <v>0</v>
      </c>
      <c r="L748" s="59">
        <f t="shared" si="757"/>
        <v>0</v>
      </c>
      <c r="M748" s="59">
        <f t="shared" si="757"/>
        <v>0</v>
      </c>
      <c r="N748" s="59">
        <f t="shared" si="757"/>
        <v>0</v>
      </c>
      <c r="O748" s="59">
        <f t="shared" si="757"/>
        <v>0</v>
      </c>
      <c r="P748" s="59">
        <f t="shared" si="757"/>
        <v>0</v>
      </c>
    </row>
    <row r="749" spans="1:16">
      <c r="A749" s="3" t="str">
        <f t="shared" si="750"/>
        <v>6.1TDDICIEMBRE-251P N3</v>
      </c>
      <c r="B749" s="41" t="str">
        <f t="shared" si="738"/>
        <v>1P N3</v>
      </c>
      <c r="C749" s="3" t="s">
        <v>32</v>
      </c>
      <c r="D749" s="38" t="str">
        <f>W34</f>
        <v>DICIEMBRE-25</v>
      </c>
      <c r="E749" s="59">
        <f t="shared" ref="E749:P749" si="758">E686</f>
        <v>0</v>
      </c>
      <c r="F749" s="59">
        <f t="shared" si="758"/>
        <v>0</v>
      </c>
      <c r="G749" s="59">
        <f t="shared" si="758"/>
        <v>0</v>
      </c>
      <c r="H749" s="59">
        <f t="shared" si="758"/>
        <v>0</v>
      </c>
      <c r="I749" s="59">
        <f t="shared" si="758"/>
        <v>0</v>
      </c>
      <c r="J749" s="59">
        <f t="shared" si="758"/>
        <v>0</v>
      </c>
      <c r="K749" s="59">
        <f t="shared" si="758"/>
        <v>0</v>
      </c>
      <c r="L749" s="59">
        <f t="shared" si="758"/>
        <v>0</v>
      </c>
      <c r="M749" s="59">
        <f t="shared" si="758"/>
        <v>0</v>
      </c>
      <c r="N749" s="59">
        <f t="shared" si="758"/>
        <v>0</v>
      </c>
      <c r="O749" s="59">
        <f t="shared" si="758"/>
        <v>0</v>
      </c>
      <c r="P749" s="59">
        <f t="shared" si="758"/>
        <v>0</v>
      </c>
    </row>
    <row r="750" spans="1:16">
      <c r="A750" s="3" t="str">
        <f t="shared" ref="A750:A752" si="759">C750&amp;D750&amp;B750</f>
        <v>6.1TDDICIEMBRE-251P XL N1</v>
      </c>
      <c r="B750" s="41" t="str">
        <f t="shared" si="738"/>
        <v>1P XL N1</v>
      </c>
      <c r="C750" s="3" t="s">
        <v>32</v>
      </c>
      <c r="D750" s="38" t="str">
        <f>W34</f>
        <v>DICIEMBRE-25</v>
      </c>
      <c r="E750" s="59">
        <f t="shared" ref="E750:P750" si="760">E687</f>
        <v>0</v>
      </c>
      <c r="F750" s="59">
        <f t="shared" si="760"/>
        <v>0</v>
      </c>
      <c r="G750" s="59">
        <f t="shared" si="760"/>
        <v>0</v>
      </c>
      <c r="H750" s="59">
        <f t="shared" si="760"/>
        <v>0</v>
      </c>
      <c r="I750" s="59">
        <f t="shared" si="760"/>
        <v>0</v>
      </c>
      <c r="J750" s="59">
        <f t="shared" si="760"/>
        <v>0</v>
      </c>
      <c r="K750" s="59">
        <f t="shared" si="760"/>
        <v>0</v>
      </c>
      <c r="L750" s="59">
        <f t="shared" si="760"/>
        <v>0</v>
      </c>
      <c r="M750" s="59">
        <f t="shared" si="760"/>
        <v>0</v>
      </c>
      <c r="N750" s="59">
        <f t="shared" si="760"/>
        <v>0</v>
      </c>
      <c r="O750" s="59">
        <f t="shared" si="760"/>
        <v>0</v>
      </c>
      <c r="P750" s="59">
        <f t="shared" si="760"/>
        <v>0</v>
      </c>
    </row>
    <row r="751" spans="1:16">
      <c r="A751" s="3" t="str">
        <f t="shared" si="759"/>
        <v>6.1TDDICIEMBRE-251P XL N2</v>
      </c>
      <c r="B751" s="41" t="str">
        <f t="shared" si="738"/>
        <v>1P XL N2</v>
      </c>
      <c r="C751" s="3" t="s">
        <v>32</v>
      </c>
      <c r="D751" s="38" t="str">
        <f>W34</f>
        <v>DICIEMBRE-25</v>
      </c>
      <c r="E751" s="59">
        <f t="shared" ref="E751:P751" si="761">E688</f>
        <v>0</v>
      </c>
      <c r="F751" s="59">
        <f t="shared" si="761"/>
        <v>0</v>
      </c>
      <c r="G751" s="59">
        <f t="shared" si="761"/>
        <v>0</v>
      </c>
      <c r="H751" s="59">
        <f t="shared" si="761"/>
        <v>0</v>
      </c>
      <c r="I751" s="59">
        <f t="shared" si="761"/>
        <v>0</v>
      </c>
      <c r="J751" s="59">
        <f t="shared" si="761"/>
        <v>0</v>
      </c>
      <c r="K751" s="59">
        <f t="shared" si="761"/>
        <v>0</v>
      </c>
      <c r="L751" s="59">
        <f t="shared" si="761"/>
        <v>0</v>
      </c>
      <c r="M751" s="59">
        <f t="shared" si="761"/>
        <v>0</v>
      </c>
      <c r="N751" s="59">
        <f t="shared" si="761"/>
        <v>0</v>
      </c>
      <c r="O751" s="59">
        <f t="shared" si="761"/>
        <v>0</v>
      </c>
      <c r="P751" s="59">
        <f t="shared" si="761"/>
        <v>0</v>
      </c>
    </row>
    <row r="752" spans="1:16">
      <c r="A752" s="3" t="str">
        <f t="shared" si="759"/>
        <v>6.1TDDICIEMBRE-251P XL N3</v>
      </c>
      <c r="B752" s="41" t="str">
        <f t="shared" si="738"/>
        <v>1P XL N3</v>
      </c>
      <c r="C752" s="3" t="s">
        <v>32</v>
      </c>
      <c r="D752" s="38" t="str">
        <f>W34</f>
        <v>DICIEMBRE-25</v>
      </c>
      <c r="E752" s="59">
        <f t="shared" ref="E752:P752" si="762">E689</f>
        <v>0</v>
      </c>
      <c r="F752" s="59">
        <f t="shared" si="762"/>
        <v>0</v>
      </c>
      <c r="G752" s="59">
        <f t="shared" si="762"/>
        <v>0</v>
      </c>
      <c r="H752" s="59">
        <f t="shared" si="762"/>
        <v>0</v>
      </c>
      <c r="I752" s="59">
        <f t="shared" si="762"/>
        <v>0</v>
      </c>
      <c r="J752" s="59">
        <f t="shared" si="762"/>
        <v>0</v>
      </c>
      <c r="K752" s="59">
        <f t="shared" si="762"/>
        <v>0</v>
      </c>
      <c r="L752" s="59">
        <f t="shared" si="762"/>
        <v>0</v>
      </c>
      <c r="M752" s="59">
        <f t="shared" si="762"/>
        <v>0</v>
      </c>
      <c r="N752" s="59">
        <f t="shared" si="762"/>
        <v>0</v>
      </c>
      <c r="O752" s="59">
        <f t="shared" si="762"/>
        <v>0</v>
      </c>
      <c r="P752" s="59">
        <f t="shared" si="762"/>
        <v>0</v>
      </c>
    </row>
    <row r="753" spans="1:88">
      <c r="A753" s="3" t="str">
        <f t="shared" si="750"/>
        <v>6.1TDDICIEMBRE-25ESTABLE TALLER N1</v>
      </c>
      <c r="B753" s="41" t="str">
        <f t="shared" si="738"/>
        <v>ESTABLE TALLER N1</v>
      </c>
      <c r="C753" s="3" t="s">
        <v>32</v>
      </c>
      <c r="D753" s="38" t="str">
        <f>W34</f>
        <v>DICIEMBRE-25</v>
      </c>
      <c r="E753" s="8">
        <f t="shared" ref="E753:P753" si="763">E690</f>
        <v>0.18421199999999999</v>
      </c>
      <c r="F753" s="8">
        <f t="shared" si="763"/>
        <v>0.17197899999999999</v>
      </c>
      <c r="G753" s="8">
        <f t="shared" si="763"/>
        <v>0.13175500000000001</v>
      </c>
      <c r="H753" s="8">
        <f t="shared" si="763"/>
        <v>0.109319</v>
      </c>
      <c r="I753" s="8">
        <f t="shared" si="763"/>
        <v>9.3114000000000002E-2</v>
      </c>
      <c r="J753" s="8">
        <f t="shared" si="763"/>
        <v>0.105131</v>
      </c>
      <c r="K753" s="8">
        <f t="shared" si="763"/>
        <v>8.1083200000000008E-2</v>
      </c>
      <c r="L753" s="8">
        <f t="shared" si="763"/>
        <v>4.2506052054794519E-2</v>
      </c>
      <c r="M753" s="8">
        <f t="shared" si="763"/>
        <v>1.8635290410958905E-2</v>
      </c>
      <c r="N753" s="8">
        <f t="shared" si="763"/>
        <v>1.4777613698630138E-2</v>
      </c>
      <c r="O753" s="8">
        <f t="shared" si="763"/>
        <v>5.8222273972602734E-3</v>
      </c>
      <c r="P753" s="8">
        <f t="shared" si="763"/>
        <v>2.7511808219178083E-3</v>
      </c>
    </row>
    <row r="754" spans="1:88">
      <c r="A754" s="3" t="str">
        <f t="shared" si="750"/>
        <v>6.1TDDICIEMBRE-25ESTABLE TALLER N2</v>
      </c>
      <c r="B754" s="41" t="str">
        <f t="shared" si="738"/>
        <v>ESTABLE TALLER N2</v>
      </c>
      <c r="C754" s="3" t="s">
        <v>32</v>
      </c>
      <c r="D754" s="38" t="str">
        <f>W34</f>
        <v>DICIEMBRE-25</v>
      </c>
      <c r="E754" s="8">
        <f t="shared" ref="E754:P754" si="764">E691</f>
        <v>0.17239399999999999</v>
      </c>
      <c r="F754" s="8">
        <f t="shared" si="764"/>
        <v>0.160162</v>
      </c>
      <c r="G754" s="8">
        <f t="shared" si="764"/>
        <v>0.119937</v>
      </c>
      <c r="H754" s="8">
        <f t="shared" si="764"/>
        <v>9.7502000000000005E-2</v>
      </c>
      <c r="I754" s="8">
        <f t="shared" si="764"/>
        <v>8.1296999999999994E-2</v>
      </c>
      <c r="J754" s="8">
        <f t="shared" si="764"/>
        <v>9.3312999999999993E-2</v>
      </c>
      <c r="K754" s="8">
        <f t="shared" si="764"/>
        <v>8.1083200000000008E-2</v>
      </c>
      <c r="L754" s="8">
        <f t="shared" si="764"/>
        <v>4.2506052054794519E-2</v>
      </c>
      <c r="M754" s="8">
        <f t="shared" si="764"/>
        <v>1.8635290410958905E-2</v>
      </c>
      <c r="N754" s="8">
        <f t="shared" si="764"/>
        <v>1.4777613698630138E-2</v>
      </c>
      <c r="O754" s="8">
        <f t="shared" si="764"/>
        <v>5.8222273972602734E-3</v>
      </c>
      <c r="P754" s="8">
        <f t="shared" si="764"/>
        <v>2.7511808219178083E-3</v>
      </c>
    </row>
    <row r="755" spans="1:88">
      <c r="A755" s="3" t="str">
        <f t="shared" si="750"/>
        <v>6.1TDDICIEMBRE-25ESTABLE TALLER N3</v>
      </c>
      <c r="B755" s="41" t="str">
        <f t="shared" si="738"/>
        <v>ESTABLE TALLER N3</v>
      </c>
      <c r="C755" s="3" t="s">
        <v>32</v>
      </c>
      <c r="D755" s="38" t="str">
        <f>W34</f>
        <v>DICIEMBRE-25</v>
      </c>
      <c r="E755" s="8">
        <f t="shared" ref="E755:P755" si="765">E692</f>
        <v>0.16611999999999999</v>
      </c>
      <c r="F755" s="8">
        <f t="shared" si="765"/>
        <v>0.153887</v>
      </c>
      <c r="G755" s="8">
        <f t="shared" si="765"/>
        <v>0.113663</v>
      </c>
      <c r="H755" s="8">
        <f t="shared" si="765"/>
        <v>9.1228000000000004E-2</v>
      </c>
      <c r="I755" s="8">
        <f t="shared" si="765"/>
        <v>7.5023000000000006E-2</v>
      </c>
      <c r="J755" s="8">
        <f t="shared" si="765"/>
        <v>8.7039000000000005E-2</v>
      </c>
      <c r="K755" s="8">
        <f t="shared" si="765"/>
        <v>8.1083200000000008E-2</v>
      </c>
      <c r="L755" s="8">
        <f t="shared" si="765"/>
        <v>4.2506052054794519E-2</v>
      </c>
      <c r="M755" s="8">
        <f t="shared" si="765"/>
        <v>1.8635290410958905E-2</v>
      </c>
      <c r="N755" s="8">
        <f t="shared" si="765"/>
        <v>1.4777613698630138E-2</v>
      </c>
      <c r="O755" s="8">
        <f t="shared" si="765"/>
        <v>5.8222273972602734E-3</v>
      </c>
      <c r="P755" s="8">
        <f t="shared" si="765"/>
        <v>2.7511808219178083E-3</v>
      </c>
    </row>
    <row r="756" spans="1:88">
      <c r="A756" s="3" t="str">
        <f t="shared" si="750"/>
        <v>6.1TDDICIEMBRE-25ESTABLE TALLER + N1</v>
      </c>
      <c r="B756" s="41" t="str">
        <f t="shared" si="738"/>
        <v>ESTABLE TALLER + N1</v>
      </c>
      <c r="C756" s="3" t="s">
        <v>32</v>
      </c>
      <c r="D756" s="38" t="str">
        <f>W34</f>
        <v>DICIEMBRE-25</v>
      </c>
      <c r="E756" s="8">
        <f t="shared" ref="E756:P756" si="766">E693</f>
        <v>0.172537</v>
      </c>
      <c r="F756" s="8">
        <f t="shared" si="766"/>
        <v>0.160304</v>
      </c>
      <c r="G756" s="8">
        <f t="shared" si="766"/>
        <v>0.12007900000000001</v>
      </c>
      <c r="H756" s="8">
        <f t="shared" si="766"/>
        <v>9.7643999999999995E-2</v>
      </c>
      <c r="I756" s="8">
        <f t="shared" si="766"/>
        <v>8.1438999999999998E-2</v>
      </c>
      <c r="J756" s="8">
        <f t="shared" si="766"/>
        <v>9.3455999999999997E-2</v>
      </c>
      <c r="K756" s="8">
        <f t="shared" si="766"/>
        <v>8.9302378082191783E-2</v>
      </c>
      <c r="L756" s="8">
        <f t="shared" si="766"/>
        <v>5.07252301369863E-2</v>
      </c>
      <c r="M756" s="8">
        <f t="shared" si="766"/>
        <v>2.6854468493150683E-2</v>
      </c>
      <c r="N756" s="8">
        <f t="shared" si="766"/>
        <v>3.3955695890410961E-2</v>
      </c>
      <c r="O756" s="8">
        <f t="shared" si="766"/>
        <v>3.0479761643835618E-2</v>
      </c>
      <c r="P756" s="8">
        <f t="shared" si="766"/>
        <v>3.0148441095890412E-2</v>
      </c>
    </row>
    <row r="757" spans="1:88">
      <c r="A757" s="3" t="str">
        <f t="shared" si="750"/>
        <v>6.1TDDICIEMBRE-25ESTABLE TALLER + N2</v>
      </c>
      <c r="B757" s="41" t="str">
        <f t="shared" si="738"/>
        <v>ESTABLE TALLER + N2</v>
      </c>
      <c r="C757" s="3" t="s">
        <v>32</v>
      </c>
      <c r="D757" s="38" t="str">
        <f>W34</f>
        <v>DICIEMBRE-25</v>
      </c>
      <c r="E757" s="8">
        <f t="shared" ref="E757:P757" si="767">E694</f>
        <v>0.16847599999999999</v>
      </c>
      <c r="F757" s="8">
        <f t="shared" si="767"/>
        <v>0.15624299999999999</v>
      </c>
      <c r="G757" s="8">
        <f t="shared" si="767"/>
        <v>0.116019</v>
      </c>
      <c r="H757" s="8">
        <f t="shared" si="767"/>
        <v>9.3583E-2</v>
      </c>
      <c r="I757" s="8">
        <f t="shared" si="767"/>
        <v>7.7378000000000002E-2</v>
      </c>
      <c r="J757" s="8">
        <f t="shared" si="767"/>
        <v>8.9395000000000002E-2</v>
      </c>
      <c r="K757" s="8">
        <f t="shared" si="767"/>
        <v>8.5192789041095895E-2</v>
      </c>
      <c r="L757" s="8">
        <f t="shared" si="767"/>
        <v>4.6615641095890413E-2</v>
      </c>
      <c r="M757" s="8">
        <f t="shared" si="767"/>
        <v>2.2744879452054795E-2</v>
      </c>
      <c r="N757" s="8">
        <f t="shared" si="767"/>
        <v>2.984610684931507E-2</v>
      </c>
      <c r="O757" s="8">
        <f t="shared" si="767"/>
        <v>2.6370172602739727E-2</v>
      </c>
      <c r="P757" s="8">
        <f t="shared" si="767"/>
        <v>2.6038852054794524E-2</v>
      </c>
    </row>
    <row r="758" spans="1:88">
      <c r="A758" s="3" t="str">
        <f t="shared" si="750"/>
        <v>6.1TDDICIEMBRE-25ESTABLE TALLER + N3</v>
      </c>
      <c r="B758" s="41" t="str">
        <f t="shared" si="738"/>
        <v>ESTABLE TALLER + N3</v>
      </c>
      <c r="C758" s="3" t="s">
        <v>32</v>
      </c>
      <c r="D758" s="38" t="str">
        <f>W34</f>
        <v>DICIEMBRE-25</v>
      </c>
      <c r="E758" s="8">
        <f t="shared" ref="E758:P758" si="768">E695</f>
        <v>0.16429299999999999</v>
      </c>
      <c r="F758" s="8">
        <f t="shared" si="768"/>
        <v>0.15206</v>
      </c>
      <c r="G758" s="8">
        <f t="shared" si="768"/>
        <v>0.111836</v>
      </c>
      <c r="H758" s="8">
        <f t="shared" si="768"/>
        <v>8.9400999999999994E-2</v>
      </c>
      <c r="I758" s="8">
        <f t="shared" si="768"/>
        <v>7.3194999999999996E-2</v>
      </c>
      <c r="J758" s="8">
        <f t="shared" si="768"/>
        <v>8.5211999999999996E-2</v>
      </c>
      <c r="K758" s="8">
        <f t="shared" si="768"/>
        <v>8.2453063013698633E-2</v>
      </c>
      <c r="L758" s="8">
        <f t="shared" si="768"/>
        <v>4.387591506849315E-2</v>
      </c>
      <c r="M758" s="8">
        <f t="shared" si="768"/>
        <v>2.0005153424657533E-2</v>
      </c>
      <c r="N758" s="8">
        <f t="shared" si="768"/>
        <v>2.4366654794520548E-2</v>
      </c>
      <c r="O758" s="8">
        <f t="shared" si="768"/>
        <v>1.9520857534246573E-2</v>
      </c>
      <c r="P758" s="8">
        <f t="shared" si="768"/>
        <v>1.9189536986301371E-2</v>
      </c>
    </row>
    <row r="759" spans="1:88">
      <c r="A759" s="3" t="str">
        <f t="shared" si="750"/>
        <v>6.1TDDICIEMBRE-25DINAMICA N1</v>
      </c>
      <c r="B759" s="41" t="str">
        <f t="shared" si="738"/>
        <v>DINAMICA N1</v>
      </c>
      <c r="C759" s="3" t="s">
        <v>32</v>
      </c>
      <c r="D759" s="38" t="str">
        <f>W34</f>
        <v>DICIEMBRE-25</v>
      </c>
      <c r="E759" s="60">
        <f>'DINAMICA N1'!G56/1000</f>
        <v>0.18711093598943945</v>
      </c>
      <c r="F759" s="60">
        <f>'DINAMICA N1'!H56/1000</f>
        <v>0.16828503624413163</v>
      </c>
      <c r="G759" s="60">
        <f>'DINAMICA N1'!I56/1000</f>
        <v>0.13432250630170259</v>
      </c>
      <c r="H759" s="60">
        <f>'DINAMICA N1'!J56/1000</f>
        <v>0</v>
      </c>
      <c r="I759" s="60">
        <f>'DINAMICA N1'!K56/1000</f>
        <v>0</v>
      </c>
      <c r="J759" s="60">
        <f>'DINAMICA N1'!L56/1000</f>
        <v>0.12995551770437425</v>
      </c>
      <c r="K759" s="60">
        <f t="shared" ref="K759:P759" si="769">K696</f>
        <v>8.1083200000000008E-2</v>
      </c>
      <c r="L759" s="60">
        <f t="shared" si="769"/>
        <v>4.2506052054794519E-2</v>
      </c>
      <c r="M759" s="60">
        <f t="shared" si="769"/>
        <v>1.8635290410958905E-2</v>
      </c>
      <c r="N759" s="60">
        <f t="shared" si="769"/>
        <v>1.4777613698630138E-2</v>
      </c>
      <c r="O759" s="60">
        <f t="shared" si="769"/>
        <v>5.8222273972602734E-3</v>
      </c>
      <c r="P759" s="60">
        <f t="shared" si="769"/>
        <v>2.7511808219178083E-3</v>
      </c>
    </row>
    <row r="760" spans="1:88">
      <c r="A760" s="3" t="str">
        <f t="shared" si="750"/>
        <v>6.1TDDICIEMBRE-25DINAMICA N2</v>
      </c>
      <c r="B760" s="41" t="str">
        <f t="shared" si="738"/>
        <v>DINAMICA N2</v>
      </c>
      <c r="C760" s="3" t="s">
        <v>32</v>
      </c>
      <c r="D760" s="38" t="str">
        <f>W34</f>
        <v>DICIEMBRE-25</v>
      </c>
      <c r="E760" s="60">
        <f>'DINAMICA N2'!G56/1000</f>
        <v>0.17085630318943945</v>
      </c>
      <c r="F760" s="60">
        <f>'DINAMICA N2'!H56/1000</f>
        <v>0.15203040344413166</v>
      </c>
      <c r="G760" s="60">
        <f>'DINAMICA N2'!I56/1000</f>
        <v>0.11806787350170257</v>
      </c>
      <c r="H760" s="60">
        <f>'DINAMICA N2'!J56/1000</f>
        <v>0</v>
      </c>
      <c r="I760" s="60">
        <f>'DINAMICA N2'!K56/1000</f>
        <v>0</v>
      </c>
      <c r="J760" s="60">
        <f>'DINAMICA N2'!L56/1000</f>
        <v>0.11370088490437423</v>
      </c>
      <c r="K760" s="60">
        <f t="shared" ref="K760:P760" si="770">K697</f>
        <v>8.1083200000000008E-2</v>
      </c>
      <c r="L760" s="60">
        <f t="shared" si="770"/>
        <v>4.2506052054794519E-2</v>
      </c>
      <c r="M760" s="60">
        <f t="shared" si="770"/>
        <v>1.8635290410958905E-2</v>
      </c>
      <c r="N760" s="60">
        <f t="shared" si="770"/>
        <v>1.4777613698630138E-2</v>
      </c>
      <c r="O760" s="60">
        <f t="shared" si="770"/>
        <v>5.8222273972602734E-3</v>
      </c>
      <c r="P760" s="60">
        <f t="shared" si="770"/>
        <v>2.7511808219178083E-3</v>
      </c>
    </row>
    <row r="761" spans="1:88">
      <c r="A761" s="3" t="str">
        <f t="shared" si="750"/>
        <v>6.1TDDICIEMBRE-25DINAMICA N3</v>
      </c>
      <c r="B761" s="41" t="str">
        <f t="shared" si="738"/>
        <v>DINAMICA N3</v>
      </c>
      <c r="C761" s="3" t="s">
        <v>32</v>
      </c>
      <c r="D761" s="38" t="str">
        <f>W34</f>
        <v>DICIEMBRE-25</v>
      </c>
      <c r="E761" s="60">
        <f>'DINAMICA N3'!G56/1000</f>
        <v>0.16579005598943941</v>
      </c>
      <c r="F761" s="60">
        <f>'DINAMICA N3'!H56/1000</f>
        <v>0.14696415624413162</v>
      </c>
      <c r="G761" s="60">
        <f>'DINAMICA N3'!I56/1000</f>
        <v>0.11300162630170259</v>
      </c>
      <c r="H761" s="60">
        <f>'DINAMICA N3'!J56/1000</f>
        <v>0</v>
      </c>
      <c r="I761" s="60">
        <f>'DINAMICA N3'!K56/1000</f>
        <v>0</v>
      </c>
      <c r="J761" s="60">
        <f>'DINAMICA N3'!L56/1000</f>
        <v>0.10863463770437425</v>
      </c>
      <c r="K761" s="60">
        <f t="shared" ref="K761:P761" si="771">K698</f>
        <v>8.1083200000000008E-2</v>
      </c>
      <c r="L761" s="60">
        <f t="shared" si="771"/>
        <v>4.2506052054794519E-2</v>
      </c>
      <c r="M761" s="60">
        <f t="shared" si="771"/>
        <v>1.8635290410958905E-2</v>
      </c>
      <c r="N761" s="60">
        <f t="shared" si="771"/>
        <v>1.4777613698630138E-2</v>
      </c>
      <c r="O761" s="60">
        <f t="shared" si="771"/>
        <v>5.8222273972602734E-3</v>
      </c>
      <c r="P761" s="60">
        <f t="shared" si="771"/>
        <v>2.7511808219178083E-3</v>
      </c>
    </row>
    <row r="762" spans="1:88" s="60" customFormat="1">
      <c r="A762" s="3" t="str">
        <f t="shared" ref="A762:A869" si="772">C762&amp;D762&amp;B762</f>
        <v>2.0TDENERO-26DINAMICA PLUS N1</v>
      </c>
      <c r="B762" s="41" t="str">
        <f>'PETICION DATOS LUZ'!N37</f>
        <v>DINAMICA PLUS N1</v>
      </c>
      <c r="C762" s="3" t="s">
        <v>56</v>
      </c>
      <c r="D762" s="3" t="str">
        <f>W23</f>
        <v>ENERO-26</v>
      </c>
      <c r="E762" s="60">
        <f>'DINAMICA PLUS N1'!AT45/1000</f>
        <v>0.22844264386259711</v>
      </c>
      <c r="F762" s="60">
        <f>'DINAMICA PLUS N1'!AU45/1000</f>
        <v>0.1696952952079078</v>
      </c>
      <c r="G762" s="60">
        <f>'DINAMICA PLUS N1'!AV45/1000</f>
        <v>0.1340213111137496</v>
      </c>
      <c r="K762" s="60">
        <f>'DINAMICA PLUS N1'!C65</f>
        <v>9.7820309589041102E-2</v>
      </c>
      <c r="L762" s="60">
        <f>'DINAMICA PLUS N1'!D65</f>
        <v>5.1302528767123289E-2</v>
      </c>
      <c r="Q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c r="BR762" s="3"/>
      <c r="BS762" s="3"/>
      <c r="BT762" s="3"/>
      <c r="BU762" s="3"/>
      <c r="BV762" s="3"/>
      <c r="BW762" s="3"/>
      <c r="BX762" s="3"/>
      <c r="BY762" s="3"/>
      <c r="BZ762" s="3"/>
      <c r="CA762" s="3"/>
      <c r="CB762" s="3"/>
      <c r="CC762" s="3"/>
      <c r="CD762" s="3"/>
      <c r="CE762" s="3"/>
      <c r="CF762" s="3"/>
      <c r="CG762" s="3"/>
      <c r="CH762" s="3"/>
      <c r="CI762" s="3"/>
      <c r="CJ762" s="3"/>
    </row>
    <row r="763" spans="1:88" s="60" customFormat="1">
      <c r="A763" s="3" t="str">
        <f t="shared" si="772"/>
        <v>2.0TDENERO-26DINAMICA PLUS N2</v>
      </c>
      <c r="B763" s="41" t="str">
        <f>'PETICION DATOS LUZ'!N38</f>
        <v>DINAMICA PLUS N2</v>
      </c>
      <c r="C763" s="3" t="s">
        <v>56</v>
      </c>
      <c r="D763" s="3" t="str">
        <f>W23</f>
        <v>ENERO-26</v>
      </c>
      <c r="E763" s="60">
        <f>'DINAMICA PLUS N2'!AT45/1000</f>
        <v>0.21118288386259712</v>
      </c>
      <c r="F763" s="60">
        <f>'DINAMICA PLUS N2'!AU45/1000</f>
        <v>0.15243553520790781</v>
      </c>
      <c r="G763" s="60">
        <f>'DINAMICA PLUS N2'!AV45/1000</f>
        <v>0.11676155111374957</v>
      </c>
      <c r="K763" s="60">
        <f>'DINAMICA PLUS N2'!C65</f>
        <v>9.2340857534246576E-2</v>
      </c>
      <c r="L763" s="60">
        <f>'DINAMICA PLUS N2'!D65</f>
        <v>4.5823076712328763E-2</v>
      </c>
      <c r="Q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c r="BQ763" s="3"/>
      <c r="BR763" s="3"/>
      <c r="BS763" s="3"/>
      <c r="BT763" s="3"/>
      <c r="BU763" s="3"/>
      <c r="BV763" s="3"/>
      <c r="BW763" s="3"/>
      <c r="BX763" s="3"/>
      <c r="BY763" s="3"/>
      <c r="BZ763" s="3"/>
      <c r="CA763" s="3"/>
      <c r="CB763" s="3"/>
      <c r="CC763" s="3"/>
      <c r="CD763" s="3"/>
      <c r="CE763" s="3"/>
      <c r="CF763" s="3"/>
      <c r="CG763" s="3"/>
      <c r="CH763" s="3"/>
      <c r="CI763" s="3"/>
      <c r="CJ763" s="3"/>
    </row>
    <row r="764" spans="1:88" s="60" customFormat="1">
      <c r="A764" s="3" t="str">
        <f t="shared" si="772"/>
        <v>2.0TDENERO-26DINAMICA PLUS N3</v>
      </c>
      <c r="B764" s="41" t="str">
        <f>'PETICION DATOS LUZ'!N39</f>
        <v>DINAMICA PLUS N3</v>
      </c>
      <c r="C764" s="3" t="s">
        <v>56</v>
      </c>
      <c r="D764" s="3" t="str">
        <f>W23</f>
        <v>ENERO-26</v>
      </c>
      <c r="E764" s="60">
        <f>'DINAMICA PLUS N3'!AT45/1000</f>
        <v>0.20915232386259708</v>
      </c>
      <c r="F764" s="60">
        <f>'DINAMICA PLUS N3'!AU45/1000</f>
        <v>0.15040497520790783</v>
      </c>
      <c r="G764" s="60">
        <f>'DINAMICA PLUS N3'!AV45/1000</f>
        <v>0.11473099111374958</v>
      </c>
      <c r="K764" s="60">
        <f>'DINAMICA PLUS N3'!C65</f>
        <v>8.686140547945205E-2</v>
      </c>
      <c r="L764" s="60">
        <f>'DINAMICA PLUS N3'!D65</f>
        <v>4.0343624657534244E-2</v>
      </c>
      <c r="Q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c r="BQ764" s="3"/>
      <c r="BR764" s="3"/>
      <c r="BS764" s="3"/>
      <c r="BT764" s="3"/>
      <c r="BU764" s="3"/>
      <c r="BV764" s="3"/>
      <c r="BW764" s="3"/>
      <c r="BX764" s="3"/>
      <c r="BY764" s="3"/>
      <c r="BZ764" s="3"/>
      <c r="CA764" s="3"/>
      <c r="CB764" s="3"/>
      <c r="CC764" s="3"/>
      <c r="CD764" s="3"/>
      <c r="CE764" s="3"/>
      <c r="CF764" s="3"/>
      <c r="CG764" s="3"/>
      <c r="CH764" s="3"/>
      <c r="CI764" s="3"/>
      <c r="CJ764" s="3"/>
    </row>
    <row r="765" spans="1:88">
      <c r="A765" s="3" t="str">
        <f t="shared" si="772"/>
        <v>3.0TDENERO-26DINAMICA PLUS N1</v>
      </c>
      <c r="B765" s="41" t="str">
        <f>B762</f>
        <v>DINAMICA PLUS N1</v>
      </c>
      <c r="C765" s="3" t="s">
        <v>31</v>
      </c>
      <c r="D765" s="3" t="str">
        <f>W23</f>
        <v>ENERO-26</v>
      </c>
      <c r="E765" s="60">
        <f>'DINAMICA PLUS N1'!Z45/1000</f>
        <v>0.19472122655869292</v>
      </c>
      <c r="F765" s="60">
        <f>'DINAMICA PLUS N1'!AA45/1000</f>
        <v>0.16603953034502536</v>
      </c>
      <c r="G765" s="60">
        <f>'DINAMICA PLUS N1'!AB45/1000</f>
        <v>0</v>
      </c>
      <c r="H765" s="60">
        <f>'DINAMICA PLUS N1'!AC45/1000</f>
        <v>0</v>
      </c>
      <c r="I765" s="60">
        <f>'DINAMICA PLUS N1'!AD45/1000</f>
        <v>0</v>
      </c>
      <c r="J765" s="60">
        <f>'DINAMICA PLUS N1'!AE45/1000</f>
        <v>0.12588556492169595</v>
      </c>
      <c r="K765" s="60">
        <f>'DINAMICA PLUS N1'!C66</f>
        <v>6.4046375342465753E-2</v>
      </c>
      <c r="L765" s="60">
        <f>'DINAMICA PLUS N1'!D66</f>
        <v>3.7308550684931503E-2</v>
      </c>
      <c r="M765" s="60">
        <f>'DINAMICA PLUS N1'!E66</f>
        <v>2.0497353424657534E-2</v>
      </c>
      <c r="N765" s="60">
        <f>'DINAMICA PLUS N1'!F66</f>
        <v>2.9825569863013698E-2</v>
      </c>
      <c r="O765" s="60">
        <f>'DINAMICA PLUS N1'!G66</f>
        <v>3.1544797260273975E-2</v>
      </c>
      <c r="P765" s="60">
        <f>'DINAMICA PLUS N1'!H66</f>
        <v>3.1348731506849317E-2</v>
      </c>
    </row>
    <row r="766" spans="1:88">
      <c r="A766" s="3" t="str">
        <f t="shared" si="772"/>
        <v>3.0TDENERO-26DINAMICA PLUS N2</v>
      </c>
      <c r="B766" s="41" t="str">
        <f t="shared" ref="B766:B829" si="773">B763</f>
        <v>DINAMICA PLUS N2</v>
      </c>
      <c r="C766" s="3" t="s">
        <v>31</v>
      </c>
      <c r="D766" s="3" t="str">
        <f>W23</f>
        <v>ENERO-26</v>
      </c>
      <c r="E766" s="60">
        <f>'DINAMICA PLUS N2'!Z45/1000</f>
        <v>0.18253786655869295</v>
      </c>
      <c r="F766" s="60">
        <f>'DINAMICA PLUS N2'!AA45/1000</f>
        <v>0.15385617034502536</v>
      </c>
      <c r="G766" s="60">
        <f>'DINAMICA PLUS N2'!AB45/1000</f>
        <v>0</v>
      </c>
      <c r="H766" s="60">
        <f>'DINAMICA PLUS N2'!AC45/1000</f>
        <v>0</v>
      </c>
      <c r="I766" s="60">
        <f>'DINAMICA PLUS N2'!AD45/1000</f>
        <v>0</v>
      </c>
      <c r="J766" s="60">
        <f>'DINAMICA PLUS N2'!AE45/1000</f>
        <v>0.11370220492169597</v>
      </c>
      <c r="K766" s="60">
        <f>'DINAMICA PLUS N2'!C66</f>
        <v>5.9936786301369858E-2</v>
      </c>
      <c r="L766" s="60">
        <f>'DINAMICA PLUS N2'!D66</f>
        <v>3.3198961643835616E-2</v>
      </c>
      <c r="M766" s="60">
        <f>'DINAMICA PLUS N2'!E66</f>
        <v>1.6387764383561643E-2</v>
      </c>
      <c r="N766" s="60">
        <f>'DINAMICA PLUS N2'!F66</f>
        <v>2.5715980821917811E-2</v>
      </c>
      <c r="O766" s="60">
        <f>'DINAMICA PLUS N2'!G66</f>
        <v>2.7435208219178085E-2</v>
      </c>
      <c r="P766" s="60">
        <f>'DINAMICA PLUS N2'!H66</f>
        <v>2.7239142465753426E-2</v>
      </c>
    </row>
    <row r="767" spans="1:88">
      <c r="A767" s="3" t="str">
        <f t="shared" si="772"/>
        <v>3.0TDENERO-26DINAMICA PLUS N3</v>
      </c>
      <c r="B767" s="41" t="str">
        <f t="shared" si="773"/>
        <v>DINAMICA PLUS N3</v>
      </c>
      <c r="C767" s="3" t="s">
        <v>31</v>
      </c>
      <c r="D767" s="3" t="str">
        <f>W23</f>
        <v>ENERO-26</v>
      </c>
      <c r="E767" s="60">
        <f>'DINAMICA PLUS N3'!Z45/1000</f>
        <v>0.17999966655869293</v>
      </c>
      <c r="F767" s="60">
        <f>'DINAMICA PLUS N3'!AA45/1000</f>
        <v>0.15131797034502534</v>
      </c>
      <c r="G767" s="60">
        <f>'DINAMICA PLUS N3'!AB45/1000</f>
        <v>0</v>
      </c>
      <c r="H767" s="60">
        <f>'DINAMICA PLUS N3'!AC45/1000</f>
        <v>0</v>
      </c>
      <c r="I767" s="60">
        <f>'DINAMICA PLUS N3'!AD45/1000</f>
        <v>0</v>
      </c>
      <c r="J767" s="60">
        <f>'DINAMICA PLUS N3'!AE45/1000</f>
        <v>0.11116400492169598</v>
      </c>
      <c r="K767" s="60">
        <f>'DINAMICA PLUS N3'!C66</f>
        <v>5.7197060273972596E-2</v>
      </c>
      <c r="L767" s="60">
        <f>'DINAMICA PLUS N3'!D66</f>
        <v>3.0459235616438356E-2</v>
      </c>
      <c r="M767" s="60">
        <f>'DINAMICA PLUS N3'!E66</f>
        <v>1.3648038356164384E-2</v>
      </c>
      <c r="N767" s="60">
        <f>'DINAMICA PLUS N3'!F66</f>
        <v>2.0236528767123285E-2</v>
      </c>
      <c r="O767" s="60">
        <f>'DINAMICA PLUS N3'!G66</f>
        <v>2.0585893150684931E-2</v>
      </c>
      <c r="P767" s="60">
        <f>'DINAMICA PLUS N3'!H66</f>
        <v>2.0389827397260276E-2</v>
      </c>
    </row>
    <row r="768" spans="1:88">
      <c r="A768" s="3" t="str">
        <f t="shared" si="772"/>
        <v>6.1TDENERO-26DINAMICA PLUS N1</v>
      </c>
      <c r="B768" s="41" t="str">
        <f t="shared" si="773"/>
        <v>DINAMICA PLUS N1</v>
      </c>
      <c r="C768" s="3" t="s">
        <v>32</v>
      </c>
      <c r="D768" s="3" t="str">
        <f>W23</f>
        <v>ENERO-26</v>
      </c>
      <c r="E768" s="60">
        <f>'DINAMICA PLUS N1'!G45/1000</f>
        <v>0.16631014645516018</v>
      </c>
      <c r="F768" s="60">
        <f>'DINAMICA PLUS N1'!H45/1000</f>
        <v>0.14214618230619158</v>
      </c>
      <c r="G768" s="60">
        <f>'DINAMICA PLUS N1'!I45/1000</f>
        <v>0</v>
      </c>
      <c r="H768" s="60">
        <f>'DINAMICA PLUS N1'!J45/1000</f>
        <v>0</v>
      </c>
      <c r="I768" s="60">
        <f>'DINAMICA PLUS N1'!K45/1000</f>
        <v>0</v>
      </c>
      <c r="J768" s="60">
        <f>'DINAMICA PLUS N1'!L45/1000</f>
        <v>0.11224381777633438</v>
      </c>
      <c r="K768" s="60">
        <f>'DINAMICA PLUS N1'!C67</f>
        <v>8.9302378082191783E-2</v>
      </c>
      <c r="L768" s="60">
        <f>'DINAMICA PLUS N1'!D67</f>
        <v>5.07252301369863E-2</v>
      </c>
      <c r="M768" s="60">
        <f>'DINAMICA PLUS N1'!E67</f>
        <v>2.6854468493150683E-2</v>
      </c>
      <c r="N768" s="60">
        <f>'DINAMICA PLUS N1'!F67</f>
        <v>3.3955695890410961E-2</v>
      </c>
      <c r="O768" s="60">
        <f>'DINAMICA PLUS N1'!G67</f>
        <v>3.0479761643835618E-2</v>
      </c>
      <c r="P768" s="60">
        <f>'DINAMICA PLUS N1'!H67</f>
        <v>3.0148441095890412E-2</v>
      </c>
    </row>
    <row r="769" spans="1:88">
      <c r="A769" s="3" t="str">
        <f t="shared" si="772"/>
        <v>6.1TDENERO-26DINAMICA PLUS N2</v>
      </c>
      <c r="B769" s="41" t="str">
        <f t="shared" si="773"/>
        <v>DINAMICA PLUS N2</v>
      </c>
      <c r="C769" s="3" t="s">
        <v>32</v>
      </c>
      <c r="D769" s="3" t="str">
        <f>W23</f>
        <v>ENERO-26</v>
      </c>
      <c r="E769" s="60">
        <f>'DINAMICA PLUS N2'!G45/1000</f>
        <v>0.15666498645516017</v>
      </c>
      <c r="F769" s="60">
        <f>'DINAMICA PLUS N2'!H45/1000</f>
        <v>0.13250102230619157</v>
      </c>
      <c r="G769" s="60">
        <f>'DINAMICA PLUS N2'!I45/1000</f>
        <v>0</v>
      </c>
      <c r="H769" s="60">
        <f>'DINAMICA PLUS N2'!J45/1000</f>
        <v>0</v>
      </c>
      <c r="I769" s="60">
        <f>'DINAMICA PLUS N2'!K45/1000</f>
        <v>0</v>
      </c>
      <c r="J769" s="60">
        <f>'DINAMICA PLUS N2'!L45/1000</f>
        <v>0.1025986577763344</v>
      </c>
      <c r="K769" s="60">
        <f>'DINAMICA PLUS N2'!C67</f>
        <v>8.5192789041095895E-2</v>
      </c>
      <c r="L769" s="60">
        <f>'DINAMICA PLUS N2'!D67</f>
        <v>4.6615641095890413E-2</v>
      </c>
      <c r="M769" s="60">
        <f>'DINAMICA PLUS N2'!E67</f>
        <v>2.2744879452054795E-2</v>
      </c>
      <c r="N769" s="60">
        <f>'DINAMICA PLUS N2'!F67</f>
        <v>2.984610684931507E-2</v>
      </c>
      <c r="O769" s="60">
        <f>'DINAMICA PLUS N2'!G67</f>
        <v>2.6370172602739727E-2</v>
      </c>
      <c r="P769" s="60">
        <f>'DINAMICA PLUS N2'!H67</f>
        <v>2.6038852054794524E-2</v>
      </c>
    </row>
    <row r="770" spans="1:88">
      <c r="A770" s="3" t="str">
        <f t="shared" si="772"/>
        <v>6.1TDENERO-26DINAMICA PLUS N3</v>
      </c>
      <c r="B770" s="41" t="str">
        <f t="shared" si="773"/>
        <v>DINAMICA PLUS N3</v>
      </c>
      <c r="C770" s="3" t="s">
        <v>32</v>
      </c>
      <c r="D770" s="3" t="str">
        <f>W23</f>
        <v>ENERO-26</v>
      </c>
      <c r="E770" s="60">
        <f>'DINAMICA PLUS N3'!G45/1000</f>
        <v>0.15412678645516015</v>
      </c>
      <c r="F770" s="60">
        <f>'DINAMICA PLUS N3'!H45/1000</f>
        <v>0.12996282230619155</v>
      </c>
      <c r="G770" s="60">
        <f>'DINAMICA PLUS N3'!I45/1000</f>
        <v>0</v>
      </c>
      <c r="H770" s="60">
        <f>'DINAMICA PLUS N3'!J45/1000</f>
        <v>0</v>
      </c>
      <c r="I770" s="60">
        <f>'DINAMICA PLUS N3'!K45/1000</f>
        <v>0</v>
      </c>
      <c r="J770" s="60">
        <f>'DINAMICA PLUS N3'!L45/1000</f>
        <v>0.10006045777633439</v>
      </c>
      <c r="K770" s="60">
        <f>'DINAMICA PLUS N3'!C67</f>
        <v>8.2453063013698633E-2</v>
      </c>
      <c r="L770" s="60">
        <f>'DINAMICA PLUS N3'!D67</f>
        <v>4.387591506849315E-2</v>
      </c>
      <c r="M770" s="60">
        <f>'DINAMICA PLUS N3'!E67</f>
        <v>2.0005153424657533E-2</v>
      </c>
      <c r="N770" s="60">
        <f>'DINAMICA PLUS N3'!F67</f>
        <v>2.4366654794520548E-2</v>
      </c>
      <c r="O770" s="60">
        <f>'DINAMICA PLUS N3'!G67</f>
        <v>1.9520857534246573E-2</v>
      </c>
      <c r="P770" s="60">
        <f>'DINAMICA PLUS N3'!H67</f>
        <v>1.9189536986301371E-2</v>
      </c>
    </row>
    <row r="771" spans="1:88" s="60" customFormat="1">
      <c r="A771" s="3" t="str">
        <f t="shared" si="772"/>
        <v>2.0TDFEBRERO-26DINAMICA PLUS N1</v>
      </c>
      <c r="B771" s="41" t="str">
        <f t="shared" si="773"/>
        <v>DINAMICA PLUS N1</v>
      </c>
      <c r="C771" s="3" t="s">
        <v>56</v>
      </c>
      <c r="D771" s="38" t="str">
        <f>W24</f>
        <v>FEBRERO-26</v>
      </c>
      <c r="E771" s="60">
        <f>'DINAMICA PLUS N1'!AT46/1000</f>
        <v>0.17604813324033694</v>
      </c>
      <c r="F771" s="60">
        <f>'DINAMICA PLUS N1'!AU46/1000</f>
        <v>0.10710522536897793</v>
      </c>
      <c r="G771" s="60">
        <f>'DINAMICA PLUS N1'!AV46/1000</f>
        <v>7.9545986323209583E-2</v>
      </c>
      <c r="K771" s="60">
        <f>K762</f>
        <v>9.7820309589041102E-2</v>
      </c>
      <c r="L771" s="60">
        <f t="shared" ref="L771" si="774">L762</f>
        <v>5.1302528767123289E-2</v>
      </c>
      <c r="Q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c r="BR771" s="3"/>
      <c r="BS771" s="3"/>
      <c r="BT771" s="3"/>
      <c r="BU771" s="3"/>
      <c r="BV771" s="3"/>
      <c r="BW771" s="3"/>
      <c r="BX771" s="3"/>
      <c r="BY771" s="3"/>
      <c r="BZ771" s="3"/>
      <c r="CA771" s="3"/>
      <c r="CB771" s="3"/>
      <c r="CC771" s="3"/>
      <c r="CD771" s="3"/>
      <c r="CE771" s="3"/>
      <c r="CF771" s="3"/>
      <c r="CG771" s="3"/>
      <c r="CH771" s="3"/>
      <c r="CI771" s="3"/>
      <c r="CJ771" s="3"/>
    </row>
    <row r="772" spans="1:88" s="60" customFormat="1">
      <c r="A772" s="3" t="str">
        <f t="shared" si="772"/>
        <v>2.0TDFEBRERO-26DINAMICA PLUS N2</v>
      </c>
      <c r="B772" s="41" t="str">
        <f t="shared" si="773"/>
        <v>DINAMICA PLUS N2</v>
      </c>
      <c r="C772" s="3" t="s">
        <v>56</v>
      </c>
      <c r="D772" s="38" t="str">
        <f>W24</f>
        <v>FEBRERO-26</v>
      </c>
      <c r="E772" s="60">
        <f>'DINAMICA PLUS N2'!AT46/1000</f>
        <v>0.15878837324033696</v>
      </c>
      <c r="F772" s="60">
        <f>'DINAMICA PLUS N2'!AU46/1000</f>
        <v>8.9845465368977931E-2</v>
      </c>
      <c r="G772" s="60">
        <f>'DINAMICA PLUS N2'!AV46/1000</f>
        <v>6.2286226323209605E-2</v>
      </c>
      <c r="K772" s="60">
        <f t="shared" ref="K772:P835" si="775">K763</f>
        <v>9.2340857534246576E-2</v>
      </c>
      <c r="L772" s="60">
        <f t="shared" si="775"/>
        <v>4.5823076712328763E-2</v>
      </c>
      <c r="Q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c r="BR772" s="3"/>
      <c r="BS772" s="3"/>
      <c r="BT772" s="3"/>
      <c r="BU772" s="3"/>
      <c r="BV772" s="3"/>
      <c r="BW772" s="3"/>
      <c r="BX772" s="3"/>
      <c r="BY772" s="3"/>
      <c r="BZ772" s="3"/>
      <c r="CA772" s="3"/>
      <c r="CB772" s="3"/>
      <c r="CC772" s="3"/>
      <c r="CD772" s="3"/>
      <c r="CE772" s="3"/>
      <c r="CF772" s="3"/>
      <c r="CG772" s="3"/>
      <c r="CH772" s="3"/>
      <c r="CI772" s="3"/>
      <c r="CJ772" s="3"/>
    </row>
    <row r="773" spans="1:88" s="60" customFormat="1">
      <c r="A773" s="3" t="str">
        <f t="shared" si="772"/>
        <v>2.0TDFEBRERO-26DINAMICA PLUS N3</v>
      </c>
      <c r="B773" s="41" t="str">
        <f t="shared" si="773"/>
        <v>DINAMICA PLUS N3</v>
      </c>
      <c r="C773" s="3" t="s">
        <v>56</v>
      </c>
      <c r="D773" s="38" t="str">
        <f>W24</f>
        <v>FEBRERO-26</v>
      </c>
      <c r="E773" s="60">
        <f>'DINAMICA PLUS N3'!AT46/1000</f>
        <v>0.15675781324033697</v>
      </c>
      <c r="F773" s="60">
        <f>'DINAMICA PLUS N3'!AU46/1000</f>
        <v>8.7814905368977944E-2</v>
      </c>
      <c r="G773" s="60">
        <f>'DINAMICA PLUS N3'!AV46/1000</f>
        <v>6.0255666323209604E-2</v>
      </c>
      <c r="K773" s="60">
        <f t="shared" si="775"/>
        <v>8.686140547945205E-2</v>
      </c>
      <c r="L773" s="60">
        <f t="shared" si="775"/>
        <v>4.0343624657534244E-2</v>
      </c>
      <c r="Q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c r="BR773" s="3"/>
      <c r="BS773" s="3"/>
      <c r="BT773" s="3"/>
      <c r="BU773" s="3"/>
      <c r="BV773" s="3"/>
      <c r="BW773" s="3"/>
      <c r="BX773" s="3"/>
      <c r="BY773" s="3"/>
      <c r="BZ773" s="3"/>
      <c r="CA773" s="3"/>
      <c r="CB773" s="3"/>
      <c r="CC773" s="3"/>
      <c r="CD773" s="3"/>
      <c r="CE773" s="3"/>
      <c r="CF773" s="3"/>
      <c r="CG773" s="3"/>
      <c r="CH773" s="3"/>
      <c r="CI773" s="3"/>
      <c r="CJ773" s="3"/>
    </row>
    <row r="774" spans="1:88">
      <c r="A774" s="3" t="str">
        <f t="shared" si="772"/>
        <v>3.0TDFEBRERO-26DINAMICA PLUS N1</v>
      </c>
      <c r="B774" s="41" t="str">
        <f t="shared" si="773"/>
        <v>DINAMICA PLUS N1</v>
      </c>
      <c r="C774" s="3" t="s">
        <v>31</v>
      </c>
      <c r="D774" s="38" t="str">
        <f>W24</f>
        <v>FEBRERO-26</v>
      </c>
      <c r="E774" s="60">
        <f>'DINAMICA PLUS N1'!Z46/1000</f>
        <v>0.1421365888333414</v>
      </c>
      <c r="F774" s="60">
        <f>'DINAMICA PLUS N1'!AA46/1000</f>
        <v>0.10693109560580429</v>
      </c>
      <c r="G774" s="60">
        <f>'DINAMICA PLUS N1'!AB46/1000</f>
        <v>0.11713424341170706</v>
      </c>
      <c r="H774" s="60">
        <f>'DINAMICA PLUS N1'!AC46/1000</f>
        <v>0</v>
      </c>
      <c r="I774" s="60">
        <f>'DINAMICA PLUS N1'!AD46/1000</f>
        <v>0</v>
      </c>
      <c r="J774" s="60">
        <f>'DINAMICA PLUS N1'!AE46/1000</f>
        <v>7.5136331056696745E-2</v>
      </c>
      <c r="K774" s="60">
        <f t="shared" si="775"/>
        <v>6.4046375342465753E-2</v>
      </c>
      <c r="L774" s="60">
        <f t="shared" si="775"/>
        <v>3.7308550684931503E-2</v>
      </c>
      <c r="M774" s="60">
        <f t="shared" si="775"/>
        <v>2.0497353424657534E-2</v>
      </c>
      <c r="N774" s="60">
        <f t="shared" si="775"/>
        <v>2.9825569863013698E-2</v>
      </c>
      <c r="O774" s="60">
        <f t="shared" si="775"/>
        <v>3.1544797260273975E-2</v>
      </c>
      <c r="P774" s="60">
        <f t="shared" si="775"/>
        <v>3.1348731506849317E-2</v>
      </c>
    </row>
    <row r="775" spans="1:88">
      <c r="A775" s="3" t="str">
        <f t="shared" si="772"/>
        <v>3.0TDFEBRERO-26DINAMICA PLUS N2</v>
      </c>
      <c r="B775" s="41" t="str">
        <f t="shared" si="773"/>
        <v>DINAMICA PLUS N2</v>
      </c>
      <c r="C775" s="3" t="s">
        <v>31</v>
      </c>
      <c r="D775" s="38" t="str">
        <f>W24</f>
        <v>FEBRERO-26</v>
      </c>
      <c r="E775" s="60">
        <f>'DINAMICA PLUS N2'!Z46/1000</f>
        <v>0.12995322883334137</v>
      </c>
      <c r="F775" s="60">
        <f>'DINAMICA PLUS N2'!AA46/1000</f>
        <v>9.4747735605804267E-2</v>
      </c>
      <c r="G775" s="60">
        <f>'DINAMICA PLUS N2'!AB46/1000</f>
        <v>0.10495088341170705</v>
      </c>
      <c r="H775" s="60">
        <f>'DINAMICA PLUS N2'!AC46/1000</f>
        <v>0</v>
      </c>
      <c r="I775" s="60">
        <f>'DINAMICA PLUS N2'!AD46/1000</f>
        <v>0</v>
      </c>
      <c r="J775" s="60">
        <f>'DINAMICA PLUS N2'!AE46/1000</f>
        <v>6.2952971056696741E-2</v>
      </c>
      <c r="K775" s="60">
        <f t="shared" si="775"/>
        <v>5.9936786301369858E-2</v>
      </c>
      <c r="L775" s="60">
        <f t="shared" si="775"/>
        <v>3.3198961643835616E-2</v>
      </c>
      <c r="M775" s="60">
        <f t="shared" si="775"/>
        <v>1.6387764383561643E-2</v>
      </c>
      <c r="N775" s="60">
        <f t="shared" si="775"/>
        <v>2.5715980821917811E-2</v>
      </c>
      <c r="O775" s="60">
        <f t="shared" si="775"/>
        <v>2.7435208219178085E-2</v>
      </c>
      <c r="P775" s="60">
        <f t="shared" si="775"/>
        <v>2.7239142465753426E-2</v>
      </c>
    </row>
    <row r="776" spans="1:88">
      <c r="A776" s="3" t="str">
        <f t="shared" si="772"/>
        <v>3.0TDFEBRERO-26DINAMICA PLUS N3</v>
      </c>
      <c r="B776" s="41" t="str">
        <f t="shared" si="773"/>
        <v>DINAMICA PLUS N3</v>
      </c>
      <c r="C776" s="3" t="s">
        <v>31</v>
      </c>
      <c r="D776" s="38" t="str">
        <f>W24</f>
        <v>FEBRERO-26</v>
      </c>
      <c r="E776" s="60">
        <f>'DINAMICA PLUS N3'!Z46/1000</f>
        <v>0.12741502883334138</v>
      </c>
      <c r="F776" s="60">
        <f>'DINAMICA PLUS N3'!AA46/1000</f>
        <v>9.2209535605804277E-2</v>
      </c>
      <c r="G776" s="60">
        <f>'DINAMICA PLUS N3'!AB46/1000</f>
        <v>0.10241268341170705</v>
      </c>
      <c r="H776" s="60">
        <f>'DINAMICA PLUS N3'!AC46/1000</f>
        <v>0</v>
      </c>
      <c r="I776" s="60">
        <f>'DINAMICA PLUS N3'!AD46/1000</f>
        <v>0</v>
      </c>
      <c r="J776" s="60">
        <f>'DINAMICA PLUS N3'!AE46/1000</f>
        <v>6.0414771056696751E-2</v>
      </c>
      <c r="K776" s="60">
        <f t="shared" si="775"/>
        <v>5.7197060273972596E-2</v>
      </c>
      <c r="L776" s="60">
        <f t="shared" si="775"/>
        <v>3.0459235616438356E-2</v>
      </c>
      <c r="M776" s="60">
        <f t="shared" si="775"/>
        <v>1.3648038356164384E-2</v>
      </c>
      <c r="N776" s="60">
        <f t="shared" si="775"/>
        <v>2.0236528767123285E-2</v>
      </c>
      <c r="O776" s="60">
        <f t="shared" si="775"/>
        <v>2.0585893150684931E-2</v>
      </c>
      <c r="P776" s="60">
        <f t="shared" si="775"/>
        <v>2.0389827397260276E-2</v>
      </c>
    </row>
    <row r="777" spans="1:88">
      <c r="A777" s="3" t="str">
        <f t="shared" si="772"/>
        <v>6.1TDFEBRERO-26DINAMICA PLUS N1</v>
      </c>
      <c r="B777" s="41" t="str">
        <f t="shared" si="773"/>
        <v>DINAMICA PLUS N1</v>
      </c>
      <c r="C777" s="3" t="s">
        <v>32</v>
      </c>
      <c r="D777" s="38" t="str">
        <f>W24</f>
        <v>FEBRERO-26</v>
      </c>
      <c r="E777" s="60">
        <f>'DINAMICA PLUS N1'!G46/1000</f>
        <v>0.11767077090653166</v>
      </c>
      <c r="F777" s="60">
        <f>'DINAMICA PLUS N1'!H46/1000</f>
        <v>8.7820882534067182E-2</v>
      </c>
      <c r="G777" s="60">
        <f>'DINAMICA PLUS N1'!I46/1000</f>
        <v>0.10090808919028865</v>
      </c>
      <c r="H777" s="60">
        <f>'DINAMICA PLUS N1'!J46/1000</f>
        <v>0</v>
      </c>
      <c r="I777" s="60">
        <f>'DINAMICA PLUS N1'!K46/1000</f>
        <v>0</v>
      </c>
      <c r="J777" s="60">
        <f>'DINAMICA PLUS N1'!L46/1000</f>
        <v>6.5138923098233728E-2</v>
      </c>
      <c r="K777" s="60">
        <f t="shared" si="775"/>
        <v>8.9302378082191783E-2</v>
      </c>
      <c r="L777" s="60">
        <f t="shared" si="775"/>
        <v>5.07252301369863E-2</v>
      </c>
      <c r="M777" s="60">
        <f t="shared" si="775"/>
        <v>2.6854468493150683E-2</v>
      </c>
      <c r="N777" s="60">
        <f t="shared" si="775"/>
        <v>3.3955695890410961E-2</v>
      </c>
      <c r="O777" s="60">
        <f t="shared" si="775"/>
        <v>3.0479761643835618E-2</v>
      </c>
      <c r="P777" s="60">
        <f t="shared" si="775"/>
        <v>3.0148441095890412E-2</v>
      </c>
    </row>
    <row r="778" spans="1:88">
      <c r="A778" s="3" t="str">
        <f t="shared" si="772"/>
        <v>6.1TDFEBRERO-26DINAMICA PLUS N2</v>
      </c>
      <c r="B778" s="41" t="str">
        <f t="shared" si="773"/>
        <v>DINAMICA PLUS N2</v>
      </c>
      <c r="C778" s="3" t="s">
        <v>32</v>
      </c>
      <c r="D778" s="38" t="str">
        <f>W24</f>
        <v>FEBRERO-26</v>
      </c>
      <c r="E778" s="60">
        <f>'DINAMICA PLUS N2'!G46/1000</f>
        <v>0.10802561090653165</v>
      </c>
      <c r="F778" s="60">
        <f>'DINAMICA PLUS N2'!H46/1000</f>
        <v>7.8175722534067182E-2</v>
      </c>
      <c r="G778" s="60">
        <f>'DINAMICA PLUS N2'!I46/1000</f>
        <v>9.1262929190288639E-2</v>
      </c>
      <c r="H778" s="60">
        <f>'DINAMICA PLUS N2'!J46/1000</f>
        <v>0</v>
      </c>
      <c r="I778" s="60">
        <f>'DINAMICA PLUS N2'!K46/1000</f>
        <v>0</v>
      </c>
      <c r="J778" s="60">
        <f>'DINAMICA PLUS N2'!L46/1000</f>
        <v>5.5493763098233742E-2</v>
      </c>
      <c r="K778" s="60">
        <f t="shared" si="775"/>
        <v>8.5192789041095895E-2</v>
      </c>
      <c r="L778" s="60">
        <f t="shared" si="775"/>
        <v>4.6615641095890413E-2</v>
      </c>
      <c r="M778" s="60">
        <f t="shared" si="775"/>
        <v>2.2744879452054795E-2</v>
      </c>
      <c r="N778" s="60">
        <f t="shared" si="775"/>
        <v>2.984610684931507E-2</v>
      </c>
      <c r="O778" s="60">
        <f t="shared" si="775"/>
        <v>2.6370172602739727E-2</v>
      </c>
      <c r="P778" s="60">
        <f t="shared" si="775"/>
        <v>2.6038852054794524E-2</v>
      </c>
    </row>
    <row r="779" spans="1:88">
      <c r="A779" s="3" t="str">
        <f t="shared" si="772"/>
        <v>6.1TDFEBRERO-26DINAMICA PLUS N3</v>
      </c>
      <c r="B779" s="41" t="str">
        <f t="shared" si="773"/>
        <v>DINAMICA PLUS N3</v>
      </c>
      <c r="C779" s="3" t="s">
        <v>32</v>
      </c>
      <c r="D779" s="38" t="str">
        <f>W24</f>
        <v>FEBRERO-26</v>
      </c>
      <c r="E779" s="60">
        <f>'DINAMICA PLUS N3'!G46/1000</f>
        <v>0.10548741090653166</v>
      </c>
      <c r="F779" s="60">
        <f>'DINAMICA PLUS N3'!H46/1000</f>
        <v>7.5637522534067178E-2</v>
      </c>
      <c r="G779" s="60">
        <f>'DINAMICA PLUS N3'!I46/1000</f>
        <v>8.8724729190288648E-2</v>
      </c>
      <c r="H779" s="60">
        <f>'DINAMICA PLUS N3'!J46/1000</f>
        <v>0</v>
      </c>
      <c r="I779" s="60">
        <f>'DINAMICA PLUS N3'!K46/1000</f>
        <v>0</v>
      </c>
      <c r="J779" s="60">
        <f>'DINAMICA PLUS N3'!L46/1000</f>
        <v>5.2955563098233738E-2</v>
      </c>
      <c r="K779" s="60">
        <f t="shared" si="775"/>
        <v>8.2453063013698633E-2</v>
      </c>
      <c r="L779" s="60">
        <f t="shared" si="775"/>
        <v>4.387591506849315E-2</v>
      </c>
      <c r="M779" s="60">
        <f t="shared" si="775"/>
        <v>2.0005153424657533E-2</v>
      </c>
      <c r="N779" s="60">
        <f t="shared" si="775"/>
        <v>2.4366654794520548E-2</v>
      </c>
      <c r="O779" s="60">
        <f t="shared" si="775"/>
        <v>1.9520857534246573E-2</v>
      </c>
      <c r="P779" s="60">
        <f t="shared" si="775"/>
        <v>1.9189536986301371E-2</v>
      </c>
    </row>
    <row r="780" spans="1:88" s="60" customFormat="1">
      <c r="A780" s="3" t="str">
        <f t="shared" si="772"/>
        <v>2.0TDMARZO-26DINAMICA PLUS N1</v>
      </c>
      <c r="B780" s="41" t="str">
        <f t="shared" si="773"/>
        <v>DINAMICA PLUS N1</v>
      </c>
      <c r="C780" s="3" t="s">
        <v>56</v>
      </c>
      <c r="D780" s="38" t="str">
        <f>W25</f>
        <v>MARZO-26</v>
      </c>
      <c r="E780" s="60">
        <f>'DINAMICA PLUS N1'!AT47/1000</f>
        <v>0.19880805146355493</v>
      </c>
      <c r="F780" s="60">
        <f>'DINAMICA PLUS N1'!AU47/1000</f>
        <v>0.13011807147601745</v>
      </c>
      <c r="G780" s="60">
        <f>'DINAMICA PLUS N1'!AV47/1000</f>
        <v>0.10830652567658462</v>
      </c>
      <c r="K780" s="60">
        <f t="shared" si="775"/>
        <v>9.7820309589041102E-2</v>
      </c>
      <c r="L780" s="60">
        <f t="shared" si="775"/>
        <v>5.1302528767123289E-2</v>
      </c>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c r="BR780" s="3"/>
      <c r="BS780" s="3"/>
      <c r="BT780" s="3"/>
      <c r="BU780" s="3"/>
      <c r="BV780" s="3"/>
      <c r="BW780" s="3"/>
      <c r="BX780" s="3"/>
      <c r="BY780" s="3"/>
      <c r="BZ780" s="3"/>
      <c r="CA780" s="3"/>
      <c r="CB780" s="3"/>
      <c r="CC780" s="3"/>
      <c r="CD780" s="3"/>
      <c r="CE780" s="3"/>
      <c r="CF780" s="3"/>
      <c r="CG780" s="3"/>
      <c r="CH780" s="3"/>
      <c r="CI780" s="3"/>
      <c r="CJ780" s="3"/>
    </row>
    <row r="781" spans="1:88" s="60" customFormat="1">
      <c r="A781" s="3" t="str">
        <f t="shared" si="772"/>
        <v>2.0TDMARZO-26DINAMICA PLUS N2</v>
      </c>
      <c r="B781" s="41" t="str">
        <f t="shared" si="773"/>
        <v>DINAMICA PLUS N2</v>
      </c>
      <c r="C781" s="3" t="s">
        <v>56</v>
      </c>
      <c r="D781" s="38" t="str">
        <f>W25</f>
        <v>MARZO-26</v>
      </c>
      <c r="E781" s="60">
        <f>'DINAMICA PLUS N2'!AT47/1000</f>
        <v>0.18154829146355492</v>
      </c>
      <c r="F781" s="60">
        <f>'DINAMICA PLUS N2'!AU47/1000</f>
        <v>0.11285831147601746</v>
      </c>
      <c r="G781" s="60">
        <f>'DINAMICA PLUS N2'!AV47/1000</f>
        <v>9.1046765676584623E-2</v>
      </c>
      <c r="K781" s="60">
        <f t="shared" si="775"/>
        <v>9.2340857534246576E-2</v>
      </c>
      <c r="L781" s="60">
        <f t="shared" si="775"/>
        <v>4.5823076712328763E-2</v>
      </c>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c r="BR781" s="3"/>
      <c r="BS781" s="3"/>
      <c r="BT781" s="3"/>
      <c r="BU781" s="3"/>
      <c r="BV781" s="3"/>
      <c r="BW781" s="3"/>
      <c r="BX781" s="3"/>
      <c r="BY781" s="3"/>
      <c r="BZ781" s="3"/>
      <c r="CA781" s="3"/>
      <c r="CB781" s="3"/>
      <c r="CC781" s="3"/>
      <c r="CD781" s="3"/>
      <c r="CE781" s="3"/>
      <c r="CF781" s="3"/>
      <c r="CG781" s="3"/>
      <c r="CH781" s="3"/>
      <c r="CI781" s="3"/>
      <c r="CJ781" s="3"/>
    </row>
    <row r="782" spans="1:88" s="60" customFormat="1">
      <c r="A782" s="3" t="str">
        <f t="shared" si="772"/>
        <v>2.0TDMARZO-26DINAMICA PLUS N3</v>
      </c>
      <c r="B782" s="41" t="str">
        <f t="shared" si="773"/>
        <v>DINAMICA PLUS N3</v>
      </c>
      <c r="C782" s="3" t="s">
        <v>56</v>
      </c>
      <c r="D782" s="38" t="str">
        <f>W25</f>
        <v>MARZO-26</v>
      </c>
      <c r="E782" s="60">
        <f>'DINAMICA PLUS N3'!AT47/1000</f>
        <v>0.17951773146355493</v>
      </c>
      <c r="F782" s="60">
        <f>'DINAMICA PLUS N3'!AU47/1000</f>
        <v>0.11082775147601745</v>
      </c>
      <c r="G782" s="60">
        <f>'DINAMICA PLUS N3'!AV47/1000</f>
        <v>8.9016205676584637E-2</v>
      </c>
      <c r="K782" s="60">
        <f t="shared" si="775"/>
        <v>8.686140547945205E-2</v>
      </c>
      <c r="L782" s="60">
        <f t="shared" si="775"/>
        <v>4.0343624657534244E-2</v>
      </c>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c r="BE782" s="3"/>
      <c r="BF782" s="3"/>
      <c r="BG782" s="3"/>
      <c r="BH782" s="3"/>
      <c r="BI782" s="3"/>
      <c r="BJ782" s="3"/>
      <c r="BK782" s="3"/>
      <c r="BL782" s="3"/>
      <c r="BM782" s="3"/>
      <c r="BN782" s="3"/>
      <c r="BO782" s="3"/>
      <c r="BP782" s="3"/>
      <c r="BQ782" s="3"/>
      <c r="BR782" s="3"/>
      <c r="BS782" s="3"/>
      <c r="BT782" s="3"/>
      <c r="BU782" s="3"/>
      <c r="BV782" s="3"/>
      <c r="BW782" s="3"/>
      <c r="BX782" s="3"/>
      <c r="BY782" s="3"/>
      <c r="BZ782" s="3"/>
      <c r="CA782" s="3"/>
      <c r="CB782" s="3"/>
      <c r="CC782" s="3"/>
      <c r="CD782" s="3"/>
      <c r="CE782" s="3"/>
      <c r="CF782" s="3"/>
      <c r="CG782" s="3"/>
      <c r="CH782" s="3"/>
      <c r="CI782" s="3"/>
      <c r="CJ782" s="3"/>
    </row>
    <row r="783" spans="1:88">
      <c r="A783" s="3" t="str">
        <f t="shared" si="772"/>
        <v>3.0TDMARZO-26DINAMICA PLUS N1</v>
      </c>
      <c r="B783" s="41" t="str">
        <f t="shared" si="773"/>
        <v>DINAMICA PLUS N1</v>
      </c>
      <c r="C783" s="3" t="s">
        <v>31</v>
      </c>
      <c r="D783" s="38" t="str">
        <f>W25</f>
        <v>MARZO-26</v>
      </c>
      <c r="E783" s="60">
        <f>'DINAMICA PLUS N1'!Z47/1000</f>
        <v>0.1421365888333414</v>
      </c>
      <c r="F783" s="60">
        <f>'DINAMICA PLUS N1'!AA47/1000</f>
        <v>0.14620401764284854</v>
      </c>
      <c r="G783" s="60">
        <f>'DINAMICA PLUS N1'!AB47/1000</f>
        <v>0.11713424341170706</v>
      </c>
      <c r="H783" s="60">
        <f>'DINAMICA PLUS N1'!AC47/1000</f>
        <v>8.7769628608025896E-2</v>
      </c>
      <c r="I783" s="60">
        <f>'DINAMICA PLUS N1'!AD47/1000</f>
        <v>8.1021539138055459E-2</v>
      </c>
      <c r="J783" s="60">
        <f>'DINAMICA PLUS N1'!AE47/1000</f>
        <v>0.10389473347340319</v>
      </c>
      <c r="K783" s="60">
        <f t="shared" si="775"/>
        <v>6.4046375342465753E-2</v>
      </c>
      <c r="L783" s="60">
        <f t="shared" si="775"/>
        <v>3.7308550684931503E-2</v>
      </c>
      <c r="M783" s="60">
        <f t="shared" si="775"/>
        <v>2.0497353424657534E-2</v>
      </c>
      <c r="N783" s="60">
        <f t="shared" si="775"/>
        <v>2.9825569863013698E-2</v>
      </c>
      <c r="O783" s="60">
        <f t="shared" si="775"/>
        <v>3.1544797260273975E-2</v>
      </c>
      <c r="P783" s="60">
        <f t="shared" si="775"/>
        <v>3.1348731506849317E-2</v>
      </c>
    </row>
    <row r="784" spans="1:88">
      <c r="A784" s="3" t="str">
        <f t="shared" si="772"/>
        <v>3.0TDMARZO-26DINAMICA PLUS N2</v>
      </c>
      <c r="B784" s="41" t="str">
        <f t="shared" si="773"/>
        <v>DINAMICA PLUS N2</v>
      </c>
      <c r="C784" s="3" t="s">
        <v>31</v>
      </c>
      <c r="D784" s="38" t="str">
        <f>W25</f>
        <v>MARZO-26</v>
      </c>
      <c r="E784" s="60">
        <f>'DINAMICA PLUS N2'!Z47/1000</f>
        <v>0.12995322883334137</v>
      </c>
      <c r="F784" s="60">
        <f>'DINAMICA PLUS N2'!AA47/1000</f>
        <v>0.13402065764284854</v>
      </c>
      <c r="G784" s="60">
        <f>'DINAMICA PLUS N2'!AB47/1000</f>
        <v>0.10495088341170705</v>
      </c>
      <c r="H784" s="60">
        <f>'DINAMICA PLUS N2'!AC47/1000</f>
        <v>7.5586268608025892E-2</v>
      </c>
      <c r="I784" s="60">
        <f>'DINAMICA PLUS N2'!AD47/1000</f>
        <v>6.8838179138055441E-2</v>
      </c>
      <c r="J784" s="60">
        <f>'DINAMICA PLUS N2'!AE47/1000</f>
        <v>9.1711373473403204E-2</v>
      </c>
      <c r="K784" s="60">
        <f t="shared" si="775"/>
        <v>5.9936786301369858E-2</v>
      </c>
      <c r="L784" s="60">
        <f t="shared" si="775"/>
        <v>3.3198961643835616E-2</v>
      </c>
      <c r="M784" s="60">
        <f t="shared" si="775"/>
        <v>1.6387764383561643E-2</v>
      </c>
      <c r="N784" s="60">
        <f t="shared" si="775"/>
        <v>2.5715980821917811E-2</v>
      </c>
      <c r="O784" s="60">
        <f t="shared" si="775"/>
        <v>2.7435208219178085E-2</v>
      </c>
      <c r="P784" s="60">
        <f t="shared" si="775"/>
        <v>2.7239142465753426E-2</v>
      </c>
    </row>
    <row r="785" spans="1:88">
      <c r="A785" s="3" t="str">
        <f t="shared" si="772"/>
        <v>3.0TDMARZO-26DINAMICA PLUS N3</v>
      </c>
      <c r="B785" s="41" t="str">
        <f t="shared" si="773"/>
        <v>DINAMICA PLUS N3</v>
      </c>
      <c r="C785" s="3" t="s">
        <v>31</v>
      </c>
      <c r="D785" s="38" t="str">
        <f>W25</f>
        <v>MARZO-26</v>
      </c>
      <c r="E785" s="60">
        <f>'DINAMICA PLUS N3'!Z47/1000</f>
        <v>0.12741502883334138</v>
      </c>
      <c r="F785" s="60">
        <f>'DINAMICA PLUS N3'!AA47/1000</f>
        <v>0.13148245764284855</v>
      </c>
      <c r="G785" s="60">
        <f>'DINAMICA PLUS N3'!AB47/1000</f>
        <v>0.10241268341170705</v>
      </c>
      <c r="H785" s="60">
        <f>'DINAMICA PLUS N3'!AC47/1000</f>
        <v>7.3048068608025901E-2</v>
      </c>
      <c r="I785" s="60">
        <f>'DINAMICA PLUS N3'!AD47/1000</f>
        <v>6.6299979138055451E-2</v>
      </c>
      <c r="J785" s="60">
        <f>'DINAMICA PLUS N3'!AE47/1000</f>
        <v>8.9173173473403186E-2</v>
      </c>
      <c r="K785" s="60">
        <f t="shared" si="775"/>
        <v>5.7197060273972596E-2</v>
      </c>
      <c r="L785" s="60">
        <f t="shared" si="775"/>
        <v>3.0459235616438356E-2</v>
      </c>
      <c r="M785" s="60">
        <f t="shared" si="775"/>
        <v>1.3648038356164384E-2</v>
      </c>
      <c r="N785" s="60">
        <f t="shared" si="775"/>
        <v>2.0236528767123285E-2</v>
      </c>
      <c r="O785" s="60">
        <f t="shared" si="775"/>
        <v>2.0585893150684931E-2</v>
      </c>
      <c r="P785" s="60">
        <f t="shared" si="775"/>
        <v>2.0389827397260276E-2</v>
      </c>
    </row>
    <row r="786" spans="1:88">
      <c r="A786" s="3" t="str">
        <f t="shared" si="772"/>
        <v>6.1TDMARZO-26DINAMICA PLUS N1</v>
      </c>
      <c r="B786" s="41" t="str">
        <f t="shared" si="773"/>
        <v>DINAMICA PLUS N1</v>
      </c>
      <c r="C786" s="3" t="s">
        <v>32</v>
      </c>
      <c r="D786" s="38" t="str">
        <f>W25</f>
        <v>MARZO-26</v>
      </c>
      <c r="E786" s="60">
        <f>'DINAMICA PLUS N1'!G47/1000</f>
        <v>0.11767077090653166</v>
      </c>
      <c r="F786" s="60">
        <f>'DINAMICA PLUS N1'!H47/1000</f>
        <v>0.12372984841992862</v>
      </c>
      <c r="G786" s="60">
        <f>'DINAMICA PLUS N1'!I47/1000</f>
        <v>0.10090808919028865</v>
      </c>
      <c r="H786" s="60">
        <f>'DINAMICA PLUS N1'!J47/1000</f>
        <v>7.6601481328578802E-2</v>
      </c>
      <c r="I786" s="60">
        <f>'DINAMICA PLUS N1'!K47/1000</f>
        <v>7.0189382589648061E-2</v>
      </c>
      <c r="J786" s="60">
        <f>'DINAMICA PLUS N1'!L47/1000</f>
        <v>9.0987936229555269E-2</v>
      </c>
      <c r="K786" s="60">
        <f t="shared" si="775"/>
        <v>8.9302378082191783E-2</v>
      </c>
      <c r="L786" s="60">
        <f t="shared" si="775"/>
        <v>5.07252301369863E-2</v>
      </c>
      <c r="M786" s="60">
        <f t="shared" si="775"/>
        <v>2.6854468493150683E-2</v>
      </c>
      <c r="N786" s="60">
        <f t="shared" si="775"/>
        <v>3.3955695890410961E-2</v>
      </c>
      <c r="O786" s="60">
        <f t="shared" si="775"/>
        <v>3.0479761643835618E-2</v>
      </c>
      <c r="P786" s="60">
        <f t="shared" si="775"/>
        <v>3.0148441095890412E-2</v>
      </c>
    </row>
    <row r="787" spans="1:88">
      <c r="A787" s="3" t="str">
        <f t="shared" si="772"/>
        <v>6.1TDMARZO-26DINAMICA PLUS N2</v>
      </c>
      <c r="B787" s="41" t="str">
        <f t="shared" si="773"/>
        <v>DINAMICA PLUS N2</v>
      </c>
      <c r="C787" s="3" t="s">
        <v>32</v>
      </c>
      <c r="D787" s="38" t="str">
        <f>W25</f>
        <v>MARZO-26</v>
      </c>
      <c r="E787" s="60">
        <f>'DINAMICA PLUS N2'!G47/1000</f>
        <v>0.10802561090653165</v>
      </c>
      <c r="F787" s="60">
        <f>'DINAMICA PLUS N2'!H47/1000</f>
        <v>0.11408468841992862</v>
      </c>
      <c r="G787" s="60">
        <f>'DINAMICA PLUS N2'!I47/1000</f>
        <v>9.1262929190288639E-2</v>
      </c>
      <c r="H787" s="60">
        <f>'DINAMICA PLUS N2'!J47/1000</f>
        <v>6.6956321328578788E-2</v>
      </c>
      <c r="I787" s="60">
        <f>'DINAMICA PLUS N2'!K47/1000</f>
        <v>6.0544222589648089E-2</v>
      </c>
      <c r="J787" s="60">
        <f>'DINAMICA PLUS N2'!L47/1000</f>
        <v>8.1342776229555283E-2</v>
      </c>
      <c r="K787" s="60">
        <f t="shared" si="775"/>
        <v>8.5192789041095895E-2</v>
      </c>
      <c r="L787" s="60">
        <f t="shared" si="775"/>
        <v>4.6615641095890413E-2</v>
      </c>
      <c r="M787" s="60">
        <f t="shared" si="775"/>
        <v>2.2744879452054795E-2</v>
      </c>
      <c r="N787" s="60">
        <f t="shared" si="775"/>
        <v>2.984610684931507E-2</v>
      </c>
      <c r="O787" s="60">
        <f t="shared" si="775"/>
        <v>2.6370172602739727E-2</v>
      </c>
      <c r="P787" s="60">
        <f t="shared" si="775"/>
        <v>2.6038852054794524E-2</v>
      </c>
    </row>
    <row r="788" spans="1:88">
      <c r="A788" s="3" t="str">
        <f t="shared" si="772"/>
        <v>6.1TDMARZO-26DINAMICA PLUS N3</v>
      </c>
      <c r="B788" s="41" t="str">
        <f t="shared" si="773"/>
        <v>DINAMICA PLUS N3</v>
      </c>
      <c r="C788" s="3" t="s">
        <v>32</v>
      </c>
      <c r="D788" s="38" t="str">
        <f>W25</f>
        <v>MARZO-26</v>
      </c>
      <c r="E788" s="60">
        <f>'DINAMICA PLUS N3'!G47/1000</f>
        <v>0.10548741090653166</v>
      </c>
      <c r="F788" s="60">
        <f>'DINAMICA PLUS N3'!H47/1000</f>
        <v>0.11154648841992863</v>
      </c>
      <c r="G788" s="60">
        <f>'DINAMICA PLUS N3'!I47/1000</f>
        <v>8.8724729190288648E-2</v>
      </c>
      <c r="H788" s="60">
        <f>'DINAMICA PLUS N3'!J47/1000</f>
        <v>6.4418121328578798E-2</v>
      </c>
      <c r="I788" s="60">
        <f>'DINAMICA PLUS N3'!K47/1000</f>
        <v>5.8006022589648085E-2</v>
      </c>
      <c r="J788" s="60">
        <f>'DINAMICA PLUS N3'!L47/1000</f>
        <v>7.8804576229555279E-2</v>
      </c>
      <c r="K788" s="60">
        <f t="shared" si="775"/>
        <v>8.2453063013698633E-2</v>
      </c>
      <c r="L788" s="60">
        <f t="shared" si="775"/>
        <v>4.387591506849315E-2</v>
      </c>
      <c r="M788" s="60">
        <f t="shared" si="775"/>
        <v>2.0005153424657533E-2</v>
      </c>
      <c r="N788" s="60">
        <f t="shared" si="775"/>
        <v>2.4366654794520548E-2</v>
      </c>
      <c r="O788" s="60">
        <f t="shared" si="775"/>
        <v>1.9520857534246573E-2</v>
      </c>
      <c r="P788" s="60">
        <f t="shared" si="775"/>
        <v>1.9189536986301371E-2</v>
      </c>
    </row>
    <row r="789" spans="1:88" s="60" customFormat="1">
      <c r="A789" s="3" t="str">
        <f t="shared" si="772"/>
        <v>2.0TDABRIL-25DINAMICA PLUS N1</v>
      </c>
      <c r="B789" s="41" t="str">
        <f t="shared" si="773"/>
        <v>DINAMICA PLUS N1</v>
      </c>
      <c r="C789" s="3" t="s">
        <v>56</v>
      </c>
      <c r="D789" s="38" t="str">
        <f>W26</f>
        <v>ABRIL-25</v>
      </c>
      <c r="E789" s="60">
        <f>'DINAMICA PLUS N1'!AT48/1000</f>
        <v>0.15811960424416349</v>
      </c>
      <c r="F789" s="60">
        <f>'DINAMICA PLUS N1'!AU48/1000</f>
        <v>0.11129486933765512</v>
      </c>
      <c r="G789" s="60">
        <f>'DINAMICA PLUS N1'!AV48/1000</f>
        <v>8.9153028985710536E-2</v>
      </c>
      <c r="K789" s="60">
        <f t="shared" si="775"/>
        <v>9.7820309589041102E-2</v>
      </c>
      <c r="L789" s="60">
        <f t="shared" si="775"/>
        <v>5.1302528767123289E-2</v>
      </c>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c r="BE789" s="3"/>
      <c r="BF789" s="3"/>
      <c r="BG789" s="3"/>
      <c r="BH789" s="3"/>
      <c r="BI789" s="3"/>
      <c r="BJ789" s="3"/>
      <c r="BK789" s="3"/>
      <c r="BL789" s="3"/>
      <c r="BM789" s="3"/>
      <c r="BN789" s="3"/>
      <c r="BO789" s="3"/>
      <c r="BP789" s="3"/>
      <c r="BQ789" s="3"/>
      <c r="BR789" s="3"/>
      <c r="BS789" s="3"/>
      <c r="BT789" s="3"/>
      <c r="BU789" s="3"/>
      <c r="BV789" s="3"/>
      <c r="BW789" s="3"/>
      <c r="BX789" s="3"/>
      <c r="BY789" s="3"/>
      <c r="BZ789" s="3"/>
      <c r="CA789" s="3"/>
      <c r="CB789" s="3"/>
      <c r="CC789" s="3"/>
      <c r="CD789" s="3"/>
      <c r="CE789" s="3"/>
      <c r="CF789" s="3"/>
      <c r="CG789" s="3"/>
      <c r="CH789" s="3"/>
      <c r="CI789" s="3"/>
      <c r="CJ789" s="3"/>
    </row>
    <row r="790" spans="1:88" s="60" customFormat="1">
      <c r="A790" s="3" t="str">
        <f t="shared" si="772"/>
        <v>2.0TDABRIL-25DINAMICA PLUS N2</v>
      </c>
      <c r="B790" s="41" t="str">
        <f t="shared" si="773"/>
        <v>DINAMICA PLUS N2</v>
      </c>
      <c r="C790" s="3" t="s">
        <v>56</v>
      </c>
      <c r="D790" s="38" t="str">
        <f>W26</f>
        <v>ABRIL-25</v>
      </c>
      <c r="E790" s="60">
        <f>'DINAMICA PLUS N2'!AT48/1000</f>
        <v>0.14085984424416351</v>
      </c>
      <c r="F790" s="60">
        <f>'DINAMICA PLUS N2'!AU48/1000</f>
        <v>9.4035109337655118E-2</v>
      </c>
      <c r="G790" s="60">
        <f>'DINAMICA PLUS N2'!AV48/1000</f>
        <v>7.1893268985710537E-2</v>
      </c>
      <c r="K790" s="60">
        <f t="shared" si="775"/>
        <v>9.2340857534246576E-2</v>
      </c>
      <c r="L790" s="60">
        <f t="shared" si="775"/>
        <v>4.5823076712328763E-2</v>
      </c>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c r="BE790" s="3"/>
      <c r="BF790" s="3"/>
      <c r="BG790" s="3"/>
      <c r="BH790" s="3"/>
      <c r="BI790" s="3"/>
      <c r="BJ790" s="3"/>
      <c r="BK790" s="3"/>
      <c r="BL790" s="3"/>
      <c r="BM790" s="3"/>
      <c r="BN790" s="3"/>
      <c r="BO790" s="3"/>
      <c r="BP790" s="3"/>
      <c r="BQ790" s="3"/>
      <c r="BR790" s="3"/>
      <c r="BS790" s="3"/>
      <c r="BT790" s="3"/>
      <c r="BU790" s="3"/>
      <c r="BV790" s="3"/>
      <c r="BW790" s="3"/>
      <c r="BX790" s="3"/>
      <c r="BY790" s="3"/>
      <c r="BZ790" s="3"/>
      <c r="CA790" s="3"/>
      <c r="CB790" s="3"/>
      <c r="CC790" s="3"/>
      <c r="CD790" s="3"/>
      <c r="CE790" s="3"/>
      <c r="CF790" s="3"/>
      <c r="CG790" s="3"/>
      <c r="CH790" s="3"/>
      <c r="CI790" s="3"/>
      <c r="CJ790" s="3"/>
    </row>
    <row r="791" spans="1:88" s="60" customFormat="1">
      <c r="A791" s="3" t="str">
        <f t="shared" si="772"/>
        <v>2.0TDABRIL-25DINAMICA PLUS N3</v>
      </c>
      <c r="B791" s="41" t="str">
        <f t="shared" si="773"/>
        <v>DINAMICA PLUS N3</v>
      </c>
      <c r="C791" s="3" t="s">
        <v>56</v>
      </c>
      <c r="D791" s="38" t="str">
        <f>W26</f>
        <v>ABRIL-25</v>
      </c>
      <c r="E791" s="60">
        <f>'DINAMICA PLUS N3'!AT48/1000</f>
        <v>0.13882928424416349</v>
      </c>
      <c r="F791" s="60">
        <f>'DINAMICA PLUS N3'!AU48/1000</f>
        <v>9.2004549337655103E-2</v>
      </c>
      <c r="G791" s="60">
        <f>'DINAMICA PLUS N3'!AV48/1000</f>
        <v>6.9862708985710523E-2</v>
      </c>
      <c r="K791" s="60">
        <f t="shared" si="775"/>
        <v>8.686140547945205E-2</v>
      </c>
      <c r="L791" s="60">
        <f t="shared" si="775"/>
        <v>4.0343624657534244E-2</v>
      </c>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c r="BE791" s="3"/>
      <c r="BF791" s="3"/>
      <c r="BG791" s="3"/>
      <c r="BH791" s="3"/>
      <c r="BI791" s="3"/>
      <c r="BJ791" s="3"/>
      <c r="BK791" s="3"/>
      <c r="BL791" s="3"/>
      <c r="BM791" s="3"/>
      <c r="BN791" s="3"/>
      <c r="BO791" s="3"/>
      <c r="BP791" s="3"/>
      <c r="BQ791" s="3"/>
      <c r="BR791" s="3"/>
      <c r="BS791" s="3"/>
      <c r="BT791" s="3"/>
      <c r="BU791" s="3"/>
      <c r="BV791" s="3"/>
      <c r="BW791" s="3"/>
      <c r="BX791" s="3"/>
      <c r="BY791" s="3"/>
      <c r="BZ791" s="3"/>
      <c r="CA791" s="3"/>
      <c r="CB791" s="3"/>
      <c r="CC791" s="3"/>
      <c r="CD791" s="3"/>
      <c r="CE791" s="3"/>
      <c r="CF791" s="3"/>
      <c r="CG791" s="3"/>
      <c r="CH791" s="3"/>
      <c r="CI791" s="3"/>
      <c r="CJ791" s="3"/>
    </row>
    <row r="792" spans="1:88">
      <c r="A792" s="3" t="str">
        <f t="shared" si="772"/>
        <v>3.0TDABRIL-25DINAMICA PLUS N1</v>
      </c>
      <c r="B792" s="41" t="str">
        <f t="shared" si="773"/>
        <v>DINAMICA PLUS N1</v>
      </c>
      <c r="C792" s="3" t="s">
        <v>31</v>
      </c>
      <c r="D792" s="38" t="str">
        <f>W26</f>
        <v>ABRIL-25</v>
      </c>
      <c r="E792" s="60">
        <f>'DINAMICA PLUS N1'!Z48/1000</f>
        <v>0</v>
      </c>
      <c r="F792" s="60">
        <f>'DINAMICA PLUS N1'!AA48/1000</f>
        <v>0.14620401764284854</v>
      </c>
      <c r="G792" s="60">
        <f>'DINAMICA PLUS N1'!AB48/1000</f>
        <v>0.11713424341170706</v>
      </c>
      <c r="H792" s="60">
        <f>'DINAMICA PLUS N1'!AC48/1000</f>
        <v>8.7769628608025896E-2</v>
      </c>
      <c r="I792" s="60">
        <f>'DINAMICA PLUS N1'!AD48/1000</f>
        <v>8.1021539138055459E-2</v>
      </c>
      <c r="J792" s="60">
        <f>'DINAMICA PLUS N1'!AE48/1000</f>
        <v>8.4719311480864062E-2</v>
      </c>
      <c r="K792" s="60">
        <f t="shared" si="775"/>
        <v>6.4046375342465753E-2</v>
      </c>
      <c r="L792" s="60">
        <f t="shared" si="775"/>
        <v>3.7308550684931503E-2</v>
      </c>
      <c r="M792" s="60">
        <f t="shared" si="775"/>
        <v>2.0497353424657534E-2</v>
      </c>
      <c r="N792" s="60">
        <f t="shared" si="775"/>
        <v>2.9825569863013698E-2</v>
      </c>
      <c r="O792" s="60">
        <f t="shared" si="775"/>
        <v>3.1544797260273975E-2</v>
      </c>
      <c r="P792" s="60">
        <f t="shared" si="775"/>
        <v>3.1348731506849317E-2</v>
      </c>
    </row>
    <row r="793" spans="1:88">
      <c r="A793" s="3" t="str">
        <f t="shared" si="772"/>
        <v>3.0TDABRIL-25DINAMICA PLUS N2</v>
      </c>
      <c r="B793" s="41" t="str">
        <f t="shared" si="773"/>
        <v>DINAMICA PLUS N2</v>
      </c>
      <c r="C793" s="3" t="s">
        <v>31</v>
      </c>
      <c r="D793" s="38" t="str">
        <f>W26</f>
        <v>ABRIL-25</v>
      </c>
      <c r="E793" s="60">
        <f>'DINAMICA PLUS N2'!Z48/1000</f>
        <v>0</v>
      </c>
      <c r="F793" s="60">
        <f>'DINAMICA PLUS N2'!AA48/1000</f>
        <v>0.13402065764284854</v>
      </c>
      <c r="G793" s="60">
        <f>'DINAMICA PLUS N2'!AB48/1000</f>
        <v>0.10495088341170705</v>
      </c>
      <c r="H793" s="60">
        <f>'DINAMICA PLUS N2'!AC48/1000</f>
        <v>7.5586268608025892E-2</v>
      </c>
      <c r="I793" s="60">
        <f>'DINAMICA PLUS N2'!AD48/1000</f>
        <v>6.8838179138055441E-2</v>
      </c>
      <c r="J793" s="60">
        <f>'DINAMICA PLUS N2'!AE48/1000</f>
        <v>7.2535951480864072E-2</v>
      </c>
      <c r="K793" s="60">
        <f t="shared" si="775"/>
        <v>5.9936786301369858E-2</v>
      </c>
      <c r="L793" s="60">
        <f t="shared" si="775"/>
        <v>3.3198961643835616E-2</v>
      </c>
      <c r="M793" s="60">
        <f t="shared" si="775"/>
        <v>1.6387764383561643E-2</v>
      </c>
      <c r="N793" s="60">
        <f t="shared" si="775"/>
        <v>2.5715980821917811E-2</v>
      </c>
      <c r="O793" s="60">
        <f t="shared" si="775"/>
        <v>2.7435208219178085E-2</v>
      </c>
      <c r="P793" s="60">
        <f t="shared" si="775"/>
        <v>2.7239142465753426E-2</v>
      </c>
    </row>
    <row r="794" spans="1:88">
      <c r="A794" s="3" t="str">
        <f t="shared" si="772"/>
        <v>3.0TDABRIL-25DINAMICA PLUS N3</v>
      </c>
      <c r="B794" s="41" t="str">
        <f t="shared" si="773"/>
        <v>DINAMICA PLUS N3</v>
      </c>
      <c r="C794" s="3" t="s">
        <v>31</v>
      </c>
      <c r="D794" s="38" t="str">
        <f>W26</f>
        <v>ABRIL-25</v>
      </c>
      <c r="E794" s="60">
        <f>'DINAMICA PLUS N3'!Z48/1000</f>
        <v>0</v>
      </c>
      <c r="F794" s="60">
        <f>'DINAMICA PLUS N3'!AA48/1000</f>
        <v>0.13148245764284855</v>
      </c>
      <c r="G794" s="60">
        <f>'DINAMICA PLUS N3'!AB48/1000</f>
        <v>0.10241268341170705</v>
      </c>
      <c r="H794" s="60">
        <f>'DINAMICA PLUS N3'!AC48/1000</f>
        <v>7.3048068608025901E-2</v>
      </c>
      <c r="I794" s="60">
        <f>'DINAMICA PLUS N3'!AD48/1000</f>
        <v>6.6299979138055451E-2</v>
      </c>
      <c r="J794" s="60">
        <f>'DINAMICA PLUS N3'!AE48/1000</f>
        <v>6.9997751480864054E-2</v>
      </c>
      <c r="K794" s="60">
        <f t="shared" si="775"/>
        <v>5.7197060273972596E-2</v>
      </c>
      <c r="L794" s="60">
        <f t="shared" si="775"/>
        <v>3.0459235616438356E-2</v>
      </c>
      <c r="M794" s="60">
        <f t="shared" si="775"/>
        <v>1.3648038356164384E-2</v>
      </c>
      <c r="N794" s="60">
        <f t="shared" si="775"/>
        <v>2.0236528767123285E-2</v>
      </c>
      <c r="O794" s="60">
        <f t="shared" si="775"/>
        <v>2.0585893150684931E-2</v>
      </c>
      <c r="P794" s="60">
        <f t="shared" si="775"/>
        <v>2.0389827397260276E-2</v>
      </c>
    </row>
    <row r="795" spans="1:88">
      <c r="A795" s="3" t="str">
        <f t="shared" si="772"/>
        <v>6.1TDABRIL-25DINAMICA PLUS N1</v>
      </c>
      <c r="B795" s="41" t="str">
        <f t="shared" si="773"/>
        <v>DINAMICA PLUS N1</v>
      </c>
      <c r="C795" s="3" t="s">
        <v>32</v>
      </c>
      <c r="D795" s="38" t="str">
        <f>W26</f>
        <v>ABRIL-25</v>
      </c>
      <c r="E795" s="60">
        <f>'DINAMICA PLUS N1'!G48/1000</f>
        <v>0</v>
      </c>
      <c r="F795" s="60">
        <f>'DINAMICA PLUS N1'!H48/1000</f>
        <v>0.12372984841992862</v>
      </c>
      <c r="G795" s="60">
        <f>'DINAMICA PLUS N1'!I48/1000</f>
        <v>0.10090808919028865</v>
      </c>
      <c r="H795" s="60">
        <f>'DINAMICA PLUS N1'!J48/1000</f>
        <v>7.6601481328578802E-2</v>
      </c>
      <c r="I795" s="60">
        <f>'DINAMICA PLUS N1'!K48/1000</f>
        <v>7.0189382589648061E-2</v>
      </c>
      <c r="J795" s="60">
        <f>'DINAMICA PLUS N1'!L48/1000</f>
        <v>7.4279312469730588E-2</v>
      </c>
      <c r="K795" s="60">
        <f t="shared" si="775"/>
        <v>8.9302378082191783E-2</v>
      </c>
      <c r="L795" s="60">
        <f t="shared" si="775"/>
        <v>5.07252301369863E-2</v>
      </c>
      <c r="M795" s="60">
        <f t="shared" si="775"/>
        <v>2.6854468493150683E-2</v>
      </c>
      <c r="N795" s="60">
        <f t="shared" si="775"/>
        <v>3.3955695890410961E-2</v>
      </c>
      <c r="O795" s="60">
        <f t="shared" si="775"/>
        <v>3.0479761643835618E-2</v>
      </c>
      <c r="P795" s="60">
        <f t="shared" si="775"/>
        <v>3.0148441095890412E-2</v>
      </c>
    </row>
    <row r="796" spans="1:88">
      <c r="A796" s="3" t="str">
        <f t="shared" si="772"/>
        <v>6.1TDABRIL-25DINAMICA PLUS N2</v>
      </c>
      <c r="B796" s="41" t="str">
        <f t="shared" si="773"/>
        <v>DINAMICA PLUS N2</v>
      </c>
      <c r="C796" s="3" t="s">
        <v>32</v>
      </c>
      <c r="D796" s="38" t="str">
        <f>W26</f>
        <v>ABRIL-25</v>
      </c>
      <c r="E796" s="60">
        <f>'DINAMICA PLUS N2'!G48/1000</f>
        <v>0</v>
      </c>
      <c r="F796" s="60">
        <f>'DINAMICA PLUS N2'!H48/1000</f>
        <v>0.11408468841992862</v>
      </c>
      <c r="G796" s="60">
        <f>'DINAMICA PLUS N2'!I48/1000</f>
        <v>9.1262929190288639E-2</v>
      </c>
      <c r="H796" s="60">
        <f>'DINAMICA PLUS N2'!J48/1000</f>
        <v>6.6956321328578788E-2</v>
      </c>
      <c r="I796" s="60">
        <f>'DINAMICA PLUS N2'!K48/1000</f>
        <v>6.0544222589648089E-2</v>
      </c>
      <c r="J796" s="60">
        <f>'DINAMICA PLUS N2'!L48/1000</f>
        <v>6.4634152469730588E-2</v>
      </c>
      <c r="K796" s="60">
        <f t="shared" si="775"/>
        <v>8.5192789041095895E-2</v>
      </c>
      <c r="L796" s="60">
        <f t="shared" si="775"/>
        <v>4.6615641095890413E-2</v>
      </c>
      <c r="M796" s="60">
        <f t="shared" si="775"/>
        <v>2.2744879452054795E-2</v>
      </c>
      <c r="N796" s="60">
        <f t="shared" si="775"/>
        <v>2.984610684931507E-2</v>
      </c>
      <c r="O796" s="60">
        <f t="shared" si="775"/>
        <v>2.6370172602739727E-2</v>
      </c>
      <c r="P796" s="60">
        <f t="shared" si="775"/>
        <v>2.6038852054794524E-2</v>
      </c>
    </row>
    <row r="797" spans="1:88">
      <c r="A797" s="3" t="str">
        <f t="shared" si="772"/>
        <v>6.1TDABRIL-25DINAMICA PLUS N3</v>
      </c>
      <c r="B797" s="41" t="str">
        <f t="shared" si="773"/>
        <v>DINAMICA PLUS N3</v>
      </c>
      <c r="C797" s="3" t="s">
        <v>32</v>
      </c>
      <c r="D797" s="38" t="str">
        <f>W26</f>
        <v>ABRIL-25</v>
      </c>
      <c r="E797" s="60">
        <f>'DINAMICA PLUS N3'!G48/1000</f>
        <v>0</v>
      </c>
      <c r="F797" s="60">
        <f>'DINAMICA PLUS N3'!H48/1000</f>
        <v>0.11154648841992863</v>
      </c>
      <c r="G797" s="60">
        <f>'DINAMICA PLUS N3'!I48/1000</f>
        <v>8.8724729190288648E-2</v>
      </c>
      <c r="H797" s="60">
        <f>'DINAMICA PLUS N3'!J48/1000</f>
        <v>6.4418121328578798E-2</v>
      </c>
      <c r="I797" s="60">
        <f>'DINAMICA PLUS N3'!K48/1000</f>
        <v>5.8006022589648085E-2</v>
      </c>
      <c r="J797" s="60">
        <f>'DINAMICA PLUS N3'!L48/1000</f>
        <v>6.2095952469730591E-2</v>
      </c>
      <c r="K797" s="60">
        <f t="shared" si="775"/>
        <v>8.2453063013698633E-2</v>
      </c>
      <c r="L797" s="60">
        <f t="shared" si="775"/>
        <v>4.387591506849315E-2</v>
      </c>
      <c r="M797" s="60">
        <f t="shared" si="775"/>
        <v>2.0005153424657533E-2</v>
      </c>
      <c r="N797" s="60">
        <f t="shared" si="775"/>
        <v>2.4366654794520548E-2</v>
      </c>
      <c r="O797" s="60">
        <f t="shared" si="775"/>
        <v>1.9520857534246573E-2</v>
      </c>
      <c r="P797" s="60">
        <f t="shared" si="775"/>
        <v>1.9189536986301371E-2</v>
      </c>
    </row>
    <row r="798" spans="1:88" s="60" customFormat="1">
      <c r="A798" s="3" t="str">
        <f t="shared" si="772"/>
        <v>2.0TDMAYO-25DINAMICA PLUS N1</v>
      </c>
      <c r="B798" s="41" t="str">
        <f t="shared" si="773"/>
        <v>DINAMICA PLUS N1</v>
      </c>
      <c r="C798" s="3" t="s">
        <v>56</v>
      </c>
      <c r="D798" s="38" t="str">
        <f>W27</f>
        <v>MAYO-25</v>
      </c>
      <c r="E798" s="60">
        <f>'DINAMICA PLUS N1'!AT49/1000</f>
        <v>0.15683955974390903</v>
      </c>
      <c r="F798" s="60">
        <f>'DINAMICA PLUS N1'!AU49/1000</f>
        <v>0.10891561244580748</v>
      </c>
      <c r="G798" s="60">
        <f>'DINAMICA PLUS N1'!AV49/1000</f>
        <v>8.9752237254799305E-2</v>
      </c>
      <c r="K798" s="60">
        <f t="shared" si="775"/>
        <v>9.7820309589041102E-2</v>
      </c>
      <c r="L798" s="60">
        <f t="shared" si="775"/>
        <v>5.1302528767123289E-2</v>
      </c>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c r="BE798" s="3"/>
      <c r="BF798" s="3"/>
      <c r="BG798" s="3"/>
      <c r="BH798" s="3"/>
      <c r="BI798" s="3"/>
      <c r="BJ798" s="3"/>
      <c r="BK798" s="3"/>
      <c r="BL798" s="3"/>
      <c r="BM798" s="3"/>
      <c r="BN798" s="3"/>
      <c r="BO798" s="3"/>
      <c r="BP798" s="3"/>
      <c r="BQ798" s="3"/>
      <c r="BR798" s="3"/>
      <c r="BS798" s="3"/>
      <c r="BT798" s="3"/>
      <c r="BU798" s="3"/>
      <c r="BV798" s="3"/>
      <c r="BW798" s="3"/>
      <c r="BX798" s="3"/>
      <c r="BY798" s="3"/>
      <c r="BZ798" s="3"/>
      <c r="CA798" s="3"/>
      <c r="CB798" s="3"/>
      <c r="CC798" s="3"/>
      <c r="CD798" s="3"/>
      <c r="CE798" s="3"/>
      <c r="CF798" s="3"/>
      <c r="CG798" s="3"/>
      <c r="CH798" s="3"/>
      <c r="CI798" s="3"/>
      <c r="CJ798" s="3"/>
    </row>
    <row r="799" spans="1:88" s="60" customFormat="1">
      <c r="A799" s="3" t="str">
        <f t="shared" si="772"/>
        <v>2.0TDMAYO-25DINAMICA PLUS N2</v>
      </c>
      <c r="B799" s="41" t="str">
        <f t="shared" si="773"/>
        <v>DINAMICA PLUS N2</v>
      </c>
      <c r="C799" s="3" t="s">
        <v>56</v>
      </c>
      <c r="D799" s="38" t="str">
        <f>W27</f>
        <v>MAYO-25</v>
      </c>
      <c r="E799" s="60">
        <f>'DINAMICA PLUS N2'!AT49/1000</f>
        <v>0.13957979974390905</v>
      </c>
      <c r="F799" s="60">
        <f>'DINAMICA PLUS N2'!AU49/1000</f>
        <v>9.1655852445807484E-2</v>
      </c>
      <c r="G799" s="60">
        <f>'DINAMICA PLUS N2'!AV49/1000</f>
        <v>7.2492477254799306E-2</v>
      </c>
      <c r="K799" s="60">
        <f t="shared" si="775"/>
        <v>9.2340857534246576E-2</v>
      </c>
      <c r="L799" s="60">
        <f t="shared" si="775"/>
        <v>4.5823076712328763E-2</v>
      </c>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c r="BR799" s="3"/>
      <c r="BS799" s="3"/>
      <c r="BT799" s="3"/>
      <c r="BU799" s="3"/>
      <c r="BV799" s="3"/>
      <c r="BW799" s="3"/>
      <c r="BX799" s="3"/>
      <c r="BY799" s="3"/>
      <c r="BZ799" s="3"/>
      <c r="CA799" s="3"/>
      <c r="CB799" s="3"/>
      <c r="CC799" s="3"/>
      <c r="CD799" s="3"/>
      <c r="CE799" s="3"/>
      <c r="CF799" s="3"/>
      <c r="CG799" s="3"/>
      <c r="CH799" s="3"/>
      <c r="CI799" s="3"/>
      <c r="CJ799" s="3"/>
    </row>
    <row r="800" spans="1:88" s="60" customFormat="1">
      <c r="A800" s="3" t="str">
        <f t="shared" si="772"/>
        <v>2.0TDMAYO-25DINAMICA PLUS N3</v>
      </c>
      <c r="B800" s="41" t="str">
        <f t="shared" si="773"/>
        <v>DINAMICA PLUS N3</v>
      </c>
      <c r="C800" s="3" t="s">
        <v>56</v>
      </c>
      <c r="D800" s="38" t="str">
        <f>W27</f>
        <v>MAYO-25</v>
      </c>
      <c r="E800" s="60">
        <f>'DINAMICA PLUS N3'!AT49/1000</f>
        <v>0.13754923974390906</v>
      </c>
      <c r="F800" s="60">
        <f>'DINAMICA PLUS N3'!AU49/1000</f>
        <v>8.9625292445807497E-2</v>
      </c>
      <c r="G800" s="60">
        <f>'DINAMICA PLUS N3'!AV49/1000</f>
        <v>7.0461917254799319E-2</v>
      </c>
      <c r="K800" s="60">
        <f t="shared" si="775"/>
        <v>8.686140547945205E-2</v>
      </c>
      <c r="L800" s="60">
        <f t="shared" si="775"/>
        <v>4.0343624657534244E-2</v>
      </c>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c r="BT800" s="3"/>
      <c r="BU800" s="3"/>
      <c r="BV800" s="3"/>
      <c r="BW800" s="3"/>
      <c r="BX800" s="3"/>
      <c r="BY800" s="3"/>
      <c r="BZ800" s="3"/>
      <c r="CA800" s="3"/>
      <c r="CB800" s="3"/>
      <c r="CC800" s="3"/>
      <c r="CD800" s="3"/>
      <c r="CE800" s="3"/>
      <c r="CF800" s="3"/>
      <c r="CG800" s="3"/>
      <c r="CH800" s="3"/>
      <c r="CI800" s="3"/>
      <c r="CJ800" s="3"/>
    </row>
    <row r="801" spans="1:88">
      <c r="A801" s="3" t="str">
        <f t="shared" si="772"/>
        <v>3.0TDMAYO-25DINAMICA PLUS N1</v>
      </c>
      <c r="B801" s="41" t="str">
        <f t="shared" si="773"/>
        <v>DINAMICA PLUS N1</v>
      </c>
      <c r="C801" s="3" t="s">
        <v>31</v>
      </c>
      <c r="D801" s="38" t="str">
        <f>W27</f>
        <v>MAYO-25</v>
      </c>
      <c r="E801" s="60">
        <f>'DINAMICA PLUS N1'!Z49/1000</f>
        <v>0</v>
      </c>
      <c r="F801" s="60">
        <f>'DINAMICA PLUS N1'!AA49/1000</f>
        <v>0</v>
      </c>
      <c r="G801" s="60">
        <f>'DINAMICA PLUS N1'!AB49/1000</f>
        <v>0.14362444893418147</v>
      </c>
      <c r="H801" s="60">
        <f>'DINAMICA PLUS N1'!AC49/1000</f>
        <v>8.4450746140338595E-2</v>
      </c>
      <c r="I801" s="60">
        <f>'DINAMICA PLUS N1'!AD49/1000</f>
        <v>8.124098026789088E-2</v>
      </c>
      <c r="J801" s="60">
        <f>'DINAMICA PLUS N1'!AE49/1000</f>
        <v>8.5300556019913445E-2</v>
      </c>
      <c r="K801" s="60">
        <f t="shared" si="775"/>
        <v>6.4046375342465753E-2</v>
      </c>
      <c r="L801" s="60">
        <f t="shared" si="775"/>
        <v>3.7308550684931503E-2</v>
      </c>
      <c r="M801" s="60">
        <f t="shared" si="775"/>
        <v>2.0497353424657534E-2</v>
      </c>
      <c r="N801" s="60">
        <f t="shared" si="775"/>
        <v>2.9825569863013698E-2</v>
      </c>
      <c r="O801" s="60">
        <f t="shared" si="775"/>
        <v>3.1544797260273975E-2</v>
      </c>
      <c r="P801" s="60">
        <f t="shared" si="775"/>
        <v>3.1348731506849317E-2</v>
      </c>
    </row>
    <row r="802" spans="1:88">
      <c r="A802" s="3" t="str">
        <f t="shared" si="772"/>
        <v>3.0TDMAYO-25DINAMICA PLUS N2</v>
      </c>
      <c r="B802" s="41" t="str">
        <f t="shared" si="773"/>
        <v>DINAMICA PLUS N2</v>
      </c>
      <c r="C802" s="3" t="s">
        <v>31</v>
      </c>
      <c r="D802" s="38" t="str">
        <f>W27</f>
        <v>MAYO-25</v>
      </c>
      <c r="E802" s="60">
        <f>'DINAMICA PLUS N2'!Z49/1000</f>
        <v>0</v>
      </c>
      <c r="F802" s="60">
        <f>'DINAMICA PLUS N2'!AA49/1000</f>
        <v>0</v>
      </c>
      <c r="G802" s="60">
        <f>'DINAMICA PLUS N2'!AB49/1000</f>
        <v>0.13144108893418147</v>
      </c>
      <c r="H802" s="60">
        <f>'DINAMICA PLUS N2'!AC49/1000</f>
        <v>7.2267386140338605E-2</v>
      </c>
      <c r="I802" s="60">
        <f>'DINAMICA PLUS N2'!AD49/1000</f>
        <v>6.9057620267890876E-2</v>
      </c>
      <c r="J802" s="60">
        <f>'DINAMICA PLUS N2'!AE49/1000</f>
        <v>7.3117196019913455E-2</v>
      </c>
      <c r="K802" s="60">
        <f t="shared" si="775"/>
        <v>5.9936786301369858E-2</v>
      </c>
      <c r="L802" s="60">
        <f t="shared" si="775"/>
        <v>3.3198961643835616E-2</v>
      </c>
      <c r="M802" s="60">
        <f t="shared" si="775"/>
        <v>1.6387764383561643E-2</v>
      </c>
      <c r="N802" s="60">
        <f t="shared" si="775"/>
        <v>2.5715980821917811E-2</v>
      </c>
      <c r="O802" s="60">
        <f t="shared" si="775"/>
        <v>2.7435208219178085E-2</v>
      </c>
      <c r="P802" s="60">
        <f t="shared" si="775"/>
        <v>2.7239142465753426E-2</v>
      </c>
    </row>
    <row r="803" spans="1:88">
      <c r="A803" s="3" t="str">
        <f t="shared" si="772"/>
        <v>3.0TDMAYO-25DINAMICA PLUS N3</v>
      </c>
      <c r="B803" s="41" t="str">
        <f t="shared" si="773"/>
        <v>DINAMICA PLUS N3</v>
      </c>
      <c r="C803" s="3" t="s">
        <v>31</v>
      </c>
      <c r="D803" s="38" t="str">
        <f>W27</f>
        <v>MAYO-25</v>
      </c>
      <c r="E803" s="60">
        <f>'DINAMICA PLUS N3'!Z49/1000</f>
        <v>0</v>
      </c>
      <c r="F803" s="60">
        <f>'DINAMICA PLUS N3'!AA49/1000</f>
        <v>0</v>
      </c>
      <c r="G803" s="60">
        <f>'DINAMICA PLUS N3'!AB49/1000</f>
        <v>0.12890288893418145</v>
      </c>
      <c r="H803" s="60">
        <f>'DINAMICA PLUS N3'!AC49/1000</f>
        <v>6.97291861403386E-2</v>
      </c>
      <c r="I803" s="60">
        <f>'DINAMICA PLUS N3'!AD49/1000</f>
        <v>6.6519420267890886E-2</v>
      </c>
      <c r="J803" s="60">
        <f>'DINAMICA PLUS N3'!AE49/1000</f>
        <v>7.0578996019913465E-2</v>
      </c>
      <c r="K803" s="60">
        <f t="shared" si="775"/>
        <v>5.7197060273972596E-2</v>
      </c>
      <c r="L803" s="60">
        <f t="shared" si="775"/>
        <v>3.0459235616438356E-2</v>
      </c>
      <c r="M803" s="60">
        <f t="shared" si="775"/>
        <v>1.3648038356164384E-2</v>
      </c>
      <c r="N803" s="60">
        <f t="shared" si="775"/>
        <v>2.0236528767123285E-2</v>
      </c>
      <c r="O803" s="60">
        <f t="shared" si="775"/>
        <v>2.0585893150684931E-2</v>
      </c>
      <c r="P803" s="60">
        <f t="shared" si="775"/>
        <v>2.0389827397260276E-2</v>
      </c>
    </row>
    <row r="804" spans="1:88">
      <c r="A804" s="3" t="str">
        <f t="shared" si="772"/>
        <v>6.1TDMAYO-25DINAMICA PLUS N1</v>
      </c>
      <c r="B804" s="41" t="str">
        <f t="shared" si="773"/>
        <v>DINAMICA PLUS N1</v>
      </c>
      <c r="C804" s="3" t="s">
        <v>32</v>
      </c>
      <c r="D804" s="38" t="str">
        <f>W27</f>
        <v>MAYO-25</v>
      </c>
      <c r="E804" s="60">
        <f>'DINAMICA PLUS N1'!G49/1000</f>
        <v>0</v>
      </c>
      <c r="F804" s="60">
        <f>'DINAMICA PLUS N1'!H49/1000</f>
        <v>0</v>
      </c>
      <c r="G804" s="60">
        <f>'DINAMICA PLUS N1'!I49/1000</f>
        <v>0.12703257171841045</v>
      </c>
      <c r="H804" s="60">
        <f>'DINAMICA PLUS N1'!J49/1000</f>
        <v>7.3915083635420278E-2</v>
      </c>
      <c r="I804" s="60">
        <f>'DINAMICA PLUS N1'!K49/1000</f>
        <v>7.0778291057397705E-2</v>
      </c>
      <c r="J804" s="60">
        <f>'DINAMICA PLUS N1'!L49/1000</f>
        <v>7.5233525592063019E-2</v>
      </c>
      <c r="K804" s="60">
        <f t="shared" si="775"/>
        <v>8.9302378082191783E-2</v>
      </c>
      <c r="L804" s="60">
        <f t="shared" si="775"/>
        <v>5.07252301369863E-2</v>
      </c>
      <c r="M804" s="60">
        <f t="shared" si="775"/>
        <v>2.6854468493150683E-2</v>
      </c>
      <c r="N804" s="60">
        <f t="shared" si="775"/>
        <v>3.3955695890410961E-2</v>
      </c>
      <c r="O804" s="60">
        <f t="shared" si="775"/>
        <v>3.0479761643835618E-2</v>
      </c>
      <c r="P804" s="60">
        <f t="shared" si="775"/>
        <v>3.0148441095890412E-2</v>
      </c>
    </row>
    <row r="805" spans="1:88">
      <c r="A805" s="3" t="str">
        <f t="shared" si="772"/>
        <v>6.1TDMAYO-25DINAMICA PLUS N2</v>
      </c>
      <c r="B805" s="41" t="str">
        <f t="shared" si="773"/>
        <v>DINAMICA PLUS N2</v>
      </c>
      <c r="C805" s="3" t="s">
        <v>32</v>
      </c>
      <c r="D805" s="38" t="str">
        <f>W27</f>
        <v>MAYO-25</v>
      </c>
      <c r="E805" s="60">
        <f>'DINAMICA PLUS N2'!G49/1000</f>
        <v>0</v>
      </c>
      <c r="F805" s="60">
        <f>'DINAMICA PLUS N2'!H49/1000</f>
        <v>0</v>
      </c>
      <c r="G805" s="60">
        <f>'DINAMICA PLUS N2'!I49/1000</f>
        <v>0.11738741171841047</v>
      </c>
      <c r="H805" s="60">
        <f>'DINAMICA PLUS N2'!J49/1000</f>
        <v>6.4269923635420265E-2</v>
      </c>
      <c r="I805" s="60">
        <f>'DINAMICA PLUS N2'!K49/1000</f>
        <v>6.1133131057397726E-2</v>
      </c>
      <c r="J805" s="60">
        <f>'DINAMICA PLUS N2'!L49/1000</f>
        <v>6.5588365592063033E-2</v>
      </c>
      <c r="K805" s="60">
        <f t="shared" si="775"/>
        <v>8.5192789041095895E-2</v>
      </c>
      <c r="L805" s="60">
        <f t="shared" si="775"/>
        <v>4.6615641095890413E-2</v>
      </c>
      <c r="M805" s="60">
        <f t="shared" si="775"/>
        <v>2.2744879452054795E-2</v>
      </c>
      <c r="N805" s="60">
        <f t="shared" si="775"/>
        <v>2.984610684931507E-2</v>
      </c>
      <c r="O805" s="60">
        <f t="shared" si="775"/>
        <v>2.6370172602739727E-2</v>
      </c>
      <c r="P805" s="60">
        <f t="shared" si="775"/>
        <v>2.6038852054794524E-2</v>
      </c>
    </row>
    <row r="806" spans="1:88">
      <c r="A806" s="3" t="str">
        <f t="shared" si="772"/>
        <v>6.1TDMAYO-25DINAMICA PLUS N3</v>
      </c>
      <c r="B806" s="41" t="str">
        <f t="shared" si="773"/>
        <v>DINAMICA PLUS N3</v>
      </c>
      <c r="C806" s="3" t="s">
        <v>32</v>
      </c>
      <c r="D806" s="38" t="str">
        <f>W27</f>
        <v>MAYO-25</v>
      </c>
      <c r="E806" s="60">
        <f>'DINAMICA PLUS N3'!G49/1000</f>
        <v>0</v>
      </c>
      <c r="F806" s="60">
        <f>'DINAMICA PLUS N3'!H49/1000</f>
        <v>0</v>
      </c>
      <c r="G806" s="60">
        <f>'DINAMICA PLUS N3'!I49/1000</f>
        <v>0.11484921171841046</v>
      </c>
      <c r="H806" s="60">
        <f>'DINAMICA PLUS N3'!J49/1000</f>
        <v>6.1731723635420267E-2</v>
      </c>
      <c r="I806" s="60">
        <f>'DINAMICA PLUS N3'!K49/1000</f>
        <v>5.8594931057397728E-2</v>
      </c>
      <c r="J806" s="60">
        <f>'DINAMICA PLUS N3'!L49/1000</f>
        <v>6.3050165592063043E-2</v>
      </c>
      <c r="K806" s="60">
        <f t="shared" si="775"/>
        <v>8.2453063013698633E-2</v>
      </c>
      <c r="L806" s="60">
        <f t="shared" si="775"/>
        <v>4.387591506849315E-2</v>
      </c>
      <c r="M806" s="60">
        <f t="shared" si="775"/>
        <v>2.0005153424657533E-2</v>
      </c>
      <c r="N806" s="60">
        <f t="shared" si="775"/>
        <v>2.4366654794520548E-2</v>
      </c>
      <c r="O806" s="60">
        <f t="shared" si="775"/>
        <v>1.9520857534246573E-2</v>
      </c>
      <c r="P806" s="60">
        <f t="shared" si="775"/>
        <v>1.9189536986301371E-2</v>
      </c>
    </row>
    <row r="807" spans="1:88" s="60" customFormat="1">
      <c r="A807" s="3" t="str">
        <f t="shared" si="772"/>
        <v>2.0TDJUNIO-25DINAMICA PLUS N1</v>
      </c>
      <c r="B807" s="41" t="str">
        <f t="shared" si="773"/>
        <v>DINAMICA PLUS N1</v>
      </c>
      <c r="C807" s="3" t="s">
        <v>56</v>
      </c>
      <c r="D807" s="38" t="str">
        <f>W28</f>
        <v>JUNIO-25</v>
      </c>
      <c r="E807" s="60">
        <f>'DINAMICA PLUS N1'!AT50/1000</f>
        <v>0.20800440777705739</v>
      </c>
      <c r="F807" s="60">
        <f>'DINAMICA PLUS N1'!AU50/1000</f>
        <v>0.15686476013447859</v>
      </c>
      <c r="G807" s="60">
        <f>'DINAMICA PLUS N1'!AV50/1000</f>
        <v>0.14427788129427677</v>
      </c>
      <c r="K807" s="60">
        <f t="shared" si="775"/>
        <v>9.7820309589041102E-2</v>
      </c>
      <c r="L807" s="60">
        <f t="shared" si="775"/>
        <v>5.1302528767123289E-2</v>
      </c>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c r="BR807" s="3"/>
      <c r="BS807" s="3"/>
      <c r="BT807" s="3"/>
      <c r="BU807" s="3"/>
      <c r="BV807" s="3"/>
      <c r="BW807" s="3"/>
      <c r="BX807" s="3"/>
      <c r="BY807" s="3"/>
      <c r="BZ807" s="3"/>
      <c r="CA807" s="3"/>
      <c r="CB807" s="3"/>
      <c r="CC807" s="3"/>
      <c r="CD807" s="3"/>
      <c r="CE807" s="3"/>
      <c r="CF807" s="3"/>
      <c r="CG807" s="3"/>
      <c r="CH807" s="3"/>
      <c r="CI807" s="3"/>
      <c r="CJ807" s="3"/>
    </row>
    <row r="808" spans="1:88" s="60" customFormat="1">
      <c r="A808" s="3" t="str">
        <f t="shared" si="772"/>
        <v>2.0TDJUNIO-25DINAMICA PLUS N2</v>
      </c>
      <c r="B808" s="41" t="str">
        <f t="shared" si="773"/>
        <v>DINAMICA PLUS N2</v>
      </c>
      <c r="C808" s="3" t="s">
        <v>56</v>
      </c>
      <c r="D808" s="38" t="str">
        <f>W28</f>
        <v>JUNIO-25</v>
      </c>
      <c r="E808" s="60">
        <f>'DINAMICA PLUS N2'!AT50/1000</f>
        <v>0.19074464777705744</v>
      </c>
      <c r="F808" s="60">
        <f>'DINAMICA PLUS N2'!AU50/1000</f>
        <v>0.13960500013447857</v>
      </c>
      <c r="G808" s="60">
        <f>'DINAMICA PLUS N2'!AV50/1000</f>
        <v>0.12701812129427675</v>
      </c>
      <c r="K808" s="60">
        <f t="shared" si="775"/>
        <v>9.2340857534246576E-2</v>
      </c>
      <c r="L808" s="60">
        <f t="shared" si="775"/>
        <v>4.5823076712328763E-2</v>
      </c>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c r="BT808" s="3"/>
      <c r="BU808" s="3"/>
      <c r="BV808" s="3"/>
      <c r="BW808" s="3"/>
      <c r="BX808" s="3"/>
      <c r="BY808" s="3"/>
      <c r="BZ808" s="3"/>
      <c r="CA808" s="3"/>
      <c r="CB808" s="3"/>
      <c r="CC808" s="3"/>
      <c r="CD808" s="3"/>
      <c r="CE808" s="3"/>
      <c r="CF808" s="3"/>
      <c r="CG808" s="3"/>
      <c r="CH808" s="3"/>
      <c r="CI808" s="3"/>
      <c r="CJ808" s="3"/>
    </row>
    <row r="809" spans="1:88" s="60" customFormat="1">
      <c r="A809" s="3" t="str">
        <f t="shared" si="772"/>
        <v>2.0TDJUNIO-25DINAMICA PLUS N3</v>
      </c>
      <c r="B809" s="41" t="str">
        <f t="shared" si="773"/>
        <v>DINAMICA PLUS N3</v>
      </c>
      <c r="C809" s="3" t="s">
        <v>56</v>
      </c>
      <c r="D809" s="38" t="str">
        <f>W28</f>
        <v>JUNIO-25</v>
      </c>
      <c r="E809" s="60">
        <f>'DINAMICA PLUS N3'!AT50/1000</f>
        <v>0.18871408777705742</v>
      </c>
      <c r="F809" s="60">
        <f>'DINAMICA PLUS N3'!AU50/1000</f>
        <v>0.13757444013447861</v>
      </c>
      <c r="G809" s="60">
        <f>'DINAMICA PLUS N3'!AV50/1000</f>
        <v>0.12498756129427674</v>
      </c>
      <c r="K809" s="60">
        <f t="shared" si="775"/>
        <v>8.686140547945205E-2</v>
      </c>
      <c r="L809" s="60">
        <f t="shared" si="775"/>
        <v>4.0343624657534244E-2</v>
      </c>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c r="BR809" s="3"/>
      <c r="BS809" s="3"/>
      <c r="BT809" s="3"/>
      <c r="BU809" s="3"/>
      <c r="BV809" s="3"/>
      <c r="BW809" s="3"/>
      <c r="BX809" s="3"/>
      <c r="BY809" s="3"/>
      <c r="BZ809" s="3"/>
      <c r="CA809" s="3"/>
      <c r="CB809" s="3"/>
      <c r="CC809" s="3"/>
      <c r="CD809" s="3"/>
      <c r="CE809" s="3"/>
      <c r="CF809" s="3"/>
      <c r="CG809" s="3"/>
      <c r="CH809" s="3"/>
      <c r="CI809" s="3"/>
      <c r="CJ809" s="3"/>
    </row>
    <row r="810" spans="1:88">
      <c r="A810" s="3" t="str">
        <f t="shared" si="772"/>
        <v>3.0TDJUNIO-25DINAMICA PLUS N1</v>
      </c>
      <c r="B810" s="41" t="str">
        <f t="shared" si="773"/>
        <v>DINAMICA PLUS N1</v>
      </c>
      <c r="C810" s="3" t="s">
        <v>31</v>
      </c>
      <c r="D810" s="38" t="str">
        <f>W28</f>
        <v>JUNIO-25</v>
      </c>
      <c r="E810" s="60">
        <f>'DINAMICA PLUS N1'!Z50/1000</f>
        <v>0</v>
      </c>
      <c r="F810" s="60">
        <f>'DINAMICA PLUS N1'!AA50/1000</f>
        <v>0</v>
      </c>
      <c r="G810" s="60">
        <f>'DINAMICA PLUS N1'!AB50/1000</f>
        <v>0.14362444893418147</v>
      </c>
      <c r="H810" s="60">
        <f>'DINAMICA PLUS N1'!AC50/1000</f>
        <v>0.13561717932911566</v>
      </c>
      <c r="I810" s="60">
        <f>'DINAMICA PLUS N1'!AD50/1000</f>
        <v>8.124098026789088E-2</v>
      </c>
      <c r="J810" s="60">
        <f>'DINAMICA PLUS N1'!AE50/1000</f>
        <v>0.136766781760571</v>
      </c>
      <c r="K810" s="60">
        <f t="shared" si="775"/>
        <v>6.4046375342465753E-2</v>
      </c>
      <c r="L810" s="60">
        <f t="shared" si="775"/>
        <v>3.7308550684931503E-2</v>
      </c>
      <c r="M810" s="60">
        <f t="shared" ref="L810:P825" si="776">M801</f>
        <v>2.0497353424657534E-2</v>
      </c>
      <c r="N810" s="60">
        <f t="shared" si="776"/>
        <v>2.9825569863013698E-2</v>
      </c>
      <c r="O810" s="60">
        <f t="shared" si="776"/>
        <v>3.1544797260273975E-2</v>
      </c>
      <c r="P810" s="60">
        <f t="shared" si="776"/>
        <v>3.1348731506849317E-2</v>
      </c>
    </row>
    <row r="811" spans="1:88">
      <c r="A811" s="3" t="str">
        <f t="shared" si="772"/>
        <v>3.0TDJUNIO-25DINAMICA PLUS N2</v>
      </c>
      <c r="B811" s="41" t="str">
        <f t="shared" si="773"/>
        <v>DINAMICA PLUS N2</v>
      </c>
      <c r="C811" s="3" t="s">
        <v>31</v>
      </c>
      <c r="D811" s="38" t="str">
        <f>W28</f>
        <v>JUNIO-25</v>
      </c>
      <c r="E811" s="60">
        <f>'DINAMICA PLUS N2'!Z50/1000</f>
        <v>0</v>
      </c>
      <c r="F811" s="60">
        <f>'DINAMICA PLUS N2'!AA50/1000</f>
        <v>0</v>
      </c>
      <c r="G811" s="60">
        <f>'DINAMICA PLUS N2'!AB50/1000</f>
        <v>0.13144108893418147</v>
      </c>
      <c r="H811" s="60">
        <f>'DINAMICA PLUS N2'!AC50/1000</f>
        <v>0.12343381932911567</v>
      </c>
      <c r="I811" s="60">
        <f>'DINAMICA PLUS N2'!AD50/1000</f>
        <v>6.9057620267890876E-2</v>
      </c>
      <c r="J811" s="60">
        <f>'DINAMICA PLUS N2'!AE50/1000</f>
        <v>0.12712162176057101</v>
      </c>
      <c r="K811" s="60">
        <f t="shared" si="775"/>
        <v>5.9936786301369858E-2</v>
      </c>
      <c r="L811" s="60">
        <f t="shared" si="776"/>
        <v>3.3198961643835616E-2</v>
      </c>
      <c r="M811" s="60">
        <f t="shared" si="776"/>
        <v>1.6387764383561643E-2</v>
      </c>
      <c r="N811" s="60">
        <f t="shared" si="776"/>
        <v>2.5715980821917811E-2</v>
      </c>
      <c r="O811" s="60">
        <f t="shared" si="776"/>
        <v>2.7435208219178085E-2</v>
      </c>
      <c r="P811" s="60">
        <f t="shared" si="776"/>
        <v>2.7239142465753426E-2</v>
      </c>
    </row>
    <row r="812" spans="1:88">
      <c r="A812" s="3" t="str">
        <f t="shared" si="772"/>
        <v>3.0TDJUNIO-25DINAMICA PLUS N3</v>
      </c>
      <c r="B812" s="41" t="str">
        <f t="shared" si="773"/>
        <v>DINAMICA PLUS N3</v>
      </c>
      <c r="C812" s="3" t="s">
        <v>31</v>
      </c>
      <c r="D812" s="38" t="str">
        <f>W28</f>
        <v>JUNIO-25</v>
      </c>
      <c r="E812" s="60">
        <f>'DINAMICA PLUS N3'!Z50/1000</f>
        <v>0</v>
      </c>
      <c r="F812" s="60">
        <f>'DINAMICA PLUS N3'!AA50/1000</f>
        <v>0</v>
      </c>
      <c r="G812" s="60">
        <f>'DINAMICA PLUS N3'!AB50/1000</f>
        <v>0.12890288893418145</v>
      </c>
      <c r="H812" s="60">
        <f>'DINAMICA PLUS N3'!AC50/1000</f>
        <v>0.12089561932911566</v>
      </c>
      <c r="I812" s="60">
        <f>'DINAMICA PLUS N3'!AD50/1000</f>
        <v>6.6519420267890886E-2</v>
      </c>
      <c r="J812" s="60">
        <f>'DINAMICA PLUS N3'!AE50/1000</f>
        <v>0.12458342176057101</v>
      </c>
      <c r="K812" s="60">
        <f t="shared" si="775"/>
        <v>5.7197060273972596E-2</v>
      </c>
      <c r="L812" s="60">
        <f t="shared" si="776"/>
        <v>3.0459235616438356E-2</v>
      </c>
      <c r="M812" s="60">
        <f t="shared" si="776"/>
        <v>1.3648038356164384E-2</v>
      </c>
      <c r="N812" s="60">
        <f t="shared" si="776"/>
        <v>2.0236528767123285E-2</v>
      </c>
      <c r="O812" s="60">
        <f t="shared" si="776"/>
        <v>2.0585893150684931E-2</v>
      </c>
      <c r="P812" s="60">
        <f t="shared" si="776"/>
        <v>2.0389827397260276E-2</v>
      </c>
    </row>
    <row r="813" spans="1:88">
      <c r="A813" s="3" t="str">
        <f t="shared" si="772"/>
        <v>6.1TDJUNIO-25DINAMICA PLUS N1</v>
      </c>
      <c r="B813" s="41" t="str">
        <f t="shared" si="773"/>
        <v>DINAMICA PLUS N1</v>
      </c>
      <c r="C813" s="3" t="s">
        <v>32</v>
      </c>
      <c r="D813" s="38" t="str">
        <f>W28</f>
        <v>JUNIO-25</v>
      </c>
      <c r="E813" s="60">
        <f>'DINAMICA PLUS N1'!G50/1000</f>
        <v>0</v>
      </c>
      <c r="F813" s="60">
        <f>'DINAMICA PLUS N1'!H50/1000</f>
        <v>0</v>
      </c>
      <c r="G813" s="60">
        <f>'DINAMICA PLUS N1'!I50/1000</f>
        <v>0.12703257171841045</v>
      </c>
      <c r="H813" s="60">
        <f>'DINAMICA PLUS N1'!J50/1000</f>
        <v>0.12121843357096482</v>
      </c>
      <c r="I813" s="60">
        <f>'DINAMICA PLUS N1'!K50/1000</f>
        <v>7.0778291057397705E-2</v>
      </c>
      <c r="J813" s="60">
        <f>'DINAMICA PLUS N1'!L50/1000</f>
        <v>0.12565563372917415</v>
      </c>
      <c r="K813" s="60">
        <f t="shared" si="775"/>
        <v>8.9302378082191783E-2</v>
      </c>
      <c r="L813" s="60">
        <f t="shared" si="776"/>
        <v>5.07252301369863E-2</v>
      </c>
      <c r="M813" s="60">
        <f t="shared" si="776"/>
        <v>2.6854468493150683E-2</v>
      </c>
      <c r="N813" s="60">
        <f t="shared" si="776"/>
        <v>3.3955695890410961E-2</v>
      </c>
      <c r="O813" s="60">
        <f t="shared" si="776"/>
        <v>3.0479761643835618E-2</v>
      </c>
      <c r="P813" s="60">
        <f t="shared" si="776"/>
        <v>3.0148441095890412E-2</v>
      </c>
    </row>
    <row r="814" spans="1:88">
      <c r="A814" s="3" t="str">
        <f t="shared" si="772"/>
        <v>6.1TDJUNIO-25DINAMICA PLUS N2</v>
      </c>
      <c r="B814" s="41" t="str">
        <f t="shared" si="773"/>
        <v>DINAMICA PLUS N2</v>
      </c>
      <c r="C814" s="3" t="s">
        <v>32</v>
      </c>
      <c r="D814" s="38" t="str">
        <f>W28</f>
        <v>JUNIO-25</v>
      </c>
      <c r="E814" s="60">
        <f>'DINAMICA PLUS N2'!G50/1000</f>
        <v>0</v>
      </c>
      <c r="F814" s="60">
        <f>'DINAMICA PLUS N2'!H50/1000</f>
        <v>0</v>
      </c>
      <c r="G814" s="60">
        <f>'DINAMICA PLUS N2'!I50/1000</f>
        <v>0.11738741171841047</v>
      </c>
      <c r="H814" s="60">
        <f>'DINAMICA PLUS N2'!J50/1000</f>
        <v>0.11157327357096482</v>
      </c>
      <c r="I814" s="60">
        <f>'DINAMICA PLUS N2'!K50/1000</f>
        <v>6.1133131057397726E-2</v>
      </c>
      <c r="J814" s="60">
        <f>'DINAMICA PLUS N2'!L50/1000</f>
        <v>0.11601047372917415</v>
      </c>
      <c r="K814" s="60">
        <f t="shared" si="775"/>
        <v>8.5192789041095895E-2</v>
      </c>
      <c r="L814" s="60">
        <f t="shared" si="776"/>
        <v>4.6615641095890413E-2</v>
      </c>
      <c r="M814" s="60">
        <f t="shared" si="776"/>
        <v>2.2744879452054795E-2</v>
      </c>
      <c r="N814" s="60">
        <f t="shared" si="776"/>
        <v>2.984610684931507E-2</v>
      </c>
      <c r="O814" s="60">
        <f t="shared" si="776"/>
        <v>2.6370172602739727E-2</v>
      </c>
      <c r="P814" s="60">
        <f t="shared" si="776"/>
        <v>2.6038852054794524E-2</v>
      </c>
    </row>
    <row r="815" spans="1:88">
      <c r="A815" s="3" t="str">
        <f t="shared" si="772"/>
        <v>6.1TDJUNIO-25DINAMICA PLUS N3</v>
      </c>
      <c r="B815" s="41" t="str">
        <f t="shared" si="773"/>
        <v>DINAMICA PLUS N3</v>
      </c>
      <c r="C815" s="3" t="s">
        <v>32</v>
      </c>
      <c r="D815" s="38" t="str">
        <f>W28</f>
        <v>JUNIO-25</v>
      </c>
      <c r="E815" s="60">
        <f>'DINAMICA PLUS N3'!G50/1000</f>
        <v>0</v>
      </c>
      <c r="F815" s="60">
        <f>'DINAMICA PLUS N3'!H50/1000</f>
        <v>0</v>
      </c>
      <c r="G815" s="60">
        <f>'DINAMICA PLUS N3'!I50/1000</f>
        <v>0.11484921171841046</v>
      </c>
      <c r="H815" s="60">
        <f>'DINAMICA PLUS N3'!J50/1000</f>
        <v>0.10903507357096483</v>
      </c>
      <c r="I815" s="60">
        <f>'DINAMICA PLUS N3'!K50/1000</f>
        <v>5.8594931057397728E-2</v>
      </c>
      <c r="J815" s="60">
        <f>'DINAMICA PLUS N3'!L50/1000</f>
        <v>0.11347227372917415</v>
      </c>
      <c r="K815" s="60">
        <f t="shared" si="775"/>
        <v>8.2453063013698633E-2</v>
      </c>
      <c r="L815" s="60">
        <f t="shared" si="776"/>
        <v>4.387591506849315E-2</v>
      </c>
      <c r="M815" s="60">
        <f t="shared" si="776"/>
        <v>2.0005153424657533E-2</v>
      </c>
      <c r="N815" s="60">
        <f t="shared" si="776"/>
        <v>2.4366654794520548E-2</v>
      </c>
      <c r="O815" s="60">
        <f t="shared" si="776"/>
        <v>1.9520857534246573E-2</v>
      </c>
      <c r="P815" s="60">
        <f t="shared" si="776"/>
        <v>1.9189536986301371E-2</v>
      </c>
    </row>
    <row r="816" spans="1:88" s="60" customFormat="1">
      <c r="A816" s="3" t="str">
        <f t="shared" si="772"/>
        <v>2.0TDJULIO-25DINAMICA PLUS N1</v>
      </c>
      <c r="B816" s="41" t="str">
        <f t="shared" si="773"/>
        <v>DINAMICA PLUS N1</v>
      </c>
      <c r="C816" s="3" t="s">
        <v>56</v>
      </c>
      <c r="D816" s="38" t="str">
        <f>W29</f>
        <v>JULIO-25</v>
      </c>
      <c r="E816" s="60">
        <f>'DINAMICA PLUS N1'!AT51/1000</f>
        <v>0.2058472260405407</v>
      </c>
      <c r="F816" s="60">
        <f>'DINAMICA PLUS N1'!AU51/1000</f>
        <v>0.15914282424982776</v>
      </c>
      <c r="G816" s="60">
        <f>'DINAMICA PLUS N1'!AV51/1000</f>
        <v>0.13523903006650151</v>
      </c>
      <c r="K816" s="60">
        <f t="shared" si="775"/>
        <v>9.7820309589041102E-2</v>
      </c>
      <c r="L816" s="60">
        <f t="shared" si="776"/>
        <v>5.1302528767123289E-2</v>
      </c>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c r="BT816" s="3"/>
      <c r="BU816" s="3"/>
      <c r="BV816" s="3"/>
      <c r="BW816" s="3"/>
      <c r="BX816" s="3"/>
      <c r="BY816" s="3"/>
      <c r="BZ816" s="3"/>
      <c r="CA816" s="3"/>
      <c r="CB816" s="3"/>
      <c r="CC816" s="3"/>
      <c r="CD816" s="3"/>
      <c r="CE816" s="3"/>
      <c r="CF816" s="3"/>
      <c r="CG816" s="3"/>
      <c r="CH816" s="3"/>
      <c r="CI816" s="3"/>
      <c r="CJ816" s="3"/>
    </row>
    <row r="817" spans="1:88" s="60" customFormat="1">
      <c r="A817" s="3" t="str">
        <f t="shared" si="772"/>
        <v>2.0TDJULIO-25DINAMICA PLUS N2</v>
      </c>
      <c r="B817" s="41" t="str">
        <f t="shared" si="773"/>
        <v>DINAMICA PLUS N2</v>
      </c>
      <c r="C817" s="3" t="s">
        <v>56</v>
      </c>
      <c r="D817" s="38" t="str">
        <f>W29</f>
        <v>JULIO-25</v>
      </c>
      <c r="E817" s="60">
        <f>'DINAMICA PLUS N2'!AT51/1000</f>
        <v>0.18858746604054066</v>
      </c>
      <c r="F817" s="60">
        <f>'DINAMICA PLUS N2'!AU51/1000</f>
        <v>0.14188306424982777</v>
      </c>
      <c r="G817" s="60">
        <f>'DINAMICA PLUS N2'!AV51/1000</f>
        <v>0.11797927006650147</v>
      </c>
      <c r="K817" s="60">
        <f t="shared" si="775"/>
        <v>9.2340857534246576E-2</v>
      </c>
      <c r="L817" s="60">
        <f t="shared" si="776"/>
        <v>4.5823076712328763E-2</v>
      </c>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c r="BR817" s="3"/>
      <c r="BS817" s="3"/>
      <c r="BT817" s="3"/>
      <c r="BU817" s="3"/>
      <c r="BV817" s="3"/>
      <c r="BW817" s="3"/>
      <c r="BX817" s="3"/>
      <c r="BY817" s="3"/>
      <c r="BZ817" s="3"/>
      <c r="CA817" s="3"/>
      <c r="CB817" s="3"/>
      <c r="CC817" s="3"/>
      <c r="CD817" s="3"/>
      <c r="CE817" s="3"/>
      <c r="CF817" s="3"/>
      <c r="CG817" s="3"/>
      <c r="CH817" s="3"/>
      <c r="CI817" s="3"/>
      <c r="CJ817" s="3"/>
    </row>
    <row r="818" spans="1:88" s="60" customFormat="1">
      <c r="A818" s="3" t="str">
        <f t="shared" si="772"/>
        <v>2.0TDJULIO-25DINAMICA PLUS N3</v>
      </c>
      <c r="B818" s="41" t="str">
        <f t="shared" si="773"/>
        <v>DINAMICA PLUS N3</v>
      </c>
      <c r="C818" s="3" t="s">
        <v>56</v>
      </c>
      <c r="D818" s="38" t="str">
        <f>W29</f>
        <v>JULIO-25</v>
      </c>
      <c r="E818" s="60">
        <f>'DINAMICA PLUS N3'!AT51/1000</f>
        <v>0.1865569060405407</v>
      </c>
      <c r="F818" s="60">
        <f>'DINAMICA PLUS N3'!AU51/1000</f>
        <v>0.13985250424982779</v>
      </c>
      <c r="G818" s="60">
        <f>'DINAMICA PLUS N3'!AV51/1000</f>
        <v>0.11594871006650148</v>
      </c>
      <c r="K818" s="60">
        <f t="shared" si="775"/>
        <v>8.686140547945205E-2</v>
      </c>
      <c r="L818" s="60">
        <f t="shared" si="776"/>
        <v>4.0343624657534244E-2</v>
      </c>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c r="BR818" s="3"/>
      <c r="BS818" s="3"/>
      <c r="BT818" s="3"/>
      <c r="BU818" s="3"/>
      <c r="BV818" s="3"/>
      <c r="BW818" s="3"/>
      <c r="BX818" s="3"/>
      <c r="BY818" s="3"/>
      <c r="BZ818" s="3"/>
      <c r="CA818" s="3"/>
      <c r="CB818" s="3"/>
      <c r="CC818" s="3"/>
      <c r="CD818" s="3"/>
      <c r="CE818" s="3"/>
      <c r="CF818" s="3"/>
      <c r="CG818" s="3"/>
      <c r="CH818" s="3"/>
      <c r="CI818" s="3"/>
      <c r="CJ818" s="3"/>
    </row>
    <row r="819" spans="1:88">
      <c r="A819" s="3" t="str">
        <f t="shared" si="772"/>
        <v>3.0TDJULIO-25DINAMICA PLUS N1</v>
      </c>
      <c r="B819" s="41" t="str">
        <f t="shared" si="773"/>
        <v>DINAMICA PLUS N1</v>
      </c>
      <c r="C819" s="3" t="s">
        <v>31</v>
      </c>
      <c r="D819" s="38" t="str">
        <f>W29</f>
        <v>JULIO-25</v>
      </c>
      <c r="E819" s="60">
        <f>'DINAMICA PLUS N1'!Z51/1000</f>
        <v>0.17008428819917418</v>
      </c>
      <c r="F819" s="60">
        <f>'DINAMICA PLUS N1'!AA51/1000</f>
        <v>0.15783242216017374</v>
      </c>
      <c r="G819" s="60">
        <f>'DINAMICA PLUS N1'!AB51/1000</f>
        <v>0.14362444893418147</v>
      </c>
      <c r="H819" s="60">
        <f>'DINAMICA PLUS N1'!AC51/1000</f>
        <v>0.13561717932911566</v>
      </c>
      <c r="I819" s="60">
        <f>'DINAMICA PLUS N1'!AD51/1000</f>
        <v>0</v>
      </c>
      <c r="J819" s="60">
        <f>'DINAMICA PLUS N1'!AE51/1000</f>
        <v>0.13077065770144047</v>
      </c>
      <c r="K819" s="60">
        <f t="shared" si="775"/>
        <v>6.4046375342465753E-2</v>
      </c>
      <c r="L819" s="60">
        <f t="shared" si="776"/>
        <v>3.7308550684931503E-2</v>
      </c>
      <c r="M819" s="60">
        <f t="shared" si="776"/>
        <v>2.0497353424657534E-2</v>
      </c>
      <c r="N819" s="60">
        <f t="shared" si="776"/>
        <v>2.9825569863013698E-2</v>
      </c>
      <c r="O819" s="60">
        <f t="shared" si="776"/>
        <v>3.1544797260273975E-2</v>
      </c>
      <c r="P819" s="60">
        <f t="shared" si="776"/>
        <v>3.1348731506849317E-2</v>
      </c>
    </row>
    <row r="820" spans="1:88">
      <c r="A820" s="3" t="str">
        <f t="shared" si="772"/>
        <v>3.0TDJULIO-25DINAMICA PLUS N2</v>
      </c>
      <c r="B820" s="41" t="str">
        <f t="shared" si="773"/>
        <v>DINAMICA PLUS N2</v>
      </c>
      <c r="C820" s="3" t="s">
        <v>31</v>
      </c>
      <c r="D820" s="38" t="str">
        <f>W29</f>
        <v>JULIO-25</v>
      </c>
      <c r="E820" s="60">
        <f>'DINAMICA PLUS N2'!Z51/1000</f>
        <v>0.16043912819917419</v>
      </c>
      <c r="F820" s="60">
        <f>'DINAMICA PLUS N2'!AA51/1000</f>
        <v>0.14818726216017372</v>
      </c>
      <c r="G820" s="60">
        <f>'DINAMICA PLUS N2'!AB51/1000</f>
        <v>0.13144108893418147</v>
      </c>
      <c r="H820" s="60">
        <f>'DINAMICA PLUS N2'!AC51/1000</f>
        <v>0.12343381932911567</v>
      </c>
      <c r="I820" s="60">
        <f>'DINAMICA PLUS N2'!AD51/1000</f>
        <v>0</v>
      </c>
      <c r="J820" s="60">
        <f>'DINAMICA PLUS N2'!AE51/1000</f>
        <v>0.1185872977014405</v>
      </c>
      <c r="K820" s="60">
        <f t="shared" si="775"/>
        <v>5.9936786301369858E-2</v>
      </c>
      <c r="L820" s="60">
        <f t="shared" si="776"/>
        <v>3.3198961643835616E-2</v>
      </c>
      <c r="M820" s="60">
        <f t="shared" si="776"/>
        <v>1.6387764383561643E-2</v>
      </c>
      <c r="N820" s="60">
        <f t="shared" si="776"/>
        <v>2.5715980821917811E-2</v>
      </c>
      <c r="O820" s="60">
        <f t="shared" si="776"/>
        <v>2.7435208219178085E-2</v>
      </c>
      <c r="P820" s="60">
        <f t="shared" si="776"/>
        <v>2.7239142465753426E-2</v>
      </c>
    </row>
    <row r="821" spans="1:88">
      <c r="A821" s="3" t="str">
        <f t="shared" si="772"/>
        <v>3.0TDJULIO-25DINAMICA PLUS N3</v>
      </c>
      <c r="B821" s="41" t="str">
        <f t="shared" si="773"/>
        <v>DINAMICA PLUS N3</v>
      </c>
      <c r="C821" s="3" t="s">
        <v>31</v>
      </c>
      <c r="D821" s="38" t="str">
        <f>W29</f>
        <v>JULIO-25</v>
      </c>
      <c r="E821" s="60">
        <f>'DINAMICA PLUS N3'!Z51/1000</f>
        <v>0.1579009281991742</v>
      </c>
      <c r="F821" s="60">
        <f>'DINAMICA PLUS N3'!AA51/1000</f>
        <v>0.14564906216017373</v>
      </c>
      <c r="G821" s="60">
        <f>'DINAMICA PLUS N3'!AB51/1000</f>
        <v>0.12890288893418145</v>
      </c>
      <c r="H821" s="60">
        <f>'DINAMICA PLUS N3'!AC51/1000</f>
        <v>0.12089561932911566</v>
      </c>
      <c r="I821" s="60">
        <f>'DINAMICA PLUS N3'!AD51/1000</f>
        <v>0</v>
      </c>
      <c r="J821" s="60">
        <f>'DINAMICA PLUS N3'!AE51/1000</f>
        <v>0.11604909770144048</v>
      </c>
      <c r="K821" s="60">
        <f t="shared" si="775"/>
        <v>5.7197060273972596E-2</v>
      </c>
      <c r="L821" s="60">
        <f t="shared" si="776"/>
        <v>3.0459235616438356E-2</v>
      </c>
      <c r="M821" s="60">
        <f t="shared" si="776"/>
        <v>1.3648038356164384E-2</v>
      </c>
      <c r="N821" s="60">
        <f t="shared" si="776"/>
        <v>2.0236528767123285E-2</v>
      </c>
      <c r="O821" s="60">
        <f t="shared" si="776"/>
        <v>2.0585893150684931E-2</v>
      </c>
      <c r="P821" s="60">
        <f t="shared" si="776"/>
        <v>2.0389827397260276E-2</v>
      </c>
    </row>
    <row r="822" spans="1:88">
      <c r="A822" s="3" t="str">
        <f t="shared" si="772"/>
        <v>6.1TDJULIO-25DINAMICA PLUS N1</v>
      </c>
      <c r="B822" s="41" t="str">
        <f t="shared" si="773"/>
        <v>DINAMICA PLUS N1</v>
      </c>
      <c r="C822" s="3" t="s">
        <v>32</v>
      </c>
      <c r="D822" s="38" t="str">
        <f>W29</f>
        <v>JULIO-25</v>
      </c>
      <c r="E822" s="60">
        <f>'DINAMICA PLUS N1'!G51/1000</f>
        <v>0.14749876083096641</v>
      </c>
      <c r="F822" s="60">
        <f>'DINAMICA PLUS N1'!H51/1000</f>
        <v>0.13837790519094037</v>
      </c>
      <c r="G822" s="60">
        <f>'DINAMICA PLUS N1'!I51/1000</f>
        <v>0.12703257171841045</v>
      </c>
      <c r="H822" s="60">
        <f>'DINAMICA PLUS N1'!J51/1000</f>
        <v>0.12121843357096482</v>
      </c>
      <c r="I822" s="60">
        <f>'DINAMICA PLUS N1'!K51/1000</f>
        <v>0</v>
      </c>
      <c r="J822" s="60">
        <f>'DINAMICA PLUS N1'!L51/1000</f>
        <v>0.11748374053810449</v>
      </c>
      <c r="K822" s="60">
        <f t="shared" si="775"/>
        <v>8.9302378082191783E-2</v>
      </c>
      <c r="L822" s="60">
        <f t="shared" si="776"/>
        <v>5.07252301369863E-2</v>
      </c>
      <c r="M822" s="60">
        <f t="shared" si="776"/>
        <v>2.6854468493150683E-2</v>
      </c>
      <c r="N822" s="60">
        <f t="shared" si="776"/>
        <v>3.3955695890410961E-2</v>
      </c>
      <c r="O822" s="60">
        <f t="shared" si="776"/>
        <v>3.0479761643835618E-2</v>
      </c>
      <c r="P822" s="60">
        <f t="shared" si="776"/>
        <v>3.0148441095890412E-2</v>
      </c>
    </row>
    <row r="823" spans="1:88">
      <c r="A823" s="3" t="str">
        <f t="shared" si="772"/>
        <v>6.1TDJULIO-25DINAMICA PLUS N2</v>
      </c>
      <c r="B823" s="41" t="str">
        <f t="shared" si="773"/>
        <v>DINAMICA PLUS N2</v>
      </c>
      <c r="C823" s="3" t="s">
        <v>32</v>
      </c>
      <c r="D823" s="38" t="str">
        <f>W29</f>
        <v>JULIO-25</v>
      </c>
      <c r="E823" s="60">
        <f>'DINAMICA PLUS N2'!G51/1000</f>
        <v>0.1378536008309664</v>
      </c>
      <c r="F823" s="60">
        <f>'DINAMICA PLUS N2'!H51/1000</f>
        <v>0.12873274519094036</v>
      </c>
      <c r="G823" s="60">
        <f>'DINAMICA PLUS N2'!I51/1000</f>
        <v>0.11738741171841047</v>
      </c>
      <c r="H823" s="60">
        <f>'DINAMICA PLUS N2'!J51/1000</f>
        <v>0.11157327357096482</v>
      </c>
      <c r="I823" s="60">
        <f>'DINAMICA PLUS N2'!K51/1000</f>
        <v>0</v>
      </c>
      <c r="J823" s="60">
        <f>'DINAMICA PLUS N2'!L51/1000</f>
        <v>0.10783858053810451</v>
      </c>
      <c r="K823" s="60">
        <f t="shared" si="775"/>
        <v>8.5192789041095895E-2</v>
      </c>
      <c r="L823" s="60">
        <f t="shared" si="776"/>
        <v>4.6615641095890413E-2</v>
      </c>
      <c r="M823" s="60">
        <f t="shared" si="776"/>
        <v>2.2744879452054795E-2</v>
      </c>
      <c r="N823" s="60">
        <f t="shared" si="776"/>
        <v>2.984610684931507E-2</v>
      </c>
      <c r="O823" s="60">
        <f t="shared" si="776"/>
        <v>2.6370172602739727E-2</v>
      </c>
      <c r="P823" s="60">
        <f t="shared" si="776"/>
        <v>2.6038852054794524E-2</v>
      </c>
    </row>
    <row r="824" spans="1:88">
      <c r="A824" s="3" t="str">
        <f t="shared" si="772"/>
        <v>6.1TDJULIO-25DINAMICA PLUS N3</v>
      </c>
      <c r="B824" s="41" t="str">
        <f t="shared" si="773"/>
        <v>DINAMICA PLUS N3</v>
      </c>
      <c r="C824" s="3" t="s">
        <v>32</v>
      </c>
      <c r="D824" s="38" t="str">
        <f>W29</f>
        <v>JULIO-25</v>
      </c>
      <c r="E824" s="60">
        <f>'DINAMICA PLUS N3'!G51/1000</f>
        <v>0.13531540083096641</v>
      </c>
      <c r="F824" s="60">
        <f>'DINAMICA PLUS N3'!H51/1000</f>
        <v>0.12619454519094037</v>
      </c>
      <c r="G824" s="60">
        <f>'DINAMICA PLUS N3'!I51/1000</f>
        <v>0.11484921171841046</v>
      </c>
      <c r="H824" s="60">
        <f>'DINAMICA PLUS N3'!J51/1000</f>
        <v>0.10903507357096483</v>
      </c>
      <c r="I824" s="60">
        <f>'DINAMICA PLUS N3'!K51/1000</f>
        <v>0</v>
      </c>
      <c r="J824" s="60">
        <f>'DINAMICA PLUS N3'!L51/1000</f>
        <v>0.1053003805381045</v>
      </c>
      <c r="K824" s="60">
        <f t="shared" si="775"/>
        <v>8.2453063013698633E-2</v>
      </c>
      <c r="L824" s="60">
        <f t="shared" si="776"/>
        <v>4.387591506849315E-2</v>
      </c>
      <c r="M824" s="60">
        <f t="shared" si="776"/>
        <v>2.0005153424657533E-2</v>
      </c>
      <c r="N824" s="60">
        <f t="shared" si="776"/>
        <v>2.4366654794520548E-2</v>
      </c>
      <c r="O824" s="60">
        <f t="shared" si="776"/>
        <v>1.9520857534246573E-2</v>
      </c>
      <c r="P824" s="60">
        <f t="shared" si="776"/>
        <v>1.9189536986301371E-2</v>
      </c>
    </row>
    <row r="825" spans="1:88" s="60" customFormat="1">
      <c r="A825" s="3" t="str">
        <f t="shared" si="772"/>
        <v>2.0TDAGOSTO-25DINAMICA PLUS N1</v>
      </c>
      <c r="B825" s="41" t="str">
        <f t="shared" si="773"/>
        <v>DINAMICA PLUS N1</v>
      </c>
      <c r="C825" s="3" t="s">
        <v>56</v>
      </c>
      <c r="D825" s="38" t="str">
        <f>W30</f>
        <v>AGOSTO-25</v>
      </c>
      <c r="E825" s="60">
        <f>'DINAMICA PLUS N1'!AT52/1000</f>
        <v>0.2026371648052793</v>
      </c>
      <c r="F825" s="60">
        <f>'DINAMICA PLUS N1'!AU52/1000</f>
        <v>0.15068825835102606</v>
      </c>
      <c r="G825" s="60">
        <f>'DINAMICA PLUS N1'!AV52/1000</f>
        <v>0.13228741981872832</v>
      </c>
      <c r="K825" s="60">
        <f t="shared" si="775"/>
        <v>9.7820309589041102E-2</v>
      </c>
      <c r="L825" s="60">
        <f t="shared" si="776"/>
        <v>5.1302528767123289E-2</v>
      </c>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c r="BR825" s="3"/>
      <c r="BS825" s="3"/>
      <c r="BT825" s="3"/>
      <c r="BU825" s="3"/>
      <c r="BV825" s="3"/>
      <c r="BW825" s="3"/>
      <c r="BX825" s="3"/>
      <c r="BY825" s="3"/>
      <c r="BZ825" s="3"/>
      <c r="CA825" s="3"/>
      <c r="CB825" s="3"/>
      <c r="CC825" s="3"/>
      <c r="CD825" s="3"/>
      <c r="CE825" s="3"/>
      <c r="CF825" s="3"/>
      <c r="CG825" s="3"/>
      <c r="CH825" s="3"/>
      <c r="CI825" s="3"/>
      <c r="CJ825" s="3"/>
    </row>
    <row r="826" spans="1:88" s="60" customFormat="1">
      <c r="A826" s="3" t="str">
        <f t="shared" si="772"/>
        <v>2.0TDAGOSTO-25DINAMICA PLUS N2</v>
      </c>
      <c r="B826" s="41" t="str">
        <f t="shared" si="773"/>
        <v>DINAMICA PLUS N2</v>
      </c>
      <c r="C826" s="3" t="s">
        <v>56</v>
      </c>
      <c r="D826" s="38" t="str">
        <f>W30</f>
        <v>AGOSTO-25</v>
      </c>
      <c r="E826" s="60">
        <f>'DINAMICA PLUS N2'!AT52/1000</f>
        <v>0.18537740480527931</v>
      </c>
      <c r="F826" s="60">
        <f>'DINAMICA PLUS N2'!AU52/1000</f>
        <v>0.13342849835102608</v>
      </c>
      <c r="G826" s="60">
        <f>'DINAMICA PLUS N2'!AV52/1000</f>
        <v>0.11502765981872831</v>
      </c>
      <c r="K826" s="60">
        <f t="shared" si="775"/>
        <v>9.2340857534246576E-2</v>
      </c>
      <c r="L826" s="60">
        <f t="shared" ref="L826:P835" si="777">L817</f>
        <v>4.5823076712328763E-2</v>
      </c>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c r="BR826" s="3"/>
      <c r="BS826" s="3"/>
      <c r="BT826" s="3"/>
      <c r="BU826" s="3"/>
      <c r="BV826" s="3"/>
      <c r="BW826" s="3"/>
      <c r="BX826" s="3"/>
      <c r="BY826" s="3"/>
      <c r="BZ826" s="3"/>
      <c r="CA826" s="3"/>
      <c r="CB826" s="3"/>
      <c r="CC826" s="3"/>
      <c r="CD826" s="3"/>
      <c r="CE826" s="3"/>
      <c r="CF826" s="3"/>
      <c r="CG826" s="3"/>
      <c r="CH826" s="3"/>
      <c r="CI826" s="3"/>
      <c r="CJ826" s="3"/>
    </row>
    <row r="827" spans="1:88" s="60" customFormat="1">
      <c r="A827" s="3" t="str">
        <f t="shared" si="772"/>
        <v>2.0TDAGOSTO-25DINAMICA PLUS N3</v>
      </c>
      <c r="B827" s="41" t="str">
        <f t="shared" si="773"/>
        <v>DINAMICA PLUS N3</v>
      </c>
      <c r="C827" s="3" t="s">
        <v>56</v>
      </c>
      <c r="D827" s="38" t="str">
        <f>W30</f>
        <v>AGOSTO-25</v>
      </c>
      <c r="E827" s="60">
        <f>'DINAMICA PLUS N3'!AT52/1000</f>
        <v>0.1833468448052793</v>
      </c>
      <c r="F827" s="60">
        <f>'DINAMICA PLUS N3'!AU52/1000</f>
        <v>0.13139793835102606</v>
      </c>
      <c r="G827" s="60">
        <f>'DINAMICA PLUS N3'!AV52/1000</f>
        <v>0.11299709981872831</v>
      </c>
      <c r="K827" s="60">
        <f t="shared" si="775"/>
        <v>8.686140547945205E-2</v>
      </c>
      <c r="L827" s="60">
        <f t="shared" si="777"/>
        <v>4.0343624657534244E-2</v>
      </c>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c r="BR827" s="3"/>
      <c r="BS827" s="3"/>
      <c r="BT827" s="3"/>
      <c r="BU827" s="3"/>
      <c r="BV827" s="3"/>
      <c r="BW827" s="3"/>
      <c r="BX827" s="3"/>
      <c r="BY827" s="3"/>
      <c r="BZ827" s="3"/>
      <c r="CA827" s="3"/>
      <c r="CB827" s="3"/>
      <c r="CC827" s="3"/>
      <c r="CD827" s="3"/>
      <c r="CE827" s="3"/>
      <c r="CF827" s="3"/>
      <c r="CG827" s="3"/>
      <c r="CH827" s="3"/>
      <c r="CI827" s="3"/>
      <c r="CJ827" s="3"/>
    </row>
    <row r="828" spans="1:88">
      <c r="A828" s="3" t="str">
        <f t="shared" si="772"/>
        <v>3.0TDAGOSTO-25DINAMICA PLUS N1</v>
      </c>
      <c r="B828" s="41" t="str">
        <f t="shared" si="773"/>
        <v>DINAMICA PLUS N1</v>
      </c>
      <c r="C828" s="3" t="s">
        <v>31</v>
      </c>
      <c r="D828" s="38" t="str">
        <f>W30</f>
        <v>AGOSTO-25</v>
      </c>
      <c r="E828" s="60">
        <f>'DINAMICA PLUS N1'!Z52/1000</f>
        <v>0.17008428819917418</v>
      </c>
      <c r="F828" s="60">
        <f>'DINAMICA PLUS N1'!AA52/1000</f>
        <v>0.15783242216017374</v>
      </c>
      <c r="G828" s="60">
        <f>'DINAMICA PLUS N1'!AB52/1000</f>
        <v>0.13876835668502274</v>
      </c>
      <c r="H828" s="60">
        <f>'DINAMICA PLUS N1'!AC52/1000</f>
        <v>0.12866318725218012</v>
      </c>
      <c r="I828" s="60">
        <f>'DINAMICA PLUS N1'!AD52/1000</f>
        <v>0</v>
      </c>
      <c r="J828" s="60">
        <f>'DINAMICA PLUS N1'!AE52/1000</f>
        <v>0.12781904745366732</v>
      </c>
      <c r="K828" s="60">
        <f t="shared" si="775"/>
        <v>6.4046375342465753E-2</v>
      </c>
      <c r="L828" s="60">
        <f t="shared" si="777"/>
        <v>3.7308550684931503E-2</v>
      </c>
      <c r="M828" s="60">
        <f t="shared" si="777"/>
        <v>2.0497353424657534E-2</v>
      </c>
      <c r="N828" s="60">
        <f t="shared" si="777"/>
        <v>2.9825569863013698E-2</v>
      </c>
      <c r="O828" s="60">
        <f t="shared" si="777"/>
        <v>3.1544797260273975E-2</v>
      </c>
      <c r="P828" s="60">
        <f t="shared" si="777"/>
        <v>3.1348731506849317E-2</v>
      </c>
    </row>
    <row r="829" spans="1:88">
      <c r="A829" s="3" t="str">
        <f t="shared" si="772"/>
        <v>3.0TDAGOSTO-25DINAMICA PLUS N2</v>
      </c>
      <c r="B829" s="41" t="str">
        <f t="shared" si="773"/>
        <v>DINAMICA PLUS N2</v>
      </c>
      <c r="C829" s="3" t="s">
        <v>31</v>
      </c>
      <c r="D829" s="38" t="str">
        <f>W30</f>
        <v>AGOSTO-25</v>
      </c>
      <c r="E829" s="60">
        <f>'DINAMICA PLUS N2'!Z52/1000</f>
        <v>0.16043912819917419</v>
      </c>
      <c r="F829" s="60">
        <f>'DINAMICA PLUS N2'!AA52/1000</f>
        <v>0.14818726216017372</v>
      </c>
      <c r="G829" s="60">
        <f>'DINAMICA PLUS N2'!AB52/1000</f>
        <v>0.12658499668502277</v>
      </c>
      <c r="H829" s="60">
        <f>'DINAMICA PLUS N2'!AC52/1000</f>
        <v>0.11647982725218012</v>
      </c>
      <c r="I829" s="60">
        <f>'DINAMICA PLUS N2'!AD52/1000</f>
        <v>0</v>
      </c>
      <c r="J829" s="60">
        <f>'DINAMICA PLUS N2'!AE52/1000</f>
        <v>0.11563568745366731</v>
      </c>
      <c r="K829" s="60">
        <f t="shared" si="775"/>
        <v>5.9936786301369858E-2</v>
      </c>
      <c r="L829" s="60">
        <f t="shared" si="777"/>
        <v>3.3198961643835616E-2</v>
      </c>
      <c r="M829" s="60">
        <f t="shared" si="777"/>
        <v>1.6387764383561643E-2</v>
      </c>
      <c r="N829" s="60">
        <f t="shared" si="777"/>
        <v>2.5715980821917811E-2</v>
      </c>
      <c r="O829" s="60">
        <f t="shared" si="777"/>
        <v>2.7435208219178085E-2</v>
      </c>
      <c r="P829" s="60">
        <f t="shared" si="777"/>
        <v>2.7239142465753426E-2</v>
      </c>
    </row>
    <row r="830" spans="1:88">
      <c r="A830" s="3" t="str">
        <f t="shared" si="772"/>
        <v>3.0TDAGOSTO-25DINAMICA PLUS N3</v>
      </c>
      <c r="B830" s="41" t="str">
        <f t="shared" ref="B830:B869" si="778">B827</f>
        <v>DINAMICA PLUS N3</v>
      </c>
      <c r="C830" s="3" t="s">
        <v>31</v>
      </c>
      <c r="D830" s="38" t="str">
        <f>W30</f>
        <v>AGOSTO-25</v>
      </c>
      <c r="E830" s="60">
        <f>'DINAMICA PLUS N3'!Z52/1000</f>
        <v>0.1579009281991742</v>
      </c>
      <c r="F830" s="60">
        <f>'DINAMICA PLUS N3'!AA52/1000</f>
        <v>0.14564906216017373</v>
      </c>
      <c r="G830" s="60">
        <f>'DINAMICA PLUS N3'!AB52/1000</f>
        <v>0.12404679668502278</v>
      </c>
      <c r="H830" s="60">
        <f>'DINAMICA PLUS N3'!AC52/1000</f>
        <v>0.11394162725218011</v>
      </c>
      <c r="I830" s="60">
        <f>'DINAMICA PLUS N3'!AD52/1000</f>
        <v>0</v>
      </c>
      <c r="J830" s="60">
        <f>'DINAMICA PLUS N3'!AE52/1000</f>
        <v>0.11309748745366732</v>
      </c>
      <c r="K830" s="60">
        <f t="shared" si="775"/>
        <v>5.7197060273972596E-2</v>
      </c>
      <c r="L830" s="60">
        <f t="shared" si="777"/>
        <v>3.0459235616438356E-2</v>
      </c>
      <c r="M830" s="60">
        <f t="shared" si="777"/>
        <v>1.3648038356164384E-2</v>
      </c>
      <c r="N830" s="60">
        <f t="shared" si="777"/>
        <v>2.0236528767123285E-2</v>
      </c>
      <c r="O830" s="60">
        <f t="shared" si="777"/>
        <v>2.0585893150684931E-2</v>
      </c>
      <c r="P830" s="60">
        <f t="shared" si="777"/>
        <v>2.0389827397260276E-2</v>
      </c>
    </row>
    <row r="831" spans="1:88">
      <c r="A831" s="3" t="str">
        <f t="shared" si="772"/>
        <v>6.1TDAGOSTO-25DINAMICA PLUS N1</v>
      </c>
      <c r="B831" s="41" t="str">
        <f t="shared" si="778"/>
        <v>DINAMICA PLUS N1</v>
      </c>
      <c r="C831" s="3" t="s">
        <v>32</v>
      </c>
      <c r="D831" s="38" t="str">
        <f>W30</f>
        <v>AGOSTO-25</v>
      </c>
      <c r="E831" s="60">
        <f>'DINAMICA PLUS N1'!G52/1000</f>
        <v>0.14749876083096641</v>
      </c>
      <c r="F831" s="60">
        <f>'DINAMICA PLUS N1'!H52/1000</f>
        <v>0.13837790519094037</v>
      </c>
      <c r="G831" s="60">
        <f>'DINAMICA PLUS N1'!I52/1000</f>
        <v>0.12243277977562893</v>
      </c>
      <c r="H831" s="60">
        <f>'DINAMICA PLUS N1'!J52/1000</f>
        <v>0.1148062300857017</v>
      </c>
      <c r="I831" s="60">
        <f>'DINAMICA PLUS N1'!K52/1000</f>
        <v>0</v>
      </c>
      <c r="J831" s="60">
        <f>'DINAMICA PLUS N1'!L52/1000</f>
        <v>0.11476768557654043</v>
      </c>
      <c r="K831" s="60">
        <f t="shared" si="775"/>
        <v>8.9302378082191783E-2</v>
      </c>
      <c r="L831" s="60">
        <f t="shared" si="777"/>
        <v>5.07252301369863E-2</v>
      </c>
      <c r="M831" s="60">
        <f t="shared" si="777"/>
        <v>2.6854468493150683E-2</v>
      </c>
      <c r="N831" s="60">
        <f t="shared" si="777"/>
        <v>3.3955695890410961E-2</v>
      </c>
      <c r="O831" s="60">
        <f t="shared" si="777"/>
        <v>3.0479761643835618E-2</v>
      </c>
      <c r="P831" s="60">
        <f t="shared" si="777"/>
        <v>3.0148441095890412E-2</v>
      </c>
    </row>
    <row r="832" spans="1:88">
      <c r="A832" s="3" t="str">
        <f t="shared" si="772"/>
        <v>6.1TDAGOSTO-25DINAMICA PLUS N2</v>
      </c>
      <c r="B832" s="41" t="str">
        <f t="shared" si="778"/>
        <v>DINAMICA PLUS N2</v>
      </c>
      <c r="C832" s="3" t="s">
        <v>32</v>
      </c>
      <c r="D832" s="38" t="str">
        <f>W30</f>
        <v>AGOSTO-25</v>
      </c>
      <c r="E832" s="60">
        <f>'DINAMICA PLUS N2'!G52/1000</f>
        <v>0.1378536008309664</v>
      </c>
      <c r="F832" s="60">
        <f>'DINAMICA PLUS N2'!H52/1000</f>
        <v>0.12873274519094036</v>
      </c>
      <c r="G832" s="60">
        <f>'DINAMICA PLUS N2'!I52/1000</f>
        <v>0.11278761977562893</v>
      </c>
      <c r="H832" s="60">
        <f>'DINAMICA PLUS N2'!J52/1000</f>
        <v>0.10516107008570169</v>
      </c>
      <c r="I832" s="60">
        <f>'DINAMICA PLUS N2'!K52/1000</f>
        <v>0</v>
      </c>
      <c r="J832" s="60">
        <f>'DINAMICA PLUS N2'!L52/1000</f>
        <v>0.10512252557654042</v>
      </c>
      <c r="K832" s="60">
        <f t="shared" si="775"/>
        <v>8.5192789041095895E-2</v>
      </c>
      <c r="L832" s="60">
        <f t="shared" si="777"/>
        <v>4.6615641095890413E-2</v>
      </c>
      <c r="M832" s="60">
        <f t="shared" si="777"/>
        <v>2.2744879452054795E-2</v>
      </c>
      <c r="N832" s="60">
        <f t="shared" si="777"/>
        <v>2.984610684931507E-2</v>
      </c>
      <c r="O832" s="60">
        <f t="shared" si="777"/>
        <v>2.6370172602739727E-2</v>
      </c>
      <c r="P832" s="60">
        <f t="shared" si="777"/>
        <v>2.6038852054794524E-2</v>
      </c>
    </row>
    <row r="833" spans="1:88">
      <c r="A833" s="3" t="str">
        <f t="shared" si="772"/>
        <v>6.1TDAGOSTO-25DINAMICA PLUS N3</v>
      </c>
      <c r="B833" s="41" t="str">
        <f t="shared" si="778"/>
        <v>DINAMICA PLUS N3</v>
      </c>
      <c r="C833" s="3" t="s">
        <v>32</v>
      </c>
      <c r="D833" s="38" t="str">
        <f>W30</f>
        <v>AGOSTO-25</v>
      </c>
      <c r="E833" s="60">
        <f>'DINAMICA PLUS N3'!G52/1000</f>
        <v>0.13531540083096641</v>
      </c>
      <c r="F833" s="60">
        <f>'DINAMICA PLUS N3'!H52/1000</f>
        <v>0.12619454519094037</v>
      </c>
      <c r="G833" s="60">
        <f>'DINAMICA PLUS N3'!I52/1000</f>
        <v>0.11024941977562894</v>
      </c>
      <c r="H833" s="60">
        <f>'DINAMICA PLUS N3'!J52/1000</f>
        <v>0.1026228700857017</v>
      </c>
      <c r="I833" s="60">
        <f>'DINAMICA PLUS N3'!K52/1000</f>
        <v>0</v>
      </c>
      <c r="J833" s="60">
        <f>'DINAMICA PLUS N3'!L52/1000</f>
        <v>0.10258432557654043</v>
      </c>
      <c r="K833" s="60">
        <f t="shared" si="775"/>
        <v>8.2453063013698633E-2</v>
      </c>
      <c r="L833" s="60">
        <f t="shared" si="777"/>
        <v>4.387591506849315E-2</v>
      </c>
      <c r="M833" s="60">
        <f t="shared" si="777"/>
        <v>2.0005153424657533E-2</v>
      </c>
      <c r="N833" s="60">
        <f t="shared" si="777"/>
        <v>2.4366654794520548E-2</v>
      </c>
      <c r="O833" s="60">
        <f t="shared" si="777"/>
        <v>1.9520857534246573E-2</v>
      </c>
      <c r="P833" s="60">
        <f t="shared" si="777"/>
        <v>1.9189536986301371E-2</v>
      </c>
    </row>
    <row r="834" spans="1:88" s="60" customFormat="1">
      <c r="A834" s="3" t="str">
        <f t="shared" si="772"/>
        <v>2.0TDSEPTIEMBRE-25DINAMICA PLUS N1</v>
      </c>
      <c r="B834" s="41" t="str">
        <f t="shared" si="778"/>
        <v>DINAMICA PLUS N1</v>
      </c>
      <c r="C834" s="3" t="s">
        <v>56</v>
      </c>
      <c r="D834" s="38" t="str">
        <f>W31</f>
        <v>SEPTIEMBRE-25</v>
      </c>
      <c r="E834" s="60">
        <f>'DINAMICA PLUS N1'!AT53/1000</f>
        <v>0.19961870116640681</v>
      </c>
      <c r="F834" s="60">
        <f>'DINAMICA PLUS N1'!AU53/1000</f>
        <v>0.14164910583335225</v>
      </c>
      <c r="G834" s="60">
        <f>'DINAMICA PLUS N1'!AV53/1000</f>
        <v>0.12944782586987255</v>
      </c>
      <c r="K834" s="60">
        <f t="shared" si="775"/>
        <v>9.7820309589041102E-2</v>
      </c>
      <c r="L834" s="60">
        <f t="shared" si="777"/>
        <v>5.1302528767123289E-2</v>
      </c>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c r="BR834" s="3"/>
      <c r="BS834" s="3"/>
      <c r="BT834" s="3"/>
      <c r="BU834" s="3"/>
      <c r="BV834" s="3"/>
      <c r="BW834" s="3"/>
      <c r="BX834" s="3"/>
      <c r="BY834" s="3"/>
      <c r="BZ834" s="3"/>
      <c r="CA834" s="3"/>
      <c r="CB834" s="3"/>
      <c r="CC834" s="3"/>
      <c r="CD834" s="3"/>
      <c r="CE834" s="3"/>
      <c r="CF834" s="3"/>
      <c r="CG834" s="3"/>
      <c r="CH834" s="3"/>
      <c r="CI834" s="3"/>
      <c r="CJ834" s="3"/>
    </row>
    <row r="835" spans="1:88" s="60" customFormat="1">
      <c r="A835" s="3" t="str">
        <f t="shared" si="772"/>
        <v>2.0TDSEPTIEMBRE-25DINAMICA PLUS N2</v>
      </c>
      <c r="B835" s="41" t="str">
        <f t="shared" si="778"/>
        <v>DINAMICA PLUS N2</v>
      </c>
      <c r="C835" s="3" t="s">
        <v>56</v>
      </c>
      <c r="D835" s="38" t="str">
        <f>W31</f>
        <v>SEPTIEMBRE-25</v>
      </c>
      <c r="E835" s="60">
        <f>'DINAMICA PLUS N2'!AT53/1000</f>
        <v>0.18235894116640683</v>
      </c>
      <c r="F835" s="60">
        <f>'DINAMICA PLUS N2'!AU53/1000</f>
        <v>0.12438934583335225</v>
      </c>
      <c r="G835" s="60">
        <f>'DINAMICA PLUS N2'!AV53/1000</f>
        <v>0.11218806586987257</v>
      </c>
      <c r="K835" s="60">
        <f t="shared" si="775"/>
        <v>9.2340857534246576E-2</v>
      </c>
      <c r="L835" s="60">
        <f t="shared" si="777"/>
        <v>4.5823076712328763E-2</v>
      </c>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c r="BR835" s="3"/>
      <c r="BS835" s="3"/>
      <c r="BT835" s="3"/>
      <c r="BU835" s="3"/>
      <c r="BV835" s="3"/>
      <c r="BW835" s="3"/>
      <c r="BX835" s="3"/>
      <c r="BY835" s="3"/>
      <c r="BZ835" s="3"/>
      <c r="CA835" s="3"/>
      <c r="CB835" s="3"/>
      <c r="CC835" s="3"/>
      <c r="CD835" s="3"/>
      <c r="CE835" s="3"/>
      <c r="CF835" s="3"/>
      <c r="CG835" s="3"/>
      <c r="CH835" s="3"/>
      <c r="CI835" s="3"/>
      <c r="CJ835" s="3"/>
    </row>
    <row r="836" spans="1:88" s="60" customFormat="1">
      <c r="A836" s="3" t="str">
        <f t="shared" si="772"/>
        <v>2.0TDSEPTIEMBRE-25DINAMICA PLUS N3</v>
      </c>
      <c r="B836" s="41" t="str">
        <f t="shared" si="778"/>
        <v>DINAMICA PLUS N3</v>
      </c>
      <c r="C836" s="3" t="s">
        <v>56</v>
      </c>
      <c r="D836" s="38" t="str">
        <f>W31</f>
        <v>SEPTIEMBRE-25</v>
      </c>
      <c r="E836" s="60">
        <f>'DINAMICA PLUS N3'!AT53/1000</f>
        <v>0.18032838116640681</v>
      </c>
      <c r="F836" s="60">
        <f>'DINAMICA PLUS N3'!AU53/1000</f>
        <v>0.12235878583335227</v>
      </c>
      <c r="G836" s="60">
        <f>'DINAMICA PLUS N3'!AV53/1000</f>
        <v>0.11015750586987255</v>
      </c>
      <c r="K836" s="60">
        <f t="shared" ref="K836:P869" si="779">K827</f>
        <v>8.686140547945205E-2</v>
      </c>
      <c r="L836" s="60">
        <f t="shared" si="779"/>
        <v>4.0343624657534244E-2</v>
      </c>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c r="BT836" s="3"/>
      <c r="BU836" s="3"/>
      <c r="BV836" s="3"/>
      <c r="BW836" s="3"/>
      <c r="BX836" s="3"/>
      <c r="BY836" s="3"/>
      <c r="BZ836" s="3"/>
      <c r="CA836" s="3"/>
      <c r="CB836" s="3"/>
      <c r="CC836" s="3"/>
      <c r="CD836" s="3"/>
      <c r="CE836" s="3"/>
      <c r="CF836" s="3"/>
      <c r="CG836" s="3"/>
      <c r="CH836" s="3"/>
      <c r="CI836" s="3"/>
      <c r="CJ836" s="3"/>
    </row>
    <row r="837" spans="1:88">
      <c r="A837" s="3" t="str">
        <f t="shared" si="772"/>
        <v>3.0TDSEPTIEMBRE-25DINAMICA PLUS N1</v>
      </c>
      <c r="B837" s="41" t="str">
        <f t="shared" si="778"/>
        <v>DINAMICA PLUS N1</v>
      </c>
      <c r="C837" s="3" t="s">
        <v>31</v>
      </c>
      <c r="D837" s="38" t="str">
        <f>W31</f>
        <v>SEPTIEMBRE-25</v>
      </c>
      <c r="E837" s="60">
        <f>'DINAMICA PLUS N1'!Z53/1000</f>
        <v>0</v>
      </c>
      <c r="F837" s="60">
        <f>'DINAMICA PLUS N1'!AA53/1000</f>
        <v>0</v>
      </c>
      <c r="G837" s="60">
        <f>'DINAMICA PLUS N1'!AB53/1000</f>
        <v>0.13602125717364819</v>
      </c>
      <c r="H837" s="60">
        <f>'DINAMICA PLUS N1'!AC53/1000</f>
        <v>0.11839592526057306</v>
      </c>
      <c r="I837" s="60">
        <f>IFERROR('DINAMICA PLUS N1'!AD53/1000,0)</f>
        <v>0.13392011630433795</v>
      </c>
      <c r="J837" s="60">
        <f>'DINAMICA PLUS N1'!AE53/1000</f>
        <v>0.124981075608727</v>
      </c>
      <c r="K837" s="60">
        <f t="shared" si="779"/>
        <v>6.4046375342465753E-2</v>
      </c>
      <c r="L837" s="60">
        <f t="shared" si="779"/>
        <v>3.7308550684931503E-2</v>
      </c>
      <c r="M837" s="60">
        <f t="shared" si="779"/>
        <v>2.0497353424657534E-2</v>
      </c>
      <c r="N837" s="60">
        <f t="shared" si="779"/>
        <v>2.9825569863013698E-2</v>
      </c>
      <c r="O837" s="60">
        <f t="shared" si="779"/>
        <v>3.1544797260273975E-2</v>
      </c>
      <c r="P837" s="60">
        <f t="shared" si="779"/>
        <v>3.1348731506849317E-2</v>
      </c>
    </row>
    <row r="838" spans="1:88">
      <c r="A838" s="3" t="str">
        <f t="shared" si="772"/>
        <v>3.0TDSEPTIEMBRE-25DINAMICA PLUS N2</v>
      </c>
      <c r="B838" s="41" t="str">
        <f t="shared" si="778"/>
        <v>DINAMICA PLUS N2</v>
      </c>
      <c r="C838" s="3" t="s">
        <v>31</v>
      </c>
      <c r="D838" s="38" t="str">
        <f>W31</f>
        <v>SEPTIEMBRE-25</v>
      </c>
      <c r="E838" s="60">
        <f>'DINAMICA PLUS N2'!Z53/1000</f>
        <v>0</v>
      </c>
      <c r="F838" s="60">
        <f>'DINAMICA PLUS N2'!AA53/1000</f>
        <v>0</v>
      </c>
      <c r="G838" s="60">
        <f>'DINAMICA PLUS N2'!AB53/1000</f>
        <v>0.1238378971736482</v>
      </c>
      <c r="H838" s="60">
        <f>'DINAMICA PLUS N2'!AC53/1000</f>
        <v>0.10621256526057307</v>
      </c>
      <c r="I838" s="60">
        <f>IFERROR('DINAMICA PLUS N2'!AD53/1000,0)</f>
        <v>0.12173675630433795</v>
      </c>
      <c r="J838" s="60">
        <f>'DINAMICA PLUS N2'!AE53/1000</f>
        <v>0.11279771560872698</v>
      </c>
      <c r="K838" s="60">
        <f t="shared" si="779"/>
        <v>5.9936786301369858E-2</v>
      </c>
      <c r="L838" s="60">
        <f t="shared" si="779"/>
        <v>3.3198961643835616E-2</v>
      </c>
      <c r="M838" s="60">
        <f t="shared" si="779"/>
        <v>1.6387764383561643E-2</v>
      </c>
      <c r="N838" s="60">
        <f t="shared" si="779"/>
        <v>2.5715980821917811E-2</v>
      </c>
      <c r="O838" s="60">
        <f t="shared" si="779"/>
        <v>2.7435208219178085E-2</v>
      </c>
      <c r="P838" s="60">
        <f t="shared" si="779"/>
        <v>2.7239142465753426E-2</v>
      </c>
    </row>
    <row r="839" spans="1:88">
      <c r="A839" s="3" t="str">
        <f t="shared" si="772"/>
        <v>3.0TDSEPTIEMBRE-25DINAMICA PLUS N3</v>
      </c>
      <c r="B839" s="41" t="str">
        <f t="shared" si="778"/>
        <v>DINAMICA PLUS N3</v>
      </c>
      <c r="C839" s="3" t="s">
        <v>31</v>
      </c>
      <c r="D839" s="38" t="str">
        <f>W31</f>
        <v>SEPTIEMBRE-25</v>
      </c>
      <c r="E839" s="60">
        <f>'DINAMICA PLUS N3'!Z53/1000</f>
        <v>0</v>
      </c>
      <c r="F839" s="60">
        <f>'DINAMICA PLUS N3'!AA53/1000</f>
        <v>0</v>
      </c>
      <c r="G839" s="60">
        <f>'DINAMICA PLUS N3'!AB53/1000</f>
        <v>0.1212996971736482</v>
      </c>
      <c r="H839" s="60">
        <f>'DINAMICA PLUS N3'!AC53/1000</f>
        <v>0.10367436526057307</v>
      </c>
      <c r="I839" s="60">
        <f>IFERROR('DINAMICA PLUS N3'!AD53/1000,0)</f>
        <v>0.11919855630433793</v>
      </c>
      <c r="J839" s="60">
        <f>'DINAMICA PLUS N3'!AE53/1000</f>
        <v>0.11025951560872699</v>
      </c>
      <c r="K839" s="60">
        <f t="shared" si="779"/>
        <v>5.7197060273972596E-2</v>
      </c>
      <c r="L839" s="60">
        <f t="shared" si="779"/>
        <v>3.0459235616438356E-2</v>
      </c>
      <c r="M839" s="60">
        <f t="shared" si="779"/>
        <v>1.3648038356164384E-2</v>
      </c>
      <c r="N839" s="60">
        <f t="shared" si="779"/>
        <v>2.0236528767123285E-2</v>
      </c>
      <c r="O839" s="60">
        <f t="shared" si="779"/>
        <v>2.0585893150684931E-2</v>
      </c>
      <c r="P839" s="60">
        <f t="shared" si="779"/>
        <v>2.0389827397260276E-2</v>
      </c>
    </row>
    <row r="840" spans="1:88">
      <c r="A840" s="3" t="str">
        <f t="shared" si="772"/>
        <v>6.1TDSEPTIEMBRE-25DINAMICA PLUS N1</v>
      </c>
      <c r="B840" s="41" t="str">
        <f t="shared" si="778"/>
        <v>DINAMICA PLUS N1</v>
      </c>
      <c r="C840" s="3" t="s">
        <v>32</v>
      </c>
      <c r="D840" s="38" t="str">
        <f>W31</f>
        <v>SEPTIEMBRE-25</v>
      </c>
      <c r="E840" s="60">
        <f>'DINAMICA PLUS N1'!G53/1000</f>
        <v>0</v>
      </c>
      <c r="F840" s="60">
        <f>'DINAMICA PLUS N1'!H53/1000</f>
        <v>0</v>
      </c>
      <c r="G840" s="60">
        <f>'DINAMICA PLUS N1'!I53/1000</f>
        <v>0.11998097067442617</v>
      </c>
      <c r="H840" s="60">
        <f>'DINAMICA PLUS N1'!J53/1000</f>
        <v>0.10522285978861941</v>
      </c>
      <c r="I840" s="60">
        <f>IFERROR('DINAMICA PLUS N1'!K53/1000,0)</f>
        <v>0.12015377069190961</v>
      </c>
      <c r="J840" s="60">
        <f>'DINAMICA PLUS N1'!L53/1000</f>
        <v>0.11208886228654424</v>
      </c>
      <c r="K840" s="60">
        <f t="shared" si="779"/>
        <v>8.9302378082191783E-2</v>
      </c>
      <c r="L840" s="60">
        <f t="shared" si="779"/>
        <v>5.07252301369863E-2</v>
      </c>
      <c r="M840" s="60">
        <f t="shared" si="779"/>
        <v>2.6854468493150683E-2</v>
      </c>
      <c r="N840" s="60">
        <f t="shared" si="779"/>
        <v>3.3955695890410961E-2</v>
      </c>
      <c r="O840" s="60">
        <f t="shared" si="779"/>
        <v>3.0479761643835618E-2</v>
      </c>
      <c r="P840" s="60">
        <f t="shared" si="779"/>
        <v>3.0148441095890412E-2</v>
      </c>
    </row>
    <row r="841" spans="1:88">
      <c r="A841" s="3" t="str">
        <f t="shared" si="772"/>
        <v>6.1TDSEPTIEMBRE-25DINAMICA PLUS N2</v>
      </c>
      <c r="B841" s="41" t="str">
        <f t="shared" si="778"/>
        <v>DINAMICA PLUS N2</v>
      </c>
      <c r="C841" s="3" t="s">
        <v>32</v>
      </c>
      <c r="D841" s="38" t="str">
        <f>W31</f>
        <v>SEPTIEMBRE-25</v>
      </c>
      <c r="E841" s="60">
        <f>'DINAMICA PLUS N2'!G53/1000</f>
        <v>0</v>
      </c>
      <c r="F841" s="60">
        <f>'DINAMICA PLUS N2'!H53/1000</f>
        <v>0</v>
      </c>
      <c r="G841" s="60">
        <f>'DINAMICA PLUS N2'!I53/1000</f>
        <v>0.11033581067442619</v>
      </c>
      <c r="H841" s="60">
        <f>'DINAMICA PLUS N2'!J53/1000</f>
        <v>9.5577699788619394E-2</v>
      </c>
      <c r="I841" s="60">
        <f>IFERROR('DINAMICA PLUS N2'!K53/1000,0)</f>
        <v>0.11050861069190959</v>
      </c>
      <c r="J841" s="60">
        <f>'DINAMICA PLUS N2'!L53/1000</f>
        <v>0.10244370228654423</v>
      </c>
      <c r="K841" s="60">
        <f t="shared" si="779"/>
        <v>8.5192789041095895E-2</v>
      </c>
      <c r="L841" s="60">
        <f t="shared" si="779"/>
        <v>4.6615641095890413E-2</v>
      </c>
      <c r="M841" s="60">
        <f t="shared" si="779"/>
        <v>2.2744879452054795E-2</v>
      </c>
      <c r="N841" s="60">
        <f t="shared" si="779"/>
        <v>2.984610684931507E-2</v>
      </c>
      <c r="O841" s="60">
        <f t="shared" si="779"/>
        <v>2.6370172602739727E-2</v>
      </c>
      <c r="P841" s="60">
        <f t="shared" si="779"/>
        <v>2.6038852054794524E-2</v>
      </c>
    </row>
    <row r="842" spans="1:88">
      <c r="A842" s="3" t="str">
        <f t="shared" si="772"/>
        <v>6.1TDSEPTIEMBRE-25DINAMICA PLUS N3</v>
      </c>
      <c r="B842" s="41" t="str">
        <f t="shared" si="778"/>
        <v>DINAMICA PLUS N3</v>
      </c>
      <c r="C842" s="3" t="s">
        <v>32</v>
      </c>
      <c r="D842" s="38" t="str">
        <f>W31</f>
        <v>SEPTIEMBRE-25</v>
      </c>
      <c r="E842" s="60">
        <f>'DINAMICA PLUS N3'!G53/1000</f>
        <v>0</v>
      </c>
      <c r="F842" s="60">
        <f>'DINAMICA PLUS N3'!H53/1000</f>
        <v>0</v>
      </c>
      <c r="G842" s="60">
        <f>'DINAMICA PLUS N3'!I53/1000</f>
        <v>0.10779761067442618</v>
      </c>
      <c r="H842" s="60">
        <f>'DINAMICA PLUS N3'!J53/1000</f>
        <v>9.3039499788619404E-2</v>
      </c>
      <c r="I842" s="60">
        <f>IFERROR('DINAMICA PLUS N3'!K53/1000,0)</f>
        <v>0.10797041069190959</v>
      </c>
      <c r="J842" s="60">
        <f>'DINAMICA PLUS N3'!L53/1000</f>
        <v>9.990550228654424E-2</v>
      </c>
      <c r="K842" s="60">
        <f t="shared" si="779"/>
        <v>8.2453063013698633E-2</v>
      </c>
      <c r="L842" s="60">
        <f t="shared" si="779"/>
        <v>4.387591506849315E-2</v>
      </c>
      <c r="M842" s="60">
        <f t="shared" si="779"/>
        <v>2.0005153424657533E-2</v>
      </c>
      <c r="N842" s="60">
        <f t="shared" si="779"/>
        <v>2.4366654794520548E-2</v>
      </c>
      <c r="O842" s="60">
        <f t="shared" si="779"/>
        <v>1.9520857534246573E-2</v>
      </c>
      <c r="P842" s="60">
        <f t="shared" si="779"/>
        <v>1.9189536986301371E-2</v>
      </c>
    </row>
    <row r="843" spans="1:88" s="60" customFormat="1">
      <c r="A843" s="3" t="str">
        <f t="shared" si="772"/>
        <v>2.0TDOCTUBRE-25DINAMICA PLUS N1</v>
      </c>
      <c r="B843" s="41" t="str">
        <f t="shared" si="778"/>
        <v>DINAMICA PLUS N1</v>
      </c>
      <c r="C843" s="3" t="s">
        <v>56</v>
      </c>
      <c r="D843" s="38" t="str">
        <f>W32</f>
        <v>OCTUBRE-25</v>
      </c>
      <c r="E843" s="60">
        <f>'DINAMICA PLUS N1'!AT54/1000</f>
        <v>0.22621863376854112</v>
      </c>
      <c r="F843" s="60">
        <f>'DINAMICA PLUS N1'!AU54/1000</f>
        <v>0.16710161700247364</v>
      </c>
      <c r="G843" s="60">
        <f>'DINAMICA PLUS N1'!AV54/1000</f>
        <v>0.14143347486682434</v>
      </c>
      <c r="K843" s="60">
        <f t="shared" si="779"/>
        <v>9.7820309589041102E-2</v>
      </c>
      <c r="L843" s="60">
        <f t="shared" si="779"/>
        <v>5.1302528767123289E-2</v>
      </c>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c r="BR843" s="3"/>
      <c r="BS843" s="3"/>
      <c r="BT843" s="3"/>
      <c r="BU843" s="3"/>
      <c r="BV843" s="3"/>
      <c r="BW843" s="3"/>
      <c r="BX843" s="3"/>
      <c r="BY843" s="3"/>
      <c r="BZ843" s="3"/>
      <c r="CA843" s="3"/>
      <c r="CB843" s="3"/>
      <c r="CC843" s="3"/>
      <c r="CD843" s="3"/>
      <c r="CE843" s="3"/>
      <c r="CF843" s="3"/>
      <c r="CG843" s="3"/>
      <c r="CH843" s="3"/>
      <c r="CI843" s="3"/>
      <c r="CJ843" s="3"/>
    </row>
    <row r="844" spans="1:88" s="60" customFormat="1">
      <c r="A844" s="3" t="str">
        <f t="shared" si="772"/>
        <v>2.0TDOCTUBRE-25DINAMICA PLUS N2</v>
      </c>
      <c r="B844" s="41" t="str">
        <f t="shared" si="778"/>
        <v>DINAMICA PLUS N2</v>
      </c>
      <c r="C844" s="3" t="s">
        <v>56</v>
      </c>
      <c r="D844" s="38" t="str">
        <f>W32</f>
        <v>OCTUBRE-25</v>
      </c>
      <c r="E844" s="60">
        <f>'DINAMICA PLUS N2'!AT54/1000</f>
        <v>0.20895887376854108</v>
      </c>
      <c r="F844" s="60">
        <f>'DINAMICA PLUS N2'!AU54/1000</f>
        <v>0.14984185700247366</v>
      </c>
      <c r="G844" s="60">
        <f>'DINAMICA PLUS N2'!AV54/1000</f>
        <v>0.12417371486682431</v>
      </c>
      <c r="K844" s="60">
        <f t="shared" si="779"/>
        <v>9.2340857534246576E-2</v>
      </c>
      <c r="L844" s="60">
        <f t="shared" si="779"/>
        <v>4.5823076712328763E-2</v>
      </c>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c r="BT844" s="3"/>
      <c r="BU844" s="3"/>
      <c r="BV844" s="3"/>
      <c r="BW844" s="3"/>
      <c r="BX844" s="3"/>
      <c r="BY844" s="3"/>
      <c r="BZ844" s="3"/>
      <c r="CA844" s="3"/>
      <c r="CB844" s="3"/>
      <c r="CC844" s="3"/>
      <c r="CD844" s="3"/>
      <c r="CE844" s="3"/>
      <c r="CF844" s="3"/>
      <c r="CG844" s="3"/>
      <c r="CH844" s="3"/>
      <c r="CI844" s="3"/>
      <c r="CJ844" s="3"/>
    </row>
    <row r="845" spans="1:88" s="60" customFormat="1">
      <c r="A845" s="3" t="str">
        <f t="shared" si="772"/>
        <v>2.0TDOCTUBRE-25DINAMICA PLUS N3</v>
      </c>
      <c r="B845" s="41" t="str">
        <f t="shared" si="778"/>
        <v>DINAMICA PLUS N3</v>
      </c>
      <c r="C845" s="3" t="s">
        <v>56</v>
      </c>
      <c r="D845" s="38" t="str">
        <f>W32</f>
        <v>OCTUBRE-25</v>
      </c>
      <c r="E845" s="60">
        <f>'DINAMICA PLUS N3'!AT54/1000</f>
        <v>0.20692831376854109</v>
      </c>
      <c r="F845" s="60">
        <f>'DINAMICA PLUS N3'!AU54/1000</f>
        <v>0.14781129700247364</v>
      </c>
      <c r="G845" s="60">
        <f>'DINAMICA PLUS N3'!AV54/1000</f>
        <v>0.12214315486682432</v>
      </c>
      <c r="K845" s="60">
        <f t="shared" si="779"/>
        <v>8.686140547945205E-2</v>
      </c>
      <c r="L845" s="60">
        <f t="shared" si="779"/>
        <v>4.0343624657534244E-2</v>
      </c>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c r="BR845" s="3"/>
      <c r="BS845" s="3"/>
      <c r="BT845" s="3"/>
      <c r="BU845" s="3"/>
      <c r="BV845" s="3"/>
      <c r="BW845" s="3"/>
      <c r="BX845" s="3"/>
      <c r="BY845" s="3"/>
      <c r="BZ845" s="3"/>
      <c r="CA845" s="3"/>
      <c r="CB845" s="3"/>
      <c r="CC845" s="3"/>
      <c r="CD845" s="3"/>
      <c r="CE845" s="3"/>
      <c r="CF845" s="3"/>
      <c r="CG845" s="3"/>
      <c r="CH845" s="3"/>
      <c r="CI845" s="3"/>
      <c r="CJ845" s="3"/>
    </row>
    <row r="846" spans="1:88">
      <c r="A846" s="3" t="str">
        <f t="shared" si="772"/>
        <v>3.0TDOCTUBRE-25DINAMICA PLUS N1</v>
      </c>
      <c r="B846" s="41" t="str">
        <f t="shared" si="778"/>
        <v>DINAMICA PLUS N1</v>
      </c>
      <c r="C846" s="3" t="s">
        <v>31</v>
      </c>
      <c r="D846" s="38" t="str">
        <f>W32</f>
        <v>OCTUBRE-25</v>
      </c>
      <c r="E846" s="60">
        <f>'DINAMICA PLUS N1'!Z54/1000</f>
        <v>0</v>
      </c>
      <c r="F846" s="60">
        <f>IFERROR('DINAMICA PLUS N1'!AA54/1000,0)</f>
        <v>0</v>
      </c>
      <c r="G846" s="60">
        <f>'DINAMICA PLUS N1'!AB54/1000</f>
        <v>0.13602125717364819</v>
      </c>
      <c r="H846" s="60">
        <f>'DINAMICA PLUS N1'!AC54/1000</f>
        <v>0.15603785982229501</v>
      </c>
      <c r="I846" s="60">
        <f>'DINAMICA PLUS N1'!AD54/1000</f>
        <v>0.13392011630433795</v>
      </c>
      <c r="J846" s="60">
        <f>'DINAMICA PLUS N1'!AE54/1000</f>
        <v>0.13696672460567871</v>
      </c>
      <c r="K846" s="60">
        <f t="shared" si="779"/>
        <v>6.4046375342465753E-2</v>
      </c>
      <c r="L846" s="60">
        <f t="shared" si="779"/>
        <v>3.7308550684931503E-2</v>
      </c>
      <c r="M846" s="60">
        <f t="shared" si="779"/>
        <v>2.0497353424657534E-2</v>
      </c>
      <c r="N846" s="60">
        <f t="shared" si="779"/>
        <v>2.9825569863013698E-2</v>
      </c>
      <c r="O846" s="60">
        <f t="shared" si="779"/>
        <v>3.1544797260273975E-2</v>
      </c>
      <c r="P846" s="60">
        <f t="shared" si="779"/>
        <v>3.1348731506849317E-2</v>
      </c>
    </row>
    <row r="847" spans="1:88">
      <c r="A847" s="3" t="str">
        <f t="shared" si="772"/>
        <v>3.0TDOCTUBRE-25DINAMICA PLUS N2</v>
      </c>
      <c r="B847" s="41" t="str">
        <f t="shared" si="778"/>
        <v>DINAMICA PLUS N2</v>
      </c>
      <c r="C847" s="3" t="s">
        <v>31</v>
      </c>
      <c r="D847" s="38" t="str">
        <f>W32</f>
        <v>OCTUBRE-25</v>
      </c>
      <c r="E847" s="60">
        <f>'DINAMICA PLUS N2'!Z54/1000</f>
        <v>0</v>
      </c>
      <c r="F847" s="60">
        <f>IFERROR('DINAMICA PLUS N2'!AA54/1000,0)</f>
        <v>0</v>
      </c>
      <c r="G847" s="60">
        <f>'DINAMICA PLUS N2'!AB54/1000</f>
        <v>0.1238378971736482</v>
      </c>
      <c r="H847" s="60">
        <f>'DINAMICA PLUS N2'!AC54/1000</f>
        <v>0.14385449982229501</v>
      </c>
      <c r="I847" s="60">
        <f>'DINAMICA PLUS N2'!AD54/1000</f>
        <v>0.12173675630433795</v>
      </c>
      <c r="J847" s="60">
        <f>'DINAMICA PLUS N2'!AE54/1000</f>
        <v>0.12478336460567871</v>
      </c>
      <c r="K847" s="60">
        <f t="shared" si="779"/>
        <v>5.9936786301369858E-2</v>
      </c>
      <c r="L847" s="60">
        <f t="shared" si="779"/>
        <v>3.3198961643835616E-2</v>
      </c>
      <c r="M847" s="60">
        <f t="shared" si="779"/>
        <v>1.6387764383561643E-2</v>
      </c>
      <c r="N847" s="60">
        <f t="shared" si="779"/>
        <v>2.5715980821917811E-2</v>
      </c>
      <c r="O847" s="60">
        <f t="shared" si="779"/>
        <v>2.7435208219178085E-2</v>
      </c>
      <c r="P847" s="60">
        <f t="shared" si="779"/>
        <v>2.7239142465753426E-2</v>
      </c>
    </row>
    <row r="848" spans="1:88">
      <c r="A848" s="3" t="str">
        <f t="shared" si="772"/>
        <v>3.0TDOCTUBRE-25DINAMICA PLUS N3</v>
      </c>
      <c r="B848" s="41" t="str">
        <f t="shared" si="778"/>
        <v>DINAMICA PLUS N3</v>
      </c>
      <c r="C848" s="3" t="s">
        <v>31</v>
      </c>
      <c r="D848" s="38" t="str">
        <f>W32</f>
        <v>OCTUBRE-25</v>
      </c>
      <c r="E848" s="60">
        <f>'DINAMICA PLUS N3'!Z54/1000</f>
        <v>0</v>
      </c>
      <c r="F848" s="60">
        <f>IFERROR('DINAMICA PLUS N3'!AA54/1000,0)</f>
        <v>0</v>
      </c>
      <c r="G848" s="60">
        <f>'DINAMICA PLUS N3'!AB54/1000</f>
        <v>0.1212996971736482</v>
      </c>
      <c r="H848" s="60">
        <f>'DINAMICA PLUS N3'!AC54/1000</f>
        <v>0.14131629982229502</v>
      </c>
      <c r="I848" s="60">
        <f>'DINAMICA PLUS N3'!AD54/1000</f>
        <v>0.11919855630433793</v>
      </c>
      <c r="J848" s="60">
        <f>'DINAMICA PLUS N3'!AE54/1000</f>
        <v>0.12224516460567872</v>
      </c>
      <c r="K848" s="60">
        <f t="shared" si="779"/>
        <v>5.7197060273972596E-2</v>
      </c>
      <c r="L848" s="60">
        <f t="shared" si="779"/>
        <v>3.0459235616438356E-2</v>
      </c>
      <c r="M848" s="60">
        <f t="shared" si="779"/>
        <v>1.3648038356164384E-2</v>
      </c>
      <c r="N848" s="60">
        <f t="shared" si="779"/>
        <v>2.0236528767123285E-2</v>
      </c>
      <c r="O848" s="60">
        <f t="shared" si="779"/>
        <v>2.0585893150684931E-2</v>
      </c>
      <c r="P848" s="60">
        <f t="shared" si="779"/>
        <v>2.0389827397260276E-2</v>
      </c>
    </row>
    <row r="849" spans="1:88">
      <c r="A849" s="3" t="str">
        <f t="shared" si="772"/>
        <v>6.1TDOCTUBRE-25DINAMICA PLUS N1</v>
      </c>
      <c r="B849" s="41" t="str">
        <f t="shared" si="778"/>
        <v>DINAMICA PLUS N1</v>
      </c>
      <c r="C849" s="3" t="s">
        <v>32</v>
      </c>
      <c r="D849" s="38" t="str">
        <f>W32</f>
        <v>OCTUBRE-25</v>
      </c>
      <c r="E849" s="60">
        <f>'DINAMICA PLUS N1'!G54/1000</f>
        <v>0</v>
      </c>
      <c r="F849" s="60">
        <f>'DINAMICA PLUS N1'!H54/1000</f>
        <v>0</v>
      </c>
      <c r="G849" s="60">
        <f>'DINAMICA PLUS N1'!I54/1000</f>
        <v>0.11998097067442617</v>
      </c>
      <c r="H849" s="60">
        <f>'DINAMICA PLUS N1'!J54/1000</f>
        <v>0.14031176799883785</v>
      </c>
      <c r="I849" s="60">
        <f>'DINAMICA PLUS N1'!K54/1000</f>
        <v>0.12015377069190961</v>
      </c>
      <c r="J849" s="60">
        <f>'DINAMICA PLUS N1'!L54/1000</f>
        <v>0.12310980335170595</v>
      </c>
      <c r="K849" s="60">
        <f t="shared" si="779"/>
        <v>8.9302378082191783E-2</v>
      </c>
      <c r="L849" s="60">
        <f t="shared" si="779"/>
        <v>5.07252301369863E-2</v>
      </c>
      <c r="M849" s="60">
        <f t="shared" si="779"/>
        <v>2.6854468493150683E-2</v>
      </c>
      <c r="N849" s="60">
        <f t="shared" si="779"/>
        <v>3.3955695890410961E-2</v>
      </c>
      <c r="O849" s="60">
        <f t="shared" si="779"/>
        <v>3.0479761643835618E-2</v>
      </c>
      <c r="P849" s="60">
        <f t="shared" si="779"/>
        <v>3.0148441095890412E-2</v>
      </c>
    </row>
    <row r="850" spans="1:88">
      <c r="A850" s="3" t="str">
        <f t="shared" si="772"/>
        <v>6.1TDOCTUBRE-25DINAMICA PLUS N2</v>
      </c>
      <c r="B850" s="41" t="str">
        <f t="shared" si="778"/>
        <v>DINAMICA PLUS N2</v>
      </c>
      <c r="C850" s="3" t="s">
        <v>32</v>
      </c>
      <c r="D850" s="38" t="str">
        <f>W32</f>
        <v>OCTUBRE-25</v>
      </c>
      <c r="E850" s="60">
        <f>'DINAMICA PLUS N2'!G54/1000</f>
        <v>0</v>
      </c>
      <c r="F850" s="60">
        <f>'DINAMICA PLUS N2'!H54/1000</f>
        <v>0</v>
      </c>
      <c r="G850" s="60">
        <f>'DINAMICA PLUS N2'!I54/1000</f>
        <v>0.11033581067442619</v>
      </c>
      <c r="H850" s="60">
        <f>'DINAMICA PLUS N2'!J54/1000</f>
        <v>0.13066660799883784</v>
      </c>
      <c r="I850" s="60">
        <f>'DINAMICA PLUS N2'!K54/1000</f>
        <v>0.11050861069190959</v>
      </c>
      <c r="J850" s="60">
        <f>'DINAMICA PLUS N2'!L54/1000</f>
        <v>0.11346464335170595</v>
      </c>
      <c r="K850" s="60">
        <f t="shared" si="779"/>
        <v>8.5192789041095895E-2</v>
      </c>
      <c r="L850" s="60">
        <f t="shared" si="779"/>
        <v>4.6615641095890413E-2</v>
      </c>
      <c r="M850" s="60">
        <f t="shared" si="779"/>
        <v>2.2744879452054795E-2</v>
      </c>
      <c r="N850" s="60">
        <f t="shared" si="779"/>
        <v>2.984610684931507E-2</v>
      </c>
      <c r="O850" s="60">
        <f t="shared" si="779"/>
        <v>2.6370172602739727E-2</v>
      </c>
      <c r="P850" s="60">
        <f t="shared" si="779"/>
        <v>2.6038852054794524E-2</v>
      </c>
    </row>
    <row r="851" spans="1:88">
      <c r="A851" s="3" t="str">
        <f t="shared" si="772"/>
        <v>6.1TDOCTUBRE-25DINAMICA PLUS N3</v>
      </c>
      <c r="B851" s="41" t="str">
        <f t="shared" si="778"/>
        <v>DINAMICA PLUS N3</v>
      </c>
      <c r="C851" s="3" t="s">
        <v>32</v>
      </c>
      <c r="D851" s="38" t="str">
        <f>W32</f>
        <v>OCTUBRE-25</v>
      </c>
      <c r="E851" s="60">
        <f>'DINAMICA PLUS N3'!G54/1000</f>
        <v>0</v>
      </c>
      <c r="F851" s="60">
        <f>'DINAMICA PLUS N3'!H54/1000</f>
        <v>0</v>
      </c>
      <c r="G851" s="60">
        <f>'DINAMICA PLUS N3'!I54/1000</f>
        <v>0.10779761067442618</v>
      </c>
      <c r="H851" s="60">
        <f>'DINAMICA PLUS N3'!J54/1000</f>
        <v>0.12812840799883785</v>
      </c>
      <c r="I851" s="60">
        <f>'DINAMICA PLUS N3'!K54/1000</f>
        <v>0.10797041069190959</v>
      </c>
      <c r="J851" s="60">
        <f>'DINAMICA PLUS N3'!L54/1000</f>
        <v>0.11092644335170594</v>
      </c>
      <c r="K851" s="60">
        <f t="shared" si="779"/>
        <v>8.2453063013698633E-2</v>
      </c>
      <c r="L851" s="60">
        <f t="shared" si="779"/>
        <v>4.387591506849315E-2</v>
      </c>
      <c r="M851" s="60">
        <f t="shared" si="779"/>
        <v>2.0005153424657533E-2</v>
      </c>
      <c r="N851" s="60">
        <f t="shared" si="779"/>
        <v>2.4366654794520548E-2</v>
      </c>
      <c r="O851" s="60">
        <f t="shared" si="779"/>
        <v>1.9520857534246573E-2</v>
      </c>
      <c r="P851" s="60">
        <f t="shared" si="779"/>
        <v>1.9189536986301371E-2</v>
      </c>
    </row>
    <row r="852" spans="1:88" s="60" customFormat="1">
      <c r="A852" s="3" t="str">
        <f t="shared" si="772"/>
        <v>2.0TDNOVIEMBRE-25DINAMICA PLUS N1</v>
      </c>
      <c r="B852" s="41" t="str">
        <f t="shared" si="778"/>
        <v>DINAMICA PLUS N1</v>
      </c>
      <c r="C852" s="3" t="s">
        <v>56</v>
      </c>
      <c r="D852" s="38" t="str">
        <f>W33</f>
        <v>NOVIEMBRE-25</v>
      </c>
      <c r="E852" s="60">
        <f>'DINAMICA PLUS N1'!AT55/1000</f>
        <v>0.20272753434750482</v>
      </c>
      <c r="F852" s="60">
        <f>'DINAMICA PLUS N1'!AU55/1000</f>
        <v>0.14907756970189845</v>
      </c>
      <c r="G852" s="60">
        <f>'DINAMICA PLUS N1'!AV55/1000</f>
        <v>0.1193700591164249</v>
      </c>
      <c r="K852" s="60">
        <f t="shared" si="779"/>
        <v>9.7820309589041102E-2</v>
      </c>
      <c r="L852" s="60">
        <f t="shared" si="779"/>
        <v>5.1302528767123289E-2</v>
      </c>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c r="BT852" s="3"/>
      <c r="BU852" s="3"/>
      <c r="BV852" s="3"/>
      <c r="BW852" s="3"/>
      <c r="BX852" s="3"/>
      <c r="BY852" s="3"/>
      <c r="BZ852" s="3"/>
      <c r="CA852" s="3"/>
      <c r="CB852" s="3"/>
      <c r="CC852" s="3"/>
      <c r="CD852" s="3"/>
      <c r="CE852" s="3"/>
      <c r="CF852" s="3"/>
      <c r="CG852" s="3"/>
      <c r="CH852" s="3"/>
      <c r="CI852" s="3"/>
      <c r="CJ852" s="3"/>
    </row>
    <row r="853" spans="1:88" s="60" customFormat="1">
      <c r="A853" s="3" t="str">
        <f t="shared" si="772"/>
        <v>2.0TDNOVIEMBRE-25DINAMICA PLUS N2</v>
      </c>
      <c r="B853" s="41" t="str">
        <f t="shared" si="778"/>
        <v>DINAMICA PLUS N2</v>
      </c>
      <c r="C853" s="3" t="s">
        <v>56</v>
      </c>
      <c r="D853" s="38" t="str">
        <f>W33</f>
        <v>NOVIEMBRE-25</v>
      </c>
      <c r="E853" s="60">
        <f>'DINAMICA PLUS N2'!AT55/1000</f>
        <v>0.1854677743475048</v>
      </c>
      <c r="F853" s="60">
        <f>'DINAMICA PLUS N2'!AU55/1000</f>
        <v>0.13181780970189846</v>
      </c>
      <c r="G853" s="60">
        <f>'DINAMICA PLUS N2'!AV55/1000</f>
        <v>0.1021102991164249</v>
      </c>
      <c r="K853" s="60">
        <f t="shared" si="779"/>
        <v>9.2340857534246576E-2</v>
      </c>
      <c r="L853" s="60">
        <f t="shared" si="779"/>
        <v>4.5823076712328763E-2</v>
      </c>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c r="BE853" s="3"/>
      <c r="BF853" s="3"/>
      <c r="BG853" s="3"/>
      <c r="BH853" s="3"/>
      <c r="BI853" s="3"/>
      <c r="BJ853" s="3"/>
      <c r="BK853" s="3"/>
      <c r="BL853" s="3"/>
      <c r="BM853" s="3"/>
      <c r="BN853" s="3"/>
      <c r="BO853" s="3"/>
      <c r="BP853" s="3"/>
      <c r="BQ853" s="3"/>
      <c r="BR853" s="3"/>
      <c r="BS853" s="3"/>
      <c r="BT853" s="3"/>
      <c r="BU853" s="3"/>
      <c r="BV853" s="3"/>
      <c r="BW853" s="3"/>
      <c r="BX853" s="3"/>
      <c r="BY853" s="3"/>
      <c r="BZ853" s="3"/>
      <c r="CA853" s="3"/>
      <c r="CB853" s="3"/>
      <c r="CC853" s="3"/>
      <c r="CD853" s="3"/>
      <c r="CE853" s="3"/>
      <c r="CF853" s="3"/>
      <c r="CG853" s="3"/>
      <c r="CH853" s="3"/>
      <c r="CI853" s="3"/>
      <c r="CJ853" s="3"/>
    </row>
    <row r="854" spans="1:88" s="60" customFormat="1">
      <c r="A854" s="3" t="str">
        <f t="shared" si="772"/>
        <v>2.0TDNOVIEMBRE-25DINAMICA PLUS N3</v>
      </c>
      <c r="B854" s="41" t="str">
        <f t="shared" si="778"/>
        <v>DINAMICA PLUS N3</v>
      </c>
      <c r="C854" s="3" t="s">
        <v>56</v>
      </c>
      <c r="D854" s="38" t="str">
        <f>W33</f>
        <v>NOVIEMBRE-25</v>
      </c>
      <c r="E854" s="60">
        <f>'DINAMICA PLUS N3'!AT55/1000</f>
        <v>0.18343721434750485</v>
      </c>
      <c r="F854" s="60">
        <f>'DINAMICA PLUS N3'!AU55/1000</f>
        <v>0.12978724970189845</v>
      </c>
      <c r="G854" s="60">
        <f>'DINAMICA PLUS N3'!AV55/1000</f>
        <v>0.1000797391164249</v>
      </c>
      <c r="K854" s="60">
        <f t="shared" si="779"/>
        <v>8.686140547945205E-2</v>
      </c>
      <c r="L854" s="60">
        <f t="shared" si="779"/>
        <v>4.0343624657534244E-2</v>
      </c>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c r="BR854" s="3"/>
      <c r="BS854" s="3"/>
      <c r="BT854" s="3"/>
      <c r="BU854" s="3"/>
      <c r="BV854" s="3"/>
      <c r="BW854" s="3"/>
      <c r="BX854" s="3"/>
      <c r="BY854" s="3"/>
      <c r="BZ854" s="3"/>
      <c r="CA854" s="3"/>
      <c r="CB854" s="3"/>
      <c r="CC854" s="3"/>
      <c r="CD854" s="3"/>
      <c r="CE854" s="3"/>
      <c r="CF854" s="3"/>
      <c r="CG854" s="3"/>
      <c r="CH854" s="3"/>
      <c r="CI854" s="3"/>
      <c r="CJ854" s="3"/>
    </row>
    <row r="855" spans="1:88">
      <c r="A855" s="3" t="str">
        <f t="shared" si="772"/>
        <v>3.0TDNOVIEMBRE-25DINAMICA PLUS N1</v>
      </c>
      <c r="B855" s="41" t="str">
        <f t="shared" si="778"/>
        <v>DINAMICA PLUS N1</v>
      </c>
      <c r="C855" s="3" t="s">
        <v>31</v>
      </c>
      <c r="D855" s="38" t="str">
        <f>W33</f>
        <v>NOVIEMBRE-25</v>
      </c>
      <c r="E855" s="60">
        <f>IFERROR('DINAMICA PLUS N1'!Z55/1000,0)</f>
        <v>0.1997349189920847</v>
      </c>
      <c r="F855" s="60">
        <f>'DINAMICA PLUS N1'!AA55/1000</f>
        <v>0.15193705635414056</v>
      </c>
      <c r="G855" s="60">
        <f>'DINAMICA PLUS N1'!AB55/1000</f>
        <v>0.13576301799999363</v>
      </c>
      <c r="H855" s="60">
        <f>'DINAMICA PLUS N1'!AC55/1000</f>
        <v>0.15603785982229501</v>
      </c>
      <c r="I855" s="60">
        <f>'DINAMICA PLUS N1'!AD55/1000</f>
        <v>0.13392011630433795</v>
      </c>
      <c r="J855" s="60">
        <f>'DINAMICA PLUS N1'!AE55/1000</f>
        <v>0.1149033088552793</v>
      </c>
      <c r="K855" s="60">
        <f t="shared" si="779"/>
        <v>6.4046375342465753E-2</v>
      </c>
      <c r="L855" s="60">
        <f t="shared" si="779"/>
        <v>3.7308550684931503E-2</v>
      </c>
      <c r="M855" s="60">
        <f t="shared" si="779"/>
        <v>2.0497353424657534E-2</v>
      </c>
      <c r="N855" s="60">
        <f t="shared" si="779"/>
        <v>2.9825569863013698E-2</v>
      </c>
      <c r="O855" s="60">
        <f t="shared" si="779"/>
        <v>3.1544797260273975E-2</v>
      </c>
      <c r="P855" s="60">
        <f t="shared" si="779"/>
        <v>3.1348731506849317E-2</v>
      </c>
    </row>
    <row r="856" spans="1:88">
      <c r="A856" s="3" t="str">
        <f t="shared" si="772"/>
        <v>3.0TDNOVIEMBRE-25DINAMICA PLUS N2</v>
      </c>
      <c r="B856" s="41" t="str">
        <f t="shared" si="778"/>
        <v>DINAMICA PLUS N2</v>
      </c>
      <c r="C856" s="3" t="s">
        <v>31</v>
      </c>
      <c r="D856" s="38" t="str">
        <f>W33</f>
        <v>NOVIEMBRE-25</v>
      </c>
      <c r="E856" s="60">
        <f>IFERROR('DINAMICA PLUS N2'!Z55/1000,0)</f>
        <v>0.18755155899208473</v>
      </c>
      <c r="F856" s="60">
        <f>'DINAMICA PLUS N2'!AA55/1000</f>
        <v>0.13975369635414056</v>
      </c>
      <c r="G856" s="60">
        <f>'DINAMICA PLUS N2'!AB55/1000</f>
        <v>0.12357965799999363</v>
      </c>
      <c r="H856" s="60">
        <f>'DINAMICA PLUS N2'!AC55/1000</f>
        <v>0.14385449982229501</v>
      </c>
      <c r="I856" s="60">
        <f>'DINAMICA PLUS N2'!AD55/1000</f>
        <v>0.12173675630433795</v>
      </c>
      <c r="J856" s="60">
        <f>'DINAMICA PLUS N2'!AE55/1000</f>
        <v>0.10271994885527931</v>
      </c>
      <c r="K856" s="60">
        <f t="shared" si="779"/>
        <v>5.9936786301369858E-2</v>
      </c>
      <c r="L856" s="60">
        <f t="shared" si="779"/>
        <v>3.3198961643835616E-2</v>
      </c>
      <c r="M856" s="60">
        <f t="shared" si="779"/>
        <v>1.6387764383561643E-2</v>
      </c>
      <c r="N856" s="60">
        <f t="shared" si="779"/>
        <v>2.5715980821917811E-2</v>
      </c>
      <c r="O856" s="60">
        <f t="shared" si="779"/>
        <v>2.7435208219178085E-2</v>
      </c>
      <c r="P856" s="60">
        <f t="shared" si="779"/>
        <v>2.7239142465753426E-2</v>
      </c>
    </row>
    <row r="857" spans="1:88">
      <c r="A857" s="3" t="str">
        <f t="shared" si="772"/>
        <v>3.0TDNOVIEMBRE-25DINAMICA PLUS N3</v>
      </c>
      <c r="B857" s="41" t="str">
        <f t="shared" si="778"/>
        <v>DINAMICA PLUS N3</v>
      </c>
      <c r="C857" s="3" t="s">
        <v>31</v>
      </c>
      <c r="D857" s="38" t="str">
        <f>W33</f>
        <v>NOVIEMBRE-25</v>
      </c>
      <c r="E857" s="60">
        <f>IFERROR('DINAMICA PLUS N3'!Z55/1000,0)</f>
        <v>0.18501335899208471</v>
      </c>
      <c r="F857" s="60">
        <f>'DINAMICA PLUS N3'!AA55/1000</f>
        <v>0.13721549635414054</v>
      </c>
      <c r="G857" s="60">
        <f>'DINAMICA PLUS N3'!AB55/1000</f>
        <v>0.12104145799999362</v>
      </c>
      <c r="H857" s="60">
        <f>'DINAMICA PLUS N3'!AC55/1000</f>
        <v>0.14131629982229502</v>
      </c>
      <c r="I857" s="60">
        <f>'DINAMICA PLUS N3'!AD55/1000</f>
        <v>0.11919855630433793</v>
      </c>
      <c r="J857" s="60">
        <f>'DINAMICA PLUS N3'!AE55/1000</f>
        <v>0.10018174885527929</v>
      </c>
      <c r="K857" s="60">
        <f t="shared" si="779"/>
        <v>5.7197060273972596E-2</v>
      </c>
      <c r="L857" s="60">
        <f t="shared" si="779"/>
        <v>3.0459235616438356E-2</v>
      </c>
      <c r="M857" s="60">
        <f t="shared" si="779"/>
        <v>1.3648038356164384E-2</v>
      </c>
      <c r="N857" s="60">
        <f t="shared" si="779"/>
        <v>2.0236528767123285E-2</v>
      </c>
      <c r="O857" s="60">
        <f t="shared" si="779"/>
        <v>2.0585893150684931E-2</v>
      </c>
      <c r="P857" s="60">
        <f t="shared" si="779"/>
        <v>2.0389827397260276E-2</v>
      </c>
    </row>
    <row r="858" spans="1:88">
      <c r="A858" s="3" t="str">
        <f t="shared" si="772"/>
        <v>6.1TDNOVIEMBRE-25DINAMICA PLUS N1</v>
      </c>
      <c r="B858" s="41" t="str">
        <f t="shared" si="778"/>
        <v>DINAMICA PLUS N1</v>
      </c>
      <c r="C858" s="3" t="s">
        <v>32</v>
      </c>
      <c r="D858" s="38" t="str">
        <f>W33</f>
        <v>NOVIEMBRE-25</v>
      </c>
      <c r="E858" s="60">
        <f>IFERROR('DINAMICA PLUS N1'!G55/1000,0)</f>
        <v>0.17220662558943944</v>
      </c>
      <c r="F858" s="60">
        <f>'DINAMICA PLUS N1'!H55/1000</f>
        <v>0.13038661376055027</v>
      </c>
      <c r="G858" s="60">
        <f>'DINAMICA PLUS N1'!I55/1000</f>
        <v>0.11941819590170261</v>
      </c>
      <c r="H858" s="60">
        <f>'DINAMICA PLUS N1'!J55/1000</f>
        <v>0.14031176799883785</v>
      </c>
      <c r="I858" s="60">
        <f>'DINAMICA PLUS N1'!K55/1000</f>
        <v>0.12015377069190961</v>
      </c>
      <c r="J858" s="60">
        <f>'DINAMICA PLUS N1'!L55/1000</f>
        <v>0.10282224072216842</v>
      </c>
      <c r="K858" s="60">
        <f t="shared" si="779"/>
        <v>8.9302378082191783E-2</v>
      </c>
      <c r="L858" s="60">
        <f t="shared" si="779"/>
        <v>5.07252301369863E-2</v>
      </c>
      <c r="M858" s="60">
        <f t="shared" si="779"/>
        <v>2.6854468493150683E-2</v>
      </c>
      <c r="N858" s="60">
        <f t="shared" si="779"/>
        <v>3.3955695890410961E-2</v>
      </c>
      <c r="O858" s="60">
        <f t="shared" si="779"/>
        <v>3.0479761643835618E-2</v>
      </c>
      <c r="P858" s="60">
        <f t="shared" si="779"/>
        <v>3.0148441095890412E-2</v>
      </c>
    </row>
    <row r="859" spans="1:88">
      <c r="A859" s="3" t="str">
        <f t="shared" si="772"/>
        <v>6.1TDNOVIEMBRE-25DINAMICA PLUS N2</v>
      </c>
      <c r="B859" s="41" t="str">
        <f t="shared" si="778"/>
        <v>DINAMICA PLUS N2</v>
      </c>
      <c r="C859" s="3" t="s">
        <v>32</v>
      </c>
      <c r="D859" s="38" t="str">
        <f>W33</f>
        <v>NOVIEMBRE-25</v>
      </c>
      <c r="E859" s="60">
        <f>IFERROR('DINAMICA PLUS N2'!G55/1000,0)</f>
        <v>0.16256146558943946</v>
      </c>
      <c r="F859" s="60">
        <f>'DINAMICA PLUS N2'!H55/1000</f>
        <v>0.12074145376055026</v>
      </c>
      <c r="G859" s="60">
        <f>'DINAMICA PLUS N2'!I55/1000</f>
        <v>0.10977303590170259</v>
      </c>
      <c r="H859" s="60">
        <f>'DINAMICA PLUS N2'!J55/1000</f>
        <v>0.13066660799883784</v>
      </c>
      <c r="I859" s="60">
        <f>'DINAMICA PLUS N2'!K55/1000</f>
        <v>0.11050861069190959</v>
      </c>
      <c r="J859" s="60">
        <f>'DINAMICA PLUS N2'!L55/1000</f>
        <v>9.3177080722168418E-2</v>
      </c>
      <c r="K859" s="60">
        <f t="shared" si="779"/>
        <v>8.5192789041095895E-2</v>
      </c>
      <c r="L859" s="60">
        <f t="shared" si="779"/>
        <v>4.6615641095890413E-2</v>
      </c>
      <c r="M859" s="60">
        <f t="shared" si="779"/>
        <v>2.2744879452054795E-2</v>
      </c>
      <c r="N859" s="60">
        <f t="shared" si="779"/>
        <v>2.984610684931507E-2</v>
      </c>
      <c r="O859" s="60">
        <f t="shared" si="779"/>
        <v>2.6370172602739727E-2</v>
      </c>
      <c r="P859" s="60">
        <f t="shared" si="779"/>
        <v>2.6038852054794524E-2</v>
      </c>
    </row>
    <row r="860" spans="1:88">
      <c r="A860" s="3" t="str">
        <f t="shared" si="772"/>
        <v>6.1TDNOVIEMBRE-25DINAMICA PLUS N3</v>
      </c>
      <c r="B860" s="41" t="str">
        <f t="shared" si="778"/>
        <v>DINAMICA PLUS N3</v>
      </c>
      <c r="C860" s="3" t="s">
        <v>32</v>
      </c>
      <c r="D860" s="38" t="str">
        <f>W33</f>
        <v>NOVIEMBRE-25</v>
      </c>
      <c r="E860" s="60">
        <f>IFERROR('DINAMICA PLUS N3'!G55/1000,0)</f>
        <v>0.16002326558943947</v>
      </c>
      <c r="F860" s="60">
        <f>'DINAMICA PLUS N3'!H55/1000</f>
        <v>0.11820325376055027</v>
      </c>
      <c r="G860" s="60">
        <f>'DINAMICA PLUS N3'!I55/1000</f>
        <v>0.1072348359017026</v>
      </c>
      <c r="H860" s="60">
        <f>'DINAMICA PLUS N3'!J55/1000</f>
        <v>0.12812840799883785</v>
      </c>
      <c r="I860" s="60">
        <f>'DINAMICA PLUS N3'!K55/1000</f>
        <v>0.10797041069190959</v>
      </c>
      <c r="J860" s="60">
        <f>'DINAMICA PLUS N3'!L55/1000</f>
        <v>9.0638880722168413E-2</v>
      </c>
      <c r="K860" s="60">
        <f t="shared" si="779"/>
        <v>8.2453063013698633E-2</v>
      </c>
      <c r="L860" s="60">
        <f t="shared" si="779"/>
        <v>4.387591506849315E-2</v>
      </c>
      <c r="M860" s="60">
        <f t="shared" si="779"/>
        <v>2.0005153424657533E-2</v>
      </c>
      <c r="N860" s="60">
        <f t="shared" si="779"/>
        <v>2.4366654794520548E-2</v>
      </c>
      <c r="O860" s="60">
        <f t="shared" si="779"/>
        <v>1.9520857534246573E-2</v>
      </c>
      <c r="P860" s="60">
        <f t="shared" si="779"/>
        <v>1.9189536986301371E-2</v>
      </c>
    </row>
    <row r="861" spans="1:88" s="60" customFormat="1">
      <c r="A861" s="3" t="str">
        <f t="shared" si="772"/>
        <v>2.0TDDICIEMBRE-25DINAMICA PLUS N1</v>
      </c>
      <c r="B861" s="41" t="str">
        <f t="shared" si="778"/>
        <v>DINAMICA PLUS N1</v>
      </c>
      <c r="C861" s="3" t="s">
        <v>56</v>
      </c>
      <c r="D861" s="38" t="str">
        <f>W34</f>
        <v>DICIEMBRE-25</v>
      </c>
      <c r="E861" s="60">
        <f>'DINAMICA PLUS N1'!AT56/1000</f>
        <v>0.23147137887472338</v>
      </c>
      <c r="F861" s="60">
        <f>'DINAMICA PLUS N1'!AU56/1000</f>
        <v>0.17741490117315309</v>
      </c>
      <c r="G861" s="60">
        <f>'DINAMICA PLUS N1'!AV56/1000</f>
        <v>0.13266405673439427</v>
      </c>
      <c r="K861" s="60">
        <f t="shared" si="779"/>
        <v>9.7820309589041102E-2</v>
      </c>
      <c r="L861" s="60">
        <f t="shared" si="779"/>
        <v>5.1302528767123289E-2</v>
      </c>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c r="BE861" s="3"/>
      <c r="BF861" s="3"/>
      <c r="BG861" s="3"/>
      <c r="BH861" s="3"/>
      <c r="BI861" s="3"/>
      <c r="BJ861" s="3"/>
      <c r="BK861" s="3"/>
      <c r="BL861" s="3"/>
      <c r="BM861" s="3"/>
      <c r="BN861" s="3"/>
      <c r="BO861" s="3"/>
      <c r="BP861" s="3"/>
      <c r="BQ861" s="3"/>
      <c r="BR861" s="3"/>
      <c r="BS861" s="3"/>
      <c r="BT861" s="3"/>
      <c r="BU861" s="3"/>
      <c r="BV861" s="3"/>
      <c r="BW861" s="3"/>
      <c r="BX861" s="3"/>
      <c r="BY861" s="3"/>
      <c r="BZ861" s="3"/>
      <c r="CA861" s="3"/>
      <c r="CB861" s="3"/>
      <c r="CC861" s="3"/>
      <c r="CD861" s="3"/>
      <c r="CE861" s="3"/>
      <c r="CF861" s="3"/>
      <c r="CG861" s="3"/>
      <c r="CH861" s="3"/>
      <c r="CI861" s="3"/>
      <c r="CJ861" s="3"/>
    </row>
    <row r="862" spans="1:88" s="60" customFormat="1">
      <c r="A862" s="3" t="str">
        <f t="shared" si="772"/>
        <v>2.0TDDICIEMBRE-25DINAMICA PLUS N2</v>
      </c>
      <c r="B862" s="41" t="str">
        <f t="shared" si="778"/>
        <v>DINAMICA PLUS N2</v>
      </c>
      <c r="C862" s="3" t="s">
        <v>56</v>
      </c>
      <c r="D862" s="38" t="str">
        <f>W34</f>
        <v>DICIEMBRE-25</v>
      </c>
      <c r="E862" s="60">
        <f>'DINAMICA PLUS N2'!AT56/1000</f>
        <v>0.21421161887472334</v>
      </c>
      <c r="F862" s="60">
        <f>'DINAMICA PLUS N2'!AU56/1000</f>
        <v>0.16015514117315308</v>
      </c>
      <c r="G862" s="60">
        <f>'DINAMICA PLUS N2'!AV56/1000</f>
        <v>0.11540429673439426</v>
      </c>
      <c r="K862" s="60">
        <f t="shared" si="779"/>
        <v>9.2340857534246576E-2</v>
      </c>
      <c r="L862" s="60">
        <f t="shared" si="779"/>
        <v>4.5823076712328763E-2</v>
      </c>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c r="BE862" s="3"/>
      <c r="BF862" s="3"/>
      <c r="BG862" s="3"/>
      <c r="BH862" s="3"/>
      <c r="BI862" s="3"/>
      <c r="BJ862" s="3"/>
      <c r="BK862" s="3"/>
      <c r="BL862" s="3"/>
      <c r="BM862" s="3"/>
      <c r="BN862" s="3"/>
      <c r="BO862" s="3"/>
      <c r="BP862" s="3"/>
      <c r="BQ862" s="3"/>
      <c r="BR862" s="3"/>
      <c r="BS862" s="3"/>
      <c r="BT862" s="3"/>
      <c r="BU862" s="3"/>
      <c r="BV862" s="3"/>
      <c r="BW862" s="3"/>
      <c r="BX862" s="3"/>
      <c r="BY862" s="3"/>
      <c r="BZ862" s="3"/>
      <c r="CA862" s="3"/>
      <c r="CB862" s="3"/>
      <c r="CC862" s="3"/>
      <c r="CD862" s="3"/>
      <c r="CE862" s="3"/>
      <c r="CF862" s="3"/>
      <c r="CG862" s="3"/>
      <c r="CH862" s="3"/>
      <c r="CI862" s="3"/>
      <c r="CJ862" s="3"/>
    </row>
    <row r="863" spans="1:88" s="60" customFormat="1">
      <c r="A863" s="3" t="str">
        <f t="shared" si="772"/>
        <v>2.0TDDICIEMBRE-25DINAMICA PLUS N3</v>
      </c>
      <c r="B863" s="41" t="str">
        <f t="shared" si="778"/>
        <v>DINAMICA PLUS N3</v>
      </c>
      <c r="C863" s="3" t="s">
        <v>56</v>
      </c>
      <c r="D863" s="38" t="str">
        <f>W34</f>
        <v>DICIEMBRE-25</v>
      </c>
      <c r="E863" s="60">
        <f>'DINAMICA PLUS N3'!AT56/1000</f>
        <v>0.21218105887472336</v>
      </c>
      <c r="F863" s="60">
        <f>'DINAMICA PLUS N3'!AU56/1000</f>
        <v>0.15812458117315306</v>
      </c>
      <c r="G863" s="60">
        <f>'DINAMICA PLUS N3'!AV56/1000</f>
        <v>0.11337373673439426</v>
      </c>
      <c r="K863" s="60">
        <f t="shared" si="779"/>
        <v>8.686140547945205E-2</v>
      </c>
      <c r="L863" s="60">
        <f t="shared" si="779"/>
        <v>4.0343624657534244E-2</v>
      </c>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c r="BR863" s="3"/>
      <c r="BS863" s="3"/>
      <c r="BT863" s="3"/>
      <c r="BU863" s="3"/>
      <c r="BV863" s="3"/>
      <c r="BW863" s="3"/>
      <c r="BX863" s="3"/>
      <c r="BY863" s="3"/>
      <c r="BZ863" s="3"/>
      <c r="CA863" s="3"/>
      <c r="CB863" s="3"/>
      <c r="CC863" s="3"/>
      <c r="CD863" s="3"/>
      <c r="CE863" s="3"/>
      <c r="CF863" s="3"/>
      <c r="CG863" s="3"/>
      <c r="CH863" s="3"/>
      <c r="CI863" s="3"/>
      <c r="CJ863" s="3"/>
    </row>
    <row r="864" spans="1:88">
      <c r="A864" s="3" t="str">
        <f t="shared" si="772"/>
        <v>3.0TDDICIEMBRE-25DINAMICA PLUS N1</v>
      </c>
      <c r="B864" s="41" t="str">
        <f t="shared" si="778"/>
        <v>DINAMICA PLUS N1</v>
      </c>
      <c r="C864" s="3" t="s">
        <v>31</v>
      </c>
      <c r="D864" s="38" t="str">
        <f>W34</f>
        <v>DICIEMBRE-25</v>
      </c>
      <c r="E864" s="60">
        <f>'DINAMICA PLUS N1'!Z56/1000</f>
        <v>0.1997349189920847</v>
      </c>
      <c r="F864" s="60">
        <f>'DINAMICA PLUS N1'!AA56/1000</f>
        <v>0.17693457565423573</v>
      </c>
      <c r="G864" s="60">
        <f>'DINAMICA PLUS N1'!AB56/1000</f>
        <v>0.13576301799999363</v>
      </c>
      <c r="H864" s="60">
        <f>'DINAMICA PLUS N1'!AC56/1000</f>
        <v>0</v>
      </c>
      <c r="I864" s="60">
        <f>'DINAMICA PLUS N1'!AD56/1000</f>
        <v>0</v>
      </c>
      <c r="J864" s="60">
        <f>'DINAMICA PLUS N1'!AE56/1000</f>
        <v>0.12820272677096897</v>
      </c>
      <c r="K864" s="60">
        <f t="shared" si="779"/>
        <v>6.4046375342465753E-2</v>
      </c>
      <c r="L864" s="60">
        <f t="shared" si="779"/>
        <v>3.7308550684931503E-2</v>
      </c>
      <c r="M864" s="60">
        <f t="shared" si="779"/>
        <v>2.0497353424657534E-2</v>
      </c>
      <c r="N864" s="60">
        <f t="shared" si="779"/>
        <v>2.9825569863013698E-2</v>
      </c>
      <c r="O864" s="60">
        <f t="shared" si="779"/>
        <v>3.1544797260273975E-2</v>
      </c>
      <c r="P864" s="60">
        <f t="shared" si="779"/>
        <v>3.1348731506849317E-2</v>
      </c>
    </row>
    <row r="865" spans="1:21">
      <c r="A865" s="3" t="str">
        <f t="shared" si="772"/>
        <v>3.0TDDICIEMBRE-25DINAMICA PLUS N2</v>
      </c>
      <c r="B865" s="41" t="str">
        <f t="shared" si="778"/>
        <v>DINAMICA PLUS N2</v>
      </c>
      <c r="C865" s="3" t="s">
        <v>31</v>
      </c>
      <c r="D865" s="38" t="str">
        <f>W34</f>
        <v>DICIEMBRE-25</v>
      </c>
      <c r="E865" s="60">
        <f>'DINAMICA PLUS N2'!Z56/1000</f>
        <v>0.18755155899208473</v>
      </c>
      <c r="F865" s="60">
        <f>'DINAMICA PLUS N2'!AA56/1000</f>
        <v>0.16475121565423576</v>
      </c>
      <c r="G865" s="60">
        <f>'DINAMICA PLUS N2'!AB56/1000</f>
        <v>0.12357965799999363</v>
      </c>
      <c r="H865" s="60">
        <f>'DINAMICA PLUS N2'!AC56/1000</f>
        <v>0</v>
      </c>
      <c r="I865" s="60">
        <f>'DINAMICA PLUS N2'!AD56/1000</f>
        <v>0</v>
      </c>
      <c r="J865" s="60">
        <f>'DINAMICA PLUS N2'!AE56/1000</f>
        <v>0.11601936677096898</v>
      </c>
      <c r="K865" s="60">
        <f t="shared" si="779"/>
        <v>5.9936786301369858E-2</v>
      </c>
      <c r="L865" s="60">
        <f t="shared" si="779"/>
        <v>3.3198961643835616E-2</v>
      </c>
      <c r="M865" s="60">
        <f t="shared" si="779"/>
        <v>1.6387764383561643E-2</v>
      </c>
      <c r="N865" s="60">
        <f t="shared" si="779"/>
        <v>2.5715980821917811E-2</v>
      </c>
      <c r="O865" s="60">
        <f t="shared" si="779"/>
        <v>2.7435208219178085E-2</v>
      </c>
      <c r="P865" s="60">
        <f t="shared" si="779"/>
        <v>2.7239142465753426E-2</v>
      </c>
    </row>
    <row r="866" spans="1:21">
      <c r="A866" s="3" t="str">
        <f t="shared" si="772"/>
        <v>3.0TDDICIEMBRE-25DINAMICA PLUS N3</v>
      </c>
      <c r="B866" s="41" t="str">
        <f t="shared" si="778"/>
        <v>DINAMICA PLUS N3</v>
      </c>
      <c r="C866" s="3" t="s">
        <v>31</v>
      </c>
      <c r="D866" s="38" t="str">
        <f>W34</f>
        <v>DICIEMBRE-25</v>
      </c>
      <c r="E866" s="60">
        <f>'DINAMICA PLUS N3'!Z56/1000</f>
        <v>0.18501335899208471</v>
      </c>
      <c r="F866" s="60">
        <f>'DINAMICA PLUS N3'!AA56/1000</f>
        <v>0.16221301565423576</v>
      </c>
      <c r="G866" s="60">
        <f>'DINAMICA PLUS N3'!AB56/1000</f>
        <v>0.12104145799999362</v>
      </c>
      <c r="H866" s="60">
        <f>'DINAMICA PLUS N3'!AC56/1000</f>
        <v>0</v>
      </c>
      <c r="I866" s="60">
        <f>'DINAMICA PLUS N3'!AD56/1000</f>
        <v>0</v>
      </c>
      <c r="J866" s="60">
        <f>'DINAMICA PLUS N3'!AE56/1000</f>
        <v>0.11348116677096899</v>
      </c>
      <c r="K866" s="60">
        <f t="shared" si="779"/>
        <v>5.7197060273972596E-2</v>
      </c>
      <c r="L866" s="60">
        <f t="shared" si="779"/>
        <v>3.0459235616438356E-2</v>
      </c>
      <c r="M866" s="60">
        <f t="shared" si="779"/>
        <v>1.3648038356164384E-2</v>
      </c>
      <c r="N866" s="60">
        <f t="shared" si="779"/>
        <v>2.0236528767123285E-2</v>
      </c>
      <c r="O866" s="60">
        <f t="shared" si="779"/>
        <v>2.0585893150684931E-2</v>
      </c>
      <c r="P866" s="60">
        <f t="shared" si="779"/>
        <v>2.0389827397260276E-2</v>
      </c>
    </row>
    <row r="867" spans="1:21">
      <c r="A867" s="3" t="str">
        <f t="shared" si="772"/>
        <v>6.1TDDICIEMBRE-25DINAMICA PLUS N1</v>
      </c>
      <c r="B867" s="41" t="str">
        <f t="shared" si="778"/>
        <v>DINAMICA PLUS N1</v>
      </c>
      <c r="C867" s="3" t="s">
        <v>32</v>
      </c>
      <c r="D867" s="38" t="str">
        <f>W34</f>
        <v>DICIEMBRE-25</v>
      </c>
      <c r="E867" s="60">
        <f>'DINAMICA PLUS N1'!G56/1000</f>
        <v>0.17220662558943944</v>
      </c>
      <c r="F867" s="60">
        <f>'DINAMICA PLUS N1'!H56/1000</f>
        <v>0.15338072584413162</v>
      </c>
      <c r="G867" s="60">
        <f>'DINAMICA PLUS N1'!I56/1000</f>
        <v>0.11941819590170261</v>
      </c>
      <c r="H867" s="60">
        <f>'DINAMICA PLUS N1'!J56/1000</f>
        <v>0</v>
      </c>
      <c r="I867" s="60">
        <f>'DINAMICA PLUS N1'!K56/1000</f>
        <v>0</v>
      </c>
      <c r="J867" s="60">
        <f>'DINAMICA PLUS N1'!L56/1000</f>
        <v>0.11505120730437425</v>
      </c>
      <c r="K867" s="60">
        <f t="shared" si="779"/>
        <v>8.9302378082191783E-2</v>
      </c>
      <c r="L867" s="60">
        <f t="shared" si="779"/>
        <v>5.07252301369863E-2</v>
      </c>
      <c r="M867" s="60">
        <f t="shared" si="779"/>
        <v>2.6854468493150683E-2</v>
      </c>
      <c r="N867" s="60">
        <f t="shared" si="779"/>
        <v>3.3955695890410961E-2</v>
      </c>
      <c r="O867" s="60">
        <f t="shared" si="779"/>
        <v>3.0479761643835618E-2</v>
      </c>
      <c r="P867" s="60">
        <f t="shared" si="779"/>
        <v>3.0148441095890412E-2</v>
      </c>
    </row>
    <row r="868" spans="1:21">
      <c r="A868" s="3" t="str">
        <f t="shared" si="772"/>
        <v>6.1TDDICIEMBRE-25DINAMICA PLUS N2</v>
      </c>
      <c r="B868" s="41" t="str">
        <f t="shared" si="778"/>
        <v>DINAMICA PLUS N2</v>
      </c>
      <c r="C868" s="3" t="s">
        <v>32</v>
      </c>
      <c r="D868" s="38" t="str">
        <f>W34</f>
        <v>DICIEMBRE-25</v>
      </c>
      <c r="E868" s="60">
        <f>'DINAMICA PLUS N2'!G56/1000</f>
        <v>0.16256146558943946</v>
      </c>
      <c r="F868" s="60">
        <f>'DINAMICA PLUS N2'!H56/1000</f>
        <v>0.14373556584413164</v>
      </c>
      <c r="G868" s="60">
        <f>'DINAMICA PLUS N2'!I56/1000</f>
        <v>0.10977303590170259</v>
      </c>
      <c r="H868" s="60">
        <f>'DINAMICA PLUS N2'!J56/1000</f>
        <v>0</v>
      </c>
      <c r="I868" s="60">
        <f>'DINAMICA PLUS N2'!K56/1000</f>
        <v>0</v>
      </c>
      <c r="J868" s="60">
        <f>'DINAMICA PLUS N2'!L56/1000</f>
        <v>0.10540604730437424</v>
      </c>
      <c r="K868" s="60">
        <f t="shared" si="779"/>
        <v>8.5192789041095895E-2</v>
      </c>
      <c r="L868" s="60">
        <f t="shared" si="779"/>
        <v>4.6615641095890413E-2</v>
      </c>
      <c r="M868" s="60">
        <f t="shared" si="779"/>
        <v>2.2744879452054795E-2</v>
      </c>
      <c r="N868" s="60">
        <f t="shared" si="779"/>
        <v>2.984610684931507E-2</v>
      </c>
      <c r="O868" s="60">
        <f t="shared" si="779"/>
        <v>2.6370172602739727E-2</v>
      </c>
      <c r="P868" s="60">
        <f t="shared" si="779"/>
        <v>2.6038852054794524E-2</v>
      </c>
    </row>
    <row r="869" spans="1:21">
      <c r="A869" s="3" t="str">
        <f t="shared" si="772"/>
        <v>6.1TDDICIEMBRE-25DINAMICA PLUS N3</v>
      </c>
      <c r="B869" s="41" t="str">
        <f t="shared" si="778"/>
        <v>DINAMICA PLUS N3</v>
      </c>
      <c r="C869" s="3" t="s">
        <v>32</v>
      </c>
      <c r="D869" s="38" t="str">
        <f>W34</f>
        <v>DICIEMBRE-25</v>
      </c>
      <c r="E869" s="60">
        <f>'DINAMICA PLUS N3'!G56/1000</f>
        <v>0.16002326558943947</v>
      </c>
      <c r="F869" s="60">
        <f>'DINAMICA PLUS N3'!H56/1000</f>
        <v>0.14119736584413162</v>
      </c>
      <c r="G869" s="60">
        <f>'DINAMICA PLUS N3'!I56/1000</f>
        <v>0.1072348359017026</v>
      </c>
      <c r="H869" s="60">
        <f>'DINAMICA PLUS N3'!J56/1000</f>
        <v>0</v>
      </c>
      <c r="I869" s="60">
        <f>'DINAMICA PLUS N3'!K56/1000</f>
        <v>0</v>
      </c>
      <c r="J869" s="60">
        <f>'DINAMICA PLUS N3'!L56/1000</f>
        <v>0.10286784730437423</v>
      </c>
      <c r="K869" s="60">
        <f t="shared" si="779"/>
        <v>8.2453063013698633E-2</v>
      </c>
      <c r="L869" s="60">
        <f t="shared" si="779"/>
        <v>4.387591506849315E-2</v>
      </c>
      <c r="M869" s="60">
        <f t="shared" si="779"/>
        <v>2.0005153424657533E-2</v>
      </c>
      <c r="N869" s="60">
        <f t="shared" si="779"/>
        <v>2.4366654794520548E-2</v>
      </c>
      <c r="O869" s="60">
        <f t="shared" si="779"/>
        <v>1.9520857534246573E-2</v>
      </c>
      <c r="P869" s="60">
        <f t="shared" si="779"/>
        <v>1.9189536986301371E-2</v>
      </c>
      <c r="S869" s="161"/>
      <c r="T869" s="161"/>
      <c r="U869" s="161"/>
    </row>
    <row r="870" spans="1:21">
      <c r="A870" s="3" t="str">
        <f t="shared" ref="A870:A977" si="780">C870&amp;D870&amp;B870</f>
        <v>2.0TDENERO-26DINAMICA CONTROL N1</v>
      </c>
      <c r="B870" s="37" t="str">
        <f>'PETICION DATOS LUZ'!N40</f>
        <v>DINAMICA CONTROL N1</v>
      </c>
      <c r="C870" s="3" t="s">
        <v>56</v>
      </c>
      <c r="D870" s="3" t="str">
        <f>W23</f>
        <v>ENERO-26</v>
      </c>
      <c r="E870" s="162">
        <f>'DINAMICA CONTROL N1'!AT45/1000</f>
        <v>0.23365003035403789</v>
      </c>
      <c r="F870" s="162">
        <f>'DINAMICA CONTROL N1'!AU45/1000</f>
        <v>0.17567375828830453</v>
      </c>
      <c r="G870" s="162">
        <f>'DINAMICA CONTROL N1'!AV45/1000</f>
        <v>0.14079453628414915</v>
      </c>
      <c r="H870" s="162"/>
      <c r="I870" s="162"/>
      <c r="J870" s="162"/>
      <c r="K870" s="60">
        <f>'DINAMICA CONTROL N1'!C65</f>
        <v>7.5902501369863012E-2</v>
      </c>
      <c r="L870" s="60">
        <f>'DINAMICA CONTROL N1'!D65</f>
        <v>1.9874602739726028E-3</v>
      </c>
      <c r="M870" s="60"/>
      <c r="N870" s="60"/>
      <c r="O870" s="60"/>
      <c r="P870" s="60"/>
    </row>
    <row r="871" spans="1:21">
      <c r="A871" s="3" t="str">
        <f t="shared" si="780"/>
        <v>2.0TDENERO-26DINAMICA CONTROL N2</v>
      </c>
      <c r="B871" s="37" t="str">
        <f>'PETICION DATOS LUZ'!N41</f>
        <v>DINAMICA CONTROL N2</v>
      </c>
      <c r="C871" s="3" t="s">
        <v>56</v>
      </c>
      <c r="D871" s="3" t="str">
        <f>W23</f>
        <v>ENERO-26</v>
      </c>
      <c r="E871" s="162">
        <f>'DINAMICA CONTROL N2'!AT45/1000</f>
        <v>0.21568566262778563</v>
      </c>
      <c r="F871" s="162">
        <f>'DINAMICA CONTROL N2'!AU45/1000</f>
        <v>0.15768669349553321</v>
      </c>
      <c r="G871" s="162">
        <f>'DINAMICA CONTROL N2'!AV45/1000</f>
        <v>0.1222678181409344</v>
      </c>
      <c r="H871" s="162"/>
      <c r="I871" s="162"/>
      <c r="J871" s="162"/>
      <c r="K871" s="60">
        <f>'DINAMICA CONTROL N2'!C65</f>
        <v>7.5902501369863012E-2</v>
      </c>
      <c r="L871" s="60">
        <f>'DINAMICA CONTROL N2'!D65</f>
        <v>1.9874602739726028E-3</v>
      </c>
      <c r="M871" s="60"/>
      <c r="N871" s="60"/>
      <c r="O871" s="60"/>
      <c r="P871" s="60"/>
    </row>
    <row r="872" spans="1:21">
      <c r="A872" s="3" t="str">
        <f t="shared" si="780"/>
        <v>2.0TDENERO-26DINAMICA CONTROL N3</v>
      </c>
      <c r="B872" s="37" t="str">
        <f>'PETICION DATOS LUZ'!N42</f>
        <v>DINAMICA CONTROL N3</v>
      </c>
      <c r="C872" s="3" t="s">
        <v>56</v>
      </c>
      <c r="D872" s="3" t="str">
        <f>W23</f>
        <v>ENERO-26</v>
      </c>
      <c r="E872" s="162">
        <f>'DINAMICA CONTROL N3'!AT45/1000</f>
        <v>0.20966940793288638</v>
      </c>
      <c r="F872" s="162">
        <f>'DINAMICA CONTROL N3'!AU45/1000</f>
        <v>0.15166283756828969</v>
      </c>
      <c r="G872" s="162">
        <f>'DINAMICA CONTROL N3'!AV45/1000</f>
        <v>0.11606323266881083</v>
      </c>
      <c r="H872" s="162"/>
      <c r="I872" s="162"/>
      <c r="J872" s="162"/>
      <c r="K872" s="60">
        <f>'DINAMICA CONTROL N3'!C65</f>
        <v>7.5902501369863012E-2</v>
      </c>
      <c r="L872" s="60">
        <f>'DINAMICA CONTROL N3'!D65</f>
        <v>1.9874602739726028E-3</v>
      </c>
      <c r="M872" s="60"/>
      <c r="N872" s="60"/>
      <c r="O872" s="60"/>
      <c r="P872" s="60"/>
    </row>
    <row r="873" spans="1:21">
      <c r="A873" s="3" t="str">
        <f t="shared" si="780"/>
        <v>3.0TDENERO-26DINAMICA CONTROL N1</v>
      </c>
      <c r="B873" s="37" t="str">
        <f>B870</f>
        <v>DINAMICA CONTROL N1</v>
      </c>
      <c r="C873" s="3" t="s">
        <v>31</v>
      </c>
      <c r="D873" s="3" t="str">
        <f>W23</f>
        <v>ENERO-26</v>
      </c>
      <c r="E873" s="162">
        <f>'DINAMICA CONTROL N1'!Z45/1000</f>
        <v>0.20089852144803552</v>
      </c>
      <c r="F873" s="162">
        <f>'DINAMICA CONTROL N1'!AA45/1000</f>
        <v>0.17480203032619607</v>
      </c>
      <c r="G873" s="162">
        <f>'DINAMICA CONTROL N1'!AB45/1000</f>
        <v>0</v>
      </c>
      <c r="H873" s="162">
        <f>'DINAMICA CONTROL N1'!AC45/1000</f>
        <v>0</v>
      </c>
      <c r="I873" s="162">
        <f>'DINAMICA CONTROL N1'!AD45/1000</f>
        <v>0</v>
      </c>
      <c r="J873" s="162">
        <f>'DINAMICA CONTROL N1'!AE45/1000</f>
        <v>0.13414290933359996</v>
      </c>
      <c r="K873" s="60">
        <f>'DINAMICA CONTROL N1'!C66</f>
        <v>5.5827197260273971E-2</v>
      </c>
      <c r="L873" s="60">
        <f>'DINAMICA CONTROL N1'!D66</f>
        <v>2.9089372602739725E-2</v>
      </c>
      <c r="M873" s="60">
        <f>'DINAMICA CONTROL N1'!E66</f>
        <v>1.2278175342465752E-2</v>
      </c>
      <c r="N873" s="60">
        <f>'DINAMICA CONTROL N1'!F66</f>
        <v>1.0647487671232877E-2</v>
      </c>
      <c r="O873" s="60">
        <f>'DINAMICA CONTROL N1'!G66</f>
        <v>6.8872630136986293E-3</v>
      </c>
      <c r="P873" s="60">
        <f>'DINAMICA CONTROL N1'!H66</f>
        <v>3.9514712328767125E-3</v>
      </c>
    </row>
    <row r="874" spans="1:21">
      <c r="A874" s="3" t="str">
        <f t="shared" si="780"/>
        <v>3.0TDENERO-26DINAMICA CONTROL N2</v>
      </c>
      <c r="B874" s="37" t="str">
        <f t="shared" ref="B874:B937" si="781">B871</f>
        <v>DINAMICA CONTROL N2</v>
      </c>
      <c r="C874" s="3" t="s">
        <v>31</v>
      </c>
      <c r="D874" s="3" t="str">
        <f>W23</f>
        <v>ENERO-26</v>
      </c>
      <c r="E874" s="162">
        <f>'DINAMICA CONTROL N2'!Z45/1000</f>
        <v>0.19083608136803554</v>
      </c>
      <c r="F874" s="162">
        <f>'DINAMICA CONTROL N2'!AA45/1000</f>
        <v>0.16466192132619606</v>
      </c>
      <c r="G874" s="162">
        <f>'DINAMICA CONTROL N2'!AB45/1000</f>
        <v>0</v>
      </c>
      <c r="H874" s="162">
        <f>'DINAMICA CONTROL N2'!AC45/1000</f>
        <v>0</v>
      </c>
      <c r="I874" s="162">
        <f>'DINAMICA CONTROL N2'!AD45/1000</f>
        <v>0</v>
      </c>
      <c r="J874" s="162">
        <f>'DINAMICA CONTROL N2'!AE45/1000</f>
        <v>0.12395965093359997</v>
      </c>
      <c r="K874" s="60">
        <f>'DINAMICA CONTROL N2'!C66</f>
        <v>5.5827197260273971E-2</v>
      </c>
      <c r="L874" s="60">
        <f>'DINAMICA CONTROL N2'!D66</f>
        <v>2.9089372602739725E-2</v>
      </c>
      <c r="M874" s="60">
        <f>'DINAMICA CONTROL N2'!E66</f>
        <v>1.2278175342465752E-2</v>
      </c>
      <c r="N874" s="60">
        <f>'DINAMICA CONTROL N2'!F66</f>
        <v>1.0647487671232877E-2</v>
      </c>
      <c r="O874" s="60">
        <f>'DINAMICA CONTROL N2'!G66</f>
        <v>6.8872630136986293E-3</v>
      </c>
      <c r="P874" s="60">
        <f>'DINAMICA CONTROL N2'!H66</f>
        <v>3.9514712328767125E-3</v>
      </c>
    </row>
    <row r="875" spans="1:21">
      <c r="A875" s="3" t="str">
        <f t="shared" si="780"/>
        <v>3.0TDENERO-26DINAMICA CONTROL N3</v>
      </c>
      <c r="B875" s="37" t="str">
        <f t="shared" si="781"/>
        <v>DINAMICA CONTROL N3</v>
      </c>
      <c r="C875" s="3" t="s">
        <v>31</v>
      </c>
      <c r="D875" s="3" t="str">
        <f>W23</f>
        <v>ENERO-26</v>
      </c>
      <c r="E875" s="162">
        <f>'DINAMICA CONTROL N3'!Z45/1000</f>
        <v>0.18492883713283551</v>
      </c>
      <c r="F875" s="162">
        <f>'DINAMICA CONTROL N3'!AA45/1000</f>
        <v>0.15870908086619603</v>
      </c>
      <c r="G875" s="162">
        <f>'DINAMICA CONTROL N3'!AB45/1000</f>
        <v>0</v>
      </c>
      <c r="H875" s="162">
        <f>'DINAMICA CONTROL N3'!AC45/1000</f>
        <v>0</v>
      </c>
      <c r="I875" s="162">
        <f>'DINAMICA CONTROL N3'!AD45/1000</f>
        <v>0</v>
      </c>
      <c r="J875" s="162">
        <f>'DINAMICA CONTROL N3'!AE45/1000</f>
        <v>0.11798147923759995</v>
      </c>
      <c r="K875" s="60">
        <f>'DINAMICA CONTROL N3'!C66</f>
        <v>5.5827197260273971E-2</v>
      </c>
      <c r="L875" s="60">
        <f>'DINAMICA CONTROL N3'!D66</f>
        <v>2.9089372602739725E-2</v>
      </c>
      <c r="M875" s="60">
        <f>'DINAMICA CONTROL N3'!E66</f>
        <v>1.2278175342465752E-2</v>
      </c>
      <c r="N875" s="60">
        <f>'DINAMICA CONTROL N3'!F66</f>
        <v>1.0647487671232877E-2</v>
      </c>
      <c r="O875" s="60">
        <f>'DINAMICA CONTROL N3'!G66</f>
        <v>6.8872630136986293E-3</v>
      </c>
      <c r="P875" s="60">
        <f>'DINAMICA CONTROL N3'!H66</f>
        <v>3.9514712328767125E-3</v>
      </c>
    </row>
    <row r="876" spans="1:21">
      <c r="A876" s="3" t="str">
        <f t="shared" si="780"/>
        <v>6.1TDENERO-26DINAMICA CONTROL N1</v>
      </c>
      <c r="B876" s="37" t="str">
        <f t="shared" si="781"/>
        <v>DINAMICA CONTROL N1</v>
      </c>
      <c r="C876" s="3" t="s">
        <v>32</v>
      </c>
      <c r="D876" s="3" t="str">
        <f>W23</f>
        <v>ENERO-26</v>
      </c>
      <c r="E876" s="162">
        <f>'DINAMICA CONTROL N1'!G45/1000</f>
        <v>0.17448010780539552</v>
      </c>
      <c r="F876" s="162">
        <f>'DINAMICA CONTROL N1'!H45/1000</f>
        <v>0.15241674880758588</v>
      </c>
      <c r="G876" s="162">
        <f>'DINAMICA CONTROL N1'!I45/1000</f>
        <v>0</v>
      </c>
      <c r="H876" s="162">
        <f>'DINAMICA CONTROL N1'!J45/1000</f>
        <v>0</v>
      </c>
      <c r="I876" s="162">
        <f>'DINAMICA CONTROL N1'!K45/1000</f>
        <v>0</v>
      </c>
      <c r="J876" s="162">
        <f>'DINAMICA CONTROL N1'!L45/1000</f>
        <v>0.12214654309203998</v>
      </c>
      <c r="K876" s="60">
        <f>'DINAMICA CONTROL N1'!C67</f>
        <v>8.1083200000000008E-2</v>
      </c>
      <c r="L876" s="60">
        <f>'DINAMICA CONTROL N1'!D67</f>
        <v>4.2506052054794519E-2</v>
      </c>
      <c r="M876" s="60">
        <f>'DINAMICA CONTROL N1'!E67</f>
        <v>1.8635290410958905E-2</v>
      </c>
      <c r="N876" s="60">
        <f>'DINAMICA CONTROL N1'!F67</f>
        <v>1.4777613698630138E-2</v>
      </c>
      <c r="O876" s="60">
        <f>'DINAMICA CONTROL N1'!G67</f>
        <v>5.8222273972602734E-3</v>
      </c>
      <c r="P876" s="60">
        <f>'DINAMICA CONTROL N1'!H67</f>
        <v>2.7511808219178083E-3</v>
      </c>
    </row>
    <row r="877" spans="1:21">
      <c r="A877" s="3" t="str">
        <f t="shared" si="780"/>
        <v>6.1TDENERO-26DINAMICA CONTROL N2</v>
      </c>
      <c r="B877" s="37" t="str">
        <f t="shared" si="781"/>
        <v>DINAMICA CONTROL N2</v>
      </c>
      <c r="C877" s="3" t="s">
        <v>32</v>
      </c>
      <c r="D877" s="3" t="str">
        <f>W23</f>
        <v>ENERO-26</v>
      </c>
      <c r="E877" s="162">
        <f>'DINAMICA CONTROL N2'!G45/1000</f>
        <v>0.16483870434139553</v>
      </c>
      <c r="F877" s="162">
        <f>'DINAMICA CONTROL N2'!H45/1000</f>
        <v>0.14276630935158588</v>
      </c>
      <c r="G877" s="162">
        <f>'DINAMICA CONTROL N2'!I45/1000</f>
        <v>0</v>
      </c>
      <c r="H877" s="162">
        <f>'DINAMICA CONTROL N2'!J45/1000</f>
        <v>0</v>
      </c>
      <c r="I877" s="162">
        <f>'DINAMICA CONTROL N2'!K45/1000</f>
        <v>0</v>
      </c>
      <c r="J877" s="162">
        <f>'DINAMICA CONTROL N2'!L45/1000</f>
        <v>0.11241477970803995</v>
      </c>
      <c r="K877" s="60">
        <f>'DINAMICA CONTROL N2'!C67</f>
        <v>8.1083200000000008E-2</v>
      </c>
      <c r="L877" s="60">
        <f>'DINAMICA CONTROL N2'!D67</f>
        <v>4.2506052054794519E-2</v>
      </c>
      <c r="M877" s="60">
        <f>'DINAMICA CONTROL N2'!E67</f>
        <v>1.8635290410958905E-2</v>
      </c>
      <c r="N877" s="60">
        <f>'DINAMICA CONTROL N2'!F67</f>
        <v>1.4777613698630138E-2</v>
      </c>
      <c r="O877" s="60">
        <f>'DINAMICA CONTROL N2'!G67</f>
        <v>5.8222273972602734E-3</v>
      </c>
      <c r="P877" s="60">
        <f>'DINAMICA CONTROL N2'!H67</f>
        <v>2.7511808219178083E-3</v>
      </c>
    </row>
    <row r="878" spans="1:21">
      <c r="A878" s="3" t="str">
        <f t="shared" si="780"/>
        <v>6.1TDENERO-26DINAMICA CONTROL N3</v>
      </c>
      <c r="B878" s="37" t="str">
        <f t="shared" si="781"/>
        <v>DINAMICA CONTROL N3</v>
      </c>
      <c r="C878" s="3" t="s">
        <v>32</v>
      </c>
      <c r="D878" s="3" t="str">
        <f>W23</f>
        <v>ENERO-26</v>
      </c>
      <c r="E878" s="162">
        <f>'DINAMICA CONTROL N3'!G45/1000</f>
        <v>0.15943301857899553</v>
      </c>
      <c r="F878" s="162">
        <f>'DINAMICA CONTROL N3'!H45/1000</f>
        <v>0.13735555734198587</v>
      </c>
      <c r="G878" s="162">
        <f>'DINAMICA CONTROL N3'!I45/1000</f>
        <v>0</v>
      </c>
      <c r="H878" s="162">
        <f>'DINAMICA CONTROL N3'!J45/1000</f>
        <v>0</v>
      </c>
      <c r="I878" s="162">
        <f>'DINAMICA CONTROL N3'!K45/1000</f>
        <v>0</v>
      </c>
      <c r="J878" s="162">
        <f>'DINAMICA CONTROL N3'!L45/1000</f>
        <v>0.10695843147363997</v>
      </c>
      <c r="K878" s="60">
        <f>'DINAMICA CONTROL N3'!C67</f>
        <v>8.1083200000000008E-2</v>
      </c>
      <c r="L878" s="60">
        <f>'DINAMICA CONTROL N3'!D67</f>
        <v>4.2506052054794519E-2</v>
      </c>
      <c r="M878" s="60">
        <f>'DINAMICA CONTROL N3'!E67</f>
        <v>1.8635290410958905E-2</v>
      </c>
      <c r="N878" s="60">
        <f>'DINAMICA CONTROL N3'!F67</f>
        <v>1.4777613698630138E-2</v>
      </c>
      <c r="O878" s="60">
        <f>'DINAMICA CONTROL N3'!G67</f>
        <v>5.8222273972602734E-3</v>
      </c>
      <c r="P878" s="60">
        <f>'DINAMICA CONTROL N3'!H67</f>
        <v>2.7511808219178083E-3</v>
      </c>
    </row>
    <row r="879" spans="1:21">
      <c r="A879" s="3" t="str">
        <f t="shared" si="780"/>
        <v>2.0TDFEBRERO-26DINAMICA CONTROL N1</v>
      </c>
      <c r="B879" s="37" t="str">
        <f t="shared" si="781"/>
        <v>DINAMICA CONTROL N1</v>
      </c>
      <c r="C879" s="3" t="s">
        <v>56</v>
      </c>
      <c r="D879" s="38" t="str">
        <f>W24</f>
        <v>FEBRERO-26</v>
      </c>
      <c r="E879" s="60">
        <f>'DINAMICA CONTROL N1'!AT46/1000</f>
        <v>0.16897268250544628</v>
      </c>
      <c r="F879" s="60">
        <f>'DINAMICA CONTROL N1'!AU46/1000</f>
        <v>0.10002570718066113</v>
      </c>
      <c r="G879" s="60">
        <f>'DINAMICA CONTROL N1'!AV46/1000</f>
        <v>7.4205174958791101E-2</v>
      </c>
      <c r="H879" s="60"/>
      <c r="I879" s="60"/>
      <c r="J879" s="60"/>
      <c r="K879" s="60">
        <f>K870</f>
        <v>7.5902501369863012E-2</v>
      </c>
      <c r="L879" s="60">
        <f t="shared" ref="L879" si="782">L870</f>
        <v>1.9874602739726028E-3</v>
      </c>
      <c r="M879" s="60"/>
      <c r="N879" s="60"/>
      <c r="O879" s="60"/>
      <c r="P879" s="60"/>
    </row>
    <row r="880" spans="1:21">
      <c r="A880" s="3" t="str">
        <f t="shared" si="780"/>
        <v>2.0TDFEBRERO-26DINAMICA CONTROL N2</v>
      </c>
      <c r="B880" s="37" t="str">
        <f t="shared" si="781"/>
        <v>DINAMICA CONTROL N2</v>
      </c>
      <c r="C880" s="3" t="s">
        <v>56</v>
      </c>
      <c r="D880" s="38" t="str">
        <f>W24</f>
        <v>FEBRERO-26</v>
      </c>
      <c r="E880" s="60">
        <f>'DINAMICA CONTROL N2'!AT46/1000</f>
        <v>0.15104749375069235</v>
      </c>
      <c r="F880" s="60">
        <f>'DINAMICA CONTROL N2'!AU46/1000</f>
        <v>8.2082260785623515E-2</v>
      </c>
      <c r="G880" s="60">
        <f>'DINAMICA CONTROL N2'!AV46/1000</f>
        <v>5.5742047151762425E-2</v>
      </c>
      <c r="H880" s="60"/>
      <c r="I880" s="60"/>
      <c r="J880" s="60"/>
      <c r="K880" s="60">
        <f t="shared" ref="K880:L880" si="783">K871</f>
        <v>7.5902501369863012E-2</v>
      </c>
      <c r="L880" s="60">
        <f t="shared" si="783"/>
        <v>1.9874602739726028E-3</v>
      </c>
      <c r="M880" s="60"/>
      <c r="N880" s="60"/>
      <c r="O880" s="60"/>
      <c r="P880" s="60"/>
    </row>
    <row r="881" spans="1:21">
      <c r="A881" s="3" t="str">
        <f t="shared" si="780"/>
        <v>2.0TDFEBRERO-26DINAMICA CONTROL N3</v>
      </c>
      <c r="B881" s="37" t="str">
        <f t="shared" si="781"/>
        <v>DINAMICA CONTROL N3</v>
      </c>
      <c r="C881" s="3" t="s">
        <v>56</v>
      </c>
      <c r="D881" s="38" t="str">
        <f>W24</f>
        <v>FEBRERO-26</v>
      </c>
      <c r="E881" s="60">
        <f>'DINAMICA CONTROL N3'!AT46/1000</f>
        <v>0.14504436006705324</v>
      </c>
      <c r="F881" s="60">
        <f>'DINAMICA CONTROL N3'!AU46/1000</f>
        <v>7.6073012630506892E-2</v>
      </c>
      <c r="G881" s="60">
        <f>'DINAMICA CONTROL N3'!AV46/1000</f>
        <v>4.9558758040549475E-2</v>
      </c>
      <c r="H881" s="60"/>
      <c r="I881" s="60"/>
      <c r="J881" s="60"/>
      <c r="K881" s="60">
        <f t="shared" ref="K881:L881" si="784">K872</f>
        <v>7.5902501369863012E-2</v>
      </c>
      <c r="L881" s="60">
        <f t="shared" si="784"/>
        <v>1.9874602739726028E-3</v>
      </c>
      <c r="M881" s="60"/>
      <c r="N881" s="60"/>
      <c r="O881" s="60"/>
      <c r="P881" s="60"/>
    </row>
    <row r="882" spans="1:21">
      <c r="A882" s="3" t="str">
        <f t="shared" si="780"/>
        <v>3.0TDFEBRERO-26DINAMICA CONTROL N1</v>
      </c>
      <c r="B882" s="37" t="str">
        <f t="shared" si="781"/>
        <v>DINAMICA CONTROL N1</v>
      </c>
      <c r="C882" s="3" t="s">
        <v>31</v>
      </c>
      <c r="D882" s="38" t="str">
        <f>W24</f>
        <v>FEBRERO-26</v>
      </c>
      <c r="E882" s="60">
        <f>'DINAMICA CONTROL N1'!Z46/1000</f>
        <v>0.13676795245457005</v>
      </c>
      <c r="F882" s="60">
        <f>'DINAMICA CONTROL N1'!AA46/1000</f>
        <v>0.10302638815038634</v>
      </c>
      <c r="G882" s="60">
        <f>'DINAMICA CONTROL N1'!AB46/1000</f>
        <v>0.11914324457953189</v>
      </c>
      <c r="H882" s="60">
        <f>'DINAMICA CONTROL N1'!AC46/1000</f>
        <v>0</v>
      </c>
      <c r="I882" s="60">
        <f>'DINAMICA CONTROL N1'!AD46/1000</f>
        <v>0</v>
      </c>
      <c r="J882" s="60">
        <f>'DINAMICA CONTROL N1'!AE46/1000</f>
        <v>7.2554735195691417E-2</v>
      </c>
      <c r="K882" s="60">
        <f t="shared" ref="K882:P882" si="785">K873</f>
        <v>5.5827197260273971E-2</v>
      </c>
      <c r="L882" s="60">
        <f t="shared" si="785"/>
        <v>2.9089372602739725E-2</v>
      </c>
      <c r="M882" s="60">
        <f t="shared" si="785"/>
        <v>1.2278175342465752E-2</v>
      </c>
      <c r="N882" s="60">
        <f t="shared" si="785"/>
        <v>1.0647487671232877E-2</v>
      </c>
      <c r="O882" s="60">
        <f t="shared" si="785"/>
        <v>6.8872630136986293E-3</v>
      </c>
      <c r="P882" s="60">
        <f t="shared" si="785"/>
        <v>3.9514712328767125E-3</v>
      </c>
      <c r="S882" s="161"/>
      <c r="T882" s="161"/>
      <c r="U882" s="161"/>
    </row>
    <row r="883" spans="1:21">
      <c r="A883" s="3" t="str">
        <f t="shared" si="780"/>
        <v>3.0TDFEBRERO-26DINAMICA CONTROL N2</v>
      </c>
      <c r="B883" s="37" t="str">
        <f t="shared" si="781"/>
        <v>DINAMICA CONTROL N2</v>
      </c>
      <c r="C883" s="3" t="s">
        <v>31</v>
      </c>
      <c r="D883" s="38" t="str">
        <f>W24</f>
        <v>FEBRERO-26</v>
      </c>
      <c r="E883" s="60">
        <f>'DINAMICA CONTROL N2'!Z46/1000</f>
        <v>0.12655760277473679</v>
      </c>
      <c r="F883" s="60">
        <f>'DINAMICA CONTROL N2'!AA46/1000</f>
        <v>9.2656517225266341E-2</v>
      </c>
      <c r="G883" s="60">
        <f>'DINAMICA CONTROL N2'!AB46/1000</f>
        <v>0.1088740471134379</v>
      </c>
      <c r="H883" s="60">
        <f>'DINAMICA CONTROL N2'!AC46/1000</f>
        <v>0</v>
      </c>
      <c r="I883" s="60">
        <f>'DINAMICA CONTROL N2'!AD46/1000</f>
        <v>0</v>
      </c>
      <c r="J883" s="60">
        <f>'DINAMICA CONTROL N2'!AE46/1000</f>
        <v>6.2022078393024066E-2</v>
      </c>
      <c r="K883" s="60">
        <f t="shared" ref="K883:P883" si="786">K874</f>
        <v>5.5827197260273971E-2</v>
      </c>
      <c r="L883" s="60">
        <f t="shared" si="786"/>
        <v>2.9089372602739725E-2</v>
      </c>
      <c r="M883" s="60">
        <f t="shared" si="786"/>
        <v>1.2278175342465752E-2</v>
      </c>
      <c r="N883" s="60">
        <f t="shared" si="786"/>
        <v>1.0647487671232877E-2</v>
      </c>
      <c r="O883" s="60">
        <f t="shared" si="786"/>
        <v>6.8872630136986293E-3</v>
      </c>
      <c r="P883" s="60">
        <f t="shared" si="786"/>
        <v>3.9514712328767125E-3</v>
      </c>
    </row>
    <row r="884" spans="1:21">
      <c r="A884" s="3" t="str">
        <f t="shared" si="780"/>
        <v>3.0TDFEBRERO-26DINAMICA CONTROL N3</v>
      </c>
      <c r="B884" s="37" t="str">
        <f t="shared" si="781"/>
        <v>DINAMICA CONTROL N3</v>
      </c>
      <c r="C884" s="3" t="s">
        <v>31</v>
      </c>
      <c r="D884" s="38" t="str">
        <f>W24</f>
        <v>FEBRERO-26</v>
      </c>
      <c r="E884" s="60">
        <f>'DINAMICA CONTROL N3'!Z46/1000</f>
        <v>0.12056352690387002</v>
      </c>
      <c r="F884" s="60">
        <f>'DINAMICA CONTROL N3'!AA46/1000</f>
        <v>8.6568792999813557E-2</v>
      </c>
      <c r="G884" s="60">
        <f>'DINAMICA CONTROL N3'!AB46/1000</f>
        <v>0.10284542413040154</v>
      </c>
      <c r="H884" s="60">
        <f>'DINAMICA CONTROL N3'!AC46/1000</f>
        <v>0</v>
      </c>
      <c r="I884" s="60">
        <f>'DINAMICA CONTROL N3'!AD46/1000</f>
        <v>0</v>
      </c>
      <c r="J884" s="60">
        <f>'DINAMICA CONTROL N3'!AE46/1000</f>
        <v>5.5838789281811102E-2</v>
      </c>
      <c r="K884" s="60">
        <f t="shared" ref="K884:P884" si="787">K875</f>
        <v>5.5827197260273971E-2</v>
      </c>
      <c r="L884" s="60">
        <f t="shared" si="787"/>
        <v>2.9089372602739725E-2</v>
      </c>
      <c r="M884" s="60">
        <f t="shared" si="787"/>
        <v>1.2278175342465752E-2</v>
      </c>
      <c r="N884" s="60">
        <f t="shared" si="787"/>
        <v>1.0647487671232877E-2</v>
      </c>
      <c r="O884" s="60">
        <f t="shared" si="787"/>
        <v>6.8872630136986293E-3</v>
      </c>
      <c r="P884" s="60">
        <f t="shared" si="787"/>
        <v>3.9514712328767125E-3</v>
      </c>
    </row>
    <row r="885" spans="1:21">
      <c r="A885" s="3" t="str">
        <f t="shared" si="780"/>
        <v>6.1TDFEBRERO-26DINAMICA CONTROL N1</v>
      </c>
      <c r="B885" s="37" t="str">
        <f t="shared" si="781"/>
        <v>DINAMICA CONTROL N1</v>
      </c>
      <c r="C885" s="3" t="s">
        <v>32</v>
      </c>
      <c r="D885" s="38" t="str">
        <f>W24</f>
        <v>FEBRERO-26</v>
      </c>
      <c r="E885" s="60">
        <f>'DINAMICA CONTROL N1'!G46/1000</f>
        <v>0.11513862625289098</v>
      </c>
      <c r="F885" s="60">
        <f>'DINAMICA CONTROL N1'!H46/1000</f>
        <v>8.6347311289119516E-2</v>
      </c>
      <c r="G885" s="60">
        <f>'DINAMICA CONTROL N1'!I46/1000</f>
        <v>0.10487907430001302</v>
      </c>
      <c r="H885" s="60">
        <f>'DINAMICA CONTROL N1'!J46/1000</f>
        <v>0</v>
      </c>
      <c r="I885" s="60">
        <f>'DINAMICA CONTROL N1'!K46/1000</f>
        <v>0</v>
      </c>
      <c r="J885" s="60">
        <f>'DINAMICA CONTROL N1'!L46/1000</f>
        <v>6.480941858427812E-2</v>
      </c>
      <c r="K885" s="60">
        <f t="shared" ref="K885:P885" si="788">K876</f>
        <v>8.1083200000000008E-2</v>
      </c>
      <c r="L885" s="60">
        <f t="shared" si="788"/>
        <v>4.2506052054794519E-2</v>
      </c>
      <c r="M885" s="60">
        <f t="shared" si="788"/>
        <v>1.8635290410958905E-2</v>
      </c>
      <c r="N885" s="60">
        <f t="shared" si="788"/>
        <v>1.4777613698630138E-2</v>
      </c>
      <c r="O885" s="60">
        <f t="shared" si="788"/>
        <v>5.8222273972602734E-3</v>
      </c>
      <c r="P885" s="60">
        <f t="shared" si="788"/>
        <v>2.7511808219178083E-3</v>
      </c>
    </row>
    <row r="886" spans="1:21">
      <c r="A886" s="3" t="str">
        <f t="shared" si="780"/>
        <v>6.1TDFEBRERO-26DINAMICA CONTROL N2</v>
      </c>
      <c r="B886" s="37" t="str">
        <f t="shared" si="781"/>
        <v>DINAMICA CONTROL N2</v>
      </c>
      <c r="C886" s="3" t="s">
        <v>32</v>
      </c>
      <c r="D886" s="38" t="str">
        <f>W24</f>
        <v>FEBRERO-26</v>
      </c>
      <c r="E886" s="60">
        <f>'DINAMICA CONTROL N2'!G46/1000</f>
        <v>0.10543471499698416</v>
      </c>
      <c r="F886" s="60">
        <f>'DINAMICA CONTROL N2'!H46/1000</f>
        <v>7.6603391552727829E-2</v>
      </c>
      <c r="G886" s="60">
        <f>'DINAMICA CONTROL N2'!I46/1000</f>
        <v>9.5166900371930735E-2</v>
      </c>
      <c r="H886" s="60">
        <f>'DINAMICA CONTROL N2'!J46/1000</f>
        <v>0</v>
      </c>
      <c r="I886" s="60">
        <f>'DINAMICA CONTROL N2'!K46/1000</f>
        <v>0</v>
      </c>
      <c r="J886" s="60">
        <f>'DINAMICA CONTROL N2'!L46/1000</f>
        <v>5.492115668697882E-2</v>
      </c>
      <c r="K886" s="60">
        <f t="shared" ref="K886:P886" si="789">K877</f>
        <v>8.1083200000000008E-2</v>
      </c>
      <c r="L886" s="60">
        <f t="shared" si="789"/>
        <v>4.2506052054794519E-2</v>
      </c>
      <c r="M886" s="60">
        <f t="shared" si="789"/>
        <v>1.8635290410958905E-2</v>
      </c>
      <c r="N886" s="60">
        <f t="shared" si="789"/>
        <v>1.4777613698630138E-2</v>
      </c>
      <c r="O886" s="60">
        <f t="shared" si="789"/>
        <v>5.8222273972602734E-3</v>
      </c>
      <c r="P886" s="60">
        <f t="shared" si="789"/>
        <v>2.7511808219178083E-3</v>
      </c>
    </row>
    <row r="887" spans="1:21">
      <c r="A887" s="3" t="str">
        <f t="shared" si="780"/>
        <v>6.1TDFEBRERO-26DINAMICA CONTROL N3</v>
      </c>
      <c r="B887" s="37" t="str">
        <f t="shared" si="781"/>
        <v>DINAMICA CONTROL N3</v>
      </c>
      <c r="C887" s="3" t="s">
        <v>32</v>
      </c>
      <c r="D887" s="38" t="str">
        <f>W24</f>
        <v>FEBRERO-26</v>
      </c>
      <c r="E887" s="60">
        <f>'DINAMICA CONTROL N3'!G46/1000</f>
        <v>9.9993982731031883E-2</v>
      </c>
      <c r="F887" s="60">
        <f>'DINAMICA CONTROL N3'!H46/1000</f>
        <v>7.1140227565694727E-2</v>
      </c>
      <c r="G887" s="60">
        <f>'DINAMICA CONTROL N3'!I46/1000</f>
        <v>8.9721535439219458E-2</v>
      </c>
      <c r="H887" s="60">
        <f>'DINAMICA CONTROL N3'!J46/1000</f>
        <v>0</v>
      </c>
      <c r="I887" s="60">
        <f>'DINAMICA CONTROL N3'!K46/1000</f>
        <v>0</v>
      </c>
      <c r="J887" s="60">
        <f>'DINAMICA CONTROL N3'!L46/1000</f>
        <v>4.9377063780515491E-2</v>
      </c>
      <c r="K887" s="60">
        <f t="shared" ref="K887:P887" si="790">K878</f>
        <v>8.1083200000000008E-2</v>
      </c>
      <c r="L887" s="60">
        <f t="shared" si="790"/>
        <v>4.2506052054794519E-2</v>
      </c>
      <c r="M887" s="60">
        <f t="shared" si="790"/>
        <v>1.8635290410958905E-2</v>
      </c>
      <c r="N887" s="60">
        <f t="shared" si="790"/>
        <v>1.4777613698630138E-2</v>
      </c>
      <c r="O887" s="60">
        <f t="shared" si="790"/>
        <v>5.8222273972602734E-3</v>
      </c>
      <c r="P887" s="60">
        <f t="shared" si="790"/>
        <v>2.7511808219178083E-3</v>
      </c>
    </row>
    <row r="888" spans="1:21">
      <c r="A888" s="3" t="str">
        <f t="shared" si="780"/>
        <v>2.0TDMARZO-26DINAMICA CONTROL N1</v>
      </c>
      <c r="B888" s="37" t="str">
        <f t="shared" si="781"/>
        <v>DINAMICA CONTROL N1</v>
      </c>
      <c r="C888" s="3" t="s">
        <v>56</v>
      </c>
      <c r="D888" s="38" t="str">
        <f>W25</f>
        <v>MARZO-26</v>
      </c>
      <c r="E888" s="60">
        <f>'DINAMICA CONTROL N1'!AT47/1000</f>
        <v>0.19645276164814199</v>
      </c>
      <c r="F888" s="60">
        <f>'DINAMICA CONTROL N1'!AU47/1000</f>
        <v>0.12792363736739368</v>
      </c>
      <c r="G888" s="60">
        <f>'DINAMICA CONTROL N1'!AV47/1000</f>
        <v>0.10796914739024965</v>
      </c>
      <c r="H888" s="60"/>
      <c r="I888" s="60"/>
      <c r="J888" s="60"/>
      <c r="K888" s="60">
        <f t="shared" ref="K888:L888" si="791">K879</f>
        <v>7.5902501369863012E-2</v>
      </c>
      <c r="L888" s="60">
        <f t="shared" si="791"/>
        <v>1.9874602739726028E-3</v>
      </c>
      <c r="M888" s="60"/>
      <c r="N888" s="60"/>
      <c r="O888" s="60"/>
      <c r="P888" s="60"/>
    </row>
    <row r="889" spans="1:21">
      <c r="A889" s="3" t="str">
        <f t="shared" si="780"/>
        <v>2.0TDMARZO-26DINAMICA CONTROL N2</v>
      </c>
      <c r="B889" s="37" t="str">
        <f t="shared" si="781"/>
        <v>DINAMICA CONTROL N2</v>
      </c>
      <c r="C889" s="3" t="s">
        <v>56</v>
      </c>
      <c r="D889" s="38" t="str">
        <f>W25</f>
        <v>MARZO-26</v>
      </c>
      <c r="E889" s="60">
        <f>'DINAMICA CONTROL N2'!AT47/1000</f>
        <v>0.17864759862526705</v>
      </c>
      <c r="F889" s="60">
        <f>'DINAMICA CONTROL N2'!AU47/1000</f>
        <v>0.10999824910097737</v>
      </c>
      <c r="G889" s="60">
        <f>'DINAMICA CONTROL N2'!AV47/1000</f>
        <v>8.9538181559344052E-2</v>
      </c>
      <c r="H889" s="60"/>
      <c r="I889" s="60"/>
      <c r="J889" s="60"/>
      <c r="K889" s="60">
        <f t="shared" ref="K889:L889" si="792">K880</f>
        <v>7.5902501369863012E-2</v>
      </c>
      <c r="L889" s="60">
        <f t="shared" si="792"/>
        <v>1.9874602739726028E-3</v>
      </c>
      <c r="M889" s="60"/>
      <c r="N889" s="60"/>
      <c r="O889" s="60"/>
      <c r="P889" s="60"/>
    </row>
    <row r="890" spans="1:21">
      <c r="A890" s="3" t="str">
        <f t="shared" si="780"/>
        <v>2.0TDMARZO-26DINAMICA CONTROL N3</v>
      </c>
      <c r="B890" s="37" t="str">
        <f t="shared" si="781"/>
        <v>DINAMICA CONTROL N3</v>
      </c>
      <c r="C890" s="3" t="s">
        <v>56</v>
      </c>
      <c r="D890" s="38" t="str">
        <f>W25</f>
        <v>MARZO-26</v>
      </c>
      <c r="E890" s="60">
        <f>'DINAMICA CONTROL N3'!AT47/1000</f>
        <v>0.17268466147868008</v>
      </c>
      <c r="F890" s="60">
        <f>'DINAMICA CONTROL N3'!AU47/1000</f>
        <v>0.10399504860101647</v>
      </c>
      <c r="G890" s="60">
        <f>'DINAMICA CONTROL N3'!AV47/1000</f>
        <v>8.3365663472349499E-2</v>
      </c>
      <c r="H890" s="60"/>
      <c r="I890" s="60"/>
      <c r="J890" s="60"/>
      <c r="K890" s="60">
        <f t="shared" ref="K890:L890" si="793">K881</f>
        <v>7.5902501369863012E-2</v>
      </c>
      <c r="L890" s="60">
        <f t="shared" si="793"/>
        <v>1.9874602739726028E-3</v>
      </c>
      <c r="M890" s="60"/>
      <c r="N890" s="60"/>
      <c r="O890" s="60"/>
      <c r="P890" s="60"/>
    </row>
    <row r="891" spans="1:21">
      <c r="A891" s="3" t="str">
        <f t="shared" si="780"/>
        <v>3.0TDMARZO-26DINAMICA CONTROL N1</v>
      </c>
      <c r="B891" s="37" t="str">
        <f t="shared" si="781"/>
        <v>DINAMICA CONTROL N1</v>
      </c>
      <c r="C891" s="3" t="s">
        <v>31</v>
      </c>
      <c r="D891" s="38" t="str">
        <f>W25</f>
        <v>MARZO-26</v>
      </c>
      <c r="E891" s="60">
        <f>'DINAMICA CONTROL N1'!Z47/1000</f>
        <v>0.13676795245457005</v>
      </c>
      <c r="F891" s="60">
        <f>'DINAMICA CONTROL N1'!AA47/1000</f>
        <v>0.14690590397761139</v>
      </c>
      <c r="G891" s="60">
        <f>'DINAMICA CONTROL N1'!AB47/1000</f>
        <v>0.11914324457953189</v>
      </c>
      <c r="H891" s="60">
        <f>'DINAMICA CONTROL N1'!AC47/1000</f>
        <v>0.10147687404589011</v>
      </c>
      <c r="I891" s="60">
        <f>'DINAMICA CONTROL N1'!AD47/1000</f>
        <v>9.3475813297486068E-2</v>
      </c>
      <c r="J891" s="60">
        <f>'DINAMICA CONTROL N1'!AE47/1000</f>
        <v>0.10632060712641095</v>
      </c>
      <c r="K891" s="60">
        <f t="shared" ref="K891:P891" si="794">K882</f>
        <v>5.5827197260273971E-2</v>
      </c>
      <c r="L891" s="60">
        <f t="shared" si="794"/>
        <v>2.9089372602739725E-2</v>
      </c>
      <c r="M891" s="60">
        <f t="shared" si="794"/>
        <v>1.2278175342465752E-2</v>
      </c>
      <c r="N891" s="60">
        <f t="shared" si="794"/>
        <v>1.0647487671232877E-2</v>
      </c>
      <c r="O891" s="60">
        <f t="shared" si="794"/>
        <v>6.8872630136986293E-3</v>
      </c>
      <c r="P891" s="60">
        <f t="shared" si="794"/>
        <v>3.9514712328767125E-3</v>
      </c>
    </row>
    <row r="892" spans="1:21">
      <c r="A892" s="3" t="str">
        <f t="shared" si="780"/>
        <v>3.0TDMARZO-26DINAMICA CONTROL N2</v>
      </c>
      <c r="B892" s="37" t="str">
        <f t="shared" si="781"/>
        <v>DINAMICA CONTROL N2</v>
      </c>
      <c r="C892" s="3" t="s">
        <v>31</v>
      </c>
      <c r="D892" s="38" t="str">
        <f>W25</f>
        <v>MARZO-26</v>
      </c>
      <c r="E892" s="60">
        <f>'DINAMICA CONTROL N2'!Z47/1000</f>
        <v>0.12655760277473679</v>
      </c>
      <c r="F892" s="60">
        <f>'DINAMICA CONTROL N2'!AA47/1000</f>
        <v>0.13668244871525953</v>
      </c>
      <c r="G892" s="60">
        <f>'DINAMICA CONTROL N2'!AB47/1000</f>
        <v>0.1088740471134379</v>
      </c>
      <c r="H892" s="60">
        <f>'DINAMICA CONTROL N2'!AC47/1000</f>
        <v>9.1407661451813102E-2</v>
      </c>
      <c r="I892" s="60">
        <f>'DINAMICA CONTROL N2'!AD47/1000</f>
        <v>8.3419135406294281E-2</v>
      </c>
      <c r="J892" s="60">
        <f>'DINAMICA CONTROL N2'!AE47/1000</f>
        <v>9.5806297759786926E-2</v>
      </c>
      <c r="K892" s="60">
        <f t="shared" ref="K892:P892" si="795">K883</f>
        <v>5.5827197260273971E-2</v>
      </c>
      <c r="L892" s="60">
        <f t="shared" si="795"/>
        <v>2.9089372602739725E-2</v>
      </c>
      <c r="M892" s="60">
        <f t="shared" si="795"/>
        <v>1.2278175342465752E-2</v>
      </c>
      <c r="N892" s="60">
        <f t="shared" si="795"/>
        <v>1.0647487671232877E-2</v>
      </c>
      <c r="O892" s="60">
        <f t="shared" si="795"/>
        <v>6.8872630136986293E-3</v>
      </c>
      <c r="P892" s="60">
        <f t="shared" si="795"/>
        <v>3.9514712328767125E-3</v>
      </c>
    </row>
    <row r="893" spans="1:21">
      <c r="A893" s="3" t="str">
        <f t="shared" si="780"/>
        <v>3.0TDMARZO-26DINAMICA CONTROL N3</v>
      </c>
      <c r="B893" s="37" t="str">
        <f t="shared" si="781"/>
        <v>DINAMICA CONTROL N3</v>
      </c>
      <c r="C893" s="3" t="s">
        <v>31</v>
      </c>
      <c r="D893" s="38" t="str">
        <f>W25</f>
        <v>MARZO-26</v>
      </c>
      <c r="E893" s="60">
        <f>'DINAMICA CONTROL N3'!Z47/1000</f>
        <v>0.12056352690387002</v>
      </c>
      <c r="F893" s="60">
        <f>'DINAMICA CONTROL N3'!AA47/1000</f>
        <v>0.13068067909653769</v>
      </c>
      <c r="G893" s="60">
        <f>'DINAMICA CONTROL N3'!AB47/1000</f>
        <v>0.10284542413040154</v>
      </c>
      <c r="H893" s="60">
        <f>'DINAMICA CONTROL N3'!AC47/1000</f>
        <v>8.5496441352466701E-2</v>
      </c>
      <c r="I893" s="60">
        <f>'DINAMICA CONTROL N3'!AD47/1000</f>
        <v>7.7515273914876962E-2</v>
      </c>
      <c r="J893" s="60">
        <f>'DINAMICA CONTROL N3'!AE47/1000</f>
        <v>8.9633779672792374E-2</v>
      </c>
      <c r="K893" s="60">
        <f t="shared" ref="K893:P893" si="796">K884</f>
        <v>5.5827197260273971E-2</v>
      </c>
      <c r="L893" s="60">
        <f t="shared" si="796"/>
        <v>2.9089372602739725E-2</v>
      </c>
      <c r="M893" s="60">
        <f t="shared" si="796"/>
        <v>1.2278175342465752E-2</v>
      </c>
      <c r="N893" s="60">
        <f t="shared" si="796"/>
        <v>1.0647487671232877E-2</v>
      </c>
      <c r="O893" s="60">
        <f t="shared" si="796"/>
        <v>6.8872630136986293E-3</v>
      </c>
      <c r="P893" s="60">
        <f t="shared" si="796"/>
        <v>3.9514712328767125E-3</v>
      </c>
    </row>
    <row r="894" spans="1:21">
      <c r="A894" s="3" t="str">
        <f t="shared" si="780"/>
        <v>6.1TDMARZO-26DINAMICA CONTROL N1</v>
      </c>
      <c r="B894" s="37" t="str">
        <f t="shared" si="781"/>
        <v>DINAMICA CONTROL N1</v>
      </c>
      <c r="C894" s="3" t="s">
        <v>32</v>
      </c>
      <c r="D894" s="38" t="str">
        <f>W25</f>
        <v>MARZO-26</v>
      </c>
      <c r="E894" s="60">
        <f>'DINAMICA CONTROL N1'!G47/1000</f>
        <v>0.11513862625289098</v>
      </c>
      <c r="F894" s="60">
        <f>'DINAMICA CONTROL N1'!H47/1000</f>
        <v>0.1265694162266896</v>
      </c>
      <c r="G894" s="60">
        <f>'DINAMICA CONTROL N1'!I47/1000</f>
        <v>0.10487907430001302</v>
      </c>
      <c r="H894" s="60">
        <f>'DINAMICA CONTROL N1'!J47/1000</f>
        <v>9.1511758868262627E-2</v>
      </c>
      <c r="I894" s="60">
        <f>'DINAMICA CONTROL N1'!K47/1000</f>
        <v>8.3519379447746511E-2</v>
      </c>
      <c r="J894" s="60">
        <f>'DINAMICA CONTROL N1'!L47/1000</f>
        <v>9.5169572788829621E-2</v>
      </c>
      <c r="K894" s="60">
        <f t="shared" ref="K894:P894" si="797">K885</f>
        <v>8.1083200000000008E-2</v>
      </c>
      <c r="L894" s="60">
        <f t="shared" si="797"/>
        <v>4.2506052054794519E-2</v>
      </c>
      <c r="M894" s="60">
        <f t="shared" si="797"/>
        <v>1.8635290410958905E-2</v>
      </c>
      <c r="N894" s="60">
        <f t="shared" si="797"/>
        <v>1.4777613698630138E-2</v>
      </c>
      <c r="O894" s="60">
        <f t="shared" si="797"/>
        <v>5.8222273972602734E-3</v>
      </c>
      <c r="P894" s="60">
        <f t="shared" si="797"/>
        <v>2.7511808219178083E-3</v>
      </c>
    </row>
    <row r="895" spans="1:21">
      <c r="A895" s="3" t="str">
        <f t="shared" si="780"/>
        <v>6.1TDMARZO-26DINAMICA CONTROL N2</v>
      </c>
      <c r="B895" s="37" t="str">
        <f t="shared" si="781"/>
        <v>DINAMICA CONTROL N2</v>
      </c>
      <c r="C895" s="3" t="s">
        <v>32</v>
      </c>
      <c r="D895" s="38" t="str">
        <f>W25</f>
        <v>MARZO-26</v>
      </c>
      <c r="E895" s="60">
        <f>'DINAMICA CONTROL N2'!G47/1000</f>
        <v>0.10543471499698416</v>
      </c>
      <c r="F895" s="60">
        <f>'DINAMICA CONTROL N2'!H47/1000</f>
        <v>0.1168850667485213</v>
      </c>
      <c r="G895" s="60">
        <f>'DINAMICA CONTROL N2'!I47/1000</f>
        <v>9.5166900371930735E-2</v>
      </c>
      <c r="H895" s="60">
        <f>'DINAMICA CONTROL N2'!J47/1000</f>
        <v>8.1882074243896472E-2</v>
      </c>
      <c r="I895" s="60">
        <f>'DINAMICA CONTROL N2'!K47/1000</f>
        <v>7.4017883992538433E-2</v>
      </c>
      <c r="J895" s="60">
        <f>'DINAMICA CONTROL N2'!L47/1000</f>
        <v>8.5289528864027395E-2</v>
      </c>
      <c r="K895" s="60">
        <f t="shared" ref="K895:P895" si="798">K886</f>
        <v>8.1083200000000008E-2</v>
      </c>
      <c r="L895" s="60">
        <f t="shared" si="798"/>
        <v>4.2506052054794519E-2</v>
      </c>
      <c r="M895" s="60">
        <f t="shared" si="798"/>
        <v>1.8635290410958905E-2</v>
      </c>
      <c r="N895" s="60">
        <f t="shared" si="798"/>
        <v>1.4777613698630138E-2</v>
      </c>
      <c r="O895" s="60">
        <f t="shared" si="798"/>
        <v>5.8222273972602734E-3</v>
      </c>
      <c r="P895" s="60">
        <f t="shared" si="798"/>
        <v>2.7511808219178083E-3</v>
      </c>
    </row>
    <row r="896" spans="1:21">
      <c r="A896" s="3" t="str">
        <f t="shared" si="780"/>
        <v>6.1TDMARZO-26DINAMICA CONTROL N3</v>
      </c>
      <c r="B896" s="37" t="str">
        <f t="shared" si="781"/>
        <v>DINAMICA CONTROL N3</v>
      </c>
      <c r="C896" s="3" t="s">
        <v>32</v>
      </c>
      <c r="D896" s="38" t="str">
        <f>W25</f>
        <v>MARZO-26</v>
      </c>
      <c r="E896" s="60">
        <f>'DINAMICA CONTROL N3'!G47/1000</f>
        <v>9.9993982731031883E-2</v>
      </c>
      <c r="F896" s="60">
        <f>'DINAMICA CONTROL N3'!H47/1000</f>
        <v>0.11145530226581794</v>
      </c>
      <c r="G896" s="60">
        <f>'DINAMICA CONTROL N3'!I47/1000</f>
        <v>8.9721535439219458E-2</v>
      </c>
      <c r="H896" s="60">
        <f>'DINAMICA CONTROL N3'!J47/1000</f>
        <v>7.6482958932032746E-2</v>
      </c>
      <c r="I896" s="60">
        <f>'DINAMICA CONTROL N3'!K47/1000</f>
        <v>6.869064103506782E-2</v>
      </c>
      <c r="J896" s="60">
        <f>'DINAMICA CONTROL N3'!L47/1000</f>
        <v>7.9750043562368589E-2</v>
      </c>
      <c r="K896" s="60">
        <f t="shared" ref="K896:P896" si="799">K887</f>
        <v>8.1083200000000008E-2</v>
      </c>
      <c r="L896" s="60">
        <f t="shared" si="799"/>
        <v>4.2506052054794519E-2</v>
      </c>
      <c r="M896" s="60">
        <f t="shared" si="799"/>
        <v>1.8635290410958905E-2</v>
      </c>
      <c r="N896" s="60">
        <f t="shared" si="799"/>
        <v>1.4777613698630138E-2</v>
      </c>
      <c r="O896" s="60">
        <f t="shared" si="799"/>
        <v>5.8222273972602734E-3</v>
      </c>
      <c r="P896" s="60">
        <f t="shared" si="799"/>
        <v>2.7511808219178083E-3</v>
      </c>
    </row>
    <row r="897" spans="1:16">
      <c r="A897" s="3" t="str">
        <f t="shared" si="780"/>
        <v>2.0TDABRIL-25DINAMICA CONTROL N1</v>
      </c>
      <c r="B897" s="37" t="str">
        <f t="shared" si="781"/>
        <v>DINAMICA CONTROL N1</v>
      </c>
      <c r="C897" s="3" t="s">
        <v>56</v>
      </c>
      <c r="D897" s="38" t="str">
        <f>W26</f>
        <v>ABRIL-25</v>
      </c>
      <c r="E897" s="60">
        <f>'DINAMICA CONTROL N1'!AT48/1000</f>
        <v>0.1653386640874927</v>
      </c>
      <c r="F897" s="60">
        <f>'DINAMICA CONTROL N1'!AU48/1000</f>
        <v>0.11759177454406355</v>
      </c>
      <c r="G897" s="60">
        <f>'DINAMICA CONTROL N1'!AV48/1000</f>
        <v>9.1072825569931876E-2</v>
      </c>
      <c r="H897" s="60"/>
      <c r="I897" s="60"/>
      <c r="J897" s="60"/>
      <c r="K897" s="60">
        <f t="shared" ref="K897:L897" si="800">K888</f>
        <v>7.5902501369863012E-2</v>
      </c>
      <c r="L897" s="60">
        <f t="shared" si="800"/>
        <v>1.9874602739726028E-3</v>
      </c>
      <c r="M897" s="60"/>
      <c r="N897" s="60"/>
      <c r="O897" s="60"/>
      <c r="P897" s="60"/>
    </row>
    <row r="898" spans="1:16">
      <c r="A898" s="3" t="str">
        <f t="shared" si="780"/>
        <v>2.0TDABRIL-25DINAMICA CONTROL N2</v>
      </c>
      <c r="B898" s="37" t="str">
        <f t="shared" si="781"/>
        <v>DINAMICA CONTROL N2</v>
      </c>
      <c r="C898" s="3" t="s">
        <v>56</v>
      </c>
      <c r="D898" s="38" t="str">
        <f>W26</f>
        <v>ABRIL-25</v>
      </c>
      <c r="E898" s="60">
        <f>'DINAMICA CONTROL N2'!AT48/1000</f>
        <v>0.14765402558225874</v>
      </c>
      <c r="F898" s="60">
        <f>'DINAMICA CONTROL N2'!AU48/1000</f>
        <v>9.9570865607695874E-2</v>
      </c>
      <c r="G898" s="60">
        <f>'DINAMICA CONTROL N2'!AV48/1000</f>
        <v>7.2971846602469539E-2</v>
      </c>
      <c r="H898" s="60"/>
      <c r="I898" s="60"/>
      <c r="J898" s="60"/>
      <c r="K898" s="60">
        <f t="shared" ref="K898:L898" si="801">K889</f>
        <v>7.5902501369863012E-2</v>
      </c>
      <c r="L898" s="60">
        <f t="shared" si="801"/>
        <v>1.9874602739726028E-3</v>
      </c>
      <c r="M898" s="60"/>
      <c r="N898" s="60"/>
      <c r="O898" s="60"/>
      <c r="P898" s="60"/>
    </row>
    <row r="899" spans="1:16">
      <c r="A899" s="3" t="str">
        <f t="shared" si="780"/>
        <v>2.0TDABRIL-25DINAMICA CONTROL N3</v>
      </c>
      <c r="B899" s="37" t="str">
        <f t="shared" si="781"/>
        <v>DINAMICA CONTROL N3</v>
      </c>
      <c r="C899" s="3" t="s">
        <v>56</v>
      </c>
      <c r="D899" s="38" t="str">
        <f>W26</f>
        <v>ABRIL-25</v>
      </c>
      <c r="E899" s="60">
        <f>'DINAMICA CONTROL N3'!AT48/1000</f>
        <v>0.14173145201574078</v>
      </c>
      <c r="F899" s="60">
        <f>'DINAMICA CONTROL N3'!AU48/1000</f>
        <v>9.3535675299476109E-2</v>
      </c>
      <c r="G899" s="60">
        <f>'DINAMICA CONTROL N3'!AV48/1000</f>
        <v>6.6909840894574441E-2</v>
      </c>
      <c r="H899" s="60"/>
      <c r="I899" s="60"/>
      <c r="J899" s="60"/>
      <c r="K899" s="60">
        <f t="shared" ref="K899:L899" si="802">K890</f>
        <v>7.5902501369863012E-2</v>
      </c>
      <c r="L899" s="60">
        <f t="shared" si="802"/>
        <v>1.9874602739726028E-3</v>
      </c>
      <c r="M899" s="60"/>
      <c r="N899" s="60"/>
      <c r="O899" s="60"/>
      <c r="P899" s="60"/>
    </row>
    <row r="900" spans="1:16">
      <c r="A900" s="3" t="str">
        <f t="shared" si="780"/>
        <v>3.0TDABRIL-25DINAMICA CONTROL N1</v>
      </c>
      <c r="B900" s="37" t="str">
        <f t="shared" si="781"/>
        <v>DINAMICA CONTROL N1</v>
      </c>
      <c r="C900" s="3" t="s">
        <v>31</v>
      </c>
      <c r="D900" s="38" t="str">
        <f>W26</f>
        <v>ABRIL-25</v>
      </c>
      <c r="E900" s="60">
        <f>'DINAMICA CONTROL N1'!Z48/1000</f>
        <v>0</v>
      </c>
      <c r="F900" s="60">
        <f>'DINAMICA CONTROL N1'!AA48/1000</f>
        <v>0.14690590397761139</v>
      </c>
      <c r="G900" s="60">
        <f>'DINAMICA CONTROL N1'!AB48/1000</f>
        <v>0.11914324457953189</v>
      </c>
      <c r="H900" s="60">
        <f>'DINAMICA CONTROL N1'!AC48/1000</f>
        <v>0.10147687404589011</v>
      </c>
      <c r="I900" s="60">
        <f>'DINAMICA CONTROL N1'!AD48/1000</f>
        <v>9.3475813297486068E-2</v>
      </c>
      <c r="J900" s="60">
        <f>'DINAMICA CONTROL N1'!AE48/1000</f>
        <v>8.9443774463128733E-2</v>
      </c>
      <c r="K900" s="60">
        <f t="shared" ref="K900:P900" si="803">K891</f>
        <v>5.5827197260273971E-2</v>
      </c>
      <c r="L900" s="60">
        <f t="shared" si="803"/>
        <v>2.9089372602739725E-2</v>
      </c>
      <c r="M900" s="60">
        <f t="shared" si="803"/>
        <v>1.2278175342465752E-2</v>
      </c>
      <c r="N900" s="60">
        <f t="shared" si="803"/>
        <v>1.0647487671232877E-2</v>
      </c>
      <c r="O900" s="60">
        <f t="shared" si="803"/>
        <v>6.8872630136986293E-3</v>
      </c>
      <c r="P900" s="60">
        <f t="shared" si="803"/>
        <v>3.9514712328767125E-3</v>
      </c>
    </row>
    <row r="901" spans="1:16">
      <c r="A901" s="3" t="str">
        <f t="shared" si="780"/>
        <v>3.0TDABRIL-25DINAMICA CONTROL N2</v>
      </c>
      <c r="B901" s="37" t="str">
        <f t="shared" si="781"/>
        <v>DINAMICA CONTROL N2</v>
      </c>
      <c r="C901" s="3" t="s">
        <v>31</v>
      </c>
      <c r="D901" s="38" t="str">
        <f>W26</f>
        <v>ABRIL-25</v>
      </c>
      <c r="E901" s="60">
        <f>'DINAMICA CONTROL N2'!Z48/1000</f>
        <v>0</v>
      </c>
      <c r="F901" s="60">
        <f>'DINAMICA CONTROL N2'!AA48/1000</f>
        <v>0.13668244871525953</v>
      </c>
      <c r="G901" s="60">
        <f>'DINAMICA CONTROL N2'!AB48/1000</f>
        <v>0.1088740471134379</v>
      </c>
      <c r="H901" s="60">
        <f>'DINAMICA CONTROL N2'!AC48/1000</f>
        <v>9.1407661451813102E-2</v>
      </c>
      <c r="I901" s="60">
        <f>'DINAMICA CONTROL N2'!AD48/1000</f>
        <v>8.3419135406294281E-2</v>
      </c>
      <c r="J901" s="60">
        <f>'DINAMICA CONTROL N2'!AE48/1000</f>
        <v>7.9117712636052911E-2</v>
      </c>
      <c r="K901" s="60">
        <f t="shared" ref="K901:P901" si="804">K892</f>
        <v>5.5827197260273971E-2</v>
      </c>
      <c r="L901" s="60">
        <f t="shared" si="804"/>
        <v>2.9089372602739725E-2</v>
      </c>
      <c r="M901" s="60">
        <f t="shared" si="804"/>
        <v>1.2278175342465752E-2</v>
      </c>
      <c r="N901" s="60">
        <f t="shared" si="804"/>
        <v>1.0647487671232877E-2</v>
      </c>
      <c r="O901" s="60">
        <f t="shared" si="804"/>
        <v>6.8872630136986293E-3</v>
      </c>
      <c r="P901" s="60">
        <f t="shared" si="804"/>
        <v>3.9514712328767125E-3</v>
      </c>
    </row>
    <row r="902" spans="1:16">
      <c r="A902" s="3" t="str">
        <f t="shared" si="780"/>
        <v>3.0TDABRIL-25DINAMICA CONTROL N3</v>
      </c>
      <c r="B902" s="37" t="str">
        <f t="shared" si="781"/>
        <v>DINAMICA CONTROL N3</v>
      </c>
      <c r="C902" s="3" t="s">
        <v>31</v>
      </c>
      <c r="D902" s="38" t="str">
        <f>W26</f>
        <v>ABRIL-25</v>
      </c>
      <c r="E902" s="60">
        <f>'DINAMICA CONTROL N3'!Z48/1000</f>
        <v>0</v>
      </c>
      <c r="F902" s="60">
        <f>'DINAMICA CONTROL N3'!AA48/1000</f>
        <v>0.13068067909653769</v>
      </c>
      <c r="G902" s="60">
        <f>'DINAMICA CONTROL N3'!AB48/1000</f>
        <v>0.10284542413040154</v>
      </c>
      <c r="H902" s="60">
        <f>'DINAMICA CONTROL N3'!AC48/1000</f>
        <v>8.5496441352466701E-2</v>
      </c>
      <c r="I902" s="60">
        <f>'DINAMICA CONTROL N3'!AD48/1000</f>
        <v>7.7515273914876962E-2</v>
      </c>
      <c r="J902" s="60">
        <f>'DINAMICA CONTROL N3'!AE48/1000</f>
        <v>7.3055706928157799E-2</v>
      </c>
      <c r="K902" s="60">
        <f t="shared" ref="K902:P902" si="805">K893</f>
        <v>5.5827197260273971E-2</v>
      </c>
      <c r="L902" s="60">
        <f t="shared" si="805"/>
        <v>2.9089372602739725E-2</v>
      </c>
      <c r="M902" s="60">
        <f t="shared" si="805"/>
        <v>1.2278175342465752E-2</v>
      </c>
      <c r="N902" s="60">
        <f t="shared" si="805"/>
        <v>1.0647487671232877E-2</v>
      </c>
      <c r="O902" s="60">
        <f t="shared" si="805"/>
        <v>6.8872630136986293E-3</v>
      </c>
      <c r="P902" s="60">
        <f t="shared" si="805"/>
        <v>3.9514712328767125E-3</v>
      </c>
    </row>
    <row r="903" spans="1:16">
      <c r="A903" s="3" t="str">
        <f t="shared" si="780"/>
        <v>6.1TDABRIL-25DINAMICA CONTROL N1</v>
      </c>
      <c r="B903" s="37" t="str">
        <f t="shared" si="781"/>
        <v>DINAMICA CONTROL N1</v>
      </c>
      <c r="C903" s="3" t="s">
        <v>32</v>
      </c>
      <c r="D903" s="38" t="str">
        <f>W26</f>
        <v>ABRIL-25</v>
      </c>
      <c r="E903" s="60">
        <f>'DINAMICA CONTROL N1'!G48/1000</f>
        <v>0</v>
      </c>
      <c r="F903" s="60">
        <f>'DINAMICA CONTROL N1'!H48/1000</f>
        <v>0.1265694162266896</v>
      </c>
      <c r="G903" s="60">
        <f>'DINAMICA CONTROL N1'!I48/1000</f>
        <v>0.10487907430001302</v>
      </c>
      <c r="H903" s="60">
        <f>'DINAMICA CONTROL N1'!J48/1000</f>
        <v>9.1511758868262627E-2</v>
      </c>
      <c r="I903" s="60">
        <f>'DINAMICA CONTROL N1'!K48/1000</f>
        <v>8.3519379447746511E-2</v>
      </c>
      <c r="J903" s="60">
        <f>'DINAMICA CONTROL N1'!L48/1000</f>
        <v>8.0766845617974967E-2</v>
      </c>
      <c r="K903" s="60">
        <f t="shared" ref="K903:P903" si="806">K894</f>
        <v>8.1083200000000008E-2</v>
      </c>
      <c r="L903" s="60">
        <f t="shared" si="806"/>
        <v>4.2506052054794519E-2</v>
      </c>
      <c r="M903" s="60">
        <f t="shared" si="806"/>
        <v>1.8635290410958905E-2</v>
      </c>
      <c r="N903" s="60">
        <f t="shared" si="806"/>
        <v>1.4777613698630138E-2</v>
      </c>
      <c r="O903" s="60">
        <f t="shared" si="806"/>
        <v>5.8222273972602734E-3</v>
      </c>
      <c r="P903" s="60">
        <f t="shared" si="806"/>
        <v>2.7511808219178083E-3</v>
      </c>
    </row>
    <row r="904" spans="1:16">
      <c r="A904" s="3" t="str">
        <f t="shared" si="780"/>
        <v>6.1TDABRIL-25DINAMICA CONTROL N2</v>
      </c>
      <c r="B904" s="37" t="str">
        <f t="shared" si="781"/>
        <v>DINAMICA CONTROL N2</v>
      </c>
      <c r="C904" s="3" t="s">
        <v>32</v>
      </c>
      <c r="D904" s="38" t="str">
        <f>W26</f>
        <v>ABRIL-25</v>
      </c>
      <c r="E904" s="60">
        <f>'DINAMICA CONTROL N2'!G48/1000</f>
        <v>0</v>
      </c>
      <c r="F904" s="60">
        <f>'DINAMICA CONTROL N2'!H48/1000</f>
        <v>0.1168850667485213</v>
      </c>
      <c r="G904" s="60">
        <f>'DINAMICA CONTROL N2'!I48/1000</f>
        <v>9.5166900371930735E-2</v>
      </c>
      <c r="H904" s="60">
        <f>'DINAMICA CONTROL N2'!J48/1000</f>
        <v>8.1882074243896472E-2</v>
      </c>
      <c r="I904" s="60">
        <f>'DINAMICA CONTROL N2'!K48/1000</f>
        <v>7.4017883992538433E-2</v>
      </c>
      <c r="J904" s="60">
        <f>'DINAMICA CONTROL N2'!L48/1000</f>
        <v>7.0971119365625238E-2</v>
      </c>
      <c r="K904" s="60">
        <f t="shared" ref="K904:P904" si="807">K895</f>
        <v>8.1083200000000008E-2</v>
      </c>
      <c r="L904" s="60">
        <f t="shared" si="807"/>
        <v>4.2506052054794519E-2</v>
      </c>
      <c r="M904" s="60">
        <f t="shared" si="807"/>
        <v>1.8635290410958905E-2</v>
      </c>
      <c r="N904" s="60">
        <f t="shared" si="807"/>
        <v>1.4777613698630138E-2</v>
      </c>
      <c r="O904" s="60">
        <f t="shared" si="807"/>
        <v>5.8222273972602734E-3</v>
      </c>
      <c r="P904" s="60">
        <f t="shared" si="807"/>
        <v>2.7511808219178083E-3</v>
      </c>
    </row>
    <row r="905" spans="1:16">
      <c r="A905" s="3" t="str">
        <f t="shared" si="780"/>
        <v>6.1TDABRIL-25DINAMICA CONTROL N3</v>
      </c>
      <c r="B905" s="37" t="str">
        <f t="shared" si="781"/>
        <v>DINAMICA CONTROL N3</v>
      </c>
      <c r="C905" s="3" t="s">
        <v>32</v>
      </c>
      <c r="D905" s="38" t="str">
        <f>W26</f>
        <v>ABRIL-25</v>
      </c>
      <c r="E905" s="60">
        <f>'DINAMICA CONTROL N3'!G48/1000</f>
        <v>0</v>
      </c>
      <c r="F905" s="60">
        <f>'DINAMICA CONTROL N3'!H48/1000</f>
        <v>0.11145530226581794</v>
      </c>
      <c r="G905" s="60">
        <f>'DINAMICA CONTROL N3'!I48/1000</f>
        <v>8.9721535439219458E-2</v>
      </c>
      <c r="H905" s="60">
        <f>'DINAMICA CONTROL N3'!J48/1000</f>
        <v>7.6482958932032746E-2</v>
      </c>
      <c r="I905" s="60">
        <f>'DINAMICA CONTROL N3'!K48/1000</f>
        <v>6.869064103506782E-2</v>
      </c>
      <c r="J905" s="60">
        <f>'DINAMICA CONTROL N3'!L48/1000</f>
        <v>6.5478908803914562E-2</v>
      </c>
      <c r="K905" s="60">
        <f t="shared" ref="K905:P905" si="808">K896</f>
        <v>8.1083200000000008E-2</v>
      </c>
      <c r="L905" s="60">
        <f t="shared" si="808"/>
        <v>4.2506052054794519E-2</v>
      </c>
      <c r="M905" s="60">
        <f t="shared" si="808"/>
        <v>1.8635290410958905E-2</v>
      </c>
      <c r="N905" s="60">
        <f t="shared" si="808"/>
        <v>1.4777613698630138E-2</v>
      </c>
      <c r="O905" s="60">
        <f t="shared" si="808"/>
        <v>5.8222273972602734E-3</v>
      </c>
      <c r="P905" s="60">
        <f t="shared" si="808"/>
        <v>2.7511808219178083E-3</v>
      </c>
    </row>
    <row r="906" spans="1:16">
      <c r="A906" s="3" t="str">
        <f t="shared" si="780"/>
        <v>2.0TDMAYO-25DINAMICA CONTROL N1</v>
      </c>
      <c r="B906" s="37" t="str">
        <f t="shared" si="781"/>
        <v>DINAMICA CONTROL N1</v>
      </c>
      <c r="C906" s="3" t="s">
        <v>56</v>
      </c>
      <c r="D906" s="38" t="str">
        <f>W27</f>
        <v>MAYO-25</v>
      </c>
      <c r="E906" s="60">
        <f>'DINAMICA CONTROL N1'!AT49/1000</f>
        <v>0.15082096153848487</v>
      </c>
      <c r="F906" s="60">
        <f>'DINAMICA CONTROL N1'!AU49/1000</f>
        <v>0.10313347127202317</v>
      </c>
      <c r="G906" s="60">
        <f>'DINAMICA CONTROL N1'!AV49/1000</f>
        <v>7.9062770784239234E-2</v>
      </c>
      <c r="H906" s="60"/>
      <c r="I906" s="60"/>
      <c r="J906" s="60"/>
      <c r="K906" s="60">
        <f t="shared" ref="K906:L906" si="809">K897</f>
        <v>7.5902501369863012E-2</v>
      </c>
      <c r="L906" s="60">
        <f t="shared" si="809"/>
        <v>1.9874602739726028E-3</v>
      </c>
      <c r="M906" s="60"/>
      <c r="N906" s="60"/>
      <c r="O906" s="60"/>
      <c r="P906" s="60"/>
    </row>
    <row r="907" spans="1:16">
      <c r="A907" s="3" t="str">
        <f t="shared" si="780"/>
        <v>2.0TDMAYO-25DINAMICA CONTROL N2</v>
      </c>
      <c r="B907" s="37" t="str">
        <f t="shared" si="781"/>
        <v>DINAMICA CONTROL N2</v>
      </c>
      <c r="C907" s="3" t="s">
        <v>56</v>
      </c>
      <c r="D907" s="38" t="str">
        <f>W27</f>
        <v>MAYO-25</v>
      </c>
      <c r="E907" s="60">
        <f>'DINAMICA CONTROL N2'!AT49/1000</f>
        <v>0.13336333129328443</v>
      </c>
      <c r="F907" s="60">
        <f>'DINAMICA CONTROL N2'!AU49/1000</f>
        <v>8.5372570768388195E-2</v>
      </c>
      <c r="G907" s="60">
        <f>'DINAMICA CONTROL N2'!AV49/1000</f>
        <v>6.1232155026460795E-2</v>
      </c>
      <c r="H907" s="60"/>
      <c r="I907" s="60"/>
      <c r="J907" s="60"/>
      <c r="K907" s="60">
        <f t="shared" ref="K907:L907" si="810">K898</f>
        <v>7.5902501369863012E-2</v>
      </c>
      <c r="L907" s="60">
        <f t="shared" si="810"/>
        <v>1.9874602739726028E-3</v>
      </c>
      <c r="M907" s="60"/>
      <c r="N907" s="60"/>
      <c r="O907" s="60"/>
      <c r="P907" s="60"/>
    </row>
    <row r="908" spans="1:16">
      <c r="A908" s="3" t="str">
        <f t="shared" si="780"/>
        <v>2.0TDMAYO-25DINAMICA CONTROL N3</v>
      </c>
      <c r="B908" s="37" t="str">
        <f t="shared" si="781"/>
        <v>DINAMICA CONTROL N3</v>
      </c>
      <c r="C908" s="3" t="s">
        <v>56</v>
      </c>
      <c r="D908" s="38" t="str">
        <f>W27</f>
        <v>MAYO-25</v>
      </c>
      <c r="E908" s="60">
        <f>'DINAMICA CONTROL N3'!AT49/1000</f>
        <v>0.12751678264069718</v>
      </c>
      <c r="F908" s="60">
        <f>'DINAMICA CONTROL N3'!AU49/1000</f>
        <v>7.9424457109788307E-2</v>
      </c>
      <c r="G908" s="60">
        <f>'DINAMICA CONTROL N3'!AV49/1000</f>
        <v>5.5260693776037019E-2</v>
      </c>
      <c r="H908" s="60"/>
      <c r="I908" s="60"/>
      <c r="J908" s="60"/>
      <c r="K908" s="60">
        <f t="shared" ref="K908:L908" si="811">K899</f>
        <v>7.5902501369863012E-2</v>
      </c>
      <c r="L908" s="60">
        <f t="shared" si="811"/>
        <v>1.9874602739726028E-3</v>
      </c>
      <c r="M908" s="60"/>
      <c r="N908" s="60"/>
      <c r="O908" s="60"/>
      <c r="P908" s="60"/>
    </row>
    <row r="909" spans="1:16">
      <c r="A909" s="3" t="str">
        <f t="shared" si="780"/>
        <v>3.0TDMAYO-25DINAMICA CONTROL N1</v>
      </c>
      <c r="B909" s="37" t="str">
        <f t="shared" si="781"/>
        <v>DINAMICA CONTROL N1</v>
      </c>
      <c r="C909" s="3" t="s">
        <v>31</v>
      </c>
      <c r="D909" s="38" t="str">
        <f>W27</f>
        <v>MAYO-25</v>
      </c>
      <c r="E909" s="60">
        <f>'DINAMICA CONTROL N1'!Z49/1000</f>
        <v>0</v>
      </c>
      <c r="F909" s="60">
        <f>'DINAMICA CONTROL N1'!AA49/1000</f>
        <v>0</v>
      </c>
      <c r="G909" s="60">
        <f>'DINAMICA CONTROL N1'!AB49/1000</f>
        <v>0.15036142318724824</v>
      </c>
      <c r="H909" s="60">
        <f>'DINAMICA CONTROL N1'!AC49/1000</f>
        <v>8.52226620219588E-2</v>
      </c>
      <c r="I909" s="60">
        <f>'DINAMICA CONTROL N1'!AD49/1000</f>
        <v>8.1717352207685626E-2</v>
      </c>
      <c r="J909" s="60">
        <f>'DINAMICA CONTROL N1'!AE49/1000</f>
        <v>7.744968743747109E-2</v>
      </c>
      <c r="K909" s="60">
        <f t="shared" ref="K909:P909" si="812">K900</f>
        <v>5.5827197260273971E-2</v>
      </c>
      <c r="L909" s="60">
        <f t="shared" si="812"/>
        <v>2.9089372602739725E-2</v>
      </c>
      <c r="M909" s="60">
        <f t="shared" si="812"/>
        <v>1.2278175342465752E-2</v>
      </c>
      <c r="N909" s="60">
        <f t="shared" si="812"/>
        <v>1.0647487671232877E-2</v>
      </c>
      <c r="O909" s="60">
        <f t="shared" si="812"/>
        <v>6.8872630136986293E-3</v>
      </c>
      <c r="P909" s="60">
        <f t="shared" si="812"/>
        <v>3.9514712328767125E-3</v>
      </c>
    </row>
    <row r="910" spans="1:16">
      <c r="A910" s="3" t="str">
        <f t="shared" si="780"/>
        <v>3.0TDMAYO-25DINAMICA CONTROL N2</v>
      </c>
      <c r="B910" s="37" t="str">
        <f t="shared" si="781"/>
        <v>DINAMICA CONTROL N2</v>
      </c>
      <c r="C910" s="3" t="s">
        <v>31</v>
      </c>
      <c r="D910" s="38" t="str">
        <f>W27</f>
        <v>MAYO-25</v>
      </c>
      <c r="E910" s="60">
        <f>'DINAMICA CONTROL N2'!Z49/1000</f>
        <v>0</v>
      </c>
      <c r="F910" s="60">
        <f>'DINAMICA CONTROL N2'!AA49/1000</f>
        <v>0</v>
      </c>
      <c r="G910" s="60">
        <f>'DINAMICA CONTROL N2'!AB49/1000</f>
        <v>0.14050834133859313</v>
      </c>
      <c r="H910" s="60">
        <f>'DINAMICA CONTROL N2'!AC49/1000</f>
        <v>7.5285735320776356E-2</v>
      </c>
      <c r="I910" s="60">
        <f>'DINAMICA CONTROL N2'!AD49/1000</f>
        <v>7.178424177074641E-2</v>
      </c>
      <c r="J910" s="60">
        <f>'DINAMICA CONTROL N2'!AE49/1000</f>
        <v>6.7277859656188099E-2</v>
      </c>
      <c r="K910" s="60">
        <f t="shared" ref="K910:P910" si="813">K901</f>
        <v>5.5827197260273971E-2</v>
      </c>
      <c r="L910" s="60">
        <f t="shared" si="813"/>
        <v>2.9089372602739725E-2</v>
      </c>
      <c r="M910" s="60">
        <f t="shared" si="813"/>
        <v>1.2278175342465752E-2</v>
      </c>
      <c r="N910" s="60">
        <f t="shared" si="813"/>
        <v>1.0647487671232877E-2</v>
      </c>
      <c r="O910" s="60">
        <f t="shared" si="813"/>
        <v>6.8872630136986293E-3</v>
      </c>
      <c r="P910" s="60">
        <f t="shared" si="813"/>
        <v>3.9514712328767125E-3</v>
      </c>
    </row>
    <row r="911" spans="1:16">
      <c r="A911" s="3" t="str">
        <f t="shared" si="780"/>
        <v>3.0TDMAYO-25DINAMICA CONTROL N3</v>
      </c>
      <c r="B911" s="37" t="str">
        <f t="shared" si="781"/>
        <v>DINAMICA CONTROL N3</v>
      </c>
      <c r="C911" s="3" t="s">
        <v>31</v>
      </c>
      <c r="D911" s="38" t="str">
        <f>W27</f>
        <v>MAYO-25</v>
      </c>
      <c r="E911" s="60">
        <f>'DINAMICA CONTROL N3'!Z49/1000</f>
        <v>0</v>
      </c>
      <c r="F911" s="60">
        <f>'DINAMICA CONTROL N3'!AA49/1000</f>
        <v>0</v>
      </c>
      <c r="G911" s="60">
        <f>'DINAMICA CONTROL N3'!AB49/1000</f>
        <v>0.13472400270038268</v>
      </c>
      <c r="H911" s="60">
        <f>'DINAMICA CONTROL N3'!AC49/1000</f>
        <v>6.9452174822082199E-2</v>
      </c>
      <c r="I911" s="60">
        <f>'DINAMICA CONTROL N3'!AD49/1000</f>
        <v>6.5952921643649173E-2</v>
      </c>
      <c r="J911" s="60">
        <f>'DINAMICA CONTROL N3'!AE49/1000</f>
        <v>6.1306398405764323E-2</v>
      </c>
      <c r="K911" s="60">
        <f t="shared" ref="K911:P911" si="814">K902</f>
        <v>5.5827197260273971E-2</v>
      </c>
      <c r="L911" s="60">
        <f t="shared" si="814"/>
        <v>2.9089372602739725E-2</v>
      </c>
      <c r="M911" s="60">
        <f t="shared" si="814"/>
        <v>1.2278175342465752E-2</v>
      </c>
      <c r="N911" s="60">
        <f t="shared" si="814"/>
        <v>1.0647487671232877E-2</v>
      </c>
      <c r="O911" s="60">
        <f t="shared" si="814"/>
        <v>6.8872630136986293E-3</v>
      </c>
      <c r="P911" s="60">
        <f t="shared" si="814"/>
        <v>3.9514712328767125E-3</v>
      </c>
    </row>
    <row r="912" spans="1:16">
      <c r="A912" s="3" t="str">
        <f t="shared" si="780"/>
        <v>6.1TDMAYO-25DINAMICA CONTROL N1</v>
      </c>
      <c r="B912" s="37" t="str">
        <f t="shared" si="781"/>
        <v>DINAMICA CONTROL N1</v>
      </c>
      <c r="C912" s="3" t="s">
        <v>32</v>
      </c>
      <c r="D912" s="38" t="str">
        <f>W27</f>
        <v>MAYO-25</v>
      </c>
      <c r="E912" s="60">
        <f>'DINAMICA CONTROL N1'!G49/1000</f>
        <v>0</v>
      </c>
      <c r="F912" s="60">
        <f>'DINAMICA CONTROL N1'!H49/1000</f>
        <v>0</v>
      </c>
      <c r="G912" s="60">
        <f>'DINAMICA CONTROL N1'!I49/1000</f>
        <v>0.13593366734835699</v>
      </c>
      <c r="H912" s="60">
        <f>'DINAMICA CONTROL N1'!J49/1000</f>
        <v>7.7181585306746917E-2</v>
      </c>
      <c r="I912" s="60">
        <f>'DINAMICA CONTROL N1'!K49/1000</f>
        <v>7.3482531589611585E-2</v>
      </c>
      <c r="J912" s="60">
        <f>'DINAMICA CONTROL N1'!L49/1000</f>
        <v>7.0442748103571914E-2</v>
      </c>
      <c r="K912" s="60">
        <f t="shared" ref="K912:P912" si="815">K903</f>
        <v>8.1083200000000008E-2</v>
      </c>
      <c r="L912" s="60">
        <f t="shared" si="815"/>
        <v>4.2506052054794519E-2</v>
      </c>
      <c r="M912" s="60">
        <f t="shared" si="815"/>
        <v>1.8635290410958905E-2</v>
      </c>
      <c r="N912" s="60">
        <f t="shared" si="815"/>
        <v>1.4777613698630138E-2</v>
      </c>
      <c r="O912" s="60">
        <f t="shared" si="815"/>
        <v>5.8222273972602734E-3</v>
      </c>
      <c r="P912" s="60">
        <f t="shared" si="815"/>
        <v>2.7511808219178083E-3</v>
      </c>
    </row>
    <row r="913" spans="1:16">
      <c r="A913" s="3" t="str">
        <f t="shared" si="780"/>
        <v>6.1TDMAYO-25DINAMICA CONTROL N2</v>
      </c>
      <c r="B913" s="37" t="str">
        <f t="shared" si="781"/>
        <v>DINAMICA CONTROL N2</v>
      </c>
      <c r="C913" s="3" t="s">
        <v>32</v>
      </c>
      <c r="D913" s="38" t="str">
        <f>W27</f>
        <v>MAYO-25</v>
      </c>
      <c r="E913" s="60">
        <f>'DINAMICA CONTROL N2'!G49/1000</f>
        <v>0</v>
      </c>
      <c r="F913" s="60">
        <f>'DINAMICA CONTROL N2'!H49/1000</f>
        <v>0</v>
      </c>
      <c r="G913" s="60">
        <f>'DINAMICA CONTROL N2'!I49/1000</f>
        <v>0.12639313184072989</v>
      </c>
      <c r="H913" s="60">
        <f>'DINAMICA CONTROL N2'!J49/1000</f>
        <v>6.760646566565312E-2</v>
      </c>
      <c r="I913" s="60">
        <f>'DINAMICA CONTROL N2'!K49/1000</f>
        <v>6.4021350938105501E-2</v>
      </c>
      <c r="J913" s="60">
        <f>'DINAMICA CONTROL N2'!L49/1000</f>
        <v>6.0716104590818165E-2</v>
      </c>
      <c r="K913" s="60">
        <f t="shared" ref="K913:P913" si="816">K904</f>
        <v>8.1083200000000008E-2</v>
      </c>
      <c r="L913" s="60">
        <f t="shared" si="816"/>
        <v>4.2506052054794519E-2</v>
      </c>
      <c r="M913" s="60">
        <f t="shared" si="816"/>
        <v>1.8635290410958905E-2</v>
      </c>
      <c r="N913" s="60">
        <f t="shared" si="816"/>
        <v>1.4777613698630138E-2</v>
      </c>
      <c r="O913" s="60">
        <f t="shared" si="816"/>
        <v>5.8222273972602734E-3</v>
      </c>
      <c r="P913" s="60">
        <f t="shared" si="816"/>
        <v>2.7511808219178083E-3</v>
      </c>
    </row>
    <row r="914" spans="1:16">
      <c r="A914" s="3" t="str">
        <f t="shared" si="780"/>
        <v>6.1TDMAYO-25DINAMICA CONTROL N3</v>
      </c>
      <c r="B914" s="37" t="str">
        <f t="shared" si="781"/>
        <v>DINAMICA CONTROL N3</v>
      </c>
      <c r="C914" s="3" t="s">
        <v>32</v>
      </c>
      <c r="D914" s="38" t="str">
        <f>W27</f>
        <v>MAYO-25</v>
      </c>
      <c r="E914" s="60">
        <f>'DINAMICA CONTROL N3'!G49/1000</f>
        <v>0</v>
      </c>
      <c r="F914" s="60">
        <f>'DINAMICA CONTROL N3'!H49/1000</f>
        <v>0</v>
      </c>
      <c r="G914" s="60">
        <f>'DINAMICA CONTROL N3'!I49/1000</f>
        <v>0.1210440001347682</v>
      </c>
      <c r="H914" s="60">
        <f>'DINAMICA CONTROL N3'!J49/1000</f>
        <v>6.2237943529803899E-2</v>
      </c>
      <c r="I914" s="60">
        <f>'DINAMICA CONTROL N3'!K49/1000</f>
        <v>5.8716711449227361E-2</v>
      </c>
      <c r="J914" s="60">
        <f>'DINAMICA CONTROL N3'!L49/1000</f>
        <v>5.526262693591466E-2</v>
      </c>
      <c r="K914" s="60">
        <f t="shared" ref="K914:P914" si="817">K905</f>
        <v>8.1083200000000008E-2</v>
      </c>
      <c r="L914" s="60">
        <f t="shared" si="817"/>
        <v>4.2506052054794519E-2</v>
      </c>
      <c r="M914" s="60">
        <f t="shared" si="817"/>
        <v>1.8635290410958905E-2</v>
      </c>
      <c r="N914" s="60">
        <f t="shared" si="817"/>
        <v>1.4777613698630138E-2</v>
      </c>
      <c r="O914" s="60">
        <f t="shared" si="817"/>
        <v>5.8222273972602734E-3</v>
      </c>
      <c r="P914" s="60">
        <f t="shared" si="817"/>
        <v>2.7511808219178083E-3</v>
      </c>
    </row>
    <row r="915" spans="1:16">
      <c r="A915" s="3" t="str">
        <f t="shared" si="780"/>
        <v>2.0TDJUNIO-25DINAMICA CONTROL N1</v>
      </c>
      <c r="B915" s="37" t="str">
        <f t="shared" si="781"/>
        <v>DINAMICA CONTROL N1</v>
      </c>
      <c r="C915" s="3" t="s">
        <v>56</v>
      </c>
      <c r="D915" s="38" t="str">
        <f>W28</f>
        <v>JUNIO-25</v>
      </c>
      <c r="E915" s="60">
        <f>'DINAMICA CONTROL N1'!AT50/1000</f>
        <v>0.21015490598985373</v>
      </c>
      <c r="F915" s="60">
        <f>'DINAMICA CONTROL N1'!AU50/1000</f>
        <v>0.15871428934508422</v>
      </c>
      <c r="G915" s="60">
        <f>'DINAMICA CONTROL N1'!AV50/1000</f>
        <v>0.14983865960365567</v>
      </c>
      <c r="H915" s="60"/>
      <c r="I915" s="60"/>
      <c r="J915" s="60"/>
      <c r="K915" s="60">
        <f t="shared" ref="K915:L915" si="818">K906</f>
        <v>7.5902501369863012E-2</v>
      </c>
      <c r="L915" s="60">
        <f t="shared" si="818"/>
        <v>1.9874602739726028E-3</v>
      </c>
      <c r="M915" s="60"/>
      <c r="N915" s="60"/>
      <c r="O915" s="60"/>
      <c r="P915" s="60"/>
    </row>
    <row r="916" spans="1:16">
      <c r="A916" s="3" t="str">
        <f t="shared" si="780"/>
        <v>2.0TDJUNIO-25DINAMICA CONTROL N2</v>
      </c>
      <c r="B916" s="37" t="str">
        <f t="shared" si="781"/>
        <v>DINAMICA CONTROL N2</v>
      </c>
      <c r="C916" s="3" t="s">
        <v>56</v>
      </c>
      <c r="D916" s="38" t="str">
        <f>W28</f>
        <v>JUNIO-25</v>
      </c>
      <c r="E916" s="60">
        <f>'DINAMICA CONTROL N2'!AT50/1000</f>
        <v>0.19284662584036563</v>
      </c>
      <c r="F916" s="60">
        <f>'DINAMICA CONTROL N2'!AU50/1000</f>
        <v>0.14141237995172559</v>
      </c>
      <c r="G916" s="60">
        <f>'DINAMICA CONTROL N2'!AV50/1000</f>
        <v>0.13221240410084306</v>
      </c>
      <c r="H916" s="60"/>
      <c r="I916" s="60"/>
      <c r="J916" s="60"/>
      <c r="K916" s="60">
        <f t="shared" ref="K916:L916" si="819">K907</f>
        <v>7.5902501369863012E-2</v>
      </c>
      <c r="L916" s="60">
        <f t="shared" si="819"/>
        <v>1.9874602739726028E-3</v>
      </c>
      <c r="M916" s="60"/>
      <c r="N916" s="60"/>
      <c r="O916" s="60"/>
      <c r="P916" s="60"/>
    </row>
    <row r="917" spans="1:16">
      <c r="A917" s="3" t="str">
        <f t="shared" si="780"/>
        <v>2.0TDJUNIO-25DINAMICA CONTROL N3</v>
      </c>
      <c r="B917" s="37" t="str">
        <f t="shared" si="781"/>
        <v>DINAMICA CONTROL N3</v>
      </c>
      <c r="C917" s="3" t="s">
        <v>56</v>
      </c>
      <c r="D917" s="38" t="str">
        <f>W28</f>
        <v>JUNIO-25</v>
      </c>
      <c r="E917" s="60">
        <f>'DINAMICA CONTROL N3'!AT50/1000</f>
        <v>0.18705009443459744</v>
      </c>
      <c r="F917" s="60">
        <f>'DINAMICA CONTROL N3'!AU50/1000</f>
        <v>0.13561798210790951</v>
      </c>
      <c r="G917" s="60">
        <f>'DINAMICA CONTROL N3'!AV50/1000</f>
        <v>0.12630938296265276</v>
      </c>
      <c r="H917" s="60"/>
      <c r="I917" s="60"/>
      <c r="J917" s="60"/>
      <c r="K917" s="60">
        <f t="shared" ref="K917:L917" si="820">K908</f>
        <v>7.5902501369863012E-2</v>
      </c>
      <c r="L917" s="60">
        <f t="shared" si="820"/>
        <v>1.9874602739726028E-3</v>
      </c>
      <c r="M917" s="60"/>
      <c r="N917" s="60"/>
      <c r="O917" s="60"/>
      <c r="P917" s="60"/>
    </row>
    <row r="918" spans="1:16">
      <c r="A918" s="3" t="str">
        <f t="shared" si="780"/>
        <v>3.0TDJUNIO-25DINAMICA CONTROL N1</v>
      </c>
      <c r="B918" s="37" t="str">
        <f t="shared" si="781"/>
        <v>DINAMICA CONTROL N1</v>
      </c>
      <c r="C918" s="3" t="s">
        <v>31</v>
      </c>
      <c r="D918" s="38" t="str">
        <f>W28</f>
        <v>JUNIO-25</v>
      </c>
      <c r="E918" s="60">
        <f>'DINAMICA CONTROL N1'!Z50/1000</f>
        <v>0</v>
      </c>
      <c r="F918" s="60">
        <f>'DINAMICA CONTROL N1'!AA50/1000</f>
        <v>0</v>
      </c>
      <c r="G918" s="60">
        <f>'DINAMICA CONTROL N1'!AB50/1000</f>
        <v>0.15036142318724824</v>
      </c>
      <c r="H918" s="60">
        <f>'DINAMICA CONTROL N1'!AC50/1000</f>
        <v>0.14330755057169869</v>
      </c>
      <c r="I918" s="60">
        <f>'DINAMICA CONTROL N1'!AD50/1000</f>
        <v>8.1717352207685626E-2</v>
      </c>
      <c r="J918" s="60">
        <f>'DINAMICA CONTROL N1'!AE50/1000</f>
        <v>0.14823764585583854</v>
      </c>
      <c r="K918" s="60">
        <f t="shared" ref="K918:P918" si="821">K909</f>
        <v>5.5827197260273971E-2</v>
      </c>
      <c r="L918" s="60">
        <f t="shared" si="821"/>
        <v>2.9089372602739725E-2</v>
      </c>
      <c r="M918" s="60">
        <f t="shared" si="821"/>
        <v>1.2278175342465752E-2</v>
      </c>
      <c r="N918" s="60">
        <f t="shared" si="821"/>
        <v>1.0647487671232877E-2</v>
      </c>
      <c r="O918" s="60">
        <f t="shared" si="821"/>
        <v>6.8872630136986293E-3</v>
      </c>
      <c r="P918" s="60">
        <f t="shared" si="821"/>
        <v>3.9514712328767125E-3</v>
      </c>
    </row>
    <row r="919" spans="1:16">
      <c r="A919" s="3" t="str">
        <f t="shared" si="780"/>
        <v>3.0TDJUNIO-25DINAMICA CONTROL N2</v>
      </c>
      <c r="B919" s="37" t="str">
        <f t="shared" si="781"/>
        <v>DINAMICA CONTROL N2</v>
      </c>
      <c r="C919" s="3" t="s">
        <v>31</v>
      </c>
      <c r="D919" s="38" t="str">
        <f>W28</f>
        <v>JUNIO-25</v>
      </c>
      <c r="E919" s="60">
        <f>'DINAMICA CONTROL N2'!Z50/1000</f>
        <v>0</v>
      </c>
      <c r="F919" s="60">
        <f>'DINAMICA CONTROL N2'!AA50/1000</f>
        <v>0</v>
      </c>
      <c r="G919" s="60">
        <f>'DINAMICA CONTROL N2'!AB50/1000</f>
        <v>0.14050834133859313</v>
      </c>
      <c r="H919" s="60">
        <f>'DINAMICA CONTROL N2'!AC50/1000</f>
        <v>0.13341078282434271</v>
      </c>
      <c r="I919" s="60">
        <f>'DINAMICA CONTROL N2'!AD50/1000</f>
        <v>7.178424177074641E-2</v>
      </c>
      <c r="J919" s="60">
        <f>'DINAMICA CONTROL N2'!AE50/1000</f>
        <v>0.13818239942805954</v>
      </c>
      <c r="K919" s="60">
        <f t="shared" ref="K919:P919" si="822">K910</f>
        <v>5.5827197260273971E-2</v>
      </c>
      <c r="L919" s="60">
        <f t="shared" si="822"/>
        <v>2.9089372602739725E-2</v>
      </c>
      <c r="M919" s="60">
        <f t="shared" si="822"/>
        <v>1.2278175342465752E-2</v>
      </c>
      <c r="N919" s="60">
        <f t="shared" si="822"/>
        <v>1.0647487671232877E-2</v>
      </c>
      <c r="O919" s="60">
        <f t="shared" si="822"/>
        <v>6.8872630136986293E-3</v>
      </c>
      <c r="P919" s="60">
        <f t="shared" si="822"/>
        <v>3.9514712328767125E-3</v>
      </c>
    </row>
    <row r="920" spans="1:16">
      <c r="A920" s="3" t="str">
        <f t="shared" si="780"/>
        <v>3.0TDJUNIO-25DINAMICA CONTROL N3</v>
      </c>
      <c r="B920" s="37" t="str">
        <f t="shared" si="781"/>
        <v>DINAMICA CONTROL N3</v>
      </c>
      <c r="C920" s="3" t="s">
        <v>31</v>
      </c>
      <c r="D920" s="38" t="str">
        <f>W28</f>
        <v>JUNIO-25</v>
      </c>
      <c r="E920" s="60">
        <f>'DINAMICA CONTROL N3'!Z50/1000</f>
        <v>0</v>
      </c>
      <c r="F920" s="60">
        <f>'DINAMICA CONTROL N3'!AA50/1000</f>
        <v>0</v>
      </c>
      <c r="G920" s="60">
        <f>'DINAMICA CONTROL N3'!AB50/1000</f>
        <v>0.13472400270038268</v>
      </c>
      <c r="H920" s="60">
        <f>'DINAMICA CONTROL N3'!AC50/1000</f>
        <v>0.12760079799383603</v>
      </c>
      <c r="I920" s="60">
        <f>'DINAMICA CONTROL N3'!AD50/1000</f>
        <v>6.5952921643649173E-2</v>
      </c>
      <c r="J920" s="60">
        <f>'DINAMICA CONTROL N3'!AE50/1000</f>
        <v>0.13227937828986927</v>
      </c>
      <c r="K920" s="60">
        <f t="shared" ref="K920:P920" si="823">K911</f>
        <v>5.5827197260273971E-2</v>
      </c>
      <c r="L920" s="60">
        <f t="shared" si="823"/>
        <v>2.9089372602739725E-2</v>
      </c>
      <c r="M920" s="60">
        <f t="shared" si="823"/>
        <v>1.2278175342465752E-2</v>
      </c>
      <c r="N920" s="60">
        <f t="shared" si="823"/>
        <v>1.0647487671232877E-2</v>
      </c>
      <c r="O920" s="60">
        <f t="shared" si="823"/>
        <v>6.8872630136986293E-3</v>
      </c>
      <c r="P920" s="60">
        <f t="shared" si="823"/>
        <v>3.9514712328767125E-3</v>
      </c>
    </row>
    <row r="921" spans="1:16">
      <c r="A921" s="3" t="str">
        <f t="shared" si="780"/>
        <v>6.1TDJUNIO-25DINAMICA CONTROL N1</v>
      </c>
      <c r="B921" s="37" t="str">
        <f t="shared" si="781"/>
        <v>DINAMICA CONTROL N1</v>
      </c>
      <c r="C921" s="3" t="s">
        <v>32</v>
      </c>
      <c r="D921" s="38" t="str">
        <f>W28</f>
        <v>JUNIO-25</v>
      </c>
      <c r="E921" s="60">
        <f>'DINAMICA CONTROL N1'!G50/1000</f>
        <v>0</v>
      </c>
      <c r="F921" s="60">
        <f>'DINAMICA CONTROL N1'!H50/1000</f>
        <v>0</v>
      </c>
      <c r="G921" s="60">
        <f>'DINAMICA CONTROL N1'!I50/1000</f>
        <v>0.13593366734835699</v>
      </c>
      <c r="H921" s="60">
        <f>'DINAMICA CONTROL N1'!J50/1000</f>
        <v>0.13091948403337636</v>
      </c>
      <c r="I921" s="60">
        <f>'DINAMICA CONTROL N1'!K50/1000</f>
        <v>7.3482531589611585E-2</v>
      </c>
      <c r="J921" s="60">
        <f>'DINAMICA CONTROL N1'!L50/1000</f>
        <v>0.13591003111753933</v>
      </c>
      <c r="K921" s="60">
        <f t="shared" ref="K921:P921" si="824">K912</f>
        <v>8.1083200000000008E-2</v>
      </c>
      <c r="L921" s="60">
        <f t="shared" si="824"/>
        <v>4.2506052054794519E-2</v>
      </c>
      <c r="M921" s="60">
        <f t="shared" si="824"/>
        <v>1.8635290410958905E-2</v>
      </c>
      <c r="N921" s="60">
        <f t="shared" si="824"/>
        <v>1.4777613698630138E-2</v>
      </c>
      <c r="O921" s="60">
        <f t="shared" si="824"/>
        <v>5.8222273972602734E-3</v>
      </c>
      <c r="P921" s="60">
        <f t="shared" si="824"/>
        <v>2.7511808219178083E-3</v>
      </c>
    </row>
    <row r="922" spans="1:16">
      <c r="A922" s="3" t="str">
        <f t="shared" si="780"/>
        <v>6.1TDJUNIO-25DINAMICA CONTROL N2</v>
      </c>
      <c r="B922" s="37" t="str">
        <f t="shared" si="781"/>
        <v>DINAMICA CONTROL N2</v>
      </c>
      <c r="C922" s="3" t="s">
        <v>32</v>
      </c>
      <c r="D922" s="38" t="str">
        <f>W28</f>
        <v>JUNIO-25</v>
      </c>
      <c r="E922" s="60">
        <f>'DINAMICA CONTROL N2'!G50/1000</f>
        <v>0</v>
      </c>
      <c r="F922" s="60">
        <f>'DINAMICA CONTROL N2'!H50/1000</f>
        <v>0</v>
      </c>
      <c r="G922" s="60">
        <f>'DINAMICA CONTROL N2'!I50/1000</f>
        <v>0.12639313184072989</v>
      </c>
      <c r="H922" s="60">
        <f>'DINAMICA CONTROL N2'!J50/1000</f>
        <v>0.12136092906592863</v>
      </c>
      <c r="I922" s="60">
        <f>'DINAMICA CONTROL N2'!K50/1000</f>
        <v>6.4021350938105501E-2</v>
      </c>
      <c r="J922" s="60">
        <f>'DINAMICA CONTROL N2'!L50/1000</f>
        <v>0.12623560538358056</v>
      </c>
      <c r="K922" s="60">
        <f t="shared" ref="K922:P922" si="825">K913</f>
        <v>8.1083200000000008E-2</v>
      </c>
      <c r="L922" s="60">
        <f t="shared" si="825"/>
        <v>4.2506052054794519E-2</v>
      </c>
      <c r="M922" s="60">
        <f t="shared" si="825"/>
        <v>1.8635290410958905E-2</v>
      </c>
      <c r="N922" s="60">
        <f t="shared" si="825"/>
        <v>1.4777613698630138E-2</v>
      </c>
      <c r="O922" s="60">
        <f t="shared" si="825"/>
        <v>5.8222273972602734E-3</v>
      </c>
      <c r="P922" s="60">
        <f t="shared" si="825"/>
        <v>2.7511808219178083E-3</v>
      </c>
    </row>
    <row r="923" spans="1:16">
      <c r="A923" s="3" t="str">
        <f t="shared" si="780"/>
        <v>6.1TDJUNIO-25DINAMICA CONTROL N3</v>
      </c>
      <c r="B923" s="37" t="str">
        <f t="shared" si="781"/>
        <v>DINAMICA CONTROL N3</v>
      </c>
      <c r="C923" s="3" t="s">
        <v>32</v>
      </c>
      <c r="D923" s="38" t="str">
        <f>W28</f>
        <v>JUNIO-25</v>
      </c>
      <c r="E923" s="60">
        <f>'DINAMICA CONTROL N3'!G50/1000</f>
        <v>0</v>
      </c>
      <c r="F923" s="60">
        <f>'DINAMICA CONTROL N3'!H50/1000</f>
        <v>0</v>
      </c>
      <c r="G923" s="60">
        <f>'DINAMICA CONTROL N3'!I50/1000</f>
        <v>0.1210440001347682</v>
      </c>
      <c r="H923" s="60">
        <f>'DINAMICA CONTROL N3'!J50/1000</f>
        <v>0.11600169431451693</v>
      </c>
      <c r="I923" s="60">
        <f>'DINAMICA CONTROL N3'!K50/1000</f>
        <v>5.8716711449227361E-2</v>
      </c>
      <c r="J923" s="60">
        <f>'DINAMICA CONTROL N3'!L50/1000</f>
        <v>0.12081140488779916</v>
      </c>
      <c r="K923" s="60">
        <f t="shared" ref="K923:P923" si="826">K914</f>
        <v>8.1083200000000008E-2</v>
      </c>
      <c r="L923" s="60">
        <f t="shared" si="826"/>
        <v>4.2506052054794519E-2</v>
      </c>
      <c r="M923" s="60">
        <f t="shared" si="826"/>
        <v>1.8635290410958905E-2</v>
      </c>
      <c r="N923" s="60">
        <f t="shared" si="826"/>
        <v>1.4777613698630138E-2</v>
      </c>
      <c r="O923" s="60">
        <f t="shared" si="826"/>
        <v>5.8222273972602734E-3</v>
      </c>
      <c r="P923" s="60">
        <f t="shared" si="826"/>
        <v>2.7511808219178083E-3</v>
      </c>
    </row>
    <row r="924" spans="1:16">
      <c r="A924" s="3" t="str">
        <f t="shared" si="780"/>
        <v>2.0TDJULIO-25DINAMICA CONTROL N1</v>
      </c>
      <c r="B924" s="37" t="str">
        <f t="shared" si="781"/>
        <v>DINAMICA CONTROL N1</v>
      </c>
      <c r="C924" s="3" t="s">
        <v>56</v>
      </c>
      <c r="D924" s="38" t="str">
        <f>W29</f>
        <v>JULIO-25</v>
      </c>
      <c r="E924" s="60">
        <f>'DINAMICA CONTROL N1'!AT51/1000</f>
        <v>0.20871153819292743</v>
      </c>
      <c r="F924" s="60">
        <f>'DINAMICA CONTROL N1'!AU51/1000</f>
        <v>0.16217719467426972</v>
      </c>
      <c r="G924" s="60">
        <f>'DINAMICA CONTROL N1'!AV51/1000</f>
        <v>0.14270794924049288</v>
      </c>
      <c r="H924" s="60"/>
      <c r="I924" s="60"/>
      <c r="J924" s="60"/>
      <c r="K924" s="60">
        <f t="shared" ref="K924:L924" si="827">K915</f>
        <v>7.5902501369863012E-2</v>
      </c>
      <c r="L924" s="60">
        <f t="shared" si="827"/>
        <v>1.9874602739726028E-3</v>
      </c>
      <c r="M924" s="60"/>
      <c r="N924" s="60"/>
      <c r="O924" s="60"/>
      <c r="P924" s="60"/>
    </row>
    <row r="925" spans="1:16">
      <c r="A925" s="3" t="str">
        <f t="shared" si="780"/>
        <v>2.0TDJULIO-25DINAMICA CONTROL N2</v>
      </c>
      <c r="B925" s="37" t="str">
        <f t="shared" si="781"/>
        <v>DINAMICA CONTROL N2</v>
      </c>
      <c r="C925" s="3" t="s">
        <v>56</v>
      </c>
      <c r="D925" s="38" t="str">
        <f>W29</f>
        <v>JULIO-25</v>
      </c>
      <c r="E925" s="60">
        <f>'DINAMICA CONTROL N2'!AT51/1000</f>
        <v>0.19136372082206932</v>
      </c>
      <c r="F925" s="60">
        <f>'DINAMICA CONTROL N2'!AU51/1000</f>
        <v>0.14487392369913257</v>
      </c>
      <c r="G925" s="60">
        <f>'DINAMICA CONTROL N2'!AV51/1000</f>
        <v>0.12512854342171381</v>
      </c>
      <c r="H925" s="60"/>
      <c r="I925" s="60"/>
      <c r="J925" s="60"/>
      <c r="K925" s="60">
        <f t="shared" ref="K925:L925" si="828">K916</f>
        <v>7.5902501369863012E-2</v>
      </c>
      <c r="L925" s="60">
        <f t="shared" si="828"/>
        <v>1.9874602739726028E-3</v>
      </c>
      <c r="M925" s="60"/>
      <c r="N925" s="60"/>
      <c r="O925" s="60"/>
      <c r="P925" s="60"/>
    </row>
    <row r="926" spans="1:16">
      <c r="A926" s="3" t="str">
        <f t="shared" si="780"/>
        <v>2.0TDJULIO-25DINAMICA CONTROL N3</v>
      </c>
      <c r="B926" s="37" t="str">
        <f t="shared" si="781"/>
        <v>DINAMICA CONTROL N3</v>
      </c>
      <c r="C926" s="3" t="s">
        <v>56</v>
      </c>
      <c r="D926" s="38" t="str">
        <f>W29</f>
        <v>JULIO-25</v>
      </c>
      <c r="E926" s="60">
        <f>'DINAMICA CONTROL N3'!AT51/1000</f>
        <v>0.18555394842739942</v>
      </c>
      <c r="F926" s="60">
        <f>'DINAMICA CONTROL N3'!AU51/1000</f>
        <v>0.13907906986249269</v>
      </c>
      <c r="G926" s="60">
        <f>'DINAMICA CONTROL N3'!AV51/1000</f>
        <v>0.11924121221126364</v>
      </c>
      <c r="H926" s="60"/>
      <c r="I926" s="60"/>
      <c r="J926" s="60"/>
      <c r="K926" s="60">
        <f t="shared" ref="K926:L926" si="829">K917</f>
        <v>7.5902501369863012E-2</v>
      </c>
      <c r="L926" s="60">
        <f t="shared" si="829"/>
        <v>1.9874602739726028E-3</v>
      </c>
      <c r="M926" s="60"/>
      <c r="N926" s="60"/>
      <c r="O926" s="60"/>
      <c r="P926" s="60"/>
    </row>
    <row r="927" spans="1:16">
      <c r="A927" s="3" t="str">
        <f t="shared" si="780"/>
        <v>3.0TDJULIO-25DINAMICA CONTROL N1</v>
      </c>
      <c r="B927" s="37" t="str">
        <f t="shared" si="781"/>
        <v>DINAMICA CONTROL N1</v>
      </c>
      <c r="C927" s="3" t="s">
        <v>31</v>
      </c>
      <c r="D927" s="38" t="str">
        <f>W29</f>
        <v>JULIO-25</v>
      </c>
      <c r="E927" s="60">
        <f>'DINAMICA CONTROL N1'!Z51/1000</f>
        <v>0.17847773634140476</v>
      </c>
      <c r="F927" s="60">
        <f>'DINAMICA CONTROL N1'!AA51/1000</f>
        <v>0.16636637068280224</v>
      </c>
      <c r="G927" s="60">
        <f>'DINAMICA CONTROL N1'!AB51/1000</f>
        <v>0.15036142318724824</v>
      </c>
      <c r="H927" s="60">
        <f>'DINAMICA CONTROL N1'!AC51/1000</f>
        <v>0.14330755057169869</v>
      </c>
      <c r="I927" s="60">
        <f>'DINAMICA CONTROL N1'!AD51/1000</f>
        <v>0</v>
      </c>
      <c r="J927" s="60">
        <f>'DINAMICA CONTROL N1'!AE51/1000</f>
        <v>0.14110970245388041</v>
      </c>
      <c r="K927" s="60">
        <f t="shared" ref="K927:P927" si="830">K918</f>
        <v>5.5827197260273971E-2</v>
      </c>
      <c r="L927" s="60">
        <f t="shared" si="830"/>
        <v>2.9089372602739725E-2</v>
      </c>
      <c r="M927" s="60">
        <f t="shared" si="830"/>
        <v>1.2278175342465752E-2</v>
      </c>
      <c r="N927" s="60">
        <f t="shared" si="830"/>
        <v>1.0647487671232877E-2</v>
      </c>
      <c r="O927" s="60">
        <f t="shared" si="830"/>
        <v>6.8872630136986293E-3</v>
      </c>
      <c r="P927" s="60">
        <f t="shared" si="830"/>
        <v>3.9514712328767125E-3</v>
      </c>
    </row>
    <row r="928" spans="1:16">
      <c r="A928" s="3" t="str">
        <f t="shared" si="780"/>
        <v>3.0TDJULIO-25DINAMICA CONTROL N2</v>
      </c>
      <c r="B928" s="37" t="str">
        <f t="shared" si="781"/>
        <v>DINAMICA CONTROL N2</v>
      </c>
      <c r="C928" s="3" t="s">
        <v>31</v>
      </c>
      <c r="D928" s="38" t="str">
        <f>W29</f>
        <v>JULIO-25</v>
      </c>
      <c r="E928" s="60">
        <f>'DINAMICA CONTROL N2'!Z51/1000</f>
        <v>0.16859625358280295</v>
      </c>
      <c r="F928" s="60">
        <f>'DINAMICA CONTROL N2'!AA51/1000</f>
        <v>0.1563933040789614</v>
      </c>
      <c r="G928" s="60">
        <f>'DINAMICA CONTROL N2'!AB51/1000</f>
        <v>0.14050834133859313</v>
      </c>
      <c r="H928" s="60">
        <f>'DINAMICA CONTROL N2'!AC51/1000</f>
        <v>0.13341078282434271</v>
      </c>
      <c r="I928" s="60">
        <f>'DINAMICA CONTROL N2'!AD51/1000</f>
        <v>0</v>
      </c>
      <c r="J928" s="60">
        <f>'DINAMICA CONTROL N2'!AE51/1000</f>
        <v>0.13108118235591923</v>
      </c>
      <c r="K928" s="60">
        <f t="shared" ref="K928:P928" si="831">K919</f>
        <v>5.5827197260273971E-2</v>
      </c>
      <c r="L928" s="60">
        <f t="shared" si="831"/>
        <v>2.9089372602739725E-2</v>
      </c>
      <c r="M928" s="60">
        <f t="shared" si="831"/>
        <v>1.2278175342465752E-2</v>
      </c>
      <c r="N928" s="60">
        <f t="shared" si="831"/>
        <v>1.0647487671232877E-2</v>
      </c>
      <c r="O928" s="60">
        <f t="shared" si="831"/>
        <v>6.8872630136986293E-3</v>
      </c>
      <c r="P928" s="60">
        <f t="shared" si="831"/>
        <v>3.9514712328767125E-3</v>
      </c>
    </row>
    <row r="929" spans="1:16">
      <c r="A929" s="3" t="str">
        <f t="shared" si="780"/>
        <v>3.0TDJULIO-25DINAMICA CONTROL N3</v>
      </c>
      <c r="B929" s="37" t="str">
        <f t="shared" si="781"/>
        <v>DINAMICA CONTROL N3</v>
      </c>
      <c r="C929" s="3" t="s">
        <v>31</v>
      </c>
      <c r="D929" s="38" t="str">
        <f>W29</f>
        <v>JULIO-25</v>
      </c>
      <c r="E929" s="60">
        <f>'DINAMICA CONTROL N3'!Z51/1000</f>
        <v>0.16279524193981196</v>
      </c>
      <c r="F929" s="60">
        <f>'DINAMICA CONTROL N3'!AA51/1000</f>
        <v>0.15053852733153009</v>
      </c>
      <c r="G929" s="60">
        <f>'DINAMICA CONTROL N3'!AB51/1000</f>
        <v>0.13472400270038268</v>
      </c>
      <c r="H929" s="60">
        <f>'DINAMICA CONTROL N3'!AC51/1000</f>
        <v>0.12760079799383603</v>
      </c>
      <c r="I929" s="60">
        <f>'DINAMICA CONTROL N3'!AD51/1000</f>
        <v>0</v>
      </c>
      <c r="J929" s="60">
        <f>'DINAMICA CONTROL N3'!AE51/1000</f>
        <v>0.12519385114546905</v>
      </c>
      <c r="K929" s="60">
        <f t="shared" ref="K929:P929" si="832">K920</f>
        <v>5.5827197260273971E-2</v>
      </c>
      <c r="L929" s="60">
        <f t="shared" si="832"/>
        <v>2.9089372602739725E-2</v>
      </c>
      <c r="M929" s="60">
        <f t="shared" si="832"/>
        <v>1.2278175342465752E-2</v>
      </c>
      <c r="N929" s="60">
        <f t="shared" si="832"/>
        <v>1.0647487671232877E-2</v>
      </c>
      <c r="O929" s="60">
        <f t="shared" si="832"/>
        <v>6.8872630136986293E-3</v>
      </c>
      <c r="P929" s="60">
        <f t="shared" si="832"/>
        <v>3.9514712328767125E-3</v>
      </c>
    </row>
    <row r="930" spans="1:16">
      <c r="A930" s="3" t="str">
        <f t="shared" si="780"/>
        <v>6.1TDJULIO-25DINAMICA CONTROL N1</v>
      </c>
      <c r="B930" s="37" t="str">
        <f t="shared" si="781"/>
        <v>DINAMICA CONTROL N1</v>
      </c>
      <c r="C930" s="3" t="s">
        <v>32</v>
      </c>
      <c r="D930" s="38" t="str">
        <f>W29</f>
        <v>JULIO-25</v>
      </c>
      <c r="E930" s="60">
        <f>'DINAMICA CONTROL N1'!G51/1000</f>
        <v>0.15518282396682287</v>
      </c>
      <c r="F930" s="60">
        <f>'DINAMICA CONTROL N1'!H51/1000</f>
        <v>0.14592877252782355</v>
      </c>
      <c r="G930" s="60">
        <f>'DINAMICA CONTROL N1'!I51/1000</f>
        <v>0.13593366734835699</v>
      </c>
      <c r="H930" s="60">
        <f>'DINAMICA CONTROL N1'!J51/1000</f>
        <v>0.13091948403337636</v>
      </c>
      <c r="I930" s="60">
        <f>'DINAMICA CONTROL N1'!K51/1000</f>
        <v>0</v>
      </c>
      <c r="J930" s="60">
        <f>'DINAMICA CONTROL N1'!L51/1000</f>
        <v>0.12954154728006984</v>
      </c>
      <c r="K930" s="60">
        <f t="shared" ref="K930:P930" si="833">K921</f>
        <v>8.1083200000000008E-2</v>
      </c>
      <c r="L930" s="60">
        <f t="shared" si="833"/>
        <v>4.2506052054794519E-2</v>
      </c>
      <c r="M930" s="60">
        <f t="shared" si="833"/>
        <v>1.8635290410958905E-2</v>
      </c>
      <c r="N930" s="60">
        <f t="shared" si="833"/>
        <v>1.4777613698630138E-2</v>
      </c>
      <c r="O930" s="60">
        <f t="shared" si="833"/>
        <v>5.8222273972602734E-3</v>
      </c>
      <c r="P930" s="60">
        <f t="shared" si="833"/>
        <v>2.7511808219178083E-3</v>
      </c>
    </row>
    <row r="931" spans="1:16">
      <c r="A931" s="3" t="str">
        <f t="shared" si="780"/>
        <v>6.1TDJULIO-25DINAMICA CONTROL N2</v>
      </c>
      <c r="B931" s="37" t="str">
        <f t="shared" si="781"/>
        <v>DINAMICA CONTROL N2</v>
      </c>
      <c r="C931" s="3" t="s">
        <v>32</v>
      </c>
      <c r="D931" s="38" t="str">
        <f>W29</f>
        <v>JULIO-25</v>
      </c>
      <c r="E931" s="60">
        <f>'DINAMICA CONTROL N2'!G51/1000</f>
        <v>0.14561789452886803</v>
      </c>
      <c r="F931" s="60">
        <f>'DINAMICA CONTROL N2'!H51/1000</f>
        <v>0.13634629546386084</v>
      </c>
      <c r="G931" s="60">
        <f>'DINAMICA CONTROL N2'!I51/1000</f>
        <v>0.12639313184072989</v>
      </c>
      <c r="H931" s="60">
        <f>'DINAMICA CONTROL N2'!J51/1000</f>
        <v>0.12136092906592863</v>
      </c>
      <c r="I931" s="60">
        <f>'DINAMICA CONTROL N2'!K51/1000</f>
        <v>0</v>
      </c>
      <c r="J931" s="60">
        <f>'DINAMICA CONTROL N2'!L51/1000</f>
        <v>0.11987909249632288</v>
      </c>
      <c r="K931" s="60">
        <f t="shared" ref="K931:P931" si="834">K922</f>
        <v>8.1083200000000008E-2</v>
      </c>
      <c r="L931" s="60">
        <f t="shared" si="834"/>
        <v>4.2506052054794519E-2</v>
      </c>
      <c r="M931" s="60">
        <f t="shared" si="834"/>
        <v>1.8635290410958905E-2</v>
      </c>
      <c r="N931" s="60">
        <f t="shared" si="834"/>
        <v>1.4777613698630138E-2</v>
      </c>
      <c r="O931" s="60">
        <f t="shared" si="834"/>
        <v>5.8222273972602734E-3</v>
      </c>
      <c r="P931" s="60">
        <f t="shared" si="834"/>
        <v>2.7511808219178083E-3</v>
      </c>
    </row>
    <row r="932" spans="1:16">
      <c r="A932" s="3" t="str">
        <f t="shared" si="780"/>
        <v>6.1TDJULIO-25DINAMICA CONTROL N3</v>
      </c>
      <c r="B932" s="37" t="str">
        <f t="shared" si="781"/>
        <v>DINAMICA CONTROL N3</v>
      </c>
      <c r="C932" s="3" t="s">
        <v>32</v>
      </c>
      <c r="D932" s="38" t="str">
        <f>W29</f>
        <v>JULIO-25</v>
      </c>
      <c r="E932" s="60">
        <f>'DINAMICA CONTROL N3'!G51/1000</f>
        <v>0.1402550857765765</v>
      </c>
      <c r="F932" s="60">
        <f>'DINAMICA CONTROL N3'!H51/1000</f>
        <v>0.13097364821114471</v>
      </c>
      <c r="G932" s="60">
        <f>'DINAMICA CONTROL N3'!I51/1000</f>
        <v>0.1210440001347682</v>
      </c>
      <c r="H932" s="60">
        <f>'DINAMICA CONTROL N3'!J51/1000</f>
        <v>0.11600169431451693</v>
      </c>
      <c r="I932" s="60">
        <f>'DINAMICA CONTROL N3'!K51/1000</f>
        <v>0</v>
      </c>
      <c r="J932" s="60">
        <f>'DINAMICA CONTROL N3'!L51/1000</f>
        <v>0.11446160380296366</v>
      </c>
      <c r="K932" s="60">
        <f t="shared" ref="K932:P932" si="835">K923</f>
        <v>8.1083200000000008E-2</v>
      </c>
      <c r="L932" s="60">
        <f t="shared" si="835"/>
        <v>4.2506052054794519E-2</v>
      </c>
      <c r="M932" s="60">
        <f t="shared" si="835"/>
        <v>1.8635290410958905E-2</v>
      </c>
      <c r="N932" s="60">
        <f t="shared" si="835"/>
        <v>1.4777613698630138E-2</v>
      </c>
      <c r="O932" s="60">
        <f t="shared" si="835"/>
        <v>5.8222273972602734E-3</v>
      </c>
      <c r="P932" s="60">
        <f t="shared" si="835"/>
        <v>2.7511808219178083E-3</v>
      </c>
    </row>
    <row r="933" spans="1:16">
      <c r="A933" s="3" t="str">
        <f t="shared" si="780"/>
        <v>2.0TDAGOSTO-25DINAMICA CONTROL N1</v>
      </c>
      <c r="B933" s="37" t="str">
        <f t="shared" si="781"/>
        <v>DINAMICA CONTROL N1</v>
      </c>
      <c r="C933" s="3" t="s">
        <v>56</v>
      </c>
      <c r="D933" s="38" t="str">
        <f>W30</f>
        <v>AGOSTO-25</v>
      </c>
      <c r="E933" s="60">
        <f>'DINAMICA CONTROL N1'!AT52/1000</f>
        <v>0.20795191310992692</v>
      </c>
      <c r="F933" s="60">
        <f>'DINAMICA CONTROL N1'!AU52/1000</f>
        <v>0.15655366631992323</v>
      </c>
      <c r="G933" s="60">
        <f>'DINAMICA CONTROL N1'!AV52/1000</f>
        <v>0.14137607748805625</v>
      </c>
      <c r="H933" s="60"/>
      <c r="I933" s="60"/>
      <c r="J933" s="60"/>
      <c r="K933" s="60">
        <f t="shared" ref="K933:L933" si="836">K924</f>
        <v>7.5902501369863012E-2</v>
      </c>
      <c r="L933" s="60">
        <f t="shared" si="836"/>
        <v>1.9874602739726028E-3</v>
      </c>
      <c r="M933" s="60"/>
      <c r="N933" s="60"/>
      <c r="O933" s="60"/>
      <c r="P933" s="60"/>
    </row>
    <row r="934" spans="1:16">
      <c r="A934" s="3" t="str">
        <f t="shared" si="780"/>
        <v>2.0TDAGOSTO-25DINAMICA CONTROL N2</v>
      </c>
      <c r="B934" s="37" t="str">
        <f t="shared" si="781"/>
        <v>DINAMICA CONTROL N2</v>
      </c>
      <c r="C934" s="3" t="s">
        <v>56</v>
      </c>
      <c r="D934" s="38" t="str">
        <f>W30</f>
        <v>AGOSTO-25</v>
      </c>
      <c r="E934" s="60">
        <f>'DINAMICA CONTROL N2'!AT52/1000</f>
        <v>0.19060409573906884</v>
      </c>
      <c r="F934" s="60">
        <f>'DINAMICA CONTROL N2'!AU52/1000</f>
        <v>0.13925039534478609</v>
      </c>
      <c r="G934" s="60">
        <f>'DINAMICA CONTROL N2'!AV52/1000</f>
        <v>0.1237966716692772</v>
      </c>
      <c r="H934" s="60"/>
      <c r="I934" s="60"/>
      <c r="J934" s="60"/>
      <c r="K934" s="60">
        <f t="shared" ref="K934:L934" si="837">K925</f>
        <v>7.5902501369863012E-2</v>
      </c>
      <c r="L934" s="60">
        <f t="shared" si="837"/>
        <v>1.9874602739726028E-3</v>
      </c>
      <c r="M934" s="60"/>
      <c r="N934" s="60"/>
      <c r="O934" s="60"/>
      <c r="P934" s="60"/>
    </row>
    <row r="935" spans="1:16">
      <c r="A935" s="3" t="str">
        <f t="shared" si="780"/>
        <v>2.0TDAGOSTO-25DINAMICA CONTROL N3</v>
      </c>
      <c r="B935" s="37" t="str">
        <f t="shared" si="781"/>
        <v>DINAMICA CONTROL N3</v>
      </c>
      <c r="C935" s="3" t="s">
        <v>56</v>
      </c>
      <c r="D935" s="38" t="str">
        <f>W30</f>
        <v>AGOSTO-25</v>
      </c>
      <c r="E935" s="60">
        <f>'DINAMICA CONTROL N3'!AT52/1000</f>
        <v>0.18479432334439891</v>
      </c>
      <c r="F935" s="60">
        <f>'DINAMICA CONTROL N3'!AU52/1000</f>
        <v>0.13345554150814623</v>
      </c>
      <c r="G935" s="60">
        <f>'DINAMICA CONTROL N3'!AV52/1000</f>
        <v>0.11790934045882702</v>
      </c>
      <c r="H935" s="60"/>
      <c r="I935" s="60"/>
      <c r="J935" s="60"/>
      <c r="K935" s="60">
        <f t="shared" ref="K935:L935" si="838">K926</f>
        <v>7.5902501369863012E-2</v>
      </c>
      <c r="L935" s="60">
        <f t="shared" si="838"/>
        <v>1.9874602739726028E-3</v>
      </c>
      <c r="M935" s="60"/>
      <c r="N935" s="60"/>
      <c r="O935" s="60"/>
      <c r="P935" s="60"/>
    </row>
    <row r="936" spans="1:16">
      <c r="A936" s="3" t="str">
        <f t="shared" si="780"/>
        <v>3.0TDAGOSTO-25DINAMICA CONTROL N1</v>
      </c>
      <c r="B936" s="37" t="str">
        <f t="shared" si="781"/>
        <v>DINAMICA CONTROL N1</v>
      </c>
      <c r="C936" s="3" t="s">
        <v>31</v>
      </c>
      <c r="D936" s="38" t="str">
        <f>W30</f>
        <v>AGOSTO-25</v>
      </c>
      <c r="E936" s="60">
        <f>'DINAMICA CONTROL N1'!Z52/1000</f>
        <v>0.17847773634140476</v>
      </c>
      <c r="F936" s="60">
        <f>'DINAMICA CONTROL N1'!AA52/1000</f>
        <v>0.16636637068280224</v>
      </c>
      <c r="G936" s="60">
        <f>'DINAMICA CONTROL N1'!AB52/1000</f>
        <v>0.14879157072778962</v>
      </c>
      <c r="H936" s="60">
        <f>'DINAMICA CONTROL N1'!AC52/1000</f>
        <v>0.14033449325841896</v>
      </c>
      <c r="I936" s="60">
        <f>'DINAMICA CONTROL N1'!AD52/1000</f>
        <v>0</v>
      </c>
      <c r="J936" s="60">
        <f>'DINAMICA CONTROL N1'!AE52/1000</f>
        <v>0.13977783070144378</v>
      </c>
      <c r="K936" s="60">
        <f t="shared" ref="K936:P936" si="839">K927</f>
        <v>5.5827197260273971E-2</v>
      </c>
      <c r="L936" s="60">
        <f t="shared" si="839"/>
        <v>2.9089372602739725E-2</v>
      </c>
      <c r="M936" s="60">
        <f t="shared" si="839"/>
        <v>1.2278175342465752E-2</v>
      </c>
      <c r="N936" s="60">
        <f t="shared" si="839"/>
        <v>1.0647487671232877E-2</v>
      </c>
      <c r="O936" s="60">
        <f t="shared" si="839"/>
        <v>6.8872630136986293E-3</v>
      </c>
      <c r="P936" s="60">
        <f t="shared" si="839"/>
        <v>3.9514712328767125E-3</v>
      </c>
    </row>
    <row r="937" spans="1:16">
      <c r="A937" s="3" t="str">
        <f t="shared" si="780"/>
        <v>3.0TDAGOSTO-25DINAMICA CONTROL N2</v>
      </c>
      <c r="B937" s="37" t="str">
        <f t="shared" si="781"/>
        <v>DINAMICA CONTROL N2</v>
      </c>
      <c r="C937" s="3" t="s">
        <v>31</v>
      </c>
      <c r="D937" s="38" t="str">
        <f>W30</f>
        <v>AGOSTO-25</v>
      </c>
      <c r="E937" s="60">
        <f>'DINAMICA CONTROL N2'!Z52/1000</f>
        <v>0.16859625358280295</v>
      </c>
      <c r="F937" s="60">
        <f>'DINAMICA CONTROL N2'!AA52/1000</f>
        <v>0.1563933040789614</v>
      </c>
      <c r="G937" s="60">
        <f>'DINAMICA CONTROL N2'!AB52/1000</f>
        <v>0.13891762774484198</v>
      </c>
      <c r="H937" s="60">
        <f>'DINAMICA CONTROL N2'!AC52/1000</f>
        <v>0.13043818017479755</v>
      </c>
      <c r="I937" s="60">
        <f>'DINAMICA CONTROL N2'!AD52/1000</f>
        <v>0</v>
      </c>
      <c r="J937" s="60">
        <f>'DINAMICA CONTROL N2'!AE52/1000</f>
        <v>0.12974931060348258</v>
      </c>
      <c r="K937" s="60">
        <f t="shared" ref="K937:P937" si="840">K928</f>
        <v>5.5827197260273971E-2</v>
      </c>
      <c r="L937" s="60">
        <f t="shared" si="840"/>
        <v>2.9089372602739725E-2</v>
      </c>
      <c r="M937" s="60">
        <f t="shared" si="840"/>
        <v>1.2278175342465752E-2</v>
      </c>
      <c r="N937" s="60">
        <f t="shared" si="840"/>
        <v>1.0647487671232877E-2</v>
      </c>
      <c r="O937" s="60">
        <f t="shared" si="840"/>
        <v>6.8872630136986293E-3</v>
      </c>
      <c r="P937" s="60">
        <f t="shared" si="840"/>
        <v>3.9514712328767125E-3</v>
      </c>
    </row>
    <row r="938" spans="1:16">
      <c r="A938" s="3" t="str">
        <f t="shared" si="780"/>
        <v>3.0TDAGOSTO-25DINAMICA CONTROL N3</v>
      </c>
      <c r="B938" s="37" t="str">
        <f t="shared" ref="B938:B977" si="841">B935</f>
        <v>DINAMICA CONTROL N3</v>
      </c>
      <c r="C938" s="3" t="s">
        <v>31</v>
      </c>
      <c r="D938" s="38" t="str">
        <f>W30</f>
        <v>AGOSTO-25</v>
      </c>
      <c r="E938" s="60">
        <f>'DINAMICA CONTROL N3'!Z52/1000</f>
        <v>0.16279524193981196</v>
      </c>
      <c r="F938" s="60">
        <f>'DINAMICA CONTROL N3'!AA52/1000</f>
        <v>0.15053852733153009</v>
      </c>
      <c r="G938" s="60">
        <f>'DINAMICA CONTROL N3'!AB52/1000</f>
        <v>0.13312104239367628</v>
      </c>
      <c r="H938" s="60">
        <f>'DINAMICA CONTROL N3'!AC52/1000</f>
        <v>0.12462846225864803</v>
      </c>
      <c r="I938" s="60">
        <f>'DINAMICA CONTROL N3'!AD52/1000</f>
        <v>0</v>
      </c>
      <c r="J938" s="60">
        <f>'DINAMICA CONTROL N3'!AE52/1000</f>
        <v>0.12386197939303241</v>
      </c>
      <c r="K938" s="60">
        <f t="shared" ref="K938:P938" si="842">K929</f>
        <v>5.5827197260273971E-2</v>
      </c>
      <c r="L938" s="60">
        <f t="shared" si="842"/>
        <v>2.9089372602739725E-2</v>
      </c>
      <c r="M938" s="60">
        <f t="shared" si="842"/>
        <v>1.2278175342465752E-2</v>
      </c>
      <c r="N938" s="60">
        <f t="shared" si="842"/>
        <v>1.0647487671232877E-2</v>
      </c>
      <c r="O938" s="60">
        <f t="shared" si="842"/>
        <v>6.8872630136986293E-3</v>
      </c>
      <c r="P938" s="60">
        <f t="shared" si="842"/>
        <v>3.9514712328767125E-3</v>
      </c>
    </row>
    <row r="939" spans="1:16">
      <c r="A939" s="3" t="str">
        <f t="shared" si="780"/>
        <v>6.1TDAGOSTO-25DINAMICA CONTROL N1</v>
      </c>
      <c r="B939" s="37" t="str">
        <f t="shared" si="841"/>
        <v>DINAMICA CONTROL N1</v>
      </c>
      <c r="C939" s="3" t="s">
        <v>32</v>
      </c>
      <c r="D939" s="38" t="str">
        <f>W30</f>
        <v>AGOSTO-25</v>
      </c>
      <c r="E939" s="60">
        <f>'DINAMICA CONTROL N1'!G52/1000</f>
        <v>0.15518282396682287</v>
      </c>
      <c r="F939" s="60">
        <f>'DINAMICA CONTROL N1'!H52/1000</f>
        <v>0.14592877252782355</v>
      </c>
      <c r="G939" s="60">
        <f>'DINAMICA CONTROL N1'!I52/1000</f>
        <v>0.13433473255303974</v>
      </c>
      <c r="H939" s="60">
        <f>'DINAMICA CONTROL N1'!J52/1000</f>
        <v>0.12818023199810219</v>
      </c>
      <c r="I939" s="60">
        <f>'DINAMICA CONTROL N1'!K52/1000</f>
        <v>0</v>
      </c>
      <c r="J939" s="60">
        <f>'DINAMICA CONTROL N1'!L52/1000</f>
        <v>0.12831596646901872</v>
      </c>
      <c r="K939" s="60">
        <f t="shared" ref="K939:P939" si="843">K930</f>
        <v>8.1083200000000008E-2</v>
      </c>
      <c r="L939" s="60">
        <f t="shared" si="843"/>
        <v>4.2506052054794519E-2</v>
      </c>
      <c r="M939" s="60">
        <f t="shared" si="843"/>
        <v>1.8635290410958905E-2</v>
      </c>
      <c r="N939" s="60">
        <f t="shared" si="843"/>
        <v>1.4777613698630138E-2</v>
      </c>
      <c r="O939" s="60">
        <f t="shared" si="843"/>
        <v>5.8222273972602734E-3</v>
      </c>
      <c r="P939" s="60">
        <f t="shared" si="843"/>
        <v>2.7511808219178083E-3</v>
      </c>
    </row>
    <row r="940" spans="1:16">
      <c r="A940" s="3" t="str">
        <f t="shared" si="780"/>
        <v>6.1TDAGOSTO-25DINAMICA CONTROL N2</v>
      </c>
      <c r="B940" s="37" t="str">
        <f t="shared" si="841"/>
        <v>DINAMICA CONTROL N2</v>
      </c>
      <c r="C940" s="3" t="s">
        <v>32</v>
      </c>
      <c r="D940" s="38" t="str">
        <f>W30</f>
        <v>AGOSTO-25</v>
      </c>
      <c r="E940" s="60">
        <f>'DINAMICA CONTROL N2'!G52/1000</f>
        <v>0.14561789452886803</v>
      </c>
      <c r="F940" s="60">
        <f>'DINAMICA CONTROL N2'!H52/1000</f>
        <v>0.13634629546386084</v>
      </c>
      <c r="G940" s="60">
        <f>'DINAMICA CONTROL N2'!I52/1000</f>
        <v>0.12478559229233727</v>
      </c>
      <c r="H940" s="60">
        <f>'DINAMICA CONTROL N2'!J52/1000</f>
        <v>0.11862186456931434</v>
      </c>
      <c r="I940" s="60">
        <f>'DINAMICA CONTROL N2'!K52/1000</f>
        <v>0</v>
      </c>
      <c r="J940" s="60">
        <f>'DINAMICA CONTROL N2'!L52/1000</f>
        <v>0.1186535116852718</v>
      </c>
      <c r="K940" s="60">
        <f t="shared" ref="K940:P940" si="844">K931</f>
        <v>8.1083200000000008E-2</v>
      </c>
      <c r="L940" s="60">
        <f t="shared" si="844"/>
        <v>4.2506052054794519E-2</v>
      </c>
      <c r="M940" s="60">
        <f t="shared" si="844"/>
        <v>1.8635290410958905E-2</v>
      </c>
      <c r="N940" s="60">
        <f t="shared" si="844"/>
        <v>1.4777613698630138E-2</v>
      </c>
      <c r="O940" s="60">
        <f t="shared" si="844"/>
        <v>5.8222273972602734E-3</v>
      </c>
      <c r="P940" s="60">
        <f t="shared" si="844"/>
        <v>2.7511808219178083E-3</v>
      </c>
    </row>
    <row r="941" spans="1:16">
      <c r="A941" s="3" t="str">
        <f t="shared" si="780"/>
        <v>6.1TDAGOSTO-25DINAMICA CONTROL N3</v>
      </c>
      <c r="B941" s="37" t="str">
        <f t="shared" si="841"/>
        <v>DINAMICA CONTROL N3</v>
      </c>
      <c r="C941" s="3" t="s">
        <v>32</v>
      </c>
      <c r="D941" s="38" t="str">
        <f>W30</f>
        <v>AGOSTO-25</v>
      </c>
      <c r="E941" s="60">
        <f>'DINAMICA CONTROL N3'!G52/1000</f>
        <v>0.1402550857765765</v>
      </c>
      <c r="F941" s="60">
        <f>'DINAMICA CONTROL N3'!H52/1000</f>
        <v>0.13097364821114471</v>
      </c>
      <c r="G941" s="60">
        <f>'DINAMICA CONTROL N3'!I52/1000</f>
        <v>0.11943163612369626</v>
      </c>
      <c r="H941" s="60">
        <f>'DINAMICA CONTROL N3'!J52/1000</f>
        <v>0.11326273496598271</v>
      </c>
      <c r="I941" s="60">
        <f>'DINAMICA CONTROL N3'!K52/1000</f>
        <v>0</v>
      </c>
      <c r="J941" s="60">
        <f>'DINAMICA CONTROL N3'!L52/1000</f>
        <v>0.11323602299191256</v>
      </c>
      <c r="K941" s="60">
        <f t="shared" ref="K941:P941" si="845">K932</f>
        <v>8.1083200000000008E-2</v>
      </c>
      <c r="L941" s="60">
        <f t="shared" si="845"/>
        <v>4.2506052054794519E-2</v>
      </c>
      <c r="M941" s="60">
        <f t="shared" si="845"/>
        <v>1.8635290410958905E-2</v>
      </c>
      <c r="N941" s="60">
        <f t="shared" si="845"/>
        <v>1.4777613698630138E-2</v>
      </c>
      <c r="O941" s="60">
        <f t="shared" si="845"/>
        <v>5.8222273972602734E-3</v>
      </c>
      <c r="P941" s="60">
        <f t="shared" si="845"/>
        <v>2.7511808219178083E-3</v>
      </c>
    </row>
    <row r="942" spans="1:16">
      <c r="A942" s="3" t="str">
        <f t="shared" si="780"/>
        <v>2.0TDSEPTIEMBRE-25DINAMICA CONTROL N1</v>
      </c>
      <c r="B942" s="37" t="str">
        <f t="shared" si="841"/>
        <v>DINAMICA CONTROL N1</v>
      </c>
      <c r="C942" s="3" t="s">
        <v>56</v>
      </c>
      <c r="D942" s="38" t="str">
        <f>W31</f>
        <v>SEPTIEMBRE-25</v>
      </c>
      <c r="E942" s="60">
        <f>'DINAMICA CONTROL N1'!AT53/1000</f>
        <v>0.20244931989233084</v>
      </c>
      <c r="F942" s="60">
        <f>'DINAMICA CONTROL N1'!AU53/1000</f>
        <v>0.144305144385594</v>
      </c>
      <c r="G942" s="60">
        <f>'DINAMICA CONTROL N1'!AV53/1000</f>
        <v>0.13419831479604982</v>
      </c>
      <c r="H942" s="60"/>
      <c r="I942" s="60"/>
      <c r="J942" s="60"/>
      <c r="K942" s="60">
        <f t="shared" ref="K942:L942" si="846">K933</f>
        <v>7.5902501369863012E-2</v>
      </c>
      <c r="L942" s="60">
        <f t="shared" si="846"/>
        <v>1.9874602739726028E-3</v>
      </c>
      <c r="M942" s="60"/>
      <c r="N942" s="60"/>
      <c r="O942" s="60"/>
      <c r="P942" s="60"/>
    </row>
    <row r="943" spans="1:16">
      <c r="A943" s="3" t="str">
        <f t="shared" si="780"/>
        <v>2.0TDSEPTIEMBRE-25DINAMICA CONTROL N2</v>
      </c>
      <c r="B943" s="37" t="str">
        <f t="shared" si="841"/>
        <v>DINAMICA CONTROL N2</v>
      </c>
      <c r="C943" s="3" t="s">
        <v>56</v>
      </c>
      <c r="D943" s="38" t="str">
        <f>W31</f>
        <v>SEPTIEMBRE-25</v>
      </c>
      <c r="E943" s="60">
        <f>'DINAMICA CONTROL N2'!AT53/1000</f>
        <v>0.18513549645272276</v>
      </c>
      <c r="F943" s="60">
        <f>'DINAMICA CONTROL N2'!AU53/1000</f>
        <v>0.12696334836390877</v>
      </c>
      <c r="G943" s="60">
        <f>'DINAMICA CONTROL N2'!AV53/1000</f>
        <v>0.11659449549409963</v>
      </c>
      <c r="H943" s="60"/>
      <c r="I943" s="60"/>
      <c r="J943" s="60"/>
      <c r="K943" s="60">
        <f t="shared" ref="K943:L943" si="847">K934</f>
        <v>7.5902501369863012E-2</v>
      </c>
      <c r="L943" s="60">
        <f t="shared" si="847"/>
        <v>1.9874602739726028E-3</v>
      </c>
      <c r="M943" s="60"/>
      <c r="N943" s="60"/>
      <c r="O943" s="60"/>
      <c r="P943" s="60"/>
    </row>
    <row r="944" spans="1:16">
      <c r="A944" s="3" t="str">
        <f t="shared" si="780"/>
        <v>2.0TDSEPTIEMBRE-25DINAMICA CONTROL N3</v>
      </c>
      <c r="B944" s="37" t="str">
        <f t="shared" si="841"/>
        <v>DINAMICA CONTROL N3</v>
      </c>
      <c r="C944" s="3" t="s">
        <v>56</v>
      </c>
      <c r="D944" s="38" t="str">
        <f>W31</f>
        <v>SEPTIEMBRE-25</v>
      </c>
      <c r="E944" s="60">
        <f>'DINAMICA CONTROL N3'!AT53/1000</f>
        <v>0.17933710860281371</v>
      </c>
      <c r="F944" s="60">
        <f>'DINAMICA CONTROL N3'!AU53/1000</f>
        <v>0.12115559251503566</v>
      </c>
      <c r="G944" s="60">
        <f>'DINAMICA CONTROL N3'!AV53/1000</f>
        <v>0.11069898822452034</v>
      </c>
      <c r="H944" s="60"/>
      <c r="I944" s="60"/>
      <c r="J944" s="60"/>
      <c r="K944" s="60">
        <f t="shared" ref="K944:L944" si="848">K935</f>
        <v>7.5902501369863012E-2</v>
      </c>
      <c r="L944" s="60">
        <f t="shared" si="848"/>
        <v>1.9874602739726028E-3</v>
      </c>
      <c r="M944" s="60"/>
      <c r="N944" s="60"/>
      <c r="O944" s="60"/>
      <c r="P944" s="60"/>
    </row>
    <row r="945" spans="1:16">
      <c r="A945" s="3" t="str">
        <f t="shared" si="780"/>
        <v>3.0TDSEPTIEMBRE-25DINAMICA CONTROL N1</v>
      </c>
      <c r="B945" s="37" t="str">
        <f t="shared" si="841"/>
        <v>DINAMICA CONTROL N1</v>
      </c>
      <c r="C945" s="3" t="s">
        <v>31</v>
      </c>
      <c r="D945" s="38" t="str">
        <f>W31</f>
        <v>SEPTIEMBRE-25</v>
      </c>
      <c r="E945" s="60">
        <f>'DINAMICA CONTROL N1'!Z53/1000</f>
        <v>0</v>
      </c>
      <c r="F945" s="60">
        <f>'DINAMICA CONTROL N1'!AA53/1000</f>
        <v>0</v>
      </c>
      <c r="G945" s="60">
        <f>'DINAMICA CONTROL N1'!AB53/1000</f>
        <v>0.14337124249373773</v>
      </c>
      <c r="H945" s="60">
        <f>'DINAMICA CONTROL N1'!AC53/1000</f>
        <v>0.12700038192950863</v>
      </c>
      <c r="I945" s="60">
        <f>IFERROR('DINAMICA CONTROL N1'!AD53/1000,0)</f>
        <v>0.14182195922278754</v>
      </c>
      <c r="J945" s="60">
        <f>'DINAMICA CONTROL N1'!AE53/1000</f>
        <v>0.13259862613929033</v>
      </c>
      <c r="K945" s="60">
        <f t="shared" ref="K945:P945" si="849">K936</f>
        <v>5.5827197260273971E-2</v>
      </c>
      <c r="L945" s="60">
        <f t="shared" si="849"/>
        <v>2.9089372602739725E-2</v>
      </c>
      <c r="M945" s="60">
        <f t="shared" si="849"/>
        <v>1.2278175342465752E-2</v>
      </c>
      <c r="N945" s="60">
        <f t="shared" si="849"/>
        <v>1.0647487671232877E-2</v>
      </c>
      <c r="O945" s="60">
        <f t="shared" si="849"/>
        <v>6.8872630136986293E-3</v>
      </c>
      <c r="P945" s="60">
        <f t="shared" si="849"/>
        <v>3.9514712328767125E-3</v>
      </c>
    </row>
    <row r="946" spans="1:16">
      <c r="A946" s="3" t="str">
        <f t="shared" si="780"/>
        <v>3.0TDSEPTIEMBRE-25DINAMICA CONTROL N2</v>
      </c>
      <c r="B946" s="37" t="str">
        <f t="shared" si="841"/>
        <v>DINAMICA CONTROL N2</v>
      </c>
      <c r="C946" s="3" t="s">
        <v>31</v>
      </c>
      <c r="D946" s="38" t="str">
        <f>W31</f>
        <v>SEPTIEMBRE-25</v>
      </c>
      <c r="E946" s="60">
        <f>'DINAMICA CONTROL N2'!Z53/1000</f>
        <v>0</v>
      </c>
      <c r="F946" s="60">
        <f>'DINAMICA CONTROL N2'!AA53/1000</f>
        <v>0</v>
      </c>
      <c r="G946" s="60">
        <f>'DINAMICA CONTROL N2'!AB53/1000</f>
        <v>0.1335141393908576</v>
      </c>
      <c r="H946" s="60">
        <f>'DINAMICA CONTROL N2'!AC53/1000</f>
        <v>0.11707888983308783</v>
      </c>
      <c r="I946" s="60">
        <f>IFERROR('DINAMICA CONTROL N2'!AD53/1000,0)</f>
        <v>0.13211191166270755</v>
      </c>
      <c r="J946" s="60">
        <f>'DINAMICA CONTROL N2'!AE53/1000</f>
        <v>0.12255617888649999</v>
      </c>
      <c r="K946" s="60">
        <f t="shared" ref="K946:P946" si="850">K937</f>
        <v>5.5827197260273971E-2</v>
      </c>
      <c r="L946" s="60">
        <f t="shared" si="850"/>
        <v>2.9089372602739725E-2</v>
      </c>
      <c r="M946" s="60">
        <f t="shared" si="850"/>
        <v>1.2278175342465752E-2</v>
      </c>
      <c r="N946" s="60">
        <f t="shared" si="850"/>
        <v>1.0647487671232877E-2</v>
      </c>
      <c r="O946" s="60">
        <f t="shared" si="850"/>
        <v>6.8872630136986293E-3</v>
      </c>
      <c r="P946" s="60">
        <f t="shared" si="850"/>
        <v>3.9514712328767125E-3</v>
      </c>
    </row>
    <row r="947" spans="1:16">
      <c r="A947" s="3" t="str">
        <f t="shared" si="780"/>
        <v>3.0TDSEPTIEMBRE-25DINAMICA CONTROL N3</v>
      </c>
      <c r="B947" s="37" t="str">
        <f t="shared" si="841"/>
        <v>DINAMICA CONTROL N3</v>
      </c>
      <c r="C947" s="3" t="s">
        <v>31</v>
      </c>
      <c r="D947" s="38" t="str">
        <f>W31</f>
        <v>SEPTIEMBRE-25</v>
      </c>
      <c r="E947" s="60">
        <f>'DINAMICA CONTROL N3'!Z53/1000</f>
        <v>0</v>
      </c>
      <c r="F947" s="60">
        <f>'DINAMICA CONTROL N3'!AA53/1000</f>
        <v>0</v>
      </c>
      <c r="G947" s="60">
        <f>'DINAMICA CONTROL N3'!AB53/1000</f>
        <v>0.12772744003987269</v>
      </c>
      <c r="H947" s="60">
        <f>'DINAMICA CONTROL N3'!AC53/1000</f>
        <v>0.11125439035530668</v>
      </c>
      <c r="I947" s="60">
        <f>IFERROR('DINAMICA CONTROL N3'!AD53/1000,0)</f>
        <v>0.12641154256567233</v>
      </c>
      <c r="J947" s="60">
        <f>'DINAMICA CONTROL N3'!AE53/1000</f>
        <v>0.11666067161692069</v>
      </c>
      <c r="K947" s="60">
        <f t="shared" ref="K947:P947" si="851">K938</f>
        <v>5.5827197260273971E-2</v>
      </c>
      <c r="L947" s="60">
        <f t="shared" si="851"/>
        <v>2.9089372602739725E-2</v>
      </c>
      <c r="M947" s="60">
        <f t="shared" si="851"/>
        <v>1.2278175342465752E-2</v>
      </c>
      <c r="N947" s="60">
        <f t="shared" si="851"/>
        <v>1.0647487671232877E-2</v>
      </c>
      <c r="O947" s="60">
        <f t="shared" si="851"/>
        <v>6.8872630136986293E-3</v>
      </c>
      <c r="P947" s="60">
        <f t="shared" si="851"/>
        <v>3.9514712328767125E-3</v>
      </c>
    </row>
    <row r="948" spans="1:16">
      <c r="A948" s="3" t="str">
        <f t="shared" si="780"/>
        <v>6.1TDSEPTIEMBRE-25DINAMICA CONTROL N1</v>
      </c>
      <c r="B948" s="37" t="str">
        <f t="shared" si="841"/>
        <v>DINAMICA CONTROL N1</v>
      </c>
      <c r="C948" s="3" t="s">
        <v>32</v>
      </c>
      <c r="D948" s="38" t="str">
        <f>W31</f>
        <v>SEPTIEMBRE-25</v>
      </c>
      <c r="E948" s="60">
        <f>'DINAMICA CONTROL N1'!G53/1000</f>
        <v>0</v>
      </c>
      <c r="F948" s="60">
        <f>'DINAMICA CONTROL N1'!H53/1000</f>
        <v>0</v>
      </c>
      <c r="G948" s="60">
        <f>'DINAMICA CONTROL N1'!I53/1000</f>
        <v>0.12944217100439567</v>
      </c>
      <c r="H948" s="60">
        <f>'DINAMICA CONTROL N1'!J53/1000</f>
        <v>0.11572417868771778</v>
      </c>
      <c r="I948" s="60">
        <f>IFERROR('DINAMICA CONTROL N1'!K53/1000,0)</f>
        <v>0.13005606442294571</v>
      </c>
      <c r="J948" s="60">
        <f>'DINAMICA CONTROL N1'!L53/1000</f>
        <v>0.12162092928062429</v>
      </c>
      <c r="K948" s="60">
        <f t="shared" ref="K948:P948" si="852">K939</f>
        <v>8.1083200000000008E-2</v>
      </c>
      <c r="L948" s="60">
        <f t="shared" si="852"/>
        <v>4.2506052054794519E-2</v>
      </c>
      <c r="M948" s="60">
        <f t="shared" si="852"/>
        <v>1.8635290410958905E-2</v>
      </c>
      <c r="N948" s="60">
        <f t="shared" si="852"/>
        <v>1.4777613698630138E-2</v>
      </c>
      <c r="O948" s="60">
        <f t="shared" si="852"/>
        <v>5.8222273972602734E-3</v>
      </c>
      <c r="P948" s="60">
        <f t="shared" si="852"/>
        <v>2.7511808219178083E-3</v>
      </c>
    </row>
    <row r="949" spans="1:16">
      <c r="A949" s="3" t="str">
        <f t="shared" si="780"/>
        <v>6.1TDSEPTIEMBRE-25DINAMICA CONTROL N2</v>
      </c>
      <c r="B949" s="37" t="str">
        <f t="shared" si="841"/>
        <v>DINAMICA CONTROL N2</v>
      </c>
      <c r="C949" s="3" t="s">
        <v>32</v>
      </c>
      <c r="D949" s="38" t="str">
        <f>W31</f>
        <v>SEPTIEMBRE-25</v>
      </c>
      <c r="E949" s="60">
        <f>'DINAMICA CONTROL N2'!G53/1000</f>
        <v>0</v>
      </c>
      <c r="F949" s="60">
        <f>'DINAMICA CONTROL N2'!H53/1000</f>
        <v>0</v>
      </c>
      <c r="G949" s="60">
        <f>'DINAMICA CONTROL N2'!I53/1000</f>
        <v>0.1198999768190009</v>
      </c>
      <c r="H949" s="60">
        <f>'DINAMICA CONTROL N2'!J53/1000</f>
        <v>0.10615542547717988</v>
      </c>
      <c r="I949" s="60">
        <f>IFERROR('DINAMICA CONTROL N2'!K53/1000,0)</f>
        <v>0.12066765969895368</v>
      </c>
      <c r="J949" s="60">
        <f>'DINAMICA CONTROL N2'!L53/1000</f>
        <v>0.11195223640589405</v>
      </c>
      <c r="K949" s="60">
        <f t="shared" ref="K949:P949" si="853">K940</f>
        <v>8.1083200000000008E-2</v>
      </c>
      <c r="L949" s="60">
        <f t="shared" si="853"/>
        <v>4.2506052054794519E-2</v>
      </c>
      <c r="M949" s="60">
        <f t="shared" si="853"/>
        <v>1.8635290410958905E-2</v>
      </c>
      <c r="N949" s="60">
        <f t="shared" si="853"/>
        <v>1.4777613698630138E-2</v>
      </c>
      <c r="O949" s="60">
        <f t="shared" si="853"/>
        <v>5.8222273972602734E-3</v>
      </c>
      <c r="P949" s="60">
        <f t="shared" si="853"/>
        <v>2.7511808219178083E-3</v>
      </c>
    </row>
    <row r="950" spans="1:16">
      <c r="A950" s="3" t="str">
        <f t="shared" si="780"/>
        <v>6.1TDSEPTIEMBRE-25DINAMICA CONTROL N3</v>
      </c>
      <c r="B950" s="37" t="str">
        <f t="shared" si="841"/>
        <v>DINAMICA CONTROL N3</v>
      </c>
      <c r="C950" s="3" t="s">
        <v>32</v>
      </c>
      <c r="D950" s="38" t="str">
        <f>W31</f>
        <v>SEPTIEMBRE-25</v>
      </c>
      <c r="E950" s="60">
        <f>'DINAMICA CONTROL N3'!G53/1000</f>
        <v>0</v>
      </c>
      <c r="F950" s="60">
        <f>'DINAMICA CONTROL N3'!H53/1000</f>
        <v>0</v>
      </c>
      <c r="G950" s="60">
        <f>'DINAMICA CONTROL N3'!I53/1000</f>
        <v>0.11454991513527958</v>
      </c>
      <c r="H950" s="60">
        <f>'DINAMICA CONTROL N3'!J53/1000</f>
        <v>0.10079047283441761</v>
      </c>
      <c r="I950" s="60">
        <f>IFERROR('DINAMICA CONTROL N3'!K53/1000,0)</f>
        <v>0.11540382379190647</v>
      </c>
      <c r="J950" s="60">
        <f>'DINAMICA CONTROL N3'!L53/1000</f>
        <v>0.10653125017612958</v>
      </c>
      <c r="K950" s="60">
        <f t="shared" ref="K950:P950" si="854">K941</f>
        <v>8.1083200000000008E-2</v>
      </c>
      <c r="L950" s="60">
        <f t="shared" si="854"/>
        <v>4.2506052054794519E-2</v>
      </c>
      <c r="M950" s="60">
        <f t="shared" si="854"/>
        <v>1.8635290410958905E-2</v>
      </c>
      <c r="N950" s="60">
        <f t="shared" si="854"/>
        <v>1.4777613698630138E-2</v>
      </c>
      <c r="O950" s="60">
        <f t="shared" si="854"/>
        <v>5.8222273972602734E-3</v>
      </c>
      <c r="P950" s="60">
        <f t="shared" si="854"/>
        <v>2.7511808219178083E-3</v>
      </c>
    </row>
    <row r="951" spans="1:16">
      <c r="A951" s="3" t="str">
        <f t="shared" si="780"/>
        <v>2.0TDOCTUBRE-25DINAMICA CONTROL N1</v>
      </c>
      <c r="B951" s="37" t="str">
        <f t="shared" si="841"/>
        <v>DINAMICA CONTROL N1</v>
      </c>
      <c r="C951" s="3" t="s">
        <v>56</v>
      </c>
      <c r="D951" s="38" t="str">
        <f>W32</f>
        <v>OCTUBRE-25</v>
      </c>
      <c r="E951" s="60">
        <f>'DINAMICA CONTROL N1'!AT54/1000</f>
        <v>0.22834782609032236</v>
      </c>
      <c r="F951" s="60">
        <f>'DINAMICA CONTROL N1'!AU54/1000</f>
        <v>0.16903076026082289</v>
      </c>
      <c r="G951" s="60">
        <f>'DINAMICA CONTROL N1'!AV54/1000</f>
        <v>0.14345861518513045</v>
      </c>
      <c r="H951" s="60"/>
      <c r="I951" s="60"/>
      <c r="J951" s="60"/>
      <c r="K951" s="60">
        <f t="shared" ref="K951:L951" si="855">K942</f>
        <v>7.5902501369863012E-2</v>
      </c>
      <c r="L951" s="60">
        <f t="shared" si="855"/>
        <v>1.9874602739726028E-3</v>
      </c>
      <c r="M951" s="60"/>
      <c r="N951" s="60"/>
      <c r="O951" s="60"/>
      <c r="P951" s="60"/>
    </row>
    <row r="952" spans="1:16">
      <c r="A952" s="3" t="str">
        <f t="shared" si="780"/>
        <v>2.0TDOCTUBRE-25DINAMICA CONTROL N2</v>
      </c>
      <c r="B952" s="37" t="str">
        <f t="shared" si="841"/>
        <v>DINAMICA CONTROL N2</v>
      </c>
      <c r="C952" s="3" t="s">
        <v>56</v>
      </c>
      <c r="D952" s="38" t="str">
        <f>W32</f>
        <v>OCTUBRE-25</v>
      </c>
      <c r="E952" s="60">
        <f>'DINAMICA CONTROL N2'!AT54/1000</f>
        <v>0.21103400265071429</v>
      </c>
      <c r="F952" s="60">
        <f>'DINAMICA CONTROL N2'!AU54/1000</f>
        <v>0.15168896423913766</v>
      </c>
      <c r="G952" s="60">
        <f>'DINAMICA CONTROL N2'!AV54/1000</f>
        <v>0.12585479588318024</v>
      </c>
      <c r="H952" s="60"/>
      <c r="I952" s="60"/>
      <c r="J952" s="60"/>
      <c r="K952" s="60">
        <f t="shared" ref="K952:L952" si="856">K943</f>
        <v>7.5902501369863012E-2</v>
      </c>
      <c r="L952" s="60">
        <f t="shared" si="856"/>
        <v>1.9874602739726028E-3</v>
      </c>
      <c r="M952" s="60"/>
      <c r="N952" s="60"/>
      <c r="O952" s="60"/>
      <c r="P952" s="60"/>
    </row>
    <row r="953" spans="1:16">
      <c r="A953" s="3" t="str">
        <f t="shared" si="780"/>
        <v>2.0TDOCTUBRE-25DINAMICA CONTROL N3</v>
      </c>
      <c r="B953" s="37" t="str">
        <f t="shared" si="841"/>
        <v>DINAMICA CONTROL N3</v>
      </c>
      <c r="C953" s="3" t="s">
        <v>56</v>
      </c>
      <c r="D953" s="38" t="str">
        <f>W32</f>
        <v>OCTUBRE-25</v>
      </c>
      <c r="E953" s="60">
        <f>'DINAMICA CONTROL N3'!AT54/1000</f>
        <v>0.20523561480080524</v>
      </c>
      <c r="F953" s="60">
        <f>'DINAMICA CONTROL N3'!AU54/1000</f>
        <v>0.14588120839026458</v>
      </c>
      <c r="G953" s="60">
        <f>'DINAMICA CONTROL N3'!AV54/1000</f>
        <v>0.11995928861360095</v>
      </c>
      <c r="H953" s="60"/>
      <c r="I953" s="60"/>
      <c r="J953" s="60"/>
      <c r="K953" s="60">
        <f t="shared" ref="K953:L953" si="857">K944</f>
        <v>7.5902501369863012E-2</v>
      </c>
      <c r="L953" s="60">
        <f t="shared" si="857"/>
        <v>1.9874602739726028E-3</v>
      </c>
      <c r="M953" s="60"/>
      <c r="N953" s="60"/>
      <c r="O953" s="60"/>
      <c r="P953" s="60"/>
    </row>
    <row r="954" spans="1:16">
      <c r="A954" s="3" t="str">
        <f t="shared" si="780"/>
        <v>3.0TDOCTUBRE-25DINAMICA CONTROL N1</v>
      </c>
      <c r="B954" s="37" t="str">
        <f t="shared" si="841"/>
        <v>DINAMICA CONTROL N1</v>
      </c>
      <c r="C954" s="3" t="s">
        <v>31</v>
      </c>
      <c r="D954" s="38" t="str">
        <f>W32</f>
        <v>OCTUBRE-25</v>
      </c>
      <c r="E954" s="60">
        <f>'DINAMICA CONTROL N1'!Z54/1000</f>
        <v>0</v>
      </c>
      <c r="F954" s="60">
        <f>'DINAMICA CONTROL N1'!AA54/1000</f>
        <v>0</v>
      </c>
      <c r="G954" s="60">
        <f>'DINAMICA CONTROL N1'!AB54/1000</f>
        <v>0.14337124249373773</v>
      </c>
      <c r="H954" s="60">
        <f>'DINAMICA CONTROL N1'!AC54/1000</f>
        <v>0.16503043356071875</v>
      </c>
      <c r="I954" s="60">
        <f>'DINAMICA CONTROL N1'!AD54/1000</f>
        <v>0.14182195922278754</v>
      </c>
      <c r="J954" s="60">
        <f>'DINAMICA CONTROL N1'!AE54/1000</f>
        <v>0.14185892652837095</v>
      </c>
      <c r="K954" s="60">
        <f t="shared" ref="K954:P954" si="858">K945</f>
        <v>5.5827197260273971E-2</v>
      </c>
      <c r="L954" s="60">
        <f t="shared" si="858"/>
        <v>2.9089372602739725E-2</v>
      </c>
      <c r="M954" s="60">
        <f t="shared" si="858"/>
        <v>1.2278175342465752E-2</v>
      </c>
      <c r="N954" s="60">
        <f t="shared" si="858"/>
        <v>1.0647487671232877E-2</v>
      </c>
      <c r="O954" s="60">
        <f t="shared" si="858"/>
        <v>6.8872630136986293E-3</v>
      </c>
      <c r="P954" s="60">
        <f t="shared" si="858"/>
        <v>3.9514712328767125E-3</v>
      </c>
    </row>
    <row r="955" spans="1:16">
      <c r="A955" s="3" t="str">
        <f t="shared" si="780"/>
        <v>3.0TDOCTUBRE-25DINAMICA CONTROL N2</v>
      </c>
      <c r="B955" s="37" t="str">
        <f t="shared" si="841"/>
        <v>DINAMICA CONTROL N2</v>
      </c>
      <c r="C955" s="3" t="s">
        <v>31</v>
      </c>
      <c r="D955" s="38" t="str">
        <f>W32</f>
        <v>OCTUBRE-25</v>
      </c>
      <c r="E955" s="60">
        <f>'DINAMICA CONTROL N2'!Z54/1000</f>
        <v>0</v>
      </c>
      <c r="F955" s="60">
        <f>'DINAMICA CONTROL N2'!AA54/1000</f>
        <v>0</v>
      </c>
      <c r="G955" s="60">
        <f>'DINAMICA CONTROL N2'!AB54/1000</f>
        <v>0.1335141393908576</v>
      </c>
      <c r="H955" s="60">
        <f>'DINAMICA CONTROL N2'!AC54/1000</f>
        <v>0.15517312572831876</v>
      </c>
      <c r="I955" s="60">
        <f>'DINAMICA CONTROL N2'!AD54/1000</f>
        <v>0.13211191166270755</v>
      </c>
      <c r="J955" s="60">
        <f>'DINAMICA CONTROL N2'!AE54/1000</f>
        <v>0.13181647927558057</v>
      </c>
      <c r="K955" s="60">
        <f t="shared" ref="K955:P955" si="859">K946</f>
        <v>5.5827197260273971E-2</v>
      </c>
      <c r="L955" s="60">
        <f t="shared" si="859"/>
        <v>2.9089372602739725E-2</v>
      </c>
      <c r="M955" s="60">
        <f t="shared" si="859"/>
        <v>1.2278175342465752E-2</v>
      </c>
      <c r="N955" s="60">
        <f t="shared" si="859"/>
        <v>1.0647487671232877E-2</v>
      </c>
      <c r="O955" s="60">
        <f t="shared" si="859"/>
        <v>6.8872630136986293E-3</v>
      </c>
      <c r="P955" s="60">
        <f t="shared" si="859"/>
        <v>3.9514712328767125E-3</v>
      </c>
    </row>
    <row r="956" spans="1:16">
      <c r="A956" s="3" t="str">
        <f t="shared" si="780"/>
        <v>3.0TDOCTUBRE-25DINAMICA CONTROL N3</v>
      </c>
      <c r="B956" s="37" t="str">
        <f t="shared" si="841"/>
        <v>DINAMICA CONTROL N3</v>
      </c>
      <c r="C956" s="3" t="s">
        <v>31</v>
      </c>
      <c r="D956" s="38" t="str">
        <f>W32</f>
        <v>OCTUBRE-25</v>
      </c>
      <c r="E956" s="60">
        <f>'DINAMICA CONTROL N3'!Z54/1000</f>
        <v>0</v>
      </c>
      <c r="F956" s="60">
        <f>'DINAMICA CONTROL N3'!AA54/1000</f>
        <v>0</v>
      </c>
      <c r="G956" s="60">
        <f>'DINAMICA CONTROL N3'!AB54/1000</f>
        <v>0.12772744003987269</v>
      </c>
      <c r="H956" s="60">
        <f>'DINAMICA CONTROL N3'!AC54/1000</f>
        <v>0.14938630618906273</v>
      </c>
      <c r="I956" s="60">
        <f>'DINAMICA CONTROL N3'!AD54/1000</f>
        <v>0.12641154256567233</v>
      </c>
      <c r="J956" s="60">
        <f>'DINAMICA CONTROL N3'!AE54/1000</f>
        <v>0.1259209720060013</v>
      </c>
      <c r="K956" s="60">
        <f t="shared" ref="K956:P956" si="860">K947</f>
        <v>5.5827197260273971E-2</v>
      </c>
      <c r="L956" s="60">
        <f t="shared" si="860"/>
        <v>2.9089372602739725E-2</v>
      </c>
      <c r="M956" s="60">
        <f t="shared" si="860"/>
        <v>1.2278175342465752E-2</v>
      </c>
      <c r="N956" s="60">
        <f t="shared" si="860"/>
        <v>1.0647487671232877E-2</v>
      </c>
      <c r="O956" s="60">
        <f t="shared" si="860"/>
        <v>6.8872630136986293E-3</v>
      </c>
      <c r="P956" s="60">
        <f t="shared" si="860"/>
        <v>3.9514712328767125E-3</v>
      </c>
    </row>
    <row r="957" spans="1:16">
      <c r="A957" s="3" t="str">
        <f t="shared" si="780"/>
        <v>6.1TDOCTUBRE-25DINAMICA CONTROL N1</v>
      </c>
      <c r="B957" s="37" t="str">
        <f t="shared" si="841"/>
        <v>DINAMICA CONTROL N1</v>
      </c>
      <c r="C957" s="3" t="s">
        <v>32</v>
      </c>
      <c r="D957" s="38" t="str">
        <f>W32</f>
        <v>OCTUBRE-25</v>
      </c>
      <c r="E957" s="60">
        <f>'DINAMICA CONTROL N1'!G54/1000</f>
        <v>0</v>
      </c>
      <c r="F957" s="60">
        <f>'DINAMICA CONTROL N1'!H54/1000</f>
        <v>0</v>
      </c>
      <c r="G957" s="60">
        <f>'DINAMICA CONTROL N1'!I54/1000</f>
        <v>0.12944217100439567</v>
      </c>
      <c r="H957" s="60">
        <f>'DINAMICA CONTROL N1'!J54/1000</f>
        <v>0.15128374609097103</v>
      </c>
      <c r="I957" s="60">
        <f>'DINAMICA CONTROL N1'!K54/1000</f>
        <v>0.13005606442294571</v>
      </c>
      <c r="J957" s="60">
        <f>'DINAMICA CONTROL N1'!L54/1000</f>
        <v>0.13013588119183969</v>
      </c>
      <c r="K957" s="60">
        <f t="shared" ref="K957:P957" si="861">K948</f>
        <v>8.1083200000000008E-2</v>
      </c>
      <c r="L957" s="60">
        <f t="shared" si="861"/>
        <v>4.2506052054794519E-2</v>
      </c>
      <c r="M957" s="60">
        <f t="shared" si="861"/>
        <v>1.8635290410958905E-2</v>
      </c>
      <c r="N957" s="60">
        <f t="shared" si="861"/>
        <v>1.4777613698630138E-2</v>
      </c>
      <c r="O957" s="60">
        <f t="shared" si="861"/>
        <v>5.8222273972602734E-3</v>
      </c>
      <c r="P957" s="60">
        <f t="shared" si="861"/>
        <v>2.7511808219178083E-3</v>
      </c>
    </row>
    <row r="958" spans="1:16">
      <c r="A958" s="3" t="str">
        <f t="shared" si="780"/>
        <v>6.1TDOCTUBRE-25DINAMICA CONTROL N2</v>
      </c>
      <c r="B958" s="37" t="str">
        <f t="shared" si="841"/>
        <v>DINAMICA CONTROL N2</v>
      </c>
      <c r="C958" s="3" t="s">
        <v>32</v>
      </c>
      <c r="D958" s="38" t="str">
        <f>W32</f>
        <v>OCTUBRE-25</v>
      </c>
      <c r="E958" s="60">
        <f>'DINAMICA CONTROL N2'!G54/1000</f>
        <v>0</v>
      </c>
      <c r="F958" s="60">
        <f>'DINAMICA CONTROL N2'!H54/1000</f>
        <v>0</v>
      </c>
      <c r="G958" s="60">
        <f>'DINAMICA CONTROL N2'!I54/1000</f>
        <v>0.1198999768190009</v>
      </c>
      <c r="H958" s="60">
        <f>'DINAMICA CONTROL N2'!J54/1000</f>
        <v>0.14174146745921104</v>
      </c>
      <c r="I958" s="60">
        <f>'DINAMICA CONTROL N2'!K54/1000</f>
        <v>0.12066765969895368</v>
      </c>
      <c r="J958" s="60">
        <f>'DINAMICA CONTROL N2'!L54/1000</f>
        <v>0.12046718831710947</v>
      </c>
      <c r="K958" s="60">
        <f t="shared" ref="K958:P958" si="862">K949</f>
        <v>8.1083200000000008E-2</v>
      </c>
      <c r="L958" s="60">
        <f t="shared" si="862"/>
        <v>4.2506052054794519E-2</v>
      </c>
      <c r="M958" s="60">
        <f t="shared" si="862"/>
        <v>1.8635290410958905E-2</v>
      </c>
      <c r="N958" s="60">
        <f t="shared" si="862"/>
        <v>1.4777613698630138E-2</v>
      </c>
      <c r="O958" s="60">
        <f t="shared" si="862"/>
        <v>5.8222273972602734E-3</v>
      </c>
      <c r="P958" s="60">
        <f t="shared" si="862"/>
        <v>2.7511808219178083E-3</v>
      </c>
    </row>
    <row r="959" spans="1:16">
      <c r="A959" s="3" t="str">
        <f t="shared" si="780"/>
        <v>6.1TDOCTUBRE-25DINAMICA CONTROL N3</v>
      </c>
      <c r="B959" s="37" t="str">
        <f t="shared" si="841"/>
        <v>DINAMICA CONTROL N3</v>
      </c>
      <c r="C959" s="3" t="s">
        <v>32</v>
      </c>
      <c r="D959" s="38" t="str">
        <f>W32</f>
        <v>OCTUBRE-25</v>
      </c>
      <c r="E959" s="60">
        <f>'DINAMICA CONTROL N3'!G54/1000</f>
        <v>0</v>
      </c>
      <c r="F959" s="60">
        <f>'DINAMICA CONTROL N3'!H54/1000</f>
        <v>0</v>
      </c>
      <c r="G959" s="60">
        <f>'DINAMICA CONTROL N3'!I54/1000</f>
        <v>0.11454991513527958</v>
      </c>
      <c r="H959" s="60">
        <f>'DINAMICA CONTROL N3'!J54/1000</f>
        <v>0.13639135842859504</v>
      </c>
      <c r="I959" s="60">
        <f>'DINAMICA CONTROL N3'!K54/1000</f>
        <v>0.11540382379190647</v>
      </c>
      <c r="J959" s="60">
        <f>'DINAMICA CONTROL N3'!L54/1000</f>
        <v>0.11504620208734499</v>
      </c>
      <c r="K959" s="60">
        <f t="shared" ref="K959:P959" si="863">K950</f>
        <v>8.1083200000000008E-2</v>
      </c>
      <c r="L959" s="60">
        <f t="shared" si="863"/>
        <v>4.2506052054794519E-2</v>
      </c>
      <c r="M959" s="60">
        <f t="shared" si="863"/>
        <v>1.8635290410958905E-2</v>
      </c>
      <c r="N959" s="60">
        <f t="shared" si="863"/>
        <v>1.4777613698630138E-2</v>
      </c>
      <c r="O959" s="60">
        <f t="shared" si="863"/>
        <v>5.8222273972602734E-3</v>
      </c>
      <c r="P959" s="60">
        <f t="shared" si="863"/>
        <v>2.7511808219178083E-3</v>
      </c>
    </row>
    <row r="960" spans="1:16">
      <c r="A960" s="3" t="str">
        <f t="shared" si="780"/>
        <v>2.0TDNOVIEMBRE-25DINAMICA CONTROL N1</v>
      </c>
      <c r="B960" s="37" t="str">
        <f t="shared" si="841"/>
        <v>DINAMICA CONTROL N1</v>
      </c>
      <c r="C960" s="3" t="s">
        <v>56</v>
      </c>
      <c r="D960" s="38" t="str">
        <f>W33</f>
        <v>NOVIEMBRE-25</v>
      </c>
      <c r="E960" s="60">
        <f>'DINAMICA CONTROL N1'!AT55/1000</f>
        <v>0.20691372165268074</v>
      </c>
      <c r="F960" s="60">
        <f>'DINAMICA CONTROL N1'!AU55/1000</f>
        <v>0.15428503586490688</v>
      </c>
      <c r="G960" s="60">
        <f>'DINAMICA CONTROL N1'!AV55/1000</f>
        <v>0.12207248896180178</v>
      </c>
      <c r="H960" s="60"/>
      <c r="I960" s="60"/>
      <c r="J960" s="60"/>
      <c r="K960" s="60">
        <f t="shared" ref="K960:L960" si="864">K951</f>
        <v>7.5902501369863012E-2</v>
      </c>
      <c r="L960" s="60">
        <f t="shared" si="864"/>
        <v>1.9874602739726028E-3</v>
      </c>
      <c r="M960" s="60"/>
      <c r="N960" s="60"/>
      <c r="O960" s="60"/>
      <c r="P960" s="60"/>
    </row>
    <row r="961" spans="1:16">
      <c r="A961" s="3" t="str">
        <f t="shared" si="780"/>
        <v>2.0TDNOVIEMBRE-25DINAMICA CONTROL N2</v>
      </c>
      <c r="B961" s="37" t="str">
        <f t="shared" si="841"/>
        <v>DINAMICA CONTROL N2</v>
      </c>
      <c r="C961" s="3" t="s">
        <v>56</v>
      </c>
      <c r="D961" s="38" t="str">
        <f>W33</f>
        <v>NOVIEMBRE-25</v>
      </c>
      <c r="E961" s="60">
        <f>'DINAMICA CONTROL N2'!AT55/1000</f>
        <v>0.18959989821307266</v>
      </c>
      <c r="F961" s="60">
        <f>'DINAMICA CONTROL N2'!AU55/1000</f>
        <v>0.13694323984322168</v>
      </c>
      <c r="G961" s="60">
        <f>'DINAMICA CONTROL N2'!AV55/1000</f>
        <v>0.1044686696598516</v>
      </c>
      <c r="H961" s="60"/>
      <c r="I961" s="60"/>
      <c r="J961" s="60"/>
      <c r="K961" s="60">
        <f t="shared" ref="K961:L961" si="865">K952</f>
        <v>7.5902501369863012E-2</v>
      </c>
      <c r="L961" s="60">
        <f t="shared" si="865"/>
        <v>1.9874602739726028E-3</v>
      </c>
      <c r="M961" s="60"/>
      <c r="N961" s="60"/>
      <c r="O961" s="60"/>
      <c r="P961" s="60"/>
    </row>
    <row r="962" spans="1:16">
      <c r="A962" s="3" t="str">
        <f t="shared" si="780"/>
        <v>2.0TDNOVIEMBRE-25DINAMICA CONTROL N3</v>
      </c>
      <c r="B962" s="37" t="str">
        <f t="shared" si="841"/>
        <v>DINAMICA CONTROL N3</v>
      </c>
      <c r="C962" s="3" t="s">
        <v>56</v>
      </c>
      <c r="D962" s="38" t="str">
        <f>W33</f>
        <v>NOVIEMBRE-25</v>
      </c>
      <c r="E962" s="60">
        <f>'DINAMICA CONTROL N3'!AT55/1000</f>
        <v>0.18380151036316367</v>
      </c>
      <c r="F962" s="60">
        <f>'DINAMICA CONTROL N3'!AU55/1000</f>
        <v>0.1311354839943486</v>
      </c>
      <c r="G962" s="60">
        <f>'DINAMICA CONTROL N3'!AV55/1000</f>
        <v>9.8573162390272334E-2</v>
      </c>
      <c r="H962" s="60"/>
      <c r="I962" s="60"/>
      <c r="J962" s="60"/>
      <c r="K962" s="60">
        <f t="shared" ref="K962:L962" si="866">K953</f>
        <v>7.5902501369863012E-2</v>
      </c>
      <c r="L962" s="60">
        <f t="shared" si="866"/>
        <v>1.9874602739726028E-3</v>
      </c>
      <c r="M962" s="60"/>
      <c r="N962" s="60"/>
      <c r="O962" s="60"/>
      <c r="P962" s="60"/>
    </row>
    <row r="963" spans="1:16">
      <c r="A963" s="3" t="str">
        <f t="shared" si="780"/>
        <v>3.0TDNOVIEMBRE-25DINAMICA CONTROL N1</v>
      </c>
      <c r="B963" s="37" t="str">
        <f t="shared" si="841"/>
        <v>DINAMICA CONTROL N1</v>
      </c>
      <c r="C963" s="3" t="s">
        <v>31</v>
      </c>
      <c r="D963" s="38" t="str">
        <f>W33</f>
        <v>NOVIEMBRE-25</v>
      </c>
      <c r="E963" s="60">
        <f>IFERROR('DINAMICA CONTROL N1'!Z55/1000,0)</f>
        <v>0.15471139533315689</v>
      </c>
      <c r="F963" s="60">
        <f>'DINAMICA CONTROL N1'!AA55/1000</f>
        <v>0.15931462349751987</v>
      </c>
      <c r="G963" s="60">
        <f>'DINAMICA CONTROL N1'!AB55/1000</f>
        <v>0.14525206744011779</v>
      </c>
      <c r="H963" s="60">
        <f>'DINAMICA CONTROL N1'!AC55/1000</f>
        <v>0.16503043356071875</v>
      </c>
      <c r="I963" s="60">
        <f>'DINAMICA CONTROL N1'!AD55/1000</f>
        <v>0.14182195922278754</v>
      </c>
      <c r="J963" s="60">
        <f>'DINAMICA CONTROL N1'!AE55/1000</f>
        <v>0.12047280030504232</v>
      </c>
      <c r="K963" s="60">
        <f t="shared" ref="K963:P963" si="867">K954</f>
        <v>5.5827197260273971E-2</v>
      </c>
      <c r="L963" s="60">
        <f t="shared" si="867"/>
        <v>2.9089372602739725E-2</v>
      </c>
      <c r="M963" s="60">
        <f t="shared" si="867"/>
        <v>1.2278175342465752E-2</v>
      </c>
      <c r="N963" s="60">
        <f t="shared" si="867"/>
        <v>1.0647487671232877E-2</v>
      </c>
      <c r="O963" s="60">
        <f t="shared" si="867"/>
        <v>6.8872630136986293E-3</v>
      </c>
      <c r="P963" s="60">
        <f t="shared" si="867"/>
        <v>3.9514712328767125E-3</v>
      </c>
    </row>
    <row r="964" spans="1:16">
      <c r="A964" s="3" t="str">
        <f t="shared" si="780"/>
        <v>3.0TDNOVIEMBRE-25DINAMICA CONTROL N2</v>
      </c>
      <c r="B964" s="37" t="str">
        <f t="shared" si="841"/>
        <v>DINAMICA CONTROL N2</v>
      </c>
      <c r="C964" s="3" t="s">
        <v>31</v>
      </c>
      <c r="D964" s="38" t="str">
        <f>W33</f>
        <v>NOVIEMBRE-25</v>
      </c>
      <c r="E964" s="60">
        <f>IFERROR('DINAMICA CONTROL N2'!Z55/1000,0)</f>
        <v>0.15470153058636793</v>
      </c>
      <c r="F964" s="60">
        <f>'DINAMICA CONTROL N2'!AA55/1000</f>
        <v>0.14938292609951989</v>
      </c>
      <c r="G964" s="60">
        <f>'DINAMICA CONTROL N2'!AB55/1000</f>
        <v>0.13533068274871782</v>
      </c>
      <c r="H964" s="60">
        <f>'DINAMICA CONTROL N2'!AC55/1000</f>
        <v>0.15517312572831876</v>
      </c>
      <c r="I964" s="60">
        <f>'DINAMICA CONTROL N2'!AD55/1000</f>
        <v>0.13211191166270755</v>
      </c>
      <c r="J964" s="60">
        <f>'DINAMICA CONTROL N2'!AE55/1000</f>
        <v>0.11043035305225195</v>
      </c>
      <c r="K964" s="60">
        <f t="shared" ref="K964:P964" si="868">K955</f>
        <v>5.5827197260273971E-2</v>
      </c>
      <c r="L964" s="60">
        <f t="shared" si="868"/>
        <v>2.9089372602739725E-2</v>
      </c>
      <c r="M964" s="60">
        <f t="shared" si="868"/>
        <v>1.2278175342465752E-2</v>
      </c>
      <c r="N964" s="60">
        <f t="shared" si="868"/>
        <v>1.0647487671232877E-2</v>
      </c>
      <c r="O964" s="60">
        <f t="shared" si="868"/>
        <v>6.8872630136986293E-3</v>
      </c>
      <c r="P964" s="60">
        <f t="shared" si="868"/>
        <v>3.9514712328767125E-3</v>
      </c>
    </row>
    <row r="965" spans="1:16">
      <c r="A965" s="3" t="str">
        <f t="shared" si="780"/>
        <v>3.0TDNOVIEMBRE-25DINAMICA CONTROL N3</v>
      </c>
      <c r="B965" s="37" t="str">
        <f t="shared" si="841"/>
        <v>DINAMICA CONTROL N3</v>
      </c>
      <c r="C965" s="3" t="s">
        <v>31</v>
      </c>
      <c r="D965" s="38" t="str">
        <f>W33</f>
        <v>NOVIEMBRE-25</v>
      </c>
      <c r="E965" s="60">
        <f>IFERROR('DINAMICA CONTROL N3'!Z55/1000,0)</f>
        <v>0.15469573939972361</v>
      </c>
      <c r="F965" s="60">
        <f>'DINAMICA CONTROL N3'!AA55/1000</f>
        <v>0.14355243550939989</v>
      </c>
      <c r="G965" s="60">
        <f>'DINAMICA CONTROL N3'!AB55/1000</f>
        <v>0.12950624632400182</v>
      </c>
      <c r="H965" s="60">
        <f>'DINAMICA CONTROL N3'!AC55/1000</f>
        <v>0.14938630618906273</v>
      </c>
      <c r="I965" s="60">
        <f>'DINAMICA CONTROL N3'!AD55/1000</f>
        <v>0.12641154256567233</v>
      </c>
      <c r="J965" s="60">
        <f>'DINAMICA CONTROL N3'!AE55/1000</f>
        <v>0.10453484578267265</v>
      </c>
      <c r="K965" s="60">
        <f t="shared" ref="K965:P965" si="869">K956</f>
        <v>5.5827197260273971E-2</v>
      </c>
      <c r="L965" s="60">
        <f t="shared" si="869"/>
        <v>2.9089372602739725E-2</v>
      </c>
      <c r="M965" s="60">
        <f t="shared" si="869"/>
        <v>1.2278175342465752E-2</v>
      </c>
      <c r="N965" s="60">
        <f t="shared" si="869"/>
        <v>1.0647487671232877E-2</v>
      </c>
      <c r="O965" s="60">
        <f t="shared" si="869"/>
        <v>6.8872630136986293E-3</v>
      </c>
      <c r="P965" s="60">
        <f t="shared" si="869"/>
        <v>3.9514712328767125E-3</v>
      </c>
    </row>
    <row r="966" spans="1:16">
      <c r="A966" s="3" t="str">
        <f t="shared" si="780"/>
        <v>6.1TDNOVIEMBRE-25DINAMICA CONTROL N1</v>
      </c>
      <c r="B966" s="37" t="str">
        <f t="shared" si="841"/>
        <v>DINAMICA CONTROL N1</v>
      </c>
      <c r="C966" s="3" t="s">
        <v>32</v>
      </c>
      <c r="D966" s="38" t="str">
        <f>W33</f>
        <v>NOVIEMBRE-25</v>
      </c>
      <c r="E966" s="60">
        <f>IFERROR('DINAMICA CONTROL N1'!G55/1000,0)</f>
        <v>0.1335386518488535</v>
      </c>
      <c r="F966" s="60">
        <f>'DINAMICA CONTROL N1'!H55/1000</f>
        <v>0.13974042787455232</v>
      </c>
      <c r="G966" s="60">
        <f>'DINAMICA CONTROL N1'!I55/1000</f>
        <v>0.13074203102295742</v>
      </c>
      <c r="H966" s="60">
        <f>'DINAMICA CONTROL N1'!J55/1000</f>
        <v>0.15128374609097103</v>
      </c>
      <c r="I966" s="60">
        <f>'DINAMICA CONTROL N1'!K55/1000</f>
        <v>0.13005606442294571</v>
      </c>
      <c r="J966" s="60">
        <f>'DINAMICA CONTROL N1'!L55/1000</f>
        <v>0.11047109401349353</v>
      </c>
      <c r="K966" s="60">
        <f t="shared" ref="K966:P966" si="870">K957</f>
        <v>8.1083200000000008E-2</v>
      </c>
      <c r="L966" s="60">
        <f t="shared" si="870"/>
        <v>4.2506052054794519E-2</v>
      </c>
      <c r="M966" s="60">
        <f t="shared" si="870"/>
        <v>1.8635290410958905E-2</v>
      </c>
      <c r="N966" s="60">
        <f t="shared" si="870"/>
        <v>1.4777613698630138E-2</v>
      </c>
      <c r="O966" s="60">
        <f t="shared" si="870"/>
        <v>5.8222273972602734E-3</v>
      </c>
      <c r="P966" s="60">
        <f t="shared" si="870"/>
        <v>2.7511808219178083E-3</v>
      </c>
    </row>
    <row r="967" spans="1:16">
      <c r="A967" s="3" t="str">
        <f t="shared" si="780"/>
        <v>6.1TDNOVIEMBRE-25DINAMICA CONTROL N2</v>
      </c>
      <c r="B967" s="37" t="str">
        <f t="shared" si="841"/>
        <v>DINAMICA CONTROL N2</v>
      </c>
      <c r="C967" s="3" t="s">
        <v>32</v>
      </c>
      <c r="D967" s="38" t="str">
        <f>W33</f>
        <v>NOVIEMBRE-25</v>
      </c>
      <c r="E967" s="60">
        <f>IFERROR('DINAMICA CONTROL N2'!G55/1000,0)</f>
        <v>0.13352909399217153</v>
      </c>
      <c r="F967" s="60">
        <f>'DINAMICA CONTROL N2'!H55/1000</f>
        <v>0.13017478216748032</v>
      </c>
      <c r="G967" s="60">
        <f>'DINAMICA CONTROL N2'!I55/1000</f>
        <v>0.1211733221145974</v>
      </c>
      <c r="H967" s="60">
        <f>'DINAMICA CONTROL N2'!J55/1000</f>
        <v>0.14174146745921104</v>
      </c>
      <c r="I967" s="60">
        <f>'DINAMICA CONTROL N2'!K55/1000</f>
        <v>0.12066765969895368</v>
      </c>
      <c r="J967" s="60">
        <f>'DINAMICA CONTROL N2'!L55/1000</f>
        <v>0.10080240113876331</v>
      </c>
      <c r="K967" s="60">
        <f t="shared" ref="K967:P967" si="871">K958</f>
        <v>8.1083200000000008E-2</v>
      </c>
      <c r="L967" s="60">
        <f t="shared" si="871"/>
        <v>4.2506052054794519E-2</v>
      </c>
      <c r="M967" s="60">
        <f t="shared" si="871"/>
        <v>1.8635290410958905E-2</v>
      </c>
      <c r="N967" s="60">
        <f t="shared" si="871"/>
        <v>1.4777613698630138E-2</v>
      </c>
      <c r="O967" s="60">
        <f t="shared" si="871"/>
        <v>5.8222273972602734E-3</v>
      </c>
      <c r="P967" s="60">
        <f t="shared" si="871"/>
        <v>2.7511808219178083E-3</v>
      </c>
    </row>
    <row r="968" spans="1:16">
      <c r="A968" s="3" t="str">
        <f t="shared" si="780"/>
        <v>6.1TDNOVIEMBRE-25DINAMICA CONTROL N3</v>
      </c>
      <c r="B968" s="37" t="str">
        <f t="shared" si="841"/>
        <v>DINAMICA CONTROL N3</v>
      </c>
      <c r="C968" s="3" t="s">
        <v>32</v>
      </c>
      <c r="D968" s="38" t="str">
        <f>W33</f>
        <v>NOVIEMBRE-25</v>
      </c>
      <c r="E968" s="60">
        <f>IFERROR('DINAMICA CONTROL N3'!G55/1000,0)</f>
        <v>0.13352373514893076</v>
      </c>
      <c r="F968" s="60">
        <f>'DINAMICA CONTROL N3'!H55/1000</f>
        <v>0.12481157182160513</v>
      </c>
      <c r="G968" s="60">
        <f>'DINAMICA CONTROL N3'!I55/1000</f>
        <v>0.11580839431092139</v>
      </c>
      <c r="H968" s="60">
        <f>'DINAMICA CONTROL N3'!J55/1000</f>
        <v>0.13639135842859504</v>
      </c>
      <c r="I968" s="60">
        <f>'DINAMICA CONTROL N3'!K55/1000</f>
        <v>0.11540382379190647</v>
      </c>
      <c r="J968" s="60">
        <f>'DINAMICA CONTROL N3'!L55/1000</f>
        <v>9.5381414908998818E-2</v>
      </c>
      <c r="K968" s="60">
        <f t="shared" ref="K968:P968" si="872">K959</f>
        <v>8.1083200000000008E-2</v>
      </c>
      <c r="L968" s="60">
        <f t="shared" si="872"/>
        <v>4.2506052054794519E-2</v>
      </c>
      <c r="M968" s="60">
        <f t="shared" si="872"/>
        <v>1.8635290410958905E-2</v>
      </c>
      <c r="N968" s="60">
        <f t="shared" si="872"/>
        <v>1.4777613698630138E-2</v>
      </c>
      <c r="O968" s="60">
        <f t="shared" si="872"/>
        <v>5.8222273972602734E-3</v>
      </c>
      <c r="P968" s="60">
        <f t="shared" si="872"/>
        <v>2.7511808219178083E-3</v>
      </c>
    </row>
    <row r="969" spans="1:16">
      <c r="A969" s="3" t="str">
        <f t="shared" si="780"/>
        <v>2.0TDDICIEMBRE-25DINAMICA CONTROL N1</v>
      </c>
      <c r="B969" s="37" t="str">
        <f t="shared" si="841"/>
        <v>DINAMICA CONTROL N1</v>
      </c>
      <c r="C969" s="3" t="s">
        <v>56</v>
      </c>
      <c r="D969" s="38" t="str">
        <f>W34</f>
        <v>DICIEMBRE-25</v>
      </c>
      <c r="E969" s="60">
        <f>'DINAMICA CONTROL N1'!AT56/1000</f>
        <v>0.23723867624823264</v>
      </c>
      <c r="F969" s="60">
        <f>'DINAMICA CONTROL N1'!AU56/1000</f>
        <v>0.18390021507419077</v>
      </c>
      <c r="G969" s="60">
        <f>'DINAMICA CONTROL N1'!AV56/1000</f>
        <v>0.13815644245833283</v>
      </c>
      <c r="H969" s="60"/>
      <c r="I969" s="60"/>
      <c r="J969" s="60"/>
      <c r="K969" s="60">
        <f t="shared" ref="K969:L969" si="873">K960</f>
        <v>7.5902501369863012E-2</v>
      </c>
      <c r="L969" s="60">
        <f t="shared" si="873"/>
        <v>1.9874602739726028E-3</v>
      </c>
      <c r="M969" s="60"/>
      <c r="N969" s="60"/>
      <c r="O969" s="60"/>
      <c r="P969" s="60"/>
    </row>
    <row r="970" spans="1:16">
      <c r="A970" s="3" t="str">
        <f t="shared" si="780"/>
        <v>2.0TDDICIEMBRE-25DINAMICA CONTROL N2</v>
      </c>
      <c r="B970" s="37" t="str">
        <f t="shared" si="841"/>
        <v>DINAMICA CONTROL N2</v>
      </c>
      <c r="C970" s="3" t="s">
        <v>56</v>
      </c>
      <c r="D970" s="38" t="str">
        <f>W34</f>
        <v>DICIEMBRE-25</v>
      </c>
      <c r="E970" s="60">
        <f>'DINAMICA CONTROL N2'!AT56/1000</f>
        <v>0.21993331535314462</v>
      </c>
      <c r="F970" s="60">
        <f>'DINAMICA CONTROL N2'!AU56/1000</f>
        <v>0.16664701439215876</v>
      </c>
      <c r="G970" s="60">
        <f>'DINAMICA CONTROL N2'!AV56/1000</f>
        <v>0.12055358076569278</v>
      </c>
      <c r="H970" s="60"/>
      <c r="I970" s="60"/>
      <c r="J970" s="60"/>
      <c r="K970" s="60">
        <f t="shared" ref="K970:L970" si="874">K961</f>
        <v>7.5902501369863012E-2</v>
      </c>
      <c r="L970" s="60">
        <f t="shared" si="874"/>
        <v>1.9874602739726028E-3</v>
      </c>
      <c r="M970" s="60"/>
      <c r="N970" s="60"/>
      <c r="O970" s="60"/>
      <c r="P970" s="60"/>
    </row>
    <row r="971" spans="1:16">
      <c r="A971" s="3" t="str">
        <f t="shared" si="780"/>
        <v>2.0TDDICIEMBRE-25DINAMICA CONTROL N3</v>
      </c>
      <c r="B971" s="37" t="str">
        <f t="shared" si="841"/>
        <v>DINAMICA CONTROL N3</v>
      </c>
      <c r="C971" s="3" t="s">
        <v>56</v>
      </c>
      <c r="D971" s="38" t="str">
        <f>W34</f>
        <v>DICIEMBRE-25</v>
      </c>
      <c r="E971" s="60">
        <f>'DINAMICA CONTROL N3'!AT56/1000</f>
        <v>0.21413776160371589</v>
      </c>
      <c r="F971" s="60">
        <f>'DINAMICA CONTROL N3'!AU56/1000</f>
        <v>0.16086892906307557</v>
      </c>
      <c r="G971" s="60">
        <f>'DINAMICA CONTROL N3'!AV56/1000</f>
        <v>0.11465839419882878</v>
      </c>
      <c r="H971" s="60"/>
      <c r="I971" s="60"/>
      <c r="J971" s="60"/>
      <c r="K971" s="60">
        <f t="shared" ref="K971:L971" si="875">K962</f>
        <v>7.5902501369863012E-2</v>
      </c>
      <c r="L971" s="60">
        <f t="shared" si="875"/>
        <v>1.9874602739726028E-3</v>
      </c>
      <c r="M971" s="60"/>
      <c r="N971" s="60"/>
      <c r="O971" s="60"/>
      <c r="P971" s="60"/>
    </row>
    <row r="972" spans="1:16">
      <c r="A972" s="3" t="str">
        <f t="shared" si="780"/>
        <v>3.0TDDICIEMBRE-25DINAMICA CONTROL N1</v>
      </c>
      <c r="B972" s="37" t="str">
        <f t="shared" si="841"/>
        <v>DINAMICA CONTROL N1</v>
      </c>
      <c r="C972" s="3" t="s">
        <v>31</v>
      </c>
      <c r="D972" s="38" t="str">
        <f>W34</f>
        <v>DICIEMBRE-25</v>
      </c>
      <c r="E972" s="60">
        <f>'DINAMICA CONTROL N1'!Z56/1000</f>
        <v>0.15471139533315689</v>
      </c>
      <c r="F972" s="60">
        <f>'DINAMICA CONTROL N1'!AA56/1000</f>
        <v>0.18699622771991198</v>
      </c>
      <c r="G972" s="60">
        <f>'DINAMICA CONTROL N1'!AB56/1000</f>
        <v>0.14525206744011779</v>
      </c>
      <c r="H972" s="60">
        <f>'DINAMICA CONTROL N1'!AC56/1000</f>
        <v>0</v>
      </c>
      <c r="I972" s="60">
        <f>'DINAMICA CONTROL N1'!AD56/1000</f>
        <v>0</v>
      </c>
      <c r="J972" s="60">
        <f>'DINAMICA CONTROL N1'!AE56/1000</f>
        <v>0.13656411990811898</v>
      </c>
      <c r="K972" s="60">
        <f t="shared" ref="K972:P972" si="876">K963</f>
        <v>5.5827197260273971E-2</v>
      </c>
      <c r="L972" s="60">
        <f t="shared" si="876"/>
        <v>2.9089372602739725E-2</v>
      </c>
      <c r="M972" s="60">
        <f t="shared" si="876"/>
        <v>1.2278175342465752E-2</v>
      </c>
      <c r="N972" s="60">
        <f t="shared" si="876"/>
        <v>1.0647487671232877E-2</v>
      </c>
      <c r="O972" s="60">
        <f t="shared" si="876"/>
        <v>6.8872630136986293E-3</v>
      </c>
      <c r="P972" s="60">
        <f t="shared" si="876"/>
        <v>3.9514712328767125E-3</v>
      </c>
    </row>
    <row r="973" spans="1:16">
      <c r="A973" s="3" t="str">
        <f t="shared" si="780"/>
        <v>3.0TDDICIEMBRE-25DINAMICA CONTROL N2</v>
      </c>
      <c r="B973" s="37" t="str">
        <f t="shared" si="841"/>
        <v>DINAMICA CONTROL N2</v>
      </c>
      <c r="C973" s="3" t="s">
        <v>31</v>
      </c>
      <c r="D973" s="38" t="str">
        <f>W34</f>
        <v>DICIEMBRE-25</v>
      </c>
      <c r="E973" s="60">
        <f>'DINAMICA CONTROL N2'!Z56/1000</f>
        <v>0.15470153058636793</v>
      </c>
      <c r="F973" s="60">
        <f>'DINAMICA CONTROL N2'!AA56/1000</f>
        <v>0.17706453032191199</v>
      </c>
      <c r="G973" s="60">
        <f>'DINAMICA CONTROL N2'!AB56/1000</f>
        <v>0.13533068274871782</v>
      </c>
      <c r="H973" s="60">
        <f>'DINAMICA CONTROL N2'!AC56/1000</f>
        <v>0</v>
      </c>
      <c r="I973" s="60">
        <f>'DINAMICA CONTROL N2'!AD56/1000</f>
        <v>0</v>
      </c>
      <c r="J973" s="60">
        <f>'DINAMICA CONTROL N2'!AE56/1000</f>
        <v>0.12652167265532863</v>
      </c>
      <c r="K973" s="60">
        <f t="shared" ref="K973:P973" si="877">K964</f>
        <v>5.5827197260273971E-2</v>
      </c>
      <c r="L973" s="60">
        <f t="shared" si="877"/>
        <v>2.9089372602739725E-2</v>
      </c>
      <c r="M973" s="60">
        <f t="shared" si="877"/>
        <v>1.2278175342465752E-2</v>
      </c>
      <c r="N973" s="60">
        <f t="shared" si="877"/>
        <v>1.0647487671232877E-2</v>
      </c>
      <c r="O973" s="60">
        <f t="shared" si="877"/>
        <v>6.8872630136986293E-3</v>
      </c>
      <c r="P973" s="60">
        <f t="shared" si="877"/>
        <v>3.9514712328767125E-3</v>
      </c>
    </row>
    <row r="974" spans="1:16">
      <c r="A974" s="3" t="str">
        <f t="shared" si="780"/>
        <v>3.0TDDICIEMBRE-25DINAMICA CONTROL N3</v>
      </c>
      <c r="B974" s="37" t="str">
        <f t="shared" si="841"/>
        <v>DINAMICA CONTROL N3</v>
      </c>
      <c r="C974" s="3" t="s">
        <v>31</v>
      </c>
      <c r="D974" s="38" t="str">
        <f>W34</f>
        <v>DICIEMBRE-25</v>
      </c>
      <c r="E974" s="60">
        <f>'DINAMICA CONTROL N3'!Z56/1000</f>
        <v>0.15469573939972361</v>
      </c>
      <c r="F974" s="60">
        <f>'DINAMICA CONTROL N3'!AA56/1000</f>
        <v>0.17123403973179196</v>
      </c>
      <c r="G974" s="60">
        <f>'DINAMICA CONTROL N3'!AB56/1000</f>
        <v>0.12950624632400182</v>
      </c>
      <c r="H974" s="60">
        <f>'DINAMICA CONTROL N3'!AC56/1000</f>
        <v>0</v>
      </c>
      <c r="I974" s="60">
        <f>'DINAMICA CONTROL N3'!AD56/1000</f>
        <v>0</v>
      </c>
      <c r="J974" s="60">
        <f>'DINAMICA CONTROL N3'!AE56/1000</f>
        <v>0.12062616538574931</v>
      </c>
      <c r="K974" s="60">
        <f t="shared" ref="K974:P974" si="878">K965</f>
        <v>5.5827197260273971E-2</v>
      </c>
      <c r="L974" s="60">
        <f t="shared" si="878"/>
        <v>2.9089372602739725E-2</v>
      </c>
      <c r="M974" s="60">
        <f t="shared" si="878"/>
        <v>1.2278175342465752E-2</v>
      </c>
      <c r="N974" s="60">
        <f t="shared" si="878"/>
        <v>1.0647487671232877E-2</v>
      </c>
      <c r="O974" s="60">
        <f t="shared" si="878"/>
        <v>6.8872630136986293E-3</v>
      </c>
      <c r="P974" s="60">
        <f t="shared" si="878"/>
        <v>3.9514712328767125E-3</v>
      </c>
    </row>
    <row r="975" spans="1:16">
      <c r="A975" s="3" t="str">
        <f t="shared" si="780"/>
        <v>6.1TDDICIEMBRE-25DINAMICA CONTROL N1</v>
      </c>
      <c r="B975" s="37" t="str">
        <f t="shared" si="841"/>
        <v>DINAMICA CONTROL N1</v>
      </c>
      <c r="C975" s="3" t="s">
        <v>32</v>
      </c>
      <c r="D975" s="38" t="str">
        <f>W34</f>
        <v>DICIEMBRE-25</v>
      </c>
      <c r="E975" s="60">
        <f>'DINAMICA CONTROL N1'!G56/1000</f>
        <v>0.1335386518488535</v>
      </c>
      <c r="F975" s="60">
        <f>'DINAMICA CONTROL N1'!H56/1000</f>
        <v>0.16520351093098176</v>
      </c>
      <c r="G975" s="60">
        <f>'DINAMICA CONTROL N1'!I56/1000</f>
        <v>0.13074203102295742</v>
      </c>
      <c r="H975" s="60">
        <f>'DINAMICA CONTROL N1'!J56/1000</f>
        <v>0</v>
      </c>
      <c r="I975" s="60">
        <f>'DINAMICA CONTROL N1'!K56/1000</f>
        <v>0</v>
      </c>
      <c r="J975" s="60">
        <f>'DINAMICA CONTROL N1'!L56/1000</f>
        <v>0.12526724606594322</v>
      </c>
      <c r="K975" s="60">
        <f t="shared" ref="K975:P975" si="879">K966</f>
        <v>8.1083200000000008E-2</v>
      </c>
      <c r="L975" s="60">
        <f t="shared" si="879"/>
        <v>4.2506052054794519E-2</v>
      </c>
      <c r="M975" s="60">
        <f t="shared" si="879"/>
        <v>1.8635290410958905E-2</v>
      </c>
      <c r="N975" s="60">
        <f t="shared" si="879"/>
        <v>1.4777613698630138E-2</v>
      </c>
      <c r="O975" s="60">
        <f t="shared" si="879"/>
        <v>5.8222273972602734E-3</v>
      </c>
      <c r="P975" s="60">
        <f t="shared" si="879"/>
        <v>2.7511808219178083E-3</v>
      </c>
    </row>
    <row r="976" spans="1:16">
      <c r="A976" s="3" t="str">
        <f t="shared" si="780"/>
        <v>6.1TDDICIEMBRE-25DINAMICA CONTROL N2</v>
      </c>
      <c r="B976" s="37" t="str">
        <f t="shared" si="841"/>
        <v>DINAMICA CONTROL N2</v>
      </c>
      <c r="C976" s="3" t="s">
        <v>32</v>
      </c>
      <c r="D976" s="38" t="str">
        <f>W34</f>
        <v>DICIEMBRE-25</v>
      </c>
      <c r="E976" s="60">
        <f>'DINAMICA CONTROL N2'!G56/1000</f>
        <v>0.13352909399217153</v>
      </c>
      <c r="F976" s="60">
        <f>'DINAMICA CONTROL N2'!H56/1000</f>
        <v>0.15563786522390977</v>
      </c>
      <c r="G976" s="60">
        <f>'DINAMICA CONTROL N2'!I56/1000</f>
        <v>0.1211733221145974</v>
      </c>
      <c r="H976" s="60">
        <f>'DINAMICA CONTROL N2'!J56/1000</f>
        <v>0</v>
      </c>
      <c r="I976" s="60">
        <f>'DINAMICA CONTROL N2'!K56/1000</f>
        <v>0</v>
      </c>
      <c r="J976" s="60">
        <f>'DINAMICA CONTROL N2'!L56/1000</f>
        <v>0.115598553191213</v>
      </c>
      <c r="K976" s="60">
        <f t="shared" ref="K976:P976" si="880">K967</f>
        <v>8.1083200000000008E-2</v>
      </c>
      <c r="L976" s="60">
        <f t="shared" si="880"/>
        <v>4.2506052054794519E-2</v>
      </c>
      <c r="M976" s="60">
        <f t="shared" si="880"/>
        <v>1.8635290410958905E-2</v>
      </c>
      <c r="N976" s="60">
        <f t="shared" si="880"/>
        <v>1.4777613698630138E-2</v>
      </c>
      <c r="O976" s="60">
        <f t="shared" si="880"/>
        <v>5.8222273972602734E-3</v>
      </c>
      <c r="P976" s="60">
        <f t="shared" si="880"/>
        <v>2.7511808219178083E-3</v>
      </c>
    </row>
    <row r="977" spans="1:16">
      <c r="A977" s="3" t="str">
        <f t="shared" si="780"/>
        <v>6.1TDDICIEMBRE-25DINAMICA CONTROL N3</v>
      </c>
      <c r="B977" s="37" t="str">
        <f t="shared" si="841"/>
        <v>DINAMICA CONTROL N3</v>
      </c>
      <c r="C977" s="3" t="s">
        <v>32</v>
      </c>
      <c r="D977" s="38" t="str">
        <f>W34</f>
        <v>DICIEMBRE-25</v>
      </c>
      <c r="E977" s="60">
        <f>'DINAMICA CONTROL N3'!G56/1000</f>
        <v>0.13352373514893076</v>
      </c>
      <c r="F977" s="60">
        <f>'DINAMICA CONTROL N3'!H56/1000</f>
        <v>0.15027465487803457</v>
      </c>
      <c r="G977" s="60">
        <f>'DINAMICA CONTROL N3'!I56/1000</f>
        <v>0.11580839431092139</v>
      </c>
      <c r="H977" s="60">
        <f>'DINAMICA CONTROL N3'!J56/1000</f>
        <v>0</v>
      </c>
      <c r="I977" s="60">
        <f>'DINAMICA CONTROL N3'!K56/1000</f>
        <v>0</v>
      </c>
      <c r="J977" s="60">
        <f>'DINAMICA CONTROL N3'!L56/1000</f>
        <v>0.11017756696144854</v>
      </c>
      <c r="K977" s="60">
        <f t="shared" ref="K977:P977" si="881">K968</f>
        <v>8.1083200000000008E-2</v>
      </c>
      <c r="L977" s="60">
        <f t="shared" si="881"/>
        <v>4.2506052054794519E-2</v>
      </c>
      <c r="M977" s="60">
        <f t="shared" si="881"/>
        <v>1.8635290410958905E-2</v>
      </c>
      <c r="N977" s="60">
        <f t="shared" si="881"/>
        <v>1.4777613698630138E-2</v>
      </c>
      <c r="O977" s="60">
        <f t="shared" si="881"/>
        <v>5.8222273972602734E-3</v>
      </c>
      <c r="P977" s="60">
        <f t="shared" si="881"/>
        <v>2.7511808219178083E-3</v>
      </c>
    </row>
    <row r="978" spans="1:16">
      <c r="A978" s="3" t="str">
        <f t="shared" ref="A978:A1085" si="882">C978&amp;D978&amp;B978</f>
        <v>2.0TDENERO-26DINAMICA CONTROL PLUS N1</v>
      </c>
      <c r="B978" s="37" t="str">
        <f>'PETICION DATOS LUZ'!N43</f>
        <v>DINAMICA CONTROL PLUS N1</v>
      </c>
      <c r="C978" s="3" t="s">
        <v>56</v>
      </c>
      <c r="D978" s="3" t="str">
        <f>W23</f>
        <v>ENERO-26</v>
      </c>
      <c r="E978" s="60">
        <f>'DINAMICA CONTROL PLUS N1 '!AT45/1000</f>
        <v>0.23678475223915574</v>
      </c>
      <c r="F978" s="60">
        <f>'DINAMICA CONTROL PLUS N1 '!AU45/1000</f>
        <v>0.17881244073536531</v>
      </c>
      <c r="G978" s="60">
        <f>'DINAMICA CONTROL PLUS N1 '!AV45/1000</f>
        <v>0.144027386429945</v>
      </c>
      <c r="H978" s="60"/>
      <c r="I978" s="60"/>
      <c r="J978" s="60"/>
      <c r="K978" s="60">
        <f>'DINAMICA CONTROL PLUS N1 '!C65</f>
        <v>9.7820309589041102E-2</v>
      </c>
      <c r="L978" s="60">
        <f>'DINAMICA CONTROL PLUS N1 '!D65</f>
        <v>5.1302528767123289E-2</v>
      </c>
      <c r="M978" s="60"/>
      <c r="N978" s="60"/>
      <c r="O978" s="60"/>
      <c r="P978" s="60"/>
    </row>
    <row r="979" spans="1:16">
      <c r="A979" s="3" t="str">
        <f t="shared" si="882"/>
        <v>2.0TDENERO-26DINAMICA CONTROL PLUS N2</v>
      </c>
      <c r="B979" s="37" t="str">
        <f>'PETICION DATOS LUZ'!N44</f>
        <v>DINAMICA CONTROL PLUS N2</v>
      </c>
      <c r="C979" s="3" t="s">
        <v>56</v>
      </c>
      <c r="D979" s="3" t="str">
        <f>W23</f>
        <v>ENERO-26</v>
      </c>
      <c r="E979" s="60">
        <f>'DINAMICA CONTROL PLUS N2'!AT45/1000</f>
        <v>0.21267150696901843</v>
      </c>
      <c r="F979" s="60">
        <f>'DINAMICA CONTROL PLUS N2'!AU45/1000</f>
        <v>0.15466872960412864</v>
      </c>
      <c r="G979" s="60">
        <f>'DINAMICA CONTROL PLUS N2'!AV45/1000</f>
        <v>0.11915930838536147</v>
      </c>
      <c r="H979" s="60"/>
      <c r="I979" s="60"/>
      <c r="J979" s="60"/>
      <c r="K979" s="60">
        <f>'DINAMICA CONTROL PLUS N2'!C65</f>
        <v>9.2340857534246576E-2</v>
      </c>
      <c r="L979" s="60">
        <f>'DINAMICA CONTROL PLUS N2'!D65</f>
        <v>4.5823076712328763E-2</v>
      </c>
      <c r="M979" s="60"/>
      <c r="N979" s="60"/>
      <c r="O979" s="60"/>
      <c r="P979" s="60"/>
    </row>
    <row r="980" spans="1:16">
      <c r="A980" s="3" t="str">
        <f t="shared" si="882"/>
        <v>2.0TDENERO-26DINAMICA CONTROL PLUS N3</v>
      </c>
      <c r="B980" s="37" t="str">
        <f>'PETICION DATOS LUZ'!N45</f>
        <v>DINAMICA CONTROL PLUS N3</v>
      </c>
      <c r="C980" s="3" t="s">
        <v>56</v>
      </c>
      <c r="D980" s="3" t="str">
        <f>W23</f>
        <v>ENERO-26</v>
      </c>
      <c r="E980" s="60">
        <f>'DINAMICA CONTROL PLUS N3'!AT45/1000</f>
        <v>0.20543753338797724</v>
      </c>
      <c r="F980" s="60">
        <f>'DINAMICA CONTROL PLUS N3'!AU45/1000</f>
        <v>0.14742561626475761</v>
      </c>
      <c r="G980" s="60">
        <f>'DINAMICA CONTROL PLUS N3'!AV45/1000</f>
        <v>0.11169888497198643</v>
      </c>
      <c r="H980" s="60"/>
      <c r="I980" s="60"/>
      <c r="J980" s="60"/>
      <c r="K980" s="60">
        <f>'DINAMICA CONTROL PLUS N3'!C65</f>
        <v>8.686140547945205E-2</v>
      </c>
      <c r="L980" s="60">
        <f>'DINAMICA CONTROL PLUS N3'!D65</f>
        <v>4.0343624657534244E-2</v>
      </c>
      <c r="M980" s="60"/>
      <c r="N980" s="60"/>
      <c r="O980" s="60"/>
      <c r="P980" s="60"/>
    </row>
    <row r="981" spans="1:16">
      <c r="A981" s="3" t="str">
        <f t="shared" si="882"/>
        <v>3.0TDENERO-26DINAMICA CONTROL PLUS N1</v>
      </c>
      <c r="B981" s="37" t="str">
        <f>B978</f>
        <v>DINAMICA CONTROL PLUS N1</v>
      </c>
      <c r="C981" s="3" t="s">
        <v>31</v>
      </c>
      <c r="D981" s="3" t="str">
        <f>W23</f>
        <v>ENERO-26</v>
      </c>
      <c r="E981" s="60">
        <f>'DINAMICA CONTROL PLUS N1 '!Z45/1000</f>
        <v>0.19734707200803553</v>
      </c>
      <c r="F981" s="60">
        <f>'DINAMICA CONTROL PLUS N1 '!AA45/1000</f>
        <v>0.17122316832619605</v>
      </c>
      <c r="G981" s="60">
        <f>'DINAMICA CONTROL PLUS N1 '!AB45/1000</f>
        <v>0</v>
      </c>
      <c r="H981" s="60">
        <f>'DINAMICA CONTROL PLUS N1 '!AC45/1000</f>
        <v>0</v>
      </c>
      <c r="I981" s="60">
        <f>'DINAMICA CONTROL PLUS N1 '!AD45/1000</f>
        <v>0</v>
      </c>
      <c r="J981" s="60">
        <f>'DINAMICA CONTROL PLUS N1 '!AE45/1000</f>
        <v>0.13054881813359998</v>
      </c>
      <c r="K981" s="60">
        <f>'DINAMICA CONTROL PLUS N1 '!C66</f>
        <v>6.4046375342465753E-2</v>
      </c>
      <c r="L981" s="60">
        <f>'DINAMICA CONTROL PLUS N1 '!D66</f>
        <v>3.7308550684931503E-2</v>
      </c>
      <c r="M981" s="60">
        <f>'DINAMICA CONTROL PLUS N1 '!E66</f>
        <v>2.0497353424657534E-2</v>
      </c>
      <c r="N981" s="60">
        <f>'DINAMICA CONTROL PLUS N1 '!F66</f>
        <v>2.9825569863013698E-2</v>
      </c>
      <c r="O981" s="60">
        <f>'DINAMICA CONTROL PLUS N1 '!G66</f>
        <v>3.1544797260273975E-2</v>
      </c>
      <c r="P981" s="60">
        <f>'DINAMICA CONTROL PLUS N1 '!H66</f>
        <v>3.1348731506849317E-2</v>
      </c>
    </row>
    <row r="982" spans="1:16">
      <c r="A982" s="3" t="str">
        <f t="shared" si="882"/>
        <v>3.0TDENERO-26DINAMICA CONTROL PLUS N2</v>
      </c>
      <c r="B982" s="37" t="str">
        <f t="shared" ref="B982:B1045" si="883">B979</f>
        <v>DINAMICA CONTROL PLUS N2</v>
      </c>
      <c r="C982" s="3" t="s">
        <v>31</v>
      </c>
      <c r="D982" s="3" t="str">
        <f>W23</f>
        <v>ENERO-26</v>
      </c>
      <c r="E982" s="60">
        <f>'DINAMICA CONTROL PLUS N2'!Z45/1000</f>
        <v>0.1807736412880355</v>
      </c>
      <c r="F982" s="60">
        <f>'DINAMICA CONTROL PLUS N2'!AA45/1000</f>
        <v>0.15452181232619605</v>
      </c>
      <c r="G982" s="60">
        <f>'DINAMICA CONTROL PLUS N2'!AB45/1000</f>
        <v>0</v>
      </c>
      <c r="H982" s="60">
        <f>'DINAMICA CONTROL PLUS N2'!AC45/1000</f>
        <v>0</v>
      </c>
      <c r="I982" s="60">
        <f>'DINAMICA CONTROL PLUS N2'!AD45/1000</f>
        <v>0</v>
      </c>
      <c r="J982" s="60">
        <f>'DINAMICA CONTROL PLUS N2'!AE45/1000</f>
        <v>0.11377639253359999</v>
      </c>
      <c r="K982" s="60">
        <f>'DINAMICA CONTROL PLUS N2'!C66</f>
        <v>5.9936786301369858E-2</v>
      </c>
      <c r="L982" s="60">
        <f>'DINAMICA CONTROL PLUS N2'!D66</f>
        <v>3.3198961643835616E-2</v>
      </c>
      <c r="M982" s="60">
        <f>'DINAMICA CONTROL PLUS N2'!E66</f>
        <v>1.6387764383561643E-2</v>
      </c>
      <c r="N982" s="60">
        <f>'DINAMICA CONTROL PLUS N2'!F66</f>
        <v>2.5715980821917811E-2</v>
      </c>
      <c r="O982" s="60">
        <f>'DINAMICA CONTROL PLUS N2'!G66</f>
        <v>2.7435208219178085E-2</v>
      </c>
      <c r="P982" s="60">
        <f>'DINAMICA CONTROL PLUS N2'!H66</f>
        <v>2.7239142465753426E-2</v>
      </c>
    </row>
    <row r="983" spans="1:16">
      <c r="A983" s="3" t="str">
        <f t="shared" si="882"/>
        <v>3.0TDENERO-26DINAMICA CONTROL PLUS N3</v>
      </c>
      <c r="B983" s="37" t="str">
        <f t="shared" si="883"/>
        <v>DINAMICA CONTROL PLUS N3</v>
      </c>
      <c r="C983" s="3" t="s">
        <v>31</v>
      </c>
      <c r="D983" s="3" t="str">
        <f>W23</f>
        <v>ENERO-26</v>
      </c>
      <c r="E983" s="60">
        <f>'DINAMICA CONTROL PLUS N3'!Z45/1000</f>
        <v>0.17603837536803554</v>
      </c>
      <c r="F983" s="60">
        <f>'DINAMICA CONTROL PLUS N3'!AA45/1000</f>
        <v>0.14974999632619607</v>
      </c>
      <c r="G983" s="60">
        <f>'DINAMICA CONTROL PLUS N3'!AB45/1000</f>
        <v>0</v>
      </c>
      <c r="H983" s="60">
        <f>'DINAMICA CONTROL PLUS N3'!AC45/1000</f>
        <v>0</v>
      </c>
      <c r="I983" s="60">
        <f>'DINAMICA CONTROL PLUS N3'!AD45/1000</f>
        <v>0</v>
      </c>
      <c r="J983" s="60">
        <f>'DINAMICA CONTROL PLUS N3'!AE45/1000</f>
        <v>0.10898427093359996</v>
      </c>
      <c r="K983" s="60">
        <f>'DINAMICA CONTROL PLUS N3'!C67</f>
        <v>8.2453063013698633E-2</v>
      </c>
      <c r="L983" s="60">
        <f>'DINAMICA CONTROL PLUS N3'!D67</f>
        <v>4.387591506849315E-2</v>
      </c>
      <c r="M983" s="60">
        <f>'DINAMICA CONTROL PLUS N3'!E67</f>
        <v>2.0005153424657533E-2</v>
      </c>
      <c r="N983" s="60">
        <f>'DINAMICA CONTROL PLUS N3'!F67</f>
        <v>2.4366654794520548E-2</v>
      </c>
      <c r="O983" s="60">
        <f>'DINAMICA CONTROL PLUS N3'!G67</f>
        <v>1.9520857534246573E-2</v>
      </c>
      <c r="P983" s="60">
        <f>'DINAMICA CONTROL PLUS N3'!H67</f>
        <v>1.9189536986301371E-2</v>
      </c>
    </row>
    <row r="984" spans="1:16">
      <c r="A984" s="3" t="str">
        <f t="shared" si="882"/>
        <v>6.1TDENERO-26DINAMICA CONTROL PLUS N1</v>
      </c>
      <c r="B984" s="37" t="str">
        <f t="shared" si="883"/>
        <v>DINAMICA CONTROL PLUS N1</v>
      </c>
      <c r="C984" s="3" t="s">
        <v>32</v>
      </c>
      <c r="D984" s="3" t="str">
        <f>W23</f>
        <v>ENERO-26</v>
      </c>
      <c r="E984" s="60">
        <f>'DINAMICA CONTROL PLUS N1 '!G45/1000</f>
        <v>0.1816299126213955</v>
      </c>
      <c r="F984" s="60">
        <f>'DINAMICA CONTROL PLUS N1 '!H45/1000</f>
        <v>0.15957325447158591</v>
      </c>
      <c r="G984" s="60">
        <f>'DINAMICA CONTROL PLUS N1 '!I45/1000</f>
        <v>0</v>
      </c>
      <c r="H984" s="60">
        <f>'DINAMICA CONTROL PLUS N1 '!J45/1000</f>
        <v>0</v>
      </c>
      <c r="I984" s="60">
        <f>'DINAMICA CONTROL PLUS N1 '!K45/1000</f>
        <v>0</v>
      </c>
      <c r="J984" s="60">
        <f>'DINAMICA CONTROL PLUS N1 '!L45/1000</f>
        <v>0.12936335638804</v>
      </c>
      <c r="K984" s="60">
        <f>'DINAMICA CONTROL PLUS N1 '!C67</f>
        <v>8.9302378082191783E-2</v>
      </c>
      <c r="L984" s="60">
        <f>'DINAMICA CONTROL PLUS N1 '!D67</f>
        <v>5.07252301369863E-2</v>
      </c>
      <c r="M984" s="60">
        <f>'DINAMICA CONTROL PLUS N1 '!E67</f>
        <v>2.6854468493150683E-2</v>
      </c>
      <c r="N984" s="60">
        <f>'DINAMICA CONTROL PLUS N1 '!F67</f>
        <v>3.3955695890410961E-2</v>
      </c>
      <c r="O984" s="60">
        <f>'DINAMICA CONTROL PLUS N1 '!G67</f>
        <v>3.0479761643835618E-2</v>
      </c>
      <c r="P984" s="60">
        <f>'DINAMICA CONTROL PLUS N1 '!H67</f>
        <v>3.0148441095890412E-2</v>
      </c>
    </row>
    <row r="985" spans="1:16">
      <c r="A985" s="3" t="str">
        <f t="shared" si="882"/>
        <v>6.1TDENERO-26DINAMICA CONTROL PLUS N2</v>
      </c>
      <c r="B985" s="37" t="str">
        <f t="shared" si="883"/>
        <v>DINAMICA CONTROL PLUS N2</v>
      </c>
      <c r="C985" s="3" t="s">
        <v>32</v>
      </c>
      <c r="D985" s="3" t="str">
        <f>W23</f>
        <v>ENERO-26</v>
      </c>
      <c r="E985" s="60">
        <f>'DINAMICA CONTROL PLUS N2'!G45/1000</f>
        <v>0.15563062238139552</v>
      </c>
      <c r="F985" s="60">
        <f>'DINAMICA CONTROL PLUS N2'!H45/1000</f>
        <v>0.13354959751158585</v>
      </c>
      <c r="G985" s="60">
        <f>'DINAMICA CONTROL PLUS N2'!I45/1000</f>
        <v>0</v>
      </c>
      <c r="H985" s="60">
        <f>'DINAMICA CONTROL PLUS N2'!J45/1000</f>
        <v>0</v>
      </c>
      <c r="I985" s="60">
        <f>'DINAMICA CONTROL PLUS N2'!K45/1000</f>
        <v>0</v>
      </c>
      <c r="J985" s="60">
        <f>'DINAMICA CONTROL PLUS N2'!L45/1000</f>
        <v>0.10312039894803997</v>
      </c>
      <c r="K985" s="60">
        <f>'DINAMICA CONTROL PLUS N2'!C67</f>
        <v>8.5192789041095895E-2</v>
      </c>
      <c r="L985" s="60">
        <f>'DINAMICA CONTROL PLUS N2'!D67</f>
        <v>4.6615641095890413E-2</v>
      </c>
      <c r="M985" s="60">
        <f>'DINAMICA CONTROL PLUS N2'!E67</f>
        <v>2.2744879452054795E-2</v>
      </c>
      <c r="N985" s="60">
        <f>'DINAMICA CONTROL PLUS N2'!F67</f>
        <v>2.984610684931507E-2</v>
      </c>
      <c r="O985" s="60">
        <f>'DINAMICA CONTROL PLUS N2'!G67</f>
        <v>2.6370172602739727E-2</v>
      </c>
      <c r="P985" s="60">
        <f>'DINAMICA CONTROL PLUS N2'!H67</f>
        <v>2.6038852054794524E-2</v>
      </c>
    </row>
    <row r="986" spans="1:16">
      <c r="A986" s="3" t="str">
        <f t="shared" si="882"/>
        <v>6.1TDENERO-26DINAMICA CONTROL PLUS N3</v>
      </c>
      <c r="B986" s="37" t="str">
        <f t="shared" si="883"/>
        <v>DINAMICA CONTROL PLUS N3</v>
      </c>
      <c r="C986" s="3" t="s">
        <v>32</v>
      </c>
      <c r="D986" s="3" t="str">
        <f>W23</f>
        <v>ENERO-26</v>
      </c>
      <c r="E986" s="60">
        <f>'DINAMICA CONTROL PLUS N3'!G45/1000</f>
        <v>0.15129740734139552</v>
      </c>
      <c r="F986" s="60">
        <f>'DINAMICA CONTROL PLUS N3'!H45/1000</f>
        <v>0.12921232135158586</v>
      </c>
      <c r="G986" s="60">
        <f>'DINAMICA CONTROL PLUS N3'!I45/1000</f>
        <v>0</v>
      </c>
      <c r="H986" s="60">
        <f>'DINAMICA CONTROL PLUS N3'!J45/1000</f>
        <v>0</v>
      </c>
      <c r="I986" s="60">
        <f>'DINAMICA CONTROL PLUS N3'!K45/1000</f>
        <v>0</v>
      </c>
      <c r="J986" s="60">
        <f>'DINAMICA CONTROL PLUS N3'!L45/1000</f>
        <v>9.8746572708039979E-2</v>
      </c>
      <c r="K986" s="60">
        <f>'DINAMICA CONTROL PLUS N3'!C67</f>
        <v>8.2453063013698633E-2</v>
      </c>
      <c r="L986" s="60">
        <f>'DINAMICA CONTROL PLUS N3'!D67</f>
        <v>4.387591506849315E-2</v>
      </c>
      <c r="M986" s="60">
        <f>'DINAMICA CONTROL PLUS N3'!E67</f>
        <v>2.0005153424657533E-2</v>
      </c>
      <c r="N986" s="60">
        <f>'DINAMICA CONTROL PLUS N3'!F67</f>
        <v>2.4366654794520548E-2</v>
      </c>
      <c r="O986" s="60">
        <f>'DINAMICA CONTROL PLUS N3'!G67</f>
        <v>1.9520857534246573E-2</v>
      </c>
      <c r="P986" s="60">
        <f>'DINAMICA CONTROL PLUS N3'!H67</f>
        <v>1.9189536986301371E-2</v>
      </c>
    </row>
    <row r="987" spans="1:16">
      <c r="A987" s="3" t="str">
        <f t="shared" si="882"/>
        <v>2.0TDFEBRERO-26DINAMICA CONTROL PLUS N1</v>
      </c>
      <c r="B987" s="37" t="str">
        <f t="shared" si="883"/>
        <v>DINAMICA CONTROL PLUS N1</v>
      </c>
      <c r="C987" s="3" t="s">
        <v>56</v>
      </c>
      <c r="D987" s="38" t="str">
        <f>W24</f>
        <v>FEBRERO-26</v>
      </c>
      <c r="E987" s="60">
        <f>'DINAMICA CONTROL PLUS N1 '!AT46/1000</f>
        <v>0.17210056779151073</v>
      </c>
      <c r="F987" s="60">
        <f>'DINAMICA CONTROL PLUS N1 '!AU46/1000</f>
        <v>0.10315677836368781</v>
      </c>
      <c r="G987" s="60">
        <f>'DINAMICA CONTROL PLUS N1 '!AV46/1000</f>
        <v>7.7426928804312886E-2</v>
      </c>
      <c r="H987" s="60"/>
      <c r="I987" s="60"/>
      <c r="J987" s="60"/>
      <c r="K987" s="60">
        <f>K978</f>
        <v>9.7820309589041102E-2</v>
      </c>
      <c r="L987" s="60">
        <f t="shared" ref="L987" si="884">L978</f>
        <v>5.1302528767123289E-2</v>
      </c>
      <c r="M987" s="60"/>
      <c r="N987" s="60"/>
      <c r="O987" s="60"/>
      <c r="P987" s="60"/>
    </row>
    <row r="988" spans="1:16">
      <c r="A988" s="3" t="str">
        <f t="shared" si="882"/>
        <v>2.0TDFEBRERO-26DINAMICA CONTROL PLUS N2</v>
      </c>
      <c r="B988" s="37" t="str">
        <f t="shared" si="883"/>
        <v>DINAMICA CONTROL PLUS N2</v>
      </c>
      <c r="C988" s="3" t="s">
        <v>56</v>
      </c>
      <c r="D988" s="38" t="str">
        <f>W24</f>
        <v>FEBRERO-26</v>
      </c>
      <c r="E988" s="60">
        <f>'DINAMICA CONTROL PLUS N2'!AT46/1000</f>
        <v>0.14803991174486111</v>
      </c>
      <c r="F988" s="60">
        <f>'DINAMICA CONTROL PLUS N2'!AU46/1000</f>
        <v>7.9071615417328614E-2</v>
      </c>
      <c r="G988" s="60">
        <f>'DINAMICA CONTROL PLUS N2'!AV46/1000</f>
        <v>5.2644206915683792E-2</v>
      </c>
      <c r="H988" s="60"/>
      <c r="I988" s="60"/>
      <c r="J988" s="60"/>
      <c r="K988" s="60">
        <f t="shared" ref="K988:L988" si="885">K979</f>
        <v>9.2340857534246576E-2</v>
      </c>
      <c r="L988" s="60">
        <f t="shared" si="885"/>
        <v>4.5823076712328763E-2</v>
      </c>
      <c r="M988" s="60"/>
      <c r="N988" s="60"/>
      <c r="O988" s="60"/>
      <c r="P988" s="60"/>
    </row>
    <row r="989" spans="1:16">
      <c r="A989" s="3" t="str">
        <f t="shared" si="882"/>
        <v>2.0TDFEBRERO-26DINAMICA CONTROL PLUS N3</v>
      </c>
      <c r="B989" s="37" t="str">
        <f t="shared" si="883"/>
        <v>DINAMICA CONTROL PLUS N3</v>
      </c>
      <c r="C989" s="3" t="s">
        <v>56</v>
      </c>
      <c r="D989" s="38" t="str">
        <f>W24</f>
        <v>FEBRERO-26</v>
      </c>
      <c r="E989" s="60">
        <f>'DINAMICA CONTROL PLUS N3'!AT46/1000</f>
        <v>0.14082171493086626</v>
      </c>
      <c r="F989" s="60">
        <f>'DINAMICA CONTROL PLUS N3'!AU46/1000</f>
        <v>7.1846066533420863E-2</v>
      </c>
      <c r="G989" s="60">
        <f>'DINAMICA CONTROL PLUS N3'!AV46/1000</f>
        <v>4.5209390349095074E-2</v>
      </c>
      <c r="H989" s="60"/>
      <c r="I989" s="60"/>
      <c r="J989" s="60"/>
      <c r="K989" s="60">
        <f t="shared" ref="K989:L989" si="886">K980</f>
        <v>8.686140547945205E-2</v>
      </c>
      <c r="L989" s="60">
        <f t="shared" si="886"/>
        <v>4.0343624657534244E-2</v>
      </c>
      <c r="M989" s="60"/>
      <c r="N989" s="60"/>
      <c r="O989" s="60"/>
      <c r="P989" s="60"/>
    </row>
    <row r="990" spans="1:16">
      <c r="A990" s="3" t="str">
        <f t="shared" si="882"/>
        <v>3.0TDFEBRERO-26DINAMICA CONTROL PLUS N1</v>
      </c>
      <c r="B990" s="37" t="str">
        <f t="shared" si="883"/>
        <v>DINAMICA CONTROL PLUS N1</v>
      </c>
      <c r="C990" s="3" t="s">
        <v>31</v>
      </c>
      <c r="D990" s="38" t="str">
        <f>W24</f>
        <v>FEBRERO-26</v>
      </c>
      <c r="E990" s="60">
        <f>'DINAMICA CONTROL PLUS N1 '!Z46/1000</f>
        <v>0.13316429962639359</v>
      </c>
      <c r="F990" s="60">
        <f>'DINAMICA CONTROL PLUS N1 '!AA46/1000</f>
        <v>9.9366433706226359E-2</v>
      </c>
      <c r="G990" s="60">
        <f>'DINAMICA CONTROL PLUS N1 '!AB46/1000</f>
        <v>0.1155188219444399</v>
      </c>
      <c r="H990" s="60">
        <f>'DINAMICA CONTROL PLUS N1 '!AC46/1000</f>
        <v>0</v>
      </c>
      <c r="I990" s="60">
        <f>'DINAMICA CONTROL PLUS N1 '!AD46/1000</f>
        <v>0</v>
      </c>
      <c r="J990" s="60">
        <f>'DINAMICA CONTROL PLUS N1 '!AE46/1000</f>
        <v>6.8837326912397065E-2</v>
      </c>
      <c r="K990" s="60">
        <f t="shared" ref="K990:P990" si="887">K981</f>
        <v>6.4046375342465753E-2</v>
      </c>
      <c r="L990" s="60">
        <f t="shared" si="887"/>
        <v>3.7308550684931503E-2</v>
      </c>
      <c r="M990" s="60">
        <f t="shared" si="887"/>
        <v>2.0497353424657534E-2</v>
      </c>
      <c r="N990" s="60">
        <f t="shared" si="887"/>
        <v>2.9825569863013698E-2</v>
      </c>
      <c r="O990" s="60">
        <f t="shared" si="887"/>
        <v>3.1544797260273975E-2</v>
      </c>
      <c r="P990" s="60">
        <f t="shared" si="887"/>
        <v>3.1348731506849317E-2</v>
      </c>
    </row>
    <row r="991" spans="1:16">
      <c r="A991" s="3" t="str">
        <f t="shared" si="882"/>
        <v>3.0TDFEBRERO-26DINAMICA CONTROL PLUS N2</v>
      </c>
      <c r="B991" s="37" t="str">
        <f t="shared" si="883"/>
        <v>DINAMICA CONTROL PLUS N2</v>
      </c>
      <c r="C991" s="3" t="s">
        <v>31</v>
      </c>
      <c r="D991" s="38" t="str">
        <f>W24</f>
        <v>FEBRERO-26</v>
      </c>
      <c r="E991" s="60">
        <f>'DINAMICA CONTROL PLUS N2'!Z46/1000</f>
        <v>0.11634725309490361</v>
      </c>
      <c r="F991" s="60">
        <f>'DINAMICA CONTROL PLUS N2'!AA46/1000</f>
        <v>8.2286646300146343E-2</v>
      </c>
      <c r="G991" s="60">
        <f>'DINAMICA CONTROL PLUS N2'!AB46/1000</f>
        <v>9.8604849647343881E-2</v>
      </c>
      <c r="H991" s="60">
        <f>'DINAMICA CONTROL PLUS N2'!AC46/1000</f>
        <v>0</v>
      </c>
      <c r="I991" s="60">
        <f>'DINAMICA CONTROL PLUS N2'!AD46/1000</f>
        <v>0</v>
      </c>
      <c r="J991" s="60">
        <f>'DINAMICA CONTROL PLUS N2'!AE46/1000</f>
        <v>5.1489421590356702E-2</v>
      </c>
      <c r="K991" s="60">
        <f t="shared" ref="K991:P991" si="888">K982</f>
        <v>5.9936786301369858E-2</v>
      </c>
      <c r="L991" s="60">
        <f t="shared" si="888"/>
        <v>3.3198961643835616E-2</v>
      </c>
      <c r="M991" s="60">
        <f t="shared" si="888"/>
        <v>1.6387764383561643E-2</v>
      </c>
      <c r="N991" s="60">
        <f t="shared" si="888"/>
        <v>2.5715980821917811E-2</v>
      </c>
      <c r="O991" s="60">
        <f t="shared" si="888"/>
        <v>2.7435208219178085E-2</v>
      </c>
      <c r="P991" s="60">
        <f t="shared" si="888"/>
        <v>2.7239142465753426E-2</v>
      </c>
    </row>
    <row r="992" spans="1:16">
      <c r="A992" s="3" t="str">
        <f t="shared" si="882"/>
        <v>3.0TDFEBRERO-26DINAMICA CONTROL PLUS N3</v>
      </c>
      <c r="B992" s="37" t="str">
        <f t="shared" si="883"/>
        <v>DINAMICA CONTROL PLUS N3</v>
      </c>
      <c r="C992" s="3" t="s">
        <v>31</v>
      </c>
      <c r="D992" s="38" t="str">
        <f>W24</f>
        <v>FEBRERO-26</v>
      </c>
      <c r="E992" s="60">
        <f>'DINAMICA CONTROL PLUS N3'!Z46/1000</f>
        <v>0.11154238265733503</v>
      </c>
      <c r="F992" s="60">
        <f>'DINAMICA CONTROL PLUS N3'!AA46/1000</f>
        <v>7.7406707041266357E-2</v>
      </c>
      <c r="G992" s="60">
        <f>'DINAMICA CONTROL PLUS N3'!AB46/1000</f>
        <v>9.3772286133887883E-2</v>
      </c>
      <c r="H992" s="60">
        <f>'DINAMICA CONTROL PLUS N3'!AC46/1000</f>
        <v>0</v>
      </c>
      <c r="I992" s="60">
        <f>'DINAMICA CONTROL PLUS N3'!AD46/1000</f>
        <v>0</v>
      </c>
      <c r="J992" s="60">
        <f>'DINAMICA CONTROL PLUS N3'!AE46/1000</f>
        <v>4.6532877212630878E-2</v>
      </c>
      <c r="K992" s="60">
        <f t="shared" ref="K992:P992" si="889">K983</f>
        <v>8.2453063013698633E-2</v>
      </c>
      <c r="L992" s="60">
        <f t="shared" si="889"/>
        <v>4.387591506849315E-2</v>
      </c>
      <c r="M992" s="60">
        <f t="shared" si="889"/>
        <v>2.0005153424657533E-2</v>
      </c>
      <c r="N992" s="60">
        <f t="shared" si="889"/>
        <v>2.4366654794520548E-2</v>
      </c>
      <c r="O992" s="60">
        <f t="shared" si="889"/>
        <v>1.9520857534246573E-2</v>
      </c>
      <c r="P992" s="60">
        <f t="shared" si="889"/>
        <v>1.9189536986301371E-2</v>
      </c>
    </row>
    <row r="993" spans="1:20">
      <c r="A993" s="3" t="str">
        <f t="shared" si="882"/>
        <v>6.1TDFEBRERO-26DINAMICA CONTROL PLUS N1</v>
      </c>
      <c r="B993" s="37" t="str">
        <f t="shared" si="883"/>
        <v>DINAMICA CONTROL PLUS N1</v>
      </c>
      <c r="C993" s="3" t="s">
        <v>32</v>
      </c>
      <c r="D993" s="38" t="str">
        <f>W24</f>
        <v>FEBRERO-26</v>
      </c>
      <c r="E993" s="60">
        <f>'DINAMICA CONTROL PLUS N1 '!G46/1000</f>
        <v>0.12233478516176573</v>
      </c>
      <c r="F993" s="60">
        <f>'DINAMICA CONTROL PLUS N1 '!H46/1000</f>
        <v>9.357313940824144E-2</v>
      </c>
      <c r="G993" s="60">
        <f>'DINAMICA CONTROL PLUS N1 '!I46/1000</f>
        <v>0.11208136058375941</v>
      </c>
      <c r="H993" s="60">
        <f>'DINAMICA CONTROL PLUS N1 '!J46/1000</f>
        <v>0</v>
      </c>
      <c r="I993" s="60">
        <f>'DINAMICA CONTROL PLUS N1 '!K46/1000</f>
        <v>0</v>
      </c>
      <c r="J993" s="60">
        <f>'DINAMICA CONTROL PLUS N1 '!L46/1000</f>
        <v>7.214228695755627E-2</v>
      </c>
      <c r="K993" s="60">
        <f t="shared" ref="K993:P993" si="890">K984</f>
        <v>8.9302378082191783E-2</v>
      </c>
      <c r="L993" s="60">
        <f t="shared" si="890"/>
        <v>5.07252301369863E-2</v>
      </c>
      <c r="M993" s="60">
        <f t="shared" si="890"/>
        <v>2.6854468493150683E-2</v>
      </c>
      <c r="N993" s="60">
        <f t="shared" si="890"/>
        <v>3.3955695890410961E-2</v>
      </c>
      <c r="O993" s="60">
        <f t="shared" si="890"/>
        <v>3.0479761643835618E-2</v>
      </c>
      <c r="P993" s="60">
        <f t="shared" si="890"/>
        <v>3.0148441095890412E-2</v>
      </c>
    </row>
    <row r="994" spans="1:20">
      <c r="A994" s="3" t="str">
        <f t="shared" si="882"/>
        <v>6.1TDFEBRERO-26DINAMICA CONTROL PLUS N2</v>
      </c>
      <c r="B994" s="37" t="str">
        <f t="shared" si="883"/>
        <v>DINAMICA CONTROL PLUS N2</v>
      </c>
      <c r="C994" s="3" t="s">
        <v>32</v>
      </c>
      <c r="D994" s="38" t="str">
        <f>W24</f>
        <v>FEBRERO-26</v>
      </c>
      <c r="E994" s="60">
        <f>'DINAMICA CONTROL PLUS N2'!G46/1000</f>
        <v>9.6166934584039424E-2</v>
      </c>
      <c r="F994" s="60">
        <f>'DINAMICA CONTROL PLUS N2'!H46/1000</f>
        <v>6.7297400793252624E-2</v>
      </c>
      <c r="G994" s="60">
        <f>'DINAMICA CONTROL PLUS N2'!I46/1000</f>
        <v>8.5891228642863429E-2</v>
      </c>
      <c r="H994" s="60">
        <f>'DINAMICA CONTROL PLUS N2'!J46/1000</f>
        <v>0</v>
      </c>
      <c r="I994" s="60">
        <f>'DINAMICA CONTROL PLUS N2'!K46/1000</f>
        <v>0</v>
      </c>
      <c r="J994" s="60">
        <f>'DINAMICA CONTROL PLUS N2'!L46/1000</f>
        <v>4.5477311054726667E-2</v>
      </c>
      <c r="K994" s="60">
        <f t="shared" ref="K994:P994" si="891">K985</f>
        <v>8.5192789041095895E-2</v>
      </c>
      <c r="L994" s="60">
        <f t="shared" si="891"/>
        <v>4.6615641095890413E-2</v>
      </c>
      <c r="M994" s="60">
        <f t="shared" si="891"/>
        <v>2.2744879452054795E-2</v>
      </c>
      <c r="N994" s="60">
        <f t="shared" si="891"/>
        <v>2.984610684931507E-2</v>
      </c>
      <c r="O994" s="60">
        <f t="shared" si="891"/>
        <v>2.6370172602739727E-2</v>
      </c>
      <c r="P994" s="60">
        <f t="shared" si="891"/>
        <v>2.6038852054794524E-2</v>
      </c>
    </row>
    <row r="995" spans="1:20">
      <c r="A995" s="3" t="str">
        <f t="shared" si="882"/>
        <v>6.1TDFEBRERO-26DINAMICA CONTROL PLUS N3</v>
      </c>
      <c r="B995" s="37" t="str">
        <f t="shared" si="883"/>
        <v>DINAMICA CONTROL PLUS N3</v>
      </c>
      <c r="C995" s="3" t="s">
        <v>32</v>
      </c>
      <c r="D995" s="38" t="str">
        <f>W24</f>
        <v>FEBRERO-26</v>
      </c>
      <c r="E995" s="60">
        <f>'DINAMICA CONTROL PLUS N3'!G46/1000</f>
        <v>9.1805626154418382E-2</v>
      </c>
      <c r="F995" s="60">
        <f>'DINAMICA CONTROL PLUS N3'!H46/1000</f>
        <v>6.2918111024087814E-2</v>
      </c>
      <c r="G995" s="60">
        <f>'DINAMICA CONTROL PLUS N3'!I46/1000</f>
        <v>8.1526206652714095E-2</v>
      </c>
      <c r="H995" s="60">
        <f>'DINAMICA CONTROL PLUS N3'!J46/1000</f>
        <v>0</v>
      </c>
      <c r="I995" s="60">
        <f>'DINAMICA CONTROL PLUS N3'!K46/1000</f>
        <v>0</v>
      </c>
      <c r="J995" s="60">
        <f>'DINAMICA CONTROL PLUS N3'!L46/1000</f>
        <v>4.1033148404255065E-2</v>
      </c>
      <c r="K995" s="60">
        <f t="shared" ref="K995:P995" si="892">K986</f>
        <v>8.2453063013698633E-2</v>
      </c>
      <c r="L995" s="60">
        <f t="shared" si="892"/>
        <v>4.387591506849315E-2</v>
      </c>
      <c r="M995" s="60">
        <f t="shared" si="892"/>
        <v>2.0005153424657533E-2</v>
      </c>
      <c r="N995" s="60">
        <f t="shared" si="892"/>
        <v>2.4366654794520548E-2</v>
      </c>
      <c r="O995" s="60">
        <f t="shared" si="892"/>
        <v>1.9520857534246573E-2</v>
      </c>
      <c r="P995" s="60">
        <f t="shared" si="892"/>
        <v>1.9189536986301371E-2</v>
      </c>
    </row>
    <row r="996" spans="1:20">
      <c r="A996" s="3" t="str">
        <f t="shared" si="882"/>
        <v>2.0TDMARZO-26DINAMICA CONTROL PLUS N1</v>
      </c>
      <c r="B996" s="37" t="str">
        <f t="shared" si="883"/>
        <v>DINAMICA CONTROL PLUS N1</v>
      </c>
      <c r="C996" s="3" t="s">
        <v>56</v>
      </c>
      <c r="D996" s="38" t="str">
        <f>W25</f>
        <v>MARZO-26</v>
      </c>
      <c r="E996" s="60">
        <f>'DINAMICA CONTROL PLUS N1 '!AT47/1000</f>
        <v>0.19955970284676447</v>
      </c>
      <c r="F996" s="60">
        <f>'DINAMICA CONTROL PLUS N1 '!AU47/1000</f>
        <v>0.13105155746757371</v>
      </c>
      <c r="G996" s="60">
        <f>'DINAMICA CONTROL PLUS N1 '!AV47/1000</f>
        <v>0.11118528907886405</v>
      </c>
      <c r="H996" s="60"/>
      <c r="I996" s="60"/>
      <c r="J996" s="60"/>
      <c r="K996" s="60">
        <f t="shared" ref="K996:L996" si="893">K987</f>
        <v>9.7820309589041102E-2</v>
      </c>
      <c r="L996" s="60">
        <f t="shared" si="893"/>
        <v>5.1302528767123289E-2</v>
      </c>
      <c r="M996" s="60"/>
      <c r="N996" s="60"/>
      <c r="O996" s="60"/>
      <c r="P996" s="60"/>
    </row>
    <row r="997" spans="1:20">
      <c r="A997" s="3" t="str">
        <f t="shared" si="882"/>
        <v>2.0TDMARZO-26DINAMICA CONTROL PLUS N2</v>
      </c>
      <c r="B997" s="37" t="str">
        <f t="shared" si="883"/>
        <v>DINAMICA CONTROL PLUS N2</v>
      </c>
      <c r="C997" s="3" t="s">
        <v>56</v>
      </c>
      <c r="D997" s="38" t="str">
        <f>W25</f>
        <v>MARZO-26</v>
      </c>
      <c r="E997" s="60">
        <f>'DINAMICA CONTROL PLUS N2'!AT47/1000</f>
        <v>0.17566015516505315</v>
      </c>
      <c r="F997" s="60">
        <f>'DINAMICA CONTROL PLUS N2'!AU47/1000</f>
        <v>0.10699063362003502</v>
      </c>
      <c r="G997" s="60">
        <f>'DINAMICA CONTROL PLUS N2'!AV47/1000</f>
        <v>8.6445737627984048E-2</v>
      </c>
      <c r="H997" s="60"/>
      <c r="I997" s="60"/>
      <c r="J997" s="60"/>
      <c r="K997" s="60">
        <f t="shared" ref="K997:L997" si="894">K988</f>
        <v>9.2340857534246576E-2</v>
      </c>
      <c r="L997" s="60">
        <f t="shared" si="894"/>
        <v>4.5823076712328763E-2</v>
      </c>
      <c r="M997" s="60"/>
      <c r="N997" s="60"/>
      <c r="O997" s="60"/>
      <c r="P997" s="60"/>
      <c r="R997" s="163"/>
      <c r="S997" s="163"/>
      <c r="T997" s="163"/>
    </row>
    <row r="998" spans="1:20">
      <c r="A998" s="3" t="str">
        <f t="shared" si="882"/>
        <v>2.0TDMARZO-26DINAMICA CONTROL PLUS N3</v>
      </c>
      <c r="B998" s="37" t="str">
        <f t="shared" si="883"/>
        <v>DINAMICA CONTROL PLUS N3</v>
      </c>
      <c r="C998" s="3" t="s">
        <v>56</v>
      </c>
      <c r="D998" s="38" t="str">
        <f>W25</f>
        <v>MARZO-26</v>
      </c>
      <c r="E998" s="60">
        <f>'DINAMICA CONTROL PLUS N3'!AT47/1000</f>
        <v>0.16849029086053974</v>
      </c>
      <c r="F998" s="60">
        <f>'DINAMICA CONTROL PLUS N3'!AU47/1000</f>
        <v>9.977235646577344E-2</v>
      </c>
      <c r="G998" s="60">
        <f>'DINAMICA CONTROL PLUS N3'!AV47/1000</f>
        <v>7.9023872192720043E-2</v>
      </c>
      <c r="H998" s="60"/>
      <c r="I998" s="60"/>
      <c r="J998" s="60"/>
      <c r="K998" s="60">
        <f t="shared" ref="K998:L998" si="895">K989</f>
        <v>8.686140547945205E-2</v>
      </c>
      <c r="L998" s="60">
        <f t="shared" si="895"/>
        <v>4.0343624657534244E-2</v>
      </c>
      <c r="M998" s="60"/>
      <c r="N998" s="60"/>
      <c r="O998" s="60"/>
      <c r="P998" s="60"/>
    </row>
    <row r="999" spans="1:20">
      <c r="A999" s="3" t="str">
        <f t="shared" si="882"/>
        <v>3.0TDMARZO-26DINAMICA CONTROL PLUS N1</v>
      </c>
      <c r="B999" s="37" t="str">
        <f t="shared" si="883"/>
        <v>DINAMICA CONTROL PLUS N1</v>
      </c>
      <c r="C999" s="3" t="s">
        <v>31</v>
      </c>
      <c r="D999" s="38" t="str">
        <f>W25</f>
        <v>MARZO-26</v>
      </c>
      <c r="E999" s="60">
        <f>'DINAMICA CONTROL PLUS N1 '!Z47/1000</f>
        <v>0.13316429962639359</v>
      </c>
      <c r="F999" s="60">
        <f>'DINAMICA CONTROL PLUS N1 '!AA47/1000</f>
        <v>0.14329762564972251</v>
      </c>
      <c r="G999" s="60">
        <f>'DINAMICA CONTROL PLUS N1 '!AB47/1000</f>
        <v>0.1155188219444399</v>
      </c>
      <c r="H999" s="60">
        <f>'DINAMICA CONTROL PLUS N1 '!AC47/1000</f>
        <v>9.7923034306804088E-2</v>
      </c>
      <c r="I999" s="60">
        <f>'DINAMICA CONTROL PLUS N1 '!AD47/1000</f>
        <v>8.9926397571183092E-2</v>
      </c>
      <c r="J999" s="60">
        <f>'DINAMICA CONTROL PLUS N1 '!AE47/1000</f>
        <v>0.10260967440877894</v>
      </c>
      <c r="K999" s="60">
        <f t="shared" ref="K999:P999" si="896">K990</f>
        <v>6.4046375342465753E-2</v>
      </c>
      <c r="L999" s="60">
        <f t="shared" si="896"/>
        <v>3.7308550684931503E-2</v>
      </c>
      <c r="M999" s="60">
        <f t="shared" si="896"/>
        <v>2.0497353424657534E-2</v>
      </c>
      <c r="N999" s="60">
        <f t="shared" si="896"/>
        <v>2.9825569863013698E-2</v>
      </c>
      <c r="O999" s="60">
        <f t="shared" si="896"/>
        <v>3.1544797260273975E-2</v>
      </c>
      <c r="P999" s="60">
        <f t="shared" si="896"/>
        <v>3.1348731506849317E-2</v>
      </c>
    </row>
    <row r="1000" spans="1:20">
      <c r="A1000" s="3" t="str">
        <f t="shared" si="882"/>
        <v>3.0TDMARZO-26DINAMICA CONTROL PLUS N2</v>
      </c>
      <c r="B1000" s="37" t="str">
        <f t="shared" si="883"/>
        <v>DINAMICA CONTROL PLUS N2</v>
      </c>
      <c r="C1000" s="3" t="s">
        <v>31</v>
      </c>
      <c r="D1000" s="38" t="str">
        <f>W25</f>
        <v>MARZO-26</v>
      </c>
      <c r="E1000" s="60">
        <f>'DINAMICA CONTROL PLUS N2'!Z47/1000</f>
        <v>0.11634725309490361</v>
      </c>
      <c r="F1000" s="60">
        <f>'DINAMICA CONTROL PLUS N2'!AA47/1000</f>
        <v>0.1264589934529077</v>
      </c>
      <c r="G1000" s="60">
        <f>'DINAMICA CONTROL PLUS N2'!AB47/1000</f>
        <v>9.8604849647343881E-2</v>
      </c>
      <c r="H1000" s="60">
        <f>'DINAMICA CONTROL PLUS N2'!AC47/1000</f>
        <v>8.1338448857736084E-2</v>
      </c>
      <c r="I1000" s="60">
        <f>'DINAMICA CONTROL PLUS N2'!AD47/1000</f>
        <v>7.336245751510248E-2</v>
      </c>
      <c r="J1000" s="60">
        <f>'DINAMICA CONTROL PLUS N2'!AE47/1000</f>
        <v>8.5291988393162932E-2</v>
      </c>
      <c r="K1000" s="60">
        <f t="shared" ref="K1000:P1000" si="897">K991</f>
        <v>5.9936786301369858E-2</v>
      </c>
      <c r="L1000" s="60">
        <f t="shared" si="897"/>
        <v>3.3198961643835616E-2</v>
      </c>
      <c r="M1000" s="60">
        <f t="shared" si="897"/>
        <v>1.6387764383561643E-2</v>
      </c>
      <c r="N1000" s="60">
        <f t="shared" si="897"/>
        <v>2.5715980821917811E-2</v>
      </c>
      <c r="O1000" s="60">
        <f t="shared" si="897"/>
        <v>2.7435208219178085E-2</v>
      </c>
      <c r="P1000" s="60">
        <f t="shared" si="897"/>
        <v>2.7239142465753426E-2</v>
      </c>
    </row>
    <row r="1001" spans="1:20">
      <c r="A1001" s="3" t="str">
        <f t="shared" si="882"/>
        <v>3.0TDMARZO-26DINAMICA CONTROL PLUS N3</v>
      </c>
      <c r="B1001" s="37" t="str">
        <f t="shared" si="883"/>
        <v>DINAMICA CONTROL PLUS N3</v>
      </c>
      <c r="C1001" s="3" t="s">
        <v>31</v>
      </c>
      <c r="D1001" s="38" t="str">
        <f>W25</f>
        <v>MARZO-26</v>
      </c>
      <c r="E1001" s="60">
        <f>'DINAMICA CONTROL PLUS N3'!Z47/1000</f>
        <v>0.11154238265733503</v>
      </c>
      <c r="F1001" s="60">
        <f>'DINAMICA CONTROL PLUS N3'!AA47/1000</f>
        <v>0.12164795568238918</v>
      </c>
      <c r="G1001" s="60">
        <f>'DINAMICA CONTROL PLUS N3'!AB47/1000</f>
        <v>9.3772286133887883E-2</v>
      </c>
      <c r="H1001" s="60">
        <f>'DINAMICA CONTROL PLUS N3'!AC47/1000</f>
        <v>7.6599995872288093E-2</v>
      </c>
      <c r="I1001" s="60">
        <f>'DINAMICA CONTROL PLUS N3'!AD47/1000</f>
        <v>6.8629903213365165E-2</v>
      </c>
      <c r="J1001" s="60">
        <f>'DINAMICA CONTROL PLUS N3'!AE47/1000</f>
        <v>8.0344078102986938E-2</v>
      </c>
      <c r="K1001" s="60">
        <f t="shared" ref="K1001:P1001" si="898">K992</f>
        <v>8.2453063013698633E-2</v>
      </c>
      <c r="L1001" s="60">
        <f t="shared" si="898"/>
        <v>4.387591506849315E-2</v>
      </c>
      <c r="M1001" s="60">
        <f t="shared" si="898"/>
        <v>2.0005153424657533E-2</v>
      </c>
      <c r="N1001" s="60">
        <f t="shared" si="898"/>
        <v>2.4366654794520548E-2</v>
      </c>
      <c r="O1001" s="60">
        <f t="shared" si="898"/>
        <v>1.9520857534246573E-2</v>
      </c>
      <c r="P1001" s="60">
        <f t="shared" si="898"/>
        <v>1.9189536986301371E-2</v>
      </c>
    </row>
    <row r="1002" spans="1:20">
      <c r="A1002" s="3" t="str">
        <f t="shared" si="882"/>
        <v>6.1TDMARZO-26DINAMICA CONTROL PLUS N1</v>
      </c>
      <c r="B1002" s="37" t="str">
        <f t="shared" si="883"/>
        <v>DINAMICA CONTROL PLUS N1</v>
      </c>
      <c r="C1002" s="3" t="s">
        <v>32</v>
      </c>
      <c r="D1002" s="38" t="str">
        <f>W25</f>
        <v>MARZO-26</v>
      </c>
      <c r="E1002" s="60">
        <f>'DINAMICA CONTROL PLUS N1 '!G47/1000</f>
        <v>0.12233478516176573</v>
      </c>
      <c r="F1002" s="60">
        <f>'DINAMICA CONTROL PLUS N1 '!H47/1000</f>
        <v>0.13375106864870204</v>
      </c>
      <c r="G1002" s="60">
        <f>'DINAMICA CONTROL PLUS N1 '!I47/1000</f>
        <v>0.11208136058375941</v>
      </c>
      <c r="H1002" s="60">
        <f>'DINAMICA CONTROL PLUS N1 '!J47/1000</f>
        <v>9.8652873308803832E-2</v>
      </c>
      <c r="I1002" s="60">
        <f>'DINAMICA CONTROL PLUS N1 '!K47/1000</f>
        <v>9.0565432257226672E-2</v>
      </c>
      <c r="J1002" s="60">
        <f>'DINAMICA CONTROL PLUS N1 '!L47/1000</f>
        <v>0.1024963469353122</v>
      </c>
      <c r="K1002" s="60">
        <f t="shared" ref="K1002:P1002" si="899">K993</f>
        <v>8.9302378082191783E-2</v>
      </c>
      <c r="L1002" s="60">
        <f t="shared" si="899"/>
        <v>5.07252301369863E-2</v>
      </c>
      <c r="M1002" s="60">
        <f t="shared" si="899"/>
        <v>2.6854468493150683E-2</v>
      </c>
      <c r="N1002" s="60">
        <f t="shared" si="899"/>
        <v>3.3955695890410961E-2</v>
      </c>
      <c r="O1002" s="60">
        <f t="shared" si="899"/>
        <v>3.0479761643835618E-2</v>
      </c>
      <c r="P1002" s="60">
        <f t="shared" si="899"/>
        <v>3.0148441095890412E-2</v>
      </c>
    </row>
    <row r="1003" spans="1:20">
      <c r="A1003" s="3" t="str">
        <f t="shared" si="882"/>
        <v>6.1TDMARZO-26DINAMICA CONTROL PLUS N2</v>
      </c>
      <c r="B1003" s="37" t="str">
        <f t="shared" si="883"/>
        <v>DINAMICA CONTROL PLUS N2</v>
      </c>
      <c r="C1003" s="3" t="s">
        <v>32</v>
      </c>
      <c r="D1003" s="38" t="str">
        <f>W25</f>
        <v>MARZO-26</v>
      </c>
      <c r="E1003" s="60">
        <f>'DINAMICA CONTROL PLUS N2'!G47/1000</f>
        <v>9.6166934584039424E-2</v>
      </c>
      <c r="F1003" s="60">
        <f>'DINAMICA CONTROL PLUS N2'!H47/1000</f>
        <v>0.10763596893229317</v>
      </c>
      <c r="G1003" s="60">
        <f>'DINAMICA CONTROL PLUS N2'!I47/1000</f>
        <v>8.5891228642863429E-2</v>
      </c>
      <c r="H1003" s="60">
        <f>'DINAMICA CONTROL PLUS N2'!J47/1000</f>
        <v>7.2685184434108568E-2</v>
      </c>
      <c r="I1003" s="60">
        <f>'DINAMICA CONTROL PLUS N2'!K47/1000</f>
        <v>6.4943422040935186E-2</v>
      </c>
      <c r="J1003" s="60">
        <f>'DINAMICA CONTROL PLUS N2'!L47/1000</f>
        <v>7.585353185719379E-2</v>
      </c>
      <c r="K1003" s="60">
        <f t="shared" ref="K1003:P1003" si="900">K994</f>
        <v>8.5192789041095895E-2</v>
      </c>
      <c r="L1003" s="60">
        <f t="shared" si="900"/>
        <v>4.6615641095890413E-2</v>
      </c>
      <c r="M1003" s="60">
        <f t="shared" si="900"/>
        <v>2.2744879452054795E-2</v>
      </c>
      <c r="N1003" s="60">
        <f t="shared" si="900"/>
        <v>2.984610684931507E-2</v>
      </c>
      <c r="O1003" s="60">
        <f t="shared" si="900"/>
        <v>2.6370172602739727E-2</v>
      </c>
      <c r="P1003" s="60">
        <f t="shared" si="900"/>
        <v>2.6038852054794524E-2</v>
      </c>
    </row>
    <row r="1004" spans="1:20">
      <c r="A1004" s="3" t="str">
        <f t="shared" si="882"/>
        <v>6.1TDMARZO-26DINAMICA CONTROL PLUS N3</v>
      </c>
      <c r="B1004" s="37" t="str">
        <f t="shared" si="883"/>
        <v>DINAMICA CONTROL PLUS N3</v>
      </c>
      <c r="C1004" s="3" t="s">
        <v>32</v>
      </c>
      <c r="D1004" s="38" t="str">
        <f>W25</f>
        <v>MARZO-26</v>
      </c>
      <c r="E1004" s="60">
        <f>'DINAMICA CONTROL PLUS N3'!G47/1000</f>
        <v>9.1805626154418382E-2</v>
      </c>
      <c r="F1004" s="60">
        <f>'DINAMICA CONTROL PLUS N3'!H47/1000</f>
        <v>0.10328345231289168</v>
      </c>
      <c r="G1004" s="60">
        <f>'DINAMICA CONTROL PLUS N3'!I47/1000</f>
        <v>8.1526206652714095E-2</v>
      </c>
      <c r="H1004" s="60">
        <f>'DINAMICA CONTROL PLUS N3'!J47/1000</f>
        <v>6.8357236288326018E-2</v>
      </c>
      <c r="I1004" s="60">
        <f>'DINAMICA CONTROL PLUS N3'!K47/1000</f>
        <v>6.0673087004886612E-2</v>
      </c>
      <c r="J1004" s="60">
        <f>'DINAMICA CONTROL PLUS N3'!L47/1000</f>
        <v>7.1413062677507397E-2</v>
      </c>
      <c r="K1004" s="60">
        <f t="shared" ref="K1004:P1004" si="901">K995</f>
        <v>8.2453063013698633E-2</v>
      </c>
      <c r="L1004" s="60">
        <f t="shared" si="901"/>
        <v>4.387591506849315E-2</v>
      </c>
      <c r="M1004" s="60">
        <f t="shared" si="901"/>
        <v>2.0005153424657533E-2</v>
      </c>
      <c r="N1004" s="60">
        <f t="shared" si="901"/>
        <v>2.4366654794520548E-2</v>
      </c>
      <c r="O1004" s="60">
        <f t="shared" si="901"/>
        <v>1.9520857534246573E-2</v>
      </c>
      <c r="P1004" s="60">
        <f t="shared" si="901"/>
        <v>1.9189536986301371E-2</v>
      </c>
    </row>
    <row r="1005" spans="1:20">
      <c r="A1005" s="3" t="str">
        <f t="shared" si="882"/>
        <v>2.0TDABRIL-25DINAMICA CONTROL PLUS N1</v>
      </c>
      <c r="B1005" s="37" t="str">
        <f t="shared" si="883"/>
        <v>DINAMICA CONTROL PLUS N1</v>
      </c>
      <c r="C1005" s="3" t="s">
        <v>56</v>
      </c>
      <c r="D1005" s="38" t="str">
        <f>W26</f>
        <v>ABRIL-25</v>
      </c>
      <c r="E1005" s="60">
        <f>'DINAMICA CONTROL PLUS N1 '!AT48/1000</f>
        <v>0.16842457416223153</v>
      </c>
      <c r="F1005" s="60">
        <f>'DINAMICA CONTROL PLUS N1 '!AU48/1000</f>
        <v>0.12073636268061094</v>
      </c>
      <c r="G1005" s="60">
        <f>'DINAMICA CONTROL PLUS N1 '!AV48/1000</f>
        <v>9.4231385658213901E-2</v>
      </c>
      <c r="H1005" s="60"/>
      <c r="I1005" s="60"/>
      <c r="J1005" s="60"/>
      <c r="K1005" s="60">
        <f t="shared" ref="K1005:L1005" si="902">K996</f>
        <v>9.7820309589041102E-2</v>
      </c>
      <c r="L1005" s="60">
        <f t="shared" si="902"/>
        <v>5.1302528767123289E-2</v>
      </c>
      <c r="M1005" s="60"/>
      <c r="N1005" s="60"/>
      <c r="O1005" s="60"/>
      <c r="P1005" s="60"/>
    </row>
    <row r="1006" spans="1:20">
      <c r="A1006" s="3" t="str">
        <f t="shared" si="882"/>
        <v>2.0TDABRIL-25DINAMICA CONTROL PLUS N2</v>
      </c>
      <c r="B1006" s="37" t="str">
        <f t="shared" si="883"/>
        <v>DINAMICA CONTROL PLUS N2</v>
      </c>
      <c r="C1006" s="3" t="s">
        <v>56</v>
      </c>
      <c r="D1006" s="38" t="str">
        <f>W26</f>
        <v>ABRIL-25</v>
      </c>
      <c r="E1006" s="60">
        <f>'DINAMICA CONTROL PLUS N2'!AT48/1000</f>
        <v>0.14468680435654835</v>
      </c>
      <c r="F1006" s="60">
        <f>'DINAMICA CONTROL PLUS N2'!AU48/1000</f>
        <v>9.6547223168708007E-2</v>
      </c>
      <c r="G1006" s="60">
        <f>'DINAMICA CONTROL PLUS N2'!AV48/1000</f>
        <v>6.9934769594506063E-2</v>
      </c>
      <c r="H1006" s="60"/>
      <c r="I1006" s="60"/>
      <c r="J1006" s="60"/>
      <c r="K1006" s="60">
        <f t="shared" ref="K1006:L1006" si="903">K997</f>
        <v>9.2340857534246576E-2</v>
      </c>
      <c r="L1006" s="60">
        <f t="shared" si="903"/>
        <v>4.5823076712328763E-2</v>
      </c>
      <c r="M1006" s="60"/>
      <c r="N1006" s="60"/>
      <c r="O1006" s="60"/>
      <c r="P1006" s="60"/>
    </row>
    <row r="1007" spans="1:20">
      <c r="A1007" s="3" t="str">
        <f t="shared" si="882"/>
        <v>2.0TDABRIL-25DINAMICA CONTROL PLUS N3</v>
      </c>
      <c r="B1007" s="37" t="str">
        <f t="shared" si="883"/>
        <v>DINAMICA CONTROL PLUS N3</v>
      </c>
      <c r="C1007" s="3" t="s">
        <v>56</v>
      </c>
      <c r="D1007" s="38" t="str">
        <f>W26</f>
        <v>ABRIL-25</v>
      </c>
      <c r="E1007" s="60">
        <f>'DINAMICA CONTROL PLUS N3'!AT48/1000</f>
        <v>0.13756547341484338</v>
      </c>
      <c r="F1007" s="60">
        <f>'DINAMICA CONTROL PLUS N3'!AU48/1000</f>
        <v>8.9290481315137157E-2</v>
      </c>
      <c r="G1007" s="60">
        <f>'DINAMICA CONTROL PLUS N3'!AV48/1000</f>
        <v>6.2645784775393731E-2</v>
      </c>
      <c r="H1007" s="60"/>
      <c r="I1007" s="60"/>
      <c r="J1007" s="60"/>
      <c r="K1007" s="60">
        <f t="shared" ref="K1007:L1007" si="904">K998</f>
        <v>8.686140547945205E-2</v>
      </c>
      <c r="L1007" s="60">
        <f t="shared" si="904"/>
        <v>4.0343624657534244E-2</v>
      </c>
      <c r="M1007" s="60"/>
      <c r="N1007" s="60"/>
      <c r="O1007" s="60"/>
      <c r="P1007" s="60"/>
    </row>
    <row r="1008" spans="1:20">
      <c r="A1008" s="3" t="str">
        <f t="shared" si="882"/>
        <v>3.0TDABRIL-25DINAMICA CONTROL PLUS N1</v>
      </c>
      <c r="B1008" s="37" t="str">
        <f t="shared" si="883"/>
        <v>DINAMICA CONTROL PLUS N1</v>
      </c>
      <c r="C1008" s="3" t="s">
        <v>31</v>
      </c>
      <c r="D1008" s="38" t="str">
        <f>W26</f>
        <v>ABRIL-25</v>
      </c>
      <c r="E1008" s="60">
        <f>'DINAMICA CONTROL PLUS N1 '!Z48/1000</f>
        <v>0</v>
      </c>
      <c r="F1008" s="60">
        <f>'DINAMICA CONTROL PLUS N1 '!AA48/1000</f>
        <v>0.14329762564972251</v>
      </c>
      <c r="G1008" s="60">
        <f>'DINAMICA CONTROL PLUS N1 '!AB48/1000</f>
        <v>0.1155188219444399</v>
      </c>
      <c r="H1008" s="60">
        <f>'DINAMICA CONTROL PLUS N1 '!AC48/1000</f>
        <v>9.7923034306804088E-2</v>
      </c>
      <c r="I1008" s="60">
        <f>'DINAMICA CONTROL PLUS N1 '!AD48/1000</f>
        <v>8.9926397571183092E-2</v>
      </c>
      <c r="J1008" s="60">
        <f>'DINAMICA CONTROL PLUS N1 '!AE48/1000</f>
        <v>8.5799282053572568E-2</v>
      </c>
      <c r="K1008" s="60">
        <f t="shared" ref="K1008:P1008" si="905">K999</f>
        <v>6.4046375342465753E-2</v>
      </c>
      <c r="L1008" s="60">
        <f t="shared" si="905"/>
        <v>3.7308550684931503E-2</v>
      </c>
      <c r="M1008" s="60">
        <f t="shared" si="905"/>
        <v>2.0497353424657534E-2</v>
      </c>
      <c r="N1008" s="60">
        <f t="shared" si="905"/>
        <v>2.9825569863013698E-2</v>
      </c>
      <c r="O1008" s="60">
        <f t="shared" si="905"/>
        <v>3.1544797260273975E-2</v>
      </c>
      <c r="P1008" s="60">
        <f t="shared" si="905"/>
        <v>3.1348731506849317E-2</v>
      </c>
    </row>
    <row r="1009" spans="1:20">
      <c r="A1009" s="3" t="str">
        <f t="shared" si="882"/>
        <v>3.0TDABRIL-25DINAMICA CONTROL PLUS N2</v>
      </c>
      <c r="B1009" s="37" t="str">
        <f t="shared" si="883"/>
        <v>DINAMICA CONTROL PLUS N2</v>
      </c>
      <c r="C1009" s="3" t="s">
        <v>31</v>
      </c>
      <c r="D1009" s="38" t="str">
        <f>W26</f>
        <v>ABRIL-25</v>
      </c>
      <c r="E1009" s="60">
        <f>'DINAMICA CONTROL PLUS N2'!Z48/1000</f>
        <v>0</v>
      </c>
      <c r="F1009" s="60">
        <f>'DINAMICA CONTROL PLUS N2'!AA48/1000</f>
        <v>0.1264589934529077</v>
      </c>
      <c r="G1009" s="60">
        <f>'DINAMICA CONTROL PLUS N2'!AB48/1000</f>
        <v>9.8604849647343881E-2</v>
      </c>
      <c r="H1009" s="60">
        <f>'DINAMICA CONTROL PLUS N2'!AC48/1000</f>
        <v>8.1338448857736084E-2</v>
      </c>
      <c r="I1009" s="60">
        <f>'DINAMICA CONTROL PLUS N2'!AD48/1000</f>
        <v>7.336245751510248E-2</v>
      </c>
      <c r="J1009" s="60">
        <f>'DINAMICA CONTROL PLUS N2'!AE48/1000</f>
        <v>6.879165080897709E-2</v>
      </c>
      <c r="K1009" s="60">
        <f t="shared" ref="K1009:P1009" si="906">K1000</f>
        <v>5.9936786301369858E-2</v>
      </c>
      <c r="L1009" s="60">
        <f t="shared" si="906"/>
        <v>3.3198961643835616E-2</v>
      </c>
      <c r="M1009" s="60">
        <f t="shared" si="906"/>
        <v>1.6387764383561643E-2</v>
      </c>
      <c r="N1009" s="60">
        <f t="shared" si="906"/>
        <v>2.5715980821917811E-2</v>
      </c>
      <c r="O1009" s="60">
        <f t="shared" si="906"/>
        <v>2.7435208219178085E-2</v>
      </c>
      <c r="P1009" s="60">
        <f t="shared" si="906"/>
        <v>2.7239142465753426E-2</v>
      </c>
    </row>
    <row r="1010" spans="1:20">
      <c r="A1010" s="3" t="str">
        <f t="shared" si="882"/>
        <v>3.0TDABRIL-25DINAMICA CONTROL PLUS N3</v>
      </c>
      <c r="B1010" s="37" t="str">
        <f t="shared" si="883"/>
        <v>DINAMICA CONTROL PLUS N3</v>
      </c>
      <c r="C1010" s="3" t="s">
        <v>31</v>
      </c>
      <c r="D1010" s="38" t="str">
        <f>W26</f>
        <v>ABRIL-25</v>
      </c>
      <c r="E1010" s="60">
        <f>'DINAMICA CONTROL PLUS N3'!Z48/1000</f>
        <v>0</v>
      </c>
      <c r="F1010" s="60">
        <f>'DINAMICA CONTROL PLUS N3'!AA48/1000</f>
        <v>0.12164795568238918</v>
      </c>
      <c r="G1010" s="60">
        <f>'DINAMICA CONTROL PLUS N3'!AB48/1000</f>
        <v>9.3772286133887883E-2</v>
      </c>
      <c r="H1010" s="60">
        <f>'DINAMICA CONTROL PLUS N3'!AC48/1000</f>
        <v>7.6599995872288093E-2</v>
      </c>
      <c r="I1010" s="60">
        <f>'DINAMICA CONTROL PLUS N3'!AD48/1000</f>
        <v>6.8629903213365165E-2</v>
      </c>
      <c r="J1010" s="60">
        <f>'DINAMICA CONTROL PLUS N3'!AE48/1000</f>
        <v>6.393232759623553E-2</v>
      </c>
      <c r="K1010" s="60">
        <f t="shared" ref="K1010:P1010" si="907">K1001</f>
        <v>8.2453063013698633E-2</v>
      </c>
      <c r="L1010" s="60">
        <f t="shared" si="907"/>
        <v>4.387591506849315E-2</v>
      </c>
      <c r="M1010" s="60">
        <f t="shared" si="907"/>
        <v>2.0005153424657533E-2</v>
      </c>
      <c r="N1010" s="60">
        <f t="shared" si="907"/>
        <v>2.4366654794520548E-2</v>
      </c>
      <c r="O1010" s="60">
        <f t="shared" si="907"/>
        <v>1.9520857534246573E-2</v>
      </c>
      <c r="P1010" s="60">
        <f t="shared" si="907"/>
        <v>1.9189536986301371E-2</v>
      </c>
      <c r="R1010" s="163"/>
      <c r="S1010" s="163"/>
      <c r="T1010" s="163"/>
    </row>
    <row r="1011" spans="1:20">
      <c r="A1011" s="3" t="str">
        <f t="shared" si="882"/>
        <v>6.1TDABRIL-25DINAMICA CONTROL PLUS N1</v>
      </c>
      <c r="B1011" s="37" t="str">
        <f t="shared" si="883"/>
        <v>DINAMICA CONTROL PLUS N1</v>
      </c>
      <c r="C1011" s="3" t="s">
        <v>32</v>
      </c>
      <c r="D1011" s="38" t="str">
        <f>W26</f>
        <v>ABRIL-25</v>
      </c>
      <c r="E1011" s="60">
        <f>'DINAMICA CONTROL PLUS N1 '!G48/1000</f>
        <v>0</v>
      </c>
      <c r="F1011" s="60">
        <f>'DINAMICA CONTROL PLUS N1 '!H48/1000</f>
        <v>0.13375106864870204</v>
      </c>
      <c r="G1011" s="60">
        <f>'DINAMICA CONTROL PLUS N1 '!I48/1000</f>
        <v>0.11208136058375941</v>
      </c>
      <c r="H1011" s="60">
        <f>'DINAMICA CONTROL PLUS N1 '!J48/1000</f>
        <v>9.8652873308803832E-2</v>
      </c>
      <c r="I1011" s="60">
        <f>'DINAMICA CONTROL PLUS N1 '!K48/1000</f>
        <v>9.0565432257226672E-2</v>
      </c>
      <c r="J1011" s="60">
        <f>'DINAMICA CONTROL PLUS N1 '!L48/1000</f>
        <v>8.803109205230171E-2</v>
      </c>
      <c r="K1011" s="60">
        <f t="shared" ref="K1011:P1011" si="908">K1002</f>
        <v>8.9302378082191783E-2</v>
      </c>
      <c r="L1011" s="60">
        <f t="shared" si="908"/>
        <v>5.07252301369863E-2</v>
      </c>
      <c r="M1011" s="60">
        <f t="shared" si="908"/>
        <v>2.6854468493150683E-2</v>
      </c>
      <c r="N1011" s="60">
        <f t="shared" si="908"/>
        <v>3.3955695890410961E-2</v>
      </c>
      <c r="O1011" s="60">
        <f t="shared" si="908"/>
        <v>3.0479761643835618E-2</v>
      </c>
      <c r="P1011" s="60">
        <f t="shared" si="908"/>
        <v>3.0148441095890412E-2</v>
      </c>
    </row>
    <row r="1012" spans="1:20">
      <c r="A1012" s="3" t="str">
        <f t="shared" si="882"/>
        <v>6.1TDABRIL-25DINAMICA CONTROL PLUS N2</v>
      </c>
      <c r="B1012" s="37" t="str">
        <f t="shared" si="883"/>
        <v>DINAMICA CONTROL PLUS N2</v>
      </c>
      <c r="C1012" s="3" t="s">
        <v>32</v>
      </c>
      <c r="D1012" s="38" t="str">
        <f>W26</f>
        <v>ABRIL-25</v>
      </c>
      <c r="E1012" s="60">
        <f>'DINAMICA CONTROL PLUS N2'!G48/1000</f>
        <v>0</v>
      </c>
      <c r="F1012" s="60">
        <f>'DINAMICA CONTROL PLUS N2'!H48/1000</f>
        <v>0.10763596893229317</v>
      </c>
      <c r="G1012" s="60">
        <f>'DINAMICA CONTROL PLUS N2'!I48/1000</f>
        <v>8.5891228642863429E-2</v>
      </c>
      <c r="H1012" s="60">
        <f>'DINAMICA CONTROL PLUS N2'!J48/1000</f>
        <v>7.2685184434108568E-2</v>
      </c>
      <c r="I1012" s="60">
        <f>'DINAMICA CONTROL PLUS N2'!K48/1000</f>
        <v>6.4943422040935186E-2</v>
      </c>
      <c r="J1012" s="60">
        <f>'DINAMICA CONTROL PLUS N2'!L48/1000</f>
        <v>6.1615650472931709E-2</v>
      </c>
      <c r="K1012" s="60">
        <f t="shared" ref="K1012:P1012" si="909">K1003</f>
        <v>8.5192789041095895E-2</v>
      </c>
      <c r="L1012" s="60">
        <f t="shared" si="909"/>
        <v>4.6615641095890413E-2</v>
      </c>
      <c r="M1012" s="60">
        <f t="shared" si="909"/>
        <v>2.2744879452054795E-2</v>
      </c>
      <c r="N1012" s="60">
        <f t="shared" si="909"/>
        <v>2.984610684931507E-2</v>
      </c>
      <c r="O1012" s="60">
        <f t="shared" si="909"/>
        <v>2.6370172602739727E-2</v>
      </c>
      <c r="P1012" s="60">
        <f t="shared" si="909"/>
        <v>2.6038852054794524E-2</v>
      </c>
    </row>
    <row r="1013" spans="1:20">
      <c r="A1013" s="3" t="str">
        <f t="shared" si="882"/>
        <v>6.1TDABRIL-25DINAMICA CONTROL PLUS N3</v>
      </c>
      <c r="B1013" s="37" t="str">
        <f t="shared" si="883"/>
        <v>DINAMICA CONTROL PLUS N3</v>
      </c>
      <c r="C1013" s="3" t="s">
        <v>32</v>
      </c>
      <c r="D1013" s="38" t="str">
        <f>W26</f>
        <v>ABRIL-25</v>
      </c>
      <c r="E1013" s="60">
        <f>'DINAMICA CONTROL PLUS N3'!G48/1000</f>
        <v>0</v>
      </c>
      <c r="F1013" s="60">
        <f>'DINAMICA CONTROL PLUS N3'!H48/1000</f>
        <v>0.10328345231289168</v>
      </c>
      <c r="G1013" s="60">
        <f>'DINAMICA CONTROL PLUS N3'!I48/1000</f>
        <v>8.1526206652714095E-2</v>
      </c>
      <c r="H1013" s="60">
        <f>'DINAMICA CONTROL PLUS N3'!J48/1000</f>
        <v>6.8357236288326018E-2</v>
      </c>
      <c r="I1013" s="60">
        <f>'DINAMICA CONTROL PLUS N3'!K48/1000</f>
        <v>6.0673087004886612E-2</v>
      </c>
      <c r="J1013" s="60">
        <f>'DINAMICA CONTROL PLUS N3'!L48/1000</f>
        <v>5.7213076876370041E-2</v>
      </c>
      <c r="K1013" s="60">
        <f t="shared" ref="K1013:P1013" si="910">K1004</f>
        <v>8.2453063013698633E-2</v>
      </c>
      <c r="L1013" s="60">
        <f t="shared" si="910"/>
        <v>4.387591506849315E-2</v>
      </c>
      <c r="M1013" s="60">
        <f t="shared" si="910"/>
        <v>2.0005153424657533E-2</v>
      </c>
      <c r="N1013" s="60">
        <f t="shared" si="910"/>
        <v>2.4366654794520548E-2</v>
      </c>
      <c r="O1013" s="60">
        <f t="shared" si="910"/>
        <v>1.9520857534246573E-2</v>
      </c>
      <c r="P1013" s="60">
        <f t="shared" si="910"/>
        <v>1.9189536986301371E-2</v>
      </c>
    </row>
    <row r="1014" spans="1:20">
      <c r="A1014" s="3" t="str">
        <f t="shared" si="882"/>
        <v>2.0TDMAYO-25DINAMICA CONTROL PLUS N1</v>
      </c>
      <c r="B1014" s="37" t="str">
        <f t="shared" si="883"/>
        <v>DINAMICA CONTROL PLUS N1</v>
      </c>
      <c r="C1014" s="3" t="s">
        <v>56</v>
      </c>
      <c r="D1014" s="38" t="str">
        <f>W27</f>
        <v>MAYO-25</v>
      </c>
      <c r="E1014" s="60">
        <f>'DINAMICA CONTROL PLUS N1 '!AT49/1000</f>
        <v>0.15386725943362051</v>
      </c>
      <c r="F1014" s="60">
        <f>'DINAMICA CONTROL PLUS N1 '!AU49/1000</f>
        <v>0.10623268880957019</v>
      </c>
      <c r="G1014" s="60">
        <f>'DINAMICA CONTROL PLUS N1 '!AV49/1000</f>
        <v>8.2174153399690503E-2</v>
      </c>
      <c r="H1014" s="60"/>
      <c r="I1014" s="60"/>
      <c r="J1014" s="60"/>
      <c r="K1014" s="60">
        <f t="shared" ref="K1014:L1014" si="911">K1005</f>
        <v>9.7820309589041102E-2</v>
      </c>
      <c r="L1014" s="60">
        <f t="shared" si="911"/>
        <v>5.1302528767123289E-2</v>
      </c>
      <c r="M1014" s="60"/>
      <c r="N1014" s="60"/>
      <c r="O1014" s="60"/>
      <c r="P1014" s="60"/>
    </row>
    <row r="1015" spans="1:20">
      <c r="A1015" s="3" t="str">
        <f t="shared" si="882"/>
        <v>2.0TDMAYO-25DINAMICA CONTROL PLUS N2</v>
      </c>
      <c r="B1015" s="37" t="str">
        <f t="shared" si="883"/>
        <v>DINAMICA CONTROL PLUS N2</v>
      </c>
      <c r="C1015" s="3" t="s">
        <v>56</v>
      </c>
      <c r="D1015" s="38" t="str">
        <f>W27</f>
        <v>MAYO-25</v>
      </c>
      <c r="E1015" s="60">
        <f>'DINAMICA CONTROL PLUS N2'!AT49/1000</f>
        <v>0.13043419870180784</v>
      </c>
      <c r="F1015" s="60">
        <f>'DINAMICA CONTROL PLUS N2'!AU49/1000</f>
        <v>8.2392553905362209E-2</v>
      </c>
      <c r="G1015" s="60">
        <f>'DINAMICA CONTROL PLUS N2'!AV49/1000</f>
        <v>5.8240440973142266E-2</v>
      </c>
      <c r="H1015" s="60"/>
      <c r="I1015" s="60"/>
      <c r="J1015" s="60"/>
      <c r="K1015" s="60">
        <f t="shared" ref="K1015:L1015" si="912">K1006</f>
        <v>9.2340857534246576E-2</v>
      </c>
      <c r="L1015" s="60">
        <f t="shared" si="912"/>
        <v>4.5823076712328763E-2</v>
      </c>
      <c r="M1015" s="60"/>
      <c r="N1015" s="60"/>
      <c r="O1015" s="60"/>
      <c r="P1015" s="60"/>
    </row>
    <row r="1016" spans="1:20">
      <c r="A1016" s="3" t="str">
        <f t="shared" si="882"/>
        <v>2.0TDMAYO-25DINAMICA CONTROL PLUS N3</v>
      </c>
      <c r="B1016" s="37" t="str">
        <f t="shared" si="883"/>
        <v>DINAMICA CONTROL PLUS N3</v>
      </c>
      <c r="C1016" s="3" t="s">
        <v>56</v>
      </c>
      <c r="D1016" s="38" t="str">
        <f>W27</f>
        <v>MAYO-25</v>
      </c>
      <c r="E1016" s="60">
        <f>'DINAMICA CONTROL PLUS N3'!AT49/1000</f>
        <v>0.12340428048226405</v>
      </c>
      <c r="F1016" s="60">
        <f>'DINAMICA CONTROL PLUS N3'!AU49/1000</f>
        <v>7.5240513434099793E-2</v>
      </c>
      <c r="G1016" s="60">
        <f>'DINAMICA CONTROL PLUS N3'!AV49/1000</f>
        <v>5.1060327245177797E-2</v>
      </c>
      <c r="H1016" s="60"/>
      <c r="I1016" s="60"/>
      <c r="J1016" s="60"/>
      <c r="K1016" s="60">
        <f t="shared" ref="K1016:L1016" si="913">K1007</f>
        <v>8.686140547945205E-2</v>
      </c>
      <c r="L1016" s="60">
        <f t="shared" si="913"/>
        <v>4.0343624657534244E-2</v>
      </c>
      <c r="M1016" s="60"/>
      <c r="N1016" s="60"/>
      <c r="O1016" s="60"/>
      <c r="P1016" s="60"/>
    </row>
    <row r="1017" spans="1:20">
      <c r="A1017" s="3" t="str">
        <f t="shared" si="882"/>
        <v>3.0TDMAYO-25DINAMICA CONTROL PLUS N1</v>
      </c>
      <c r="B1017" s="37" t="str">
        <f t="shared" si="883"/>
        <v>DINAMICA CONTROL PLUS N1</v>
      </c>
      <c r="C1017" s="3" t="s">
        <v>31</v>
      </c>
      <c r="D1017" s="38" t="str">
        <f>W27</f>
        <v>MAYO-25</v>
      </c>
      <c r="E1017" s="60">
        <f>'DINAMICA CONTROL PLUS N1 '!Z49/1000</f>
        <v>0</v>
      </c>
      <c r="F1017" s="60">
        <f>'DINAMICA CONTROL PLUS N1 '!AA49/1000</f>
        <v>0</v>
      </c>
      <c r="G1017" s="60">
        <f>'DINAMICA CONTROL PLUS N1 '!AB49/1000</f>
        <v>0.1468838648877229</v>
      </c>
      <c r="H1017" s="60">
        <f>'DINAMICA CONTROL PLUS N1 '!AC49/1000</f>
        <v>8.1715511421541459E-2</v>
      </c>
      <c r="I1017" s="60">
        <f>'DINAMICA CONTROL PLUS N1 '!AD49/1000</f>
        <v>7.8211548524060023E-2</v>
      </c>
      <c r="J1017" s="60">
        <f>'DINAMICA CONTROL PLUS N1 '!AE49/1000</f>
        <v>7.3859630573488863E-2</v>
      </c>
      <c r="K1017" s="60">
        <f t="shared" ref="K1017:P1017" si="914">K1008</f>
        <v>6.4046375342465753E-2</v>
      </c>
      <c r="L1017" s="60">
        <f t="shared" si="914"/>
        <v>3.7308550684931503E-2</v>
      </c>
      <c r="M1017" s="60">
        <f t="shared" si="914"/>
        <v>2.0497353424657534E-2</v>
      </c>
      <c r="N1017" s="60">
        <f t="shared" si="914"/>
        <v>2.9825569863013698E-2</v>
      </c>
      <c r="O1017" s="60">
        <f t="shared" si="914"/>
        <v>3.1544797260273975E-2</v>
      </c>
      <c r="P1017" s="60">
        <f t="shared" si="914"/>
        <v>3.1348731506849317E-2</v>
      </c>
    </row>
    <row r="1018" spans="1:20">
      <c r="A1018" s="3" t="str">
        <f t="shared" si="882"/>
        <v>3.0TDMAYO-25DINAMICA CONTROL PLUS N2</v>
      </c>
      <c r="B1018" s="37" t="str">
        <f t="shared" si="883"/>
        <v>DINAMICA CONTROL PLUS N2</v>
      </c>
      <c r="C1018" s="3" t="s">
        <v>31</v>
      </c>
      <c r="D1018" s="38" t="str">
        <f>W27</f>
        <v>MAYO-25</v>
      </c>
      <c r="E1018" s="60">
        <f>'DINAMICA CONTROL PLUS N2'!Z49/1000</f>
        <v>0</v>
      </c>
      <c r="F1018" s="60">
        <f>'DINAMICA CONTROL PLUS N2'!AA49/1000</f>
        <v>0</v>
      </c>
      <c r="G1018" s="60">
        <f>'DINAMICA CONTROL PLUS N2'!AB49/1000</f>
        <v>0.13065525948993803</v>
      </c>
      <c r="H1018" s="60">
        <f>'DINAMICA CONTROL PLUS N2'!AC49/1000</f>
        <v>6.5348808619593912E-2</v>
      </c>
      <c r="I1018" s="60">
        <f>'DINAMICA CONTROL PLUS N2'!AD49/1000</f>
        <v>6.1851131333807208E-2</v>
      </c>
      <c r="J1018" s="60">
        <f>'DINAMICA CONTROL PLUS N2'!AE49/1000</f>
        <v>5.7106031874905108E-2</v>
      </c>
      <c r="K1018" s="60">
        <f t="shared" ref="K1018:P1018" si="915">K1009</f>
        <v>5.9936786301369858E-2</v>
      </c>
      <c r="L1018" s="60">
        <f t="shared" si="915"/>
        <v>3.3198961643835616E-2</v>
      </c>
      <c r="M1018" s="60">
        <f t="shared" si="915"/>
        <v>1.6387764383561643E-2</v>
      </c>
      <c r="N1018" s="60">
        <f t="shared" si="915"/>
        <v>2.5715980821917811E-2</v>
      </c>
      <c r="O1018" s="60">
        <f t="shared" si="915"/>
        <v>2.7435208219178085E-2</v>
      </c>
      <c r="P1018" s="60">
        <f t="shared" si="915"/>
        <v>2.7239142465753426E-2</v>
      </c>
    </row>
    <row r="1019" spans="1:20">
      <c r="A1019" s="3" t="str">
        <f t="shared" si="882"/>
        <v>3.0TDMAYO-25DINAMICA CONTROL PLUS N3</v>
      </c>
      <c r="B1019" s="37" t="str">
        <f t="shared" si="883"/>
        <v>DINAMICA CONTROL PLUS N3</v>
      </c>
      <c r="C1019" s="3" t="s">
        <v>31</v>
      </c>
      <c r="D1019" s="38" t="str">
        <f>W27</f>
        <v>MAYO-25</v>
      </c>
      <c r="E1019" s="60">
        <f>'DINAMICA CONTROL PLUS N3'!Z49/1000</f>
        <v>0</v>
      </c>
      <c r="F1019" s="60">
        <f>'DINAMICA CONTROL PLUS N3'!AA49/1000</f>
        <v>0</v>
      </c>
      <c r="G1019" s="60">
        <f>'DINAMICA CONTROL PLUS N3'!AB49/1000</f>
        <v>0.12601851509057094</v>
      </c>
      <c r="H1019" s="60">
        <f>'DINAMICA CONTROL PLUS N3'!AC49/1000</f>
        <v>6.0672607819037466E-2</v>
      </c>
      <c r="I1019" s="60">
        <f>'DINAMICA CONTROL PLUS N3'!AD49/1000</f>
        <v>5.7176726422306416E-2</v>
      </c>
      <c r="J1019" s="60">
        <f>'DINAMICA CONTROL PLUS N3'!AE49/1000</f>
        <v>5.2319289389595458E-2</v>
      </c>
      <c r="K1019" s="60">
        <f t="shared" ref="K1019:P1019" si="916">K1010</f>
        <v>8.2453063013698633E-2</v>
      </c>
      <c r="L1019" s="60">
        <f t="shared" si="916"/>
        <v>4.387591506849315E-2</v>
      </c>
      <c r="M1019" s="60">
        <f t="shared" si="916"/>
        <v>2.0005153424657533E-2</v>
      </c>
      <c r="N1019" s="60">
        <f t="shared" si="916"/>
        <v>2.4366654794520548E-2</v>
      </c>
      <c r="O1019" s="60">
        <f t="shared" si="916"/>
        <v>1.9520857534246573E-2</v>
      </c>
      <c r="P1019" s="60">
        <f t="shared" si="916"/>
        <v>1.9189536986301371E-2</v>
      </c>
    </row>
    <row r="1020" spans="1:20">
      <c r="A1020" s="3" t="str">
        <f t="shared" si="882"/>
        <v>6.1TDMAYO-25DINAMICA CONTROL PLUS N1</v>
      </c>
      <c r="B1020" s="37" t="str">
        <f t="shared" si="883"/>
        <v>DINAMICA CONTROL PLUS N1</v>
      </c>
      <c r="C1020" s="3" t="s">
        <v>32</v>
      </c>
      <c r="D1020" s="38" t="str">
        <f>W27</f>
        <v>MAYO-25</v>
      </c>
      <c r="E1020" s="60">
        <f>'DINAMICA CONTROL PLUS N1 '!G49/1000</f>
        <v>0</v>
      </c>
      <c r="F1020" s="60">
        <f>'DINAMICA CONTROL PLUS N1 '!H49/1000</f>
        <v>0</v>
      </c>
      <c r="G1020" s="60">
        <f>'DINAMICA CONTROL PLUS N1 '!I49/1000</f>
        <v>0.14300867120794564</v>
      </c>
      <c r="H1020" s="60">
        <f>'DINAMICA CONTROL PLUS N1 '!J49/1000</f>
        <v>8.4282235827108601E-2</v>
      </c>
      <c r="I1020" s="60">
        <f>'DINAMICA CONTROL PLUS N1 '!K49/1000</f>
        <v>8.0498688027807089E-2</v>
      </c>
      <c r="J1020" s="60">
        <f>'DINAMICA CONTROL PLUS N1 '!L49/1000</f>
        <v>7.7655764641119646E-2</v>
      </c>
      <c r="K1020" s="60">
        <f t="shared" ref="K1020:P1020" si="917">K1011</f>
        <v>8.9302378082191783E-2</v>
      </c>
      <c r="L1020" s="60">
        <f t="shared" si="917"/>
        <v>5.07252301369863E-2</v>
      </c>
      <c r="M1020" s="60">
        <f t="shared" si="917"/>
        <v>2.6854468493150683E-2</v>
      </c>
      <c r="N1020" s="60">
        <f t="shared" si="917"/>
        <v>3.3955695890410961E-2</v>
      </c>
      <c r="O1020" s="60">
        <f t="shared" si="917"/>
        <v>3.0479761643835618E-2</v>
      </c>
      <c r="P1020" s="60">
        <f t="shared" si="917"/>
        <v>3.0148441095890412E-2</v>
      </c>
    </row>
    <row r="1021" spans="1:20">
      <c r="A1021" s="3" t="str">
        <f t="shared" si="882"/>
        <v>6.1TDMAYO-25DINAMICA CONTROL PLUS N2</v>
      </c>
      <c r="B1021" s="37" t="str">
        <f t="shared" si="883"/>
        <v>DINAMICA CONTROL PLUS N2</v>
      </c>
      <c r="C1021" s="3" t="s">
        <v>32</v>
      </c>
      <c r="D1021" s="38" t="str">
        <f>W27</f>
        <v>MAYO-25</v>
      </c>
      <c r="E1021" s="60">
        <f>'DINAMICA CONTROL PLUS N2'!G49/1000</f>
        <v>0</v>
      </c>
      <c r="F1021" s="60">
        <f>'DINAMICA CONTROL PLUS N2'!H49/1000</f>
        <v>0</v>
      </c>
      <c r="G1021" s="60">
        <f>'DINAMICA CONTROL PLUS N2'!I49/1000</f>
        <v>0.11728138444580517</v>
      </c>
      <c r="H1021" s="60">
        <f>'DINAMICA CONTROL PLUS N2'!J49/1000</f>
        <v>5.8461688480338822E-2</v>
      </c>
      <c r="I1021" s="60">
        <f>'DINAMICA CONTROL PLUS N2'!K49/1000</f>
        <v>5.4985391888914298E-2</v>
      </c>
      <c r="J1021" s="60">
        <f>'DINAMICA CONTROL PLUS N2'!L49/1000</f>
        <v>5.1426613595491555E-2</v>
      </c>
      <c r="K1021" s="60">
        <f t="shared" ref="K1021:P1021" si="918">K1012</f>
        <v>8.5192789041095895E-2</v>
      </c>
      <c r="L1021" s="60">
        <f t="shared" si="918"/>
        <v>4.6615641095890413E-2</v>
      </c>
      <c r="M1021" s="60">
        <f t="shared" si="918"/>
        <v>2.2744879452054795E-2</v>
      </c>
      <c r="N1021" s="60">
        <f t="shared" si="918"/>
        <v>2.984610684931507E-2</v>
      </c>
      <c r="O1021" s="60">
        <f t="shared" si="918"/>
        <v>2.6370172602739727E-2</v>
      </c>
      <c r="P1021" s="60">
        <f t="shared" si="918"/>
        <v>2.6038852054794524E-2</v>
      </c>
    </row>
    <row r="1022" spans="1:20">
      <c r="A1022" s="3" t="str">
        <f t="shared" si="882"/>
        <v>6.1TDMAYO-25DINAMICA CONTROL PLUS N3</v>
      </c>
      <c r="B1022" s="37" t="str">
        <f t="shared" si="883"/>
        <v>DINAMICA CONTROL PLUS N3</v>
      </c>
      <c r="C1022" s="3" t="s">
        <v>32</v>
      </c>
      <c r="D1022" s="38" t="str">
        <f>W27</f>
        <v>MAYO-25</v>
      </c>
      <c r="E1022" s="60">
        <f>'DINAMICA CONTROL PLUS N3'!G49/1000</f>
        <v>0</v>
      </c>
      <c r="F1022" s="60">
        <f>'DINAMICA CONTROL PLUS N3'!H49/1000</f>
        <v>0</v>
      </c>
      <c r="G1022" s="60">
        <f>'DINAMICA CONTROL PLUS N3'!I49/1000</f>
        <v>0.11299350331878176</v>
      </c>
      <c r="H1022" s="60">
        <f>'DINAMICA CONTROL PLUS N3'!J49/1000</f>
        <v>5.4158263922543859E-2</v>
      </c>
      <c r="I1022" s="60">
        <f>'DINAMICA CONTROL PLUS N3'!K49/1000</f>
        <v>5.0733175865765506E-2</v>
      </c>
      <c r="J1022" s="60">
        <f>'DINAMICA CONTROL PLUS N3'!L49/1000</f>
        <v>4.7055088421220199E-2</v>
      </c>
      <c r="K1022" s="60">
        <f t="shared" ref="K1022:P1022" si="919">K1013</f>
        <v>8.2453063013698633E-2</v>
      </c>
      <c r="L1022" s="60">
        <f t="shared" si="919"/>
        <v>4.387591506849315E-2</v>
      </c>
      <c r="M1022" s="60">
        <f t="shared" si="919"/>
        <v>2.0005153424657533E-2</v>
      </c>
      <c r="N1022" s="60">
        <f t="shared" si="919"/>
        <v>2.4366654794520548E-2</v>
      </c>
      <c r="O1022" s="60">
        <f t="shared" si="919"/>
        <v>1.9520857534246573E-2</v>
      </c>
      <c r="P1022" s="60">
        <f t="shared" si="919"/>
        <v>1.9189536986301371E-2</v>
      </c>
    </row>
    <row r="1023" spans="1:20">
      <c r="A1023" s="3" t="str">
        <f t="shared" si="882"/>
        <v>2.0TDJUNIO-25DINAMICA CONTROL PLUS N1</v>
      </c>
      <c r="B1023" s="37" t="str">
        <f t="shared" si="883"/>
        <v>DINAMICA CONTROL PLUS N1</v>
      </c>
      <c r="C1023" s="3" t="s">
        <v>56</v>
      </c>
      <c r="D1023" s="38" t="str">
        <f>W28</f>
        <v>JUNIO-25</v>
      </c>
      <c r="E1023" s="60">
        <f>'DINAMICA CONTROL PLUS N1 '!AT50/1000</f>
        <v>0.21317514279446237</v>
      </c>
      <c r="F1023" s="60">
        <f>'DINAMICA CONTROL PLUS N1 '!AU50/1000</f>
        <v>0.16173341447412665</v>
      </c>
      <c r="G1023" s="60">
        <f>'DINAMICA CONTROL PLUS N1 '!AV50/1000</f>
        <v>0.15291438204038807</v>
      </c>
      <c r="H1023" s="60"/>
      <c r="I1023" s="60"/>
      <c r="J1023" s="60"/>
      <c r="K1023" s="60">
        <f t="shared" ref="K1023:L1023" si="920">K1014</f>
        <v>9.7820309589041102E-2</v>
      </c>
      <c r="L1023" s="60">
        <f t="shared" si="920"/>
        <v>5.1302528767123289E-2</v>
      </c>
      <c r="M1023" s="60"/>
      <c r="N1023" s="60"/>
      <c r="O1023" s="60"/>
      <c r="P1023" s="60"/>
    </row>
    <row r="1024" spans="1:20">
      <c r="A1024" s="3" t="str">
        <f t="shared" si="882"/>
        <v>2.0TDJUNIO-25DINAMICA CONTROL PLUS N2</v>
      </c>
      <c r="B1024" s="37" t="str">
        <f t="shared" si="883"/>
        <v>DINAMICA CONTROL PLUS N2</v>
      </c>
      <c r="C1024" s="3" t="s">
        <v>56</v>
      </c>
      <c r="D1024" s="38" t="str">
        <f>W28</f>
        <v>JUNIO-25</v>
      </c>
      <c r="E1024" s="60">
        <f>'DINAMICA CONTROL PLUS N2'!AT50/1000</f>
        <v>0.18994255198978038</v>
      </c>
      <c r="F1024" s="60">
        <f>'DINAMICA CONTROL PLUS N2'!AU50/1000</f>
        <v>0.138509375019954</v>
      </c>
      <c r="G1024" s="60">
        <f>'DINAMICA CONTROL PLUS N2'!AV50/1000</f>
        <v>0.12925497868090804</v>
      </c>
      <c r="H1024" s="60"/>
      <c r="I1024" s="60"/>
      <c r="J1024" s="60"/>
      <c r="K1024" s="60">
        <f t="shared" ref="K1024:L1024" si="921">K1015</f>
        <v>9.2340857534246576E-2</v>
      </c>
      <c r="L1024" s="60">
        <f t="shared" si="921"/>
        <v>4.5823076712328763E-2</v>
      </c>
      <c r="M1024" s="60"/>
      <c r="N1024" s="60"/>
      <c r="O1024" s="60"/>
      <c r="P1024" s="60"/>
    </row>
    <row r="1025" spans="1:16">
      <c r="A1025" s="3" t="str">
        <f t="shared" si="882"/>
        <v>2.0TDJUNIO-25DINAMICA CONTROL PLUS N3</v>
      </c>
      <c r="B1025" s="37" t="str">
        <f t="shared" si="883"/>
        <v>DINAMICA CONTROL PLUS N3</v>
      </c>
      <c r="C1025" s="3" t="s">
        <v>56</v>
      </c>
      <c r="D1025" s="38" t="str">
        <f>W28</f>
        <v>JUNIO-25</v>
      </c>
      <c r="E1025" s="60">
        <f>'DINAMICA CONTROL PLUS N3'!AT50/1000</f>
        <v>0.18297277474837575</v>
      </c>
      <c r="F1025" s="60">
        <f>'DINAMICA CONTROL PLUS N3'!AU50/1000</f>
        <v>0.13154216318370221</v>
      </c>
      <c r="G1025" s="60">
        <f>'DINAMICA CONTROL PLUS N3'!AV50/1000</f>
        <v>0.12215715767306404</v>
      </c>
      <c r="H1025" s="60"/>
      <c r="I1025" s="60"/>
      <c r="J1025" s="60"/>
      <c r="K1025" s="60">
        <f t="shared" ref="K1025:L1025" si="922">K1016</f>
        <v>8.686140547945205E-2</v>
      </c>
      <c r="L1025" s="60">
        <f t="shared" si="922"/>
        <v>4.0343624657534244E-2</v>
      </c>
      <c r="M1025" s="60"/>
      <c r="N1025" s="60"/>
      <c r="O1025" s="60"/>
      <c r="P1025" s="60"/>
    </row>
    <row r="1026" spans="1:16">
      <c r="A1026" s="3" t="str">
        <f t="shared" si="882"/>
        <v>3.0TDJUNIO-25DINAMICA CONTROL PLUS N1</v>
      </c>
      <c r="B1026" s="37" t="str">
        <f t="shared" si="883"/>
        <v>DINAMICA CONTROL PLUS N1</v>
      </c>
      <c r="C1026" s="3" t="s">
        <v>31</v>
      </c>
      <c r="D1026" s="38" t="str">
        <f>W28</f>
        <v>JUNIO-25</v>
      </c>
      <c r="E1026" s="60">
        <f>'DINAMICA CONTROL PLUS N1 '!Z50/1000</f>
        <v>0</v>
      </c>
      <c r="F1026" s="60">
        <f>'DINAMICA CONTROL PLUS N1 '!AA50/1000</f>
        <v>0</v>
      </c>
      <c r="G1026" s="60">
        <f>'DINAMICA CONTROL PLUS N1 '!AB50/1000</f>
        <v>0.1468838648877229</v>
      </c>
      <c r="H1026" s="60">
        <f>'DINAMICA CONTROL PLUS N1 '!AC50/1000</f>
        <v>0.13981457371969069</v>
      </c>
      <c r="I1026" s="60">
        <f>'DINAMICA CONTROL PLUS N1 '!AD50/1000</f>
        <v>7.8211548524060023E-2</v>
      </c>
      <c r="J1026" s="60">
        <f>'DINAMICA CONTROL PLUS N1 '!AE50/1000</f>
        <v>0.14468873535191654</v>
      </c>
      <c r="K1026" s="60">
        <f t="shared" ref="K1026:P1026" si="923">K1017</f>
        <v>6.4046375342465753E-2</v>
      </c>
      <c r="L1026" s="60">
        <f t="shared" si="923"/>
        <v>3.7308550684931503E-2</v>
      </c>
      <c r="M1026" s="60">
        <f t="shared" si="923"/>
        <v>2.0497353424657534E-2</v>
      </c>
      <c r="N1026" s="60">
        <f t="shared" si="923"/>
        <v>2.9825569863013698E-2</v>
      </c>
      <c r="O1026" s="60">
        <f t="shared" si="923"/>
        <v>3.1544797260273975E-2</v>
      </c>
      <c r="P1026" s="60">
        <f t="shared" si="923"/>
        <v>3.1348731506849317E-2</v>
      </c>
    </row>
    <row r="1027" spans="1:16">
      <c r="A1027" s="3" t="str">
        <f t="shared" si="882"/>
        <v>3.0TDJUNIO-25DINAMICA CONTROL PLUS N2</v>
      </c>
      <c r="B1027" s="37" t="str">
        <f t="shared" si="883"/>
        <v>DINAMICA CONTROL PLUS N2</v>
      </c>
      <c r="C1027" s="3" t="s">
        <v>31</v>
      </c>
      <c r="D1027" s="38" t="str">
        <f>W28</f>
        <v>JUNIO-25</v>
      </c>
      <c r="E1027" s="60">
        <f>'DINAMICA CONTROL PLUS N2'!Z50/1000</f>
        <v>0</v>
      </c>
      <c r="F1027" s="60">
        <f>'DINAMICA CONTROL PLUS N2'!AA50/1000</f>
        <v>0</v>
      </c>
      <c r="G1027" s="60">
        <f>'DINAMICA CONTROL PLUS N2'!AB50/1000</f>
        <v>0.13065525948993803</v>
      </c>
      <c r="H1027" s="60">
        <f>'DINAMICA CONTROL PLUS N2'!AC50/1000</f>
        <v>0.1235140150769867</v>
      </c>
      <c r="I1027" s="60">
        <f>'DINAMICA CONTROL PLUS N2'!AD50/1000</f>
        <v>6.1851131333807208E-2</v>
      </c>
      <c r="J1027" s="60">
        <f>'DINAMICA CONTROL PLUS N2'!AE50/1000</f>
        <v>0.12812715300028052</v>
      </c>
      <c r="K1027" s="60">
        <f t="shared" ref="K1027:P1027" si="924">K1018</f>
        <v>5.9936786301369858E-2</v>
      </c>
      <c r="L1027" s="60">
        <f t="shared" si="924"/>
        <v>3.3198961643835616E-2</v>
      </c>
      <c r="M1027" s="60">
        <f t="shared" si="924"/>
        <v>1.6387764383561643E-2</v>
      </c>
      <c r="N1027" s="60">
        <f t="shared" si="924"/>
        <v>2.5715980821917811E-2</v>
      </c>
      <c r="O1027" s="60">
        <f t="shared" si="924"/>
        <v>2.7435208219178085E-2</v>
      </c>
      <c r="P1027" s="60">
        <f t="shared" si="924"/>
        <v>2.7239142465753426E-2</v>
      </c>
    </row>
    <row r="1028" spans="1:16">
      <c r="A1028" s="3" t="str">
        <f t="shared" si="882"/>
        <v>3.0TDJUNIO-25DINAMICA CONTROL PLUS N3</v>
      </c>
      <c r="B1028" s="37" t="str">
        <f t="shared" si="883"/>
        <v>DINAMICA CONTROL PLUS N3</v>
      </c>
      <c r="C1028" s="3" t="s">
        <v>31</v>
      </c>
      <c r="D1028" s="38" t="str">
        <f>W28</f>
        <v>JUNIO-25</v>
      </c>
      <c r="E1028" s="60">
        <f>'DINAMICA CONTROL PLUS N3'!Z50/1000</f>
        <v>0</v>
      </c>
      <c r="F1028" s="60">
        <f>'DINAMICA CONTROL PLUS N3'!AA50/1000</f>
        <v>0</v>
      </c>
      <c r="G1028" s="60">
        <f>'DINAMICA CONTROL PLUS N3'!AB50/1000</f>
        <v>0.12601851509057094</v>
      </c>
      <c r="H1028" s="60">
        <f>'DINAMICA CONTROL PLUS N3'!AC50/1000</f>
        <v>0.11885671260764268</v>
      </c>
      <c r="I1028" s="60">
        <f>'DINAMICA CONTROL PLUS N3'!AD50/1000</f>
        <v>5.7176726422306416E-2</v>
      </c>
      <c r="J1028" s="60">
        <f>'DINAMICA CONTROL PLUS N3'!AE50/1000</f>
        <v>0.12339527232838453</v>
      </c>
      <c r="K1028" s="60">
        <f t="shared" ref="K1028:P1028" si="925">K1019</f>
        <v>8.2453063013698633E-2</v>
      </c>
      <c r="L1028" s="60">
        <f t="shared" si="925"/>
        <v>4.387591506849315E-2</v>
      </c>
      <c r="M1028" s="60">
        <f t="shared" si="925"/>
        <v>2.0005153424657533E-2</v>
      </c>
      <c r="N1028" s="60">
        <f t="shared" si="925"/>
        <v>2.4366654794520548E-2</v>
      </c>
      <c r="O1028" s="60">
        <f t="shared" si="925"/>
        <v>1.9520857534246573E-2</v>
      </c>
      <c r="P1028" s="60">
        <f t="shared" si="925"/>
        <v>1.9189536986301371E-2</v>
      </c>
    </row>
    <row r="1029" spans="1:16">
      <c r="A1029" s="3" t="str">
        <f t="shared" si="882"/>
        <v>6.1TDJUNIO-25DINAMICA CONTROL PLUS N1</v>
      </c>
      <c r="B1029" s="37" t="str">
        <f t="shared" si="883"/>
        <v>DINAMICA CONTROL PLUS N1</v>
      </c>
      <c r="C1029" s="3" t="s">
        <v>32</v>
      </c>
      <c r="D1029" s="38" t="str">
        <f>W28</f>
        <v>JUNIO-25</v>
      </c>
      <c r="E1029" s="60">
        <f>'DINAMICA CONTROL PLUS N1 '!G50/1000</f>
        <v>0</v>
      </c>
      <c r="F1029" s="60">
        <f>'DINAMICA CONTROL PLUS N1 '!H50/1000</f>
        <v>0</v>
      </c>
      <c r="G1029" s="60">
        <f>'DINAMICA CONTROL PLUS N1 '!I50/1000</f>
        <v>0.14300867120794564</v>
      </c>
      <c r="H1029" s="60">
        <f>'DINAMICA CONTROL PLUS N1 '!J50/1000</f>
        <v>0.13800785063844995</v>
      </c>
      <c r="I1029" s="60">
        <f>'DINAMICA CONTROL PLUS N1 '!K50/1000</f>
        <v>8.0498688027807089E-2</v>
      </c>
      <c r="J1029" s="60">
        <f>'DINAMICA CONTROL PLUS N1 '!L50/1000</f>
        <v>0.14308432435845259</v>
      </c>
      <c r="K1029" s="60">
        <f t="shared" ref="K1029:P1029" si="926">K1020</f>
        <v>8.9302378082191783E-2</v>
      </c>
      <c r="L1029" s="60">
        <f t="shared" si="926"/>
        <v>5.07252301369863E-2</v>
      </c>
      <c r="M1029" s="60">
        <f t="shared" si="926"/>
        <v>2.6854468493150683E-2</v>
      </c>
      <c r="N1029" s="60">
        <f t="shared" si="926"/>
        <v>3.3955695890410961E-2</v>
      </c>
      <c r="O1029" s="60">
        <f t="shared" si="926"/>
        <v>3.0479761643835618E-2</v>
      </c>
      <c r="P1029" s="60">
        <f t="shared" si="926"/>
        <v>3.0148441095890412E-2</v>
      </c>
    </row>
    <row r="1030" spans="1:16">
      <c r="A1030" s="3" t="str">
        <f t="shared" si="882"/>
        <v>6.1TDJUNIO-25DINAMICA CONTROL PLUS N2</v>
      </c>
      <c r="B1030" s="37" t="str">
        <f t="shared" si="883"/>
        <v>DINAMICA CONTROL PLUS N2</v>
      </c>
      <c r="C1030" s="3" t="s">
        <v>32</v>
      </c>
      <c r="D1030" s="38" t="str">
        <f>W28</f>
        <v>JUNIO-25</v>
      </c>
      <c r="E1030" s="60">
        <f>'DINAMICA CONTROL PLUS N2'!G50/1000</f>
        <v>0</v>
      </c>
      <c r="F1030" s="60">
        <f>'DINAMICA CONTROL PLUS N2'!H50/1000</f>
        <v>0</v>
      </c>
      <c r="G1030" s="60">
        <f>'DINAMICA CONTROL PLUS N2'!I50/1000</f>
        <v>0.11728138444580517</v>
      </c>
      <c r="H1030" s="60">
        <f>'DINAMICA CONTROL PLUS N2'!J50/1000</f>
        <v>0.11223197207454597</v>
      </c>
      <c r="I1030" s="60">
        <f>'DINAMICA CONTROL PLUS N2'!K50/1000</f>
        <v>5.4985391888914298E-2</v>
      </c>
      <c r="J1030" s="60">
        <f>'DINAMICA CONTROL PLUS N2'!L50/1000</f>
        <v>0.11699598530058621</v>
      </c>
      <c r="K1030" s="60">
        <f t="shared" ref="K1030:P1030" si="927">K1021</f>
        <v>8.5192789041095895E-2</v>
      </c>
      <c r="L1030" s="60">
        <f t="shared" si="927"/>
        <v>4.6615641095890413E-2</v>
      </c>
      <c r="M1030" s="60">
        <f t="shared" si="927"/>
        <v>2.2744879452054795E-2</v>
      </c>
      <c r="N1030" s="60">
        <f t="shared" si="927"/>
        <v>2.984610684931507E-2</v>
      </c>
      <c r="O1030" s="60">
        <f t="shared" si="927"/>
        <v>2.6370172602739727E-2</v>
      </c>
      <c r="P1030" s="60">
        <f t="shared" si="927"/>
        <v>2.6038852054794524E-2</v>
      </c>
    </row>
    <row r="1031" spans="1:16">
      <c r="A1031" s="3" t="str">
        <f t="shared" si="882"/>
        <v>6.1TDJUNIO-25DINAMICA CONTROL PLUS N3</v>
      </c>
      <c r="B1031" s="37" t="str">
        <f t="shared" si="883"/>
        <v>DINAMICA CONTROL PLUS N3</v>
      </c>
      <c r="C1031" s="3" t="s">
        <v>32</v>
      </c>
      <c r="D1031" s="38" t="str">
        <f>W28</f>
        <v>JUNIO-25</v>
      </c>
      <c r="E1031" s="60">
        <f>'DINAMICA CONTROL PLUS N3'!G50/1000</f>
        <v>0</v>
      </c>
      <c r="F1031" s="60">
        <f>'DINAMICA CONTROL PLUS N3'!H50/1000</f>
        <v>0</v>
      </c>
      <c r="G1031" s="60">
        <f>'DINAMICA CONTROL PLUS N3'!I50/1000</f>
        <v>0.11299350331878176</v>
      </c>
      <c r="H1031" s="60">
        <f>'DINAMICA CONTROL PLUS N3'!J50/1000</f>
        <v>0.10793599231389529</v>
      </c>
      <c r="I1031" s="60">
        <f>'DINAMICA CONTROL PLUS N3'!K50/1000</f>
        <v>5.0733175865765506E-2</v>
      </c>
      <c r="J1031" s="60">
        <f>'DINAMICA CONTROL PLUS N3'!L50/1000</f>
        <v>0.11264792879094181</v>
      </c>
      <c r="K1031" s="60">
        <f t="shared" ref="K1031:P1031" si="928">K1022</f>
        <v>8.2453063013698633E-2</v>
      </c>
      <c r="L1031" s="60">
        <f t="shared" si="928"/>
        <v>4.387591506849315E-2</v>
      </c>
      <c r="M1031" s="60">
        <f t="shared" si="928"/>
        <v>2.0005153424657533E-2</v>
      </c>
      <c r="N1031" s="60">
        <f t="shared" si="928"/>
        <v>2.4366654794520548E-2</v>
      </c>
      <c r="O1031" s="60">
        <f t="shared" si="928"/>
        <v>1.9520857534246573E-2</v>
      </c>
      <c r="P1031" s="60">
        <f t="shared" si="928"/>
        <v>1.9189536986301371E-2</v>
      </c>
    </row>
    <row r="1032" spans="1:16">
      <c r="A1032" s="3" t="str">
        <f t="shared" si="882"/>
        <v>2.0TDJULIO-25DINAMICA CONTROL PLUS N1</v>
      </c>
      <c r="B1032" s="37" t="str">
        <f t="shared" si="883"/>
        <v>DINAMICA CONTROL PLUS N1</v>
      </c>
      <c r="C1032" s="3" t="s">
        <v>56</v>
      </c>
      <c r="D1032" s="38" t="str">
        <f>W29</f>
        <v>JULIO-25</v>
      </c>
      <c r="E1032" s="60">
        <f>'DINAMICA CONTROL PLUS N1 '!AT51/1000</f>
        <v>0.21173867410998992</v>
      </c>
      <c r="F1032" s="60">
        <f>'DINAMICA CONTROL PLUS N1 '!AU51/1000</f>
        <v>0.16519655739476341</v>
      </c>
      <c r="G1032" s="60">
        <f>'DINAMICA CONTROL PLUS N1 '!AV51/1000</f>
        <v>0.14577549656457511</v>
      </c>
      <c r="H1032" s="60"/>
      <c r="I1032" s="60"/>
      <c r="J1032" s="60"/>
      <c r="K1032" s="60">
        <f t="shared" ref="K1032:L1032" si="929">K1023</f>
        <v>9.7820309589041102E-2</v>
      </c>
      <c r="L1032" s="60">
        <f t="shared" si="929"/>
        <v>5.1302528767123289E-2</v>
      </c>
      <c r="M1032" s="60"/>
      <c r="N1032" s="60"/>
      <c r="O1032" s="60"/>
      <c r="P1032" s="60"/>
    </row>
    <row r="1033" spans="1:16">
      <c r="A1033" s="3" t="str">
        <f t="shared" si="882"/>
        <v>2.0TDJULIO-25DINAMICA CONTROL PLUS N2</v>
      </c>
      <c r="B1033" s="37" t="str">
        <f t="shared" si="883"/>
        <v>DINAMICA CONTROL PLUS N2</v>
      </c>
      <c r="C1033" s="3" t="s">
        <v>56</v>
      </c>
      <c r="D1033" s="38" t="str">
        <f>W29</f>
        <v>JULIO-25</v>
      </c>
      <c r="E1033" s="60">
        <f>'DINAMICA CONTROL PLUS N2'!AT51/1000</f>
        <v>0.18845301320950922</v>
      </c>
      <c r="F1033" s="60">
        <f>'DINAMICA CONTROL PLUS N2'!AU51/1000</f>
        <v>0.14197069031404247</v>
      </c>
      <c r="G1033" s="60">
        <f>'DINAMICA CONTROL PLUS N2'!AV51/1000</f>
        <v>0.12217897868701935</v>
      </c>
      <c r="H1033" s="60"/>
      <c r="I1033" s="60"/>
      <c r="J1033" s="60"/>
      <c r="K1033" s="60">
        <f t="shared" ref="K1033:L1033" si="930">K1024</f>
        <v>9.2340857534246576E-2</v>
      </c>
      <c r="L1033" s="60">
        <f t="shared" si="930"/>
        <v>4.5823076712328763E-2</v>
      </c>
      <c r="M1033" s="60"/>
      <c r="N1033" s="60"/>
      <c r="O1033" s="60"/>
      <c r="P1033" s="60"/>
    </row>
    <row r="1034" spans="1:16">
      <c r="A1034" s="3" t="str">
        <f t="shared" si="882"/>
        <v>2.0TDJULIO-25DINAMICA CONTROL PLUS N3</v>
      </c>
      <c r="B1034" s="37" t="str">
        <f t="shared" si="883"/>
        <v>DINAMICA CONTROL PLUS N3</v>
      </c>
      <c r="C1034" s="3" t="s">
        <v>56</v>
      </c>
      <c r="D1034" s="38" t="str">
        <f>W29</f>
        <v>JULIO-25</v>
      </c>
      <c r="E1034" s="60">
        <f>'DINAMICA CONTROL PLUS N3'!AT51/1000</f>
        <v>0.18146731493936499</v>
      </c>
      <c r="F1034" s="60">
        <f>'DINAMICA CONTROL PLUS N3'!AU51/1000</f>
        <v>0.13500293018982618</v>
      </c>
      <c r="G1034" s="60">
        <f>'DINAMICA CONTROL PLUS N3'!AV51/1000</f>
        <v>0.11510002332375263</v>
      </c>
      <c r="H1034" s="60"/>
      <c r="I1034" s="60"/>
      <c r="J1034" s="60"/>
      <c r="K1034" s="60">
        <f t="shared" ref="K1034:L1034" si="931">K1025</f>
        <v>8.686140547945205E-2</v>
      </c>
      <c r="L1034" s="60">
        <f t="shared" si="931"/>
        <v>4.0343624657534244E-2</v>
      </c>
      <c r="M1034" s="60"/>
      <c r="N1034" s="60"/>
      <c r="O1034" s="60"/>
      <c r="P1034" s="60"/>
    </row>
    <row r="1035" spans="1:16">
      <c r="A1035" s="3" t="str">
        <f t="shared" si="882"/>
        <v>3.0TDJULIO-25DINAMICA CONTROL PLUS N1</v>
      </c>
      <c r="B1035" s="37" t="str">
        <f t="shared" si="883"/>
        <v>DINAMICA CONTROL PLUS N1</v>
      </c>
      <c r="C1035" s="3" t="s">
        <v>31</v>
      </c>
      <c r="D1035" s="38" t="str">
        <f>W29</f>
        <v>JULIO-25</v>
      </c>
      <c r="E1035" s="60">
        <f>'DINAMICA CONTROL PLUS N1 '!Z51/1000</f>
        <v>0.17499015419131</v>
      </c>
      <c r="F1035" s="60">
        <f>'DINAMICA CONTROL PLUS N1 '!AA51/1000</f>
        <v>0.16284646482262313</v>
      </c>
      <c r="G1035" s="60">
        <f>'DINAMICA CONTROL PLUS N1 '!AB51/1000</f>
        <v>0.1468838648877229</v>
      </c>
      <c r="H1035" s="60">
        <f>'DINAMICA CONTROL PLUS N1 '!AC51/1000</f>
        <v>0.13981457371969069</v>
      </c>
      <c r="I1035" s="60">
        <f>'DINAMICA CONTROL PLUS N1 '!AD51/1000</f>
        <v>0</v>
      </c>
      <c r="J1035" s="60">
        <f>'DINAMICA CONTROL PLUS N1 '!AE51/1000</f>
        <v>0.13757022477224706</v>
      </c>
      <c r="K1035" s="60">
        <f t="shared" ref="K1035:P1035" si="932">K1026</f>
        <v>6.4046375342465753E-2</v>
      </c>
      <c r="L1035" s="60">
        <f t="shared" si="932"/>
        <v>3.7308550684931503E-2</v>
      </c>
      <c r="M1035" s="60">
        <f t="shared" si="932"/>
        <v>2.0497353424657534E-2</v>
      </c>
      <c r="N1035" s="60">
        <f t="shared" si="932"/>
        <v>2.9825569863013698E-2</v>
      </c>
      <c r="O1035" s="60">
        <f t="shared" si="932"/>
        <v>3.1544797260273975E-2</v>
      </c>
      <c r="P1035" s="60">
        <f t="shared" si="932"/>
        <v>3.1348731506849317E-2</v>
      </c>
    </row>
    <row r="1036" spans="1:16">
      <c r="A1036" s="3" t="str">
        <f t="shared" si="882"/>
        <v>3.0TDJULIO-25DINAMICA CONTROL PLUS N2</v>
      </c>
      <c r="B1036" s="37" t="str">
        <f t="shared" si="883"/>
        <v>DINAMICA CONTROL PLUS N2</v>
      </c>
      <c r="C1036" s="3" t="s">
        <v>31</v>
      </c>
      <c r="D1036" s="38" t="str">
        <f>W29</f>
        <v>JULIO-25</v>
      </c>
      <c r="E1036" s="60">
        <f>'DINAMICA CONTROL PLUS N2'!Z51/1000</f>
        <v>0.15871477082420107</v>
      </c>
      <c r="F1036" s="60">
        <f>'DINAMICA CONTROL PLUS N2'!AA51/1000</f>
        <v>0.14642023747512053</v>
      </c>
      <c r="G1036" s="60">
        <f>'DINAMICA CONTROL PLUS N2'!AB51/1000</f>
        <v>0.13065525948993803</v>
      </c>
      <c r="H1036" s="60">
        <f>'DINAMICA CONTROL PLUS N2'!AC51/1000</f>
        <v>0.1235140150769867</v>
      </c>
      <c r="I1036" s="60">
        <f>'DINAMICA CONTROL PLUS N2'!AD51/1000</f>
        <v>0</v>
      </c>
      <c r="J1036" s="60">
        <f>'DINAMICA CONTROL PLUS N2'!AE51/1000</f>
        <v>0.12105266225795802</v>
      </c>
      <c r="K1036" s="60">
        <f t="shared" ref="K1036:P1036" si="933">K1027</f>
        <v>5.9936786301369858E-2</v>
      </c>
      <c r="L1036" s="60">
        <f t="shared" si="933"/>
        <v>3.3198961643835616E-2</v>
      </c>
      <c r="M1036" s="60">
        <f t="shared" si="933"/>
        <v>1.6387764383561643E-2</v>
      </c>
      <c r="N1036" s="60">
        <f t="shared" si="933"/>
        <v>2.5715980821917811E-2</v>
      </c>
      <c r="O1036" s="60">
        <f t="shared" si="933"/>
        <v>2.7435208219178085E-2</v>
      </c>
      <c r="P1036" s="60">
        <f t="shared" si="933"/>
        <v>2.7239142465753426E-2</v>
      </c>
    </row>
    <row r="1037" spans="1:16">
      <c r="A1037" s="3" t="str">
        <f t="shared" si="882"/>
        <v>3.0TDJULIO-25DINAMICA CONTROL PLUS N3</v>
      </c>
      <c r="B1037" s="37" t="str">
        <f t="shared" si="883"/>
        <v>DINAMICA CONTROL PLUS N3</v>
      </c>
      <c r="C1037" s="3" t="s">
        <v>31</v>
      </c>
      <c r="D1037" s="38" t="str">
        <f>W29</f>
        <v>JULIO-25</v>
      </c>
      <c r="E1037" s="60">
        <f>'DINAMICA CONTROL PLUS N3'!Z51/1000</f>
        <v>0.15406466129074139</v>
      </c>
      <c r="F1037" s="60">
        <f>'DINAMICA CONTROL PLUS N3'!AA51/1000</f>
        <v>0.14172702966154835</v>
      </c>
      <c r="G1037" s="60">
        <f>'DINAMICA CONTROL PLUS N3'!AB51/1000</f>
        <v>0.12601851509057094</v>
      </c>
      <c r="H1037" s="60">
        <f>'DINAMICA CONTROL PLUS N3'!AC51/1000</f>
        <v>0.11885671260764268</v>
      </c>
      <c r="I1037" s="60">
        <f>'DINAMICA CONTROL PLUS N3'!AD51/1000</f>
        <v>0</v>
      </c>
      <c r="J1037" s="60">
        <f>'DINAMICA CONTROL PLUS N3'!AE51/1000</f>
        <v>0.11633335868244686</v>
      </c>
      <c r="K1037" s="60">
        <f t="shared" ref="K1037:P1037" si="934">K1028</f>
        <v>8.2453063013698633E-2</v>
      </c>
      <c r="L1037" s="60">
        <f t="shared" si="934"/>
        <v>4.387591506849315E-2</v>
      </c>
      <c r="M1037" s="60">
        <f t="shared" si="934"/>
        <v>2.0005153424657533E-2</v>
      </c>
      <c r="N1037" s="60">
        <f t="shared" si="934"/>
        <v>2.4366654794520548E-2</v>
      </c>
      <c r="O1037" s="60">
        <f t="shared" si="934"/>
        <v>1.9520857534246573E-2</v>
      </c>
      <c r="P1037" s="60">
        <f t="shared" si="934"/>
        <v>1.9189536986301371E-2</v>
      </c>
    </row>
    <row r="1038" spans="1:16">
      <c r="A1038" s="3" t="str">
        <f t="shared" si="882"/>
        <v>6.1TDJULIO-25DINAMICA CONTROL PLUS N1</v>
      </c>
      <c r="B1038" s="37" t="str">
        <f t="shared" si="883"/>
        <v>DINAMICA CONTROL PLUS N1</v>
      </c>
      <c r="C1038" s="3" t="s">
        <v>32</v>
      </c>
      <c r="D1038" s="38" t="str">
        <f>W29</f>
        <v>JULIO-25</v>
      </c>
      <c r="E1038" s="60">
        <f>'DINAMICA CONTROL PLUS N1 '!G51/1000</f>
        <v>0.16227591770732872</v>
      </c>
      <c r="F1038" s="60">
        <f>'DINAMICA CONTROL PLUS N1 '!H51/1000</f>
        <v>0.15303487911458238</v>
      </c>
      <c r="G1038" s="60">
        <f>'DINAMICA CONTROL PLUS N1 '!I51/1000</f>
        <v>0.14300867120794564</v>
      </c>
      <c r="H1038" s="60">
        <f>'DINAMICA CONTROL PLUS N1 '!J51/1000</f>
        <v>0.13800785063844995</v>
      </c>
      <c r="I1038" s="60">
        <f>'DINAMICA CONTROL PLUS N1 '!K51/1000</f>
        <v>0</v>
      </c>
      <c r="J1038" s="60">
        <f>'DINAMICA CONTROL PLUS N1 '!L51/1000</f>
        <v>0.13670696318711814</v>
      </c>
      <c r="K1038" s="60">
        <f t="shared" ref="K1038:P1038" si="935">K1029</f>
        <v>8.9302378082191783E-2</v>
      </c>
      <c r="L1038" s="60">
        <f t="shared" si="935"/>
        <v>5.07252301369863E-2</v>
      </c>
      <c r="M1038" s="60">
        <f t="shared" si="935"/>
        <v>2.6854468493150683E-2</v>
      </c>
      <c r="N1038" s="60">
        <f t="shared" si="935"/>
        <v>3.3955695890410961E-2</v>
      </c>
      <c r="O1038" s="60">
        <f t="shared" si="935"/>
        <v>3.0479761643835618E-2</v>
      </c>
      <c r="P1038" s="60">
        <f t="shared" si="935"/>
        <v>3.0148441095890412E-2</v>
      </c>
    </row>
    <row r="1039" spans="1:16">
      <c r="A1039" s="3" t="str">
        <f t="shared" si="882"/>
        <v>6.1TDJULIO-25DINAMICA CONTROL PLUS N2</v>
      </c>
      <c r="B1039" s="37" t="str">
        <f t="shared" si="883"/>
        <v>DINAMICA CONTROL PLUS N2</v>
      </c>
      <c r="C1039" s="3" t="s">
        <v>32</v>
      </c>
      <c r="D1039" s="38" t="str">
        <f>W29</f>
        <v>JULIO-25</v>
      </c>
      <c r="E1039" s="60">
        <f>'DINAMICA CONTROL PLUS N2'!G51/1000</f>
        <v>0.13648284956003473</v>
      </c>
      <c r="F1039" s="60">
        <f>'DINAMICA CONTROL PLUS N2'!H51/1000</f>
        <v>0.12719449152636841</v>
      </c>
      <c r="G1039" s="60">
        <f>'DINAMICA CONTROL PLUS N2'!I51/1000</f>
        <v>0.11728138444580517</v>
      </c>
      <c r="H1039" s="60">
        <f>'DINAMICA CONTROL PLUS N2'!J51/1000</f>
        <v>0.11223197207454597</v>
      </c>
      <c r="I1039" s="60">
        <f>'DINAMICA CONTROL PLUS N2'!K51/1000</f>
        <v>0</v>
      </c>
      <c r="J1039" s="60">
        <f>'DINAMICA CONTROL PLUS N2'!L51/1000</f>
        <v>0.11065090534330617</v>
      </c>
      <c r="K1039" s="60">
        <f t="shared" ref="K1039:P1039" si="936">K1030</f>
        <v>8.5192789041095895E-2</v>
      </c>
      <c r="L1039" s="60">
        <f t="shared" si="936"/>
        <v>4.6615641095890413E-2</v>
      </c>
      <c r="M1039" s="60">
        <f t="shared" si="936"/>
        <v>2.2744879452054795E-2</v>
      </c>
      <c r="N1039" s="60">
        <f t="shared" si="936"/>
        <v>2.984610684931507E-2</v>
      </c>
      <c r="O1039" s="60">
        <f t="shared" si="936"/>
        <v>2.6370172602739727E-2</v>
      </c>
      <c r="P1039" s="60">
        <f t="shared" si="936"/>
        <v>2.6038852054794524E-2</v>
      </c>
    </row>
    <row r="1040" spans="1:16">
      <c r="A1040" s="3" t="str">
        <f t="shared" si="882"/>
        <v>6.1TDJULIO-25DINAMICA CONTROL PLUS N3</v>
      </c>
      <c r="B1040" s="37" t="str">
        <f t="shared" si="883"/>
        <v>DINAMICA CONTROL PLUS N3</v>
      </c>
      <c r="C1040" s="3" t="s">
        <v>32</v>
      </c>
      <c r="D1040" s="38" t="str">
        <f>W29</f>
        <v>JULIO-25</v>
      </c>
      <c r="E1040" s="60">
        <f>'DINAMICA CONTROL PLUS N3'!G51/1000</f>
        <v>0.13218400486881909</v>
      </c>
      <c r="F1040" s="60">
        <f>'DINAMICA CONTROL PLUS N3'!H51/1000</f>
        <v>0.12288776026166608</v>
      </c>
      <c r="G1040" s="60">
        <f>'DINAMICA CONTROL PLUS N3'!I51/1000</f>
        <v>0.11299350331878176</v>
      </c>
      <c r="H1040" s="60">
        <f>'DINAMICA CONTROL PLUS N3'!J51/1000</f>
        <v>0.10793599231389529</v>
      </c>
      <c r="I1040" s="60">
        <f>'DINAMICA CONTROL PLUS N3'!K51/1000</f>
        <v>0</v>
      </c>
      <c r="J1040" s="60">
        <f>'DINAMICA CONTROL PLUS N3'!L51/1000</f>
        <v>0.10630822903600416</v>
      </c>
      <c r="K1040" s="60">
        <f t="shared" ref="K1040:P1040" si="937">K1031</f>
        <v>8.2453063013698633E-2</v>
      </c>
      <c r="L1040" s="60">
        <f t="shared" si="937"/>
        <v>4.387591506849315E-2</v>
      </c>
      <c r="M1040" s="60">
        <f t="shared" si="937"/>
        <v>2.0005153424657533E-2</v>
      </c>
      <c r="N1040" s="60">
        <f t="shared" si="937"/>
        <v>2.4366654794520548E-2</v>
      </c>
      <c r="O1040" s="60">
        <f t="shared" si="937"/>
        <v>1.9520857534246573E-2</v>
      </c>
      <c r="P1040" s="60">
        <f t="shared" si="937"/>
        <v>1.9189536986301371E-2</v>
      </c>
    </row>
    <row r="1041" spans="1:16">
      <c r="A1041" s="3" t="str">
        <f t="shared" si="882"/>
        <v>2.0TDAGOSTO-25DINAMICA CONTROL PLUS N1</v>
      </c>
      <c r="B1041" s="37" t="str">
        <f t="shared" si="883"/>
        <v>DINAMICA CONTROL PLUS N1</v>
      </c>
      <c r="C1041" s="3" t="s">
        <v>56</v>
      </c>
      <c r="D1041" s="38" t="str">
        <f>W30</f>
        <v>AGOSTO-25</v>
      </c>
      <c r="E1041" s="60">
        <f>'DINAMICA CONTROL PLUS N1 '!AT52/1000</f>
        <v>0.21097904902698947</v>
      </c>
      <c r="F1041" s="60">
        <f>'DINAMICA CONTROL PLUS N1 '!AU52/1000</f>
        <v>0.15957302904041695</v>
      </c>
      <c r="G1041" s="60">
        <f>'DINAMICA CONTROL PLUS N1 '!AV52/1000</f>
        <v>0.14444362481213849</v>
      </c>
      <c r="H1041" s="60"/>
      <c r="I1041" s="60"/>
      <c r="J1041" s="60"/>
      <c r="K1041" s="60">
        <f t="shared" ref="K1041:L1041" si="938">K1032</f>
        <v>9.7820309589041102E-2</v>
      </c>
      <c r="L1041" s="60">
        <f t="shared" si="938"/>
        <v>5.1302528767123289E-2</v>
      </c>
      <c r="M1041" s="60"/>
      <c r="N1041" s="60"/>
      <c r="O1041" s="60"/>
      <c r="P1041" s="60"/>
    </row>
    <row r="1042" spans="1:16">
      <c r="A1042" s="3" t="str">
        <f t="shared" si="882"/>
        <v>2.0TDAGOSTO-25DINAMICA CONTROL PLUS N2</v>
      </c>
      <c r="B1042" s="37" t="str">
        <f t="shared" si="883"/>
        <v>DINAMICA CONTROL PLUS N2</v>
      </c>
      <c r="C1042" s="3" t="s">
        <v>56</v>
      </c>
      <c r="D1042" s="38" t="str">
        <f>W30</f>
        <v>AGOSTO-25</v>
      </c>
      <c r="E1042" s="60">
        <f>'DINAMICA CONTROL PLUS N2'!AT52/1000</f>
        <v>0.18769338812650876</v>
      </c>
      <c r="F1042" s="60">
        <f>'DINAMICA CONTROL PLUS N2'!AU52/1000</f>
        <v>0.13634716195969598</v>
      </c>
      <c r="G1042" s="60">
        <f>'DINAMICA CONTROL PLUS N2'!AV52/1000</f>
        <v>0.12084710693458273</v>
      </c>
      <c r="H1042" s="60"/>
      <c r="I1042" s="60"/>
      <c r="J1042" s="60"/>
      <c r="K1042" s="60">
        <f t="shared" ref="K1042:L1042" si="939">K1033</f>
        <v>9.2340857534246576E-2</v>
      </c>
      <c r="L1042" s="60">
        <f t="shared" si="939"/>
        <v>4.5823076712328763E-2</v>
      </c>
      <c r="M1042" s="60"/>
      <c r="N1042" s="60"/>
      <c r="O1042" s="60"/>
      <c r="P1042" s="60"/>
    </row>
    <row r="1043" spans="1:16">
      <c r="A1043" s="3" t="str">
        <f t="shared" si="882"/>
        <v>2.0TDAGOSTO-25DINAMICA CONTROL PLUS N3</v>
      </c>
      <c r="B1043" s="37" t="str">
        <f t="shared" si="883"/>
        <v>DINAMICA CONTROL PLUS N3</v>
      </c>
      <c r="C1043" s="3" t="s">
        <v>56</v>
      </c>
      <c r="D1043" s="38" t="str">
        <f>W30</f>
        <v>AGOSTO-25</v>
      </c>
      <c r="E1043" s="60">
        <f>'DINAMICA CONTROL PLUS N3'!AT52/1000</f>
        <v>0.18070768985636454</v>
      </c>
      <c r="F1043" s="60">
        <f>'DINAMICA CONTROL PLUS N3'!AU52/1000</f>
        <v>0.12937940183547969</v>
      </c>
      <c r="G1043" s="60">
        <f>'DINAMICA CONTROL PLUS N3'!AV52/1000</f>
        <v>0.11376815157131599</v>
      </c>
      <c r="H1043" s="60"/>
      <c r="I1043" s="60"/>
      <c r="J1043" s="60"/>
      <c r="K1043" s="60">
        <f t="shared" ref="K1043:L1043" si="940">K1034</f>
        <v>8.686140547945205E-2</v>
      </c>
      <c r="L1043" s="60">
        <f t="shared" si="940"/>
        <v>4.0343624657534244E-2</v>
      </c>
      <c r="M1043" s="60"/>
      <c r="N1043" s="60"/>
      <c r="O1043" s="60"/>
      <c r="P1043" s="60"/>
    </row>
    <row r="1044" spans="1:16">
      <c r="A1044" s="3" t="str">
        <f t="shared" si="882"/>
        <v>3.0TDAGOSTO-25DINAMICA CONTROL PLUS N1</v>
      </c>
      <c r="B1044" s="37" t="str">
        <f t="shared" si="883"/>
        <v>DINAMICA CONTROL PLUS N1</v>
      </c>
      <c r="C1044" s="3" t="s">
        <v>31</v>
      </c>
      <c r="D1044" s="38" t="str">
        <f>W30</f>
        <v>AGOSTO-25</v>
      </c>
      <c r="E1044" s="60">
        <f>'DINAMICA CONTROL PLUS N1 '!Z52/1000</f>
        <v>0.17499015419131</v>
      </c>
      <c r="F1044" s="60">
        <f>'DINAMICA CONTROL PLUS N1 '!AA52/1000</f>
        <v>0.16284646482262313</v>
      </c>
      <c r="G1044" s="60">
        <f>'DINAMICA CONTROL PLUS N1 '!AB52/1000</f>
        <v>0.14530664967498458</v>
      </c>
      <c r="H1044" s="60">
        <f>'DINAMICA CONTROL PLUS N1 '!AC52/1000</f>
        <v>0.13684167687596435</v>
      </c>
      <c r="I1044" s="60">
        <f>'DINAMICA CONTROL PLUS N1 '!AD52/1000</f>
        <v>0</v>
      </c>
      <c r="J1044" s="60">
        <f>'DINAMICA CONTROL PLUS N1 '!AE52/1000</f>
        <v>0.13623835301981041</v>
      </c>
      <c r="K1044" s="60">
        <f t="shared" ref="K1044:P1044" si="941">K1035</f>
        <v>6.4046375342465753E-2</v>
      </c>
      <c r="L1044" s="60">
        <f t="shared" si="941"/>
        <v>3.7308550684931503E-2</v>
      </c>
      <c r="M1044" s="60">
        <f t="shared" si="941"/>
        <v>2.0497353424657534E-2</v>
      </c>
      <c r="N1044" s="60">
        <f t="shared" si="941"/>
        <v>2.9825569863013698E-2</v>
      </c>
      <c r="O1044" s="60">
        <f t="shared" si="941"/>
        <v>3.1544797260273975E-2</v>
      </c>
      <c r="P1044" s="60">
        <f t="shared" si="941"/>
        <v>3.1348731506849317E-2</v>
      </c>
    </row>
    <row r="1045" spans="1:16">
      <c r="A1045" s="3" t="str">
        <f t="shared" si="882"/>
        <v>3.0TDAGOSTO-25DINAMICA CONTROL PLUS N2</v>
      </c>
      <c r="B1045" s="37" t="str">
        <f t="shared" si="883"/>
        <v>DINAMICA CONTROL PLUS N2</v>
      </c>
      <c r="C1045" s="3" t="s">
        <v>31</v>
      </c>
      <c r="D1045" s="38" t="str">
        <f>W30</f>
        <v>AGOSTO-25</v>
      </c>
      <c r="E1045" s="60">
        <f>'DINAMICA CONTROL PLUS N2'!Z52/1000</f>
        <v>0.15871477082420107</v>
      </c>
      <c r="F1045" s="60">
        <f>'DINAMICA CONTROL PLUS N2'!AA52/1000</f>
        <v>0.14642023747512053</v>
      </c>
      <c r="G1045" s="60">
        <f>'DINAMICA CONTROL PLUS N2'!AB52/1000</f>
        <v>0.12904368476189437</v>
      </c>
      <c r="H1045" s="60">
        <f>'DINAMICA CONTROL PLUS N2'!AC52/1000</f>
        <v>0.12054186709117615</v>
      </c>
      <c r="I1045" s="60">
        <f>'DINAMICA CONTROL PLUS N2'!AD52/1000</f>
        <v>0</v>
      </c>
      <c r="J1045" s="60">
        <f>'DINAMICA CONTROL PLUS N2'!AE52/1000</f>
        <v>0.1197207905055214</v>
      </c>
      <c r="K1045" s="60">
        <f t="shared" ref="K1045:P1045" si="942">K1036</f>
        <v>5.9936786301369858E-2</v>
      </c>
      <c r="L1045" s="60">
        <f t="shared" si="942"/>
        <v>3.3198961643835616E-2</v>
      </c>
      <c r="M1045" s="60">
        <f t="shared" si="942"/>
        <v>1.6387764383561643E-2</v>
      </c>
      <c r="N1045" s="60">
        <f t="shared" si="942"/>
        <v>2.5715980821917811E-2</v>
      </c>
      <c r="O1045" s="60">
        <f t="shared" si="942"/>
        <v>2.7435208219178085E-2</v>
      </c>
      <c r="P1045" s="60">
        <f t="shared" si="942"/>
        <v>2.7239142465753426E-2</v>
      </c>
    </row>
    <row r="1046" spans="1:16">
      <c r="A1046" s="3" t="str">
        <f t="shared" si="882"/>
        <v>3.0TDAGOSTO-25DINAMICA CONTROL PLUS N3</v>
      </c>
      <c r="B1046" s="37" t="str">
        <f t="shared" ref="B1046:B1085" si="943">B1043</f>
        <v>DINAMICA CONTROL PLUS N3</v>
      </c>
      <c r="C1046" s="3" t="s">
        <v>31</v>
      </c>
      <c r="D1046" s="38" t="str">
        <f>W30</f>
        <v>AGOSTO-25</v>
      </c>
      <c r="E1046" s="60">
        <f>'DINAMICA CONTROL PLUS N3'!Z52/1000</f>
        <v>0.15406466129074139</v>
      </c>
      <c r="F1046" s="60">
        <f>'DINAMICA CONTROL PLUS N3'!AA52/1000</f>
        <v>0.14172702966154835</v>
      </c>
      <c r="G1046" s="60">
        <f>'DINAMICA CONTROL PLUS N3'!AB52/1000</f>
        <v>0.12439712335815432</v>
      </c>
      <c r="H1046" s="60">
        <f>'DINAMICA CONTROL PLUS N3'!AC52/1000</f>
        <v>0.11588477858123666</v>
      </c>
      <c r="I1046" s="60">
        <f>'DINAMICA CONTROL PLUS N3'!AD52/1000</f>
        <v>0</v>
      </c>
      <c r="J1046" s="60">
        <f>'DINAMICA CONTROL PLUS N3'!AE52/1000</f>
        <v>0.11500148693001024</v>
      </c>
      <c r="K1046" s="60">
        <f t="shared" ref="K1046:P1046" si="944">K1037</f>
        <v>8.2453063013698633E-2</v>
      </c>
      <c r="L1046" s="60">
        <f t="shared" si="944"/>
        <v>4.387591506849315E-2</v>
      </c>
      <c r="M1046" s="60">
        <f t="shared" si="944"/>
        <v>2.0005153424657533E-2</v>
      </c>
      <c r="N1046" s="60">
        <f t="shared" si="944"/>
        <v>2.4366654794520548E-2</v>
      </c>
      <c r="O1046" s="60">
        <f t="shared" si="944"/>
        <v>1.9520857534246573E-2</v>
      </c>
      <c r="P1046" s="60">
        <f t="shared" si="944"/>
        <v>1.9189536986301371E-2</v>
      </c>
    </row>
    <row r="1047" spans="1:16">
      <c r="A1047" s="3" t="str">
        <f t="shared" si="882"/>
        <v>6.1TDAGOSTO-25DINAMICA CONTROL PLUS N1</v>
      </c>
      <c r="B1047" s="37" t="str">
        <f t="shared" si="943"/>
        <v>DINAMICA CONTROL PLUS N1</v>
      </c>
      <c r="C1047" s="3" t="s">
        <v>32</v>
      </c>
      <c r="D1047" s="38" t="str">
        <f>W30</f>
        <v>AGOSTO-25</v>
      </c>
      <c r="E1047" s="60">
        <f>'DINAMICA CONTROL PLUS N1 '!G52/1000</f>
        <v>0.16227591770732872</v>
      </c>
      <c r="F1047" s="60">
        <f>'DINAMICA CONTROL PLUS N1 '!H52/1000</f>
        <v>0.15303487911458238</v>
      </c>
      <c r="G1047" s="60">
        <f>'DINAMICA CONTROL PLUS N1 '!I52/1000</f>
        <v>0.14141611746547078</v>
      </c>
      <c r="H1047" s="60">
        <f>'DINAMICA CONTROL PLUS N1 '!J52/1000</f>
        <v>0.13526845952956285</v>
      </c>
      <c r="I1047" s="60">
        <f>'DINAMICA CONTROL PLUS N1 '!K52/1000</f>
        <v>0</v>
      </c>
      <c r="J1047" s="60">
        <f>'DINAMICA CONTROL PLUS N1 '!L52/1000</f>
        <v>0.13548138237606702</v>
      </c>
      <c r="K1047" s="60">
        <f t="shared" ref="K1047:P1047" si="945">K1038</f>
        <v>8.9302378082191783E-2</v>
      </c>
      <c r="L1047" s="60">
        <f t="shared" si="945"/>
        <v>5.07252301369863E-2</v>
      </c>
      <c r="M1047" s="60">
        <f t="shared" si="945"/>
        <v>2.6854468493150683E-2</v>
      </c>
      <c r="N1047" s="60">
        <f t="shared" si="945"/>
        <v>3.3955695890410961E-2</v>
      </c>
      <c r="O1047" s="60">
        <f t="shared" si="945"/>
        <v>3.0479761643835618E-2</v>
      </c>
      <c r="P1047" s="60">
        <f t="shared" si="945"/>
        <v>3.0148441095890412E-2</v>
      </c>
    </row>
    <row r="1048" spans="1:16">
      <c r="A1048" s="3" t="str">
        <f t="shared" si="882"/>
        <v>6.1TDAGOSTO-25DINAMICA CONTROL PLUS N2</v>
      </c>
      <c r="B1048" s="37" t="str">
        <f t="shared" si="943"/>
        <v>DINAMICA CONTROL PLUS N2</v>
      </c>
      <c r="C1048" s="3" t="s">
        <v>32</v>
      </c>
      <c r="D1048" s="38" t="str">
        <f>W30</f>
        <v>AGOSTO-25</v>
      </c>
      <c r="E1048" s="60">
        <f>'DINAMICA CONTROL PLUS N2'!G52/1000</f>
        <v>0.13648284956003473</v>
      </c>
      <c r="F1048" s="60">
        <f>'DINAMICA CONTROL PLUS N2'!H52/1000</f>
        <v>0.12719449152636841</v>
      </c>
      <c r="G1048" s="60">
        <f>'DINAMICA CONTROL PLUS N2'!I52/1000</f>
        <v>0.11566562687481247</v>
      </c>
      <c r="H1048" s="60">
        <f>'DINAMICA CONTROL PLUS N2'!J52/1000</f>
        <v>0.10949308668788774</v>
      </c>
      <c r="I1048" s="60">
        <f>'DINAMICA CONTROL PLUS N2'!K52/1000</f>
        <v>0</v>
      </c>
      <c r="J1048" s="60">
        <f>'DINAMICA CONTROL PLUS N2'!L52/1000</f>
        <v>0.10942532453225506</v>
      </c>
      <c r="K1048" s="60">
        <f t="shared" ref="K1048:P1048" si="946">K1039</f>
        <v>8.5192789041095895E-2</v>
      </c>
      <c r="L1048" s="60">
        <f t="shared" si="946"/>
        <v>4.6615641095890413E-2</v>
      </c>
      <c r="M1048" s="60">
        <f t="shared" si="946"/>
        <v>2.2744879452054795E-2</v>
      </c>
      <c r="N1048" s="60">
        <f t="shared" si="946"/>
        <v>2.984610684931507E-2</v>
      </c>
      <c r="O1048" s="60">
        <f t="shared" si="946"/>
        <v>2.6370172602739727E-2</v>
      </c>
      <c r="P1048" s="60">
        <f t="shared" si="946"/>
        <v>2.6038852054794524E-2</v>
      </c>
    </row>
    <row r="1049" spans="1:16">
      <c r="A1049" s="3" t="str">
        <f t="shared" si="882"/>
        <v>6.1TDAGOSTO-25DINAMICA CONTROL PLUS N3</v>
      </c>
      <c r="B1049" s="37" t="str">
        <f t="shared" si="943"/>
        <v>DINAMICA CONTROL PLUS N3</v>
      </c>
      <c r="C1049" s="3" t="s">
        <v>32</v>
      </c>
      <c r="D1049" s="38" t="str">
        <f>W30</f>
        <v>AGOSTO-25</v>
      </c>
      <c r="E1049" s="60">
        <f>'DINAMICA CONTROL PLUS N3'!G52/1000</f>
        <v>0.13218400486881909</v>
      </c>
      <c r="F1049" s="60">
        <f>'DINAMICA CONTROL PLUS N3'!H52/1000</f>
        <v>0.12288776026166608</v>
      </c>
      <c r="G1049" s="60">
        <f>'DINAMICA CONTROL PLUS N3'!I52/1000</f>
        <v>0.11137387844303608</v>
      </c>
      <c r="H1049" s="60">
        <f>'DINAMICA CONTROL PLUS N3'!J52/1000</f>
        <v>0.10519719121427522</v>
      </c>
      <c r="I1049" s="60">
        <f>'DINAMICA CONTROL PLUS N3'!K52/1000</f>
        <v>0</v>
      </c>
      <c r="J1049" s="60">
        <f>'DINAMICA CONTROL PLUS N3'!L52/1000</f>
        <v>0.10508264822495307</v>
      </c>
      <c r="K1049" s="60">
        <f t="shared" ref="K1049:P1049" si="947">K1040</f>
        <v>8.2453063013698633E-2</v>
      </c>
      <c r="L1049" s="60">
        <f t="shared" si="947"/>
        <v>4.387591506849315E-2</v>
      </c>
      <c r="M1049" s="60">
        <f t="shared" si="947"/>
        <v>2.0005153424657533E-2</v>
      </c>
      <c r="N1049" s="60">
        <f t="shared" si="947"/>
        <v>2.4366654794520548E-2</v>
      </c>
      <c r="O1049" s="60">
        <f t="shared" si="947"/>
        <v>1.9520857534246573E-2</v>
      </c>
      <c r="P1049" s="60">
        <f t="shared" si="947"/>
        <v>1.9189536986301371E-2</v>
      </c>
    </row>
    <row r="1050" spans="1:16">
      <c r="A1050" s="3" t="str">
        <f t="shared" si="882"/>
        <v>2.0TDSEPTIEMBRE-25DINAMICA CONTROL PLUS N1</v>
      </c>
      <c r="B1050" s="37" t="str">
        <f t="shared" si="943"/>
        <v>DINAMICA CONTROL PLUS N1</v>
      </c>
      <c r="C1050" s="3" t="s">
        <v>56</v>
      </c>
      <c r="D1050" s="38" t="str">
        <f>W31</f>
        <v>SEPTIEMBRE-25</v>
      </c>
      <c r="E1050" s="60">
        <f>'DINAMICA CONTROL PLUS N1 '!AT53/1000</f>
        <v>0.20547052398246382</v>
      </c>
      <c r="F1050" s="60">
        <f>'DINAMICA CONTROL PLUS N1 '!AU53/1000</f>
        <v>0.14733122959743167</v>
      </c>
      <c r="G1050" s="60">
        <f>'DINAMICA CONTROL PLUS N1 '!AV53/1000</f>
        <v>0.137270122191021</v>
      </c>
      <c r="H1050" s="60"/>
      <c r="I1050" s="60"/>
      <c r="J1050" s="60"/>
      <c r="K1050" s="60">
        <f t="shared" ref="K1050:L1050" si="948">K1041</f>
        <v>9.7820309589041102E-2</v>
      </c>
      <c r="L1050" s="60">
        <f t="shared" si="948"/>
        <v>5.1302528767123289E-2</v>
      </c>
      <c r="M1050" s="60"/>
      <c r="N1050" s="60"/>
      <c r="O1050" s="60"/>
      <c r="P1050" s="60"/>
    </row>
    <row r="1051" spans="1:16">
      <c r="A1051" s="3" t="str">
        <f t="shared" si="882"/>
        <v>2.0TDSEPTIEMBRE-25DINAMICA CONTROL PLUS N2</v>
      </c>
      <c r="B1051" s="37" t="str">
        <f t="shared" si="943"/>
        <v>DINAMICA CONTROL PLUS N2</v>
      </c>
      <c r="C1051" s="3" t="s">
        <v>56</v>
      </c>
      <c r="D1051" s="38" t="str">
        <f>W31</f>
        <v>SEPTIEMBRE-25</v>
      </c>
      <c r="E1051" s="60">
        <f>'DINAMICA CONTROL PLUS N2'!AT53/1000</f>
        <v>0.18223049251990259</v>
      </c>
      <c r="F1051" s="60">
        <f>'DINAMICA CONTROL PLUS N2'!AU53/1000</f>
        <v>0.12405365104483405</v>
      </c>
      <c r="G1051" s="60">
        <f>'DINAMICA CONTROL PLUS N2'!AV53/1000</f>
        <v>0.11364083453739658</v>
      </c>
      <c r="H1051" s="60"/>
      <c r="I1051" s="60"/>
      <c r="J1051" s="60"/>
      <c r="K1051" s="60">
        <f t="shared" ref="K1051:L1051" si="949">K1042</f>
        <v>9.2340857534246576E-2</v>
      </c>
      <c r="L1051" s="60">
        <f t="shared" si="949"/>
        <v>4.5823076712328763E-2</v>
      </c>
      <c r="M1051" s="60"/>
      <c r="N1051" s="60"/>
      <c r="O1051" s="60"/>
      <c r="P1051" s="60"/>
    </row>
    <row r="1052" spans="1:16">
      <c r="A1052" s="3" t="str">
        <f t="shared" si="882"/>
        <v>2.0TDSEPTIEMBRE-25DINAMICA CONTROL PLUS N3</v>
      </c>
      <c r="B1052" s="37" t="str">
        <f t="shared" si="943"/>
        <v>DINAMICA CONTROL PLUS N3</v>
      </c>
      <c r="C1052" s="3" t="s">
        <v>56</v>
      </c>
      <c r="D1052" s="38" t="str">
        <f>W31</f>
        <v>SEPTIEMBRE-25</v>
      </c>
      <c r="E1052" s="60">
        <f>'DINAMICA CONTROL PLUS N3'!AT53/1000</f>
        <v>0.1752584830811342</v>
      </c>
      <c r="F1052" s="60">
        <f>'DINAMICA CONTROL PLUS N3'!AU53/1000</f>
        <v>0.11707037747905477</v>
      </c>
      <c r="G1052" s="60">
        <f>'DINAMICA CONTROL PLUS N3'!AV53/1000</f>
        <v>0.10655204824130929</v>
      </c>
      <c r="H1052" s="60"/>
      <c r="I1052" s="60"/>
      <c r="J1052" s="60"/>
      <c r="K1052" s="60">
        <f t="shared" ref="K1052:L1052" si="950">K1043</f>
        <v>8.686140547945205E-2</v>
      </c>
      <c r="L1052" s="60">
        <f t="shared" si="950"/>
        <v>4.0343624657534244E-2</v>
      </c>
      <c r="M1052" s="60"/>
      <c r="N1052" s="60"/>
      <c r="O1052" s="60"/>
      <c r="P1052" s="60"/>
    </row>
    <row r="1053" spans="1:16">
      <c r="A1053" s="3" t="str">
        <f t="shared" si="882"/>
        <v>3.0TDSEPTIEMBRE-25DINAMICA CONTROL PLUS N1</v>
      </c>
      <c r="B1053" s="37" t="str">
        <f t="shared" si="943"/>
        <v>DINAMICA CONTROL PLUS N1</v>
      </c>
      <c r="C1053" s="3" t="s">
        <v>31</v>
      </c>
      <c r="D1053" s="38" t="str">
        <f>W31</f>
        <v>SEPTIEMBRE-25</v>
      </c>
      <c r="E1053" s="60">
        <f>'DINAMICA CONTROL PLUS N1 '!Z53/1000</f>
        <v>0</v>
      </c>
      <c r="F1053" s="60">
        <f>'DINAMICA CONTROL PLUS N1 '!AA53/1000</f>
        <v>0</v>
      </c>
      <c r="G1053" s="60">
        <f>'DINAMICA CONTROL PLUS N1 '!AB53/1000</f>
        <v>0.13989226492801532</v>
      </c>
      <c r="H1053" s="60">
        <f>'DINAMICA CONTROL PLUS N1 '!AC53/1000</f>
        <v>0.12349867883665422</v>
      </c>
      <c r="I1053" s="60">
        <f>IFERROR('DINAMICA CONTROL PLUS N1 '!AD53/1000,0)</f>
        <v>0.13839488361334756</v>
      </c>
      <c r="J1053" s="60">
        <f>'DINAMICA CONTROL PLUS N1 '!AE53/1000</f>
        <v>0.12905423299124669</v>
      </c>
      <c r="K1053" s="60">
        <f t="shared" ref="K1053:P1053" si="951">K1044</f>
        <v>6.4046375342465753E-2</v>
      </c>
      <c r="L1053" s="60">
        <f t="shared" si="951"/>
        <v>3.7308550684931503E-2</v>
      </c>
      <c r="M1053" s="60">
        <f t="shared" si="951"/>
        <v>2.0497353424657534E-2</v>
      </c>
      <c r="N1053" s="60">
        <f t="shared" si="951"/>
        <v>2.9825569863013698E-2</v>
      </c>
      <c r="O1053" s="60">
        <f t="shared" si="951"/>
        <v>3.1544797260273975E-2</v>
      </c>
      <c r="P1053" s="60">
        <f t="shared" si="951"/>
        <v>3.1348731506849317E-2</v>
      </c>
    </row>
    <row r="1054" spans="1:16">
      <c r="A1054" s="3" t="str">
        <f t="shared" si="882"/>
        <v>3.0TDSEPTIEMBRE-25DINAMICA CONTROL PLUS N2</v>
      </c>
      <c r="B1054" s="37" t="str">
        <f t="shared" si="943"/>
        <v>DINAMICA CONTROL PLUS N2</v>
      </c>
      <c r="C1054" s="3" t="s">
        <v>31</v>
      </c>
      <c r="D1054" s="38" t="str">
        <f>W31</f>
        <v>SEPTIEMBRE-25</v>
      </c>
      <c r="E1054" s="60">
        <f>'DINAMICA CONTROL PLUS N2'!Z53/1000</f>
        <v>0</v>
      </c>
      <c r="F1054" s="60">
        <f>'DINAMICA CONTROL PLUS N2'!AA53/1000</f>
        <v>0</v>
      </c>
      <c r="G1054" s="60">
        <f>'DINAMICA CONTROL PLUS N2'!AB53/1000</f>
        <v>0.12365703628797746</v>
      </c>
      <c r="H1054" s="60">
        <f>'DINAMICA CONTROL PLUS N2'!AC53/1000</f>
        <v>0.10715739773666702</v>
      </c>
      <c r="I1054" s="60">
        <f>IFERROR('DINAMICA CONTROL PLUS N2'!AD53/1000,0)</f>
        <v>0.12240186410262754</v>
      </c>
      <c r="J1054" s="60">
        <f>'DINAMICA CONTROL PLUS N2'!AE53/1000</f>
        <v>0.11251373163370962</v>
      </c>
      <c r="K1054" s="60">
        <f t="shared" ref="K1054:P1054" si="952">K1045</f>
        <v>5.9936786301369858E-2</v>
      </c>
      <c r="L1054" s="60">
        <f t="shared" si="952"/>
        <v>3.3198961643835616E-2</v>
      </c>
      <c r="M1054" s="60">
        <f t="shared" si="952"/>
        <v>1.6387764383561643E-2</v>
      </c>
      <c r="N1054" s="60">
        <f t="shared" si="952"/>
        <v>2.5715980821917811E-2</v>
      </c>
      <c r="O1054" s="60">
        <f t="shared" si="952"/>
        <v>2.7435208219178085E-2</v>
      </c>
      <c r="P1054" s="60">
        <f t="shared" si="952"/>
        <v>2.7239142465753426E-2</v>
      </c>
    </row>
    <row r="1055" spans="1:16">
      <c r="A1055" s="3" t="str">
        <f t="shared" si="882"/>
        <v>3.0TDSEPTIEMBRE-25DINAMICA CONTROL PLUS N3</v>
      </c>
      <c r="B1055" s="37" t="str">
        <f t="shared" si="943"/>
        <v>DINAMICA CONTROL PLUS N3</v>
      </c>
      <c r="C1055" s="3" t="s">
        <v>31</v>
      </c>
      <c r="D1055" s="38" t="str">
        <f>W31</f>
        <v>SEPTIEMBRE-25</v>
      </c>
      <c r="E1055" s="60">
        <f>'DINAMICA CONTROL PLUS N3'!Z53/1000</f>
        <v>0</v>
      </c>
      <c r="F1055" s="60">
        <f>'DINAMICA CONTROL PLUS N3'!AA53/1000</f>
        <v>0</v>
      </c>
      <c r="G1055" s="60">
        <f>'DINAMICA CONTROL PLUS N3'!AB53/1000</f>
        <v>0.11901839953368093</v>
      </c>
      <c r="H1055" s="60">
        <f>'DINAMICA CONTROL PLUS N3'!AC53/1000</f>
        <v>0.10248846027952783</v>
      </c>
      <c r="I1055" s="60">
        <f>IFERROR('DINAMICA CONTROL PLUS N3'!AD53/1000,0)</f>
        <v>0.11783242995670754</v>
      </c>
      <c r="J1055" s="60">
        <f>'DINAMICA CONTROL PLUS N3'!AE53/1000</f>
        <v>0.10778787410298475</v>
      </c>
      <c r="K1055" s="60">
        <f t="shared" ref="K1055:P1055" si="953">K1046</f>
        <v>8.2453063013698633E-2</v>
      </c>
      <c r="L1055" s="60">
        <f t="shared" si="953"/>
        <v>4.387591506849315E-2</v>
      </c>
      <c r="M1055" s="60">
        <f t="shared" si="953"/>
        <v>2.0005153424657533E-2</v>
      </c>
      <c r="N1055" s="60">
        <f t="shared" si="953"/>
        <v>2.4366654794520548E-2</v>
      </c>
      <c r="O1055" s="60">
        <f t="shared" si="953"/>
        <v>1.9520857534246573E-2</v>
      </c>
      <c r="P1055" s="60">
        <f t="shared" si="953"/>
        <v>1.9189536986301371E-2</v>
      </c>
    </row>
    <row r="1056" spans="1:16">
      <c r="A1056" s="3" t="str">
        <f t="shared" si="882"/>
        <v>6.1TDSEPTIEMBRE-25DINAMICA CONTROL PLUS N1</v>
      </c>
      <c r="B1056" s="37" t="str">
        <f t="shared" si="943"/>
        <v>DINAMICA CONTROL PLUS N1</v>
      </c>
      <c r="C1056" s="3" t="s">
        <v>32</v>
      </c>
      <c r="D1056" s="38" t="str">
        <f>W31</f>
        <v>SEPTIEMBRE-25</v>
      </c>
      <c r="E1056" s="60">
        <f>'DINAMICA CONTROL PLUS N1 '!G53/1000</f>
        <v>0</v>
      </c>
      <c r="F1056" s="60">
        <f>'DINAMICA CONTROL PLUS N1 '!H53/1000</f>
        <v>0</v>
      </c>
      <c r="G1056" s="60">
        <f>'DINAMICA CONTROL PLUS N1 '!I53/1000</f>
        <v>0.13651840489468842</v>
      </c>
      <c r="H1056" s="60">
        <f>'DINAMICA CONTROL PLUS N1 '!J53/1000</f>
        <v>0.12282010803485828</v>
      </c>
      <c r="I1056" s="60">
        <f>IFERROR('DINAMICA CONTROL PLUS N1 '!K53/1000,0)</f>
        <v>0.13701825219579369</v>
      </c>
      <c r="J1056" s="60">
        <f>'DINAMICA CONTROL PLUS N1 '!L53/1000</f>
        <v>0.12879097118772759</v>
      </c>
      <c r="K1056" s="60">
        <f t="shared" ref="K1056:P1056" si="954">K1047</f>
        <v>8.9302378082191783E-2</v>
      </c>
      <c r="L1056" s="60">
        <f t="shared" si="954"/>
        <v>5.07252301369863E-2</v>
      </c>
      <c r="M1056" s="60">
        <f t="shared" si="954"/>
        <v>2.6854468493150683E-2</v>
      </c>
      <c r="N1056" s="60">
        <f t="shared" si="954"/>
        <v>3.3955695890410961E-2</v>
      </c>
      <c r="O1056" s="60">
        <f t="shared" si="954"/>
        <v>3.0479761643835618E-2</v>
      </c>
      <c r="P1056" s="60">
        <f t="shared" si="954"/>
        <v>3.0148441095890412E-2</v>
      </c>
    </row>
    <row r="1057" spans="1:16">
      <c r="A1057" s="3" t="str">
        <f t="shared" si="882"/>
        <v>6.1TDSEPTIEMBRE-25DINAMICA CONTROL PLUS N2</v>
      </c>
      <c r="B1057" s="37" t="str">
        <f t="shared" si="943"/>
        <v>DINAMICA CONTROL PLUS N2</v>
      </c>
      <c r="C1057" s="3" t="s">
        <v>32</v>
      </c>
      <c r="D1057" s="38" t="str">
        <f>W31</f>
        <v>SEPTIEMBRE-25</v>
      </c>
      <c r="E1057" s="60">
        <f>'DINAMICA CONTROL PLUS N2'!G53/1000</f>
        <v>0</v>
      </c>
      <c r="F1057" s="60">
        <f>'DINAMICA CONTROL PLUS N2'!H53/1000</f>
        <v>0</v>
      </c>
      <c r="G1057" s="60">
        <f>'DINAMICA CONTROL PLUS N2'!I53/1000</f>
        <v>0.11078664529362388</v>
      </c>
      <c r="H1057" s="60">
        <f>'DINAMICA CONTROL PLUS N2'!J53/1000</f>
        <v>9.7016728590711088E-2</v>
      </c>
      <c r="I1057" s="60">
        <f>IFERROR('DINAMICA CONTROL PLUS N2'!K53/1000,0)</f>
        <v>0.11170120574907368</v>
      </c>
      <c r="J1057" s="60">
        <f>'DINAMICA CONTROL PLUS N2'!L53/1000</f>
        <v>0.10271809152553374</v>
      </c>
      <c r="K1057" s="60">
        <f t="shared" ref="K1057:P1057" si="955">K1048</f>
        <v>8.5192789041095895E-2</v>
      </c>
      <c r="L1057" s="60">
        <f t="shared" si="955"/>
        <v>4.6615641095890413E-2</v>
      </c>
      <c r="M1057" s="60">
        <f t="shared" si="955"/>
        <v>2.2744879452054795E-2</v>
      </c>
      <c r="N1057" s="60">
        <f t="shared" si="955"/>
        <v>2.984610684931507E-2</v>
      </c>
      <c r="O1057" s="60">
        <f t="shared" si="955"/>
        <v>2.6370172602739727E-2</v>
      </c>
      <c r="P1057" s="60">
        <f t="shared" si="955"/>
        <v>2.6038852054794524E-2</v>
      </c>
    </row>
    <row r="1058" spans="1:16">
      <c r="A1058" s="3" t="str">
        <f t="shared" si="882"/>
        <v>6.1TDSEPTIEMBRE-25DINAMICA CONTROL PLUS N3</v>
      </c>
      <c r="B1058" s="37" t="str">
        <f t="shared" si="943"/>
        <v>DINAMICA CONTROL PLUS N3</v>
      </c>
      <c r="C1058" s="3" t="s">
        <v>32</v>
      </c>
      <c r="D1058" s="38" t="str">
        <f>W31</f>
        <v>SEPTIEMBRE-25</v>
      </c>
      <c r="E1058" s="60">
        <f>'DINAMICA CONTROL PLUS N3'!G53/1000</f>
        <v>0</v>
      </c>
      <c r="F1058" s="60">
        <f>'DINAMICA CONTROL PLUS N3'!H53/1000</f>
        <v>0</v>
      </c>
      <c r="G1058" s="60">
        <f>'DINAMICA CONTROL PLUS N3'!I53/1000</f>
        <v>0.10649801869344647</v>
      </c>
      <c r="H1058" s="60">
        <f>'DINAMICA CONTROL PLUS N3'!J53/1000</f>
        <v>9.2716165350019877E-2</v>
      </c>
      <c r="I1058" s="60">
        <f>IFERROR('DINAMICA CONTROL PLUS N3'!K53/1000,0)</f>
        <v>0.10748169800795368</v>
      </c>
      <c r="J1058" s="60">
        <f>'DINAMICA CONTROL PLUS N3'!L53/1000</f>
        <v>9.837261158183476E-2</v>
      </c>
      <c r="K1058" s="60">
        <f t="shared" ref="K1058:P1058" si="956">K1049</f>
        <v>8.2453063013698633E-2</v>
      </c>
      <c r="L1058" s="60">
        <f t="shared" si="956"/>
        <v>4.387591506849315E-2</v>
      </c>
      <c r="M1058" s="60">
        <f t="shared" si="956"/>
        <v>2.0005153424657533E-2</v>
      </c>
      <c r="N1058" s="60">
        <f t="shared" si="956"/>
        <v>2.4366654794520548E-2</v>
      </c>
      <c r="O1058" s="60">
        <f t="shared" si="956"/>
        <v>1.9520857534246573E-2</v>
      </c>
      <c r="P1058" s="60">
        <f t="shared" si="956"/>
        <v>1.9189536986301371E-2</v>
      </c>
    </row>
    <row r="1059" spans="1:16">
      <c r="A1059" s="3" t="str">
        <f t="shared" si="882"/>
        <v>2.0TDOCTUBRE-25DINAMICA CONTROL PLUS N1</v>
      </c>
      <c r="B1059" s="37" t="str">
        <f t="shared" si="943"/>
        <v>DINAMICA CONTROL PLUS N1</v>
      </c>
      <c r="C1059" s="3" t="s">
        <v>56</v>
      </c>
      <c r="D1059" s="38" t="str">
        <f>W32</f>
        <v>OCTUBRE-25</v>
      </c>
      <c r="E1059" s="60">
        <f>'DINAMICA CONTROL PLUS N1 '!AT54/1000</f>
        <v>0.23136903018045529</v>
      </c>
      <c r="F1059" s="60">
        <f>'DINAMICA CONTROL PLUS N1 '!AU54/1000</f>
        <v>0.17205684547266056</v>
      </c>
      <c r="G1059" s="60">
        <f>'DINAMICA CONTROL PLUS N1 '!AV54/1000</f>
        <v>0.1465304225801016</v>
      </c>
      <c r="H1059" s="60"/>
      <c r="I1059" s="60"/>
      <c r="J1059" s="60"/>
      <c r="K1059" s="60">
        <f t="shared" ref="K1059:L1059" si="957">K1050</f>
        <v>9.7820309589041102E-2</v>
      </c>
      <c r="L1059" s="60">
        <f t="shared" si="957"/>
        <v>5.1302528767123289E-2</v>
      </c>
      <c r="M1059" s="60"/>
      <c r="N1059" s="60"/>
      <c r="O1059" s="60"/>
      <c r="P1059" s="60"/>
    </row>
    <row r="1060" spans="1:16">
      <c r="A1060" s="3" t="str">
        <f t="shared" si="882"/>
        <v>2.0TDOCTUBRE-25DINAMICA CONTROL PLUS N2</v>
      </c>
      <c r="B1060" s="37" t="str">
        <f t="shared" si="943"/>
        <v>DINAMICA CONTROL PLUS N2</v>
      </c>
      <c r="C1060" s="3" t="s">
        <v>56</v>
      </c>
      <c r="D1060" s="38" t="str">
        <f>W32</f>
        <v>OCTUBRE-25</v>
      </c>
      <c r="E1060" s="60">
        <f>'DINAMICA CONTROL PLUS N2'!AT54/1000</f>
        <v>0.20812899871789409</v>
      </c>
      <c r="F1060" s="60">
        <f>'DINAMICA CONTROL PLUS N2'!AU54/1000</f>
        <v>0.14877926692006299</v>
      </c>
      <c r="G1060" s="60">
        <f>'DINAMICA CONTROL PLUS N2'!AV54/1000</f>
        <v>0.12290113492647718</v>
      </c>
      <c r="H1060" s="60"/>
      <c r="I1060" s="60"/>
      <c r="J1060" s="60"/>
      <c r="K1060" s="60">
        <f t="shared" ref="K1060:L1060" si="958">K1051</f>
        <v>9.2340857534246576E-2</v>
      </c>
      <c r="L1060" s="60">
        <f t="shared" si="958"/>
        <v>4.5823076712328763E-2</v>
      </c>
      <c r="M1060" s="60"/>
      <c r="N1060" s="60"/>
      <c r="O1060" s="60"/>
      <c r="P1060" s="60"/>
    </row>
    <row r="1061" spans="1:16">
      <c r="A1061" s="3" t="str">
        <f t="shared" si="882"/>
        <v>2.0TDOCTUBRE-25DINAMICA CONTROL PLUS N3</v>
      </c>
      <c r="B1061" s="37" t="str">
        <f t="shared" si="943"/>
        <v>DINAMICA CONTROL PLUS N3</v>
      </c>
      <c r="C1061" s="3" t="s">
        <v>56</v>
      </c>
      <c r="D1061" s="38" t="str">
        <f>W32</f>
        <v>OCTUBRE-25</v>
      </c>
      <c r="E1061" s="60">
        <f>'DINAMICA CONTROL PLUS N3'!AT54/1000</f>
        <v>0.20115698927912576</v>
      </c>
      <c r="F1061" s="60">
        <f>'DINAMICA CONTROL PLUS N3'!AU54/1000</f>
        <v>0.14179599335428372</v>
      </c>
      <c r="G1061" s="60">
        <f>'DINAMICA CONTROL PLUS N3'!AV54/1000</f>
        <v>0.11581234863038987</v>
      </c>
      <c r="H1061" s="60"/>
      <c r="I1061" s="60"/>
      <c r="J1061" s="60"/>
      <c r="K1061" s="60">
        <f t="shared" ref="K1061:L1061" si="959">K1052</f>
        <v>8.686140547945205E-2</v>
      </c>
      <c r="L1061" s="60">
        <f t="shared" si="959"/>
        <v>4.0343624657534244E-2</v>
      </c>
      <c r="M1061" s="60"/>
      <c r="N1061" s="60"/>
      <c r="O1061" s="60"/>
      <c r="P1061" s="60"/>
    </row>
    <row r="1062" spans="1:16">
      <c r="A1062" s="3" t="str">
        <f t="shared" si="882"/>
        <v>3.0TDOCTUBRE-25DINAMICA CONTROL PLUS N1</v>
      </c>
      <c r="B1062" s="37" t="str">
        <f t="shared" si="943"/>
        <v>DINAMICA CONTROL PLUS N1</v>
      </c>
      <c r="C1062" s="3" t="s">
        <v>31</v>
      </c>
      <c r="D1062" s="38" t="str">
        <f>W32</f>
        <v>OCTUBRE-25</v>
      </c>
      <c r="E1062" s="60">
        <f>'DINAMICA CONTROL PLUS N1 '!Z54/1000</f>
        <v>0</v>
      </c>
      <c r="F1062" s="60">
        <f>'DINAMICA CONTROL PLUS N1 '!AA54/1000</f>
        <v>0</v>
      </c>
      <c r="G1062" s="60">
        <f>'DINAMICA CONTROL PLUS N1 '!AB54/1000</f>
        <v>0.13989226492801532</v>
      </c>
      <c r="H1062" s="60">
        <f>'DINAMICA CONTROL PLUS N1 '!AC54/1000</f>
        <v>0.16155138373751873</v>
      </c>
      <c r="I1062" s="60">
        <f>'DINAMICA CONTROL PLUS N1 '!AD54/1000</f>
        <v>0.13839488361334756</v>
      </c>
      <c r="J1062" s="60">
        <f>'DINAMICA CONTROL PLUS N1 '!AE54/1000</f>
        <v>0.13831453338032729</v>
      </c>
      <c r="K1062" s="60">
        <f t="shared" ref="K1062:P1062" si="960">K1053</f>
        <v>6.4046375342465753E-2</v>
      </c>
      <c r="L1062" s="60">
        <f t="shared" si="960"/>
        <v>3.7308550684931503E-2</v>
      </c>
      <c r="M1062" s="60">
        <f t="shared" si="960"/>
        <v>2.0497353424657534E-2</v>
      </c>
      <c r="N1062" s="60">
        <f t="shared" si="960"/>
        <v>2.9825569863013698E-2</v>
      </c>
      <c r="O1062" s="60">
        <f t="shared" si="960"/>
        <v>3.1544797260273975E-2</v>
      </c>
      <c r="P1062" s="60">
        <f t="shared" si="960"/>
        <v>3.1348731506849317E-2</v>
      </c>
    </row>
    <row r="1063" spans="1:16">
      <c r="A1063" s="3" t="str">
        <f t="shared" si="882"/>
        <v>3.0TDOCTUBRE-25DINAMICA CONTROL PLUS N2</v>
      </c>
      <c r="B1063" s="37" t="str">
        <f t="shared" si="943"/>
        <v>DINAMICA CONTROL PLUS N2</v>
      </c>
      <c r="C1063" s="3" t="s">
        <v>31</v>
      </c>
      <c r="D1063" s="38" t="str">
        <f>W32</f>
        <v>OCTUBRE-25</v>
      </c>
      <c r="E1063" s="60">
        <f>'DINAMICA CONTROL PLUS N2'!Z54/1000</f>
        <v>0</v>
      </c>
      <c r="F1063" s="60">
        <f>'DINAMICA CONTROL PLUS N2'!AA54/1000</f>
        <v>0</v>
      </c>
      <c r="G1063" s="60">
        <f>'DINAMICA CONTROL PLUS N2'!AB54/1000</f>
        <v>0.12365703628797746</v>
      </c>
      <c r="H1063" s="60">
        <f>'DINAMICA CONTROL PLUS N2'!AC54/1000</f>
        <v>0.14531581789591874</v>
      </c>
      <c r="I1063" s="60">
        <f>'DINAMICA CONTROL PLUS N2'!AD54/1000</f>
        <v>0.12240186410262754</v>
      </c>
      <c r="J1063" s="60">
        <f>'DINAMICA CONTROL PLUS N2'!AE54/1000</f>
        <v>0.1217740320227902</v>
      </c>
      <c r="K1063" s="60">
        <f t="shared" ref="K1063:P1063" si="961">K1054</f>
        <v>5.9936786301369858E-2</v>
      </c>
      <c r="L1063" s="60">
        <f t="shared" si="961"/>
        <v>3.3198961643835616E-2</v>
      </c>
      <c r="M1063" s="60">
        <f t="shared" si="961"/>
        <v>1.6387764383561643E-2</v>
      </c>
      <c r="N1063" s="60">
        <f t="shared" si="961"/>
        <v>2.5715980821917811E-2</v>
      </c>
      <c r="O1063" s="60">
        <f t="shared" si="961"/>
        <v>2.7435208219178085E-2</v>
      </c>
      <c r="P1063" s="60">
        <f t="shared" si="961"/>
        <v>2.7239142465753426E-2</v>
      </c>
    </row>
    <row r="1064" spans="1:16">
      <c r="A1064" s="3" t="str">
        <f t="shared" si="882"/>
        <v>3.0TDOCTUBRE-25DINAMICA CONTROL PLUS N3</v>
      </c>
      <c r="B1064" s="37" t="str">
        <f t="shared" si="943"/>
        <v>DINAMICA CONTROL PLUS N3</v>
      </c>
      <c r="C1064" s="3" t="s">
        <v>31</v>
      </c>
      <c r="D1064" s="38" t="str">
        <f>W32</f>
        <v>OCTUBRE-25</v>
      </c>
      <c r="E1064" s="60">
        <f>'DINAMICA CONTROL PLUS N3'!Z54/1000</f>
        <v>0</v>
      </c>
      <c r="F1064" s="60">
        <f>'DINAMICA CONTROL PLUS N3'!AA54/1000</f>
        <v>0</v>
      </c>
      <c r="G1064" s="60">
        <f>'DINAMICA CONTROL PLUS N3'!AB54/1000</f>
        <v>0.11901839953368093</v>
      </c>
      <c r="H1064" s="60">
        <f>'DINAMICA CONTROL PLUS N3'!AC54/1000</f>
        <v>0.14067708479831875</v>
      </c>
      <c r="I1064" s="60">
        <f>'DINAMICA CONTROL PLUS N3'!AD54/1000</f>
        <v>0.11783242995670754</v>
      </c>
      <c r="J1064" s="60">
        <f>'DINAMICA CONTROL PLUS N3'!AE54/1000</f>
        <v>0.11704817449206532</v>
      </c>
      <c r="K1064" s="60">
        <f t="shared" ref="K1064:P1064" si="962">K1055</f>
        <v>8.2453063013698633E-2</v>
      </c>
      <c r="L1064" s="60">
        <f t="shared" si="962"/>
        <v>4.387591506849315E-2</v>
      </c>
      <c r="M1064" s="60">
        <f t="shared" si="962"/>
        <v>2.0005153424657533E-2</v>
      </c>
      <c r="N1064" s="60">
        <f t="shared" si="962"/>
        <v>2.4366654794520548E-2</v>
      </c>
      <c r="O1064" s="60">
        <f t="shared" si="962"/>
        <v>1.9520857534246573E-2</v>
      </c>
      <c r="P1064" s="60">
        <f t="shared" si="962"/>
        <v>1.9189536986301371E-2</v>
      </c>
    </row>
    <row r="1065" spans="1:16">
      <c r="A1065" s="3" t="str">
        <f t="shared" si="882"/>
        <v>6.1TDOCTUBRE-25DINAMICA CONTROL PLUS N1</v>
      </c>
      <c r="B1065" s="37" t="str">
        <f t="shared" si="943"/>
        <v>DINAMICA CONTROL PLUS N1</v>
      </c>
      <c r="C1065" s="3" t="s">
        <v>32</v>
      </c>
      <c r="D1065" s="38" t="str">
        <f>W32</f>
        <v>OCTUBRE-25</v>
      </c>
      <c r="E1065" s="60">
        <f>'DINAMICA CONTROL PLUS N1 '!G54/1000</f>
        <v>0</v>
      </c>
      <c r="F1065" s="60">
        <f>'DINAMICA CONTROL PLUS N1 '!H54/1000</f>
        <v>0</v>
      </c>
      <c r="G1065" s="60">
        <f>'DINAMICA CONTROL PLUS N1 '!I54/1000</f>
        <v>0.13651840489468842</v>
      </c>
      <c r="H1065" s="60">
        <f>'DINAMICA CONTROL PLUS N1 '!J54/1000</f>
        <v>0.158360042604411</v>
      </c>
      <c r="I1065" s="60">
        <f>'DINAMICA CONTROL PLUS N1 '!K54/1000</f>
        <v>0.13701825219579369</v>
      </c>
      <c r="J1065" s="60">
        <f>'DINAMICA CONTROL PLUS N1 '!L54/1000</f>
        <v>0.13730592309894299</v>
      </c>
      <c r="K1065" s="60">
        <f t="shared" ref="K1065:P1065" si="963">K1056</f>
        <v>8.9302378082191783E-2</v>
      </c>
      <c r="L1065" s="60">
        <f t="shared" si="963"/>
        <v>5.07252301369863E-2</v>
      </c>
      <c r="M1065" s="60">
        <f t="shared" si="963"/>
        <v>2.6854468493150683E-2</v>
      </c>
      <c r="N1065" s="60">
        <f t="shared" si="963"/>
        <v>3.3955695890410961E-2</v>
      </c>
      <c r="O1065" s="60">
        <f t="shared" si="963"/>
        <v>3.0479761643835618E-2</v>
      </c>
      <c r="P1065" s="60">
        <f t="shared" si="963"/>
        <v>3.0148441095890412E-2</v>
      </c>
    </row>
    <row r="1066" spans="1:16">
      <c r="A1066" s="3" t="str">
        <f t="shared" si="882"/>
        <v>6.1TDOCTUBRE-25DINAMICA CONTROL PLUS N2</v>
      </c>
      <c r="B1066" s="37" t="str">
        <f t="shared" si="943"/>
        <v>DINAMICA CONTROL PLUS N2</v>
      </c>
      <c r="C1066" s="3" t="s">
        <v>32</v>
      </c>
      <c r="D1066" s="38" t="str">
        <f>W32</f>
        <v>OCTUBRE-25</v>
      </c>
      <c r="E1066" s="60">
        <f>'DINAMICA CONTROL PLUS N2'!G54/1000</f>
        <v>0</v>
      </c>
      <c r="F1066" s="60">
        <f>'DINAMICA CONTROL PLUS N2'!H54/1000</f>
        <v>0</v>
      </c>
      <c r="G1066" s="60">
        <f>'DINAMICA CONTROL PLUS N2'!I54/1000</f>
        <v>0.11078664529362388</v>
      </c>
      <c r="H1066" s="60">
        <f>'DINAMICA CONTROL PLUS N2'!J54/1000</f>
        <v>0.13262805528281099</v>
      </c>
      <c r="I1066" s="60">
        <f>'DINAMICA CONTROL PLUS N2'!K54/1000</f>
        <v>0.11170120574907368</v>
      </c>
      <c r="J1066" s="60">
        <f>'DINAMICA CONTROL PLUS N2'!L54/1000</f>
        <v>0.11123304343674913</v>
      </c>
      <c r="K1066" s="60">
        <f t="shared" ref="K1066:P1066" si="964">K1057</f>
        <v>8.5192789041095895E-2</v>
      </c>
      <c r="L1066" s="60">
        <f t="shared" si="964"/>
        <v>4.6615641095890413E-2</v>
      </c>
      <c r="M1066" s="60">
        <f t="shared" si="964"/>
        <v>2.2744879452054795E-2</v>
      </c>
      <c r="N1066" s="60">
        <f t="shared" si="964"/>
        <v>2.984610684931507E-2</v>
      </c>
      <c r="O1066" s="60">
        <f t="shared" si="964"/>
        <v>2.6370172602739727E-2</v>
      </c>
      <c r="P1066" s="60">
        <f t="shared" si="964"/>
        <v>2.6038852054794524E-2</v>
      </c>
    </row>
    <row r="1067" spans="1:16">
      <c r="A1067" s="3" t="str">
        <f t="shared" si="882"/>
        <v>6.1TDOCTUBRE-25DINAMICA CONTROL PLUS N3</v>
      </c>
      <c r="B1067" s="37" t="str">
        <f t="shared" si="943"/>
        <v>DINAMICA CONTROL PLUS N3</v>
      </c>
      <c r="C1067" s="3" t="s">
        <v>32</v>
      </c>
      <c r="D1067" s="38" t="str">
        <f>W32</f>
        <v>OCTUBRE-25</v>
      </c>
      <c r="E1067" s="60">
        <f>'DINAMICA CONTROL PLUS N3'!G54/1000</f>
        <v>0</v>
      </c>
      <c r="F1067" s="60">
        <f>'DINAMICA CONTROL PLUS N3'!H54/1000</f>
        <v>0</v>
      </c>
      <c r="G1067" s="60">
        <f>'DINAMICA CONTROL PLUS N3'!I54/1000</f>
        <v>0.10649801869344647</v>
      </c>
      <c r="H1067" s="60">
        <f>'DINAMICA CONTROL PLUS N3'!J54/1000</f>
        <v>0.12833939072921099</v>
      </c>
      <c r="I1067" s="60">
        <f>'DINAMICA CONTROL PLUS N3'!K54/1000</f>
        <v>0.10748169800795368</v>
      </c>
      <c r="J1067" s="60">
        <f>'DINAMICA CONTROL PLUS N3'!L54/1000</f>
        <v>0.10688756349305016</v>
      </c>
      <c r="K1067" s="60">
        <f t="shared" ref="K1067:P1067" si="965">K1058</f>
        <v>8.2453063013698633E-2</v>
      </c>
      <c r="L1067" s="60">
        <f t="shared" si="965"/>
        <v>4.387591506849315E-2</v>
      </c>
      <c r="M1067" s="60">
        <f t="shared" si="965"/>
        <v>2.0005153424657533E-2</v>
      </c>
      <c r="N1067" s="60">
        <f t="shared" si="965"/>
        <v>2.4366654794520548E-2</v>
      </c>
      <c r="O1067" s="60">
        <f t="shared" si="965"/>
        <v>1.9520857534246573E-2</v>
      </c>
      <c r="P1067" s="60">
        <f t="shared" si="965"/>
        <v>1.9189536986301371E-2</v>
      </c>
    </row>
    <row r="1068" spans="1:16">
      <c r="A1068" s="3" t="str">
        <f t="shared" si="882"/>
        <v>2.0TDNOVIEMBRE-25DINAMICA CONTROL PLUS N1</v>
      </c>
      <c r="B1068" s="37" t="str">
        <f t="shared" si="943"/>
        <v>DINAMICA CONTROL PLUS N1</v>
      </c>
      <c r="C1068" s="3" t="s">
        <v>56</v>
      </c>
      <c r="D1068" s="38" t="str">
        <f>W33</f>
        <v>NOVIEMBRE-25</v>
      </c>
      <c r="E1068" s="60">
        <f>'DINAMICA CONTROL PLUS N1 '!AT55/1000</f>
        <v>0.20993492574281372</v>
      </c>
      <c r="F1068" s="60">
        <f>'DINAMICA CONTROL PLUS N1 '!AU55/1000</f>
        <v>0.15731112107674458</v>
      </c>
      <c r="G1068" s="60">
        <f>'DINAMICA CONTROL PLUS N1 '!AV55/1000</f>
        <v>0.12514429635677293</v>
      </c>
      <c r="H1068" s="60"/>
      <c r="I1068" s="60"/>
      <c r="J1068" s="60"/>
      <c r="K1068" s="60">
        <f t="shared" ref="K1068:L1068" si="966">K1059</f>
        <v>9.7820309589041102E-2</v>
      </c>
      <c r="L1068" s="60">
        <f t="shared" si="966"/>
        <v>5.1302528767123289E-2</v>
      </c>
      <c r="M1068" s="60"/>
      <c r="N1068" s="60"/>
      <c r="O1068" s="60"/>
      <c r="P1068" s="60"/>
    </row>
    <row r="1069" spans="1:16">
      <c r="A1069" s="3" t="str">
        <f t="shared" si="882"/>
        <v>2.0TDNOVIEMBRE-25DINAMICA CONTROL PLUS N2</v>
      </c>
      <c r="B1069" s="37" t="str">
        <f t="shared" si="943"/>
        <v>DINAMICA CONTROL PLUS N2</v>
      </c>
      <c r="C1069" s="3" t="s">
        <v>56</v>
      </c>
      <c r="D1069" s="38" t="str">
        <f>W33</f>
        <v>NOVIEMBRE-25</v>
      </c>
      <c r="E1069" s="60">
        <f>'DINAMICA CONTROL PLUS N2'!AT55/1000</f>
        <v>0.18669489428025252</v>
      </c>
      <c r="F1069" s="60">
        <f>'DINAMICA CONTROL PLUS N2'!AU55/1000</f>
        <v>0.13403354252414698</v>
      </c>
      <c r="G1069" s="60">
        <f>'DINAMICA CONTROL PLUS N2'!AV55/1000</f>
        <v>0.10151500870314856</v>
      </c>
      <c r="H1069" s="60"/>
      <c r="I1069" s="60"/>
      <c r="J1069" s="60"/>
      <c r="K1069" s="60">
        <f t="shared" ref="K1069:L1069" si="967">K1060</f>
        <v>9.2340857534246576E-2</v>
      </c>
      <c r="L1069" s="60">
        <f t="shared" si="967"/>
        <v>4.5823076712328763E-2</v>
      </c>
      <c r="M1069" s="60"/>
      <c r="N1069" s="60"/>
      <c r="O1069" s="60"/>
      <c r="P1069" s="60"/>
    </row>
    <row r="1070" spans="1:16">
      <c r="A1070" s="3" t="str">
        <f t="shared" si="882"/>
        <v>2.0TDNOVIEMBRE-25DINAMICA CONTROL PLUS N3</v>
      </c>
      <c r="B1070" s="37" t="str">
        <f t="shared" si="943"/>
        <v>DINAMICA CONTROL PLUS N3</v>
      </c>
      <c r="C1070" s="3" t="s">
        <v>56</v>
      </c>
      <c r="D1070" s="38" t="str">
        <f>W33</f>
        <v>NOVIEMBRE-25</v>
      </c>
      <c r="E1070" s="60">
        <f>'DINAMICA CONTROL PLUS N3'!AT55/1000</f>
        <v>0.17972288484148416</v>
      </c>
      <c r="F1070" s="60">
        <f>'DINAMICA CONTROL PLUS N3'!AU55/1000</f>
        <v>0.12705026895836768</v>
      </c>
      <c r="G1070" s="60">
        <f>'DINAMICA CONTROL PLUS N3'!AV55/1000</f>
        <v>9.442622240706125E-2</v>
      </c>
      <c r="H1070" s="60"/>
      <c r="I1070" s="60"/>
      <c r="J1070" s="60"/>
      <c r="K1070" s="60">
        <f t="shared" ref="K1070:L1070" si="968">K1061</f>
        <v>8.686140547945205E-2</v>
      </c>
      <c r="L1070" s="60">
        <f t="shared" si="968"/>
        <v>4.0343624657534244E-2</v>
      </c>
      <c r="M1070" s="60"/>
      <c r="N1070" s="60"/>
      <c r="O1070" s="60"/>
      <c r="P1070" s="60"/>
    </row>
    <row r="1071" spans="1:16">
      <c r="A1071" s="3" t="str">
        <f t="shared" si="882"/>
        <v>3.0TDNOVIEMBRE-25DINAMICA CONTROL PLUS N1</v>
      </c>
      <c r="B1071" s="37" t="str">
        <f t="shared" si="943"/>
        <v>DINAMICA CONTROL PLUS N1</v>
      </c>
      <c r="C1071" s="3" t="s">
        <v>31</v>
      </c>
      <c r="D1071" s="38" t="str">
        <f>W33</f>
        <v>NOVIEMBRE-25</v>
      </c>
      <c r="E1071" s="60">
        <f>IFERROR('DINAMICA CONTROL PLUS N1 '!Z55/1000,0)</f>
        <v>0.15470791365781963</v>
      </c>
      <c r="F1071" s="60">
        <f>'DINAMICA CONTROL PLUS N1 '!AA55/1000</f>
        <v>0.1558093185335199</v>
      </c>
      <c r="G1071" s="60">
        <f>'DINAMICA CONTROL PLUS N1 '!AB55/1000</f>
        <v>0.14175040225491781</v>
      </c>
      <c r="H1071" s="60">
        <f>'DINAMICA CONTROL PLUS N1 '!AC55/1000</f>
        <v>0.16155138373751873</v>
      </c>
      <c r="I1071" s="60">
        <f>'DINAMICA CONTROL PLUS N1 '!AD55/1000</f>
        <v>0.13839488361334756</v>
      </c>
      <c r="J1071" s="60">
        <f>'DINAMICA CONTROL PLUS N1 '!AE55/1000</f>
        <v>0.11692840715699865</v>
      </c>
      <c r="K1071" s="60">
        <f t="shared" ref="K1071:P1071" si="969">K1062</f>
        <v>6.4046375342465753E-2</v>
      </c>
      <c r="L1071" s="60">
        <f t="shared" si="969"/>
        <v>3.7308550684931503E-2</v>
      </c>
      <c r="M1071" s="60">
        <f t="shared" si="969"/>
        <v>2.0497353424657534E-2</v>
      </c>
      <c r="N1071" s="60">
        <f t="shared" si="969"/>
        <v>2.9825569863013698E-2</v>
      </c>
      <c r="O1071" s="60">
        <f t="shared" si="969"/>
        <v>3.1544797260273975E-2</v>
      </c>
      <c r="P1071" s="60">
        <f t="shared" si="969"/>
        <v>3.1348731506849317E-2</v>
      </c>
    </row>
    <row r="1072" spans="1:16">
      <c r="A1072" s="3" t="str">
        <f t="shared" si="882"/>
        <v>3.0TDNOVIEMBRE-25DINAMICA CONTROL PLUS N2</v>
      </c>
      <c r="B1072" s="37" t="str">
        <f t="shared" si="943"/>
        <v>DINAMICA CONTROL PLUS N2</v>
      </c>
      <c r="C1072" s="3" t="s">
        <v>31</v>
      </c>
      <c r="D1072" s="38" t="str">
        <f>W33</f>
        <v>NOVIEMBRE-25</v>
      </c>
      <c r="E1072" s="60">
        <f>IFERROR('DINAMICA CONTROL PLUS N2'!Z55/1000,0)</f>
        <v>0.154691665839579</v>
      </c>
      <c r="F1072" s="60">
        <f>'DINAMICA CONTROL PLUS N2'!AA55/1000</f>
        <v>0.13945122870151991</v>
      </c>
      <c r="G1072" s="60">
        <f>'DINAMICA CONTROL PLUS N2'!AB55/1000</f>
        <v>0.12540929805731782</v>
      </c>
      <c r="H1072" s="60">
        <f>'DINAMICA CONTROL PLUS N2'!AC55/1000</f>
        <v>0.14531581789591874</v>
      </c>
      <c r="I1072" s="60">
        <f>'DINAMICA CONTROL PLUS N2'!AD55/1000</f>
        <v>0.12240186410262754</v>
      </c>
      <c r="J1072" s="60">
        <f>'DINAMICA CONTROL PLUS N2'!AE55/1000</f>
        <v>0.10038790579946158</v>
      </c>
      <c r="K1072" s="60">
        <f t="shared" ref="K1072:P1072" si="970">K1063</f>
        <v>5.9936786301369858E-2</v>
      </c>
      <c r="L1072" s="60">
        <f t="shared" si="970"/>
        <v>3.3198961643835616E-2</v>
      </c>
      <c r="M1072" s="60">
        <f t="shared" si="970"/>
        <v>1.6387764383561643E-2</v>
      </c>
      <c r="N1072" s="60">
        <f t="shared" si="970"/>
        <v>2.5715980821917811E-2</v>
      </c>
      <c r="O1072" s="60">
        <f t="shared" si="970"/>
        <v>2.7435208219178085E-2</v>
      </c>
      <c r="P1072" s="60">
        <f t="shared" si="970"/>
        <v>2.7239142465753426E-2</v>
      </c>
    </row>
    <row r="1073" spans="1:25">
      <c r="A1073" s="3" t="str">
        <f t="shared" si="882"/>
        <v>3.0TDNOVIEMBRE-25DINAMICA CONTROL PLUS N3</v>
      </c>
      <c r="B1073" s="37" t="str">
        <f t="shared" si="943"/>
        <v>DINAMICA CONTROL PLUS N3</v>
      </c>
      <c r="C1073" s="3" t="s">
        <v>31</v>
      </c>
      <c r="D1073" s="38" t="str">
        <f>W33</f>
        <v>NOVIEMBRE-25</v>
      </c>
      <c r="E1073" s="60">
        <f>IFERROR('DINAMICA CONTROL PLUS N3'!Z55/1000,0)</f>
        <v>0.15468702360579595</v>
      </c>
      <c r="F1073" s="60">
        <f>'DINAMICA CONTROL PLUS N3'!AA55/1000</f>
        <v>0.13477748874951989</v>
      </c>
      <c r="G1073" s="60">
        <f>'DINAMICA CONTROL PLUS N3'!AB55/1000</f>
        <v>0.12074041114371782</v>
      </c>
      <c r="H1073" s="60">
        <f>'DINAMICA CONTROL PLUS N3'!AC55/1000</f>
        <v>0.14067708479831875</v>
      </c>
      <c r="I1073" s="60">
        <f>'DINAMICA CONTROL PLUS N3'!AD55/1000</f>
        <v>0.11783242995670754</v>
      </c>
      <c r="J1073" s="60">
        <f>'DINAMICA CONTROL PLUS N3'!AE55/1000</f>
        <v>9.5662048268736727E-2</v>
      </c>
      <c r="K1073" s="60">
        <f t="shared" ref="K1073:P1073" si="971">K1064</f>
        <v>8.2453063013698633E-2</v>
      </c>
      <c r="L1073" s="60">
        <f t="shared" si="971"/>
        <v>4.387591506849315E-2</v>
      </c>
      <c r="M1073" s="60">
        <f t="shared" si="971"/>
        <v>2.0005153424657533E-2</v>
      </c>
      <c r="N1073" s="60">
        <f t="shared" si="971"/>
        <v>2.4366654794520548E-2</v>
      </c>
      <c r="O1073" s="60">
        <f t="shared" si="971"/>
        <v>1.9520857534246573E-2</v>
      </c>
      <c r="P1073" s="60">
        <f t="shared" si="971"/>
        <v>1.9189536986301371E-2</v>
      </c>
    </row>
    <row r="1074" spans="1:25">
      <c r="A1074" s="3" t="str">
        <f t="shared" si="882"/>
        <v>6.1TDNOVIEMBRE-25DINAMICA CONTROL PLUS N1</v>
      </c>
      <c r="B1074" s="37" t="str">
        <f t="shared" si="943"/>
        <v>DINAMICA CONTROL PLUS N1</v>
      </c>
      <c r="C1074" s="3" t="s">
        <v>32</v>
      </c>
      <c r="D1074" s="38" t="str">
        <f>W33</f>
        <v>NOVIEMBRE-25</v>
      </c>
      <c r="E1074" s="60">
        <f>IFERROR('DINAMICA CONTROL PLUS N1 '!G55/1000,0)</f>
        <v>0.1335457396976289</v>
      </c>
      <c r="F1074" s="60">
        <f>'DINAMICA CONTROL PLUS N1 '!H55/1000</f>
        <v>0.14683405278092029</v>
      </c>
      <c r="G1074" s="60">
        <f>'DINAMICA CONTROL PLUS N1 '!I55/1000</f>
        <v>0.13783792751679741</v>
      </c>
      <c r="H1074" s="60">
        <f>'DINAMICA CONTROL PLUS N1 '!J55/1000</f>
        <v>0.158360042604411</v>
      </c>
      <c r="I1074" s="60">
        <f>'DINAMICA CONTROL PLUS N1 '!K55/1000</f>
        <v>0.13701825219579369</v>
      </c>
      <c r="J1074" s="60">
        <f>'DINAMICA CONTROL PLUS N1 '!L55/1000</f>
        <v>0.11764113592059684</v>
      </c>
      <c r="K1074" s="60">
        <f t="shared" ref="K1074:P1074" si="972">K1065</f>
        <v>8.9302378082191783E-2</v>
      </c>
      <c r="L1074" s="60">
        <f t="shared" si="972"/>
        <v>5.07252301369863E-2</v>
      </c>
      <c r="M1074" s="60">
        <f t="shared" si="972"/>
        <v>2.6854468493150683E-2</v>
      </c>
      <c r="N1074" s="60">
        <f t="shared" si="972"/>
        <v>3.3955695890410961E-2</v>
      </c>
      <c r="O1074" s="60">
        <f t="shared" si="972"/>
        <v>3.0479761643835618E-2</v>
      </c>
      <c r="P1074" s="60">
        <f t="shared" si="972"/>
        <v>3.0148441095890412E-2</v>
      </c>
    </row>
    <row r="1075" spans="1:25">
      <c r="A1075" s="3" t="str">
        <f t="shared" si="882"/>
        <v>6.1TDNOVIEMBRE-25DINAMICA CONTROL PLUS N2</v>
      </c>
      <c r="B1075" s="37" t="str">
        <f t="shared" si="943"/>
        <v>DINAMICA CONTROL PLUS N2</v>
      </c>
      <c r="C1075" s="3" t="s">
        <v>32</v>
      </c>
      <c r="D1075" s="38" t="str">
        <f>W33</f>
        <v>NOVIEMBRE-25</v>
      </c>
      <c r="E1075" s="60">
        <f>IFERROR('DINAMICA CONTROL PLUS N2'!G55/1000,0)</f>
        <v>0.13351996570208202</v>
      </c>
      <c r="F1075" s="60">
        <f>'DINAMICA CONTROL PLUS N2'!H55/1000</f>
        <v>0.12103905312140031</v>
      </c>
      <c r="G1075" s="60">
        <f>'DINAMICA CONTROL PLUS N2'!I55/1000</f>
        <v>0.11203466753919741</v>
      </c>
      <c r="H1075" s="60">
        <f>'DINAMICA CONTROL PLUS N2'!J55/1000</f>
        <v>0.13262805528281099</v>
      </c>
      <c r="I1075" s="60">
        <f>'DINAMICA CONTROL PLUS N2'!K55/1000</f>
        <v>0.11170120574907368</v>
      </c>
      <c r="J1075" s="60">
        <f>'DINAMICA CONTROL PLUS N2'!L55/1000</f>
        <v>9.156825625840298E-2</v>
      </c>
      <c r="K1075" s="60">
        <f t="shared" ref="K1075:P1075" si="973">K1066</f>
        <v>8.5192789041095895E-2</v>
      </c>
      <c r="L1075" s="60">
        <f t="shared" si="973"/>
        <v>4.6615641095890413E-2</v>
      </c>
      <c r="M1075" s="60">
        <f t="shared" si="973"/>
        <v>2.2744879452054795E-2</v>
      </c>
      <c r="N1075" s="60">
        <f t="shared" si="973"/>
        <v>2.984610684931507E-2</v>
      </c>
      <c r="O1075" s="60">
        <f t="shared" si="973"/>
        <v>2.6370172602739727E-2</v>
      </c>
      <c r="P1075" s="60">
        <f t="shared" si="973"/>
        <v>2.6038852054794524E-2</v>
      </c>
    </row>
    <row r="1076" spans="1:25">
      <c r="A1076" s="3" t="str">
        <f t="shared" si="882"/>
        <v>6.1TDNOVIEMBRE-25DINAMICA CONTROL PLUS N3</v>
      </c>
      <c r="B1076" s="37" t="str">
        <f t="shared" si="943"/>
        <v>DINAMICA CONTROL PLUS N3</v>
      </c>
      <c r="C1076" s="3" t="s">
        <v>32</v>
      </c>
      <c r="D1076" s="38" t="str">
        <f>W33</f>
        <v>NOVIEMBRE-25</v>
      </c>
      <c r="E1076" s="60">
        <f>IFERROR('DINAMICA CONTROL PLUS N3'!G55/1000,0)</f>
        <v>0.13351567003615755</v>
      </c>
      <c r="F1076" s="60">
        <f>'DINAMICA CONTROL PLUS N3'!H55/1000</f>
        <v>0.1167398865114803</v>
      </c>
      <c r="G1076" s="60">
        <f>'DINAMICA CONTROL PLUS N3'!I55/1000</f>
        <v>0.10773412420959741</v>
      </c>
      <c r="H1076" s="60">
        <f>'DINAMICA CONTROL PLUS N3'!J55/1000</f>
        <v>0.12833939072921099</v>
      </c>
      <c r="I1076" s="60">
        <f>'DINAMICA CONTROL PLUS N3'!K55/1000</f>
        <v>0.10748169800795368</v>
      </c>
      <c r="J1076" s="60">
        <f>'DINAMICA CONTROL PLUS N3'!L55/1000</f>
        <v>8.7222776314704001E-2</v>
      </c>
      <c r="K1076" s="60">
        <f t="shared" ref="K1076:P1076" si="974">K1067</f>
        <v>8.2453063013698633E-2</v>
      </c>
      <c r="L1076" s="60">
        <f t="shared" si="974"/>
        <v>4.387591506849315E-2</v>
      </c>
      <c r="M1076" s="60">
        <f t="shared" si="974"/>
        <v>2.0005153424657533E-2</v>
      </c>
      <c r="N1076" s="60">
        <f t="shared" si="974"/>
        <v>2.4366654794520548E-2</v>
      </c>
      <c r="O1076" s="60">
        <f t="shared" si="974"/>
        <v>1.9520857534246573E-2</v>
      </c>
      <c r="P1076" s="60">
        <f t="shared" si="974"/>
        <v>1.9189536986301371E-2</v>
      </c>
    </row>
    <row r="1077" spans="1:25">
      <c r="A1077" s="3" t="str">
        <f t="shared" si="882"/>
        <v>2.0TDDICIEMBRE-25DINAMICA CONTROL PLUS N1</v>
      </c>
      <c r="B1077" s="37" t="str">
        <f t="shared" si="943"/>
        <v>DINAMICA CONTROL PLUS N1</v>
      </c>
      <c r="C1077" s="3" t="s">
        <v>56</v>
      </c>
      <c r="D1077" s="38" t="str">
        <f>W34</f>
        <v>DICIEMBRE-25</v>
      </c>
      <c r="E1077" s="60">
        <f>'DINAMICA CONTROL PLUS N1 '!AT56/1000</f>
        <v>0.24025840365274462</v>
      </c>
      <c r="F1077" s="60">
        <f>'DINAMICA CONTROL PLUS N1 '!AU56/1000</f>
        <v>0.18691084069655875</v>
      </c>
      <c r="G1077" s="60">
        <f>'DINAMICA CONTROL PLUS N1 '!AV56/1000</f>
        <v>0.14122808275369281</v>
      </c>
      <c r="H1077" s="60"/>
      <c r="I1077" s="60"/>
      <c r="J1077" s="60"/>
      <c r="K1077" s="60">
        <f t="shared" ref="K1077:L1077" si="975">K1068</f>
        <v>9.7820309589041102E-2</v>
      </c>
      <c r="L1077" s="60">
        <f t="shared" si="975"/>
        <v>5.1302528767123289E-2</v>
      </c>
      <c r="M1077" s="60"/>
      <c r="N1077" s="60"/>
      <c r="O1077" s="60"/>
      <c r="P1077" s="60"/>
    </row>
    <row r="1078" spans="1:25">
      <c r="A1078" s="3" t="str">
        <f t="shared" si="882"/>
        <v>2.0TDDICIEMBRE-25DINAMICA CONTROL PLUS N2</v>
      </c>
      <c r="B1078" s="37" t="str">
        <f t="shared" si="943"/>
        <v>DINAMICA CONTROL PLUS N2</v>
      </c>
      <c r="C1078" s="3" t="s">
        <v>56</v>
      </c>
      <c r="D1078" s="38" t="str">
        <f>W34</f>
        <v>DICIEMBRE-25</v>
      </c>
      <c r="E1078" s="60">
        <f>'DINAMICA CONTROL PLUS N2'!AT56/1000</f>
        <v>0.21702973131034464</v>
      </c>
      <c r="F1078" s="60">
        <f>'DINAMICA CONTROL PLUS N2'!AU56/1000</f>
        <v>0.16375218206295875</v>
      </c>
      <c r="G1078" s="60">
        <f>'DINAMICA CONTROL PLUS N2'!AV56/1000</f>
        <v>0.11760008048169281</v>
      </c>
      <c r="H1078" s="60"/>
      <c r="I1078" s="60"/>
      <c r="J1078" s="60"/>
      <c r="K1078" s="60">
        <f t="shared" ref="K1078:L1078" si="976">K1069</f>
        <v>9.2340857534246576E-2</v>
      </c>
      <c r="L1078" s="60">
        <f t="shared" si="976"/>
        <v>4.5823076712328763E-2</v>
      </c>
      <c r="M1078" s="60"/>
      <c r="N1078" s="60"/>
      <c r="O1078" s="60"/>
      <c r="P1078" s="60"/>
    </row>
    <row r="1079" spans="1:25">
      <c r="A1079" s="3" t="str">
        <f t="shared" si="882"/>
        <v>2.0TDDICIEMBRE-25DINAMICA CONTROL PLUS N3</v>
      </c>
      <c r="B1079" s="37" t="str">
        <f t="shared" si="943"/>
        <v>DINAMICA CONTROL PLUS N3</v>
      </c>
      <c r="C1079" s="3" t="s">
        <v>56</v>
      </c>
      <c r="D1079" s="38" t="str">
        <f>W34</f>
        <v>DICIEMBRE-25</v>
      </c>
      <c r="E1079" s="60">
        <f>'DINAMICA CONTROL PLUS N3'!AT56/1000</f>
        <v>0.21006112960762466</v>
      </c>
      <c r="F1079" s="60">
        <f>'DINAMICA CONTROL PLUS N3'!AU56/1000</f>
        <v>0.15680458447287876</v>
      </c>
      <c r="G1079" s="60">
        <f>'DINAMICA CONTROL PLUS N3'!AV56/1000</f>
        <v>0.1105116798000928</v>
      </c>
      <c r="H1079" s="60"/>
      <c r="I1079" s="60"/>
      <c r="J1079" s="60"/>
      <c r="K1079" s="60">
        <f t="shared" ref="K1079:L1079" si="977">K1070</f>
        <v>8.686140547945205E-2</v>
      </c>
      <c r="L1079" s="60">
        <f t="shared" si="977"/>
        <v>4.0343624657534244E-2</v>
      </c>
      <c r="M1079" s="60"/>
      <c r="N1079" s="60"/>
      <c r="O1079" s="60"/>
      <c r="P1079" s="60"/>
    </row>
    <row r="1080" spans="1:25">
      <c r="A1080" s="3" t="str">
        <f t="shared" si="882"/>
        <v>3.0TDDICIEMBRE-25DINAMICA CONTROL PLUS N1</v>
      </c>
      <c r="B1080" s="37" t="str">
        <f t="shared" si="943"/>
        <v>DINAMICA CONTROL PLUS N1</v>
      </c>
      <c r="C1080" s="3" t="s">
        <v>31</v>
      </c>
      <c r="D1080" s="38" t="str">
        <f>W34</f>
        <v>DICIEMBRE-25</v>
      </c>
      <c r="E1080" s="60">
        <f>'DINAMICA CONTROL PLUS N1 '!Z56/1000</f>
        <v>0.15470791365781963</v>
      </c>
      <c r="F1080" s="60">
        <f>'DINAMICA CONTROL PLUS N1 '!AA56/1000</f>
        <v>0.18349092275591197</v>
      </c>
      <c r="G1080" s="60">
        <f>'DINAMICA CONTROL PLUS N1 '!AB56/1000</f>
        <v>0.14175040225491781</v>
      </c>
      <c r="H1080" s="60">
        <f>'DINAMICA CONTROL PLUS N1 '!AC56/1000</f>
        <v>0</v>
      </c>
      <c r="I1080" s="60">
        <f>'DINAMICA CONTROL PLUS N1 '!AD56/1000</f>
        <v>0</v>
      </c>
      <c r="J1080" s="60">
        <f>'DINAMICA CONTROL PLUS N1 '!AE56/1000</f>
        <v>0.13301972676007531</v>
      </c>
      <c r="K1080" s="60">
        <f t="shared" ref="K1080:P1080" si="978">K1071</f>
        <v>6.4046375342465753E-2</v>
      </c>
      <c r="L1080" s="60">
        <f t="shared" si="978"/>
        <v>3.7308550684931503E-2</v>
      </c>
      <c r="M1080" s="60">
        <f t="shared" si="978"/>
        <v>2.0497353424657534E-2</v>
      </c>
      <c r="N1080" s="60">
        <f t="shared" si="978"/>
        <v>2.9825569863013698E-2</v>
      </c>
      <c r="O1080" s="60">
        <f t="shared" si="978"/>
        <v>3.1544797260273975E-2</v>
      </c>
      <c r="P1080" s="60">
        <f t="shared" si="978"/>
        <v>3.1348731506849317E-2</v>
      </c>
    </row>
    <row r="1081" spans="1:25">
      <c r="A1081" s="3" t="str">
        <f t="shared" si="882"/>
        <v>3.0TDDICIEMBRE-25DINAMICA CONTROL PLUS N2</v>
      </c>
      <c r="B1081" s="37" t="str">
        <f t="shared" si="943"/>
        <v>DINAMICA CONTROL PLUS N2</v>
      </c>
      <c r="C1081" s="3" t="s">
        <v>31</v>
      </c>
      <c r="D1081" s="38" t="str">
        <f>W34</f>
        <v>DICIEMBRE-25</v>
      </c>
      <c r="E1081" s="60">
        <f>'DINAMICA CONTROL PLUS N2'!Z56/1000</f>
        <v>0.154691665839579</v>
      </c>
      <c r="F1081" s="60">
        <f>'DINAMICA CONTROL PLUS N2'!AA56/1000</f>
        <v>0.16713283292391198</v>
      </c>
      <c r="G1081" s="60">
        <f>'DINAMICA CONTROL PLUS N2'!AB56/1000</f>
        <v>0.12540929805731782</v>
      </c>
      <c r="H1081" s="60">
        <f>'DINAMICA CONTROL PLUS N2'!AC56/1000</f>
        <v>0</v>
      </c>
      <c r="I1081" s="60">
        <f>'DINAMICA CONTROL PLUS N2'!AD56/1000</f>
        <v>0</v>
      </c>
      <c r="J1081" s="60">
        <f>'DINAMICA CONTROL PLUS N2'!AE56/1000</f>
        <v>0.11647922540253824</v>
      </c>
      <c r="K1081" s="60">
        <f t="shared" ref="K1081:P1081" si="979">K1072</f>
        <v>5.9936786301369858E-2</v>
      </c>
      <c r="L1081" s="60">
        <f t="shared" si="979"/>
        <v>3.3198961643835616E-2</v>
      </c>
      <c r="M1081" s="60">
        <f t="shared" si="979"/>
        <v>1.6387764383561643E-2</v>
      </c>
      <c r="N1081" s="60">
        <f t="shared" si="979"/>
        <v>2.5715980821917811E-2</v>
      </c>
      <c r="O1081" s="60">
        <f t="shared" si="979"/>
        <v>2.7435208219178085E-2</v>
      </c>
      <c r="P1081" s="60">
        <f t="shared" si="979"/>
        <v>2.7239142465753426E-2</v>
      </c>
    </row>
    <row r="1082" spans="1:25">
      <c r="A1082" s="3" t="str">
        <f t="shared" si="882"/>
        <v>3.0TDDICIEMBRE-25DINAMICA CONTROL PLUS N3</v>
      </c>
      <c r="B1082" s="37" t="str">
        <f t="shared" si="943"/>
        <v>DINAMICA CONTROL PLUS N3</v>
      </c>
      <c r="C1082" s="3" t="s">
        <v>31</v>
      </c>
      <c r="D1082" s="38" t="str">
        <f>W34</f>
        <v>DICIEMBRE-25</v>
      </c>
      <c r="E1082" s="60">
        <f>'DINAMICA CONTROL PLUS N3'!Z56/1000</f>
        <v>0.15468702360579595</v>
      </c>
      <c r="F1082" s="60">
        <f>'DINAMICA CONTROL PLUS N3'!AA56/1000</f>
        <v>0.16245909297191199</v>
      </c>
      <c r="G1082" s="60">
        <f>'DINAMICA CONTROL PLUS N3'!AB56/1000</f>
        <v>0.12074041114371782</v>
      </c>
      <c r="H1082" s="60">
        <f>'DINAMICA CONTROL PLUS N3'!AC56/1000</f>
        <v>0</v>
      </c>
      <c r="I1082" s="60">
        <f>'DINAMICA CONTROL PLUS N3'!AD56/1000</f>
        <v>0</v>
      </c>
      <c r="J1082" s="60">
        <f>'DINAMICA CONTROL PLUS N3'!AE56/1000</f>
        <v>0.11175336787181336</v>
      </c>
      <c r="K1082" s="60">
        <f t="shared" ref="K1082:P1082" si="980">K1073</f>
        <v>8.2453063013698633E-2</v>
      </c>
      <c r="L1082" s="60">
        <f t="shared" si="980"/>
        <v>4.387591506849315E-2</v>
      </c>
      <c r="M1082" s="60">
        <f t="shared" si="980"/>
        <v>2.0005153424657533E-2</v>
      </c>
      <c r="N1082" s="60">
        <f t="shared" si="980"/>
        <v>2.4366654794520548E-2</v>
      </c>
      <c r="O1082" s="60">
        <f t="shared" si="980"/>
        <v>1.9520857534246573E-2</v>
      </c>
      <c r="P1082" s="60">
        <f t="shared" si="980"/>
        <v>1.9189536986301371E-2</v>
      </c>
    </row>
    <row r="1083" spans="1:25">
      <c r="A1083" s="3" t="str">
        <f t="shared" si="882"/>
        <v>6.1TDDICIEMBRE-25DINAMICA CONTROL PLUS N1</v>
      </c>
      <c r="B1083" s="37" t="str">
        <f t="shared" si="943"/>
        <v>DINAMICA CONTROL PLUS N1</v>
      </c>
      <c r="C1083" s="3" t="s">
        <v>32</v>
      </c>
      <c r="D1083" s="38" t="str">
        <f>W34</f>
        <v>DICIEMBRE-25</v>
      </c>
      <c r="E1083" s="60">
        <f>'DINAMICA CONTROL PLUS N1 '!G56/1000</f>
        <v>0.1335457396976289</v>
      </c>
      <c r="F1083" s="60">
        <f>'DINAMICA CONTROL PLUS N1 '!H56/1000</f>
        <v>0.17229713583734974</v>
      </c>
      <c r="G1083" s="60">
        <f>'DINAMICA CONTROL PLUS N1 '!I56/1000</f>
        <v>0.13783792751679741</v>
      </c>
      <c r="H1083" s="60">
        <f>'DINAMICA CONTROL PLUS N1 '!J56/1000</f>
        <v>0</v>
      </c>
      <c r="I1083" s="60">
        <f>'DINAMICA CONTROL PLUS N1 '!K56/1000</f>
        <v>0</v>
      </c>
      <c r="J1083" s="60">
        <f>'DINAMICA CONTROL PLUS N1 '!L56/1000</f>
        <v>0.13243728797304655</v>
      </c>
      <c r="K1083" s="60">
        <f t="shared" ref="K1083:P1083" si="981">K1074</f>
        <v>8.9302378082191783E-2</v>
      </c>
      <c r="L1083" s="60">
        <f t="shared" si="981"/>
        <v>5.07252301369863E-2</v>
      </c>
      <c r="M1083" s="60">
        <f t="shared" si="981"/>
        <v>2.6854468493150683E-2</v>
      </c>
      <c r="N1083" s="60">
        <f t="shared" si="981"/>
        <v>3.3955695890410961E-2</v>
      </c>
      <c r="O1083" s="60">
        <f t="shared" si="981"/>
        <v>3.0479761643835618E-2</v>
      </c>
      <c r="P1083" s="60">
        <f t="shared" si="981"/>
        <v>3.0148441095890412E-2</v>
      </c>
    </row>
    <row r="1084" spans="1:25">
      <c r="A1084" s="3" t="str">
        <f t="shared" si="882"/>
        <v>6.1TDDICIEMBRE-25DINAMICA CONTROL PLUS N2</v>
      </c>
      <c r="B1084" s="37" t="str">
        <f t="shared" si="943"/>
        <v>DINAMICA CONTROL PLUS N2</v>
      </c>
      <c r="C1084" s="3" t="s">
        <v>32</v>
      </c>
      <c r="D1084" s="38" t="str">
        <f>W34</f>
        <v>DICIEMBRE-25</v>
      </c>
      <c r="E1084" s="60">
        <f>'DINAMICA CONTROL PLUS N2'!G56/1000</f>
        <v>0.13351996570208202</v>
      </c>
      <c r="F1084" s="60">
        <f>'DINAMICA CONTROL PLUS N2'!H56/1000</f>
        <v>0.14650213617782976</v>
      </c>
      <c r="G1084" s="60">
        <f>'DINAMICA CONTROL PLUS N2'!I56/1000</f>
        <v>0.11203466753919741</v>
      </c>
      <c r="H1084" s="60">
        <f>'DINAMICA CONTROL PLUS N2'!J56/1000</f>
        <v>0</v>
      </c>
      <c r="I1084" s="60">
        <f>'DINAMICA CONTROL PLUS N2'!K56/1000</f>
        <v>0</v>
      </c>
      <c r="J1084" s="60">
        <f>'DINAMICA CONTROL PLUS N2'!L56/1000</f>
        <v>0.10636440831085267</v>
      </c>
      <c r="K1084" s="60">
        <f t="shared" ref="K1084:P1084" si="982">K1075</f>
        <v>8.5192789041095895E-2</v>
      </c>
      <c r="L1084" s="60">
        <f t="shared" si="982"/>
        <v>4.6615641095890413E-2</v>
      </c>
      <c r="M1084" s="60">
        <f t="shared" si="982"/>
        <v>2.2744879452054795E-2</v>
      </c>
      <c r="N1084" s="60">
        <f t="shared" si="982"/>
        <v>2.984610684931507E-2</v>
      </c>
      <c r="O1084" s="60">
        <f t="shared" si="982"/>
        <v>2.6370172602739727E-2</v>
      </c>
      <c r="P1084" s="60">
        <f t="shared" si="982"/>
        <v>2.6038852054794524E-2</v>
      </c>
    </row>
    <row r="1085" spans="1:25">
      <c r="A1085" s="3" t="str">
        <f t="shared" si="882"/>
        <v>6.1TDDICIEMBRE-25DINAMICA CONTROL PLUS N3</v>
      </c>
      <c r="B1085" s="37" t="str">
        <f t="shared" si="943"/>
        <v>DINAMICA CONTROL PLUS N3</v>
      </c>
      <c r="C1085" s="3" t="s">
        <v>32</v>
      </c>
      <c r="D1085" s="38" t="str">
        <f>W34</f>
        <v>DICIEMBRE-25</v>
      </c>
      <c r="E1085" s="60">
        <f>'DINAMICA CONTROL PLUS N3'!G56/1000</f>
        <v>0.13351567003615755</v>
      </c>
      <c r="F1085" s="60">
        <f>'DINAMICA CONTROL PLUS N3'!H56/1000</f>
        <v>0.14220296956790976</v>
      </c>
      <c r="G1085" s="60">
        <f>'DINAMICA CONTROL PLUS N3'!I56/1000</f>
        <v>0.10773412420959741</v>
      </c>
      <c r="H1085" s="60">
        <f>'DINAMICA CONTROL PLUS N3'!J56/1000</f>
        <v>0</v>
      </c>
      <c r="I1085" s="60">
        <f>'DINAMICA CONTROL PLUS N3'!K56/1000</f>
        <v>0</v>
      </c>
      <c r="J1085" s="60">
        <f>'DINAMICA CONTROL PLUS N3'!L56/1000</f>
        <v>0.10201892836715371</v>
      </c>
      <c r="K1085" s="60">
        <f t="shared" ref="K1085:P1085" si="983">K1076</f>
        <v>8.2453063013698633E-2</v>
      </c>
      <c r="L1085" s="60">
        <f t="shared" si="983"/>
        <v>4.387591506849315E-2</v>
      </c>
      <c r="M1085" s="60">
        <f t="shared" si="983"/>
        <v>2.0005153424657533E-2</v>
      </c>
      <c r="N1085" s="60">
        <f t="shared" si="983"/>
        <v>2.4366654794520548E-2</v>
      </c>
      <c r="O1085" s="60">
        <f t="shared" si="983"/>
        <v>1.9520857534246573E-2</v>
      </c>
      <c r="P1085" s="60">
        <f t="shared" si="983"/>
        <v>1.9189536986301371E-2</v>
      </c>
    </row>
    <row r="1086" spans="1:25">
      <c r="A1086" s="3" t="str">
        <f t="shared" si="750"/>
        <v>2.0TDENERO-26DINAMICA CONTROL TECHO N1</v>
      </c>
      <c r="B1086" s="37" t="str">
        <f>'PETICION DATOS LUZ'!N46</f>
        <v>DINAMICA CONTROL TECHO N1</v>
      </c>
      <c r="C1086" s="3" t="s">
        <v>56</v>
      </c>
      <c r="D1086" s="3" t="str">
        <f>W23</f>
        <v>ENERO-26</v>
      </c>
      <c r="E1086" s="60">
        <f>'DINAMICA CONTROL TECHO N1'!AT45/1000</f>
        <v>0.25263921100427111</v>
      </c>
      <c r="F1086" s="60">
        <f>'DINAMICA CONTROL TECHO N1'!AU45/1000</f>
        <v>0.19468693080415342</v>
      </c>
      <c r="G1086" s="60">
        <f>'DINAMICA CONTROL TECHO N1'!AV45/1000</f>
        <v>0.16037814774425868</v>
      </c>
      <c r="H1086" s="60"/>
      <c r="I1086" s="60"/>
      <c r="J1086" s="60"/>
      <c r="K1086" s="60">
        <f>'DINAMICA CONTROL TECHO N1'!C65</f>
        <v>7.5902501369863012E-2</v>
      </c>
      <c r="L1086" s="60">
        <f>'DINAMICA CONTROL TECHO N1'!D65</f>
        <v>1.9874602739726028E-3</v>
      </c>
      <c r="M1086" s="60"/>
      <c r="N1086" s="60"/>
      <c r="O1086" s="60"/>
      <c r="P1086" s="60"/>
      <c r="X1086" s="62" t="str">
        <f>'PETICION DATOS LUZ'!N12</f>
        <v>ESTABLE N1</v>
      </c>
      <c r="Y1086" s="63"/>
    </row>
    <row r="1087" spans="1:25">
      <c r="A1087" s="3" t="str">
        <f t="shared" si="750"/>
        <v>2.0TDENERO-26DINAMICA CONTROL TECHO N2</v>
      </c>
      <c r="B1087" s="37" t="str">
        <f>'PETICION DATOS LUZ'!N47</f>
        <v>DINAMICA CONTROL TECHO N2</v>
      </c>
      <c r="C1087" s="3" t="s">
        <v>56</v>
      </c>
      <c r="D1087" s="3" t="str">
        <f>W23</f>
        <v>ENERO-26</v>
      </c>
      <c r="E1087" s="60">
        <f>'DINAMICA CONTROL TECHO N2'!AT45/1000</f>
        <v>0.2346748432780188</v>
      </c>
      <c r="F1087" s="60">
        <f>'DINAMICA CONTROL TECHO N2'!AU45/1000</f>
        <v>0.17669986601138207</v>
      </c>
      <c r="G1087" s="60">
        <f>'DINAMICA CONTROL TECHO N2'!AV45/1000</f>
        <v>0.14185142960104394</v>
      </c>
      <c r="H1087" s="60"/>
      <c r="I1087" s="60"/>
      <c r="J1087" s="60"/>
      <c r="K1087" s="60">
        <f>'DINAMICA CONTROL TECHO N2'!C65</f>
        <v>7.5902501369863012E-2</v>
      </c>
      <c r="L1087" s="60">
        <f>'DINAMICA CONTROL TECHO N2'!D65</f>
        <v>1.9874602739726028E-3</v>
      </c>
      <c r="M1087" s="60"/>
      <c r="N1087" s="60"/>
      <c r="O1087" s="60"/>
      <c r="P1087" s="60"/>
      <c r="X1087" s="62" t="str">
        <f>'PETICION DATOS LUZ'!N13</f>
        <v>ESTABLE N2</v>
      </c>
      <c r="Y1087" s="63"/>
    </row>
    <row r="1088" spans="1:25">
      <c r="A1088" s="3" t="str">
        <f t="shared" si="750"/>
        <v>2.0TDENERO-26DINAMICA CONTROL TECHO N3</v>
      </c>
      <c r="B1088" s="37" t="str">
        <f>'PETICION DATOS LUZ'!N48</f>
        <v>DINAMICA CONTROL TECHO N3</v>
      </c>
      <c r="C1088" s="3" t="s">
        <v>56</v>
      </c>
      <c r="D1088" s="3" t="str">
        <f>W23</f>
        <v>ENERO-26</v>
      </c>
      <c r="E1088" s="60">
        <f>'DINAMICA CONTROL TECHO N3'!AT45/1000</f>
        <v>0.22865858858311952</v>
      </c>
      <c r="F1088" s="60">
        <f>'DINAMICA CONTROL TECHO N3'!AU45/1000</f>
        <v>0.17067601008413855</v>
      </c>
      <c r="G1088" s="60">
        <f>'DINAMICA CONTROL TECHO N3'!AV45/1000</f>
        <v>0.13564684412892039</v>
      </c>
      <c r="H1088" s="60"/>
      <c r="I1088" s="60"/>
      <c r="J1088" s="60"/>
      <c r="K1088" s="60">
        <f>'DINAMICA CONTROL TECHO N3'!C65</f>
        <v>7.5902501369863012E-2</v>
      </c>
      <c r="L1088" s="60">
        <f>'DINAMICA CONTROL TECHO N3'!D65</f>
        <v>1.9874602739726028E-3</v>
      </c>
      <c r="M1088" s="60"/>
      <c r="N1088" s="60"/>
      <c r="O1088" s="60"/>
      <c r="P1088" s="60"/>
      <c r="X1088" s="62" t="str">
        <f>'PETICION DATOS LUZ'!N14</f>
        <v>ESTABLE N3</v>
      </c>
      <c r="Y1088" s="63"/>
    </row>
    <row r="1089" spans="1:25">
      <c r="A1089" s="3" t="str">
        <f t="shared" si="750"/>
        <v>3.0TDENERO-26DINAMICA CONTROL TECHO N1</v>
      </c>
      <c r="B1089" s="37" t="str">
        <f>B1086</f>
        <v>DINAMICA CONTROL TECHO N1</v>
      </c>
      <c r="C1089" s="3" t="s">
        <v>31</v>
      </c>
      <c r="D1089" s="3" t="str">
        <f>W23</f>
        <v>ENERO-26</v>
      </c>
      <c r="E1089" s="60">
        <f>'DINAMICA CONTROL TECHO N1'!Z45/1000</f>
        <v>0.21954363100803551</v>
      </c>
      <c r="F1089" s="60">
        <f>'DINAMICA CONTROL TECHO N1'!AA45/1000</f>
        <v>0.19359105582619607</v>
      </c>
      <c r="G1089" s="60">
        <f>'DINAMICA CONTROL TECHO N1'!AB45/1000</f>
        <v>0</v>
      </c>
      <c r="H1089" s="60">
        <f>'DINAMICA CONTROL TECHO N1'!AC45/1000</f>
        <v>0</v>
      </c>
      <c r="I1089" s="60">
        <f>'DINAMICA CONTROL TECHO N1'!AD45/1000</f>
        <v>0</v>
      </c>
      <c r="J1089" s="60">
        <f>'DINAMICA CONTROL TECHO N1'!AE45/1000</f>
        <v>0.15301188813359998</v>
      </c>
      <c r="K1089" s="60">
        <f>'DINAMICA CONTROL TECHO N1'!C66</f>
        <v>5.5827197260273971E-2</v>
      </c>
      <c r="L1089" s="60">
        <f>'DINAMICA CONTROL TECHO N1'!D66</f>
        <v>2.9089372602739725E-2</v>
      </c>
      <c r="M1089" s="60">
        <f>'DINAMICA CONTROL TECHO N1'!E66</f>
        <v>1.2278175342465752E-2</v>
      </c>
      <c r="N1089" s="60">
        <f>'DINAMICA CONTROL TECHO N1'!F66</f>
        <v>1.0647487671232877E-2</v>
      </c>
      <c r="O1089" s="60">
        <f>'DINAMICA CONTROL TECHO N1'!G66</f>
        <v>6.8872630136986293E-3</v>
      </c>
      <c r="P1089" s="60">
        <f>'DINAMICA CONTROL TECHO N1'!H66</f>
        <v>3.9514712328767125E-3</v>
      </c>
      <c r="X1089" s="62" t="str">
        <f>'PETICION DATOS LUZ'!N15</f>
        <v>ESTABLE PLUS N1</v>
      </c>
      <c r="Y1089" s="63"/>
    </row>
    <row r="1090" spans="1:25">
      <c r="A1090" s="3" t="str">
        <f t="shared" si="750"/>
        <v>3.0TDENERO-26DINAMICA CONTROL TECHO N2</v>
      </c>
      <c r="B1090" s="37" t="str">
        <f t="shared" ref="B1090:B1153" si="984">B1087</f>
        <v>DINAMICA CONTROL TECHO N2</v>
      </c>
      <c r="C1090" s="3" t="s">
        <v>31</v>
      </c>
      <c r="D1090" s="3" t="str">
        <f>W23</f>
        <v>ENERO-26</v>
      </c>
      <c r="E1090" s="60">
        <f>'DINAMICA CONTROL TECHO N2'!Z45/1000</f>
        <v>0.20948119092803552</v>
      </c>
      <c r="F1090" s="60">
        <f>'DINAMICA CONTROL TECHO N2'!AA45/1000</f>
        <v>0.18345094682619606</v>
      </c>
      <c r="G1090" s="60">
        <f>'DINAMICA CONTROL TECHO N2'!AB45/1000</f>
        <v>0</v>
      </c>
      <c r="H1090" s="60">
        <f>'DINAMICA CONTROL TECHO N2'!AC45/1000</f>
        <v>0</v>
      </c>
      <c r="I1090" s="60">
        <f>'DINAMICA CONTROL TECHO N2'!AD45/1000</f>
        <v>0</v>
      </c>
      <c r="J1090" s="60">
        <f>'DINAMICA CONTROL TECHO N2'!AE45/1000</f>
        <v>0.14282862973359997</v>
      </c>
      <c r="K1090" s="60">
        <f>'DINAMICA CONTROL TECHO N2'!C66</f>
        <v>5.5827197260273971E-2</v>
      </c>
      <c r="L1090" s="60">
        <f>'DINAMICA CONTROL TECHO N2'!D66</f>
        <v>2.9089372602739725E-2</v>
      </c>
      <c r="M1090" s="60">
        <f>'DINAMICA CONTROL TECHO N2'!E66</f>
        <v>1.2278175342465752E-2</v>
      </c>
      <c r="N1090" s="60">
        <f>'DINAMICA CONTROL TECHO N2'!F66</f>
        <v>1.0647487671232877E-2</v>
      </c>
      <c r="O1090" s="60">
        <f>'DINAMICA CONTROL TECHO N2'!G66</f>
        <v>6.8872630136986293E-3</v>
      </c>
      <c r="P1090" s="60">
        <f>'DINAMICA CONTROL TECHO N2'!H66</f>
        <v>3.9514712328767125E-3</v>
      </c>
      <c r="X1090" s="62" t="str">
        <f>'PETICION DATOS LUZ'!N16</f>
        <v>ESTABLE PLUS N2</v>
      </c>
      <c r="Y1090" s="63"/>
    </row>
    <row r="1091" spans="1:25">
      <c r="A1091" s="3" t="str">
        <f t="shared" si="750"/>
        <v>3.0TDENERO-26DINAMICA CONTROL TECHO N3</v>
      </c>
      <c r="B1091" s="37" t="str">
        <f t="shared" si="984"/>
        <v>DINAMICA CONTROL TECHO N3</v>
      </c>
      <c r="C1091" s="3" t="s">
        <v>31</v>
      </c>
      <c r="D1091" s="3" t="str">
        <f>W23</f>
        <v>ENERO-26</v>
      </c>
      <c r="E1091" s="60">
        <f>'DINAMICA CONTROL TECHO N3'!Z45/1000</f>
        <v>0.20357394669283549</v>
      </c>
      <c r="F1091" s="60">
        <f>'DINAMICA CONTROL TECHO N3'!AA45/1000</f>
        <v>0.17749810636619606</v>
      </c>
      <c r="G1091" s="60">
        <f>'DINAMICA CONTROL TECHO N3'!AB45/1000</f>
        <v>0</v>
      </c>
      <c r="H1091" s="60">
        <f>'DINAMICA CONTROL TECHO N3'!AC45/1000</f>
        <v>0</v>
      </c>
      <c r="I1091" s="60">
        <f>'DINAMICA CONTROL TECHO N3'!AD45/1000</f>
        <v>0</v>
      </c>
      <c r="J1091" s="60">
        <f>'DINAMICA CONTROL TECHO N3'!AE45/1000</f>
        <v>0.13685045803759996</v>
      </c>
      <c r="K1091" s="60">
        <f>'DINAMICA CONTROL TECHO N3'!C66</f>
        <v>5.5827197260273971E-2</v>
      </c>
      <c r="L1091" s="60">
        <f>'DINAMICA CONTROL TECHO N3'!D66</f>
        <v>2.9089372602739725E-2</v>
      </c>
      <c r="M1091" s="60">
        <f>'DINAMICA CONTROL TECHO N3'!E66</f>
        <v>1.2278175342465752E-2</v>
      </c>
      <c r="N1091" s="60">
        <f>'DINAMICA CONTROL TECHO N3'!F66</f>
        <v>1.0647487671232877E-2</v>
      </c>
      <c r="O1091" s="60">
        <f>'DINAMICA CONTROL TECHO N3'!G66</f>
        <v>6.8872630136986293E-3</v>
      </c>
      <c r="P1091" s="60">
        <f>'DINAMICA CONTROL TECHO N3'!H66</f>
        <v>3.9514712328767125E-3</v>
      </c>
      <c r="X1091" s="62" t="str">
        <f>'PETICION DATOS LUZ'!N17</f>
        <v>ESTABLE PLUS N3</v>
      </c>
      <c r="Y1091" s="63"/>
    </row>
    <row r="1092" spans="1:25">
      <c r="A1092" s="3" t="str">
        <f t="shared" si="750"/>
        <v>6.1TDENERO-26DINAMICA CONTROL TECHO N1</v>
      </c>
      <c r="B1092" s="37" t="str">
        <f t="shared" si="984"/>
        <v>DINAMICA CONTROL TECHO N1</v>
      </c>
      <c r="C1092" s="3" t="s">
        <v>32</v>
      </c>
      <c r="D1092" s="3" t="str">
        <f>W23</f>
        <v>ENERO-26</v>
      </c>
      <c r="E1092" s="60">
        <f>'DINAMICA CONTROL TECHO N1'!G45/1000</f>
        <v>0.19154214202539552</v>
      </c>
      <c r="F1092" s="60">
        <f>'DINAMICA CONTROL TECHO N1'!H45/1000</f>
        <v>0.16949477368758586</v>
      </c>
      <c r="G1092" s="60">
        <f>'DINAMICA CONTROL TECHO N1'!I45/1000</f>
        <v>0</v>
      </c>
      <c r="H1092" s="60">
        <f>'DINAMICA CONTROL TECHO N1'!J45/1000</f>
        <v>0</v>
      </c>
      <c r="I1092" s="60">
        <f>'DINAMICA CONTROL TECHO N1'!K45/1000</f>
        <v>0</v>
      </c>
      <c r="J1092" s="60">
        <f>'DINAMICA CONTROL TECHO N1'!L45/1000</f>
        <v>0.13936848391203999</v>
      </c>
      <c r="K1092" s="60">
        <f>'DINAMICA CONTROL TECHO N1'!C67</f>
        <v>8.1083200000000008E-2</v>
      </c>
      <c r="L1092" s="60">
        <f>'DINAMICA CONTROL TECHO N1'!D67</f>
        <v>4.2506052054794519E-2</v>
      </c>
      <c r="M1092" s="60">
        <f>'DINAMICA CONTROL TECHO N1'!E67</f>
        <v>1.8635290410958905E-2</v>
      </c>
      <c r="N1092" s="60">
        <f>'DINAMICA CONTROL TECHO N1'!F67</f>
        <v>1.4777613698630138E-2</v>
      </c>
      <c r="O1092" s="60">
        <f>'DINAMICA CONTROL TECHO N1'!G67</f>
        <v>5.8222273972602734E-3</v>
      </c>
      <c r="P1092" s="60">
        <f>'DINAMICA CONTROL TECHO N1'!H67</f>
        <v>2.7511808219178083E-3</v>
      </c>
      <c r="X1092" s="62" t="str">
        <f>'PETICION DATOS LUZ'!N18</f>
        <v>1P N1</v>
      </c>
      <c r="Y1092" s="63"/>
    </row>
    <row r="1093" spans="1:25">
      <c r="A1093" s="3" t="str">
        <f t="shared" si="750"/>
        <v>6.1TDENERO-26DINAMICA CONTROL TECHO N2</v>
      </c>
      <c r="B1093" s="37" t="str">
        <f t="shared" si="984"/>
        <v>DINAMICA CONTROL TECHO N2</v>
      </c>
      <c r="C1093" s="3" t="s">
        <v>32</v>
      </c>
      <c r="D1093" s="3" t="str">
        <f>W23</f>
        <v>ENERO-26</v>
      </c>
      <c r="E1093" s="60">
        <f>'DINAMICA CONTROL TECHO N2'!G45/1000</f>
        <v>0.18190073856139552</v>
      </c>
      <c r="F1093" s="60">
        <f>'DINAMICA CONTROL TECHO N2'!H45/1000</f>
        <v>0.15984433423158589</v>
      </c>
      <c r="G1093" s="60">
        <f>'DINAMICA CONTROL TECHO N2'!I45/1000</f>
        <v>0</v>
      </c>
      <c r="H1093" s="60">
        <f>'DINAMICA CONTROL TECHO N2'!J45/1000</f>
        <v>0</v>
      </c>
      <c r="I1093" s="60">
        <f>'DINAMICA CONTROL TECHO N2'!K45/1000</f>
        <v>0</v>
      </c>
      <c r="J1093" s="60">
        <f>'DINAMICA CONTROL TECHO N2'!L45/1000</f>
        <v>0.12963672052803998</v>
      </c>
      <c r="K1093" s="60">
        <f>'DINAMICA CONTROL TECHO N2'!C67</f>
        <v>8.1083200000000008E-2</v>
      </c>
      <c r="L1093" s="60">
        <f>'DINAMICA CONTROL TECHO N2'!D67</f>
        <v>4.2506052054794519E-2</v>
      </c>
      <c r="M1093" s="60">
        <f>'DINAMICA CONTROL TECHO N2'!E67</f>
        <v>1.8635290410958905E-2</v>
      </c>
      <c r="N1093" s="60">
        <f>'DINAMICA CONTROL TECHO N2'!F67</f>
        <v>1.4777613698630138E-2</v>
      </c>
      <c r="O1093" s="60">
        <f>'DINAMICA CONTROL TECHO N2'!G67</f>
        <v>5.8222273972602734E-3</v>
      </c>
      <c r="P1093" s="60">
        <f>'DINAMICA CONTROL TECHO N2'!H67</f>
        <v>2.7511808219178083E-3</v>
      </c>
      <c r="X1093" s="62" t="str">
        <f>'PETICION DATOS LUZ'!N19</f>
        <v>1P N2</v>
      </c>
      <c r="Y1093" s="63"/>
    </row>
    <row r="1094" spans="1:25">
      <c r="A1094" s="3" t="str">
        <f t="shared" si="750"/>
        <v>6.1TDENERO-26DINAMICA CONTROL TECHO N3</v>
      </c>
      <c r="B1094" s="37" t="str">
        <f t="shared" si="984"/>
        <v>DINAMICA CONTROL TECHO N3</v>
      </c>
      <c r="C1094" s="3" t="s">
        <v>32</v>
      </c>
      <c r="D1094" s="3" t="str">
        <f>W23</f>
        <v>ENERO-26</v>
      </c>
      <c r="E1094" s="60">
        <f>'DINAMICA CONTROL TECHO N3'!Z45/1000</f>
        <v>0.20357394669283549</v>
      </c>
      <c r="F1094" s="60">
        <f>'DINAMICA CONTROL TECHO N3'!AA45/1000</f>
        <v>0.17749810636619606</v>
      </c>
      <c r="G1094" s="60">
        <f>'DINAMICA CONTROL TECHO N3'!AB45/1000</f>
        <v>0</v>
      </c>
      <c r="H1094" s="60">
        <f>'DINAMICA CONTROL TECHO N3'!AC45/1000</f>
        <v>0</v>
      </c>
      <c r="I1094" s="60">
        <f>'DINAMICA CONTROL TECHO N3'!AD45/1000</f>
        <v>0</v>
      </c>
      <c r="J1094" s="60">
        <f>'DINAMICA CONTROL TECHO N3'!AE45/1000</f>
        <v>0.13685045803759996</v>
      </c>
      <c r="K1094" s="60">
        <f>'DINAMICA CONTROL TECHO N3'!C67</f>
        <v>8.1083200000000008E-2</v>
      </c>
      <c r="L1094" s="60">
        <f>'DINAMICA CONTROL TECHO N3'!D67</f>
        <v>4.2506052054794519E-2</v>
      </c>
      <c r="M1094" s="60">
        <f>'DINAMICA CONTROL TECHO N3'!E67</f>
        <v>1.8635290410958905E-2</v>
      </c>
      <c r="N1094" s="60">
        <f>'DINAMICA CONTROL TECHO N3'!F67</f>
        <v>1.4777613698630138E-2</v>
      </c>
      <c r="O1094" s="60">
        <f>'DINAMICA CONTROL TECHO N3'!G67</f>
        <v>5.8222273972602734E-3</v>
      </c>
      <c r="P1094" s="60">
        <f>'DINAMICA CONTROL TECHO N3'!H67</f>
        <v>2.7511808219178083E-3</v>
      </c>
      <c r="X1094" s="62" t="str">
        <f>'PETICION DATOS LUZ'!N20</f>
        <v>1P N3</v>
      </c>
      <c r="Y1094" s="63"/>
    </row>
    <row r="1095" spans="1:25">
      <c r="A1095" s="3" t="str">
        <f t="shared" ref="A1095:A1121" si="985">C1095&amp;D1095&amp;B1095</f>
        <v>2.0TDFEBRERO-26DINAMICA CONTROL TECHO N1</v>
      </c>
      <c r="B1095" s="37" t="str">
        <f t="shared" si="984"/>
        <v>DINAMICA CONTROL TECHO N1</v>
      </c>
      <c r="C1095" s="3" t="s">
        <v>56</v>
      </c>
      <c r="D1095" s="38" t="str">
        <f>W24</f>
        <v>FEBRERO-26</v>
      </c>
      <c r="E1095" s="60">
        <f>'DINAMICA CONTROL TECHO N1'!AT46/1000</f>
        <v>0.18792044914218284</v>
      </c>
      <c r="F1095" s="60">
        <f>'DINAMICA CONTROL TECHO N1'!AU46/1000</f>
        <v>0.11899277300091898</v>
      </c>
      <c r="G1095" s="60">
        <f>'DINAMICA CONTROL TECHO N1'!AV46/1000</f>
        <v>9.372156844608652E-2</v>
      </c>
      <c r="H1095" s="60"/>
      <c r="I1095" s="60"/>
      <c r="J1095" s="60"/>
      <c r="K1095" s="60">
        <f>K1086</f>
        <v>7.5902501369863012E-2</v>
      </c>
      <c r="L1095" s="60">
        <f t="shared" ref="L1095" si="986">L1086</f>
        <v>1.9874602739726028E-3</v>
      </c>
      <c r="M1095" s="60"/>
      <c r="N1095" s="60"/>
      <c r="O1095" s="60"/>
      <c r="P1095" s="60"/>
      <c r="X1095" s="62" t="str">
        <f>'PETICION DATOS LUZ'!N21</f>
        <v>1P XL N1</v>
      </c>
    </row>
    <row r="1096" spans="1:25">
      <c r="A1096" s="3" t="str">
        <f t="shared" si="985"/>
        <v>2.0TDFEBRERO-26DINAMICA CONTROL TECHO N2</v>
      </c>
      <c r="B1096" s="37" t="str">
        <f t="shared" si="984"/>
        <v>DINAMICA CONTROL TECHO N2</v>
      </c>
      <c r="C1096" s="3" t="s">
        <v>56</v>
      </c>
      <c r="D1096" s="38" t="str">
        <f>W24</f>
        <v>FEBRERO-26</v>
      </c>
      <c r="E1096" s="60">
        <f>'DINAMICA CONTROL TECHO N2'!AT46/1000</f>
        <v>0.1699952603874289</v>
      </c>
      <c r="F1096" s="60">
        <f>'DINAMICA CONTROL TECHO N2'!AU46/1000</f>
        <v>0.1010493266058814</v>
      </c>
      <c r="G1096" s="60">
        <f>'DINAMICA CONTROL TECHO N2'!AV46/1000</f>
        <v>7.525844063905783E-2</v>
      </c>
      <c r="H1096" s="60"/>
      <c r="I1096" s="60"/>
      <c r="J1096" s="60"/>
      <c r="K1096" s="60">
        <f t="shared" ref="K1096:P1159" si="987">K1087</f>
        <v>7.5902501369863012E-2</v>
      </c>
      <c r="L1096" s="60">
        <f t="shared" si="987"/>
        <v>1.9874602739726028E-3</v>
      </c>
      <c r="M1096" s="60"/>
      <c r="N1096" s="60"/>
      <c r="O1096" s="60"/>
      <c r="P1096" s="60"/>
      <c r="X1096" s="62" t="str">
        <f>'PETICION DATOS LUZ'!N22</f>
        <v>1P XL N2</v>
      </c>
    </row>
    <row r="1097" spans="1:25">
      <c r="A1097" s="3" t="str">
        <f t="shared" si="985"/>
        <v>2.0TDFEBRERO-26DINAMICA CONTROL TECHO N3</v>
      </c>
      <c r="B1097" s="37" t="str">
        <f t="shared" si="984"/>
        <v>DINAMICA CONTROL TECHO N3</v>
      </c>
      <c r="C1097" s="3" t="s">
        <v>56</v>
      </c>
      <c r="D1097" s="38" t="str">
        <f>W24</f>
        <v>FEBRERO-26</v>
      </c>
      <c r="E1097" s="60">
        <f>'DINAMICA CONTROL TECHO N3'!AT46/1000</f>
        <v>0.16399212670378985</v>
      </c>
      <c r="F1097" s="60">
        <f>'DINAMICA CONTROL TECHO N3'!AU46/1000</f>
        <v>9.5040078450764759E-2</v>
      </c>
      <c r="G1097" s="60">
        <f>'DINAMICA CONTROL TECHO N3'!AV46/1000</f>
        <v>6.907515152784488E-2</v>
      </c>
      <c r="H1097" s="60"/>
      <c r="I1097" s="60"/>
      <c r="J1097" s="60"/>
      <c r="K1097" s="60">
        <f t="shared" si="987"/>
        <v>7.5902501369863012E-2</v>
      </c>
      <c r="L1097" s="60">
        <f t="shared" si="987"/>
        <v>1.9874602739726028E-3</v>
      </c>
      <c r="M1097" s="60"/>
      <c r="N1097" s="60"/>
      <c r="O1097" s="60"/>
      <c r="P1097" s="60"/>
      <c r="X1097" s="62" t="str">
        <f>'PETICION DATOS LUZ'!N23</f>
        <v>1P XL N3</v>
      </c>
    </row>
    <row r="1098" spans="1:25">
      <c r="A1098" s="3" t="str">
        <f t="shared" si="985"/>
        <v>3.0TDFEBRERO-26DINAMICA CONTROL TECHO N1</v>
      </c>
      <c r="B1098" s="37" t="str">
        <f t="shared" si="984"/>
        <v>DINAMICA CONTROL TECHO N1</v>
      </c>
      <c r="C1098" s="3" t="s">
        <v>31</v>
      </c>
      <c r="D1098" s="38" t="str">
        <f>W24</f>
        <v>FEBRERO-26</v>
      </c>
      <c r="E1098" s="60">
        <f>'DINAMICA CONTROL TECHO N1'!Z46/1000</f>
        <v>0.15568712980249627</v>
      </c>
      <c r="F1098" s="60">
        <f>'DINAMICA CONTROL TECHO N1'!AA46/1000</f>
        <v>0.12224114898222634</v>
      </c>
      <c r="G1098" s="60">
        <f>'DINAMICA CONTROL TECHO N1'!AB46/1000</f>
        <v>0.13817146341376488</v>
      </c>
      <c r="H1098" s="60">
        <f>'DINAMICA CONTROL TECHO N1'!AC46/1000</f>
        <v>0</v>
      </c>
      <c r="I1098" s="60">
        <f>'DINAMICA CONTROL TECHO N1'!AD46/1000</f>
        <v>0</v>
      </c>
      <c r="J1098" s="60">
        <f>'DINAMICA CONTROL TECHO N1'!AE46/1000</f>
        <v>9.207112868298685E-2</v>
      </c>
      <c r="K1098" s="60">
        <f t="shared" si="987"/>
        <v>5.5827197260273971E-2</v>
      </c>
      <c r="L1098" s="60">
        <f t="shared" si="987"/>
        <v>2.9089372602739725E-2</v>
      </c>
      <c r="M1098" s="60">
        <f t="shared" si="987"/>
        <v>1.2278175342465752E-2</v>
      </c>
      <c r="N1098" s="60">
        <f t="shared" si="987"/>
        <v>1.0647487671232877E-2</v>
      </c>
      <c r="O1098" s="60">
        <f t="shared" si="987"/>
        <v>6.8872630136986293E-3</v>
      </c>
      <c r="P1098" s="60">
        <f t="shared" si="987"/>
        <v>3.9514712328767125E-3</v>
      </c>
      <c r="X1098" s="62" t="str">
        <f>'PETICION DATOS LUZ'!N24</f>
        <v>ESTABLE TALLER N1</v>
      </c>
      <c r="Y1098" s="63"/>
    </row>
    <row r="1099" spans="1:25">
      <c r="A1099" s="3" t="str">
        <f t="shared" si="985"/>
        <v>3.0TDFEBRERO-26DINAMICA CONTROL TECHO N2</v>
      </c>
      <c r="B1099" s="37" t="str">
        <f t="shared" si="984"/>
        <v>DINAMICA CONTROL TECHO N2</v>
      </c>
      <c r="C1099" s="3" t="s">
        <v>31</v>
      </c>
      <c r="D1099" s="38" t="str">
        <f>W24</f>
        <v>FEBRERO-26</v>
      </c>
      <c r="E1099" s="60">
        <f>'DINAMICA CONTROL TECHO N2'!Z46/1000</f>
        <v>0.14547678012266305</v>
      </c>
      <c r="F1099" s="60">
        <f>'DINAMICA CONTROL TECHO N2'!AA46/1000</f>
        <v>0.11187127805710634</v>
      </c>
      <c r="G1099" s="60">
        <f>'DINAMICA CONTROL TECHO N2'!AB46/1000</f>
        <v>0.12790226594767087</v>
      </c>
      <c r="H1099" s="60">
        <f>'DINAMICA CONTROL TECHO N2'!AC46/1000</f>
        <v>0</v>
      </c>
      <c r="I1099" s="60">
        <f>'DINAMICA CONTROL TECHO N2'!AD46/1000</f>
        <v>0</v>
      </c>
      <c r="J1099" s="60">
        <f>'DINAMICA CONTROL TECHO N2'!AE46/1000</f>
        <v>8.1538471880319457E-2</v>
      </c>
      <c r="K1099" s="60">
        <f t="shared" si="987"/>
        <v>5.5827197260273971E-2</v>
      </c>
      <c r="L1099" s="60">
        <f t="shared" si="987"/>
        <v>2.9089372602739725E-2</v>
      </c>
      <c r="M1099" s="60">
        <f t="shared" si="987"/>
        <v>1.2278175342465752E-2</v>
      </c>
      <c r="N1099" s="60">
        <f t="shared" si="987"/>
        <v>1.0647487671232877E-2</v>
      </c>
      <c r="O1099" s="60">
        <f t="shared" si="987"/>
        <v>6.8872630136986293E-3</v>
      </c>
      <c r="P1099" s="60">
        <f t="shared" si="987"/>
        <v>3.9514712328767125E-3</v>
      </c>
      <c r="X1099" s="62" t="str">
        <f>'PETICION DATOS LUZ'!N25</f>
        <v>ESTABLE TALLER N2</v>
      </c>
      <c r="Y1099" s="63"/>
    </row>
    <row r="1100" spans="1:25">
      <c r="A1100" s="3" t="str">
        <f t="shared" si="985"/>
        <v>3.0TDFEBRERO-26DINAMICA CONTROL TECHO N3</v>
      </c>
      <c r="B1100" s="37" t="str">
        <f t="shared" si="984"/>
        <v>DINAMICA CONTROL TECHO N3</v>
      </c>
      <c r="C1100" s="3" t="s">
        <v>31</v>
      </c>
      <c r="D1100" s="38" t="str">
        <f>W24</f>
        <v>FEBRERO-26</v>
      </c>
      <c r="E1100" s="60">
        <f>'DINAMICA CONTROL TECHO N3'!Z46/1000</f>
        <v>0.13948270425179626</v>
      </c>
      <c r="F1100" s="60">
        <f>'DINAMICA CONTROL TECHO N3'!AA46/1000</f>
        <v>0.10578355383165355</v>
      </c>
      <c r="G1100" s="60">
        <f>'DINAMICA CONTROL TECHO N3'!AB46/1000</f>
        <v>0.12187364296463453</v>
      </c>
      <c r="H1100" s="60">
        <f>'DINAMICA CONTROL TECHO N3'!AC46/1000</f>
        <v>0</v>
      </c>
      <c r="I1100" s="60">
        <f>'DINAMICA CONTROL TECHO N3'!AD46/1000</f>
        <v>0</v>
      </c>
      <c r="J1100" s="60">
        <f>'DINAMICA CONTROL TECHO N3'!AE46/1000</f>
        <v>7.5355182769106507E-2</v>
      </c>
      <c r="K1100" s="60">
        <f t="shared" si="987"/>
        <v>5.5827197260273971E-2</v>
      </c>
      <c r="L1100" s="60">
        <f t="shared" si="987"/>
        <v>2.9089372602739725E-2</v>
      </c>
      <c r="M1100" s="60">
        <f t="shared" si="987"/>
        <v>1.2278175342465752E-2</v>
      </c>
      <c r="N1100" s="60">
        <f t="shared" si="987"/>
        <v>1.0647487671232877E-2</v>
      </c>
      <c r="O1100" s="60">
        <f t="shared" si="987"/>
        <v>6.8872630136986293E-3</v>
      </c>
      <c r="P1100" s="60">
        <f t="shared" si="987"/>
        <v>3.9514712328767125E-3</v>
      </c>
      <c r="X1100" s="62" t="str">
        <f>'PETICION DATOS LUZ'!N26</f>
        <v>ESTABLE TALLER N3</v>
      </c>
      <c r="Y1100" s="63"/>
    </row>
    <row r="1101" spans="1:25">
      <c r="A1101" s="3" t="str">
        <f t="shared" si="985"/>
        <v>6.1TDFEBRERO-26DINAMICA CONTROL TECHO N1</v>
      </c>
      <c r="B1101" s="37" t="str">
        <f t="shared" si="984"/>
        <v>DINAMICA CONTROL TECHO N1</v>
      </c>
      <c r="C1101" s="3" t="s">
        <v>32</v>
      </c>
      <c r="D1101" s="38" t="str">
        <f>W24</f>
        <v>FEBRERO-26</v>
      </c>
      <c r="E1101" s="60">
        <f>'DINAMICA CONTROL TECHO N1'!G46/1000</f>
        <v>0.13231127819452385</v>
      </c>
      <c r="F1101" s="60">
        <f>'DINAMICA CONTROL TECHO N1'!H46/1000</f>
        <v>0.1035907647552059</v>
      </c>
      <c r="G1101" s="60">
        <f>'DINAMICA CONTROL TECHO N1'!I46/1000</f>
        <v>0.12206634838622601</v>
      </c>
      <c r="H1101" s="60">
        <f>'DINAMICA CONTROL TECHO N1'!J46/1000</f>
        <v>0</v>
      </c>
      <c r="I1101" s="60">
        <f>'DINAMICA CONTROL TECHO N1'!K46/1000</f>
        <v>0</v>
      </c>
      <c r="J1101" s="60">
        <f>'DINAMICA CONTROL TECHO N1'!L46/1000</f>
        <v>8.2308309020510034E-2</v>
      </c>
      <c r="K1101" s="60">
        <f t="shared" si="987"/>
        <v>8.1083200000000008E-2</v>
      </c>
      <c r="L1101" s="60">
        <f t="shared" si="987"/>
        <v>4.2506052054794519E-2</v>
      </c>
      <c r="M1101" s="60">
        <f t="shared" si="987"/>
        <v>1.8635290410958905E-2</v>
      </c>
      <c r="N1101" s="60">
        <f t="shared" si="987"/>
        <v>1.4777613698630138E-2</v>
      </c>
      <c r="O1101" s="60">
        <f t="shared" si="987"/>
        <v>5.8222273972602734E-3</v>
      </c>
      <c r="P1101" s="60">
        <f t="shared" si="987"/>
        <v>2.7511808219178083E-3</v>
      </c>
      <c r="X1101" s="62" t="str">
        <f>'PETICION DATOS LUZ'!N27</f>
        <v>ESTABLE TALLER + N1</v>
      </c>
      <c r="Y1101" s="63"/>
    </row>
    <row r="1102" spans="1:25">
      <c r="A1102" s="3" t="str">
        <f t="shared" si="985"/>
        <v>6.1TDFEBRERO-26DINAMICA CONTROL TECHO N2</v>
      </c>
      <c r="B1102" s="37" t="str">
        <f t="shared" si="984"/>
        <v>DINAMICA CONTROL TECHO N2</v>
      </c>
      <c r="C1102" s="3" t="s">
        <v>32</v>
      </c>
      <c r="D1102" s="38" t="str">
        <f>W24</f>
        <v>FEBRERO-26</v>
      </c>
      <c r="E1102" s="60">
        <f>'DINAMICA CONTROL TECHO N2'!G46/1000</f>
        <v>0.12260736693861701</v>
      </c>
      <c r="F1102" s="60">
        <f>'DINAMICA CONTROL TECHO N2'!H46/1000</f>
        <v>9.384684501881424E-2</v>
      </c>
      <c r="G1102" s="60">
        <f>'DINAMICA CONTROL TECHO N2'!I46/1000</f>
        <v>0.11235417445814373</v>
      </c>
      <c r="H1102" s="60">
        <f>'DINAMICA CONTROL TECHO N2'!J46/1000</f>
        <v>0</v>
      </c>
      <c r="I1102" s="60">
        <f>'DINAMICA CONTROL TECHO N2'!K46/1000</f>
        <v>0</v>
      </c>
      <c r="J1102" s="60">
        <f>'DINAMICA CONTROL TECHO N2'!L46/1000</f>
        <v>7.2420047123210735E-2</v>
      </c>
      <c r="K1102" s="60">
        <f t="shared" si="987"/>
        <v>8.1083200000000008E-2</v>
      </c>
      <c r="L1102" s="60">
        <f t="shared" si="987"/>
        <v>4.2506052054794519E-2</v>
      </c>
      <c r="M1102" s="60">
        <f t="shared" si="987"/>
        <v>1.8635290410958905E-2</v>
      </c>
      <c r="N1102" s="60">
        <f t="shared" si="987"/>
        <v>1.4777613698630138E-2</v>
      </c>
      <c r="O1102" s="60">
        <f t="shared" si="987"/>
        <v>5.8222273972602734E-3</v>
      </c>
      <c r="P1102" s="60">
        <f t="shared" si="987"/>
        <v>2.7511808219178083E-3</v>
      </c>
      <c r="X1102" s="62" t="str">
        <f>'PETICION DATOS LUZ'!N28</f>
        <v>ESTABLE TALLER + N2</v>
      </c>
      <c r="Y1102" s="63"/>
    </row>
    <row r="1103" spans="1:25">
      <c r="A1103" s="3" t="str">
        <f t="shared" si="985"/>
        <v>6.1TDFEBRERO-26DINAMICA CONTROL TECHO N3</v>
      </c>
      <c r="B1103" s="37" t="str">
        <f t="shared" si="984"/>
        <v>DINAMICA CONTROL TECHO N3</v>
      </c>
      <c r="C1103" s="3" t="s">
        <v>32</v>
      </c>
      <c r="D1103" s="38" t="str">
        <f>W24</f>
        <v>FEBRERO-26</v>
      </c>
      <c r="E1103" s="60">
        <f>'DINAMICA CONTROL TECHO N3'!Z46/1000</f>
        <v>0.13948270425179626</v>
      </c>
      <c r="F1103" s="60">
        <f>'DINAMICA CONTROL TECHO N3'!AA46/1000</f>
        <v>0.10578355383165355</v>
      </c>
      <c r="G1103" s="60">
        <f>'DINAMICA CONTROL TECHO N3'!AB46/1000</f>
        <v>0.12187364296463453</v>
      </c>
      <c r="H1103" s="60">
        <f>'DINAMICA CONTROL TECHO N3'!AC46/1000</f>
        <v>0</v>
      </c>
      <c r="I1103" s="60">
        <f>'DINAMICA CONTROL TECHO N3'!AD46/1000</f>
        <v>0</v>
      </c>
      <c r="J1103" s="60">
        <f>'DINAMICA CONTROL TECHO N3'!AE46/1000</f>
        <v>7.5355182769106507E-2</v>
      </c>
      <c r="K1103" s="60">
        <f t="shared" si="987"/>
        <v>8.1083200000000008E-2</v>
      </c>
      <c r="L1103" s="60">
        <f t="shared" si="987"/>
        <v>4.2506052054794519E-2</v>
      </c>
      <c r="M1103" s="60">
        <f t="shared" si="987"/>
        <v>1.8635290410958905E-2</v>
      </c>
      <c r="N1103" s="60">
        <f t="shared" si="987"/>
        <v>1.4777613698630138E-2</v>
      </c>
      <c r="O1103" s="60">
        <f t="shared" si="987"/>
        <v>5.8222273972602734E-3</v>
      </c>
      <c r="P1103" s="60">
        <f t="shared" si="987"/>
        <v>2.7511808219178083E-3</v>
      </c>
      <c r="X1103" s="62" t="str">
        <f>'PETICION DATOS LUZ'!N29</f>
        <v>ESTABLE TALLER + N3</v>
      </c>
      <c r="Y1103" s="63"/>
    </row>
    <row r="1104" spans="1:25">
      <c r="A1104" s="3" t="str">
        <f t="shared" si="985"/>
        <v>2.0TDMARZO-26DINAMICA CONTROL TECHO N1</v>
      </c>
      <c r="B1104" s="37" t="str">
        <f t="shared" si="984"/>
        <v>DINAMICA CONTROL TECHO N1</v>
      </c>
      <c r="C1104" s="3" t="s">
        <v>56</v>
      </c>
      <c r="D1104" s="38" t="str">
        <f>W25</f>
        <v>MARZO-26</v>
      </c>
      <c r="E1104" s="60">
        <f>'DINAMICA CONTROL TECHO N1'!AT47/1000</f>
        <v>0.21527365544748972</v>
      </c>
      <c r="F1104" s="60">
        <f>'DINAMICA CONTROL TECHO N1'!AU47/1000</f>
        <v>0.14687161489733039</v>
      </c>
      <c r="G1104" s="60">
        <f>'DINAMICA CONTROL TECHO N1'!AV47/1000</f>
        <v>0.12745154415781765</v>
      </c>
      <c r="H1104" s="60"/>
      <c r="I1104" s="60"/>
      <c r="J1104" s="60"/>
      <c r="K1104" s="60">
        <f t="shared" si="987"/>
        <v>7.5902501369863012E-2</v>
      </c>
      <c r="L1104" s="60">
        <f t="shared" si="987"/>
        <v>1.9874602739726028E-3</v>
      </c>
      <c r="M1104" s="60"/>
      <c r="N1104" s="60"/>
      <c r="O1104" s="60"/>
      <c r="P1104" s="60"/>
      <c r="X1104" s="62"/>
      <c r="Y1104" s="63"/>
    </row>
    <row r="1105" spans="1:25">
      <c r="A1105" s="3" t="str">
        <f t="shared" si="985"/>
        <v>2.0TDMARZO-26DINAMICA CONTROL TECHO N2</v>
      </c>
      <c r="B1105" s="37" t="str">
        <f t="shared" si="984"/>
        <v>DINAMICA CONTROL TECHO N2</v>
      </c>
      <c r="C1105" s="3" t="s">
        <v>56</v>
      </c>
      <c r="D1105" s="38" t="str">
        <f>W25</f>
        <v>MARZO-26</v>
      </c>
      <c r="E1105" s="60">
        <f>'DINAMICA CONTROL TECHO N2'!AT47/1000</f>
        <v>0.19746849242461473</v>
      </c>
      <c r="F1105" s="60">
        <f>'DINAMICA CONTROL TECHO N2'!AU47/1000</f>
        <v>0.12894622663091407</v>
      </c>
      <c r="G1105" s="60">
        <f>'DINAMICA CONTROL TECHO N2'!AV47/1000</f>
        <v>0.10902057832691205</v>
      </c>
      <c r="H1105" s="60"/>
      <c r="I1105" s="60"/>
      <c r="J1105" s="60"/>
      <c r="K1105" s="60">
        <f t="shared" si="987"/>
        <v>7.5902501369863012E-2</v>
      </c>
      <c r="L1105" s="60">
        <f t="shared" si="987"/>
        <v>1.9874602739726028E-3</v>
      </c>
      <c r="M1105" s="60"/>
      <c r="N1105" s="60"/>
      <c r="O1105" s="60"/>
      <c r="P1105" s="60"/>
      <c r="X1105" s="62" t="str">
        <f>'PETICION DATOS LUZ'!N34</f>
        <v>DINAMICA N1</v>
      </c>
      <c r="Y1105" s="63"/>
    </row>
    <row r="1106" spans="1:25">
      <c r="A1106" s="3" t="str">
        <f t="shared" si="985"/>
        <v>2.0TDMARZO-26DINAMICA CONTROL TECHO N3</v>
      </c>
      <c r="B1106" s="37" t="str">
        <f t="shared" si="984"/>
        <v>DINAMICA CONTROL TECHO N3</v>
      </c>
      <c r="C1106" s="3" t="s">
        <v>56</v>
      </c>
      <c r="D1106" s="38" t="str">
        <f>W25</f>
        <v>MARZO-26</v>
      </c>
      <c r="E1106" s="60">
        <f>'DINAMICA CONTROL TECHO N3'!AT47/1000</f>
        <v>0.19150555527802776</v>
      </c>
      <c r="F1106" s="60">
        <f>'DINAMICA CONTROL TECHO N3'!AU47/1000</f>
        <v>0.12294302613095318</v>
      </c>
      <c r="G1106" s="60">
        <f>'DINAMICA CONTROL TECHO N3'!AV47/1000</f>
        <v>0.10284806023991751</v>
      </c>
      <c r="H1106" s="60"/>
      <c r="I1106" s="60"/>
      <c r="J1106" s="60"/>
      <c r="K1106" s="60">
        <f t="shared" si="987"/>
        <v>7.5902501369863012E-2</v>
      </c>
      <c r="L1106" s="60">
        <f t="shared" si="987"/>
        <v>1.9874602739726028E-3</v>
      </c>
      <c r="M1106" s="60"/>
      <c r="N1106" s="60"/>
      <c r="O1106" s="60"/>
      <c r="P1106" s="60"/>
      <c r="X1106" s="62" t="str">
        <f>'PETICION DATOS LUZ'!N35</f>
        <v>DINAMICA N2</v>
      </c>
      <c r="Y1106" s="63"/>
    </row>
    <row r="1107" spans="1:25">
      <c r="A1107" s="3" t="str">
        <f t="shared" si="985"/>
        <v>3.0TDMARZO-26DINAMICA CONTROL TECHO N1</v>
      </c>
      <c r="B1107" s="37" t="str">
        <f t="shared" si="984"/>
        <v>DINAMICA CONTROL TECHO N1</v>
      </c>
      <c r="C1107" s="3" t="s">
        <v>31</v>
      </c>
      <c r="D1107" s="38" t="str">
        <f>W25</f>
        <v>MARZO-26</v>
      </c>
      <c r="E1107" s="60">
        <f>'DINAMICA CONTROL TECHO N1'!Z47/1000</f>
        <v>0.15568712980249627</v>
      </c>
      <c r="F1107" s="60">
        <f>'DINAMICA CONTROL TECHO N1'!AA47/1000</f>
        <v>0.16584936519902801</v>
      </c>
      <c r="G1107" s="60">
        <f>'DINAMICA CONTROL TECHO N1'!AB47/1000</f>
        <v>0.13817146341376488</v>
      </c>
      <c r="H1107" s="60">
        <f>'DINAMICA CONTROL TECHO N1'!AC47/1000</f>
        <v>0.1201345326760916</v>
      </c>
      <c r="I1107" s="60">
        <f>'DINAMICA CONTROL TECHO N1'!AD47/1000</f>
        <v>0.11211024586057669</v>
      </c>
      <c r="J1107" s="60">
        <f>'DINAMICA CONTROL TECHO N1'!AE47/1000</f>
        <v>0.12580300389397894</v>
      </c>
      <c r="K1107" s="60">
        <f t="shared" si="987"/>
        <v>5.5827197260273971E-2</v>
      </c>
      <c r="L1107" s="60">
        <f t="shared" si="987"/>
        <v>2.9089372602739725E-2</v>
      </c>
      <c r="M1107" s="60">
        <f t="shared" si="987"/>
        <v>1.2278175342465752E-2</v>
      </c>
      <c r="N1107" s="60">
        <f t="shared" si="987"/>
        <v>1.0647487671232877E-2</v>
      </c>
      <c r="O1107" s="60">
        <f t="shared" si="987"/>
        <v>6.8872630136986293E-3</v>
      </c>
      <c r="P1107" s="60">
        <f t="shared" si="987"/>
        <v>3.9514712328767125E-3</v>
      </c>
      <c r="X1107" s="62" t="str">
        <f>'PETICION DATOS LUZ'!N36</f>
        <v>DINAMICA N3</v>
      </c>
      <c r="Y1107"/>
    </row>
    <row r="1108" spans="1:25">
      <c r="A1108" s="3" t="str">
        <f t="shared" si="985"/>
        <v>3.0TDMARZO-26DINAMICA CONTROL TECHO N2</v>
      </c>
      <c r="B1108" s="37" t="str">
        <f t="shared" si="984"/>
        <v>DINAMICA CONTROL TECHO N2</v>
      </c>
      <c r="C1108" s="3" t="s">
        <v>31</v>
      </c>
      <c r="D1108" s="38" t="str">
        <f>W25</f>
        <v>MARZO-26</v>
      </c>
      <c r="E1108" s="60">
        <f>'DINAMICA CONTROL TECHO N2'!Z47/1000</f>
        <v>0.14547678012266305</v>
      </c>
      <c r="F1108" s="60">
        <f>'DINAMICA CONTROL TECHO N2'!AA47/1000</f>
        <v>0.15562590993667622</v>
      </c>
      <c r="G1108" s="60">
        <f>'DINAMICA CONTROL TECHO N2'!AB47/1000</f>
        <v>0.12790226594767087</v>
      </c>
      <c r="H1108" s="60">
        <f>'DINAMICA CONTROL TECHO N2'!AC47/1000</f>
        <v>0.1100653200820146</v>
      </c>
      <c r="I1108" s="60">
        <f>'DINAMICA CONTROL TECHO N2'!AD47/1000</f>
        <v>0.10205356796938492</v>
      </c>
      <c r="J1108" s="60">
        <f>'DINAMICA CONTROL TECHO N2'!AE47/1000</f>
        <v>0.11528869452735495</v>
      </c>
      <c r="K1108" s="60">
        <f t="shared" si="987"/>
        <v>5.5827197260273971E-2</v>
      </c>
      <c r="L1108" s="60">
        <f t="shared" si="987"/>
        <v>2.9089372602739725E-2</v>
      </c>
      <c r="M1108" s="60">
        <f t="shared" si="987"/>
        <v>1.2278175342465752E-2</v>
      </c>
      <c r="N1108" s="60">
        <f t="shared" si="987"/>
        <v>1.0647487671232877E-2</v>
      </c>
      <c r="O1108" s="60">
        <f t="shared" si="987"/>
        <v>6.8872630136986293E-3</v>
      </c>
      <c r="P1108" s="60">
        <f t="shared" si="987"/>
        <v>3.9514712328767125E-3</v>
      </c>
      <c r="X1108" s="62" t="str">
        <f>'PETICION DATOS LUZ'!N37</f>
        <v>DINAMICA PLUS N1</v>
      </c>
      <c r="Y1108"/>
    </row>
    <row r="1109" spans="1:25">
      <c r="A1109" s="3" t="str">
        <f t="shared" si="985"/>
        <v>3.0TDMARZO-26DINAMICA CONTROL TECHO N3</v>
      </c>
      <c r="B1109" s="37" t="str">
        <f t="shared" si="984"/>
        <v>DINAMICA CONTROL TECHO N3</v>
      </c>
      <c r="C1109" s="3" t="s">
        <v>31</v>
      </c>
      <c r="D1109" s="38" t="str">
        <f>W25</f>
        <v>MARZO-26</v>
      </c>
      <c r="E1109" s="60">
        <f>'DINAMICA CONTROL TECHO N3'!Z47/1000</f>
        <v>0.13948270425179626</v>
      </c>
      <c r="F1109" s="60">
        <f>'DINAMICA CONTROL TECHO N3'!AA47/1000</f>
        <v>0.14962414031795435</v>
      </c>
      <c r="G1109" s="60">
        <f>'DINAMICA CONTROL TECHO N3'!AB47/1000</f>
        <v>0.12187364296463453</v>
      </c>
      <c r="H1109" s="60">
        <f>'DINAMICA CONTROL TECHO N3'!AC47/1000</f>
        <v>0.1041540999826682</v>
      </c>
      <c r="I1109" s="60">
        <f>'DINAMICA CONTROL TECHO N3'!AD47/1000</f>
        <v>9.6149706477967639E-2</v>
      </c>
      <c r="J1109" s="60">
        <f>'DINAMICA CONTROL TECHO N3'!AE47/1000</f>
        <v>0.10911617644036037</v>
      </c>
      <c r="K1109" s="60">
        <f t="shared" si="987"/>
        <v>5.5827197260273971E-2</v>
      </c>
      <c r="L1109" s="60">
        <f t="shared" si="987"/>
        <v>2.9089372602739725E-2</v>
      </c>
      <c r="M1109" s="60">
        <f t="shared" si="987"/>
        <v>1.2278175342465752E-2</v>
      </c>
      <c r="N1109" s="60">
        <f t="shared" si="987"/>
        <v>1.0647487671232877E-2</v>
      </c>
      <c r="O1109" s="60">
        <f t="shared" si="987"/>
        <v>6.8872630136986293E-3</v>
      </c>
      <c r="P1109" s="60">
        <f t="shared" si="987"/>
        <v>3.9514712328767125E-3</v>
      </c>
      <c r="X1109" s="62" t="str">
        <f>'PETICION DATOS LUZ'!N38</f>
        <v>DINAMICA PLUS N2</v>
      </c>
      <c r="Y1109"/>
    </row>
    <row r="1110" spans="1:25">
      <c r="A1110" s="3" t="str">
        <f t="shared" si="985"/>
        <v>6.1TDMARZO-26DINAMICA CONTROL TECHO N1</v>
      </c>
      <c r="B1110" s="37" t="str">
        <f t="shared" si="984"/>
        <v>DINAMICA CONTROL TECHO N1</v>
      </c>
      <c r="C1110" s="3" t="s">
        <v>32</v>
      </c>
      <c r="D1110" s="38" t="str">
        <f>W25</f>
        <v>MARZO-26</v>
      </c>
      <c r="E1110" s="60">
        <f>'DINAMICA CONTROL TECHO N1'!G47/1000</f>
        <v>0.13231127819452385</v>
      </c>
      <c r="F1110" s="60">
        <f>'DINAMICA CONTROL TECHO N1'!H47/1000</f>
        <v>0.14370745041558294</v>
      </c>
      <c r="G1110" s="60">
        <f>'DINAMICA CONTROL TECHO N1'!I47/1000</f>
        <v>0.12206634838622601</v>
      </c>
      <c r="H1110" s="60">
        <f>'DINAMICA CONTROL TECHO N1'!J47/1000</f>
        <v>0.10855305469228139</v>
      </c>
      <c r="I1110" s="60">
        <f>'DINAMICA CONTROL TECHO N1'!K47/1000</f>
        <v>0.10033382365218781</v>
      </c>
      <c r="J1110" s="60">
        <f>'DINAMICA CONTROL TECHO N1'!L47/1000</f>
        <v>0.11265392018384482</v>
      </c>
      <c r="K1110" s="60">
        <f t="shared" si="987"/>
        <v>8.1083200000000008E-2</v>
      </c>
      <c r="L1110" s="60">
        <f t="shared" si="987"/>
        <v>4.2506052054794519E-2</v>
      </c>
      <c r="M1110" s="60">
        <f t="shared" si="987"/>
        <v>1.8635290410958905E-2</v>
      </c>
      <c r="N1110" s="60">
        <f t="shared" si="987"/>
        <v>1.4777613698630138E-2</v>
      </c>
      <c r="O1110" s="60">
        <f t="shared" si="987"/>
        <v>5.8222273972602734E-3</v>
      </c>
      <c r="P1110" s="60">
        <f t="shared" si="987"/>
        <v>2.7511808219178083E-3</v>
      </c>
      <c r="X1110" s="62" t="str">
        <f>'PETICION DATOS LUZ'!N39</f>
        <v>DINAMICA PLUS N3</v>
      </c>
    </row>
    <row r="1111" spans="1:25">
      <c r="A1111" s="3" t="str">
        <f t="shared" si="985"/>
        <v>6.1TDMARZO-26DINAMICA CONTROL TECHO N2</v>
      </c>
      <c r="B1111" s="37" t="str">
        <f t="shared" si="984"/>
        <v>DINAMICA CONTROL TECHO N2</v>
      </c>
      <c r="C1111" s="3" t="s">
        <v>32</v>
      </c>
      <c r="D1111" s="38" t="str">
        <f>W25</f>
        <v>MARZO-26</v>
      </c>
      <c r="E1111" s="60">
        <f>'DINAMICA CONTROL TECHO N2'!G47/1000</f>
        <v>0.12260736693861701</v>
      </c>
      <c r="F1111" s="60">
        <f>'DINAMICA CONTROL TECHO N2'!H47/1000</f>
        <v>0.13402310093741462</v>
      </c>
      <c r="G1111" s="60">
        <f>'DINAMICA CONTROL TECHO N2'!I47/1000</f>
        <v>0.11235417445814373</v>
      </c>
      <c r="H1111" s="60">
        <f>'DINAMICA CONTROL TECHO N2'!J47/1000</f>
        <v>9.8923370067915239E-2</v>
      </c>
      <c r="I1111" s="60">
        <f>'DINAMICA CONTROL TECHO N2'!K47/1000</f>
        <v>9.0832328196979714E-2</v>
      </c>
      <c r="J1111" s="60">
        <f>'DINAMICA CONTROL TECHO N2'!L47/1000</f>
        <v>0.10277387625904259</v>
      </c>
      <c r="K1111" s="60">
        <f t="shared" si="987"/>
        <v>8.1083200000000008E-2</v>
      </c>
      <c r="L1111" s="60">
        <f t="shared" si="987"/>
        <v>4.2506052054794519E-2</v>
      </c>
      <c r="M1111" s="60">
        <f t="shared" si="987"/>
        <v>1.8635290410958905E-2</v>
      </c>
      <c r="N1111" s="60">
        <f t="shared" si="987"/>
        <v>1.4777613698630138E-2</v>
      </c>
      <c r="O1111" s="60">
        <f t="shared" si="987"/>
        <v>5.8222273972602734E-3</v>
      </c>
      <c r="P1111" s="60">
        <f t="shared" si="987"/>
        <v>2.7511808219178083E-3</v>
      </c>
      <c r="X1111" s="62" t="str">
        <f>'PETICION DATOS LUZ'!N40</f>
        <v>DINAMICA CONTROL N1</v>
      </c>
    </row>
    <row r="1112" spans="1:25">
      <c r="A1112" s="3" t="str">
        <f t="shared" si="985"/>
        <v>6.1TDMARZO-26DINAMICA CONTROL TECHO N3</v>
      </c>
      <c r="B1112" s="37" t="str">
        <f t="shared" si="984"/>
        <v>DINAMICA CONTROL TECHO N3</v>
      </c>
      <c r="C1112" s="3" t="s">
        <v>32</v>
      </c>
      <c r="D1112" s="38" t="str">
        <f>W25</f>
        <v>MARZO-26</v>
      </c>
      <c r="E1112" s="60">
        <f>'DINAMICA CONTROL TECHO N3'!Z47/1000</f>
        <v>0.13948270425179626</v>
      </c>
      <c r="F1112" s="60">
        <f>'DINAMICA CONTROL TECHO N3'!AA47/1000</f>
        <v>0.14962414031795435</v>
      </c>
      <c r="G1112" s="60">
        <f>'DINAMICA CONTROL TECHO N3'!AB47/1000</f>
        <v>0.12187364296463453</v>
      </c>
      <c r="H1112" s="60">
        <f>'DINAMICA CONTROL TECHO N3'!AC47/1000</f>
        <v>0.1041540999826682</v>
      </c>
      <c r="I1112" s="60">
        <f>'DINAMICA CONTROL TECHO N3'!AD47/1000</f>
        <v>9.6149706477967639E-2</v>
      </c>
      <c r="J1112" s="60">
        <f>'DINAMICA CONTROL TECHO N3'!AE47/1000</f>
        <v>0.10911617644036037</v>
      </c>
      <c r="K1112" s="60">
        <f t="shared" si="987"/>
        <v>8.1083200000000008E-2</v>
      </c>
      <c r="L1112" s="60">
        <f t="shared" si="987"/>
        <v>4.2506052054794519E-2</v>
      </c>
      <c r="M1112" s="60">
        <f t="shared" si="987"/>
        <v>1.8635290410958905E-2</v>
      </c>
      <c r="N1112" s="60">
        <f t="shared" si="987"/>
        <v>1.4777613698630138E-2</v>
      </c>
      <c r="O1112" s="60">
        <f t="shared" si="987"/>
        <v>5.8222273972602734E-3</v>
      </c>
      <c r="P1112" s="60">
        <f t="shared" si="987"/>
        <v>2.7511808219178083E-3</v>
      </c>
      <c r="X1112" s="62" t="str">
        <f>'PETICION DATOS LUZ'!N41</f>
        <v>DINAMICA CONTROL N2</v>
      </c>
    </row>
    <row r="1113" spans="1:25">
      <c r="A1113" s="3" t="str">
        <f t="shared" si="985"/>
        <v>2.0TDABRIL-25DINAMICA CONTROL TECHO N1</v>
      </c>
      <c r="B1113" s="37" t="str">
        <f t="shared" si="984"/>
        <v>DINAMICA CONTROL TECHO N1</v>
      </c>
      <c r="C1113" s="3" t="s">
        <v>56</v>
      </c>
      <c r="D1113" s="38" t="str">
        <f>W26</f>
        <v>ABRIL-25</v>
      </c>
      <c r="E1113" s="60">
        <f>'DINAMICA CONTROL TECHO N1'!AT48/1000</f>
        <v>0.18403215780946819</v>
      </c>
      <c r="F1113" s="60">
        <f>'DINAMICA CONTROL TECHO N1'!AU48/1000</f>
        <v>0.1366407219096871</v>
      </c>
      <c r="G1113" s="60">
        <f>'DINAMICA CONTROL TECHO N1'!AV48/1000</f>
        <v>0.11020641072010179</v>
      </c>
      <c r="H1113" s="60"/>
      <c r="I1113" s="60"/>
      <c r="J1113" s="60"/>
      <c r="K1113" s="60">
        <f t="shared" si="987"/>
        <v>7.5902501369863012E-2</v>
      </c>
      <c r="L1113" s="60">
        <f t="shared" si="987"/>
        <v>1.9874602739726028E-3</v>
      </c>
      <c r="M1113" s="60"/>
      <c r="N1113" s="60"/>
      <c r="O1113" s="60"/>
      <c r="P1113" s="60"/>
      <c r="X1113" s="62" t="str">
        <f>'PETICION DATOS LUZ'!N42</f>
        <v>DINAMICA CONTROL N3</v>
      </c>
    </row>
    <row r="1114" spans="1:25">
      <c r="A1114" s="3" t="str">
        <f t="shared" si="985"/>
        <v>2.0TDABRIL-25DINAMICA CONTROL TECHO N2</v>
      </c>
      <c r="B1114" s="37" t="str">
        <f t="shared" si="984"/>
        <v>DINAMICA CONTROL TECHO N2</v>
      </c>
      <c r="C1114" s="3" t="s">
        <v>56</v>
      </c>
      <c r="D1114" s="38" t="str">
        <f>W26</f>
        <v>ABRIL-25</v>
      </c>
      <c r="E1114" s="60">
        <f>'DINAMICA CONTROL TECHO N2'!AT48/1000</f>
        <v>0.16634751930423425</v>
      </c>
      <c r="F1114" s="60">
        <f>'DINAMICA CONTROL TECHO N2'!AU48/1000</f>
        <v>0.11861981297331943</v>
      </c>
      <c r="G1114" s="60">
        <f>'DINAMICA CONTROL TECHO N2'!AV48/1000</f>
        <v>9.2105431752639466E-2</v>
      </c>
      <c r="H1114" s="60"/>
      <c r="I1114" s="60"/>
      <c r="J1114" s="60"/>
      <c r="K1114" s="60">
        <f t="shared" si="987"/>
        <v>7.5902501369863012E-2</v>
      </c>
      <c r="L1114" s="60">
        <f t="shared" si="987"/>
        <v>1.9874602739726028E-3</v>
      </c>
      <c r="M1114" s="60"/>
      <c r="N1114" s="60"/>
      <c r="O1114" s="60"/>
      <c r="P1114" s="60"/>
      <c r="X1114" s="62" t="str">
        <f>'PETICION DATOS LUZ'!N43</f>
        <v>DINAMICA CONTROL PLUS N1</v>
      </c>
    </row>
    <row r="1115" spans="1:25">
      <c r="A1115" s="3" t="str">
        <f t="shared" si="985"/>
        <v>2.0TDABRIL-25DINAMICA CONTROL TECHO N3</v>
      </c>
      <c r="B1115" s="37" t="str">
        <f t="shared" si="984"/>
        <v>DINAMICA CONTROL TECHO N3</v>
      </c>
      <c r="C1115" s="3" t="s">
        <v>56</v>
      </c>
      <c r="D1115" s="38" t="str">
        <f>W26</f>
        <v>ABRIL-25</v>
      </c>
      <c r="E1115" s="60">
        <f>'DINAMICA CONTROL TECHO N3'!AT48/1000</f>
        <v>0.16042494573771629</v>
      </c>
      <c r="F1115" s="60">
        <f>'DINAMICA CONTROL TECHO N3'!AU48/1000</f>
        <v>0.11258462266509962</v>
      </c>
      <c r="G1115" s="60">
        <f>'DINAMICA CONTROL TECHO N3'!AV48/1000</f>
        <v>8.6043426044744353E-2</v>
      </c>
      <c r="H1115" s="60"/>
      <c r="I1115" s="60"/>
      <c r="J1115" s="60"/>
      <c r="K1115" s="60">
        <f t="shared" si="987"/>
        <v>7.5902501369863012E-2</v>
      </c>
      <c r="L1115" s="60">
        <f t="shared" si="987"/>
        <v>1.9874602739726028E-3</v>
      </c>
      <c r="M1115" s="60"/>
      <c r="N1115" s="60"/>
      <c r="O1115" s="60"/>
      <c r="P1115" s="60"/>
      <c r="X1115" s="62" t="str">
        <f>'PETICION DATOS LUZ'!N44</f>
        <v>DINAMICA CONTROL PLUS N2</v>
      </c>
    </row>
    <row r="1116" spans="1:25">
      <c r="A1116" s="3" t="str">
        <f t="shared" si="985"/>
        <v>3.0TDABRIL-25DINAMICA CONTROL TECHO N1</v>
      </c>
      <c r="B1116" s="37" t="str">
        <f t="shared" si="984"/>
        <v>DINAMICA CONTROL TECHO N1</v>
      </c>
      <c r="C1116" s="3" t="s">
        <v>31</v>
      </c>
      <c r="D1116" s="38" t="str">
        <f>W26</f>
        <v>ABRIL-25</v>
      </c>
      <c r="E1116" s="60">
        <f>'DINAMICA CONTROL TECHO N1'!Z48/1000</f>
        <v>0</v>
      </c>
      <c r="F1116" s="60">
        <f>'DINAMICA CONTROL TECHO N1'!AA48/1000</f>
        <v>0.16584936519902801</v>
      </c>
      <c r="G1116" s="60">
        <f>'DINAMICA CONTROL TECHO N1'!AB48/1000</f>
        <v>0.13817146341376488</v>
      </c>
      <c r="H1116" s="60">
        <f>'DINAMICA CONTROL TECHO N1'!AC48/1000</f>
        <v>0.1201345326760916</v>
      </c>
      <c r="I1116" s="60">
        <f>'DINAMICA CONTROL TECHO N1'!AD48/1000</f>
        <v>0.11211024586057669</v>
      </c>
      <c r="J1116" s="60">
        <f>'DINAMICA CONTROL TECHO N1'!AE48/1000</f>
        <v>0.10857735961329866</v>
      </c>
      <c r="K1116" s="60">
        <f t="shared" si="987"/>
        <v>5.5827197260273971E-2</v>
      </c>
      <c r="L1116" s="60">
        <f t="shared" si="987"/>
        <v>2.9089372602739725E-2</v>
      </c>
      <c r="M1116" s="60">
        <f t="shared" si="987"/>
        <v>1.2278175342465752E-2</v>
      </c>
      <c r="N1116" s="60">
        <f t="shared" si="987"/>
        <v>1.0647487671232877E-2</v>
      </c>
      <c r="O1116" s="60">
        <f t="shared" si="987"/>
        <v>6.8872630136986293E-3</v>
      </c>
      <c r="P1116" s="60">
        <f t="shared" si="987"/>
        <v>3.9514712328767125E-3</v>
      </c>
      <c r="X1116" s="62" t="str">
        <f>'PETICION DATOS LUZ'!N45</f>
        <v>DINAMICA CONTROL PLUS N3</v>
      </c>
    </row>
    <row r="1117" spans="1:25">
      <c r="A1117" s="3" t="str">
        <f t="shared" si="985"/>
        <v>3.0TDABRIL-25DINAMICA CONTROL TECHO N2</v>
      </c>
      <c r="B1117" s="37" t="str">
        <f t="shared" si="984"/>
        <v>DINAMICA CONTROL TECHO N2</v>
      </c>
      <c r="C1117" s="3" t="s">
        <v>31</v>
      </c>
      <c r="D1117" s="38" t="str">
        <f>W26</f>
        <v>ABRIL-25</v>
      </c>
      <c r="E1117" s="60">
        <f>'DINAMICA CONTROL TECHO N2'!Z48/1000</f>
        <v>0</v>
      </c>
      <c r="F1117" s="60">
        <f>'DINAMICA CONTROL TECHO N2'!AA48/1000</f>
        <v>0.15562590993667622</v>
      </c>
      <c r="G1117" s="60">
        <f>'DINAMICA CONTROL TECHO N2'!AB48/1000</f>
        <v>0.12790226594767087</v>
      </c>
      <c r="H1117" s="60">
        <f>'DINAMICA CONTROL TECHO N2'!AC48/1000</f>
        <v>0.1100653200820146</v>
      </c>
      <c r="I1117" s="60">
        <f>'DINAMICA CONTROL TECHO N2'!AD48/1000</f>
        <v>0.10205356796938492</v>
      </c>
      <c r="J1117" s="60">
        <f>'DINAMICA CONTROL TECHO N2'!AE48/1000</f>
        <v>9.8251297786222838E-2</v>
      </c>
      <c r="K1117" s="60">
        <f t="shared" si="987"/>
        <v>5.5827197260273971E-2</v>
      </c>
      <c r="L1117" s="60">
        <f t="shared" si="987"/>
        <v>2.9089372602739725E-2</v>
      </c>
      <c r="M1117" s="60">
        <f t="shared" si="987"/>
        <v>1.2278175342465752E-2</v>
      </c>
      <c r="N1117" s="60">
        <f t="shared" si="987"/>
        <v>1.0647487671232877E-2</v>
      </c>
      <c r="O1117" s="60">
        <f t="shared" si="987"/>
        <v>6.8872630136986293E-3</v>
      </c>
      <c r="P1117" s="60">
        <f t="shared" si="987"/>
        <v>3.9514712328767125E-3</v>
      </c>
      <c r="X1117" s="62" t="str">
        <f>'PETICION DATOS LUZ'!N46</f>
        <v>DINAMICA CONTROL TECHO N1</v>
      </c>
    </row>
    <row r="1118" spans="1:25">
      <c r="A1118" s="3" t="str">
        <f t="shared" si="985"/>
        <v>3.0TDABRIL-25DINAMICA CONTROL TECHO N3</v>
      </c>
      <c r="B1118" s="37" t="str">
        <f t="shared" si="984"/>
        <v>DINAMICA CONTROL TECHO N3</v>
      </c>
      <c r="C1118" s="3" t="s">
        <v>31</v>
      </c>
      <c r="D1118" s="38" t="str">
        <f>W26</f>
        <v>ABRIL-25</v>
      </c>
      <c r="E1118" s="60">
        <f>'DINAMICA CONTROL TECHO N3'!Z48/1000</f>
        <v>0</v>
      </c>
      <c r="F1118" s="60">
        <f>'DINAMICA CONTROL TECHO N3'!AA48/1000</f>
        <v>0.14962414031795435</v>
      </c>
      <c r="G1118" s="60">
        <f>'DINAMICA CONTROL TECHO N3'!AB48/1000</f>
        <v>0.12187364296463453</v>
      </c>
      <c r="H1118" s="60">
        <f>'DINAMICA CONTROL TECHO N3'!AC48/1000</f>
        <v>0.1041540999826682</v>
      </c>
      <c r="I1118" s="60">
        <f>'DINAMICA CONTROL TECHO N3'!AD48/1000</f>
        <v>9.6149706477967639E-2</v>
      </c>
      <c r="J1118" s="60">
        <f>'DINAMICA CONTROL TECHO N3'!AE48/1000</f>
        <v>9.2189292078327725E-2</v>
      </c>
      <c r="K1118" s="60">
        <f t="shared" si="987"/>
        <v>5.5827197260273971E-2</v>
      </c>
      <c r="L1118" s="60">
        <f t="shared" si="987"/>
        <v>2.9089372602739725E-2</v>
      </c>
      <c r="M1118" s="60">
        <f t="shared" si="987"/>
        <v>1.2278175342465752E-2</v>
      </c>
      <c r="N1118" s="60">
        <f t="shared" si="987"/>
        <v>1.0647487671232877E-2</v>
      </c>
      <c r="O1118" s="60">
        <f t="shared" si="987"/>
        <v>6.8872630136986293E-3</v>
      </c>
      <c r="P1118" s="60">
        <f t="shared" si="987"/>
        <v>3.9514712328767125E-3</v>
      </c>
      <c r="X1118" s="62" t="str">
        <f>'PETICION DATOS LUZ'!N47</f>
        <v>DINAMICA CONTROL TECHO N2</v>
      </c>
    </row>
    <row r="1119" spans="1:25">
      <c r="A1119" s="3" t="str">
        <f t="shared" si="985"/>
        <v>6.1TDABRIL-25DINAMICA CONTROL TECHO N1</v>
      </c>
      <c r="B1119" s="37" t="str">
        <f t="shared" si="984"/>
        <v>DINAMICA CONTROL TECHO N1</v>
      </c>
      <c r="C1119" s="3" t="s">
        <v>32</v>
      </c>
      <c r="D1119" s="38" t="str">
        <f>W26</f>
        <v>ABRIL-25</v>
      </c>
      <c r="E1119" s="60">
        <f>'DINAMICA CONTROL TECHO N1'!G48/1000</f>
        <v>0</v>
      </c>
      <c r="F1119" s="60">
        <f>'DINAMICA CONTROL TECHO N1'!H48/1000</f>
        <v>0.14370745041558294</v>
      </c>
      <c r="G1119" s="60">
        <f>'DINAMICA CONTROL TECHO N1'!I48/1000</f>
        <v>0.12206634838622601</v>
      </c>
      <c r="H1119" s="60">
        <f>'DINAMICA CONTROL TECHO N1'!J48/1000</f>
        <v>0.10855305469228139</v>
      </c>
      <c r="I1119" s="60">
        <f>'DINAMICA CONTROL TECHO N1'!K48/1000</f>
        <v>0.10033382365218781</v>
      </c>
      <c r="J1119" s="60">
        <f>'DINAMICA CONTROL TECHO N1'!L48/1000</f>
        <v>9.8101979154436539E-2</v>
      </c>
      <c r="K1119" s="60">
        <f t="shared" si="987"/>
        <v>8.1083200000000008E-2</v>
      </c>
      <c r="L1119" s="60">
        <f t="shared" si="987"/>
        <v>4.2506052054794519E-2</v>
      </c>
      <c r="M1119" s="60">
        <f t="shared" si="987"/>
        <v>1.8635290410958905E-2</v>
      </c>
      <c r="N1119" s="60">
        <f t="shared" si="987"/>
        <v>1.4777613698630138E-2</v>
      </c>
      <c r="O1119" s="60">
        <f t="shared" si="987"/>
        <v>5.8222273972602734E-3</v>
      </c>
      <c r="P1119" s="60">
        <f t="shared" si="987"/>
        <v>2.7511808219178083E-3</v>
      </c>
      <c r="X1119" s="62" t="str">
        <f>'PETICION DATOS LUZ'!N48</f>
        <v>DINAMICA CONTROL TECHO N3</v>
      </c>
    </row>
    <row r="1120" spans="1:25">
      <c r="A1120" s="3" t="str">
        <f t="shared" si="985"/>
        <v>6.1TDABRIL-25DINAMICA CONTROL TECHO N2</v>
      </c>
      <c r="B1120" s="37" t="str">
        <f t="shared" si="984"/>
        <v>DINAMICA CONTROL TECHO N2</v>
      </c>
      <c r="C1120" s="3" t="s">
        <v>32</v>
      </c>
      <c r="D1120" s="38" t="str">
        <f>W26</f>
        <v>ABRIL-25</v>
      </c>
      <c r="E1120" s="60">
        <f>'DINAMICA CONTROL TECHO N2'!G48/1000</f>
        <v>0</v>
      </c>
      <c r="F1120" s="60">
        <f>'DINAMICA CONTROL TECHO N2'!H48/1000</f>
        <v>0.13402310093741462</v>
      </c>
      <c r="G1120" s="60">
        <f>'DINAMICA CONTROL TECHO N2'!I48/1000</f>
        <v>0.11235417445814373</v>
      </c>
      <c r="H1120" s="60">
        <f>'DINAMICA CONTROL TECHO N2'!J48/1000</f>
        <v>9.8923370067915239E-2</v>
      </c>
      <c r="I1120" s="60">
        <f>'DINAMICA CONTROL TECHO N2'!K48/1000</f>
        <v>9.0832328196979714E-2</v>
      </c>
      <c r="J1120" s="60">
        <f>'DINAMICA CONTROL TECHO N2'!L48/1000</f>
        <v>8.8306252902086824E-2</v>
      </c>
      <c r="K1120" s="60">
        <f t="shared" si="987"/>
        <v>8.1083200000000008E-2</v>
      </c>
      <c r="L1120" s="60">
        <f t="shared" si="987"/>
        <v>4.2506052054794519E-2</v>
      </c>
      <c r="M1120" s="60">
        <f t="shared" si="987"/>
        <v>1.8635290410958905E-2</v>
      </c>
      <c r="N1120" s="60">
        <f t="shared" si="987"/>
        <v>1.4777613698630138E-2</v>
      </c>
      <c r="O1120" s="60">
        <f t="shared" si="987"/>
        <v>5.8222273972602734E-3</v>
      </c>
      <c r="P1120" s="60">
        <f t="shared" si="987"/>
        <v>2.7511808219178083E-3</v>
      </c>
    </row>
    <row r="1121" spans="1:24">
      <c r="A1121" s="3" t="str">
        <f t="shared" si="985"/>
        <v>6.1TDABRIL-25DINAMICA CONTROL TECHO N3</v>
      </c>
      <c r="B1121" s="37" t="str">
        <f t="shared" si="984"/>
        <v>DINAMICA CONTROL TECHO N3</v>
      </c>
      <c r="C1121" s="3" t="s">
        <v>32</v>
      </c>
      <c r="D1121" s="38" t="str">
        <f>W26</f>
        <v>ABRIL-25</v>
      </c>
      <c r="E1121" s="60">
        <f>'DINAMICA CONTROL TECHO N3'!Z48/1000</f>
        <v>0</v>
      </c>
      <c r="F1121" s="60">
        <f>'DINAMICA CONTROL TECHO N3'!AA48/1000</f>
        <v>0.14962414031795435</v>
      </c>
      <c r="G1121" s="60">
        <f>'DINAMICA CONTROL TECHO N3'!AB48/1000</f>
        <v>0.12187364296463453</v>
      </c>
      <c r="H1121" s="60">
        <f>'DINAMICA CONTROL TECHO N3'!AC48/1000</f>
        <v>0.1041540999826682</v>
      </c>
      <c r="I1121" s="60">
        <f>'DINAMICA CONTROL TECHO N3'!AD48/1000</f>
        <v>9.6149706477967639E-2</v>
      </c>
      <c r="J1121" s="60">
        <f>'DINAMICA CONTROL TECHO N3'!AE48/1000</f>
        <v>9.2189292078327725E-2</v>
      </c>
      <c r="K1121" s="60">
        <f t="shared" si="987"/>
        <v>8.1083200000000008E-2</v>
      </c>
      <c r="L1121" s="60">
        <f t="shared" si="987"/>
        <v>4.2506052054794519E-2</v>
      </c>
      <c r="M1121" s="60">
        <f t="shared" si="987"/>
        <v>1.8635290410958905E-2</v>
      </c>
      <c r="N1121" s="60">
        <f t="shared" si="987"/>
        <v>1.4777613698630138E-2</v>
      </c>
      <c r="O1121" s="60">
        <f t="shared" si="987"/>
        <v>5.8222273972602734E-3</v>
      </c>
      <c r="P1121" s="60">
        <f t="shared" si="987"/>
        <v>2.7511808219178083E-3</v>
      </c>
      <c r="X1121" s="62" t="str">
        <f>'PETICION DATOS LUZ'!N50</f>
        <v xml:space="preserve">PERSONALIZADA INDEX </v>
      </c>
    </row>
    <row r="1122" spans="1:24">
      <c r="A1122" s="3" t="str">
        <f t="shared" ref="A1122:A1139" si="988">C1122&amp;D1122&amp;B1122</f>
        <v>2.0TDMAYO-25DINAMICA CONTROL TECHO N1</v>
      </c>
      <c r="B1122" s="37" t="str">
        <f t="shared" si="984"/>
        <v>DINAMICA CONTROL TECHO N1</v>
      </c>
      <c r="C1122" s="3" t="s">
        <v>56</v>
      </c>
      <c r="D1122" s="38" t="str">
        <f>W27</f>
        <v>MAYO-25</v>
      </c>
      <c r="E1122" s="60">
        <f>'DINAMICA CONTROL TECHO N1'!AT49/1000</f>
        <v>0.16927449686478735</v>
      </c>
      <c r="F1122" s="60">
        <f>'DINAMICA CONTROL TECHO N1'!AU49/1000</f>
        <v>0.12190757750908696</v>
      </c>
      <c r="G1122" s="60">
        <f>'DINAMICA CONTROL TECHO N1'!AV49/1000</f>
        <v>9.7910569320145968E-2</v>
      </c>
      <c r="H1122" s="60"/>
      <c r="I1122" s="60"/>
      <c r="J1122" s="60"/>
      <c r="K1122" s="60">
        <f t="shared" si="987"/>
        <v>7.5902501369863012E-2</v>
      </c>
      <c r="L1122" s="60">
        <f t="shared" si="987"/>
        <v>1.9874602739726028E-3</v>
      </c>
      <c r="M1122" s="60"/>
      <c r="N1122" s="60"/>
      <c r="O1122" s="60"/>
      <c r="P1122" s="60"/>
      <c r="X1122" s="62" t="s">
        <v>472</v>
      </c>
    </row>
    <row r="1123" spans="1:24">
      <c r="A1123" s="3" t="str">
        <f t="shared" si="988"/>
        <v>2.0TDMAYO-25DINAMICA CONTROL TECHO N2</v>
      </c>
      <c r="B1123" s="37" t="str">
        <f t="shared" si="984"/>
        <v>DINAMICA CONTROL TECHO N2</v>
      </c>
      <c r="C1123" s="3" t="s">
        <v>56</v>
      </c>
      <c r="D1123" s="38" t="str">
        <f>W27</f>
        <v>MAYO-25</v>
      </c>
      <c r="E1123" s="60">
        <f>'DINAMICA CONTROL TECHO N2'!AT49/1000</f>
        <v>0.1518168666195869</v>
      </c>
      <c r="F1123" s="60">
        <f>'DINAMICA CONTROL TECHO N2'!AU49/1000</f>
        <v>0.10414667700545201</v>
      </c>
      <c r="G1123" s="60">
        <f>'DINAMICA CONTROL TECHO N2'!AV49/1000</f>
        <v>8.0079953562367523E-2</v>
      </c>
      <c r="H1123" s="60"/>
      <c r="I1123" s="60"/>
      <c r="J1123" s="60"/>
      <c r="K1123" s="60">
        <f t="shared" si="987"/>
        <v>7.5902501369863012E-2</v>
      </c>
      <c r="L1123" s="60">
        <f t="shared" si="987"/>
        <v>1.9874602739726028E-3</v>
      </c>
      <c r="M1123" s="60"/>
      <c r="N1123" s="60"/>
      <c r="O1123" s="60"/>
      <c r="P1123" s="60"/>
    </row>
    <row r="1124" spans="1:24">
      <c r="A1124" s="3" t="str">
        <f t="shared" si="988"/>
        <v>2.0TDMAYO-25DINAMICA CONTROL TECHO N3</v>
      </c>
      <c r="B1124" s="37" t="str">
        <f t="shared" si="984"/>
        <v>DINAMICA CONTROL TECHO N3</v>
      </c>
      <c r="C1124" s="3" t="s">
        <v>56</v>
      </c>
      <c r="D1124" s="38" t="str">
        <f>W27</f>
        <v>MAYO-25</v>
      </c>
      <c r="E1124" s="60">
        <f>'DINAMICA CONTROL TECHO N3'!AT49/1000</f>
        <v>0.14597031796699964</v>
      </c>
      <c r="F1124" s="60">
        <f>'DINAMICA CONTROL TECHO N3'!AU49/1000</f>
        <v>9.8198563346852091E-2</v>
      </c>
      <c r="G1124" s="60">
        <f>'DINAMICA CONTROL TECHO N3'!AV49/1000</f>
        <v>7.4108492311943733E-2</v>
      </c>
      <c r="H1124" s="60"/>
      <c r="I1124" s="60"/>
      <c r="J1124" s="60"/>
      <c r="K1124" s="60">
        <f t="shared" si="987"/>
        <v>7.5902501369863012E-2</v>
      </c>
      <c r="L1124" s="60">
        <f t="shared" si="987"/>
        <v>1.9874602739726028E-3</v>
      </c>
      <c r="M1124" s="60"/>
      <c r="N1124" s="60"/>
      <c r="O1124" s="60"/>
      <c r="P1124" s="60"/>
    </row>
    <row r="1125" spans="1:24">
      <c r="A1125" s="3" t="str">
        <f t="shared" si="988"/>
        <v>3.0TDMAYO-25DINAMICA CONTROL TECHO N1</v>
      </c>
      <c r="B1125" s="37" t="str">
        <f t="shared" si="984"/>
        <v>DINAMICA CONTROL TECHO N1</v>
      </c>
      <c r="C1125" s="3" t="s">
        <v>31</v>
      </c>
      <c r="D1125" s="38" t="str">
        <f>W27</f>
        <v>MAYO-25</v>
      </c>
      <c r="E1125" s="60">
        <f>'DINAMICA CONTROL TECHO N1'!Z49/1000</f>
        <v>0</v>
      </c>
      <c r="F1125" s="60">
        <f>'DINAMICA CONTROL TECHO N1'!AA49/1000</f>
        <v>0</v>
      </c>
      <c r="G1125" s="60">
        <f>'DINAMICA CONTROL TECHO N1'!AB49/1000</f>
        <v>0.16861860425975625</v>
      </c>
      <c r="H1125" s="60">
        <f>'DINAMICA CONTROL TECHO N1'!AC49/1000</f>
        <v>0.10363520267414982</v>
      </c>
      <c r="I1125" s="60">
        <f>'DINAMICA CONTROL TECHO N1'!AD49/1000</f>
        <v>0.10012282154672002</v>
      </c>
      <c r="J1125" s="60">
        <f>'DINAMICA CONTROL TECHO N1'!AE49/1000</f>
        <v>9.6297485973377825E-2</v>
      </c>
      <c r="K1125" s="60">
        <f t="shared" si="987"/>
        <v>5.5827197260273971E-2</v>
      </c>
      <c r="L1125" s="60">
        <f t="shared" si="987"/>
        <v>2.9089372602739725E-2</v>
      </c>
      <c r="M1125" s="60">
        <f t="shared" si="987"/>
        <v>1.2278175342465752E-2</v>
      </c>
      <c r="N1125" s="60">
        <f t="shared" si="987"/>
        <v>1.0647487671232877E-2</v>
      </c>
      <c r="O1125" s="60">
        <f t="shared" si="987"/>
        <v>6.8872630136986293E-3</v>
      </c>
      <c r="P1125" s="60">
        <f t="shared" si="987"/>
        <v>3.9514712328767125E-3</v>
      </c>
    </row>
    <row r="1126" spans="1:24">
      <c r="A1126" s="3" t="str">
        <f t="shared" si="988"/>
        <v>3.0TDMAYO-25DINAMICA CONTROL TECHO N2</v>
      </c>
      <c r="B1126" s="37" t="str">
        <f t="shared" si="984"/>
        <v>DINAMICA CONTROL TECHO N2</v>
      </c>
      <c r="C1126" s="3" t="s">
        <v>31</v>
      </c>
      <c r="D1126" s="38" t="str">
        <f>W27</f>
        <v>MAYO-25</v>
      </c>
      <c r="E1126" s="60">
        <f>'DINAMICA CONTROL TECHO N2'!Z49/1000</f>
        <v>0</v>
      </c>
      <c r="F1126" s="60">
        <f>'DINAMICA CONTROL TECHO N2'!AA49/1000</f>
        <v>0</v>
      </c>
      <c r="G1126" s="60">
        <f>'DINAMICA CONTROL TECHO N2'!AB49/1000</f>
        <v>0.15876552241110109</v>
      </c>
      <c r="H1126" s="60">
        <f>'DINAMICA CONTROL TECHO N2'!AC49/1000</f>
        <v>9.3698275972967371E-2</v>
      </c>
      <c r="I1126" s="60">
        <f>'DINAMICA CONTROL TECHO N2'!AD49/1000</f>
        <v>9.0189711109780801E-2</v>
      </c>
      <c r="J1126" s="60">
        <f>'DINAMICA CONTROL TECHO N2'!AE49/1000</f>
        <v>8.6125658192094848E-2</v>
      </c>
      <c r="K1126" s="60">
        <f t="shared" si="987"/>
        <v>5.5827197260273971E-2</v>
      </c>
      <c r="L1126" s="60">
        <f t="shared" si="987"/>
        <v>2.9089372602739725E-2</v>
      </c>
      <c r="M1126" s="60">
        <f t="shared" si="987"/>
        <v>1.2278175342465752E-2</v>
      </c>
      <c r="N1126" s="60">
        <f t="shared" si="987"/>
        <v>1.0647487671232877E-2</v>
      </c>
      <c r="O1126" s="60">
        <f t="shared" si="987"/>
        <v>6.8872630136986293E-3</v>
      </c>
      <c r="P1126" s="60">
        <f t="shared" si="987"/>
        <v>3.9514712328767125E-3</v>
      </c>
    </row>
    <row r="1127" spans="1:24">
      <c r="A1127" s="3" t="str">
        <f t="shared" si="988"/>
        <v>3.0TDMAYO-25DINAMICA CONTROL TECHO N3</v>
      </c>
      <c r="B1127" s="37" t="str">
        <f t="shared" si="984"/>
        <v>DINAMICA CONTROL TECHO N3</v>
      </c>
      <c r="C1127" s="3" t="s">
        <v>31</v>
      </c>
      <c r="D1127" s="38" t="str">
        <f>W27</f>
        <v>MAYO-25</v>
      </c>
      <c r="E1127" s="60">
        <f>'DINAMICA CONTROL TECHO N3'!Z49/1000</f>
        <v>0</v>
      </c>
      <c r="F1127" s="60">
        <f>'DINAMICA CONTROL TECHO N3'!AA49/1000</f>
        <v>0</v>
      </c>
      <c r="G1127" s="60">
        <f>'DINAMICA CONTROL TECHO N3'!AB49/1000</f>
        <v>0.15298118377289063</v>
      </c>
      <c r="H1127" s="60">
        <f>'DINAMICA CONTROL TECHO N3'!AC49/1000</f>
        <v>8.7864715474273186E-2</v>
      </c>
      <c r="I1127" s="60">
        <f>'DINAMICA CONTROL TECHO N3'!AD49/1000</f>
        <v>8.4358390982683579E-2</v>
      </c>
      <c r="J1127" s="60">
        <f>'DINAMICA CONTROL TECHO N3'!AE49/1000</f>
        <v>8.0154196941671044E-2</v>
      </c>
      <c r="K1127" s="60">
        <f t="shared" si="987"/>
        <v>5.5827197260273971E-2</v>
      </c>
      <c r="L1127" s="60">
        <f t="shared" si="987"/>
        <v>2.9089372602739725E-2</v>
      </c>
      <c r="M1127" s="60">
        <f t="shared" si="987"/>
        <v>1.2278175342465752E-2</v>
      </c>
      <c r="N1127" s="60">
        <f t="shared" si="987"/>
        <v>1.0647487671232877E-2</v>
      </c>
      <c r="O1127" s="60">
        <f t="shared" si="987"/>
        <v>6.8872630136986293E-3</v>
      </c>
      <c r="P1127" s="60">
        <f t="shared" si="987"/>
        <v>3.9514712328767125E-3</v>
      </c>
    </row>
    <row r="1128" spans="1:24">
      <c r="A1128" s="3" t="str">
        <f t="shared" si="988"/>
        <v>6.1TDMAYO-25DINAMICA CONTROL TECHO N1</v>
      </c>
      <c r="B1128" s="37" t="str">
        <f t="shared" si="984"/>
        <v>DINAMICA CONTROL TECHO N1</v>
      </c>
      <c r="C1128" s="3" t="s">
        <v>32</v>
      </c>
      <c r="D1128" s="38" t="str">
        <f>W27</f>
        <v>MAYO-25</v>
      </c>
      <c r="E1128" s="60">
        <f>'DINAMICA CONTROL TECHO N1'!G49/1000</f>
        <v>0</v>
      </c>
      <c r="F1128" s="60">
        <f>'DINAMICA CONTROL TECHO N1'!H49/1000</f>
        <v>0</v>
      </c>
      <c r="G1128" s="60">
        <f>'DINAMICA CONTROL TECHO N1'!I49/1000</f>
        <v>0.15281719928601165</v>
      </c>
      <c r="H1128" s="60">
        <f>'DINAMICA CONTROL TECHO N1'!J49/1000</f>
        <v>9.4126319503064576E-2</v>
      </c>
      <c r="I1128" s="60">
        <f>'DINAMICA CONTROL TECHO N1'!K49/1000</f>
        <v>9.0225632180759976E-2</v>
      </c>
      <c r="J1128" s="60">
        <f>'DINAMICA CONTROL TECHO N1'!L49/1000</f>
        <v>8.7655628477265338E-2</v>
      </c>
      <c r="K1128" s="60">
        <f t="shared" si="987"/>
        <v>8.1083200000000008E-2</v>
      </c>
      <c r="L1128" s="60">
        <f t="shared" si="987"/>
        <v>4.2506052054794519E-2</v>
      </c>
      <c r="M1128" s="60">
        <f t="shared" si="987"/>
        <v>1.8635290410958905E-2</v>
      </c>
      <c r="N1128" s="60">
        <f t="shared" si="987"/>
        <v>1.4777613698630138E-2</v>
      </c>
      <c r="O1128" s="60">
        <f t="shared" si="987"/>
        <v>5.8222273972602734E-3</v>
      </c>
      <c r="P1128" s="60">
        <f t="shared" si="987"/>
        <v>2.7511808219178083E-3</v>
      </c>
    </row>
    <row r="1129" spans="1:24">
      <c r="A1129" s="3" t="str">
        <f t="shared" si="988"/>
        <v>6.1TDMAYO-25DINAMICA CONTROL TECHO N2</v>
      </c>
      <c r="B1129" s="37" t="str">
        <f t="shared" si="984"/>
        <v>DINAMICA CONTROL TECHO N2</v>
      </c>
      <c r="C1129" s="3" t="s">
        <v>32</v>
      </c>
      <c r="D1129" s="38" t="str">
        <f>W27</f>
        <v>MAYO-25</v>
      </c>
      <c r="E1129" s="60">
        <f>'DINAMICA CONTROL TECHO N2'!G49/1000</f>
        <v>0</v>
      </c>
      <c r="F1129" s="60">
        <f>'DINAMICA CONTROL TECHO N2'!H49/1000</f>
        <v>0</v>
      </c>
      <c r="G1129" s="60">
        <f>'DINAMICA CONTROL TECHO N2'!I49/1000</f>
        <v>0.14327666377838461</v>
      </c>
      <c r="H1129" s="60">
        <f>'DINAMICA CONTROL TECHO N2'!J49/1000</f>
        <v>8.455119986197078E-2</v>
      </c>
      <c r="I1129" s="60">
        <f>'DINAMICA CONTROL TECHO N2'!K49/1000</f>
        <v>8.0764451529253892E-2</v>
      </c>
      <c r="J1129" s="60">
        <f>'DINAMICA CONTROL TECHO N2'!L49/1000</f>
        <v>7.7928984964511616E-2</v>
      </c>
      <c r="K1129" s="60">
        <f t="shared" si="987"/>
        <v>8.1083200000000008E-2</v>
      </c>
      <c r="L1129" s="60">
        <f t="shared" si="987"/>
        <v>4.2506052054794519E-2</v>
      </c>
      <c r="M1129" s="60">
        <f t="shared" si="987"/>
        <v>1.8635290410958905E-2</v>
      </c>
      <c r="N1129" s="60">
        <f t="shared" si="987"/>
        <v>1.4777613698630138E-2</v>
      </c>
      <c r="O1129" s="60">
        <f t="shared" si="987"/>
        <v>5.8222273972602734E-3</v>
      </c>
      <c r="P1129" s="60">
        <f t="shared" si="987"/>
        <v>2.7511808219178083E-3</v>
      </c>
    </row>
    <row r="1130" spans="1:24">
      <c r="A1130" s="3" t="str">
        <f t="shared" si="988"/>
        <v>6.1TDMAYO-25DINAMICA CONTROL TECHO N3</v>
      </c>
      <c r="B1130" s="37" t="str">
        <f t="shared" si="984"/>
        <v>DINAMICA CONTROL TECHO N3</v>
      </c>
      <c r="C1130" s="3" t="s">
        <v>32</v>
      </c>
      <c r="D1130" s="38" t="str">
        <f>W27</f>
        <v>MAYO-25</v>
      </c>
      <c r="E1130" s="60">
        <f>'DINAMICA CONTROL TECHO N3'!Z49/1000</f>
        <v>0</v>
      </c>
      <c r="F1130" s="60">
        <f>'DINAMICA CONTROL TECHO N3'!AA49/1000</f>
        <v>0</v>
      </c>
      <c r="G1130" s="60">
        <f>'DINAMICA CONTROL TECHO N3'!AB49/1000</f>
        <v>0.15298118377289063</v>
      </c>
      <c r="H1130" s="60">
        <f>'DINAMICA CONTROL TECHO N3'!AC49/1000</f>
        <v>8.7864715474273186E-2</v>
      </c>
      <c r="I1130" s="60">
        <f>'DINAMICA CONTROL TECHO N3'!AD49/1000</f>
        <v>8.4358390982683579E-2</v>
      </c>
      <c r="J1130" s="60">
        <f>'DINAMICA CONTROL TECHO N3'!AE49/1000</f>
        <v>8.0154196941671044E-2</v>
      </c>
      <c r="K1130" s="60">
        <f t="shared" si="987"/>
        <v>8.1083200000000008E-2</v>
      </c>
      <c r="L1130" s="60">
        <f t="shared" si="987"/>
        <v>4.2506052054794519E-2</v>
      </c>
      <c r="M1130" s="60">
        <f t="shared" si="987"/>
        <v>1.8635290410958905E-2</v>
      </c>
      <c r="N1130" s="60">
        <f t="shared" si="987"/>
        <v>1.4777613698630138E-2</v>
      </c>
      <c r="O1130" s="60">
        <f t="shared" si="987"/>
        <v>5.8222273972602734E-3</v>
      </c>
      <c r="P1130" s="60">
        <f t="shared" si="987"/>
        <v>2.7511808219178083E-3</v>
      </c>
    </row>
    <row r="1131" spans="1:24">
      <c r="A1131" s="3" t="str">
        <f t="shared" si="988"/>
        <v>2.0TDJUNIO-25DINAMICA CONTROL TECHO N1</v>
      </c>
      <c r="B1131" s="37" t="str">
        <f t="shared" si="984"/>
        <v>DINAMICA CONTROL TECHO N1</v>
      </c>
      <c r="C1131" s="3" t="s">
        <v>56</v>
      </c>
      <c r="D1131" s="38" t="str">
        <f>W28</f>
        <v>JUNIO-25</v>
      </c>
      <c r="E1131" s="60">
        <f>'DINAMICA CONTROL TECHO N1'!AT50/1000</f>
        <v>0.22845057124854076</v>
      </c>
      <c r="F1131" s="60">
        <f>'DINAMICA CONTROL TECHO N1'!AU50/1000</f>
        <v>0.17700322041524519</v>
      </c>
      <c r="G1131" s="60">
        <f>'DINAMICA CONTROL TECHO N1'!AV50/1000</f>
        <v>0.16847043974924616</v>
      </c>
      <c r="H1131" s="60"/>
      <c r="I1131" s="60"/>
      <c r="J1131" s="60"/>
      <c r="K1131" s="60">
        <f t="shared" si="987"/>
        <v>7.5902501369863012E-2</v>
      </c>
      <c r="L1131" s="60">
        <f t="shared" si="987"/>
        <v>1.9874602739726028E-3</v>
      </c>
      <c r="M1131" s="60"/>
      <c r="N1131" s="60"/>
      <c r="O1131" s="60"/>
      <c r="P1131" s="60"/>
    </row>
    <row r="1132" spans="1:24">
      <c r="A1132" s="3" t="str">
        <f t="shared" si="988"/>
        <v>2.0TDJUNIO-25DINAMICA CONTROL TECHO N2</v>
      </c>
      <c r="B1132" s="37" t="str">
        <f t="shared" si="984"/>
        <v>DINAMICA CONTROL TECHO N2</v>
      </c>
      <c r="C1132" s="3" t="s">
        <v>56</v>
      </c>
      <c r="D1132" s="38" t="str">
        <f>W28</f>
        <v>JUNIO-25</v>
      </c>
      <c r="E1132" s="60">
        <f>'DINAMICA CONTROL TECHO N2'!AT50/1000</f>
        <v>0.21114229109905266</v>
      </c>
      <c r="F1132" s="60">
        <f>'DINAMICA CONTROL TECHO N2'!AU50/1000</f>
        <v>0.15970131102188653</v>
      </c>
      <c r="G1132" s="60">
        <f>'DINAMICA CONTROL TECHO N2'!AV50/1000</f>
        <v>0.15084418424643356</v>
      </c>
      <c r="H1132" s="60"/>
      <c r="I1132" s="60"/>
      <c r="J1132" s="60"/>
      <c r="K1132" s="60">
        <f t="shared" si="987"/>
        <v>7.5902501369863012E-2</v>
      </c>
      <c r="L1132" s="60">
        <f t="shared" si="987"/>
        <v>1.9874602739726028E-3</v>
      </c>
      <c r="M1132" s="60"/>
      <c r="N1132" s="60"/>
      <c r="O1132" s="60"/>
      <c r="P1132" s="60"/>
    </row>
    <row r="1133" spans="1:24">
      <c r="A1133" s="3" t="str">
        <f t="shared" si="988"/>
        <v>2.0TDJUNIO-25DINAMICA CONTROL TECHO N3</v>
      </c>
      <c r="B1133" s="37" t="str">
        <f t="shared" si="984"/>
        <v>DINAMICA CONTROL TECHO N3</v>
      </c>
      <c r="C1133" s="3" t="s">
        <v>56</v>
      </c>
      <c r="D1133" s="38" t="str">
        <f>W28</f>
        <v>JUNIO-25</v>
      </c>
      <c r="E1133" s="60">
        <f>'DINAMICA CONTROL TECHO N3'!AT50/1000</f>
        <v>0.20534575969328456</v>
      </c>
      <c r="F1133" s="60">
        <f>'DINAMICA CONTROL TECHO N3'!AU50/1000</f>
        <v>0.15390691317807048</v>
      </c>
      <c r="G1133" s="60">
        <f>'DINAMICA CONTROL TECHO N3'!AV50/1000</f>
        <v>0.14494116310824331</v>
      </c>
      <c r="H1133" s="60"/>
      <c r="I1133" s="60"/>
      <c r="J1133" s="60"/>
      <c r="K1133" s="60">
        <f t="shared" si="987"/>
        <v>7.5902501369863012E-2</v>
      </c>
      <c r="L1133" s="60">
        <f t="shared" si="987"/>
        <v>1.9874602739726028E-3</v>
      </c>
      <c r="M1133" s="60"/>
      <c r="N1133" s="60"/>
      <c r="O1133" s="60"/>
      <c r="P1133" s="60"/>
    </row>
    <row r="1134" spans="1:24">
      <c r="A1134" s="3" t="str">
        <f t="shared" si="988"/>
        <v>3.0TDJUNIO-25DINAMICA CONTROL TECHO N1</v>
      </c>
      <c r="B1134" s="37" t="str">
        <f t="shared" si="984"/>
        <v>DINAMICA CONTROL TECHO N1</v>
      </c>
      <c r="C1134" s="3" t="s">
        <v>31</v>
      </c>
      <c r="D1134" s="38" t="str">
        <f>W28</f>
        <v>JUNIO-25</v>
      </c>
      <c r="E1134" s="60">
        <f>'DINAMICA CONTROL TECHO N1'!Z50/1000</f>
        <v>0</v>
      </c>
      <c r="F1134" s="60">
        <f>'DINAMICA CONTROL TECHO N1'!AA50/1000</f>
        <v>0</v>
      </c>
      <c r="G1134" s="60">
        <f>'DINAMICA CONTROL TECHO N1'!AB50/1000</f>
        <v>0.16861860425975625</v>
      </c>
      <c r="H1134" s="60">
        <f>'DINAMICA CONTROL TECHO N1'!AC50/1000</f>
        <v>0.16164567904474073</v>
      </c>
      <c r="I1134" s="60">
        <f>'DINAMICA CONTROL TECHO N1'!AD50/1000</f>
        <v>0.10012282154672002</v>
      </c>
      <c r="J1134" s="60">
        <f>'DINAMICA CONTROL TECHO N1'!AE50/1000</f>
        <v>0.16686942600142901</v>
      </c>
      <c r="K1134" s="60">
        <f t="shared" si="987"/>
        <v>5.5827197260273971E-2</v>
      </c>
      <c r="L1134" s="60">
        <f t="shared" si="987"/>
        <v>2.9089372602739725E-2</v>
      </c>
      <c r="M1134" s="60">
        <f t="shared" ref="L1134:P1149" si="989">M1125</f>
        <v>1.2278175342465752E-2</v>
      </c>
      <c r="N1134" s="60">
        <f t="shared" si="989"/>
        <v>1.0647487671232877E-2</v>
      </c>
      <c r="O1134" s="60">
        <f t="shared" si="989"/>
        <v>6.8872630136986293E-3</v>
      </c>
      <c r="P1134" s="60">
        <f t="shared" si="989"/>
        <v>3.9514712328767125E-3</v>
      </c>
    </row>
    <row r="1135" spans="1:24">
      <c r="A1135" s="3" t="str">
        <f t="shared" si="988"/>
        <v>3.0TDJUNIO-25DINAMICA CONTROL TECHO N2</v>
      </c>
      <c r="B1135" s="37" t="str">
        <f t="shared" si="984"/>
        <v>DINAMICA CONTROL TECHO N2</v>
      </c>
      <c r="C1135" s="3" t="s">
        <v>31</v>
      </c>
      <c r="D1135" s="38" t="str">
        <f>W28</f>
        <v>JUNIO-25</v>
      </c>
      <c r="E1135" s="60">
        <f>'DINAMICA CONTROL TECHO N2'!Z50/1000</f>
        <v>0</v>
      </c>
      <c r="F1135" s="60">
        <f>'DINAMICA CONTROL TECHO N2'!AA50/1000</f>
        <v>0</v>
      </c>
      <c r="G1135" s="60">
        <f>'DINAMICA CONTROL TECHO N2'!AB50/1000</f>
        <v>0.15876552241110109</v>
      </c>
      <c r="H1135" s="60">
        <f>'DINAMICA CONTROL TECHO N2'!AC50/1000</f>
        <v>0.15174891129738469</v>
      </c>
      <c r="I1135" s="60">
        <f>'DINAMICA CONTROL TECHO N2'!AD50/1000</f>
        <v>9.0189711109780801E-2</v>
      </c>
      <c r="J1135" s="60">
        <f>'DINAMICA CONTROL TECHO N2'!AE50/1000</f>
        <v>0.15681417957364999</v>
      </c>
      <c r="K1135" s="60">
        <f t="shared" si="987"/>
        <v>5.5827197260273971E-2</v>
      </c>
      <c r="L1135" s="60">
        <f t="shared" si="989"/>
        <v>2.9089372602739725E-2</v>
      </c>
      <c r="M1135" s="60">
        <f t="shared" si="989"/>
        <v>1.2278175342465752E-2</v>
      </c>
      <c r="N1135" s="60">
        <f t="shared" si="989"/>
        <v>1.0647487671232877E-2</v>
      </c>
      <c r="O1135" s="60">
        <f t="shared" si="989"/>
        <v>6.8872630136986293E-3</v>
      </c>
      <c r="P1135" s="60">
        <f t="shared" si="989"/>
        <v>3.9514712328767125E-3</v>
      </c>
    </row>
    <row r="1136" spans="1:24">
      <c r="A1136" s="3" t="str">
        <f t="shared" si="988"/>
        <v>3.0TDJUNIO-25DINAMICA CONTROL TECHO N3</v>
      </c>
      <c r="B1136" s="37" t="str">
        <f t="shared" si="984"/>
        <v>DINAMICA CONTROL TECHO N3</v>
      </c>
      <c r="C1136" s="3" t="s">
        <v>31</v>
      </c>
      <c r="D1136" s="38" t="str">
        <f>W28</f>
        <v>JUNIO-25</v>
      </c>
      <c r="E1136" s="60">
        <f>'DINAMICA CONTROL TECHO N3'!Z50/1000</f>
        <v>0</v>
      </c>
      <c r="F1136" s="60">
        <f>'DINAMICA CONTROL TECHO N3'!AA50/1000</f>
        <v>0</v>
      </c>
      <c r="G1136" s="60">
        <f>'DINAMICA CONTROL TECHO N3'!AB50/1000</f>
        <v>0.15298118377289063</v>
      </c>
      <c r="H1136" s="60">
        <f>'DINAMICA CONTROL TECHO N3'!AC50/1000</f>
        <v>0.14593892646687806</v>
      </c>
      <c r="I1136" s="60">
        <f>'DINAMICA CONTROL TECHO N3'!AD50/1000</f>
        <v>8.4358390982683579E-2</v>
      </c>
      <c r="J1136" s="60">
        <f>'DINAMICA CONTROL TECHO N3'!AE50/1000</f>
        <v>0.15091115843545974</v>
      </c>
      <c r="K1136" s="60">
        <f t="shared" si="987"/>
        <v>5.5827197260273971E-2</v>
      </c>
      <c r="L1136" s="60">
        <f t="shared" si="989"/>
        <v>2.9089372602739725E-2</v>
      </c>
      <c r="M1136" s="60">
        <f t="shared" si="989"/>
        <v>1.2278175342465752E-2</v>
      </c>
      <c r="N1136" s="60">
        <f t="shared" si="989"/>
        <v>1.0647487671232877E-2</v>
      </c>
      <c r="O1136" s="60">
        <f t="shared" si="989"/>
        <v>6.8872630136986293E-3</v>
      </c>
      <c r="P1136" s="60">
        <f t="shared" si="989"/>
        <v>3.9514712328767125E-3</v>
      </c>
    </row>
    <row r="1137" spans="1:16">
      <c r="A1137" s="3" t="str">
        <f t="shared" si="988"/>
        <v>6.1TDJUNIO-25DINAMICA CONTROL TECHO N1</v>
      </c>
      <c r="B1137" s="37" t="str">
        <f t="shared" si="984"/>
        <v>DINAMICA CONTROL TECHO N1</v>
      </c>
      <c r="C1137" s="3" t="s">
        <v>32</v>
      </c>
      <c r="D1137" s="38" t="str">
        <f>W28</f>
        <v>JUNIO-25</v>
      </c>
      <c r="E1137" s="60">
        <f>'DINAMICA CONTROL TECHO N1'!G50/1000</f>
        <v>0</v>
      </c>
      <c r="F1137" s="60">
        <f>'DINAMICA CONTROL TECHO N1'!H50/1000</f>
        <v>0</v>
      </c>
      <c r="G1137" s="60">
        <f>'DINAMICA CONTROL TECHO N1'!I50/1000</f>
        <v>0.15281719928601165</v>
      </c>
      <c r="H1137" s="60">
        <f>'DINAMICA CONTROL TECHO N1'!J50/1000</f>
        <v>0.14783490434093835</v>
      </c>
      <c r="I1137" s="60">
        <f>'DINAMICA CONTROL TECHO N1'!K50/1000</f>
        <v>9.0225632180759976E-2</v>
      </c>
      <c r="J1137" s="60">
        <f>'DINAMICA CONTROL TECHO N1'!L50/1000</f>
        <v>0.15303050362426418</v>
      </c>
      <c r="K1137" s="60">
        <f t="shared" si="987"/>
        <v>8.1083200000000008E-2</v>
      </c>
      <c r="L1137" s="60">
        <f t="shared" si="989"/>
        <v>4.2506052054794519E-2</v>
      </c>
      <c r="M1137" s="60">
        <f t="shared" si="989"/>
        <v>1.8635290410958905E-2</v>
      </c>
      <c r="N1137" s="60">
        <f t="shared" si="989"/>
        <v>1.4777613698630138E-2</v>
      </c>
      <c r="O1137" s="60">
        <f t="shared" si="989"/>
        <v>5.8222273972602734E-3</v>
      </c>
      <c r="P1137" s="60">
        <f t="shared" si="989"/>
        <v>2.7511808219178083E-3</v>
      </c>
    </row>
    <row r="1138" spans="1:16">
      <c r="A1138" s="3" t="str">
        <f t="shared" si="988"/>
        <v>6.1TDJUNIO-25DINAMICA CONTROL TECHO N2</v>
      </c>
      <c r="B1138" s="37" t="str">
        <f t="shared" si="984"/>
        <v>DINAMICA CONTROL TECHO N2</v>
      </c>
      <c r="C1138" s="3" t="s">
        <v>32</v>
      </c>
      <c r="D1138" s="38" t="str">
        <f>W28</f>
        <v>JUNIO-25</v>
      </c>
      <c r="E1138" s="60">
        <f>'DINAMICA CONTROL TECHO N2'!G50/1000</f>
        <v>0</v>
      </c>
      <c r="F1138" s="60">
        <f>'DINAMICA CONTROL TECHO N2'!H50/1000</f>
        <v>0</v>
      </c>
      <c r="G1138" s="60">
        <f>'DINAMICA CONTROL TECHO N2'!I50/1000</f>
        <v>0.14327666377838461</v>
      </c>
      <c r="H1138" s="60">
        <f>'DINAMICA CONTROL TECHO N2'!J50/1000</f>
        <v>0.13827634937349062</v>
      </c>
      <c r="I1138" s="60">
        <f>'DINAMICA CONTROL TECHO N2'!K50/1000</f>
        <v>8.0764451529253892E-2</v>
      </c>
      <c r="J1138" s="60">
        <f>'DINAMICA CONTROL TECHO N2'!L50/1000</f>
        <v>0.14335607789030536</v>
      </c>
      <c r="K1138" s="60">
        <f t="shared" si="987"/>
        <v>8.1083200000000008E-2</v>
      </c>
      <c r="L1138" s="60">
        <f t="shared" si="989"/>
        <v>4.2506052054794519E-2</v>
      </c>
      <c r="M1138" s="60">
        <f t="shared" si="989"/>
        <v>1.8635290410958905E-2</v>
      </c>
      <c r="N1138" s="60">
        <f t="shared" si="989"/>
        <v>1.4777613698630138E-2</v>
      </c>
      <c r="O1138" s="60">
        <f t="shared" si="989"/>
        <v>5.8222273972602734E-3</v>
      </c>
      <c r="P1138" s="60">
        <f t="shared" si="989"/>
        <v>2.7511808219178083E-3</v>
      </c>
    </row>
    <row r="1139" spans="1:16">
      <c r="A1139" s="3" t="str">
        <f t="shared" si="988"/>
        <v>6.1TDJUNIO-25DINAMICA CONTROL TECHO N3</v>
      </c>
      <c r="B1139" s="37" t="str">
        <f t="shared" si="984"/>
        <v>DINAMICA CONTROL TECHO N3</v>
      </c>
      <c r="C1139" s="3" t="s">
        <v>32</v>
      </c>
      <c r="D1139" s="38" t="str">
        <f>W28</f>
        <v>JUNIO-25</v>
      </c>
      <c r="E1139" s="60">
        <f>'DINAMICA CONTROL TECHO N3'!Z50/1000</f>
        <v>0</v>
      </c>
      <c r="F1139" s="60">
        <f>'DINAMICA CONTROL TECHO N3'!AA50/1000</f>
        <v>0</v>
      </c>
      <c r="G1139" s="60">
        <f>'DINAMICA CONTROL TECHO N3'!AB50/1000</f>
        <v>0.15298118377289063</v>
      </c>
      <c r="H1139" s="60">
        <f>'DINAMICA CONTROL TECHO N3'!AC50/1000</f>
        <v>0.14593892646687806</v>
      </c>
      <c r="I1139" s="60">
        <f>'DINAMICA CONTROL TECHO N3'!AD50/1000</f>
        <v>8.4358390982683579E-2</v>
      </c>
      <c r="J1139" s="60">
        <f>'DINAMICA CONTROL TECHO N3'!AE50/1000</f>
        <v>0.15091115843545974</v>
      </c>
      <c r="K1139" s="60">
        <f t="shared" si="987"/>
        <v>8.1083200000000008E-2</v>
      </c>
      <c r="L1139" s="60">
        <f t="shared" si="989"/>
        <v>4.2506052054794519E-2</v>
      </c>
      <c r="M1139" s="60">
        <f t="shared" si="989"/>
        <v>1.8635290410958905E-2</v>
      </c>
      <c r="N1139" s="60">
        <f t="shared" si="989"/>
        <v>1.4777613698630138E-2</v>
      </c>
      <c r="O1139" s="60">
        <f t="shared" si="989"/>
        <v>5.8222273972602734E-3</v>
      </c>
      <c r="P1139" s="60">
        <f t="shared" si="989"/>
        <v>2.7511808219178083E-3</v>
      </c>
    </row>
    <row r="1140" spans="1:16">
      <c r="A1140" s="3" t="str">
        <f t="shared" ref="A1140:A1148" si="990">C1140&amp;D1140&amp;B1140</f>
        <v>2.0TDJULIO-25DINAMICA CONTROL TECHO N1</v>
      </c>
      <c r="B1140" s="37" t="str">
        <f t="shared" si="984"/>
        <v>DINAMICA CONTROL TECHO N1</v>
      </c>
      <c r="C1140" s="3" t="s">
        <v>56</v>
      </c>
      <c r="D1140" s="38" t="str">
        <f>W29</f>
        <v>JULIO-25</v>
      </c>
      <c r="E1140" s="60">
        <f>'DINAMICA CONTROL TECHO N1'!AT51/1000</f>
        <v>0.22704899615205595</v>
      </c>
      <c r="F1140" s="60">
        <f>'DINAMICA CONTROL TECHO N1'!AU51/1000</f>
        <v>0.18046756500033745</v>
      </c>
      <c r="G1140" s="60">
        <f>'DINAMICA CONTROL TECHO N1'!AV51/1000</f>
        <v>0.16129020706906802</v>
      </c>
      <c r="H1140" s="60"/>
      <c r="I1140" s="60"/>
      <c r="J1140" s="60"/>
      <c r="K1140" s="60">
        <f t="shared" si="987"/>
        <v>7.5902501369863012E-2</v>
      </c>
      <c r="L1140" s="60">
        <f t="shared" si="989"/>
        <v>1.9874602739726028E-3</v>
      </c>
      <c r="M1140" s="60"/>
      <c r="N1140" s="60"/>
      <c r="O1140" s="60"/>
      <c r="P1140" s="60"/>
    </row>
    <row r="1141" spans="1:16">
      <c r="A1141" s="3" t="str">
        <f t="shared" si="990"/>
        <v>2.0TDJULIO-25DINAMICA CONTROL TECHO N2</v>
      </c>
      <c r="B1141" s="37" t="str">
        <f t="shared" si="984"/>
        <v>DINAMICA CONTROL TECHO N2</v>
      </c>
      <c r="C1141" s="3" t="s">
        <v>56</v>
      </c>
      <c r="D1141" s="38" t="str">
        <f>W29</f>
        <v>JULIO-25</v>
      </c>
      <c r="E1141" s="60">
        <f>'DINAMICA CONTROL TECHO N2'!AT51/1000</f>
        <v>0.20970117878119787</v>
      </c>
      <c r="F1141" s="60">
        <f>'DINAMICA CONTROL TECHO N2'!AU51/1000</f>
        <v>0.16316429402520033</v>
      </c>
      <c r="G1141" s="60">
        <f>'DINAMICA CONTROL TECHO N2'!AV51/1000</f>
        <v>0.14371080125028896</v>
      </c>
      <c r="H1141" s="60"/>
      <c r="I1141" s="60"/>
      <c r="J1141" s="60"/>
      <c r="K1141" s="60">
        <f t="shared" si="987"/>
        <v>7.5902501369863012E-2</v>
      </c>
      <c r="L1141" s="60">
        <f t="shared" si="989"/>
        <v>1.9874602739726028E-3</v>
      </c>
      <c r="M1141" s="60"/>
      <c r="N1141" s="60"/>
      <c r="O1141" s="60"/>
      <c r="P1141" s="60"/>
    </row>
    <row r="1142" spans="1:16">
      <c r="A1142" s="3" t="str">
        <f t="shared" si="990"/>
        <v>2.0TDJULIO-25DINAMICA CONTROL TECHO N3</v>
      </c>
      <c r="B1142" s="37" t="str">
        <f t="shared" si="984"/>
        <v>DINAMICA CONTROL TECHO N3</v>
      </c>
      <c r="C1142" s="3" t="s">
        <v>56</v>
      </c>
      <c r="D1142" s="38" t="str">
        <f>W29</f>
        <v>JULIO-25</v>
      </c>
      <c r="E1142" s="60">
        <f>'DINAMICA CONTROL TECHO N3'!AT51/1000</f>
        <v>0.20389140638652795</v>
      </c>
      <c r="F1142" s="60">
        <f>'DINAMICA CONTROL TECHO N3'!AU51/1000</f>
        <v>0.15736944018856042</v>
      </c>
      <c r="G1142" s="60">
        <f>'DINAMICA CONTROL TECHO N3'!AV51/1000</f>
        <v>0.1378234700398388</v>
      </c>
      <c r="H1142" s="60"/>
      <c r="I1142" s="60"/>
      <c r="J1142" s="60"/>
      <c r="K1142" s="60">
        <f t="shared" si="987"/>
        <v>7.5902501369863012E-2</v>
      </c>
      <c r="L1142" s="60">
        <f t="shared" si="989"/>
        <v>1.9874602739726028E-3</v>
      </c>
      <c r="M1142" s="60"/>
      <c r="N1142" s="60"/>
      <c r="O1142" s="60"/>
      <c r="P1142" s="60"/>
    </row>
    <row r="1143" spans="1:16">
      <c r="A1143" s="3" t="str">
        <f t="shared" si="990"/>
        <v>3.0TDJULIO-25DINAMICA CONTROL TECHO N1</v>
      </c>
      <c r="B1143" s="37" t="str">
        <f t="shared" si="984"/>
        <v>DINAMICA CONTROL TECHO N1</v>
      </c>
      <c r="C1143" s="3" t="s">
        <v>31</v>
      </c>
      <c r="D1143" s="38" t="str">
        <f>W29</f>
        <v>JULIO-25</v>
      </c>
      <c r="E1143" s="60">
        <f>'DINAMICA CONTROL TECHO N1'!Z51/1000</f>
        <v>0.19678754262940232</v>
      </c>
      <c r="F1143" s="60">
        <f>'DINAMICA CONTROL TECHO N1'!AA51/1000</f>
        <v>0.18484587644874267</v>
      </c>
      <c r="G1143" s="60">
        <f>'DINAMICA CONTROL TECHO N1'!AB51/1000</f>
        <v>0.16861860425975625</v>
      </c>
      <c r="H1143" s="60">
        <f>'DINAMICA CONTROL TECHO N1'!AC51/1000</f>
        <v>0.16164567904474073</v>
      </c>
      <c r="I1143" s="60">
        <f>'DINAMICA CONTROL TECHO N1'!AD51/1000</f>
        <v>0</v>
      </c>
      <c r="J1143" s="60">
        <f>'DINAMICA CONTROL TECHO N1'!AE51/1000</f>
        <v>0.15969196028245561</v>
      </c>
      <c r="K1143" s="60">
        <f t="shared" si="987"/>
        <v>5.5827197260273971E-2</v>
      </c>
      <c r="L1143" s="60">
        <f t="shared" si="989"/>
        <v>2.9089372602739725E-2</v>
      </c>
      <c r="M1143" s="60">
        <f t="shared" si="989"/>
        <v>1.2278175342465752E-2</v>
      </c>
      <c r="N1143" s="60">
        <f t="shared" si="989"/>
        <v>1.0647487671232877E-2</v>
      </c>
      <c r="O1143" s="60">
        <f t="shared" si="989"/>
        <v>6.8872630136986293E-3</v>
      </c>
      <c r="P1143" s="60">
        <f t="shared" si="989"/>
        <v>3.9514712328767125E-3</v>
      </c>
    </row>
    <row r="1144" spans="1:16">
      <c r="A1144" s="3" t="str">
        <f t="shared" si="990"/>
        <v>3.0TDJULIO-25DINAMICA CONTROL TECHO N2</v>
      </c>
      <c r="B1144" s="37" t="str">
        <f t="shared" si="984"/>
        <v>DINAMICA CONTROL TECHO N2</v>
      </c>
      <c r="C1144" s="3" t="s">
        <v>31</v>
      </c>
      <c r="D1144" s="38" t="str">
        <f>W29</f>
        <v>JULIO-25</v>
      </c>
      <c r="E1144" s="60">
        <f>'DINAMICA CONTROL TECHO N2'!Z51/1000</f>
        <v>0.18690605987080045</v>
      </c>
      <c r="F1144" s="60">
        <f>'DINAMICA CONTROL TECHO N2'!AA51/1000</f>
        <v>0.17487280984490183</v>
      </c>
      <c r="G1144" s="60">
        <f>'DINAMICA CONTROL TECHO N2'!AB51/1000</f>
        <v>0.15876552241110109</v>
      </c>
      <c r="H1144" s="60">
        <f>'DINAMICA CONTROL TECHO N2'!AC51/1000</f>
        <v>0.15174891129738469</v>
      </c>
      <c r="I1144" s="60">
        <f>'DINAMICA CONTROL TECHO N2'!AD51/1000</f>
        <v>0</v>
      </c>
      <c r="J1144" s="60">
        <f>'DINAMICA CONTROL TECHO N2'!AE51/1000</f>
        <v>0.14966344018449437</v>
      </c>
      <c r="K1144" s="60">
        <f t="shared" si="987"/>
        <v>5.5827197260273971E-2</v>
      </c>
      <c r="L1144" s="60">
        <f t="shared" si="989"/>
        <v>2.9089372602739725E-2</v>
      </c>
      <c r="M1144" s="60">
        <f t="shared" si="989"/>
        <v>1.2278175342465752E-2</v>
      </c>
      <c r="N1144" s="60">
        <f t="shared" si="989"/>
        <v>1.0647487671232877E-2</v>
      </c>
      <c r="O1144" s="60">
        <f t="shared" si="989"/>
        <v>6.8872630136986293E-3</v>
      </c>
      <c r="P1144" s="60">
        <f t="shared" si="989"/>
        <v>3.9514712328767125E-3</v>
      </c>
    </row>
    <row r="1145" spans="1:16">
      <c r="A1145" s="3" t="str">
        <f t="shared" si="990"/>
        <v>3.0TDJULIO-25DINAMICA CONTROL TECHO N3</v>
      </c>
      <c r="B1145" s="37" t="str">
        <f t="shared" si="984"/>
        <v>DINAMICA CONTROL TECHO N3</v>
      </c>
      <c r="C1145" s="3" t="s">
        <v>31</v>
      </c>
      <c r="D1145" s="38" t="str">
        <f>W29</f>
        <v>JULIO-25</v>
      </c>
      <c r="E1145" s="60">
        <f>'DINAMICA CONTROL TECHO N3'!Z51/1000</f>
        <v>0.18110504822780951</v>
      </c>
      <c r="F1145" s="60">
        <f>'DINAMICA CONTROL TECHO N3'!AA51/1000</f>
        <v>0.16901803309747052</v>
      </c>
      <c r="G1145" s="60">
        <f>'DINAMICA CONTROL TECHO N3'!AB51/1000</f>
        <v>0.15298118377289063</v>
      </c>
      <c r="H1145" s="60">
        <f>'DINAMICA CONTROL TECHO N3'!AC51/1000</f>
        <v>0.14593892646687806</v>
      </c>
      <c r="I1145" s="60">
        <f>'DINAMICA CONTROL TECHO N3'!AD51/1000</f>
        <v>0</v>
      </c>
      <c r="J1145" s="60">
        <f>'DINAMICA CONTROL TECHO N3'!AE51/1000</f>
        <v>0.14377610897404419</v>
      </c>
      <c r="K1145" s="60">
        <f t="shared" si="987"/>
        <v>5.5827197260273971E-2</v>
      </c>
      <c r="L1145" s="60">
        <f t="shared" si="989"/>
        <v>2.9089372602739725E-2</v>
      </c>
      <c r="M1145" s="60">
        <f t="shared" si="989"/>
        <v>1.2278175342465752E-2</v>
      </c>
      <c r="N1145" s="60">
        <f t="shared" si="989"/>
        <v>1.0647487671232877E-2</v>
      </c>
      <c r="O1145" s="60">
        <f t="shared" si="989"/>
        <v>6.8872630136986293E-3</v>
      </c>
      <c r="P1145" s="60">
        <f t="shared" si="989"/>
        <v>3.9514712328767125E-3</v>
      </c>
    </row>
    <row r="1146" spans="1:16">
      <c r="A1146" s="3" t="str">
        <f t="shared" si="990"/>
        <v>6.1TDJULIO-25DINAMICA CONTROL TECHO N1</v>
      </c>
      <c r="B1146" s="37" t="str">
        <f t="shared" si="984"/>
        <v>DINAMICA CONTROL TECHO N1</v>
      </c>
      <c r="C1146" s="3" t="s">
        <v>32</v>
      </c>
      <c r="D1146" s="38" t="str">
        <f>W29</f>
        <v>JULIO-25</v>
      </c>
      <c r="E1146" s="60">
        <f>'DINAMICA CONTROL TECHO N1'!G51/1000</f>
        <v>0.17210952493848455</v>
      </c>
      <c r="F1146" s="60">
        <f>'DINAMICA CONTROL TECHO N1'!H51/1000</f>
        <v>0.16288652688258901</v>
      </c>
      <c r="G1146" s="60">
        <f>'DINAMICA CONTROL TECHO N1'!I51/1000</f>
        <v>0.15281719928601165</v>
      </c>
      <c r="H1146" s="60">
        <f>'DINAMICA CONTROL TECHO N1'!J51/1000</f>
        <v>0.14783490434093835</v>
      </c>
      <c r="I1146" s="60">
        <f>'DINAMICA CONTROL TECHO N1'!K51/1000</f>
        <v>0</v>
      </c>
      <c r="J1146" s="60">
        <f>'DINAMICA CONTROL TECHO N1'!L51/1000</f>
        <v>0.14664083524007143</v>
      </c>
      <c r="K1146" s="60">
        <f t="shared" si="987"/>
        <v>8.1083200000000008E-2</v>
      </c>
      <c r="L1146" s="60">
        <f t="shared" si="989"/>
        <v>4.2506052054794519E-2</v>
      </c>
      <c r="M1146" s="60">
        <f t="shared" si="989"/>
        <v>1.8635290410958905E-2</v>
      </c>
      <c r="N1146" s="60">
        <f t="shared" si="989"/>
        <v>1.4777613698630138E-2</v>
      </c>
      <c r="O1146" s="60">
        <f t="shared" si="989"/>
        <v>5.8222273972602734E-3</v>
      </c>
      <c r="P1146" s="60">
        <f t="shared" si="989"/>
        <v>2.7511808219178083E-3</v>
      </c>
    </row>
    <row r="1147" spans="1:16">
      <c r="A1147" s="3" t="str">
        <f t="shared" si="990"/>
        <v>6.1TDJULIO-25DINAMICA CONTROL TECHO N2</v>
      </c>
      <c r="B1147" s="37" t="str">
        <f t="shared" si="984"/>
        <v>DINAMICA CONTROL TECHO N2</v>
      </c>
      <c r="C1147" s="3" t="s">
        <v>32</v>
      </c>
      <c r="D1147" s="38" t="str">
        <f>W29</f>
        <v>JULIO-25</v>
      </c>
      <c r="E1147" s="60">
        <f>'DINAMICA CONTROL TECHO N2'!G51/1000</f>
        <v>0.16254459550052969</v>
      </c>
      <c r="F1147" s="60">
        <f>'DINAMICA CONTROL TECHO N2'!H51/1000</f>
        <v>0.15330404981862628</v>
      </c>
      <c r="G1147" s="60">
        <f>'DINAMICA CONTROL TECHO N2'!I51/1000</f>
        <v>0.14327666377838461</v>
      </c>
      <c r="H1147" s="60">
        <f>'DINAMICA CONTROL TECHO N2'!J51/1000</f>
        <v>0.13827634937349062</v>
      </c>
      <c r="I1147" s="60">
        <f>'DINAMICA CONTROL TECHO N2'!K51/1000</f>
        <v>0</v>
      </c>
      <c r="J1147" s="60">
        <f>'DINAMICA CONTROL TECHO N2'!L51/1000</f>
        <v>0.13697838045632452</v>
      </c>
      <c r="K1147" s="60">
        <f t="shared" si="987"/>
        <v>8.1083200000000008E-2</v>
      </c>
      <c r="L1147" s="60">
        <f t="shared" si="989"/>
        <v>4.2506052054794519E-2</v>
      </c>
      <c r="M1147" s="60">
        <f t="shared" si="989"/>
        <v>1.8635290410958905E-2</v>
      </c>
      <c r="N1147" s="60">
        <f t="shared" si="989"/>
        <v>1.4777613698630138E-2</v>
      </c>
      <c r="O1147" s="60">
        <f t="shared" si="989"/>
        <v>5.8222273972602734E-3</v>
      </c>
      <c r="P1147" s="60">
        <f t="shared" si="989"/>
        <v>2.7511808219178083E-3</v>
      </c>
    </row>
    <row r="1148" spans="1:16">
      <c r="A1148" s="3" t="str">
        <f t="shared" si="990"/>
        <v>6.1TDJULIO-25DINAMICA CONTROL TECHO N3</v>
      </c>
      <c r="B1148" s="37" t="str">
        <f t="shared" si="984"/>
        <v>DINAMICA CONTROL TECHO N3</v>
      </c>
      <c r="C1148" s="3" t="s">
        <v>32</v>
      </c>
      <c r="D1148" s="38" t="str">
        <f>W29</f>
        <v>JULIO-25</v>
      </c>
      <c r="E1148" s="60">
        <f>'DINAMICA CONTROL TECHO N3'!Z51/1000</f>
        <v>0.18110504822780951</v>
      </c>
      <c r="F1148" s="60">
        <f>'DINAMICA CONTROL TECHO N3'!AA51/1000</f>
        <v>0.16901803309747052</v>
      </c>
      <c r="G1148" s="60">
        <f>'DINAMICA CONTROL TECHO N3'!AB51/1000</f>
        <v>0.15298118377289063</v>
      </c>
      <c r="H1148" s="60">
        <f>'DINAMICA CONTROL TECHO N3'!AC51/1000</f>
        <v>0.14593892646687806</v>
      </c>
      <c r="I1148" s="60">
        <f>'DINAMICA CONTROL TECHO N3'!AD51/1000</f>
        <v>0</v>
      </c>
      <c r="J1148" s="60">
        <f>'DINAMICA CONTROL TECHO N3'!AE51/1000</f>
        <v>0.14377610897404419</v>
      </c>
      <c r="K1148" s="60">
        <f t="shared" si="987"/>
        <v>8.1083200000000008E-2</v>
      </c>
      <c r="L1148" s="60">
        <f t="shared" si="989"/>
        <v>4.2506052054794519E-2</v>
      </c>
      <c r="M1148" s="60">
        <f t="shared" si="989"/>
        <v>1.8635290410958905E-2</v>
      </c>
      <c r="N1148" s="60">
        <f t="shared" si="989"/>
        <v>1.4777613698630138E-2</v>
      </c>
      <c r="O1148" s="60">
        <f t="shared" si="989"/>
        <v>5.8222273972602734E-3</v>
      </c>
      <c r="P1148" s="60">
        <f t="shared" si="989"/>
        <v>2.7511808219178083E-3</v>
      </c>
    </row>
    <row r="1149" spans="1:16">
      <c r="A1149" s="3" t="str">
        <f t="shared" ref="A1149:A1157" si="991">C1149&amp;D1149&amp;B1149</f>
        <v>2.0TDAGOSTO-25DINAMICA CONTROL TECHO N1</v>
      </c>
      <c r="B1149" s="37" t="str">
        <f t="shared" si="984"/>
        <v>DINAMICA CONTROL TECHO N1</v>
      </c>
      <c r="C1149" s="3" t="s">
        <v>56</v>
      </c>
      <c r="D1149" s="38" t="str">
        <f>W30</f>
        <v>AGOSTO-25</v>
      </c>
      <c r="E1149" s="60">
        <f>'DINAMICA CONTROL TECHO N1'!AT52/1000</f>
        <v>0.2262893710690555</v>
      </c>
      <c r="F1149" s="60">
        <f>'DINAMICA CONTROL TECHO N1'!AU52/1000</f>
        <v>0.17484403664599096</v>
      </c>
      <c r="G1149" s="60">
        <f>'DINAMICA CONTROL TECHO N1'!AV52/1000</f>
        <v>0.15995833531663137</v>
      </c>
      <c r="H1149" s="60"/>
      <c r="I1149" s="60"/>
      <c r="J1149" s="60"/>
      <c r="K1149" s="60">
        <f t="shared" si="987"/>
        <v>7.5902501369863012E-2</v>
      </c>
      <c r="L1149" s="60">
        <f t="shared" si="989"/>
        <v>1.9874602739726028E-3</v>
      </c>
      <c r="M1149" s="60"/>
      <c r="N1149" s="60"/>
      <c r="O1149" s="60"/>
      <c r="P1149" s="60"/>
    </row>
    <row r="1150" spans="1:16">
      <c r="A1150" s="3" t="str">
        <f t="shared" si="991"/>
        <v>2.0TDAGOSTO-25DINAMICA CONTROL TECHO N2</v>
      </c>
      <c r="B1150" s="37" t="str">
        <f t="shared" si="984"/>
        <v>DINAMICA CONTROL TECHO N2</v>
      </c>
      <c r="C1150" s="3" t="s">
        <v>56</v>
      </c>
      <c r="D1150" s="38" t="str">
        <f>W30</f>
        <v>AGOSTO-25</v>
      </c>
      <c r="E1150" s="60">
        <f>'DINAMICA CONTROL TECHO N2'!AT52/1000</f>
        <v>0.20894155369819742</v>
      </c>
      <c r="F1150" s="60">
        <f>'DINAMICA CONTROL TECHO N2'!AU52/1000</f>
        <v>0.15754076567085387</v>
      </c>
      <c r="G1150" s="60">
        <f>'DINAMICA CONTROL TECHO N2'!AV52/1000</f>
        <v>0.14237892949785236</v>
      </c>
      <c r="H1150" s="60"/>
      <c r="I1150" s="60"/>
      <c r="J1150" s="60"/>
      <c r="K1150" s="60">
        <f t="shared" si="987"/>
        <v>7.5902501369863012E-2</v>
      </c>
      <c r="L1150" s="60">
        <f t="shared" ref="L1150:P1159" si="992">L1141</f>
        <v>1.9874602739726028E-3</v>
      </c>
      <c r="M1150" s="60"/>
      <c r="N1150" s="60"/>
      <c r="O1150" s="60"/>
      <c r="P1150" s="60"/>
    </row>
    <row r="1151" spans="1:16">
      <c r="A1151" s="3" t="str">
        <f t="shared" si="991"/>
        <v>2.0TDAGOSTO-25DINAMICA CONTROL TECHO N3</v>
      </c>
      <c r="B1151" s="37" t="str">
        <f t="shared" si="984"/>
        <v>DINAMICA CONTROL TECHO N3</v>
      </c>
      <c r="C1151" s="3" t="s">
        <v>56</v>
      </c>
      <c r="D1151" s="38" t="str">
        <f>W30</f>
        <v>AGOSTO-25</v>
      </c>
      <c r="E1151" s="60">
        <f>'DINAMICA CONTROL TECHO N3'!AT52/1000</f>
        <v>0.20313178130352746</v>
      </c>
      <c r="F1151" s="60">
        <f>'DINAMICA CONTROL TECHO N3'!AU52/1000</f>
        <v>0.15174591183421399</v>
      </c>
      <c r="G1151" s="60">
        <f>'DINAMICA CONTROL TECHO N3'!AV52/1000</f>
        <v>0.1364915982874022</v>
      </c>
      <c r="H1151" s="60"/>
      <c r="I1151" s="60"/>
      <c r="J1151" s="60"/>
      <c r="K1151" s="60">
        <f t="shared" si="987"/>
        <v>7.5902501369863012E-2</v>
      </c>
      <c r="L1151" s="60">
        <f t="shared" si="992"/>
        <v>1.9874602739726028E-3</v>
      </c>
      <c r="M1151" s="60"/>
      <c r="N1151" s="60"/>
      <c r="O1151" s="60"/>
      <c r="P1151" s="60"/>
    </row>
    <row r="1152" spans="1:16">
      <c r="A1152" s="3" t="str">
        <f t="shared" si="991"/>
        <v>3.0TDAGOSTO-25DINAMICA CONTROL TECHO N1</v>
      </c>
      <c r="B1152" s="37" t="str">
        <f t="shared" si="984"/>
        <v>DINAMICA CONTROL TECHO N1</v>
      </c>
      <c r="C1152" s="3" t="s">
        <v>31</v>
      </c>
      <c r="D1152" s="38" t="str">
        <f>W30</f>
        <v>AGOSTO-25</v>
      </c>
      <c r="E1152" s="60">
        <f>'DINAMICA CONTROL TECHO N1'!Z52/1000</f>
        <v>0.19678754262940232</v>
      </c>
      <c r="F1152" s="60">
        <f>'DINAMICA CONTROL TECHO N1'!AA52/1000</f>
        <v>0.18484587644874267</v>
      </c>
      <c r="G1152" s="60">
        <f>'DINAMICA CONTROL TECHO N1'!AB52/1000</f>
        <v>0.16708740625501611</v>
      </c>
      <c r="H1152" s="60">
        <f>'DINAMICA CONTROL TECHO N1'!AC52/1000</f>
        <v>0.15867177926630563</v>
      </c>
      <c r="I1152" s="60">
        <f>'DINAMICA CONTROL TECHO N1'!AD52/1000</f>
        <v>0</v>
      </c>
      <c r="J1152" s="60">
        <f>'DINAMICA CONTROL TECHO N1'!AE52/1000</f>
        <v>0.15836008853001896</v>
      </c>
      <c r="K1152" s="60">
        <f t="shared" si="987"/>
        <v>5.5827197260273971E-2</v>
      </c>
      <c r="L1152" s="60">
        <f t="shared" si="992"/>
        <v>2.9089372602739725E-2</v>
      </c>
      <c r="M1152" s="60">
        <f t="shared" si="992"/>
        <v>1.2278175342465752E-2</v>
      </c>
      <c r="N1152" s="60">
        <f t="shared" si="992"/>
        <v>1.0647487671232877E-2</v>
      </c>
      <c r="O1152" s="60">
        <f t="shared" si="992"/>
        <v>6.8872630136986293E-3</v>
      </c>
      <c r="P1152" s="60">
        <f t="shared" si="992"/>
        <v>3.9514712328767125E-3</v>
      </c>
    </row>
    <row r="1153" spans="1:16">
      <c r="A1153" s="3" t="str">
        <f t="shared" si="991"/>
        <v>3.0TDAGOSTO-25DINAMICA CONTROL TECHO N2</v>
      </c>
      <c r="B1153" s="37" t="str">
        <f t="shared" si="984"/>
        <v>DINAMICA CONTROL TECHO N2</v>
      </c>
      <c r="C1153" s="3" t="s">
        <v>31</v>
      </c>
      <c r="D1153" s="38" t="str">
        <f>W30</f>
        <v>AGOSTO-25</v>
      </c>
      <c r="E1153" s="60">
        <f>'DINAMICA CONTROL TECHO N2'!Z52/1000</f>
        <v>0.18690605987080045</v>
      </c>
      <c r="F1153" s="60">
        <f>'DINAMICA CONTROL TECHO N2'!AA52/1000</f>
        <v>0.17487280984490183</v>
      </c>
      <c r="G1153" s="60">
        <f>'DINAMICA CONTROL TECHO N2'!AB52/1000</f>
        <v>0.15721346327206848</v>
      </c>
      <c r="H1153" s="60">
        <f>'DINAMICA CONTROL TECHO N2'!AC52/1000</f>
        <v>0.14877546618268425</v>
      </c>
      <c r="I1153" s="60">
        <f>'DINAMICA CONTROL TECHO N2'!AD52/1000</f>
        <v>0</v>
      </c>
      <c r="J1153" s="60">
        <f>'DINAMICA CONTROL TECHO N2'!AE52/1000</f>
        <v>0.14833156843205775</v>
      </c>
      <c r="K1153" s="60">
        <f t="shared" si="987"/>
        <v>5.5827197260273971E-2</v>
      </c>
      <c r="L1153" s="60">
        <f t="shared" si="992"/>
        <v>2.9089372602739725E-2</v>
      </c>
      <c r="M1153" s="60">
        <f t="shared" si="992"/>
        <v>1.2278175342465752E-2</v>
      </c>
      <c r="N1153" s="60">
        <f t="shared" si="992"/>
        <v>1.0647487671232877E-2</v>
      </c>
      <c r="O1153" s="60">
        <f t="shared" si="992"/>
        <v>6.8872630136986293E-3</v>
      </c>
      <c r="P1153" s="60">
        <f t="shared" si="992"/>
        <v>3.9514712328767125E-3</v>
      </c>
    </row>
    <row r="1154" spans="1:16">
      <c r="A1154" s="3" t="str">
        <f t="shared" si="991"/>
        <v>3.0TDAGOSTO-25DINAMICA CONTROL TECHO N3</v>
      </c>
      <c r="B1154" s="37" t="str">
        <f t="shared" ref="B1154:B1193" si="993">B1151</f>
        <v>DINAMICA CONTROL TECHO N3</v>
      </c>
      <c r="C1154" s="3" t="s">
        <v>31</v>
      </c>
      <c r="D1154" s="38" t="str">
        <f>W30</f>
        <v>AGOSTO-25</v>
      </c>
      <c r="E1154" s="60">
        <f>'DINAMICA CONTROL TECHO N3'!Z52/1000</f>
        <v>0.18110504822780951</v>
      </c>
      <c r="F1154" s="60">
        <f>'DINAMICA CONTROL TECHO N3'!AA52/1000</f>
        <v>0.16901803309747052</v>
      </c>
      <c r="G1154" s="60">
        <f>'DINAMICA CONTROL TECHO N3'!AB52/1000</f>
        <v>0.15141687792090275</v>
      </c>
      <c r="H1154" s="60">
        <f>'DINAMICA CONTROL TECHO N3'!AC52/1000</f>
        <v>0.14296574826653474</v>
      </c>
      <c r="I1154" s="60">
        <f>'DINAMICA CONTROL TECHO N3'!AD52/1000</f>
        <v>0</v>
      </c>
      <c r="J1154" s="60">
        <f>'DINAMICA CONTROL TECHO N3'!AE52/1000</f>
        <v>0.14244423722160757</v>
      </c>
      <c r="K1154" s="60">
        <f t="shared" si="987"/>
        <v>5.5827197260273971E-2</v>
      </c>
      <c r="L1154" s="60">
        <f t="shared" si="992"/>
        <v>2.9089372602739725E-2</v>
      </c>
      <c r="M1154" s="60">
        <f t="shared" si="992"/>
        <v>1.2278175342465752E-2</v>
      </c>
      <c r="N1154" s="60">
        <f t="shared" si="992"/>
        <v>1.0647487671232877E-2</v>
      </c>
      <c r="O1154" s="60">
        <f t="shared" si="992"/>
        <v>6.8872630136986293E-3</v>
      </c>
      <c r="P1154" s="60">
        <f t="shared" si="992"/>
        <v>3.9514712328767125E-3</v>
      </c>
    </row>
    <row r="1155" spans="1:16">
      <c r="A1155" s="3" t="str">
        <f t="shared" si="991"/>
        <v>6.1TDAGOSTO-25DINAMICA CONTROL TECHO N1</v>
      </c>
      <c r="B1155" s="37" t="str">
        <f t="shared" si="993"/>
        <v>DINAMICA CONTROL TECHO N1</v>
      </c>
      <c r="C1155" s="3" t="s">
        <v>32</v>
      </c>
      <c r="D1155" s="38" t="str">
        <f>W30</f>
        <v>AGOSTO-25</v>
      </c>
      <c r="E1155" s="60">
        <f>'DINAMICA CONTROL TECHO N1'!G52/1000</f>
        <v>0.17210952493848455</v>
      </c>
      <c r="F1155" s="60">
        <f>'DINAMICA CONTROL TECHO N1'!H52/1000</f>
        <v>0.16288652688258901</v>
      </c>
      <c r="G1155" s="60">
        <f>'DINAMICA CONTROL TECHO N1'!I52/1000</f>
        <v>0.15123349200315928</v>
      </c>
      <c r="H1155" s="60">
        <f>'DINAMICA CONTROL TECHO N1'!J52/1000</f>
        <v>0.14509532042545148</v>
      </c>
      <c r="I1155" s="60">
        <f>'DINAMICA CONTROL TECHO N1'!K52/1000</f>
        <v>0</v>
      </c>
      <c r="J1155" s="60">
        <f>'DINAMICA CONTROL TECHO N1'!L52/1000</f>
        <v>0.14541525442902031</v>
      </c>
      <c r="K1155" s="60">
        <f t="shared" si="987"/>
        <v>8.1083200000000008E-2</v>
      </c>
      <c r="L1155" s="60">
        <f t="shared" si="992"/>
        <v>4.2506052054794519E-2</v>
      </c>
      <c r="M1155" s="60">
        <f t="shared" si="992"/>
        <v>1.8635290410958905E-2</v>
      </c>
      <c r="N1155" s="60">
        <f t="shared" si="992"/>
        <v>1.4777613698630138E-2</v>
      </c>
      <c r="O1155" s="60">
        <f t="shared" si="992"/>
        <v>5.8222273972602734E-3</v>
      </c>
      <c r="P1155" s="60">
        <f t="shared" si="992"/>
        <v>2.7511808219178083E-3</v>
      </c>
    </row>
    <row r="1156" spans="1:16">
      <c r="A1156" s="3" t="str">
        <f t="shared" si="991"/>
        <v>6.1TDAGOSTO-25DINAMICA CONTROL TECHO N2</v>
      </c>
      <c r="B1156" s="37" t="str">
        <f t="shared" si="993"/>
        <v>DINAMICA CONTROL TECHO N2</v>
      </c>
      <c r="C1156" s="3" t="s">
        <v>32</v>
      </c>
      <c r="D1156" s="38" t="str">
        <f>W30</f>
        <v>AGOSTO-25</v>
      </c>
      <c r="E1156" s="60">
        <f>'DINAMICA CONTROL TECHO N2'!G52/1000</f>
        <v>0.16254459550052969</v>
      </c>
      <c r="F1156" s="60">
        <f>'DINAMICA CONTROL TECHO N2'!H52/1000</f>
        <v>0.15330404981862628</v>
      </c>
      <c r="G1156" s="60">
        <f>'DINAMICA CONTROL TECHO N2'!I52/1000</f>
        <v>0.1416843517424568</v>
      </c>
      <c r="H1156" s="60">
        <f>'DINAMICA CONTROL TECHO N2'!J52/1000</f>
        <v>0.13553695299666366</v>
      </c>
      <c r="I1156" s="60">
        <f>'DINAMICA CONTROL TECHO N2'!K52/1000</f>
        <v>0</v>
      </c>
      <c r="J1156" s="60">
        <f>'DINAMICA CONTROL TECHO N2'!L52/1000</f>
        <v>0.1357527996452734</v>
      </c>
      <c r="K1156" s="60">
        <f t="shared" si="987"/>
        <v>8.1083200000000008E-2</v>
      </c>
      <c r="L1156" s="60">
        <f t="shared" si="992"/>
        <v>4.2506052054794519E-2</v>
      </c>
      <c r="M1156" s="60">
        <f t="shared" si="992"/>
        <v>1.8635290410958905E-2</v>
      </c>
      <c r="N1156" s="60">
        <f t="shared" si="992"/>
        <v>1.4777613698630138E-2</v>
      </c>
      <c r="O1156" s="60">
        <f t="shared" si="992"/>
        <v>5.8222273972602734E-3</v>
      </c>
      <c r="P1156" s="60">
        <f t="shared" si="992"/>
        <v>2.7511808219178083E-3</v>
      </c>
    </row>
    <row r="1157" spans="1:16">
      <c r="A1157" s="3" t="str">
        <f t="shared" si="991"/>
        <v>6.1TDAGOSTO-25DINAMICA CONTROL TECHO N3</v>
      </c>
      <c r="B1157" s="37" t="str">
        <f t="shared" si="993"/>
        <v>DINAMICA CONTROL TECHO N3</v>
      </c>
      <c r="C1157" s="3" t="s">
        <v>32</v>
      </c>
      <c r="D1157" s="38" t="str">
        <f>W30</f>
        <v>AGOSTO-25</v>
      </c>
      <c r="E1157" s="60">
        <f>'DINAMICA CONTROL TECHO N3'!Z52/1000</f>
        <v>0.18110504822780951</v>
      </c>
      <c r="F1157" s="60">
        <f>'DINAMICA CONTROL TECHO N3'!AA52/1000</f>
        <v>0.16901803309747052</v>
      </c>
      <c r="G1157" s="60">
        <f>'DINAMICA CONTROL TECHO N3'!AB52/1000</f>
        <v>0.15141687792090275</v>
      </c>
      <c r="H1157" s="60">
        <f>'DINAMICA CONTROL TECHO N3'!AC52/1000</f>
        <v>0.14296574826653474</v>
      </c>
      <c r="I1157" s="60">
        <f>'DINAMICA CONTROL TECHO N3'!AD52/1000</f>
        <v>0</v>
      </c>
      <c r="J1157" s="60">
        <f>'DINAMICA CONTROL TECHO N3'!AE52/1000</f>
        <v>0.14244423722160757</v>
      </c>
      <c r="K1157" s="60">
        <f t="shared" si="987"/>
        <v>8.1083200000000008E-2</v>
      </c>
      <c r="L1157" s="60">
        <f t="shared" si="992"/>
        <v>4.2506052054794519E-2</v>
      </c>
      <c r="M1157" s="60">
        <f t="shared" si="992"/>
        <v>1.8635290410958905E-2</v>
      </c>
      <c r="N1157" s="60">
        <f t="shared" si="992"/>
        <v>1.4777613698630138E-2</v>
      </c>
      <c r="O1157" s="60">
        <f t="shared" si="992"/>
        <v>5.8222273972602734E-3</v>
      </c>
      <c r="P1157" s="60">
        <f t="shared" si="992"/>
        <v>2.7511808219178083E-3</v>
      </c>
    </row>
    <row r="1158" spans="1:16">
      <c r="A1158" s="3" t="str">
        <f t="shared" ref="A1158:A1166" si="994">C1158&amp;D1158&amp;B1158</f>
        <v>2.0TDSEPTIEMBRE-25DINAMICA CONTROL TECHO N1</v>
      </c>
      <c r="B1158" s="37" t="str">
        <f t="shared" si="993"/>
        <v>DINAMICA CONTROL TECHO N1</v>
      </c>
      <c r="C1158" s="3" t="s">
        <v>56</v>
      </c>
      <c r="D1158" s="38" t="str">
        <f>W31</f>
        <v>SEPTIEMBRE-25</v>
      </c>
      <c r="E1158" s="60">
        <f>'DINAMICA CONTROL TECHO N1'!AT53/1000</f>
        <v>0.22075084466909778</v>
      </c>
      <c r="F1158" s="60">
        <f>'DINAMICA CONTROL TECHO N1'!AU53/1000</f>
        <v>0.16263623749576459</v>
      </c>
      <c r="G1158" s="60">
        <f>'DINAMICA CONTROL TECHO N1'!AV53/1000</f>
        <v>0.15280637882327902</v>
      </c>
      <c r="H1158" s="60"/>
      <c r="I1158" s="60"/>
      <c r="J1158" s="60"/>
      <c r="K1158" s="60">
        <f t="shared" si="987"/>
        <v>7.5902501369863012E-2</v>
      </c>
      <c r="L1158" s="60">
        <f t="shared" si="992"/>
        <v>1.9874602739726028E-3</v>
      </c>
      <c r="M1158" s="60"/>
      <c r="N1158" s="60"/>
      <c r="O1158" s="60"/>
      <c r="P1158" s="60"/>
    </row>
    <row r="1159" spans="1:16">
      <c r="A1159" s="3" t="str">
        <f t="shared" si="994"/>
        <v>2.0TDSEPTIEMBRE-25DINAMICA CONTROL TECHO N2</v>
      </c>
      <c r="B1159" s="37" t="str">
        <f t="shared" si="993"/>
        <v>DINAMICA CONTROL TECHO N2</v>
      </c>
      <c r="C1159" s="3" t="s">
        <v>56</v>
      </c>
      <c r="D1159" s="38" t="str">
        <f>W31</f>
        <v>SEPTIEMBRE-25</v>
      </c>
      <c r="E1159" s="60">
        <f>'DINAMICA CONTROL TECHO N2'!AT53/1000</f>
        <v>0.2034370212294897</v>
      </c>
      <c r="F1159" s="60">
        <f>'DINAMICA CONTROL TECHO N2'!AU53/1000</f>
        <v>0.14529444147407938</v>
      </c>
      <c r="G1159" s="60">
        <f>'DINAMICA CONTROL TECHO N2'!AV53/1000</f>
        <v>0.13520255952132884</v>
      </c>
      <c r="H1159" s="60"/>
      <c r="I1159" s="60"/>
      <c r="J1159" s="60"/>
      <c r="K1159" s="60">
        <f t="shared" si="987"/>
        <v>7.5902501369863012E-2</v>
      </c>
      <c r="L1159" s="60">
        <f t="shared" si="992"/>
        <v>1.9874602739726028E-3</v>
      </c>
      <c r="M1159" s="60"/>
      <c r="N1159" s="60"/>
      <c r="O1159" s="60"/>
      <c r="P1159" s="60"/>
    </row>
    <row r="1160" spans="1:16">
      <c r="A1160" s="3" t="str">
        <f t="shared" si="994"/>
        <v>2.0TDSEPTIEMBRE-25DINAMICA CONTROL TECHO N3</v>
      </c>
      <c r="B1160" s="37" t="str">
        <f t="shared" si="993"/>
        <v>DINAMICA CONTROL TECHO N3</v>
      </c>
      <c r="C1160" s="3" t="s">
        <v>56</v>
      </c>
      <c r="D1160" s="38" t="str">
        <f>W31</f>
        <v>SEPTIEMBRE-25</v>
      </c>
      <c r="E1160" s="60">
        <f>'DINAMICA CONTROL TECHO N3'!AT53/1000</f>
        <v>0.19763863337958065</v>
      </c>
      <c r="F1160" s="60">
        <f>'DINAMICA CONTROL TECHO N3'!AU53/1000</f>
        <v>0.1394866856252063</v>
      </c>
      <c r="G1160" s="60">
        <f>'DINAMICA CONTROL TECHO N3'!AV53/1000</f>
        <v>0.12930705225174957</v>
      </c>
      <c r="H1160" s="60"/>
      <c r="I1160" s="60"/>
      <c r="J1160" s="60"/>
      <c r="K1160" s="60">
        <f t="shared" ref="K1160:P1193" si="995">K1151</f>
        <v>7.5902501369863012E-2</v>
      </c>
      <c r="L1160" s="60">
        <f t="shared" si="995"/>
        <v>1.9874602739726028E-3</v>
      </c>
      <c r="M1160" s="60"/>
      <c r="N1160" s="60"/>
      <c r="O1160" s="60"/>
      <c r="P1160" s="60"/>
    </row>
    <row r="1161" spans="1:16">
      <c r="A1161" s="3" t="str">
        <f t="shared" si="994"/>
        <v>3.0TDSEPTIEMBRE-25DINAMICA CONTROL TECHO N1</v>
      </c>
      <c r="B1161" s="37" t="str">
        <f t="shared" si="993"/>
        <v>DINAMICA CONTROL TECHO N1</v>
      </c>
      <c r="C1161" s="3" t="s">
        <v>31</v>
      </c>
      <c r="D1161" s="38" t="str">
        <f>W31</f>
        <v>SEPTIEMBRE-25</v>
      </c>
      <c r="E1161" s="60">
        <f>'DINAMICA CONTROL TECHO N1'!Z53/1000</f>
        <v>0</v>
      </c>
      <c r="F1161" s="60">
        <f>'DINAMICA CONTROL TECHO N1'!AA53/1000</f>
        <v>0</v>
      </c>
      <c r="G1161" s="60">
        <f>'DINAMICA CONTROL TECHO N1'!AB53/1000</f>
        <v>0.1616358747137803</v>
      </c>
      <c r="H1161" s="60">
        <f>'DINAMICA CONTROL TECHO N1'!AC53/1000</f>
        <v>0.14538432316699426</v>
      </c>
      <c r="I1161" s="60">
        <f>IFERROR('DINAMICA CONTROL TECHO N1'!AD53/1000,0)</f>
        <v>0.15981410617234754</v>
      </c>
      <c r="J1161" s="60">
        <f>'DINAMICA CONTROL TECHO N1'!AE53/1000</f>
        <v>0.15120669016651955</v>
      </c>
      <c r="K1161" s="60">
        <f t="shared" si="995"/>
        <v>5.5827197260273971E-2</v>
      </c>
      <c r="L1161" s="60">
        <f t="shared" si="995"/>
        <v>2.9089372602739725E-2</v>
      </c>
      <c r="M1161" s="60">
        <f t="shared" si="995"/>
        <v>1.2278175342465752E-2</v>
      </c>
      <c r="N1161" s="60">
        <f t="shared" si="995"/>
        <v>1.0647487671232877E-2</v>
      </c>
      <c r="O1161" s="60">
        <f t="shared" si="995"/>
        <v>6.8872630136986293E-3</v>
      </c>
      <c r="P1161" s="60">
        <f t="shared" si="995"/>
        <v>3.9514712328767125E-3</v>
      </c>
    </row>
    <row r="1162" spans="1:16">
      <c r="A1162" s="3" t="str">
        <f t="shared" si="994"/>
        <v>3.0TDSEPTIEMBRE-25DINAMICA CONTROL TECHO N2</v>
      </c>
      <c r="B1162" s="37" t="str">
        <f t="shared" si="993"/>
        <v>DINAMICA CONTROL TECHO N2</v>
      </c>
      <c r="C1162" s="3" t="s">
        <v>31</v>
      </c>
      <c r="D1162" s="38" t="str">
        <f>W31</f>
        <v>SEPTIEMBRE-25</v>
      </c>
      <c r="E1162" s="60">
        <f>'DINAMICA CONTROL TECHO N2'!Z53/1000</f>
        <v>0</v>
      </c>
      <c r="F1162" s="60">
        <f>'DINAMICA CONTROL TECHO N2'!AA53/1000</f>
        <v>0</v>
      </c>
      <c r="G1162" s="60">
        <f>'DINAMICA CONTROL TECHO N2'!AB53/1000</f>
        <v>0.15177877161090017</v>
      </c>
      <c r="H1162" s="60">
        <f>'DINAMICA CONTROL TECHO N2'!AC53/1000</f>
        <v>0.13546283107057344</v>
      </c>
      <c r="I1162" s="60">
        <f>IFERROR('DINAMICA CONTROL TECHO N2'!AD53/1000,0)</f>
        <v>0.15010405861226755</v>
      </c>
      <c r="J1162" s="60">
        <f>'DINAMICA CONTROL TECHO N2'!AE53/1000</f>
        <v>0.1411642429137292</v>
      </c>
      <c r="K1162" s="60">
        <f t="shared" si="995"/>
        <v>5.5827197260273971E-2</v>
      </c>
      <c r="L1162" s="60">
        <f t="shared" si="995"/>
        <v>2.9089372602739725E-2</v>
      </c>
      <c r="M1162" s="60">
        <f t="shared" si="995"/>
        <v>1.2278175342465752E-2</v>
      </c>
      <c r="N1162" s="60">
        <f t="shared" si="995"/>
        <v>1.0647487671232877E-2</v>
      </c>
      <c r="O1162" s="60">
        <f t="shared" si="995"/>
        <v>6.8872630136986293E-3</v>
      </c>
      <c r="P1162" s="60">
        <f t="shared" si="995"/>
        <v>3.9514712328767125E-3</v>
      </c>
    </row>
    <row r="1163" spans="1:16">
      <c r="A1163" s="3" t="str">
        <f t="shared" si="994"/>
        <v>3.0TDSEPTIEMBRE-25DINAMICA CONTROL TECHO N3</v>
      </c>
      <c r="B1163" s="37" t="str">
        <f t="shared" si="993"/>
        <v>DINAMICA CONTROL TECHO N3</v>
      </c>
      <c r="C1163" s="3" t="s">
        <v>31</v>
      </c>
      <c r="D1163" s="38" t="str">
        <f>W31</f>
        <v>SEPTIEMBRE-25</v>
      </c>
      <c r="E1163" s="60">
        <f>'DINAMICA CONTROL TECHO N3'!Z53/1000</f>
        <v>0</v>
      </c>
      <c r="F1163" s="60">
        <f>'DINAMICA CONTROL TECHO N3'!AA53/1000</f>
        <v>0</v>
      </c>
      <c r="G1163" s="60">
        <f>'DINAMICA CONTROL TECHO N3'!AB53/1000</f>
        <v>0.14599207225991526</v>
      </c>
      <c r="H1163" s="60">
        <f>'DINAMICA CONTROL TECHO N3'!AC53/1000</f>
        <v>0.12963833159279231</v>
      </c>
      <c r="I1163" s="60">
        <f>IFERROR('DINAMICA CONTROL TECHO N3'!AD53/1000,0)</f>
        <v>0.14440368951523233</v>
      </c>
      <c r="J1163" s="60">
        <f>'DINAMICA CONTROL TECHO N3'!AE53/1000</f>
        <v>0.1352687356441499</v>
      </c>
      <c r="K1163" s="60">
        <f t="shared" si="995"/>
        <v>5.5827197260273971E-2</v>
      </c>
      <c r="L1163" s="60">
        <f t="shared" si="995"/>
        <v>2.9089372602739725E-2</v>
      </c>
      <c r="M1163" s="60">
        <f t="shared" si="995"/>
        <v>1.2278175342465752E-2</v>
      </c>
      <c r="N1163" s="60">
        <f t="shared" si="995"/>
        <v>1.0647487671232877E-2</v>
      </c>
      <c r="O1163" s="60">
        <f t="shared" si="995"/>
        <v>6.8872630136986293E-3</v>
      </c>
      <c r="P1163" s="60">
        <f t="shared" si="995"/>
        <v>3.9514712328767125E-3</v>
      </c>
    </row>
    <row r="1164" spans="1:16">
      <c r="A1164" s="3" t="str">
        <f t="shared" si="994"/>
        <v>6.1TDSEPTIEMBRE-25DINAMICA CONTROL TECHO N1</v>
      </c>
      <c r="B1164" s="37" t="str">
        <f t="shared" si="993"/>
        <v>DINAMICA CONTROL TECHO N1</v>
      </c>
      <c r="C1164" s="3" t="s">
        <v>32</v>
      </c>
      <c r="D1164" s="38" t="str">
        <f>W31</f>
        <v>SEPTIEMBRE-25</v>
      </c>
      <c r="E1164" s="60">
        <f>'DINAMICA CONTROL TECHO N1'!G53/1000</f>
        <v>0</v>
      </c>
      <c r="F1164" s="60">
        <f>'DINAMICA CONTROL TECHO N1'!H53/1000</f>
        <v>0</v>
      </c>
      <c r="G1164" s="60">
        <f>'DINAMICA CONTROL TECHO N1'!I53/1000</f>
        <v>0.14632863824259426</v>
      </c>
      <c r="H1164" s="60">
        <f>'DINAMICA CONTROL TECHO N1'!J53/1000</f>
        <v>0.1326576464479394</v>
      </c>
      <c r="I1164" s="60">
        <f>IFERROR('DINAMICA CONTROL TECHO N1'!K53/1000,0)</f>
        <v>0.1466703761536057</v>
      </c>
      <c r="J1164" s="60">
        <f>'DINAMICA CONTROL TECHO N1'!L53/1000</f>
        <v>0.138731256558939</v>
      </c>
      <c r="K1164" s="60">
        <f t="shared" si="995"/>
        <v>8.1083200000000008E-2</v>
      </c>
      <c r="L1164" s="60">
        <f t="shared" si="995"/>
        <v>4.2506052054794519E-2</v>
      </c>
      <c r="M1164" s="60">
        <f t="shared" si="995"/>
        <v>1.8635290410958905E-2</v>
      </c>
      <c r="N1164" s="60">
        <f t="shared" si="995"/>
        <v>1.4777613698630138E-2</v>
      </c>
      <c r="O1164" s="60">
        <f t="shared" si="995"/>
        <v>5.8222273972602734E-3</v>
      </c>
      <c r="P1164" s="60">
        <f t="shared" si="995"/>
        <v>2.7511808219178083E-3</v>
      </c>
    </row>
    <row r="1165" spans="1:16">
      <c r="A1165" s="3" t="str">
        <f t="shared" si="994"/>
        <v>6.1TDSEPTIEMBRE-25DINAMICA CONTROL TECHO N2</v>
      </c>
      <c r="B1165" s="37" t="str">
        <f t="shared" si="993"/>
        <v>DINAMICA CONTROL TECHO N2</v>
      </c>
      <c r="C1165" s="3" t="s">
        <v>32</v>
      </c>
      <c r="D1165" s="38" t="str">
        <f>W31</f>
        <v>SEPTIEMBRE-25</v>
      </c>
      <c r="E1165" s="60">
        <f>'DINAMICA CONTROL TECHO N2'!G53/1000</f>
        <v>0</v>
      </c>
      <c r="F1165" s="60">
        <f>'DINAMICA CONTROL TECHO N2'!H53/1000</f>
        <v>0</v>
      </c>
      <c r="G1165" s="60">
        <f>'DINAMICA CONTROL TECHO N2'!I53/1000</f>
        <v>0.1367864440571995</v>
      </c>
      <c r="H1165" s="60">
        <f>'DINAMICA CONTROL TECHO N2'!J53/1000</f>
        <v>0.12308889323740146</v>
      </c>
      <c r="I1165" s="60">
        <f>IFERROR('DINAMICA CONTROL TECHO N2'!K53/1000,0)</f>
        <v>0.13728197142961368</v>
      </c>
      <c r="J1165" s="60">
        <f>'DINAMICA CONTROL TECHO N2'!L53/1000</f>
        <v>0.12906256368420879</v>
      </c>
      <c r="K1165" s="60">
        <f t="shared" si="995"/>
        <v>8.1083200000000008E-2</v>
      </c>
      <c r="L1165" s="60">
        <f t="shared" si="995"/>
        <v>4.2506052054794519E-2</v>
      </c>
      <c r="M1165" s="60">
        <f t="shared" si="995"/>
        <v>1.8635290410958905E-2</v>
      </c>
      <c r="N1165" s="60">
        <f t="shared" si="995"/>
        <v>1.4777613698630138E-2</v>
      </c>
      <c r="O1165" s="60">
        <f t="shared" si="995"/>
        <v>5.8222273972602734E-3</v>
      </c>
      <c r="P1165" s="60">
        <f t="shared" si="995"/>
        <v>2.7511808219178083E-3</v>
      </c>
    </row>
    <row r="1166" spans="1:16">
      <c r="A1166" s="3" t="str">
        <f t="shared" si="994"/>
        <v>6.1TDSEPTIEMBRE-25DINAMICA CONTROL TECHO N3</v>
      </c>
      <c r="B1166" s="37" t="str">
        <f t="shared" si="993"/>
        <v>DINAMICA CONTROL TECHO N3</v>
      </c>
      <c r="C1166" s="3" t="s">
        <v>32</v>
      </c>
      <c r="D1166" s="38" t="str">
        <f>W31</f>
        <v>SEPTIEMBRE-25</v>
      </c>
      <c r="E1166" s="60">
        <f>'DINAMICA CONTROL TECHO N3'!Z53/1000</f>
        <v>0</v>
      </c>
      <c r="F1166" s="60">
        <f>'DINAMICA CONTROL TECHO N3'!AA53/1000</f>
        <v>0</v>
      </c>
      <c r="G1166" s="60">
        <f>'DINAMICA CONTROL TECHO N3'!AB53/1000</f>
        <v>0.14599207225991526</v>
      </c>
      <c r="H1166" s="60">
        <f>'DINAMICA CONTROL TECHO N3'!AC53/1000</f>
        <v>0.12963833159279231</v>
      </c>
      <c r="I1166" s="60">
        <f>IFERROR('DINAMICA CONTROL TECHO N3'!AD53/1000,0)</f>
        <v>0.14440368951523233</v>
      </c>
      <c r="J1166" s="60">
        <f>'DINAMICA CONTROL TECHO N3'!AE53/1000</f>
        <v>0.1352687356441499</v>
      </c>
      <c r="K1166" s="60">
        <f t="shared" si="995"/>
        <v>8.1083200000000008E-2</v>
      </c>
      <c r="L1166" s="60">
        <f t="shared" si="995"/>
        <v>4.2506052054794519E-2</v>
      </c>
      <c r="M1166" s="60">
        <f t="shared" si="995"/>
        <v>1.8635290410958905E-2</v>
      </c>
      <c r="N1166" s="60">
        <f t="shared" si="995"/>
        <v>1.4777613698630138E-2</v>
      </c>
      <c r="O1166" s="60">
        <f t="shared" si="995"/>
        <v>5.8222273972602734E-3</v>
      </c>
      <c r="P1166" s="60">
        <f t="shared" si="995"/>
        <v>2.7511808219178083E-3</v>
      </c>
    </row>
    <row r="1167" spans="1:16">
      <c r="A1167" s="3" t="str">
        <f t="shared" ref="A1167:A1175" si="996">C1167&amp;D1167&amp;B1167</f>
        <v>2.0TDOCTUBRE-25DINAMICA CONTROL TECHO N1</v>
      </c>
      <c r="B1167" s="37" t="str">
        <f t="shared" si="993"/>
        <v>DINAMICA CONTROL TECHO N1</v>
      </c>
      <c r="C1167" s="3" t="s">
        <v>56</v>
      </c>
      <c r="D1167" s="38" t="str">
        <f>W32</f>
        <v>OCTUBRE-25</v>
      </c>
      <c r="E1167" s="60">
        <f>'DINAMICA CONTROL TECHO N1'!AT54/1000</f>
        <v>0.24664935086708931</v>
      </c>
      <c r="F1167" s="60">
        <f>'DINAMICA CONTROL TECHO N1'!AU54/1000</f>
        <v>0.18736185337099348</v>
      </c>
      <c r="G1167" s="60">
        <f>'DINAMICA CONTROL TECHO N1'!AV54/1000</f>
        <v>0.16206667921235965</v>
      </c>
      <c r="H1167" s="60"/>
      <c r="I1167" s="60"/>
      <c r="J1167" s="60"/>
      <c r="K1167" s="60">
        <f t="shared" si="995"/>
        <v>7.5902501369863012E-2</v>
      </c>
      <c r="L1167" s="60">
        <f t="shared" si="995"/>
        <v>1.9874602739726028E-3</v>
      </c>
      <c r="M1167" s="60"/>
      <c r="N1167" s="60"/>
      <c r="O1167" s="60"/>
      <c r="P1167" s="60"/>
    </row>
    <row r="1168" spans="1:16">
      <c r="A1168" s="3" t="str">
        <f t="shared" si="996"/>
        <v>2.0TDOCTUBRE-25DINAMICA CONTROL TECHO N2</v>
      </c>
      <c r="B1168" s="37" t="str">
        <f t="shared" si="993"/>
        <v>DINAMICA CONTROL TECHO N2</v>
      </c>
      <c r="C1168" s="3" t="s">
        <v>56</v>
      </c>
      <c r="D1168" s="38" t="str">
        <f>W32</f>
        <v>OCTUBRE-25</v>
      </c>
      <c r="E1168" s="60">
        <f>'DINAMICA CONTROL TECHO N2'!AT54/1000</f>
        <v>0.22933552742748117</v>
      </c>
      <c r="F1168" s="60">
        <f>'DINAMICA CONTROL TECHO N2'!AU54/1000</f>
        <v>0.17002005734930828</v>
      </c>
      <c r="G1168" s="60">
        <f>'DINAMICA CONTROL TECHO N2'!AV54/1000</f>
        <v>0.14446285991040947</v>
      </c>
      <c r="H1168" s="60"/>
      <c r="I1168" s="60"/>
      <c r="J1168" s="60"/>
      <c r="K1168" s="60">
        <f t="shared" si="995"/>
        <v>7.5902501369863012E-2</v>
      </c>
      <c r="L1168" s="60">
        <f t="shared" si="995"/>
        <v>1.9874602739726028E-3</v>
      </c>
      <c r="M1168" s="60"/>
      <c r="N1168" s="60"/>
      <c r="O1168" s="60"/>
      <c r="P1168" s="60"/>
    </row>
    <row r="1169" spans="1:16">
      <c r="A1169" s="3" t="str">
        <f t="shared" si="996"/>
        <v>2.0TDOCTUBRE-25DINAMICA CONTROL TECHO N3</v>
      </c>
      <c r="B1169" s="37" t="str">
        <f t="shared" si="993"/>
        <v>DINAMICA CONTROL TECHO N3</v>
      </c>
      <c r="C1169" s="3" t="s">
        <v>56</v>
      </c>
      <c r="D1169" s="38" t="str">
        <f>W32</f>
        <v>OCTUBRE-25</v>
      </c>
      <c r="E1169" s="60">
        <f>'DINAMICA CONTROL TECHO N3'!AT54/1000</f>
        <v>0.22353713957757218</v>
      </c>
      <c r="F1169" s="60">
        <f>'DINAMICA CONTROL TECHO N3'!AU54/1000</f>
        <v>0.1642123015004352</v>
      </c>
      <c r="G1169" s="60">
        <f>'DINAMICA CONTROL TECHO N3'!AV54/1000</f>
        <v>0.13856735264083017</v>
      </c>
      <c r="H1169" s="60"/>
      <c r="I1169" s="60"/>
      <c r="J1169" s="60"/>
      <c r="K1169" s="60">
        <f t="shared" si="995"/>
        <v>7.5902501369863012E-2</v>
      </c>
      <c r="L1169" s="60">
        <f t="shared" si="995"/>
        <v>1.9874602739726028E-3</v>
      </c>
      <c r="M1169" s="60"/>
      <c r="N1169" s="60"/>
      <c r="O1169" s="60"/>
      <c r="P1169" s="60"/>
    </row>
    <row r="1170" spans="1:16">
      <c r="A1170" s="3" t="str">
        <f t="shared" si="996"/>
        <v>3.0TDOCTUBRE-25DINAMICA CONTROL TECHO N1</v>
      </c>
      <c r="B1170" s="37" t="str">
        <f t="shared" si="993"/>
        <v>DINAMICA CONTROL TECHO N1</v>
      </c>
      <c r="C1170" s="3" t="s">
        <v>31</v>
      </c>
      <c r="D1170" s="38" t="str">
        <f>W32</f>
        <v>OCTUBRE-25</v>
      </c>
      <c r="E1170" s="60">
        <f>'DINAMICA CONTROL TECHO N1'!Z54/1000</f>
        <v>0</v>
      </c>
      <c r="F1170" s="60">
        <f>'DINAMICA CONTROL TECHO N1'!AA54/1000</f>
        <v>0</v>
      </c>
      <c r="G1170" s="60">
        <f>'DINAMICA CONTROL TECHO N1'!AB54/1000</f>
        <v>0.1616358747137803</v>
      </c>
      <c r="H1170" s="60">
        <f>'DINAMICA CONTROL TECHO N1'!AC54/1000</f>
        <v>0.18329544513251878</v>
      </c>
      <c r="I1170" s="60">
        <f>'DINAMICA CONTROL TECHO N1'!AD54/1000</f>
        <v>0.15981410617234754</v>
      </c>
      <c r="J1170" s="60">
        <f>'DINAMICA CONTROL TECHO N1'!AE54/1000</f>
        <v>0.16046699055560015</v>
      </c>
      <c r="K1170" s="60">
        <f t="shared" si="995"/>
        <v>5.5827197260273971E-2</v>
      </c>
      <c r="L1170" s="60">
        <f t="shared" si="995"/>
        <v>2.9089372602739725E-2</v>
      </c>
      <c r="M1170" s="60">
        <f t="shared" si="995"/>
        <v>1.2278175342465752E-2</v>
      </c>
      <c r="N1170" s="60">
        <f t="shared" si="995"/>
        <v>1.0647487671232877E-2</v>
      </c>
      <c r="O1170" s="60">
        <f t="shared" si="995"/>
        <v>6.8872630136986293E-3</v>
      </c>
      <c r="P1170" s="60">
        <f t="shared" si="995"/>
        <v>3.9514712328767125E-3</v>
      </c>
    </row>
    <row r="1171" spans="1:16">
      <c r="A1171" s="3" t="str">
        <f t="shared" si="996"/>
        <v>3.0TDOCTUBRE-25DINAMICA CONTROL TECHO N2</v>
      </c>
      <c r="B1171" s="37" t="str">
        <f t="shared" si="993"/>
        <v>DINAMICA CONTROL TECHO N2</v>
      </c>
      <c r="C1171" s="3" t="s">
        <v>31</v>
      </c>
      <c r="D1171" s="38" t="str">
        <f>W32</f>
        <v>OCTUBRE-25</v>
      </c>
      <c r="E1171" s="60">
        <f>'DINAMICA CONTROL TECHO N2'!Z54/1000</f>
        <v>0</v>
      </c>
      <c r="F1171" s="60">
        <f>'DINAMICA CONTROL TECHO N2'!AA54/1000</f>
        <v>0</v>
      </c>
      <c r="G1171" s="60">
        <f>'DINAMICA CONTROL TECHO N2'!AB54/1000</f>
        <v>0.15177877161090017</v>
      </c>
      <c r="H1171" s="60">
        <f>'DINAMICA CONTROL TECHO N2'!AC54/1000</f>
        <v>0.17343813730011876</v>
      </c>
      <c r="I1171" s="60">
        <f>'DINAMICA CONTROL TECHO N2'!AD54/1000</f>
        <v>0.15010405861226755</v>
      </c>
      <c r="J1171" s="60">
        <f>'DINAMICA CONTROL TECHO N2'!AE54/1000</f>
        <v>0.15042454330280977</v>
      </c>
      <c r="K1171" s="60">
        <f t="shared" si="995"/>
        <v>5.5827197260273971E-2</v>
      </c>
      <c r="L1171" s="60">
        <f t="shared" si="995"/>
        <v>2.9089372602739725E-2</v>
      </c>
      <c r="M1171" s="60">
        <f t="shared" si="995"/>
        <v>1.2278175342465752E-2</v>
      </c>
      <c r="N1171" s="60">
        <f t="shared" si="995"/>
        <v>1.0647487671232877E-2</v>
      </c>
      <c r="O1171" s="60">
        <f t="shared" si="995"/>
        <v>6.8872630136986293E-3</v>
      </c>
      <c r="P1171" s="60">
        <f t="shared" si="995"/>
        <v>3.9514712328767125E-3</v>
      </c>
    </row>
    <row r="1172" spans="1:16">
      <c r="A1172" s="3" t="str">
        <f t="shared" si="996"/>
        <v>3.0TDOCTUBRE-25DINAMICA CONTROL TECHO N3</v>
      </c>
      <c r="B1172" s="37" t="str">
        <f t="shared" si="993"/>
        <v>DINAMICA CONTROL TECHO N3</v>
      </c>
      <c r="C1172" s="3" t="s">
        <v>31</v>
      </c>
      <c r="D1172" s="38" t="str">
        <f>W32</f>
        <v>OCTUBRE-25</v>
      </c>
      <c r="E1172" s="60">
        <f>'DINAMICA CONTROL TECHO N3'!Z54/1000</f>
        <v>0</v>
      </c>
      <c r="F1172" s="60">
        <f>'DINAMICA CONTROL TECHO N3'!AA54/1000</f>
        <v>0</v>
      </c>
      <c r="G1172" s="60">
        <f>'DINAMICA CONTROL TECHO N3'!AB54/1000</f>
        <v>0.14599207225991526</v>
      </c>
      <c r="H1172" s="60">
        <f>'DINAMICA CONTROL TECHO N3'!AC54/1000</f>
        <v>0.16765131776086276</v>
      </c>
      <c r="I1172" s="60">
        <f>'DINAMICA CONTROL TECHO N3'!AD54/1000</f>
        <v>0.14440368951523233</v>
      </c>
      <c r="J1172" s="60">
        <f>'DINAMICA CONTROL TECHO N3'!AE54/1000</f>
        <v>0.14452903603323047</v>
      </c>
      <c r="K1172" s="60">
        <f t="shared" si="995"/>
        <v>5.5827197260273971E-2</v>
      </c>
      <c r="L1172" s="60">
        <f t="shared" si="995"/>
        <v>2.9089372602739725E-2</v>
      </c>
      <c r="M1172" s="60">
        <f t="shared" si="995"/>
        <v>1.2278175342465752E-2</v>
      </c>
      <c r="N1172" s="60">
        <f t="shared" si="995"/>
        <v>1.0647487671232877E-2</v>
      </c>
      <c r="O1172" s="60">
        <f t="shared" si="995"/>
        <v>6.8872630136986293E-3</v>
      </c>
      <c r="P1172" s="60">
        <f t="shared" si="995"/>
        <v>3.9514712328767125E-3</v>
      </c>
    </row>
    <row r="1173" spans="1:16">
      <c r="A1173" s="3" t="str">
        <f t="shared" si="996"/>
        <v>6.1TDOCTUBRE-25DINAMICA CONTROL TECHO N1</v>
      </c>
      <c r="B1173" s="37" t="str">
        <f t="shared" si="993"/>
        <v>DINAMICA CONTROL TECHO N1</v>
      </c>
      <c r="C1173" s="3" t="s">
        <v>32</v>
      </c>
      <c r="D1173" s="38" t="str">
        <f>W32</f>
        <v>OCTUBRE-25</v>
      </c>
      <c r="E1173" s="60">
        <f>'DINAMICA CONTROL TECHO N1'!G54/1000</f>
        <v>0</v>
      </c>
      <c r="F1173" s="60">
        <f>'DINAMICA CONTROL TECHO N1'!H54/1000</f>
        <v>0</v>
      </c>
      <c r="G1173" s="60">
        <f>'DINAMICA CONTROL TECHO N1'!I54/1000</f>
        <v>0.14632863824259426</v>
      </c>
      <c r="H1173" s="60">
        <f>'DINAMICA CONTROL TECHO N1'!J54/1000</f>
        <v>0.16817036277077102</v>
      </c>
      <c r="I1173" s="60">
        <f>'DINAMICA CONTROL TECHO N1'!K54/1000</f>
        <v>0.1466703761536057</v>
      </c>
      <c r="J1173" s="60">
        <f>'DINAMICA CONTROL TECHO N1'!L54/1000</f>
        <v>0.1472462084701544</v>
      </c>
      <c r="K1173" s="60">
        <f t="shared" si="995"/>
        <v>8.1083200000000008E-2</v>
      </c>
      <c r="L1173" s="60">
        <f t="shared" si="995"/>
        <v>4.2506052054794519E-2</v>
      </c>
      <c r="M1173" s="60">
        <f t="shared" si="995"/>
        <v>1.8635290410958905E-2</v>
      </c>
      <c r="N1173" s="60">
        <f t="shared" si="995"/>
        <v>1.4777613698630138E-2</v>
      </c>
      <c r="O1173" s="60">
        <f t="shared" si="995"/>
        <v>5.8222273972602734E-3</v>
      </c>
      <c r="P1173" s="60">
        <f t="shared" si="995"/>
        <v>2.7511808219178083E-3</v>
      </c>
    </row>
    <row r="1174" spans="1:16">
      <c r="A1174" s="3" t="str">
        <f t="shared" si="996"/>
        <v>6.1TDOCTUBRE-25DINAMICA CONTROL TECHO N2</v>
      </c>
      <c r="B1174" s="37" t="str">
        <f t="shared" si="993"/>
        <v>DINAMICA CONTROL TECHO N2</v>
      </c>
      <c r="C1174" s="3" t="s">
        <v>32</v>
      </c>
      <c r="D1174" s="38" t="str">
        <f>W32</f>
        <v>OCTUBRE-25</v>
      </c>
      <c r="E1174" s="60">
        <f>'DINAMICA CONTROL TECHO N2'!G54/1000</f>
        <v>0</v>
      </c>
      <c r="F1174" s="60">
        <f>'DINAMICA CONTROL TECHO N2'!H54/1000</f>
        <v>0</v>
      </c>
      <c r="G1174" s="60">
        <f>'DINAMICA CONTROL TECHO N2'!I54/1000</f>
        <v>0.1367864440571995</v>
      </c>
      <c r="H1174" s="60">
        <f>'DINAMICA CONTROL TECHO N2'!J54/1000</f>
        <v>0.15862808413901103</v>
      </c>
      <c r="I1174" s="60">
        <f>'DINAMICA CONTROL TECHO N2'!K54/1000</f>
        <v>0.13728197142961368</v>
      </c>
      <c r="J1174" s="60">
        <f>'DINAMICA CONTROL TECHO N2'!L54/1000</f>
        <v>0.13757751559542419</v>
      </c>
      <c r="K1174" s="60">
        <f t="shared" si="995"/>
        <v>8.1083200000000008E-2</v>
      </c>
      <c r="L1174" s="60">
        <f t="shared" si="995"/>
        <v>4.2506052054794519E-2</v>
      </c>
      <c r="M1174" s="60">
        <f t="shared" si="995"/>
        <v>1.8635290410958905E-2</v>
      </c>
      <c r="N1174" s="60">
        <f t="shared" si="995"/>
        <v>1.4777613698630138E-2</v>
      </c>
      <c r="O1174" s="60">
        <f t="shared" si="995"/>
        <v>5.8222273972602734E-3</v>
      </c>
      <c r="P1174" s="60">
        <f t="shared" si="995"/>
        <v>2.7511808219178083E-3</v>
      </c>
    </row>
    <row r="1175" spans="1:16">
      <c r="A1175" s="3" t="str">
        <f t="shared" si="996"/>
        <v>6.1TDOCTUBRE-25DINAMICA CONTROL TECHO N3</v>
      </c>
      <c r="B1175" s="37" t="str">
        <f t="shared" si="993"/>
        <v>DINAMICA CONTROL TECHO N3</v>
      </c>
      <c r="C1175" s="3" t="s">
        <v>32</v>
      </c>
      <c r="D1175" s="38" t="str">
        <f>W32</f>
        <v>OCTUBRE-25</v>
      </c>
      <c r="E1175" s="60">
        <f>'DINAMICA CONTROL TECHO N3'!Z54/1000</f>
        <v>0</v>
      </c>
      <c r="F1175" s="60">
        <f>'DINAMICA CONTROL TECHO N3'!AA54/1000</f>
        <v>0</v>
      </c>
      <c r="G1175" s="60">
        <f>'DINAMICA CONTROL TECHO N3'!AB54/1000</f>
        <v>0.14599207225991526</v>
      </c>
      <c r="H1175" s="60">
        <f>'DINAMICA CONTROL TECHO N3'!AC54/1000</f>
        <v>0.16765131776086276</v>
      </c>
      <c r="I1175" s="60">
        <f>'DINAMICA CONTROL TECHO N3'!AD54/1000</f>
        <v>0.14440368951523233</v>
      </c>
      <c r="J1175" s="60">
        <f>'DINAMICA CONTROL TECHO N3'!AE54/1000</f>
        <v>0.14452903603323047</v>
      </c>
      <c r="K1175" s="60">
        <f t="shared" si="995"/>
        <v>8.1083200000000008E-2</v>
      </c>
      <c r="L1175" s="60">
        <f t="shared" si="995"/>
        <v>4.2506052054794519E-2</v>
      </c>
      <c r="M1175" s="60">
        <f t="shared" si="995"/>
        <v>1.8635290410958905E-2</v>
      </c>
      <c r="N1175" s="60">
        <f t="shared" si="995"/>
        <v>1.4777613698630138E-2</v>
      </c>
      <c r="O1175" s="60">
        <f t="shared" si="995"/>
        <v>5.8222273972602734E-3</v>
      </c>
      <c r="P1175" s="60">
        <f t="shared" si="995"/>
        <v>2.7511808219178083E-3</v>
      </c>
    </row>
    <row r="1176" spans="1:16">
      <c r="A1176" s="3" t="str">
        <f t="shared" ref="A1176:A1184" si="997">C1176&amp;D1176&amp;B1176</f>
        <v>2.0TDNOVIEMBRE-25DINAMICA CONTROL TECHO N1</v>
      </c>
      <c r="B1176" s="37" t="str">
        <f t="shared" si="993"/>
        <v>DINAMICA CONTROL TECHO N1</v>
      </c>
      <c r="C1176" s="3" t="s">
        <v>56</v>
      </c>
      <c r="D1176" s="38" t="str">
        <f>W33</f>
        <v>NOVIEMBRE-25</v>
      </c>
      <c r="E1176" s="60">
        <f>'DINAMICA CONTROL TECHO N1'!AT55/1000</f>
        <v>0.22521524642944768</v>
      </c>
      <c r="F1176" s="60">
        <f>'DINAMICA CONTROL TECHO N1'!AU55/1000</f>
        <v>0.1726161289750775</v>
      </c>
      <c r="G1176" s="60">
        <f>'DINAMICA CONTROL TECHO N1'!AV55/1000</f>
        <v>0.14068055298903098</v>
      </c>
      <c r="H1176" s="60"/>
      <c r="I1176" s="60"/>
      <c r="J1176" s="60"/>
      <c r="K1176" s="60">
        <f t="shared" si="995"/>
        <v>7.5902501369863012E-2</v>
      </c>
      <c r="L1176" s="60">
        <f t="shared" si="995"/>
        <v>1.9874602739726028E-3</v>
      </c>
      <c r="M1176" s="60"/>
      <c r="N1176" s="60"/>
      <c r="O1176" s="60"/>
      <c r="P1176" s="60"/>
    </row>
    <row r="1177" spans="1:16">
      <c r="A1177" s="3" t="str">
        <f t="shared" si="997"/>
        <v>2.0TDNOVIEMBRE-25DINAMICA CONTROL TECHO N2</v>
      </c>
      <c r="B1177" s="37" t="str">
        <f t="shared" si="993"/>
        <v>DINAMICA CONTROL TECHO N2</v>
      </c>
      <c r="C1177" s="3" t="s">
        <v>56</v>
      </c>
      <c r="D1177" s="38" t="str">
        <f>W33</f>
        <v>NOVIEMBRE-25</v>
      </c>
      <c r="E1177" s="60">
        <f>'DINAMICA CONTROL TECHO N2'!AT55/1000</f>
        <v>0.2079014229898396</v>
      </c>
      <c r="F1177" s="60">
        <f>'DINAMICA CONTROL TECHO N2'!AU55/1000</f>
        <v>0.1552743329533923</v>
      </c>
      <c r="G1177" s="60">
        <f>'DINAMICA CONTROL TECHO N2'!AV55/1000</f>
        <v>0.1230767336870808</v>
      </c>
      <c r="H1177" s="60"/>
      <c r="I1177" s="60"/>
      <c r="J1177" s="60"/>
      <c r="K1177" s="60">
        <f t="shared" si="995"/>
        <v>7.5902501369863012E-2</v>
      </c>
      <c r="L1177" s="60">
        <f t="shared" si="995"/>
        <v>1.9874602739726028E-3</v>
      </c>
      <c r="M1177" s="60"/>
      <c r="N1177" s="60"/>
      <c r="O1177" s="60"/>
      <c r="P1177" s="60"/>
    </row>
    <row r="1178" spans="1:16">
      <c r="A1178" s="3" t="str">
        <f t="shared" si="997"/>
        <v>2.0TDNOVIEMBRE-25DINAMICA CONTROL TECHO N3</v>
      </c>
      <c r="B1178" s="37" t="str">
        <f t="shared" si="993"/>
        <v>DINAMICA CONTROL TECHO N3</v>
      </c>
      <c r="C1178" s="3" t="s">
        <v>56</v>
      </c>
      <c r="D1178" s="38" t="str">
        <f>W33</f>
        <v>NOVIEMBRE-25</v>
      </c>
      <c r="E1178" s="60">
        <f>'DINAMICA CONTROL TECHO N3'!AT55/1000</f>
        <v>0.20210303513993058</v>
      </c>
      <c r="F1178" s="60">
        <f>'DINAMICA CONTROL TECHO N3'!AU55/1000</f>
        <v>0.14946657710451919</v>
      </c>
      <c r="G1178" s="60">
        <f>'DINAMICA CONTROL TECHO N3'!AV55/1000</f>
        <v>0.11718122641750155</v>
      </c>
      <c r="H1178" s="60"/>
      <c r="I1178" s="60"/>
      <c r="J1178" s="60"/>
      <c r="K1178" s="60">
        <f t="shared" si="995"/>
        <v>7.5902501369863012E-2</v>
      </c>
      <c r="L1178" s="60">
        <f t="shared" si="995"/>
        <v>1.9874602739726028E-3</v>
      </c>
      <c r="M1178" s="60"/>
      <c r="N1178" s="60"/>
      <c r="O1178" s="60"/>
      <c r="P1178" s="60"/>
    </row>
    <row r="1179" spans="1:16">
      <c r="A1179" s="3" t="str">
        <f t="shared" si="997"/>
        <v>3.0TDNOVIEMBRE-25DINAMICA CONTROL TECHO N1</v>
      </c>
      <c r="B1179" s="37" t="str">
        <f t="shared" si="993"/>
        <v>DINAMICA CONTROL TECHO N1</v>
      </c>
      <c r="C1179" s="3" t="s">
        <v>31</v>
      </c>
      <c r="D1179" s="38" t="str">
        <f>W33</f>
        <v>NOVIEMBRE-25</v>
      </c>
      <c r="E1179" s="60">
        <f>IFERROR('DINAMICA CONTROL TECHO N1'!Z55/1000,0)</f>
        <v>0.15472967412867764</v>
      </c>
      <c r="F1179" s="60">
        <f>'DINAMICA CONTROL TECHO N1'!AA55/1000</f>
        <v>0.17771747455851988</v>
      </c>
      <c r="G1179" s="60">
        <f>'DINAMICA CONTROL TECHO N1'!AB55/1000</f>
        <v>0.16363580966241781</v>
      </c>
      <c r="H1179" s="60">
        <f>'DINAMICA CONTROL TECHO N1'!AC55/1000</f>
        <v>0.18329544513251878</v>
      </c>
      <c r="I1179" s="60">
        <f>'DINAMICA CONTROL TECHO N1'!AD55/1000</f>
        <v>0.15981410617234754</v>
      </c>
      <c r="J1179" s="60">
        <f>'DINAMICA CONTROL TECHO N1'!AE55/1000</f>
        <v>0.13908086433227154</v>
      </c>
      <c r="K1179" s="60">
        <f t="shared" si="995"/>
        <v>5.5827197260273971E-2</v>
      </c>
      <c r="L1179" s="60">
        <f t="shared" si="995"/>
        <v>2.9089372602739725E-2</v>
      </c>
      <c r="M1179" s="60">
        <f t="shared" si="995"/>
        <v>1.2278175342465752E-2</v>
      </c>
      <c r="N1179" s="60">
        <f t="shared" si="995"/>
        <v>1.0647487671232877E-2</v>
      </c>
      <c r="O1179" s="60">
        <f t="shared" si="995"/>
        <v>6.8872630136986293E-3</v>
      </c>
      <c r="P1179" s="60">
        <f t="shared" si="995"/>
        <v>3.9514712328767125E-3</v>
      </c>
    </row>
    <row r="1180" spans="1:16">
      <c r="A1180" s="3" t="str">
        <f t="shared" si="997"/>
        <v>3.0TDNOVIEMBRE-25DINAMICA CONTROL TECHO N2</v>
      </c>
      <c r="B1180" s="37" t="str">
        <f t="shared" si="993"/>
        <v>DINAMICA CONTROL TECHO N2</v>
      </c>
      <c r="C1180" s="3" t="s">
        <v>31</v>
      </c>
      <c r="D1180" s="38" t="str">
        <f>W33</f>
        <v>NOVIEMBRE-25</v>
      </c>
      <c r="E1180" s="60">
        <f>IFERROR('DINAMICA CONTROL TECHO N2'!Z55/1000,0)</f>
        <v>0.15471980938188867</v>
      </c>
      <c r="F1180" s="60">
        <f>'DINAMICA CONTROL TECHO N2'!AA55/1000</f>
        <v>0.1677857771605199</v>
      </c>
      <c r="G1180" s="60">
        <f>'DINAMICA CONTROL TECHO N2'!AB55/1000</f>
        <v>0.15371442497101778</v>
      </c>
      <c r="H1180" s="60">
        <f>'DINAMICA CONTROL TECHO N2'!AC55/1000</f>
        <v>0.17343813730011876</v>
      </c>
      <c r="I1180" s="60">
        <f>'DINAMICA CONTROL TECHO N2'!AD55/1000</f>
        <v>0.15010405861226755</v>
      </c>
      <c r="J1180" s="60">
        <f>'DINAMICA CONTROL TECHO N2'!AE55/1000</f>
        <v>0.12903841707948116</v>
      </c>
      <c r="K1180" s="60">
        <f t="shared" si="995"/>
        <v>5.5827197260273971E-2</v>
      </c>
      <c r="L1180" s="60">
        <f t="shared" si="995"/>
        <v>2.9089372602739725E-2</v>
      </c>
      <c r="M1180" s="60">
        <f t="shared" si="995"/>
        <v>1.2278175342465752E-2</v>
      </c>
      <c r="N1180" s="60">
        <f t="shared" si="995"/>
        <v>1.0647487671232877E-2</v>
      </c>
      <c r="O1180" s="60">
        <f t="shared" si="995"/>
        <v>6.8872630136986293E-3</v>
      </c>
      <c r="P1180" s="60">
        <f t="shared" si="995"/>
        <v>3.9514712328767125E-3</v>
      </c>
    </row>
    <row r="1181" spans="1:16">
      <c r="A1181" s="3" t="str">
        <f t="shared" si="997"/>
        <v>3.0TDNOVIEMBRE-25DINAMICA CONTROL TECHO N3</v>
      </c>
      <c r="B1181" s="37" t="str">
        <f t="shared" si="993"/>
        <v>DINAMICA CONTROL TECHO N3</v>
      </c>
      <c r="C1181" s="3" t="s">
        <v>31</v>
      </c>
      <c r="D1181" s="38" t="str">
        <f>W33</f>
        <v>NOVIEMBRE-25</v>
      </c>
      <c r="E1181" s="60">
        <f>IFERROR('DINAMICA CONTROL TECHO N3'!Z55/1000,0)</f>
        <v>0.1547140181952443</v>
      </c>
      <c r="F1181" s="60">
        <f>'DINAMICA CONTROL TECHO N3'!AA55/1000</f>
        <v>0.16195528657039987</v>
      </c>
      <c r="G1181" s="60">
        <f>'DINAMICA CONTROL TECHO N3'!AB55/1000</f>
        <v>0.14788998854630178</v>
      </c>
      <c r="H1181" s="60">
        <f>'DINAMICA CONTROL TECHO N3'!AC55/1000</f>
        <v>0.16765131776086276</v>
      </c>
      <c r="I1181" s="60">
        <f>'DINAMICA CONTROL TECHO N3'!AD55/1000</f>
        <v>0.14440368951523233</v>
      </c>
      <c r="J1181" s="60">
        <f>'DINAMICA CONTROL TECHO N3'!AE55/1000</f>
        <v>0.12314290980990185</v>
      </c>
      <c r="K1181" s="60">
        <f t="shared" si="995"/>
        <v>5.5827197260273971E-2</v>
      </c>
      <c r="L1181" s="60">
        <f t="shared" si="995"/>
        <v>2.9089372602739725E-2</v>
      </c>
      <c r="M1181" s="60">
        <f t="shared" si="995"/>
        <v>1.2278175342465752E-2</v>
      </c>
      <c r="N1181" s="60">
        <f t="shared" si="995"/>
        <v>1.0647487671232877E-2</v>
      </c>
      <c r="O1181" s="60">
        <f t="shared" si="995"/>
        <v>6.8872630136986293E-3</v>
      </c>
      <c r="P1181" s="60">
        <f t="shared" si="995"/>
        <v>3.9514712328767125E-3</v>
      </c>
    </row>
    <row r="1182" spans="1:16">
      <c r="A1182" s="3" t="str">
        <f t="shared" si="997"/>
        <v>6.1TDNOVIEMBRE-25DINAMICA CONTROL TECHO N1</v>
      </c>
      <c r="B1182" s="37" t="str">
        <f t="shared" si="993"/>
        <v>DINAMICA CONTROL TECHO N1</v>
      </c>
      <c r="C1182" s="3" t="s">
        <v>32</v>
      </c>
      <c r="D1182" s="38" t="str">
        <f>W33</f>
        <v>NOVIEMBRE-25</v>
      </c>
      <c r="E1182" s="60">
        <f>IFERROR('DINAMICA CONTROL TECHO N1'!G55/1000,0)</f>
        <v>0.13355556603343116</v>
      </c>
      <c r="F1182" s="60">
        <f>'DINAMICA CONTROL TECHO N1'!H55/1000</f>
        <v>0.15666839640111233</v>
      </c>
      <c r="G1182" s="60">
        <f>'DINAMICA CONTROL TECHO N1'!I55/1000</f>
        <v>0.14767542038325743</v>
      </c>
      <c r="H1182" s="60">
        <f>'DINAMICA CONTROL TECHO N1'!J55/1000</f>
        <v>0.16817036277077102</v>
      </c>
      <c r="I1182" s="60">
        <f>'DINAMICA CONTROL TECHO N1'!K55/1000</f>
        <v>0.1466703761536057</v>
      </c>
      <c r="J1182" s="60">
        <f>'DINAMICA CONTROL TECHO N1'!L55/1000</f>
        <v>0.12758142129180824</v>
      </c>
      <c r="K1182" s="60">
        <f t="shared" si="995"/>
        <v>8.1083200000000008E-2</v>
      </c>
      <c r="L1182" s="60">
        <f t="shared" si="995"/>
        <v>4.2506052054794519E-2</v>
      </c>
      <c r="M1182" s="60">
        <f t="shared" si="995"/>
        <v>1.8635290410958905E-2</v>
      </c>
      <c r="N1182" s="60">
        <f t="shared" si="995"/>
        <v>1.4777613698630138E-2</v>
      </c>
      <c r="O1182" s="60">
        <f t="shared" si="995"/>
        <v>5.8222273972602734E-3</v>
      </c>
      <c r="P1182" s="60">
        <f t="shared" si="995"/>
        <v>2.7511808219178083E-3</v>
      </c>
    </row>
    <row r="1183" spans="1:16">
      <c r="A1183" s="3" t="str">
        <f t="shared" si="997"/>
        <v>6.1TDNOVIEMBRE-25DINAMICA CONTROL TECHO N2</v>
      </c>
      <c r="B1183" s="37" t="str">
        <f t="shared" si="993"/>
        <v>DINAMICA CONTROL TECHO N2</v>
      </c>
      <c r="C1183" s="3" t="s">
        <v>32</v>
      </c>
      <c r="D1183" s="38" t="str">
        <f>W33</f>
        <v>NOVIEMBRE-25</v>
      </c>
      <c r="E1183" s="60">
        <f>IFERROR('DINAMICA CONTROL TECHO N2'!G55/1000,0)</f>
        <v>0.13354600817674919</v>
      </c>
      <c r="F1183" s="60">
        <f>'DINAMICA CONTROL TECHO N2'!H55/1000</f>
        <v>0.1471027506940403</v>
      </c>
      <c r="G1183" s="60">
        <f>'DINAMICA CONTROL TECHO N2'!I55/1000</f>
        <v>0.13810671147489742</v>
      </c>
      <c r="H1183" s="60">
        <f>'DINAMICA CONTROL TECHO N2'!J55/1000</f>
        <v>0.15862808413901103</v>
      </c>
      <c r="I1183" s="60">
        <f>'DINAMICA CONTROL TECHO N2'!K55/1000</f>
        <v>0.13728197142961368</v>
      </c>
      <c r="J1183" s="60">
        <f>'DINAMICA CONTROL TECHO N2'!L55/1000</f>
        <v>0.11791272841707803</v>
      </c>
      <c r="K1183" s="60">
        <f t="shared" si="995"/>
        <v>8.1083200000000008E-2</v>
      </c>
      <c r="L1183" s="60">
        <f t="shared" si="995"/>
        <v>4.2506052054794519E-2</v>
      </c>
      <c r="M1183" s="60">
        <f t="shared" si="995"/>
        <v>1.8635290410958905E-2</v>
      </c>
      <c r="N1183" s="60">
        <f t="shared" si="995"/>
        <v>1.4777613698630138E-2</v>
      </c>
      <c r="O1183" s="60">
        <f t="shared" si="995"/>
        <v>5.8222273972602734E-3</v>
      </c>
      <c r="P1183" s="60">
        <f t="shared" si="995"/>
        <v>2.7511808219178083E-3</v>
      </c>
    </row>
    <row r="1184" spans="1:16">
      <c r="A1184" s="3" t="str">
        <f t="shared" si="997"/>
        <v>6.1TDNOVIEMBRE-25DINAMICA CONTROL TECHO N3</v>
      </c>
      <c r="B1184" s="37" t="str">
        <f t="shared" si="993"/>
        <v>DINAMICA CONTROL TECHO N3</v>
      </c>
      <c r="C1184" s="3" t="s">
        <v>32</v>
      </c>
      <c r="D1184" s="38" t="str">
        <f>W33</f>
        <v>NOVIEMBRE-25</v>
      </c>
      <c r="E1184" s="60">
        <f>IFERROR('DINAMICA CONTROL TECHO N3'!Z55/1000,0)</f>
        <v>0.1547140181952443</v>
      </c>
      <c r="F1184" s="60">
        <f>'DINAMICA CONTROL TECHO N3'!AA55/1000</f>
        <v>0.16195528657039987</v>
      </c>
      <c r="G1184" s="60">
        <f>'DINAMICA CONTROL TECHO N3'!AB55/1000</f>
        <v>0.14788998854630178</v>
      </c>
      <c r="H1184" s="60">
        <f>'DINAMICA CONTROL TECHO N3'!AC55/1000</f>
        <v>0.16765131776086276</v>
      </c>
      <c r="I1184" s="60">
        <f>'DINAMICA CONTROL TECHO N3'!AD55/1000</f>
        <v>0.14440368951523233</v>
      </c>
      <c r="J1184" s="60">
        <f>'DINAMICA CONTROL TECHO N3'!AE55/1000</f>
        <v>0.12314290980990185</v>
      </c>
      <c r="K1184" s="60">
        <f t="shared" si="995"/>
        <v>8.1083200000000008E-2</v>
      </c>
      <c r="L1184" s="60">
        <f t="shared" si="995"/>
        <v>4.2506052054794519E-2</v>
      </c>
      <c r="M1184" s="60">
        <f t="shared" si="995"/>
        <v>1.8635290410958905E-2</v>
      </c>
      <c r="N1184" s="60">
        <f t="shared" si="995"/>
        <v>1.4777613698630138E-2</v>
      </c>
      <c r="O1184" s="60">
        <f t="shared" si="995"/>
        <v>5.8222273972602734E-3</v>
      </c>
      <c r="P1184" s="60">
        <f t="shared" si="995"/>
        <v>2.7511808219178083E-3</v>
      </c>
    </row>
    <row r="1185" spans="1:25">
      <c r="A1185" s="3" t="str">
        <f t="shared" ref="A1185:A1212" si="998">C1185&amp;D1185&amp;B1185</f>
        <v>2.0TDDICIEMBRE-25DINAMICA CONTROL TECHO N1</v>
      </c>
      <c r="B1185" s="37" t="str">
        <f t="shared" si="993"/>
        <v>DINAMICA CONTROL TECHO N1</v>
      </c>
      <c r="C1185" s="3" t="s">
        <v>56</v>
      </c>
      <c r="D1185" s="38" t="str">
        <f>W34</f>
        <v>DICIEMBRE-25</v>
      </c>
      <c r="E1185" s="60">
        <f>'DINAMICA CONTROL TECHO N1'!AT56/1000</f>
        <v>0.25553125571787261</v>
      </c>
      <c r="F1185" s="60">
        <f>'DINAMICA CONTROL TECHO N1'!AU56/1000</f>
        <v>0.20213765874815076</v>
      </c>
      <c r="G1185" s="60">
        <f>'DINAMICA CONTROL TECHO N1'!AV56/1000</f>
        <v>0.1567634942475328</v>
      </c>
      <c r="H1185" s="60"/>
      <c r="I1185" s="60"/>
      <c r="J1185" s="60"/>
      <c r="K1185" s="60">
        <f t="shared" si="995"/>
        <v>7.5902501369863012E-2</v>
      </c>
      <c r="L1185" s="60">
        <f t="shared" si="995"/>
        <v>1.9874602739726028E-3</v>
      </c>
      <c r="M1185" s="60"/>
      <c r="N1185" s="60"/>
      <c r="O1185" s="60"/>
      <c r="P1185" s="60"/>
    </row>
    <row r="1186" spans="1:25">
      <c r="A1186" s="3" t="str">
        <f t="shared" si="998"/>
        <v>2.0TDDICIEMBRE-25DINAMICA CONTROL TECHO N2</v>
      </c>
      <c r="B1186" s="37" t="str">
        <f t="shared" si="993"/>
        <v>DINAMICA CONTROL TECHO N2</v>
      </c>
      <c r="C1186" s="3" t="s">
        <v>56</v>
      </c>
      <c r="D1186" s="38" t="str">
        <f>W34</f>
        <v>DICIEMBRE-25</v>
      </c>
      <c r="E1186" s="60">
        <f>'DINAMICA CONTROL TECHO N2'!AT56/1000</f>
        <v>0.23822589482278464</v>
      </c>
      <c r="F1186" s="60">
        <f>'DINAMICA CONTROL TECHO N2'!AU56/1000</f>
        <v>0.18488445806611875</v>
      </c>
      <c r="G1186" s="60">
        <f>'DINAMICA CONTROL TECHO N2'!AV56/1000</f>
        <v>0.1391606325548928</v>
      </c>
      <c r="H1186" s="60"/>
      <c r="I1186" s="60"/>
      <c r="J1186" s="60"/>
      <c r="K1186" s="60">
        <f t="shared" si="995"/>
        <v>7.5902501369863012E-2</v>
      </c>
      <c r="L1186" s="60">
        <f t="shared" si="995"/>
        <v>1.9874602739726028E-3</v>
      </c>
      <c r="M1186" s="60"/>
      <c r="N1186" s="60"/>
      <c r="O1186" s="60"/>
      <c r="P1186" s="60"/>
    </row>
    <row r="1187" spans="1:25">
      <c r="A1187" s="3" t="str">
        <f t="shared" si="998"/>
        <v>2.0TDDICIEMBRE-25DINAMICA CONTROL TECHO N3</v>
      </c>
      <c r="B1187" s="37" t="str">
        <f t="shared" si="993"/>
        <v>DINAMICA CONTROL TECHO N3</v>
      </c>
      <c r="C1187" s="3" t="s">
        <v>56</v>
      </c>
      <c r="D1187" s="38" t="str">
        <f>W34</f>
        <v>DICIEMBRE-25</v>
      </c>
      <c r="E1187" s="60">
        <f>'DINAMICA CONTROL TECHO N3'!AT56/1000</f>
        <v>0.23243034107335586</v>
      </c>
      <c r="F1187" s="60">
        <f>'DINAMICA CONTROL TECHO N3'!AU56/1000</f>
        <v>0.17910637273703553</v>
      </c>
      <c r="G1187" s="60">
        <f>'DINAMICA CONTROL TECHO N3'!AV56/1000</f>
        <v>0.13326544598802881</v>
      </c>
      <c r="H1187" s="60"/>
      <c r="I1187" s="60"/>
      <c r="J1187" s="60"/>
      <c r="K1187" s="60">
        <f t="shared" si="995"/>
        <v>7.5902501369863012E-2</v>
      </c>
      <c r="L1187" s="60">
        <f t="shared" si="995"/>
        <v>1.9874602739726028E-3</v>
      </c>
      <c r="M1187" s="60"/>
      <c r="N1187" s="60"/>
      <c r="O1187" s="60"/>
      <c r="P1187" s="60"/>
    </row>
    <row r="1188" spans="1:25">
      <c r="A1188" s="3" t="str">
        <f t="shared" si="998"/>
        <v>3.0TDDICIEMBRE-25DINAMICA CONTROL TECHO N1</v>
      </c>
      <c r="B1188" s="37" t="str">
        <f t="shared" si="993"/>
        <v>DINAMICA CONTROL TECHO N1</v>
      </c>
      <c r="C1188" s="3" t="s">
        <v>31</v>
      </c>
      <c r="D1188" s="38" t="str">
        <f>W34</f>
        <v>DICIEMBRE-25</v>
      </c>
      <c r="E1188" s="60">
        <f>'DINAMICA CONTROL TECHO N1'!Z56/1000</f>
        <v>0.15472967412867764</v>
      </c>
      <c r="F1188" s="60">
        <f>'DINAMICA CONTROL TECHO N1'!AA56/1000</f>
        <v>0.20539907878091196</v>
      </c>
      <c r="G1188" s="60">
        <f>'DINAMICA CONTROL TECHO N1'!AB56/1000</f>
        <v>0.16363580966241781</v>
      </c>
      <c r="H1188" s="60">
        <f>'DINAMICA CONTROL TECHO N1'!AC56/1000</f>
        <v>0</v>
      </c>
      <c r="I1188" s="60">
        <f>'DINAMICA CONTROL TECHO N1'!AD56/1000</f>
        <v>0</v>
      </c>
      <c r="J1188" s="60">
        <f>'DINAMICA CONTROL TECHO N1'!AE56/1000</f>
        <v>0.15517218393534818</v>
      </c>
      <c r="K1188" s="60">
        <f t="shared" si="995"/>
        <v>5.5827197260273971E-2</v>
      </c>
      <c r="L1188" s="60">
        <f t="shared" si="995"/>
        <v>2.9089372602739725E-2</v>
      </c>
      <c r="M1188" s="60">
        <f t="shared" si="995"/>
        <v>1.2278175342465752E-2</v>
      </c>
      <c r="N1188" s="60">
        <f t="shared" si="995"/>
        <v>1.0647487671232877E-2</v>
      </c>
      <c r="O1188" s="60">
        <f t="shared" si="995"/>
        <v>6.8872630136986293E-3</v>
      </c>
      <c r="P1188" s="60">
        <f t="shared" si="995"/>
        <v>3.9514712328767125E-3</v>
      </c>
    </row>
    <row r="1189" spans="1:25">
      <c r="A1189" s="3" t="str">
        <f t="shared" si="998"/>
        <v>3.0TDDICIEMBRE-25DINAMICA CONTROL TECHO N2</v>
      </c>
      <c r="B1189" s="37" t="str">
        <f t="shared" si="993"/>
        <v>DINAMICA CONTROL TECHO N2</v>
      </c>
      <c r="C1189" s="3" t="s">
        <v>31</v>
      </c>
      <c r="D1189" s="38" t="str">
        <f>W34</f>
        <v>DICIEMBRE-25</v>
      </c>
      <c r="E1189" s="60">
        <f>'DINAMICA CONTROL TECHO N2'!Z56/1000</f>
        <v>0.15471980938188867</v>
      </c>
      <c r="F1189" s="60">
        <f>'DINAMICA CONTROL TECHO N2'!AA56/1000</f>
        <v>0.19546738138291195</v>
      </c>
      <c r="G1189" s="60">
        <f>'DINAMICA CONTROL TECHO N2'!AB56/1000</f>
        <v>0.15371442497101778</v>
      </c>
      <c r="H1189" s="60">
        <f>'DINAMICA CONTROL TECHO N2'!AC56/1000</f>
        <v>0</v>
      </c>
      <c r="I1189" s="60">
        <f>'DINAMICA CONTROL TECHO N2'!AD56/1000</f>
        <v>0</v>
      </c>
      <c r="J1189" s="60">
        <f>'DINAMICA CONTROL TECHO N2'!AE56/1000</f>
        <v>0.14512973668255783</v>
      </c>
      <c r="K1189" s="60">
        <f t="shared" si="995"/>
        <v>5.5827197260273971E-2</v>
      </c>
      <c r="L1189" s="60">
        <f t="shared" si="995"/>
        <v>2.9089372602739725E-2</v>
      </c>
      <c r="M1189" s="60">
        <f t="shared" si="995"/>
        <v>1.2278175342465752E-2</v>
      </c>
      <c r="N1189" s="60">
        <f t="shared" si="995"/>
        <v>1.0647487671232877E-2</v>
      </c>
      <c r="O1189" s="60">
        <f t="shared" si="995"/>
        <v>6.8872630136986293E-3</v>
      </c>
      <c r="P1189" s="60">
        <f t="shared" si="995"/>
        <v>3.9514712328767125E-3</v>
      </c>
    </row>
    <row r="1190" spans="1:25">
      <c r="A1190" s="3" t="str">
        <f t="shared" si="998"/>
        <v>3.0TDDICIEMBRE-25DINAMICA CONTROL TECHO N3</v>
      </c>
      <c r="B1190" s="37" t="str">
        <f t="shared" si="993"/>
        <v>DINAMICA CONTROL TECHO N3</v>
      </c>
      <c r="C1190" s="3" t="s">
        <v>31</v>
      </c>
      <c r="D1190" s="38" t="str">
        <f>W34</f>
        <v>DICIEMBRE-25</v>
      </c>
      <c r="E1190" s="60">
        <f>'DINAMICA CONTROL TECHO N3'!Z56/1000</f>
        <v>0.1547140181952443</v>
      </c>
      <c r="F1190" s="60">
        <f>'DINAMICA CONTROL TECHO N3'!AA56/1000</f>
        <v>0.18963689079279197</v>
      </c>
      <c r="G1190" s="60">
        <f>'DINAMICA CONTROL TECHO N3'!AB56/1000</f>
        <v>0.14788998854630178</v>
      </c>
      <c r="H1190" s="60">
        <f>'DINAMICA CONTROL TECHO N3'!AC56/1000</f>
        <v>0</v>
      </c>
      <c r="I1190" s="60">
        <f>'DINAMICA CONTROL TECHO N3'!AD56/1000</f>
        <v>0</v>
      </c>
      <c r="J1190" s="60">
        <f>'DINAMICA CONTROL TECHO N3'!AE56/1000</f>
        <v>0.13923422941297856</v>
      </c>
      <c r="K1190" s="60">
        <f t="shared" si="995"/>
        <v>5.5827197260273971E-2</v>
      </c>
      <c r="L1190" s="60">
        <f t="shared" si="995"/>
        <v>2.9089372602739725E-2</v>
      </c>
      <c r="M1190" s="60">
        <f t="shared" si="995"/>
        <v>1.2278175342465752E-2</v>
      </c>
      <c r="N1190" s="60">
        <f t="shared" si="995"/>
        <v>1.0647487671232877E-2</v>
      </c>
      <c r="O1190" s="60">
        <f t="shared" si="995"/>
        <v>6.8872630136986293E-3</v>
      </c>
      <c r="P1190" s="60">
        <f t="shared" si="995"/>
        <v>3.9514712328767125E-3</v>
      </c>
    </row>
    <row r="1191" spans="1:25">
      <c r="A1191" s="3" t="str">
        <f t="shared" si="998"/>
        <v>6.1TDDICIEMBRE-25DINAMICA CONTROL TECHO N1</v>
      </c>
      <c r="B1191" s="37" t="str">
        <f t="shared" si="993"/>
        <v>DINAMICA CONTROL TECHO N1</v>
      </c>
      <c r="C1191" s="3" t="s">
        <v>32</v>
      </c>
      <c r="D1191" s="38" t="str">
        <f>W34</f>
        <v>DICIEMBRE-25</v>
      </c>
      <c r="E1191" s="60">
        <f>'DINAMICA CONTROL TECHO N1'!G56/1000</f>
        <v>0.13355556603343116</v>
      </c>
      <c r="F1191" s="60">
        <f>'DINAMICA CONTROL TECHO N1'!H56/1000</f>
        <v>0.18213147945754177</v>
      </c>
      <c r="G1191" s="60">
        <f>'DINAMICA CONTROL TECHO N1'!I56/1000</f>
        <v>0.14767542038325743</v>
      </c>
      <c r="H1191" s="60">
        <f>'DINAMICA CONTROL TECHO N1'!J56/1000</f>
        <v>0</v>
      </c>
      <c r="I1191" s="60">
        <f>'DINAMICA CONTROL TECHO N1'!K56/1000</f>
        <v>0</v>
      </c>
      <c r="J1191" s="60">
        <f>'DINAMICA CONTROL TECHO N1'!L56/1000</f>
        <v>0.14237757334425793</v>
      </c>
      <c r="K1191" s="60">
        <f t="shared" si="995"/>
        <v>8.1083200000000008E-2</v>
      </c>
      <c r="L1191" s="60">
        <f t="shared" si="995"/>
        <v>4.2506052054794519E-2</v>
      </c>
      <c r="M1191" s="60">
        <f t="shared" si="995"/>
        <v>1.8635290410958905E-2</v>
      </c>
      <c r="N1191" s="60">
        <f t="shared" si="995"/>
        <v>1.4777613698630138E-2</v>
      </c>
      <c r="O1191" s="60">
        <f t="shared" si="995"/>
        <v>5.8222273972602734E-3</v>
      </c>
      <c r="P1191" s="60">
        <f t="shared" si="995"/>
        <v>2.7511808219178083E-3</v>
      </c>
    </row>
    <row r="1192" spans="1:25">
      <c r="A1192" s="3" t="str">
        <f t="shared" si="998"/>
        <v>6.1TDDICIEMBRE-25DINAMICA CONTROL TECHO N2</v>
      </c>
      <c r="B1192" s="37" t="str">
        <f t="shared" si="993"/>
        <v>DINAMICA CONTROL TECHO N2</v>
      </c>
      <c r="C1192" s="3" t="s">
        <v>32</v>
      </c>
      <c r="D1192" s="38" t="str">
        <f>W34</f>
        <v>DICIEMBRE-25</v>
      </c>
      <c r="E1192" s="60">
        <f>'DINAMICA CONTROL TECHO N2'!G56/1000</f>
        <v>0.13354600817674919</v>
      </c>
      <c r="F1192" s="60">
        <f>'DINAMICA CONTROL TECHO N2'!H56/1000</f>
        <v>0.17256583375046974</v>
      </c>
      <c r="G1192" s="60">
        <f>'DINAMICA CONTROL TECHO N2'!I56/1000</f>
        <v>0.13810671147489742</v>
      </c>
      <c r="H1192" s="60">
        <f>'DINAMICA CONTROL TECHO N2'!J56/1000</f>
        <v>0</v>
      </c>
      <c r="I1192" s="60">
        <f>'DINAMICA CONTROL TECHO N2'!K56/1000</f>
        <v>0</v>
      </c>
      <c r="J1192" s="60">
        <f>'DINAMICA CONTROL TECHO N2'!L56/1000</f>
        <v>0.13270888046952772</v>
      </c>
      <c r="K1192" s="60">
        <f t="shared" si="995"/>
        <v>8.1083200000000008E-2</v>
      </c>
      <c r="L1192" s="60">
        <f t="shared" si="995"/>
        <v>4.2506052054794519E-2</v>
      </c>
      <c r="M1192" s="60">
        <f t="shared" si="995"/>
        <v>1.8635290410958905E-2</v>
      </c>
      <c r="N1192" s="60">
        <f t="shared" si="995"/>
        <v>1.4777613698630138E-2</v>
      </c>
      <c r="O1192" s="60">
        <f t="shared" si="995"/>
        <v>5.8222273972602734E-3</v>
      </c>
      <c r="P1192" s="60">
        <f t="shared" si="995"/>
        <v>2.7511808219178083E-3</v>
      </c>
    </row>
    <row r="1193" spans="1:25">
      <c r="A1193" s="3" t="str">
        <f t="shared" si="998"/>
        <v>6.1TDDICIEMBRE-25DINAMICA CONTROL TECHO N3</v>
      </c>
      <c r="B1193" s="37" t="str">
        <f t="shared" si="993"/>
        <v>DINAMICA CONTROL TECHO N3</v>
      </c>
      <c r="C1193" s="3" t="s">
        <v>32</v>
      </c>
      <c r="D1193" s="38" t="str">
        <f>W34</f>
        <v>DICIEMBRE-25</v>
      </c>
      <c r="E1193" s="60">
        <f>'DINAMICA CONTROL TECHO N3'!Z56/1000</f>
        <v>0.1547140181952443</v>
      </c>
      <c r="F1193" s="60">
        <f>'DINAMICA CONTROL TECHO N3'!AA56/1000</f>
        <v>0.18963689079279197</v>
      </c>
      <c r="G1193" s="60">
        <f>'DINAMICA CONTROL TECHO N3'!AB56/1000</f>
        <v>0.14788998854630178</v>
      </c>
      <c r="H1193" s="60">
        <f>'DINAMICA CONTROL TECHO N3'!AC56/1000</f>
        <v>0</v>
      </c>
      <c r="I1193" s="60">
        <f>'DINAMICA CONTROL TECHO N3'!AD56/1000</f>
        <v>0</v>
      </c>
      <c r="J1193" s="60">
        <f>'DINAMICA CONTROL TECHO N3'!AE56/1000</f>
        <v>0.13923422941297856</v>
      </c>
      <c r="K1193" s="60">
        <f t="shared" si="995"/>
        <v>8.1083200000000008E-2</v>
      </c>
      <c r="L1193" s="60">
        <f t="shared" si="995"/>
        <v>4.2506052054794519E-2</v>
      </c>
      <c r="M1193" s="60">
        <f t="shared" si="995"/>
        <v>1.8635290410958905E-2</v>
      </c>
      <c r="N1193" s="60">
        <f t="shared" si="995"/>
        <v>1.4777613698630138E-2</v>
      </c>
      <c r="O1193" s="60">
        <f t="shared" si="995"/>
        <v>5.8222273972602734E-3</v>
      </c>
      <c r="P1193" s="60">
        <f t="shared" si="995"/>
        <v>2.7511808219178083E-3</v>
      </c>
    </row>
    <row r="1194" spans="1:25">
      <c r="A1194" s="3" t="str">
        <f t="shared" si="998"/>
        <v xml:space="preserve">2.0TDENERO-26PERSONALIZADA INDEX </v>
      </c>
      <c r="B1194" s="37" t="str">
        <f>'PETICION DATOS LUZ'!N50</f>
        <v xml:space="preserve">PERSONALIZADA INDEX </v>
      </c>
      <c r="C1194" s="3" t="s">
        <v>56</v>
      </c>
      <c r="D1194" s="3" t="str">
        <f>W23</f>
        <v>ENERO-26</v>
      </c>
      <c r="E1194" s="60">
        <f>'PERSONALIZADA INDEX'!AT45/1000</f>
        <v>0.1981669942625971</v>
      </c>
      <c r="F1194" s="60">
        <f>'PERSONALIZADA INDEX'!AU45/1000</f>
        <v>0.13941964560790782</v>
      </c>
      <c r="G1194" s="60">
        <f>'PERSONALIZADA INDEX'!AV45/1000</f>
        <v>0.1037456615137496</v>
      </c>
      <c r="H1194" s="60"/>
      <c r="I1194" s="60"/>
      <c r="J1194" s="60"/>
      <c r="K1194" s="60">
        <f>'PERSONALIZADA INDEX'!$C$65</f>
        <v>7.5902501369863012E-2</v>
      </c>
      <c r="L1194" s="60">
        <f>'PERSONALIZADA INDEX'!$D$65</f>
        <v>1.9874602739726028E-3</v>
      </c>
      <c r="M1194" s="60"/>
      <c r="N1194" s="60"/>
      <c r="O1194" s="60"/>
      <c r="P1194" s="60"/>
      <c r="X1194" s="62">
        <f>'PETICION DATOS LUZ'!A130</f>
        <v>0</v>
      </c>
      <c r="Y1194" s="63"/>
    </row>
    <row r="1195" spans="1:25">
      <c r="A1195" s="3" t="str">
        <f t="shared" si="998"/>
        <v xml:space="preserve">3.0TDENERO-26PERSONALIZADA INDEX </v>
      </c>
      <c r="B1195" s="37" t="str">
        <f t="shared" ref="B1195:B1258" si="999">B1194</f>
        <v xml:space="preserve">PERSONALIZADA INDEX </v>
      </c>
      <c r="C1195" s="3" t="s">
        <v>31</v>
      </c>
      <c r="D1195" s="3" t="str">
        <f>W23</f>
        <v>ENERO-26</v>
      </c>
      <c r="E1195" s="60">
        <f>'PERSONALIZADA INDEX'!Z45/1000</f>
        <v>0.16952197695869295</v>
      </c>
      <c r="F1195" s="60">
        <f>'PERSONALIZADA INDEX'!AA45/1000</f>
        <v>0.14084028074502536</v>
      </c>
      <c r="G1195" s="60">
        <f>'PERSONALIZADA INDEX'!AB45/1000</f>
        <v>0</v>
      </c>
      <c r="H1195" s="60">
        <f>'PERSONALIZADA INDEX'!AC45/1000</f>
        <v>0</v>
      </c>
      <c r="I1195" s="60">
        <f>'PERSONALIZADA INDEX'!AD45/1000</f>
        <v>0</v>
      </c>
      <c r="J1195" s="60">
        <f>'PERSONALIZADA INDEX'!AE45/1000</f>
        <v>0.10068631532169596</v>
      </c>
      <c r="K1195" s="60">
        <f>'PERSONALIZADA INDEX'!$C$66</f>
        <v>5.5827197260273971E-2</v>
      </c>
      <c r="L1195" s="60">
        <f>'PERSONALIZADA INDEX'!$D$66</f>
        <v>2.9089372602739725E-2</v>
      </c>
      <c r="M1195" s="60">
        <f>'PERSONALIZADA INDEX'!$E$66</f>
        <v>1.2278175342465752E-2</v>
      </c>
      <c r="N1195" s="60">
        <f>'PERSONALIZADA INDEX'!$F$66</f>
        <v>1.0647487671232877E-2</v>
      </c>
      <c r="O1195" s="60">
        <f>'PERSONALIZADA INDEX'!$G$66</f>
        <v>6.8872630136986293E-3</v>
      </c>
      <c r="P1195" s="60">
        <f>'PERSONALIZADA INDEX'!$H$66</f>
        <v>3.9514712328767125E-3</v>
      </c>
      <c r="X1195" s="62">
        <f>'PETICION DATOS LUZ'!A133</f>
        <v>0</v>
      </c>
      <c r="Y1195" s="63"/>
    </row>
    <row r="1196" spans="1:25">
      <c r="A1196" s="3" t="str">
        <f t="shared" si="998"/>
        <v xml:space="preserve">6.1TDENERO-26PERSONALIZADA INDEX </v>
      </c>
      <c r="B1196" s="37" t="str">
        <f t="shared" si="999"/>
        <v xml:space="preserve">PERSONALIZADA INDEX </v>
      </c>
      <c r="C1196" s="3" t="s">
        <v>32</v>
      </c>
      <c r="D1196" s="3" t="str">
        <f>W23</f>
        <v>ENERO-26</v>
      </c>
      <c r="E1196" s="60">
        <f>'PERSONALIZADA INDEX'!G45/1000</f>
        <v>0.14415673685516014</v>
      </c>
      <c r="F1196" s="60">
        <f>'PERSONALIZADA INDEX'!H45/1000</f>
        <v>0.11999277270619157</v>
      </c>
      <c r="G1196" s="60">
        <f>'PERSONALIZADA INDEX'!I45/1000</f>
        <v>0</v>
      </c>
      <c r="H1196" s="60">
        <f>'PERSONALIZADA INDEX'!J45/1000</f>
        <v>0</v>
      </c>
      <c r="I1196" s="60">
        <f>'PERSONALIZADA INDEX'!K45/1000</f>
        <v>0</v>
      </c>
      <c r="J1196" s="60">
        <f>'PERSONALIZADA INDEX'!L45/1000</f>
        <v>9.0090408176334374E-2</v>
      </c>
      <c r="K1196" s="60">
        <f>'PERSONALIZADA INDEX'!$C$67</f>
        <v>8.1083200000000008E-2</v>
      </c>
      <c r="L1196" s="60">
        <f>'PERSONALIZADA INDEX'!$D$67</f>
        <v>4.2506052054794519E-2</v>
      </c>
      <c r="M1196" s="60">
        <f>'PERSONALIZADA INDEX'!$E$67</f>
        <v>1.8635290410958905E-2</v>
      </c>
      <c r="N1196" s="60">
        <f>'PERSONALIZADA INDEX'!$F$67</f>
        <v>1.4777613698630138E-2</v>
      </c>
      <c r="O1196" s="60">
        <f>'PERSONALIZADA INDEX'!$G$67</f>
        <v>5.8222273972602734E-3</v>
      </c>
      <c r="P1196" s="60">
        <f>'PERSONALIZADA INDEX'!$H$67</f>
        <v>2.7511808219178083E-3</v>
      </c>
      <c r="X1196" s="62">
        <f>'PETICION DATOS LUZ'!A136</f>
        <v>0</v>
      </c>
      <c r="Y1196" s="63"/>
    </row>
    <row r="1197" spans="1:25">
      <c r="A1197" s="3" t="str">
        <f t="shared" si="998"/>
        <v xml:space="preserve">2.0TDFEBRERO-26PERSONALIZADA INDEX </v>
      </c>
      <c r="B1197" s="37" t="str">
        <f t="shared" si="999"/>
        <v xml:space="preserve">PERSONALIZADA INDEX </v>
      </c>
      <c r="C1197" s="3" t="s">
        <v>56</v>
      </c>
      <c r="D1197" s="38" t="str">
        <f>W24</f>
        <v>FEBRERO-26</v>
      </c>
      <c r="E1197" s="60">
        <f>'PERSONALIZADA INDEX'!AT46/1000</f>
        <v>0.14577248364033699</v>
      </c>
      <c r="F1197" s="60">
        <f>'PERSONALIZADA INDEX'!AU46/1000</f>
        <v>7.6829575768977948E-2</v>
      </c>
      <c r="G1197" s="60">
        <f>'PERSONALIZADA INDEX'!AV46/1000</f>
        <v>4.9270336723209601E-2</v>
      </c>
      <c r="H1197" s="60"/>
      <c r="I1197" s="60"/>
      <c r="J1197" s="60"/>
      <c r="K1197" s="60">
        <f>'PERSONALIZADA INDEX'!$C$65</f>
        <v>7.5902501369863012E-2</v>
      </c>
      <c r="L1197" s="60">
        <f>'PERSONALIZADA INDEX'!$D$65</f>
        <v>1.9874602739726028E-3</v>
      </c>
      <c r="M1197" s="60"/>
      <c r="N1197" s="60"/>
      <c r="O1197" s="60"/>
      <c r="P1197" s="60"/>
      <c r="X1197" s="62">
        <f>'PETICION DATOS LUZ'!A139</f>
        <v>0</v>
      </c>
    </row>
    <row r="1198" spans="1:25">
      <c r="A1198" s="3" t="str">
        <f t="shared" si="998"/>
        <v xml:space="preserve">3.0TDFEBRERO-26PERSONALIZADA INDEX </v>
      </c>
      <c r="B1198" s="37" t="str">
        <f t="shared" si="999"/>
        <v xml:space="preserve">PERSONALIZADA INDEX </v>
      </c>
      <c r="C1198" s="3" t="s">
        <v>31</v>
      </c>
      <c r="D1198" s="38" t="str">
        <f>W24</f>
        <v>FEBRERO-26</v>
      </c>
      <c r="E1198" s="60">
        <f>'PERSONALIZADA INDEX'!Z46/1000</f>
        <v>0.1169373392333414</v>
      </c>
      <c r="F1198" s="60">
        <f>'PERSONALIZADA INDEX'!AA46/1000</f>
        <v>8.1731846005804271E-2</v>
      </c>
      <c r="G1198" s="60">
        <f>'PERSONALIZADA INDEX'!AB46/1000</f>
        <v>9.1934993811707041E-2</v>
      </c>
      <c r="H1198" s="60">
        <f>'PERSONALIZADA INDEX'!AC46/1000</f>
        <v>0</v>
      </c>
      <c r="I1198" s="60">
        <f>'PERSONALIZADA INDEX'!AD46/1000</f>
        <v>0</v>
      </c>
      <c r="J1198" s="60">
        <f>'PERSONALIZADA INDEX'!AE46/1000</f>
        <v>4.9937081456696751E-2</v>
      </c>
      <c r="K1198" s="60">
        <f>'PERSONALIZADA INDEX'!$C$66</f>
        <v>5.5827197260273971E-2</v>
      </c>
      <c r="L1198" s="60">
        <f>'PERSONALIZADA INDEX'!$D$66</f>
        <v>2.9089372602739725E-2</v>
      </c>
      <c r="M1198" s="60">
        <f>'PERSONALIZADA INDEX'!$E$66</f>
        <v>1.2278175342465752E-2</v>
      </c>
      <c r="N1198" s="60">
        <f>'PERSONALIZADA INDEX'!$F$66</f>
        <v>1.0647487671232877E-2</v>
      </c>
      <c r="O1198" s="60">
        <f>'PERSONALIZADA INDEX'!$G$66</f>
        <v>6.8872630136986293E-3</v>
      </c>
      <c r="P1198" s="60">
        <f>'PERSONALIZADA INDEX'!$H$66</f>
        <v>3.9514712328767125E-3</v>
      </c>
      <c r="X1198" s="62">
        <f>'PETICION DATOS LUZ'!A142</f>
        <v>0</v>
      </c>
      <c r="Y1198" s="63"/>
    </row>
    <row r="1199" spans="1:25">
      <c r="A1199" s="3" t="str">
        <f t="shared" si="998"/>
        <v xml:space="preserve">6.1TDFEBRERO-26PERSONALIZADA INDEX </v>
      </c>
      <c r="B1199" s="37" t="str">
        <f t="shared" si="999"/>
        <v xml:space="preserve">PERSONALIZADA INDEX </v>
      </c>
      <c r="C1199" s="3" t="s">
        <v>32</v>
      </c>
      <c r="D1199" s="38" t="str">
        <f>W24</f>
        <v>FEBRERO-26</v>
      </c>
      <c r="E1199" s="60">
        <f>'PERSONALIZADA INDEX'!G46/1000</f>
        <v>9.5517361306531656E-2</v>
      </c>
      <c r="F1199" s="60">
        <f>'PERSONALIZADA INDEX'!H46/1000</f>
        <v>6.5667472934067175E-2</v>
      </c>
      <c r="G1199" s="60">
        <f>'PERSONALIZADA INDEX'!I46/1000</f>
        <v>7.8754679590288659E-2</v>
      </c>
      <c r="H1199" s="60">
        <f>'PERSONALIZADA INDEX'!J46/1000</f>
        <v>0</v>
      </c>
      <c r="I1199" s="60">
        <f>'PERSONALIZADA INDEX'!K46/1000</f>
        <v>0</v>
      </c>
      <c r="J1199" s="60">
        <f>'PERSONALIZADA INDEX'!L46/1000</f>
        <v>4.2985513498233742E-2</v>
      </c>
      <c r="K1199" s="60">
        <f>'PERSONALIZADA INDEX'!$C$67</f>
        <v>8.1083200000000008E-2</v>
      </c>
      <c r="L1199" s="60">
        <f>'PERSONALIZADA INDEX'!$D$67</f>
        <v>4.2506052054794519E-2</v>
      </c>
      <c r="M1199" s="60">
        <f>'PERSONALIZADA INDEX'!$E$67</f>
        <v>1.8635290410958905E-2</v>
      </c>
      <c r="N1199" s="60">
        <f>'PERSONALIZADA INDEX'!$F$67</f>
        <v>1.4777613698630138E-2</v>
      </c>
      <c r="O1199" s="60">
        <f>'PERSONALIZADA INDEX'!$G$67</f>
        <v>5.8222273972602734E-3</v>
      </c>
      <c r="P1199" s="60">
        <f>'PERSONALIZADA INDEX'!$H$67</f>
        <v>2.7511808219178083E-3</v>
      </c>
      <c r="X1199" s="62">
        <f>'PETICION DATOS LUZ'!A145</f>
        <v>0</v>
      </c>
      <c r="Y1199" s="63"/>
    </row>
    <row r="1200" spans="1:25">
      <c r="A1200" s="3" t="str">
        <f t="shared" si="998"/>
        <v xml:space="preserve">2.0TDMARZO-26PERSONALIZADA INDEX </v>
      </c>
      <c r="B1200" s="37" t="str">
        <f t="shared" si="999"/>
        <v xml:space="preserve">PERSONALIZADA INDEX </v>
      </c>
      <c r="C1200" s="3" t="s">
        <v>56</v>
      </c>
      <c r="D1200" s="38" t="str">
        <f>W25</f>
        <v>MARZO-26</v>
      </c>
      <c r="E1200" s="60">
        <f>'PERSONALIZADA INDEX'!AT47/1000</f>
        <v>0.16853240186355492</v>
      </c>
      <c r="F1200" s="60">
        <f>'PERSONALIZADA INDEX'!AU47/1000</f>
        <v>9.9842421876017481E-2</v>
      </c>
      <c r="G1200" s="60">
        <f>'PERSONALIZADA INDEX'!AV47/1000</f>
        <v>7.8030876076584613E-2</v>
      </c>
      <c r="H1200" s="60"/>
      <c r="I1200" s="60"/>
      <c r="J1200" s="60"/>
      <c r="K1200" s="60">
        <f>'PERSONALIZADA INDEX'!$C$65</f>
        <v>7.5902501369863012E-2</v>
      </c>
      <c r="L1200" s="60">
        <f>'PERSONALIZADA INDEX'!$D$65</f>
        <v>1.9874602739726028E-3</v>
      </c>
      <c r="M1200" s="60"/>
      <c r="N1200" s="60"/>
      <c r="O1200" s="60"/>
      <c r="P1200" s="60"/>
      <c r="X1200" s="62"/>
      <c r="Y1200" s="63"/>
    </row>
    <row r="1201" spans="1:25">
      <c r="A1201" s="3" t="str">
        <f t="shared" si="998"/>
        <v xml:space="preserve">3.0TDMARZO-26PERSONALIZADA INDEX </v>
      </c>
      <c r="B1201" s="37" t="str">
        <f t="shared" si="999"/>
        <v xml:space="preserve">PERSONALIZADA INDEX </v>
      </c>
      <c r="C1201" s="3" t="s">
        <v>31</v>
      </c>
      <c r="D1201" s="38" t="str">
        <f>W25</f>
        <v>MARZO-26</v>
      </c>
      <c r="E1201" s="60">
        <f>'PERSONALIZADA INDEX'!Z47/1000</f>
        <v>0.1169373392333414</v>
      </c>
      <c r="F1201" s="60">
        <f>'PERSONALIZADA INDEX'!AA47/1000</f>
        <v>0.12100476804284856</v>
      </c>
      <c r="G1201" s="60">
        <f>'PERSONALIZADA INDEX'!AB47/1000</f>
        <v>9.1934993811707041E-2</v>
      </c>
      <c r="H1201" s="60">
        <f>'PERSONALIZADA INDEX'!AC47/1000</f>
        <v>6.2570379008025895E-2</v>
      </c>
      <c r="I1201" s="60">
        <f>'PERSONALIZADA INDEX'!AD47/1000</f>
        <v>5.5822289538055458E-2</v>
      </c>
      <c r="J1201" s="60">
        <f>'PERSONALIZADA INDEX'!AE47/1000</f>
        <v>7.8695483873403194E-2</v>
      </c>
      <c r="K1201" s="60">
        <f>'PERSONALIZADA INDEX'!$C$66</f>
        <v>5.5827197260273971E-2</v>
      </c>
      <c r="L1201" s="60">
        <f>'PERSONALIZADA INDEX'!$D$66</f>
        <v>2.9089372602739725E-2</v>
      </c>
      <c r="M1201" s="60">
        <f>'PERSONALIZADA INDEX'!$E$66</f>
        <v>1.2278175342465752E-2</v>
      </c>
      <c r="N1201" s="60">
        <f>'PERSONALIZADA INDEX'!$F$66</f>
        <v>1.0647487671232877E-2</v>
      </c>
      <c r="O1201" s="60">
        <f>'PERSONALIZADA INDEX'!$G$66</f>
        <v>6.8872630136986293E-3</v>
      </c>
      <c r="P1201" s="60">
        <f>'PERSONALIZADA INDEX'!$H$66</f>
        <v>3.9514712328767125E-3</v>
      </c>
      <c r="X1201" s="62">
        <f>'PETICION DATOS LUZ'!A151</f>
        <v>0</v>
      </c>
      <c r="Y1201"/>
    </row>
    <row r="1202" spans="1:25">
      <c r="A1202" s="3" t="str">
        <f t="shared" si="998"/>
        <v xml:space="preserve">6.1TDMARZO-26PERSONALIZADA INDEX </v>
      </c>
      <c r="B1202" s="37" t="str">
        <f t="shared" si="999"/>
        <v xml:space="preserve">PERSONALIZADA INDEX </v>
      </c>
      <c r="C1202" s="3" t="s">
        <v>32</v>
      </c>
      <c r="D1202" s="38" t="str">
        <f>W25</f>
        <v>MARZO-26</v>
      </c>
      <c r="E1202" s="60">
        <f>'PERSONALIZADA INDEX'!G47/1000</f>
        <v>9.5517361306531656E-2</v>
      </c>
      <c r="F1202" s="60">
        <f>'PERSONALIZADA INDEX'!H47/1000</f>
        <v>0.10157643881992863</v>
      </c>
      <c r="G1202" s="60">
        <f>'PERSONALIZADA INDEX'!I47/1000</f>
        <v>7.8754679590288659E-2</v>
      </c>
      <c r="H1202" s="60">
        <f>'PERSONALIZADA INDEX'!J47/1000</f>
        <v>5.4448071728578788E-2</v>
      </c>
      <c r="I1202" s="60">
        <f>'PERSONALIZADA INDEX'!K47/1000</f>
        <v>4.8035972989648082E-2</v>
      </c>
      <c r="J1202" s="60">
        <f>'PERSONALIZADA INDEX'!L47/1000</f>
        <v>6.883452662955529E-2</v>
      </c>
      <c r="K1202" s="60">
        <f>'PERSONALIZADA INDEX'!$C$67</f>
        <v>8.1083200000000008E-2</v>
      </c>
      <c r="L1202" s="60">
        <f>'PERSONALIZADA INDEX'!$D$67</f>
        <v>4.2506052054794519E-2</v>
      </c>
      <c r="M1202" s="60">
        <f>'PERSONALIZADA INDEX'!$E$67</f>
        <v>1.8635290410958905E-2</v>
      </c>
      <c r="N1202" s="60">
        <f>'PERSONALIZADA INDEX'!$F$67</f>
        <v>1.4777613698630138E-2</v>
      </c>
      <c r="O1202" s="60">
        <f>'PERSONALIZADA INDEX'!$G$67</f>
        <v>5.8222273972602734E-3</v>
      </c>
      <c r="P1202" s="60">
        <f>'PERSONALIZADA INDEX'!$H$67</f>
        <v>2.7511808219178083E-3</v>
      </c>
      <c r="X1202" s="62">
        <f>'PETICION DATOS LUZ'!A154</f>
        <v>0</v>
      </c>
    </row>
    <row r="1203" spans="1:25">
      <c r="A1203" s="3" t="str">
        <f t="shared" si="998"/>
        <v xml:space="preserve">2.0TDABRIL-25PERSONALIZADA INDEX </v>
      </c>
      <c r="B1203" s="37" t="str">
        <f t="shared" si="999"/>
        <v xml:space="preserve">PERSONALIZADA INDEX </v>
      </c>
      <c r="C1203" s="3" t="s">
        <v>56</v>
      </c>
      <c r="D1203" s="38" t="str">
        <f>W26</f>
        <v>ABRIL-25</v>
      </c>
      <c r="E1203" s="60">
        <f>'PERSONALIZADA INDEX'!AT48/1000</f>
        <v>0.12784395464416351</v>
      </c>
      <c r="F1203" s="60">
        <f>'PERSONALIZADA INDEX'!AU48/1000</f>
        <v>8.1019219737655107E-2</v>
      </c>
      <c r="G1203" s="60">
        <f>'PERSONALIZADA INDEX'!AV48/1000</f>
        <v>5.8877379385710527E-2</v>
      </c>
      <c r="H1203" s="60"/>
      <c r="I1203" s="60"/>
      <c r="J1203" s="60"/>
      <c r="K1203" s="60">
        <f>'PERSONALIZADA INDEX'!$C$65</f>
        <v>7.5902501369863012E-2</v>
      </c>
      <c r="L1203" s="60">
        <f>'PERSONALIZADA INDEX'!$D$65</f>
        <v>1.9874602739726028E-3</v>
      </c>
      <c r="M1203" s="60"/>
      <c r="N1203" s="60"/>
      <c r="O1203" s="60"/>
      <c r="P1203" s="60"/>
      <c r="X1203" s="62">
        <f>'PETICION DATOS LUZ'!A157</f>
        <v>0</v>
      </c>
    </row>
    <row r="1204" spans="1:25">
      <c r="A1204" s="3" t="str">
        <f t="shared" si="998"/>
        <v xml:space="preserve">3.0TDABRIL-25PERSONALIZADA INDEX </v>
      </c>
      <c r="B1204" s="37" t="str">
        <f t="shared" si="999"/>
        <v xml:space="preserve">PERSONALIZADA INDEX </v>
      </c>
      <c r="C1204" s="3" t="s">
        <v>31</v>
      </c>
      <c r="D1204" s="38" t="str">
        <f>W26</f>
        <v>ABRIL-25</v>
      </c>
      <c r="E1204" s="60">
        <f>'PERSONALIZADA INDEX'!Z48/1000</f>
        <v>0</v>
      </c>
      <c r="F1204" s="60">
        <f>'PERSONALIZADA INDEX'!AA48/1000</f>
        <v>0.12100476804284856</v>
      </c>
      <c r="G1204" s="60">
        <f>'PERSONALIZADA INDEX'!AB48/1000</f>
        <v>9.1934993811707041E-2</v>
      </c>
      <c r="H1204" s="60">
        <f>'PERSONALIZADA INDEX'!AC48/1000</f>
        <v>6.2570379008025895E-2</v>
      </c>
      <c r="I1204" s="60">
        <f>'PERSONALIZADA INDEX'!AD48/1000</f>
        <v>5.5822289538055458E-2</v>
      </c>
      <c r="J1204" s="60">
        <f>'PERSONALIZADA INDEX'!AE48/1000</f>
        <v>5.9520061880864068E-2</v>
      </c>
      <c r="K1204" s="60">
        <f>'PERSONALIZADA INDEX'!$C$66</f>
        <v>5.5827197260273971E-2</v>
      </c>
      <c r="L1204" s="60">
        <f>'PERSONALIZADA INDEX'!$D$66</f>
        <v>2.9089372602739725E-2</v>
      </c>
      <c r="M1204" s="60">
        <f>'PERSONALIZADA INDEX'!$E$66</f>
        <v>1.2278175342465752E-2</v>
      </c>
      <c r="N1204" s="60">
        <f>'PERSONALIZADA INDEX'!$F$66</f>
        <v>1.0647487671232877E-2</v>
      </c>
      <c r="O1204" s="60">
        <f>'PERSONALIZADA INDEX'!$G$66</f>
        <v>6.8872630136986293E-3</v>
      </c>
      <c r="P1204" s="60">
        <f>'PERSONALIZADA INDEX'!$H$66</f>
        <v>3.9514712328767125E-3</v>
      </c>
      <c r="X1204" s="62">
        <f>'PETICION DATOS LUZ'!A160</f>
        <v>0</v>
      </c>
    </row>
    <row r="1205" spans="1:25">
      <c r="A1205" s="3" t="str">
        <f t="shared" si="998"/>
        <v xml:space="preserve">6.1TDABRIL-25PERSONALIZADA INDEX </v>
      </c>
      <c r="B1205" s="37" t="str">
        <f t="shared" si="999"/>
        <v xml:space="preserve">PERSONALIZADA INDEX </v>
      </c>
      <c r="C1205" s="3" t="s">
        <v>32</v>
      </c>
      <c r="D1205" s="38" t="str">
        <f>W26</f>
        <v>ABRIL-25</v>
      </c>
      <c r="E1205" s="60">
        <f>'PERSONALIZADA INDEX'!G48/1000</f>
        <v>0</v>
      </c>
      <c r="F1205" s="60">
        <f>'PERSONALIZADA INDEX'!H48/1000</f>
        <v>0.10157643881992863</v>
      </c>
      <c r="G1205" s="60">
        <f>'PERSONALIZADA INDEX'!I48/1000</f>
        <v>7.8754679590288659E-2</v>
      </c>
      <c r="H1205" s="60">
        <f>'PERSONALIZADA INDEX'!J48/1000</f>
        <v>5.4448071728578788E-2</v>
      </c>
      <c r="I1205" s="60">
        <f>'PERSONALIZADA INDEX'!K48/1000</f>
        <v>4.8035972989648082E-2</v>
      </c>
      <c r="J1205" s="60">
        <f>'PERSONALIZADA INDEX'!L48/1000</f>
        <v>5.2125902869730595E-2</v>
      </c>
      <c r="K1205" s="60">
        <f>'PERSONALIZADA INDEX'!$C$67</f>
        <v>8.1083200000000008E-2</v>
      </c>
      <c r="L1205" s="60">
        <f>'PERSONALIZADA INDEX'!$D$67</f>
        <v>4.2506052054794519E-2</v>
      </c>
      <c r="M1205" s="60">
        <f>'PERSONALIZADA INDEX'!$E$67</f>
        <v>1.8635290410958905E-2</v>
      </c>
      <c r="N1205" s="60">
        <f>'PERSONALIZADA INDEX'!$F$67</f>
        <v>1.4777613698630138E-2</v>
      </c>
      <c r="O1205" s="60">
        <f>'PERSONALIZADA INDEX'!$G$67</f>
        <v>5.8222273972602734E-3</v>
      </c>
      <c r="P1205" s="60">
        <f>'PERSONALIZADA INDEX'!$H$67</f>
        <v>2.7511808219178083E-3</v>
      </c>
      <c r="X1205" s="62">
        <f>'PETICION DATOS LUZ'!A163</f>
        <v>0</v>
      </c>
    </row>
    <row r="1206" spans="1:25">
      <c r="A1206" s="3" t="str">
        <f t="shared" si="998"/>
        <v xml:space="preserve">2.0TDMAYO-25PERSONALIZADA INDEX </v>
      </c>
      <c r="B1206" s="37" t="str">
        <f t="shared" si="999"/>
        <v xml:space="preserve">PERSONALIZADA INDEX </v>
      </c>
      <c r="C1206" s="3" t="s">
        <v>56</v>
      </c>
      <c r="D1206" s="38" t="str">
        <f>W27</f>
        <v>MAYO-25</v>
      </c>
      <c r="E1206" s="60">
        <f>'PERSONALIZADA INDEX'!AT49/1000</f>
        <v>0.12656391014390905</v>
      </c>
      <c r="F1206" s="60">
        <f>'PERSONALIZADA INDEX'!AU49/1000</f>
        <v>7.8639962845807501E-2</v>
      </c>
      <c r="G1206" s="60">
        <f>'PERSONALIZADA INDEX'!AV49/1000</f>
        <v>5.9476587654799316E-2</v>
      </c>
      <c r="H1206" s="60"/>
      <c r="I1206" s="60"/>
      <c r="J1206" s="60"/>
      <c r="K1206" s="60">
        <f>'PERSONALIZADA INDEX'!$C$65</f>
        <v>7.5902501369863012E-2</v>
      </c>
      <c r="L1206" s="60">
        <f>'PERSONALIZADA INDEX'!$D$65</f>
        <v>1.9874602739726028E-3</v>
      </c>
      <c r="M1206" s="60"/>
      <c r="N1206" s="60"/>
      <c r="O1206" s="60"/>
      <c r="P1206" s="60"/>
    </row>
    <row r="1207" spans="1:25">
      <c r="A1207" s="3" t="str">
        <f t="shared" si="998"/>
        <v xml:space="preserve">3.0TDMAYO-25PERSONALIZADA INDEX </v>
      </c>
      <c r="B1207" s="37" t="str">
        <f t="shared" si="999"/>
        <v xml:space="preserve">PERSONALIZADA INDEX </v>
      </c>
      <c r="C1207" s="3" t="s">
        <v>31</v>
      </c>
      <c r="D1207" s="38" t="str">
        <f>W27</f>
        <v>MAYO-25</v>
      </c>
      <c r="E1207" s="60">
        <f>'PERSONALIZADA INDEX'!Z49/1000</f>
        <v>0</v>
      </c>
      <c r="F1207" s="60">
        <f>'PERSONALIZADA INDEX'!AA49/1000</f>
        <v>0</v>
      </c>
      <c r="G1207" s="60">
        <f>'PERSONALIZADA INDEX'!AB49/1000</f>
        <v>0.11842519933418146</v>
      </c>
      <c r="H1207" s="60">
        <f>'PERSONALIZADA INDEX'!AC49/1000</f>
        <v>5.9251496540338594E-2</v>
      </c>
      <c r="I1207" s="60">
        <f>'PERSONALIZADA INDEX'!AD49/1000</f>
        <v>5.6041730667890879E-2</v>
      </c>
      <c r="J1207" s="60">
        <f>'PERSONALIZADA INDEX'!AE49/1000</f>
        <v>6.0101306419913465E-2</v>
      </c>
      <c r="K1207" s="60">
        <f>'PERSONALIZADA INDEX'!$C$66</f>
        <v>5.5827197260273971E-2</v>
      </c>
      <c r="L1207" s="60">
        <f>'PERSONALIZADA INDEX'!$D$66</f>
        <v>2.9089372602739725E-2</v>
      </c>
      <c r="M1207" s="60">
        <f>'PERSONALIZADA INDEX'!$E$66</f>
        <v>1.2278175342465752E-2</v>
      </c>
      <c r="N1207" s="60">
        <f>'PERSONALIZADA INDEX'!$F$66</f>
        <v>1.0647487671232877E-2</v>
      </c>
      <c r="O1207" s="60">
        <f>'PERSONALIZADA INDEX'!$G$66</f>
        <v>6.8872630136986293E-3</v>
      </c>
      <c r="P1207" s="60">
        <f>'PERSONALIZADA INDEX'!$H$66</f>
        <v>3.9514712328767125E-3</v>
      </c>
    </row>
    <row r="1208" spans="1:25">
      <c r="A1208" s="3" t="str">
        <f t="shared" si="998"/>
        <v xml:space="preserve">6.1TDMAYO-25PERSONALIZADA INDEX </v>
      </c>
      <c r="B1208" s="37" t="str">
        <f t="shared" si="999"/>
        <v xml:space="preserve">PERSONALIZADA INDEX </v>
      </c>
      <c r="C1208" s="3" t="s">
        <v>32</v>
      </c>
      <c r="D1208" s="38" t="str">
        <f>W27</f>
        <v>MAYO-25</v>
      </c>
      <c r="E1208" s="60">
        <f>'PERSONALIZADA INDEX'!G49/1000</f>
        <v>0</v>
      </c>
      <c r="F1208" s="60">
        <f>'PERSONALIZADA INDEX'!H49/1000</f>
        <v>0</v>
      </c>
      <c r="G1208" s="60">
        <f>'PERSONALIZADA INDEX'!I49/1000</f>
        <v>0.10487916211841046</v>
      </c>
      <c r="H1208" s="60">
        <f>'PERSONALIZADA INDEX'!J49/1000</f>
        <v>5.1761674035420271E-2</v>
      </c>
      <c r="I1208" s="60">
        <f>'PERSONALIZADA INDEX'!K49/1000</f>
        <v>4.8624881457397726E-2</v>
      </c>
      <c r="J1208" s="60">
        <f>'PERSONALIZADA INDEX'!L49/1000</f>
        <v>5.3080115992063033E-2</v>
      </c>
      <c r="K1208" s="60">
        <f>'PERSONALIZADA INDEX'!$C$67</f>
        <v>8.1083200000000008E-2</v>
      </c>
      <c r="L1208" s="60">
        <f>'PERSONALIZADA INDEX'!$D$67</f>
        <v>4.2506052054794519E-2</v>
      </c>
      <c r="M1208" s="60">
        <f>'PERSONALIZADA INDEX'!$E$67</f>
        <v>1.8635290410958905E-2</v>
      </c>
      <c r="N1208" s="60">
        <f>'PERSONALIZADA INDEX'!$F$67</f>
        <v>1.4777613698630138E-2</v>
      </c>
      <c r="O1208" s="60">
        <f>'PERSONALIZADA INDEX'!$G$67</f>
        <v>5.8222273972602734E-3</v>
      </c>
      <c r="P1208" s="60">
        <f>'PERSONALIZADA INDEX'!$H$67</f>
        <v>2.7511808219178083E-3</v>
      </c>
    </row>
    <row r="1209" spans="1:25">
      <c r="A1209" s="3" t="str">
        <f t="shared" si="998"/>
        <v xml:space="preserve">2.0TDJUNIO-25PERSONALIZADA INDEX </v>
      </c>
      <c r="B1209" s="37" t="str">
        <f t="shared" si="999"/>
        <v xml:space="preserve">PERSONALIZADA INDEX </v>
      </c>
      <c r="C1209" s="3" t="s">
        <v>56</v>
      </c>
      <c r="D1209" s="38" t="str">
        <f>W28</f>
        <v>JUNIO-25</v>
      </c>
      <c r="E1209" s="60">
        <f>'PERSONALIZADA INDEX'!AT50/1000</f>
        <v>0.17772875817705744</v>
      </c>
      <c r="F1209" s="60">
        <f>'PERSONALIZADA INDEX'!AU50/1000</f>
        <v>0.1265891105344786</v>
      </c>
      <c r="G1209" s="60">
        <f>'PERSONALIZADA INDEX'!AV50/1000</f>
        <v>0.11400223169427676</v>
      </c>
      <c r="H1209" s="60"/>
      <c r="I1209" s="60"/>
      <c r="J1209" s="60"/>
      <c r="K1209" s="60">
        <f>'PERSONALIZADA INDEX'!$C$65</f>
        <v>7.5902501369863012E-2</v>
      </c>
      <c r="L1209" s="60">
        <f>'PERSONALIZADA INDEX'!$D$65</f>
        <v>1.9874602739726028E-3</v>
      </c>
      <c r="M1209" s="60"/>
      <c r="N1209" s="60"/>
      <c r="O1209" s="60"/>
      <c r="P1209" s="60"/>
    </row>
    <row r="1210" spans="1:25">
      <c r="A1210" s="3" t="str">
        <f t="shared" si="998"/>
        <v xml:space="preserve">3.0TDJUNIO-25PERSONALIZADA INDEX </v>
      </c>
      <c r="B1210" s="37" t="str">
        <f t="shared" si="999"/>
        <v xml:space="preserve">PERSONALIZADA INDEX </v>
      </c>
      <c r="C1210" s="3" t="s">
        <v>31</v>
      </c>
      <c r="D1210" s="38" t="str">
        <f>W28</f>
        <v>JUNIO-25</v>
      </c>
      <c r="E1210" s="60">
        <f>'PERSONALIZADA INDEX'!Z50/1000</f>
        <v>0</v>
      </c>
      <c r="F1210" s="60">
        <f>'PERSONALIZADA INDEX'!AA50/1000</f>
        <v>0</v>
      </c>
      <c r="G1210" s="60">
        <f>'PERSONALIZADA INDEX'!AB50/1000</f>
        <v>0.11842519933418146</v>
      </c>
      <c r="H1210" s="60">
        <f>'PERSONALIZADA INDEX'!AC50/1000</f>
        <v>0.11041792972911567</v>
      </c>
      <c r="I1210" s="60">
        <f>'PERSONALIZADA INDEX'!AD50/1000</f>
        <v>5.6041730667890879E-2</v>
      </c>
      <c r="J1210" s="60">
        <f>'PERSONALIZADA INDEX'!AE50/1000</f>
        <v>0.11461337216057101</v>
      </c>
      <c r="K1210" s="60">
        <f>'PERSONALIZADA INDEX'!$C$66</f>
        <v>5.5827197260273971E-2</v>
      </c>
      <c r="L1210" s="60">
        <f>'PERSONALIZADA INDEX'!$D$66</f>
        <v>2.9089372602739725E-2</v>
      </c>
      <c r="M1210" s="60">
        <f>'PERSONALIZADA INDEX'!$E$66</f>
        <v>1.2278175342465752E-2</v>
      </c>
      <c r="N1210" s="60">
        <f>'PERSONALIZADA INDEX'!$F$66</f>
        <v>1.0647487671232877E-2</v>
      </c>
      <c r="O1210" s="60">
        <f>'PERSONALIZADA INDEX'!$G$66</f>
        <v>6.8872630136986293E-3</v>
      </c>
      <c r="P1210" s="60">
        <f>'PERSONALIZADA INDEX'!$H$66</f>
        <v>3.9514712328767125E-3</v>
      </c>
    </row>
    <row r="1211" spans="1:25">
      <c r="A1211" s="3" t="str">
        <f t="shared" si="998"/>
        <v xml:space="preserve">6.1TDJUNIO-25PERSONALIZADA INDEX </v>
      </c>
      <c r="B1211" s="37" t="str">
        <f t="shared" si="999"/>
        <v xml:space="preserve">PERSONALIZADA INDEX </v>
      </c>
      <c r="C1211" s="3" t="s">
        <v>32</v>
      </c>
      <c r="D1211" s="38" t="str">
        <f>W28</f>
        <v>JUNIO-25</v>
      </c>
      <c r="E1211" s="60">
        <f>'PERSONALIZADA INDEX'!G50/1000</f>
        <v>0</v>
      </c>
      <c r="F1211" s="60">
        <f>'PERSONALIZADA INDEX'!H50/1000</f>
        <v>0</v>
      </c>
      <c r="G1211" s="60">
        <f>'PERSONALIZADA INDEX'!I50/1000</f>
        <v>0.10487916211841046</v>
      </c>
      <c r="H1211" s="60">
        <f>'PERSONALIZADA INDEX'!J50/1000</f>
        <v>9.9065023970964824E-2</v>
      </c>
      <c r="I1211" s="60">
        <f>'PERSONALIZADA INDEX'!K50/1000</f>
        <v>4.8624881457397726E-2</v>
      </c>
      <c r="J1211" s="60">
        <f>'PERSONALIZADA INDEX'!L50/1000</f>
        <v>0.10350222412917416</v>
      </c>
      <c r="K1211" s="60">
        <f>'PERSONALIZADA INDEX'!$C$67</f>
        <v>8.1083200000000008E-2</v>
      </c>
      <c r="L1211" s="60">
        <f>'PERSONALIZADA INDEX'!$D$67</f>
        <v>4.2506052054794519E-2</v>
      </c>
      <c r="M1211" s="60">
        <f>'PERSONALIZADA INDEX'!$E$67</f>
        <v>1.8635290410958905E-2</v>
      </c>
      <c r="N1211" s="60">
        <f>'PERSONALIZADA INDEX'!$F$67</f>
        <v>1.4777613698630138E-2</v>
      </c>
      <c r="O1211" s="60">
        <f>'PERSONALIZADA INDEX'!$G$67</f>
        <v>5.8222273972602734E-3</v>
      </c>
      <c r="P1211" s="60">
        <f>'PERSONALIZADA INDEX'!$H$67</f>
        <v>2.7511808219178083E-3</v>
      </c>
    </row>
    <row r="1212" spans="1:25">
      <c r="A1212" s="3" t="str">
        <f t="shared" si="998"/>
        <v xml:space="preserve">2.0TDJULIO-25PERSONALIZADA INDEX </v>
      </c>
      <c r="B1212" s="37" t="str">
        <f t="shared" si="999"/>
        <v xml:space="preserve">PERSONALIZADA INDEX </v>
      </c>
      <c r="C1212" s="3" t="s">
        <v>56</v>
      </c>
      <c r="D1212" s="38" t="str">
        <f>W29</f>
        <v>JULIO-25</v>
      </c>
      <c r="E1212" s="60">
        <f>'PERSONALIZADA INDEX'!AT51/1000</f>
        <v>0.17557157644054069</v>
      </c>
      <c r="F1212" s="60">
        <f>'PERSONALIZADA INDEX'!AU51/1000</f>
        <v>0.12886717464982778</v>
      </c>
      <c r="G1212" s="60">
        <f>'PERSONALIZADA INDEX'!AV51/1000</f>
        <v>0.10496338046650146</v>
      </c>
      <c r="H1212" s="60"/>
      <c r="I1212" s="60"/>
      <c r="J1212" s="60"/>
      <c r="K1212" s="60">
        <f>'PERSONALIZADA INDEX'!$C$65</f>
        <v>7.5902501369863012E-2</v>
      </c>
      <c r="L1212" s="60">
        <f>'PERSONALIZADA INDEX'!$D$65</f>
        <v>1.9874602739726028E-3</v>
      </c>
      <c r="M1212" s="60"/>
      <c r="N1212" s="60"/>
      <c r="O1212" s="60"/>
      <c r="P1212" s="60"/>
    </row>
    <row r="1213" spans="1:25">
      <c r="A1213" s="3" t="str">
        <f t="shared" ref="A1213:A1248" si="1000">C1213&amp;D1213&amp;B1213</f>
        <v xml:space="preserve">3.0TDJULIO-25PERSONALIZADA INDEX </v>
      </c>
      <c r="B1213" s="37" t="str">
        <f t="shared" si="999"/>
        <v xml:space="preserve">PERSONALIZADA INDEX </v>
      </c>
      <c r="C1213" s="3" t="s">
        <v>31</v>
      </c>
      <c r="D1213" s="38" t="str">
        <f>W29</f>
        <v>JULIO-25</v>
      </c>
      <c r="E1213" s="60">
        <f>'PERSONALIZADA INDEX'!Z51/1000</f>
        <v>0.14793087859917414</v>
      </c>
      <c r="F1213" s="60">
        <f>'PERSONALIZADA INDEX'!AA51/1000</f>
        <v>0.13567901256017373</v>
      </c>
      <c r="G1213" s="60">
        <f>'PERSONALIZADA INDEX'!AB51/1000</f>
        <v>0.11842519933418146</v>
      </c>
      <c r="H1213" s="60">
        <f>'PERSONALIZADA INDEX'!AC51/1000</f>
        <v>0.11041792972911567</v>
      </c>
      <c r="I1213" s="60">
        <f>'PERSONALIZADA INDEX'!AD51/1000</f>
        <v>0</v>
      </c>
      <c r="J1213" s="60">
        <f>'PERSONALIZADA INDEX'!AE51/1000</f>
        <v>0.10557140810144049</v>
      </c>
      <c r="K1213" s="60">
        <f>'PERSONALIZADA INDEX'!$C$66</f>
        <v>5.5827197260273971E-2</v>
      </c>
      <c r="L1213" s="60">
        <f>'PERSONALIZADA INDEX'!$D$66</f>
        <v>2.9089372602739725E-2</v>
      </c>
      <c r="M1213" s="60">
        <f>'PERSONALIZADA INDEX'!$E$66</f>
        <v>1.2278175342465752E-2</v>
      </c>
      <c r="N1213" s="60">
        <f>'PERSONALIZADA INDEX'!$F$66</f>
        <v>1.0647487671232877E-2</v>
      </c>
      <c r="O1213" s="60">
        <f>'PERSONALIZADA INDEX'!$G$66</f>
        <v>6.8872630136986293E-3</v>
      </c>
      <c r="P1213" s="60">
        <f>'PERSONALIZADA INDEX'!$H$66</f>
        <v>3.9514712328767125E-3</v>
      </c>
    </row>
    <row r="1214" spans="1:25">
      <c r="A1214" s="3" t="str">
        <f t="shared" si="1000"/>
        <v xml:space="preserve">6.1TDJULIO-25PERSONALIZADA INDEX </v>
      </c>
      <c r="B1214" s="37" t="str">
        <f t="shared" si="999"/>
        <v xml:space="preserve">PERSONALIZADA INDEX </v>
      </c>
      <c r="C1214" s="3" t="s">
        <v>32</v>
      </c>
      <c r="D1214" s="38" t="str">
        <f>W29</f>
        <v>JULIO-25</v>
      </c>
      <c r="E1214" s="60">
        <f>'PERSONALIZADA INDEX'!G51/1000</f>
        <v>0.12534535123096641</v>
      </c>
      <c r="F1214" s="60">
        <f>'PERSONALIZADA INDEX'!H51/1000</f>
        <v>0.11622449559094036</v>
      </c>
      <c r="G1214" s="60">
        <f>'PERSONALIZADA INDEX'!I51/1000</f>
        <v>0.10487916211841046</v>
      </c>
      <c r="H1214" s="60">
        <f>'PERSONALIZADA INDEX'!J51/1000</f>
        <v>9.9065023970964824E-2</v>
      </c>
      <c r="I1214" s="60">
        <f>'PERSONALIZADA INDEX'!K51/1000</f>
        <v>0</v>
      </c>
      <c r="J1214" s="60">
        <f>'PERSONALIZADA INDEX'!L51/1000</f>
        <v>9.5330330938104502E-2</v>
      </c>
      <c r="K1214" s="60">
        <f>'PERSONALIZADA INDEX'!$C$67</f>
        <v>8.1083200000000008E-2</v>
      </c>
      <c r="L1214" s="60">
        <f>'PERSONALIZADA INDEX'!$D$67</f>
        <v>4.2506052054794519E-2</v>
      </c>
      <c r="M1214" s="60">
        <f>'PERSONALIZADA INDEX'!$E$67</f>
        <v>1.8635290410958905E-2</v>
      </c>
      <c r="N1214" s="60">
        <f>'PERSONALIZADA INDEX'!$F$67</f>
        <v>1.4777613698630138E-2</v>
      </c>
      <c r="O1214" s="60">
        <f>'PERSONALIZADA INDEX'!$G$67</f>
        <v>5.8222273972602734E-3</v>
      </c>
      <c r="P1214" s="60">
        <f>'PERSONALIZADA INDEX'!$H$67</f>
        <v>2.7511808219178083E-3</v>
      </c>
    </row>
    <row r="1215" spans="1:25">
      <c r="A1215" s="3" t="str">
        <f t="shared" si="1000"/>
        <v xml:space="preserve">2.0TDAGOSTO-25PERSONALIZADA INDEX </v>
      </c>
      <c r="B1215" s="37" t="str">
        <f t="shared" si="999"/>
        <v xml:space="preserve">PERSONALIZADA INDEX </v>
      </c>
      <c r="C1215" s="3" t="s">
        <v>56</v>
      </c>
      <c r="D1215" s="38" t="str">
        <f>W30</f>
        <v>AGOSTO-25</v>
      </c>
      <c r="E1215" s="60">
        <f>'PERSONALIZADA INDEX'!AT52/1000</f>
        <v>0.17236151520527931</v>
      </c>
      <c r="F1215" s="60">
        <f>'PERSONALIZADA INDEX'!AU52/1000</f>
        <v>0.12041260875102605</v>
      </c>
      <c r="G1215" s="60">
        <f>'PERSONALIZADA INDEX'!AV52/1000</f>
        <v>0.10201177021872833</v>
      </c>
      <c r="H1215" s="60"/>
      <c r="I1215" s="60"/>
      <c r="J1215" s="60"/>
      <c r="K1215" s="60">
        <f>'PERSONALIZADA INDEX'!$C$65</f>
        <v>7.5902501369863012E-2</v>
      </c>
      <c r="L1215" s="60">
        <f>'PERSONALIZADA INDEX'!$D$65</f>
        <v>1.9874602739726028E-3</v>
      </c>
      <c r="M1215" s="60"/>
      <c r="N1215" s="60"/>
      <c r="O1215" s="60"/>
      <c r="P1215" s="60"/>
    </row>
    <row r="1216" spans="1:25">
      <c r="A1216" s="3" t="str">
        <f t="shared" si="1000"/>
        <v xml:space="preserve">3.0TDAGOSTO-25PERSONALIZADA INDEX </v>
      </c>
      <c r="B1216" s="37" t="str">
        <f t="shared" si="999"/>
        <v xml:space="preserve">PERSONALIZADA INDEX </v>
      </c>
      <c r="C1216" s="3" t="s">
        <v>31</v>
      </c>
      <c r="D1216" s="38" t="str">
        <f>W30</f>
        <v>AGOSTO-25</v>
      </c>
      <c r="E1216" s="60">
        <f>'PERSONALIZADA INDEX'!Z52/1000</f>
        <v>0.14793087859917414</v>
      </c>
      <c r="F1216" s="60">
        <f>'PERSONALIZADA INDEX'!AA52/1000</f>
        <v>0.13567901256017373</v>
      </c>
      <c r="G1216" s="60">
        <f>'PERSONALIZADA INDEX'!AB52/1000</f>
        <v>0.11356910708502277</v>
      </c>
      <c r="H1216" s="60">
        <f>'PERSONALIZADA INDEX'!AC52/1000</f>
        <v>0.10346393765218012</v>
      </c>
      <c r="I1216" s="60">
        <f>'PERSONALIZADA INDEX'!AD52/1000</f>
        <v>0</v>
      </c>
      <c r="J1216" s="60">
        <f>'PERSONALIZADA INDEX'!AE52/1000</f>
        <v>0.10261979785366733</v>
      </c>
      <c r="K1216" s="60">
        <f>'PERSONALIZADA INDEX'!$C$66</f>
        <v>5.5827197260273971E-2</v>
      </c>
      <c r="L1216" s="60">
        <f>'PERSONALIZADA INDEX'!$D$66</f>
        <v>2.9089372602739725E-2</v>
      </c>
      <c r="M1216" s="60">
        <f>'PERSONALIZADA INDEX'!$E$66</f>
        <v>1.2278175342465752E-2</v>
      </c>
      <c r="N1216" s="60">
        <f>'PERSONALIZADA INDEX'!$F$66</f>
        <v>1.0647487671232877E-2</v>
      </c>
      <c r="O1216" s="60">
        <f>'PERSONALIZADA INDEX'!$G$66</f>
        <v>6.8872630136986293E-3</v>
      </c>
      <c r="P1216" s="60">
        <f>'PERSONALIZADA INDEX'!$H$66</f>
        <v>3.9514712328767125E-3</v>
      </c>
    </row>
    <row r="1217" spans="1:16">
      <c r="A1217" s="3" t="str">
        <f t="shared" si="1000"/>
        <v xml:space="preserve">6.1TDAGOSTO-25PERSONALIZADA INDEX </v>
      </c>
      <c r="B1217" s="37" t="str">
        <f t="shared" si="999"/>
        <v xml:space="preserve">PERSONALIZADA INDEX </v>
      </c>
      <c r="C1217" s="3" t="s">
        <v>32</v>
      </c>
      <c r="D1217" s="38" t="str">
        <f>W30</f>
        <v>AGOSTO-25</v>
      </c>
      <c r="E1217" s="60">
        <f>'PERSONALIZADA INDEX'!G52/1000</f>
        <v>0.12534535123096641</v>
      </c>
      <c r="F1217" s="60">
        <f>'PERSONALIZADA INDEX'!H52/1000</f>
        <v>0.11622449559094036</v>
      </c>
      <c r="G1217" s="60">
        <f>'PERSONALIZADA INDEX'!I52/1000</f>
        <v>0.10027937017562893</v>
      </c>
      <c r="H1217" s="60">
        <f>'PERSONALIZADA INDEX'!J52/1000</f>
        <v>9.2652820485701698E-2</v>
      </c>
      <c r="I1217" s="60">
        <f>'PERSONALIZADA INDEX'!K52/1000</f>
        <v>0</v>
      </c>
      <c r="J1217" s="60">
        <f>'PERSONALIZADA INDEX'!L52/1000</f>
        <v>9.2614275976540428E-2</v>
      </c>
      <c r="K1217" s="60">
        <f>'PERSONALIZADA INDEX'!$C$67</f>
        <v>8.1083200000000008E-2</v>
      </c>
      <c r="L1217" s="60">
        <f>'PERSONALIZADA INDEX'!$D$67</f>
        <v>4.2506052054794519E-2</v>
      </c>
      <c r="M1217" s="60">
        <f>'PERSONALIZADA INDEX'!$E$67</f>
        <v>1.8635290410958905E-2</v>
      </c>
      <c r="N1217" s="60">
        <f>'PERSONALIZADA INDEX'!$F$67</f>
        <v>1.4777613698630138E-2</v>
      </c>
      <c r="O1217" s="60">
        <f>'PERSONALIZADA INDEX'!$G$67</f>
        <v>5.8222273972602734E-3</v>
      </c>
      <c r="P1217" s="60">
        <f>'PERSONALIZADA INDEX'!$H$67</f>
        <v>2.7511808219178083E-3</v>
      </c>
    </row>
    <row r="1218" spans="1:16">
      <c r="A1218" s="3" t="str">
        <f t="shared" si="1000"/>
        <v xml:space="preserve">2.0TDSEPTIEMBRE-25PERSONALIZADA INDEX </v>
      </c>
      <c r="B1218" s="37" t="str">
        <f t="shared" si="999"/>
        <v xml:space="preserve">PERSONALIZADA INDEX </v>
      </c>
      <c r="C1218" s="3" t="s">
        <v>56</v>
      </c>
      <c r="D1218" s="38" t="str">
        <f>W31</f>
        <v>SEPTIEMBRE-25</v>
      </c>
      <c r="E1218" s="60">
        <f>'PERSONALIZADA INDEX'!AT53/1000</f>
        <v>0.1693430515664068</v>
      </c>
      <c r="F1218" s="60">
        <f>'PERSONALIZADA INDEX'!AU53/1000</f>
        <v>0.11137345623335228</v>
      </c>
      <c r="G1218" s="60">
        <f>'PERSONALIZADA INDEX'!AV53/1000</f>
        <v>9.917217626987257E-2</v>
      </c>
      <c r="H1218" s="60"/>
      <c r="I1218" s="60"/>
      <c r="J1218" s="60"/>
      <c r="K1218" s="60">
        <f>'PERSONALIZADA INDEX'!$C$65</f>
        <v>7.5902501369863012E-2</v>
      </c>
      <c r="L1218" s="60">
        <f>'PERSONALIZADA INDEX'!$D$65</f>
        <v>1.9874602739726028E-3</v>
      </c>
      <c r="M1218" s="60"/>
      <c r="N1218" s="60"/>
      <c r="O1218" s="60"/>
      <c r="P1218" s="60"/>
    </row>
    <row r="1219" spans="1:16">
      <c r="A1219" s="3" t="str">
        <f t="shared" si="1000"/>
        <v xml:space="preserve">3.0TDSEPTIEMBRE-25PERSONALIZADA INDEX </v>
      </c>
      <c r="B1219" s="37" t="str">
        <f t="shared" si="999"/>
        <v xml:space="preserve">PERSONALIZADA INDEX </v>
      </c>
      <c r="C1219" s="3" t="s">
        <v>31</v>
      </c>
      <c r="D1219" s="38" t="str">
        <f>W31</f>
        <v>SEPTIEMBRE-25</v>
      </c>
      <c r="E1219" s="60">
        <f>'PERSONALIZADA INDEX'!Z53/1000</f>
        <v>0</v>
      </c>
      <c r="F1219" s="60">
        <f>'PERSONALIZADA INDEX'!AA53/1000</f>
        <v>0</v>
      </c>
      <c r="G1219" s="60">
        <f>'PERSONALIZADA INDEX'!AB53/1000</f>
        <v>0.11082200757364821</v>
      </c>
      <c r="H1219" s="60">
        <f>'PERSONALIZADA INDEX'!AC53/1000</f>
        <v>9.3196675660573075E-2</v>
      </c>
      <c r="I1219" s="60">
        <f>IFERROR('PERSONALIZADA INDEX'!AD53/1000,0)</f>
        <v>0.10872086670433793</v>
      </c>
      <c r="J1219" s="60">
        <f>'PERSONALIZADA INDEX'!AE53/1000</f>
        <v>9.9781826008726968E-2</v>
      </c>
      <c r="K1219" s="60">
        <f>'PERSONALIZADA INDEX'!$C$66</f>
        <v>5.5827197260273971E-2</v>
      </c>
      <c r="L1219" s="60">
        <f>'PERSONALIZADA INDEX'!$D$66</f>
        <v>2.9089372602739725E-2</v>
      </c>
      <c r="M1219" s="60">
        <f>'PERSONALIZADA INDEX'!$E$66</f>
        <v>1.2278175342465752E-2</v>
      </c>
      <c r="N1219" s="60">
        <f>'PERSONALIZADA INDEX'!$F$66</f>
        <v>1.0647487671232877E-2</v>
      </c>
      <c r="O1219" s="60">
        <f>'PERSONALIZADA INDEX'!$G$66</f>
        <v>6.8872630136986293E-3</v>
      </c>
      <c r="P1219" s="60">
        <f>'PERSONALIZADA INDEX'!$H$66</f>
        <v>3.9514712328767125E-3</v>
      </c>
    </row>
    <row r="1220" spans="1:16">
      <c r="A1220" s="3" t="str">
        <f t="shared" si="1000"/>
        <v xml:space="preserve">6.1TDSEPTIEMBRE-25PERSONALIZADA INDEX </v>
      </c>
      <c r="B1220" s="37" t="str">
        <f t="shared" si="999"/>
        <v xml:space="preserve">PERSONALIZADA INDEX </v>
      </c>
      <c r="C1220" s="3" t="s">
        <v>32</v>
      </c>
      <c r="D1220" s="38" t="str">
        <f>W31</f>
        <v>SEPTIEMBRE-25</v>
      </c>
      <c r="E1220" s="60">
        <f>'PERSONALIZADA INDEX'!G53/1000</f>
        <v>0</v>
      </c>
      <c r="F1220" s="60">
        <f>'PERSONALIZADA INDEX'!H53/1000</f>
        <v>0</v>
      </c>
      <c r="G1220" s="60">
        <f>'PERSONALIZADA INDEX'!I53/1000</f>
        <v>9.7827561074426181E-2</v>
      </c>
      <c r="H1220" s="60">
        <f>'PERSONALIZADA INDEX'!J53/1000</f>
        <v>8.3069450188619415E-2</v>
      </c>
      <c r="I1220" s="60">
        <f>IFERROR('PERSONALIZADA INDEX'!K53/1000,0)</f>
        <v>9.8000361091909599E-2</v>
      </c>
      <c r="J1220" s="60">
        <f>'PERSONALIZADA INDEX'!L53/1000</f>
        <v>8.9935452686544251E-2</v>
      </c>
      <c r="K1220" s="60">
        <f>'PERSONALIZADA INDEX'!$C$67</f>
        <v>8.1083200000000008E-2</v>
      </c>
      <c r="L1220" s="60">
        <f>'PERSONALIZADA INDEX'!$D$67</f>
        <v>4.2506052054794519E-2</v>
      </c>
      <c r="M1220" s="60">
        <f>'PERSONALIZADA INDEX'!$E$67</f>
        <v>1.8635290410958905E-2</v>
      </c>
      <c r="N1220" s="60">
        <f>'PERSONALIZADA INDEX'!$F$67</f>
        <v>1.4777613698630138E-2</v>
      </c>
      <c r="O1220" s="60">
        <f>'PERSONALIZADA INDEX'!$G$67</f>
        <v>5.8222273972602734E-3</v>
      </c>
      <c r="P1220" s="60">
        <f>'PERSONALIZADA INDEX'!$H$67</f>
        <v>2.7511808219178083E-3</v>
      </c>
    </row>
    <row r="1221" spans="1:16">
      <c r="A1221" s="3" t="str">
        <f t="shared" si="1000"/>
        <v xml:space="preserve">2.0TDOCTUBRE-25PERSONALIZADA INDEX </v>
      </c>
      <c r="B1221" s="37" t="str">
        <f t="shared" si="999"/>
        <v xml:space="preserve">PERSONALIZADA INDEX </v>
      </c>
      <c r="C1221" s="3" t="s">
        <v>56</v>
      </c>
      <c r="D1221" s="38" t="str">
        <f>W32</f>
        <v>OCTUBRE-25</v>
      </c>
      <c r="E1221" s="60">
        <f>'PERSONALIZADA INDEX'!AT54/1000</f>
        <v>0.19594298416854111</v>
      </c>
      <c r="F1221" s="60">
        <f>'PERSONALIZADA INDEX'!AU54/1000</f>
        <v>0.13682596740247366</v>
      </c>
      <c r="G1221" s="60">
        <f>'PERSONALIZADA INDEX'!AV54/1000</f>
        <v>0.1111578252668243</v>
      </c>
      <c r="H1221" s="60"/>
      <c r="I1221" s="60"/>
      <c r="J1221" s="60"/>
      <c r="K1221" s="60">
        <f>'PERSONALIZADA INDEX'!$C$65</f>
        <v>7.5902501369863012E-2</v>
      </c>
      <c r="L1221" s="60">
        <f>'PERSONALIZADA INDEX'!$D$65</f>
        <v>1.9874602739726028E-3</v>
      </c>
      <c r="M1221" s="60"/>
      <c r="N1221" s="60"/>
      <c r="O1221" s="60"/>
      <c r="P1221" s="60"/>
    </row>
    <row r="1222" spans="1:16">
      <c r="A1222" s="3" t="str">
        <f t="shared" si="1000"/>
        <v xml:space="preserve">3.0TDOCTUBRE-25PERSONALIZADA INDEX </v>
      </c>
      <c r="B1222" s="37" t="str">
        <f t="shared" si="999"/>
        <v xml:space="preserve">PERSONALIZADA INDEX </v>
      </c>
      <c r="C1222" s="3" t="s">
        <v>31</v>
      </c>
      <c r="D1222" s="38" t="str">
        <f>W32</f>
        <v>OCTUBRE-25</v>
      </c>
      <c r="E1222" s="60">
        <f>'PERSONALIZADA INDEX'!Z54/1000</f>
        <v>0</v>
      </c>
      <c r="F1222" s="60">
        <f>'PERSONALIZADA INDEX'!AA54/1000</f>
        <v>0</v>
      </c>
      <c r="G1222" s="60">
        <f>'PERSONALIZADA INDEX'!AB54/1000</f>
        <v>0.11082200757364821</v>
      </c>
      <c r="H1222" s="60">
        <f>'PERSONALIZADA INDEX'!AC54/1000</f>
        <v>0.13083861022229498</v>
      </c>
      <c r="I1222" s="60">
        <f>'PERSONALIZADA INDEX'!AD54/1000</f>
        <v>0.10872086670433793</v>
      </c>
      <c r="J1222" s="60">
        <f>'PERSONALIZADA INDEX'!AE54/1000</f>
        <v>0.1117674750056787</v>
      </c>
      <c r="K1222" s="60">
        <f>'PERSONALIZADA INDEX'!$C$66</f>
        <v>5.5827197260273971E-2</v>
      </c>
      <c r="L1222" s="60">
        <f>'PERSONALIZADA INDEX'!$D$66</f>
        <v>2.9089372602739725E-2</v>
      </c>
      <c r="M1222" s="60">
        <f>'PERSONALIZADA INDEX'!$E$66</f>
        <v>1.2278175342465752E-2</v>
      </c>
      <c r="N1222" s="60">
        <f>'PERSONALIZADA INDEX'!$F$66</f>
        <v>1.0647487671232877E-2</v>
      </c>
      <c r="O1222" s="60">
        <f>'PERSONALIZADA INDEX'!$G$66</f>
        <v>6.8872630136986293E-3</v>
      </c>
      <c r="P1222" s="60">
        <f>'PERSONALIZADA INDEX'!$H$66</f>
        <v>3.9514712328767125E-3</v>
      </c>
    </row>
    <row r="1223" spans="1:16">
      <c r="A1223" s="3" t="str">
        <f t="shared" si="1000"/>
        <v xml:space="preserve">6.1TDOCTUBRE-25PERSONALIZADA INDEX </v>
      </c>
      <c r="B1223" s="37" t="str">
        <f t="shared" si="999"/>
        <v xml:space="preserve">PERSONALIZADA INDEX </v>
      </c>
      <c r="C1223" s="3" t="s">
        <v>32</v>
      </c>
      <c r="D1223" s="38" t="str">
        <f>W32</f>
        <v>OCTUBRE-25</v>
      </c>
      <c r="E1223" s="60">
        <f>'PERSONALIZADA INDEX'!G54/1000</f>
        <v>0</v>
      </c>
      <c r="F1223" s="60">
        <f>'PERSONALIZADA INDEX'!H54/1000</f>
        <v>0</v>
      </c>
      <c r="G1223" s="60">
        <f>'PERSONALIZADA INDEX'!I54/1000</f>
        <v>9.7827561074426181E-2</v>
      </c>
      <c r="H1223" s="60">
        <f>'PERSONALIZADA INDEX'!J54/1000</f>
        <v>0.11815835839883783</v>
      </c>
      <c r="I1223" s="60">
        <f>'PERSONALIZADA INDEX'!K54/1000</f>
        <v>9.8000361091909599E-2</v>
      </c>
      <c r="J1223" s="60">
        <f>'PERSONALIZADA INDEX'!L54/1000</f>
        <v>0.10095639375170594</v>
      </c>
      <c r="K1223" s="60">
        <f>'PERSONALIZADA INDEX'!$C$67</f>
        <v>8.1083200000000008E-2</v>
      </c>
      <c r="L1223" s="60">
        <f>'PERSONALIZADA INDEX'!$D$67</f>
        <v>4.2506052054794519E-2</v>
      </c>
      <c r="M1223" s="60">
        <f>'PERSONALIZADA INDEX'!$E$67</f>
        <v>1.8635290410958905E-2</v>
      </c>
      <c r="N1223" s="60">
        <f>'PERSONALIZADA INDEX'!$F$67</f>
        <v>1.4777613698630138E-2</v>
      </c>
      <c r="O1223" s="60">
        <f>'PERSONALIZADA INDEX'!$G$67</f>
        <v>5.8222273972602734E-3</v>
      </c>
      <c r="P1223" s="60">
        <f>'PERSONALIZADA INDEX'!$H$67</f>
        <v>2.7511808219178083E-3</v>
      </c>
    </row>
    <row r="1224" spans="1:16">
      <c r="A1224" s="3" t="str">
        <f t="shared" si="1000"/>
        <v xml:space="preserve">2.0TDNOVIEMBRE-25PERSONALIZADA INDEX </v>
      </c>
      <c r="B1224" s="37" t="str">
        <f t="shared" si="999"/>
        <v xml:space="preserve">PERSONALIZADA INDEX </v>
      </c>
      <c r="C1224" s="3" t="s">
        <v>56</v>
      </c>
      <c r="D1224" s="38" t="str">
        <f>W33</f>
        <v>NOVIEMBRE-25</v>
      </c>
      <c r="E1224" s="60">
        <f>'PERSONALIZADA INDEX'!AT55/1000</f>
        <v>0.17245188474750481</v>
      </c>
      <c r="F1224" s="60">
        <f>'PERSONALIZADA INDEX'!AU55/1000</f>
        <v>0.11880192010189844</v>
      </c>
      <c r="G1224" s="60">
        <f>'PERSONALIZADA INDEX'!AV55/1000</f>
        <v>8.9094409516424916E-2</v>
      </c>
      <c r="H1224" s="60"/>
      <c r="I1224" s="60"/>
      <c r="J1224" s="60"/>
      <c r="K1224" s="60">
        <f>'PERSONALIZADA INDEX'!$C$65</f>
        <v>7.5902501369863012E-2</v>
      </c>
      <c r="L1224" s="60">
        <f>'PERSONALIZADA INDEX'!$D$65</f>
        <v>1.9874602739726028E-3</v>
      </c>
      <c r="M1224" s="60"/>
      <c r="N1224" s="60"/>
      <c r="O1224" s="60"/>
      <c r="P1224" s="60"/>
    </row>
    <row r="1225" spans="1:16">
      <c r="A1225" s="3" t="str">
        <f t="shared" si="1000"/>
        <v xml:space="preserve">3.0TDNOVIEMBRE-25PERSONALIZADA INDEX </v>
      </c>
      <c r="B1225" s="37" t="str">
        <f t="shared" si="999"/>
        <v xml:space="preserve">PERSONALIZADA INDEX </v>
      </c>
      <c r="C1225" s="3" t="s">
        <v>31</v>
      </c>
      <c r="D1225" s="38" t="str">
        <f>W33</f>
        <v>NOVIEMBRE-25</v>
      </c>
      <c r="E1225" s="60">
        <f>IFERROR('PERSONALIZADA INDEX'!Z55/1000,0)</f>
        <v>0.17453566939208467</v>
      </c>
      <c r="F1225" s="60">
        <f>'PERSONALIZADA INDEX'!AA55/1000</f>
        <v>0.12673780675414056</v>
      </c>
      <c r="G1225" s="60">
        <f>'PERSONALIZADA INDEX'!AB55/1000</f>
        <v>0.11056376839999363</v>
      </c>
      <c r="H1225" s="60">
        <f>'PERSONALIZADA INDEX'!AC55/1000</f>
        <v>0.13083861022229498</v>
      </c>
      <c r="I1225" s="60">
        <f>'PERSONALIZADA INDEX'!AD55/1000</f>
        <v>0.10872086670433793</v>
      </c>
      <c r="J1225" s="60">
        <f>'PERSONALIZADA INDEX'!AE55/1000</f>
        <v>8.97040592552793E-2</v>
      </c>
      <c r="K1225" s="60">
        <f>'PERSONALIZADA INDEX'!$C$66</f>
        <v>5.5827197260273971E-2</v>
      </c>
      <c r="L1225" s="60">
        <f>'PERSONALIZADA INDEX'!$D$66</f>
        <v>2.9089372602739725E-2</v>
      </c>
      <c r="M1225" s="60">
        <f>'PERSONALIZADA INDEX'!$E$66</f>
        <v>1.2278175342465752E-2</v>
      </c>
      <c r="N1225" s="60">
        <f>'PERSONALIZADA INDEX'!$F$66</f>
        <v>1.0647487671232877E-2</v>
      </c>
      <c r="O1225" s="60">
        <f>'PERSONALIZADA INDEX'!$G$66</f>
        <v>6.8872630136986293E-3</v>
      </c>
      <c r="P1225" s="60">
        <f>'PERSONALIZADA INDEX'!$H$66</f>
        <v>3.9514712328767125E-3</v>
      </c>
    </row>
    <row r="1226" spans="1:16">
      <c r="A1226" s="3" t="str">
        <f t="shared" si="1000"/>
        <v xml:space="preserve">6.1TDNOVIEMBRE-25PERSONALIZADA INDEX </v>
      </c>
      <c r="B1226" s="37" t="str">
        <f t="shared" si="999"/>
        <v xml:space="preserve">PERSONALIZADA INDEX </v>
      </c>
      <c r="C1226" s="3" t="s">
        <v>32</v>
      </c>
      <c r="D1226" s="38" t="str">
        <f>W33</f>
        <v>NOVIEMBRE-25</v>
      </c>
      <c r="E1226" s="60">
        <f>IFERROR('PERSONALIZADA INDEX'!G55/1000,0)</f>
        <v>0.15005321598943946</v>
      </c>
      <c r="F1226" s="60">
        <f>'PERSONALIZADA INDEX'!H55/1000</f>
        <v>0.10823320416055025</v>
      </c>
      <c r="G1226" s="60">
        <f>'PERSONALIZADA INDEX'!I55/1000</f>
        <v>9.7264786301702585E-2</v>
      </c>
      <c r="H1226" s="60">
        <f>'PERSONALIZADA INDEX'!J55/1000</f>
        <v>0.11815835839883783</v>
      </c>
      <c r="I1226" s="60">
        <f>'PERSONALIZADA INDEX'!K55/1000</f>
        <v>9.8000361091909599E-2</v>
      </c>
      <c r="J1226" s="60">
        <f>'PERSONALIZADA INDEX'!L55/1000</f>
        <v>8.0668831122168397E-2</v>
      </c>
      <c r="K1226" s="60">
        <f>'PERSONALIZADA INDEX'!$C$67</f>
        <v>8.1083200000000008E-2</v>
      </c>
      <c r="L1226" s="60">
        <f>'PERSONALIZADA INDEX'!$D$67</f>
        <v>4.2506052054794519E-2</v>
      </c>
      <c r="M1226" s="60">
        <f>'PERSONALIZADA INDEX'!$E$67</f>
        <v>1.8635290410958905E-2</v>
      </c>
      <c r="N1226" s="60">
        <f>'PERSONALIZADA INDEX'!$F$67</f>
        <v>1.4777613698630138E-2</v>
      </c>
      <c r="O1226" s="60">
        <f>'PERSONALIZADA INDEX'!$G$67</f>
        <v>5.8222273972602734E-3</v>
      </c>
      <c r="P1226" s="60">
        <f>'PERSONALIZADA INDEX'!$H$67</f>
        <v>2.7511808219178083E-3</v>
      </c>
    </row>
    <row r="1227" spans="1:16">
      <c r="A1227" s="3" t="str">
        <f t="shared" si="1000"/>
        <v xml:space="preserve">2.0TDDICIEMBRE-25PERSONALIZADA INDEX </v>
      </c>
      <c r="B1227" s="37" t="str">
        <f t="shared" si="999"/>
        <v xml:space="preserve">PERSONALIZADA INDEX </v>
      </c>
      <c r="C1227" s="3" t="s">
        <v>56</v>
      </c>
      <c r="D1227" s="38" t="str">
        <f>W34</f>
        <v>DICIEMBRE-25</v>
      </c>
      <c r="E1227" s="60">
        <f>'PERSONALIZADA INDEX'!AT56/1000</f>
        <v>0.20119572927472337</v>
      </c>
      <c r="F1227" s="60">
        <f>'PERSONALIZADA INDEX'!AU56/1000</f>
        <v>0.14713925157315308</v>
      </c>
      <c r="G1227" s="60">
        <f>'PERSONALIZADA INDEX'!AV56/1000</f>
        <v>0.10238840713439426</v>
      </c>
      <c r="H1227" s="60"/>
      <c r="I1227" s="60"/>
      <c r="J1227" s="60"/>
      <c r="K1227" s="60">
        <f>'PERSONALIZADA INDEX'!$C$65</f>
        <v>7.5902501369863012E-2</v>
      </c>
      <c r="L1227" s="60">
        <f>'PERSONALIZADA INDEX'!$D$65</f>
        <v>1.9874602739726028E-3</v>
      </c>
      <c r="M1227" s="60"/>
      <c r="N1227" s="60"/>
      <c r="O1227" s="60"/>
      <c r="P1227" s="60"/>
    </row>
    <row r="1228" spans="1:16">
      <c r="A1228" s="3" t="str">
        <f t="shared" si="1000"/>
        <v xml:space="preserve">3.0TDDICIEMBRE-25PERSONALIZADA INDEX </v>
      </c>
      <c r="B1228" s="37" t="str">
        <f t="shared" si="999"/>
        <v xml:space="preserve">PERSONALIZADA INDEX </v>
      </c>
      <c r="C1228" s="3" t="s">
        <v>31</v>
      </c>
      <c r="D1228" s="38" t="str">
        <f>W34</f>
        <v>DICIEMBRE-25</v>
      </c>
      <c r="E1228" s="60">
        <f>'PERSONALIZADA INDEX'!Z56/1000</f>
        <v>0.17453566939208467</v>
      </c>
      <c r="F1228" s="60">
        <f>'PERSONALIZADA INDEX'!AA56/1000</f>
        <v>0.15173532605423576</v>
      </c>
      <c r="G1228" s="60">
        <f>'PERSONALIZADA INDEX'!AB56/1000</f>
        <v>0.11056376839999363</v>
      </c>
      <c r="H1228" s="60">
        <f>'PERSONALIZADA INDEX'!AC56/1000</f>
        <v>0</v>
      </c>
      <c r="I1228" s="60">
        <f>'PERSONALIZADA INDEX'!AD56/1000</f>
        <v>0</v>
      </c>
      <c r="J1228" s="60">
        <f>'PERSONALIZADA INDEX'!AE56/1000</f>
        <v>0.10300347717096897</v>
      </c>
      <c r="K1228" s="60">
        <f>'PERSONALIZADA INDEX'!$C$66</f>
        <v>5.5827197260273971E-2</v>
      </c>
      <c r="L1228" s="60">
        <f>'PERSONALIZADA INDEX'!$D$66</f>
        <v>2.9089372602739725E-2</v>
      </c>
      <c r="M1228" s="60">
        <f>'PERSONALIZADA INDEX'!$E$66</f>
        <v>1.2278175342465752E-2</v>
      </c>
      <c r="N1228" s="60">
        <f>'PERSONALIZADA INDEX'!$F$66</f>
        <v>1.0647487671232877E-2</v>
      </c>
      <c r="O1228" s="60">
        <f>'PERSONALIZADA INDEX'!$G$66</f>
        <v>6.8872630136986293E-3</v>
      </c>
      <c r="P1228" s="60">
        <f>'PERSONALIZADA INDEX'!$H$66</f>
        <v>3.9514712328767125E-3</v>
      </c>
    </row>
    <row r="1229" spans="1:16">
      <c r="A1229" s="3" t="str">
        <f t="shared" si="1000"/>
        <v xml:space="preserve">6.1TDDICIEMBRE-25PERSONALIZADA INDEX </v>
      </c>
      <c r="B1229" s="37" t="str">
        <f t="shared" si="999"/>
        <v xml:space="preserve">PERSONALIZADA INDEX </v>
      </c>
      <c r="C1229" s="3" t="s">
        <v>32</v>
      </c>
      <c r="D1229" s="38" t="str">
        <f>W34</f>
        <v>DICIEMBRE-25</v>
      </c>
      <c r="E1229" s="60">
        <f>'PERSONALIZADA INDEX'!G56/1000</f>
        <v>0.15005321598943946</v>
      </c>
      <c r="F1229" s="60">
        <f>'PERSONALIZADA INDEX'!H56/1000</f>
        <v>0.13122731624413164</v>
      </c>
      <c r="G1229" s="60">
        <f>'PERSONALIZADA INDEX'!I56/1000</f>
        <v>9.7264786301702585E-2</v>
      </c>
      <c r="H1229" s="60">
        <f>'PERSONALIZADA INDEX'!J56/1000</f>
        <v>0</v>
      </c>
      <c r="I1229" s="60">
        <f>'PERSONALIZADA INDEX'!K56/1000</f>
        <v>0</v>
      </c>
      <c r="J1229" s="60">
        <f>'PERSONALIZADA INDEX'!L56/1000</f>
        <v>9.2897797704374244E-2</v>
      </c>
      <c r="K1229" s="60">
        <f>'PERSONALIZADA INDEX'!$C$67</f>
        <v>8.1083200000000008E-2</v>
      </c>
      <c r="L1229" s="60">
        <f>'PERSONALIZADA INDEX'!$D$67</f>
        <v>4.2506052054794519E-2</v>
      </c>
      <c r="M1229" s="60">
        <f>'PERSONALIZADA INDEX'!$E$67</f>
        <v>1.8635290410958905E-2</v>
      </c>
      <c r="N1229" s="60">
        <f>'PERSONALIZADA INDEX'!$F$67</f>
        <v>1.4777613698630138E-2</v>
      </c>
      <c r="O1229" s="60">
        <f>'PERSONALIZADA INDEX'!$G$67</f>
        <v>5.8222273972602734E-3</v>
      </c>
      <c r="P1229" s="60">
        <f>'PERSONALIZADA INDEX'!$H$67</f>
        <v>2.7511808219178083E-3</v>
      </c>
    </row>
    <row r="1230" spans="1:16">
      <c r="A1230" s="3" t="str">
        <f t="shared" si="1000"/>
        <v>2.0TDENERO-26PERSONALIZADA OMIE + B</v>
      </c>
      <c r="B1230" s="37" t="s">
        <v>472</v>
      </c>
      <c r="C1230" s="3" t="s">
        <v>56</v>
      </c>
      <c r="D1230" s="3" t="str">
        <f>W23</f>
        <v>ENERO-26</v>
      </c>
      <c r="E1230" s="60" cm="1">
        <f t="array" ref="E1230">IFERROR(_xlfn.IFS($C1230="6.1TD",(INDEX('PERSONALIZADA OMIE + B '!$E$44:$L$56,MATCH($D1230,'PERSONALIZADA OMIE + B '!$E$44:$E$56,0),MATCH(E$5,'PERSONALIZADA OMIE + B '!$E$44:$L$44,0))/1000),$C1230="3.0TD",(INDEX('PERSONALIZADA OMIE + B '!$X$44:$AE$56,MATCH($D1230,'PERSONALIZADA OMIE + B '!$X$44:$X$56,0),MATCH(E$5,'PERSONALIZADA OMIE + B '!$X$44:$AE$44,0))/1000),$C1230="2.0TD",(INDEX('PERSONALIZADA OMIE + B '!$AR$44:$AV$56,MATCH($D1230,'PERSONALIZADA OMIE + B '!$AR$44:$AR$56,0),MATCH(E$5,'PERSONALIZADA OMIE + B '!$AR$44:$AV$44,0))/1000)),0)</f>
        <v>0.17729496483319998</v>
      </c>
      <c r="F1230" s="60" cm="1">
        <f t="array" ref="F1230">IFERROR(_xlfn.IFS($C1230="6.1TD",(INDEX('PERSONALIZADA OMIE + B '!$E$44:$L$56,MATCH($D1230,'PERSONALIZADA OMIE + B '!$E$44:$E$56,0),MATCH(F$5,'PERSONALIZADA OMIE + B '!$E$44:$L$44,0))/1000),$C1230="3.0TD",(INDEX('PERSONALIZADA OMIE + B '!$X$44:$AE$56,MATCH($D1230,'PERSONALIZADA OMIE + B '!$X$44:$X$56,0),MATCH(F$5,'PERSONALIZADA OMIE + B '!$X$44:$AE$44,0))/1000),$C1230="2.0TD",(INDEX('PERSONALIZADA OMIE + B '!$AR$44:$AV$56,MATCH($D1230,'PERSONALIZADA OMIE + B '!$AR$44:$AR$56,0),MATCH(F$5,'PERSONALIZADA OMIE + B '!$AR$44:$AV$44,0))/1000)),0)</f>
        <v>0.12020720352095798</v>
      </c>
      <c r="G1230" s="60" cm="1">
        <f t="array" ref="G1230">IFERROR(_xlfn.IFS($C1230="6.1TD",(INDEX('PERSONALIZADA OMIE + B '!$E$44:$L$56,MATCH($D1230,'PERSONALIZADA OMIE + B '!$E$44:$E$56,0),MATCH(G$5,'PERSONALIZADA OMIE + B '!$E$44:$L$44,0))/1000),$C1230="3.0TD",(INDEX('PERSONALIZADA OMIE + B '!$X$44:$AE$56,MATCH($D1230,'PERSONALIZADA OMIE + B '!$X$44:$X$56,0),MATCH(G$5,'PERSONALIZADA OMIE + B '!$X$44:$AE$44,0))/1000),$C1230="2.0TD",(INDEX('PERSONALIZADA OMIE + B '!$AR$44:$AV$56,MATCH($D1230,'PERSONALIZADA OMIE + B '!$AR$44:$AR$56,0),MATCH(G$5,'PERSONALIZADA OMIE + B '!$AR$44:$AV$44,0))/1000)),0)</f>
        <v>8.278477062954917E-2</v>
      </c>
      <c r="H1230" s="60" cm="1">
        <f t="array" ref="H1230">IFERROR(_xlfn.IFS($C1230="6.1TD",(INDEX('PERSONALIZADA OMIE + B '!$E$44:$L$56,MATCH($D1230,'PERSONALIZADA OMIE + B '!$E$44:$E$56,0),MATCH(H$5,'PERSONALIZADA OMIE + B '!$E$44:$L$44,0))/1000),$C1230="3.0TD",(INDEX('PERSONALIZADA OMIE + B '!$X$44:$AE$56,MATCH($D1230,'PERSONALIZADA OMIE + B '!$X$44:$X$56,0),MATCH(H$5,'PERSONALIZADA OMIE + B '!$X$44:$AE$44,0))/1000),$C1230="2.0TD",(INDEX('PERSONALIZADA OMIE + B '!$AR$44:$AV$56,MATCH($D1230,'PERSONALIZADA OMIE + B '!$AR$44:$AR$56,0),MATCH(H$5,'PERSONALIZADA OMIE + B '!$AR$44:$AV$44,0))/1000)),0)</f>
        <v>0</v>
      </c>
      <c r="I1230" s="60" cm="1">
        <f t="array" ref="I1230">IFERROR(_xlfn.IFS($C1230="6.1TD",(INDEX('PERSONALIZADA OMIE + B '!$E$44:$L$56,MATCH($D1230,'PERSONALIZADA OMIE + B '!$E$44:$E$56,0),MATCH(I$5,'PERSONALIZADA OMIE + B '!$E$44:$L$44,0))/1000),$C1230="3.0TD",(INDEX('PERSONALIZADA OMIE + B '!$X$44:$AE$56,MATCH($D1230,'PERSONALIZADA OMIE + B '!$X$44:$X$56,0),MATCH(I$5,'PERSONALIZADA OMIE + B '!$X$44:$AE$44,0))/1000),$C1230="2.0TD",(INDEX('PERSONALIZADA OMIE + B '!$AR$44:$AV$56,MATCH($D1230,'PERSONALIZADA OMIE + B '!$AR$44:$AR$56,0),MATCH(I$5,'PERSONALIZADA OMIE + B '!$AR$44:$AV$44,0))/1000)),0)</f>
        <v>0</v>
      </c>
      <c r="J1230" s="60" cm="1">
        <f t="array" ref="J1230">IFERROR(_xlfn.IFS($C1230="6.1TD",(INDEX('PERSONALIZADA OMIE + B '!$E$44:$L$56,MATCH($D1230,'PERSONALIZADA OMIE + B '!$E$44:$E$56,0),MATCH(J$5,'PERSONALIZADA OMIE + B '!$E$44:$L$44,0))/1000),$C1230="3.0TD",(INDEX('PERSONALIZADA OMIE + B '!$X$44:$AE$56,MATCH($D1230,'PERSONALIZADA OMIE + B '!$X$44:$X$56,0),MATCH(J$5,'PERSONALIZADA OMIE + B '!$X$44:$AE$44,0))/1000),$C1230="2.0TD",(INDEX('PERSONALIZADA OMIE + B '!$AR$44:$AV$56,MATCH($D1230,'PERSONALIZADA OMIE + B '!$AR$44:$AR$56,0),MATCH(J$5,'PERSONALIZADA OMIE + B '!$AR$44:$AV$44,0))/1000)),0)</f>
        <v>0</v>
      </c>
      <c r="K1230" s="60">
        <f>INDEX('PERSONALIZADA OMIE + B '!$B$64:$H$67,MATCH('.'!$C1230,'PERSONALIZADA OMIE + B '!$B$64:$B$67,0),MATCH('.'!K$5,'PERSONALIZADA OMIE + B '!$B$64:$H$64,0))</f>
        <v>7.5902501369863012E-2</v>
      </c>
      <c r="L1230" s="60">
        <f>INDEX('PERSONALIZADA OMIE + B '!$B$64:$H$67,MATCH('.'!$C1230,'PERSONALIZADA OMIE + B '!$B$64:$B$67,0),MATCH('.'!L$5,'PERSONALIZADA OMIE + B '!$B$64:$H$64,0))</f>
        <v>1.9874602739726028E-3</v>
      </c>
      <c r="M1230" s="60">
        <f>INDEX('PERSONALIZADA OMIE + B '!$B$64:$H$67,MATCH('.'!$C1230,'PERSONALIZADA OMIE + B '!$B$64:$B$67,0),MATCH('.'!M$5,'PERSONALIZADA OMIE + B '!$B$64:$H$64,0))</f>
        <v>0</v>
      </c>
      <c r="N1230" s="60">
        <f>INDEX('PERSONALIZADA OMIE + B '!$B$64:$H$67,MATCH('.'!$C1230,'PERSONALIZADA OMIE + B '!$B$64:$B$67,0),MATCH('.'!N$5,'PERSONALIZADA OMIE + B '!$B$64:$H$64,0))</f>
        <v>0</v>
      </c>
      <c r="O1230" s="60">
        <f>INDEX('PERSONALIZADA OMIE + B '!$B$64:$H$67,MATCH('.'!$C1230,'PERSONALIZADA OMIE + B '!$B$64:$B$67,0),MATCH('.'!O$5,'PERSONALIZADA OMIE + B '!$B$64:$H$64,0))</f>
        <v>0</v>
      </c>
      <c r="P1230" s="60">
        <f>INDEX('PERSONALIZADA OMIE + B '!$B$64:$H$67,MATCH('.'!$C1230,'PERSONALIZADA OMIE + B '!$B$64:$B$67,0),MATCH('.'!P$5,'PERSONALIZADA OMIE + B '!$B$64:$H$64,0))</f>
        <v>0</v>
      </c>
    </row>
    <row r="1231" spans="1:16">
      <c r="A1231" s="3" t="str">
        <f t="shared" si="1000"/>
        <v>3.0TDENERO-26PERSONALIZADA OMIE + B</v>
      </c>
      <c r="B1231" s="37" t="str">
        <f t="shared" si="999"/>
        <v>PERSONALIZADA OMIE + B</v>
      </c>
      <c r="C1231" s="3" t="s">
        <v>31</v>
      </c>
      <c r="D1231" s="3" t="str">
        <f>W23</f>
        <v>ENERO-26</v>
      </c>
      <c r="E1231" s="60" cm="1">
        <f t="array" ref="E1231">IFERROR(_xlfn.IFS($C1231="6.1TD",(INDEX('PERSONALIZADA OMIE + B '!$E$44:$L$56,MATCH($D1231,'PERSONALIZADA OMIE + B '!$E$44:$E$56,0),MATCH(E$5,'PERSONALIZADA OMIE + B '!$E$44:$L$44,0))/1000),$C1231="3.0TD",(INDEX('PERSONALIZADA OMIE + B '!$X$44:$AE$56,MATCH($D1231,'PERSONALIZADA OMIE + B '!$X$44:$X$56,0),MATCH(E$5,'PERSONALIZADA OMIE + B '!$X$44:$AE$44,0))/1000),$C1231="2.0TD",(INDEX('PERSONALIZADA OMIE + B '!$AR$44:$AV$56,MATCH($D1231,'PERSONALIZADA OMIE + B '!$AR$44:$AR$56,0),MATCH(E$5,'PERSONALIZADA OMIE + B '!$AR$44:$AV$44,0))/1000)),0)</f>
        <v>0.14729412741715553</v>
      </c>
      <c r="F1231" s="60" cm="1">
        <f t="array" ref="F1231">IFERROR(_xlfn.IFS($C1231="6.1TD",(INDEX('PERSONALIZADA OMIE + B '!$E$44:$L$56,MATCH($D1231,'PERSONALIZADA OMIE + B '!$E$44:$E$56,0),MATCH(F$5,'PERSONALIZADA OMIE + B '!$E$44:$L$44,0))/1000),$C1231="3.0TD",(INDEX('PERSONALIZADA OMIE + B '!$X$44:$AE$56,MATCH($D1231,'PERSONALIZADA OMIE + B '!$X$44:$X$56,0),MATCH(F$5,'PERSONALIZADA OMIE + B '!$X$44:$AE$44,0))/1000),$C1231="2.0TD",(INDEX('PERSONALIZADA OMIE + B '!$AR$44:$AV$56,MATCH($D1231,'PERSONALIZADA OMIE + B '!$AR$44:$AR$56,0),MATCH(F$5,'PERSONALIZADA OMIE + B '!$AR$44:$AV$44,0))/1000)),0)</f>
        <v>0.12045820381019606</v>
      </c>
      <c r="G1231" s="60" cm="1">
        <f t="array" ref="G1231">IFERROR(_xlfn.IFS($C1231="6.1TD",(INDEX('PERSONALIZADA OMIE + B '!$E$44:$L$56,MATCH($D1231,'PERSONALIZADA OMIE + B '!$E$44:$E$56,0),MATCH(G$5,'PERSONALIZADA OMIE + B '!$E$44:$L$44,0))/1000),$C1231="3.0TD",(INDEX('PERSONALIZADA OMIE + B '!$X$44:$AE$56,MATCH($D1231,'PERSONALIZADA OMIE + B '!$X$44:$X$56,0),MATCH(G$5,'PERSONALIZADA OMIE + B '!$X$44:$AE$44,0))/1000),$C1231="2.0TD",(INDEX('PERSONALIZADA OMIE + B '!$AR$44:$AV$56,MATCH($D1231,'PERSONALIZADA OMIE + B '!$AR$44:$AR$56,0),MATCH(G$5,'PERSONALIZADA OMIE + B '!$AR$44:$AV$44,0))/1000)),0)</f>
        <v>0</v>
      </c>
      <c r="H1231" s="60" cm="1">
        <f t="array" ref="H1231">IFERROR(_xlfn.IFS($C1231="6.1TD",(INDEX('PERSONALIZADA OMIE + B '!$E$44:$L$56,MATCH($D1231,'PERSONALIZADA OMIE + B '!$E$44:$E$56,0),MATCH(H$5,'PERSONALIZADA OMIE + B '!$E$44:$L$44,0))/1000),$C1231="3.0TD",(INDEX('PERSONALIZADA OMIE + B '!$X$44:$AE$56,MATCH($D1231,'PERSONALIZADA OMIE + B '!$X$44:$X$56,0),MATCH(H$5,'PERSONALIZADA OMIE + B '!$X$44:$AE$44,0))/1000),$C1231="2.0TD",(INDEX('PERSONALIZADA OMIE + B '!$AR$44:$AV$56,MATCH($D1231,'PERSONALIZADA OMIE + B '!$AR$44:$AR$56,0),MATCH(H$5,'PERSONALIZADA OMIE + B '!$AR$44:$AV$44,0))/1000)),0)</f>
        <v>0</v>
      </c>
      <c r="I1231" s="60" cm="1">
        <f t="array" ref="I1231">IFERROR(_xlfn.IFS($C1231="6.1TD",(INDEX('PERSONALIZADA OMIE + B '!$E$44:$L$56,MATCH($D1231,'PERSONALIZADA OMIE + B '!$E$44:$E$56,0),MATCH(I$5,'PERSONALIZADA OMIE + B '!$E$44:$L$44,0))/1000),$C1231="3.0TD",(INDEX('PERSONALIZADA OMIE + B '!$X$44:$AE$56,MATCH($D1231,'PERSONALIZADA OMIE + B '!$X$44:$X$56,0),MATCH(I$5,'PERSONALIZADA OMIE + B '!$X$44:$AE$44,0))/1000),$C1231="2.0TD",(INDEX('PERSONALIZADA OMIE + B '!$AR$44:$AV$56,MATCH($D1231,'PERSONALIZADA OMIE + B '!$AR$44:$AR$56,0),MATCH(I$5,'PERSONALIZADA OMIE + B '!$AR$44:$AV$44,0))/1000)),0)</f>
        <v>0</v>
      </c>
      <c r="J1231" s="60" cm="1">
        <f t="array" ref="J1231">IFERROR(_xlfn.IFS($C1231="6.1TD",(INDEX('PERSONALIZADA OMIE + B '!$E$44:$L$56,MATCH($D1231,'PERSONALIZADA OMIE + B '!$E$44:$E$56,0),MATCH(J$5,'PERSONALIZADA OMIE + B '!$E$44:$L$44,0))/1000),$C1231="3.0TD",(INDEX('PERSONALIZADA OMIE + B '!$X$44:$AE$56,MATCH($D1231,'PERSONALIZADA OMIE + B '!$X$44:$X$56,0),MATCH(J$5,'PERSONALIZADA OMIE + B '!$X$44:$AE$44,0))/1000),$C1231="2.0TD",(INDEX('PERSONALIZADA OMIE + B '!$AR$44:$AV$56,MATCH($D1231,'PERSONALIZADA OMIE + B '!$AR$44:$AR$56,0),MATCH(J$5,'PERSONALIZADA OMIE + B '!$AR$44:$AV$44,0))/1000)),0)</f>
        <v>7.9304265803999976E-2</v>
      </c>
      <c r="K1231" s="60">
        <f>INDEX('PERSONALIZADA OMIE + B '!$B$64:$H$67,MATCH('.'!$C1231,'PERSONALIZADA OMIE + B '!$B$64:$B$67,0),MATCH('.'!K$5,'PERSONALIZADA OMIE + B '!$B$64:$H$64,0))</f>
        <v>5.5827197260273971E-2</v>
      </c>
      <c r="L1231" s="60">
        <f>INDEX('PERSONALIZADA OMIE + B '!$B$64:$H$67,MATCH('.'!$C1231,'PERSONALIZADA OMIE + B '!$B$64:$B$67,0),MATCH('.'!L$5,'PERSONALIZADA OMIE + B '!$B$64:$H$64,0))</f>
        <v>2.9089372602739725E-2</v>
      </c>
      <c r="M1231" s="60">
        <f>INDEX('PERSONALIZADA OMIE + B '!$B$64:$H$67,MATCH('.'!$C1231,'PERSONALIZADA OMIE + B '!$B$64:$B$67,0),MATCH('.'!M$5,'PERSONALIZADA OMIE + B '!$B$64:$H$64,0))</f>
        <v>1.2278175342465752E-2</v>
      </c>
      <c r="N1231" s="60">
        <f>INDEX('PERSONALIZADA OMIE + B '!$B$64:$H$67,MATCH('.'!$C1231,'PERSONALIZADA OMIE + B '!$B$64:$B$67,0),MATCH('.'!N$5,'PERSONALIZADA OMIE + B '!$B$64:$H$64,0))</f>
        <v>1.0647487671232877E-2</v>
      </c>
      <c r="O1231" s="60">
        <f>INDEX('PERSONALIZADA OMIE + B '!$B$64:$H$67,MATCH('.'!$C1231,'PERSONALIZADA OMIE + B '!$B$64:$B$67,0),MATCH('.'!O$5,'PERSONALIZADA OMIE + B '!$B$64:$H$64,0))</f>
        <v>6.8872630136986293E-3</v>
      </c>
      <c r="P1231" s="60">
        <f>INDEX('PERSONALIZADA OMIE + B '!$B$64:$H$67,MATCH('.'!$C1231,'PERSONALIZADA OMIE + B '!$B$64:$B$67,0),MATCH('.'!P$5,'PERSONALIZADA OMIE + B '!$B$64:$H$64,0))</f>
        <v>3.9514712328767125E-3</v>
      </c>
    </row>
    <row r="1232" spans="1:16">
      <c r="A1232" s="3" t="str">
        <f t="shared" si="1000"/>
        <v>6.1TDENERO-26PERSONALIZADA OMIE + B</v>
      </c>
      <c r="B1232" s="37" t="str">
        <f t="shared" si="999"/>
        <v>PERSONALIZADA OMIE + B</v>
      </c>
      <c r="C1232" s="3" t="s">
        <v>32</v>
      </c>
      <c r="D1232" s="3" t="str">
        <f>W23</f>
        <v>ENERO-26</v>
      </c>
      <c r="E1232" s="60" cm="1">
        <f t="array" ref="E1232">IFERROR(_xlfn.IFS($C1232="6.1TD",(INDEX('PERSONALIZADA OMIE + B '!$E$44:$L$56,MATCH($D1232,'PERSONALIZADA OMIE + B '!$E$44:$E$56,0),MATCH(E$5,'PERSONALIZADA OMIE + B '!$E$44:$L$44,0))/1000),$C1232="3.0TD",(INDEX('PERSONALIZADA OMIE + B '!$X$44:$AE$56,MATCH($D1232,'PERSONALIZADA OMIE + B '!$X$44:$X$56,0),MATCH(E$5,'PERSONALIZADA OMIE + B '!$X$44:$AE$44,0))/1000),$C1232="2.0TD",(INDEX('PERSONALIZADA OMIE + B '!$AR$44:$AV$56,MATCH($D1232,'PERSONALIZADA OMIE + B '!$AR$44:$AR$56,0),MATCH(E$5,'PERSONALIZADA OMIE + B '!$AR$44:$AV$44,0))/1000)),0)</f>
        <v>0.12566210716475554</v>
      </c>
      <c r="F1232" s="60" cm="1">
        <f t="array" ref="F1232">IFERROR(_xlfn.IFS($C1232="6.1TD",(INDEX('PERSONALIZADA OMIE + B '!$E$44:$L$56,MATCH($D1232,'PERSONALIZADA OMIE + B '!$E$44:$E$56,0),MATCH(F$5,'PERSONALIZADA OMIE + B '!$E$44:$L$44,0))/1000),$C1232="3.0TD",(INDEX('PERSONALIZADA OMIE + B '!$X$44:$AE$56,MATCH($D1232,'PERSONALIZADA OMIE + B '!$X$44:$X$56,0),MATCH(F$5,'PERSONALIZADA OMIE + B '!$X$44:$AE$44,0))/1000),$C1232="2.0TD",(INDEX('PERSONALIZADA OMIE + B '!$AR$44:$AV$56,MATCH($D1232,'PERSONALIZADA OMIE + B '!$AR$44:$AR$56,0),MATCH(F$5,'PERSONALIZADA OMIE + B '!$AR$44:$AV$44,0))/1000)),0)</f>
        <v>0.10289915120790587</v>
      </c>
      <c r="G1232" s="60" cm="1">
        <f t="array" ref="G1232">IFERROR(_xlfn.IFS($C1232="6.1TD",(INDEX('PERSONALIZADA OMIE + B '!$E$44:$L$56,MATCH($D1232,'PERSONALIZADA OMIE + B '!$E$44:$E$56,0),MATCH(G$5,'PERSONALIZADA OMIE + B '!$E$44:$L$44,0))/1000),$C1232="3.0TD",(INDEX('PERSONALIZADA OMIE + B '!$X$44:$AE$56,MATCH($D1232,'PERSONALIZADA OMIE + B '!$X$44:$X$56,0),MATCH(G$5,'PERSONALIZADA OMIE + B '!$X$44:$AE$44,0))/1000),$C1232="2.0TD",(INDEX('PERSONALIZADA OMIE + B '!$AR$44:$AV$56,MATCH($D1232,'PERSONALIZADA OMIE + B '!$AR$44:$AR$56,0),MATCH(G$5,'PERSONALIZADA OMIE + B '!$AR$44:$AV$44,0))/1000)),0)</f>
        <v>0</v>
      </c>
      <c r="H1232" s="60" cm="1">
        <f t="array" ref="H1232">IFERROR(_xlfn.IFS($C1232="6.1TD",(INDEX('PERSONALIZADA OMIE + B '!$E$44:$L$56,MATCH($D1232,'PERSONALIZADA OMIE + B '!$E$44:$E$56,0),MATCH(H$5,'PERSONALIZADA OMIE + B '!$E$44:$L$44,0))/1000),$C1232="3.0TD",(INDEX('PERSONALIZADA OMIE + B '!$X$44:$AE$56,MATCH($D1232,'PERSONALIZADA OMIE + B '!$X$44:$X$56,0),MATCH(H$5,'PERSONALIZADA OMIE + B '!$X$44:$AE$44,0))/1000),$C1232="2.0TD",(INDEX('PERSONALIZADA OMIE + B '!$AR$44:$AV$56,MATCH($D1232,'PERSONALIZADA OMIE + B '!$AR$44:$AR$56,0),MATCH(H$5,'PERSONALIZADA OMIE + B '!$AR$44:$AV$44,0))/1000)),0)</f>
        <v>0</v>
      </c>
      <c r="I1232" s="60" cm="1">
        <f t="array" ref="I1232">IFERROR(_xlfn.IFS($C1232="6.1TD",(INDEX('PERSONALIZADA OMIE + B '!$E$44:$L$56,MATCH($D1232,'PERSONALIZADA OMIE + B '!$E$44:$E$56,0),MATCH(I$5,'PERSONALIZADA OMIE + B '!$E$44:$L$44,0))/1000),$C1232="3.0TD",(INDEX('PERSONALIZADA OMIE + B '!$X$44:$AE$56,MATCH($D1232,'PERSONALIZADA OMIE + B '!$X$44:$X$56,0),MATCH(I$5,'PERSONALIZADA OMIE + B '!$X$44:$AE$44,0))/1000),$C1232="2.0TD",(INDEX('PERSONALIZADA OMIE + B '!$AR$44:$AV$56,MATCH($D1232,'PERSONALIZADA OMIE + B '!$AR$44:$AR$56,0),MATCH(I$5,'PERSONALIZADA OMIE + B '!$AR$44:$AV$44,0))/1000)),0)</f>
        <v>0</v>
      </c>
      <c r="J1232" s="60" cm="1">
        <f t="array" ref="J1232">IFERROR(_xlfn.IFS($C1232="6.1TD",(INDEX('PERSONALIZADA OMIE + B '!$E$44:$L$56,MATCH($D1232,'PERSONALIZADA OMIE + B '!$E$44:$E$56,0),MATCH(J$5,'PERSONALIZADA OMIE + B '!$E$44:$L$44,0))/1000),$C1232="3.0TD",(INDEX('PERSONALIZADA OMIE + B '!$X$44:$AE$56,MATCH($D1232,'PERSONALIZADA OMIE + B '!$X$44:$X$56,0),MATCH(J$5,'PERSONALIZADA OMIE + B '!$X$44:$AE$44,0))/1000),$C1232="2.0TD",(INDEX('PERSONALIZADA OMIE + B '!$AR$44:$AV$56,MATCH($D1232,'PERSONALIZADA OMIE + B '!$AR$44:$AR$56,0),MATCH(J$5,'PERSONALIZADA OMIE + B '!$AR$44:$AV$44,0))/1000)),0)</f>
        <v>7.1657279890599973E-2</v>
      </c>
      <c r="K1232" s="60">
        <f>INDEX('PERSONALIZADA OMIE + B '!$B$64:$H$67,MATCH('.'!$C1232,'PERSONALIZADA OMIE + B '!$B$64:$B$67,0),MATCH('.'!K$5,'PERSONALIZADA OMIE + B '!$B$64:$H$64,0))</f>
        <v>8.1083200000000008E-2</v>
      </c>
      <c r="L1232" s="60">
        <f>INDEX('PERSONALIZADA OMIE + B '!$B$64:$H$67,MATCH('.'!$C1232,'PERSONALIZADA OMIE + B '!$B$64:$B$67,0),MATCH('.'!L$5,'PERSONALIZADA OMIE + B '!$B$64:$H$64,0))</f>
        <v>4.2506052054794519E-2</v>
      </c>
      <c r="M1232" s="60">
        <f>INDEX('PERSONALIZADA OMIE + B '!$B$64:$H$67,MATCH('.'!$C1232,'PERSONALIZADA OMIE + B '!$B$64:$B$67,0),MATCH('.'!M$5,'PERSONALIZADA OMIE + B '!$B$64:$H$64,0))</f>
        <v>1.8635290410958905E-2</v>
      </c>
      <c r="N1232" s="60">
        <f>INDEX('PERSONALIZADA OMIE + B '!$B$64:$H$67,MATCH('.'!$C1232,'PERSONALIZADA OMIE + B '!$B$64:$B$67,0),MATCH('.'!N$5,'PERSONALIZADA OMIE + B '!$B$64:$H$64,0))</f>
        <v>1.4777613698630138E-2</v>
      </c>
      <c r="O1232" s="60">
        <f>INDEX('PERSONALIZADA OMIE + B '!$B$64:$H$67,MATCH('.'!$C1232,'PERSONALIZADA OMIE + B '!$B$64:$B$67,0),MATCH('.'!O$5,'PERSONALIZADA OMIE + B '!$B$64:$H$64,0))</f>
        <v>5.8222273972602734E-3</v>
      </c>
      <c r="P1232" s="60">
        <f>INDEX('PERSONALIZADA OMIE + B '!$B$64:$H$67,MATCH('.'!$C1232,'PERSONALIZADA OMIE + B '!$B$64:$B$67,0),MATCH('.'!P$5,'PERSONALIZADA OMIE + B '!$B$64:$H$64,0))</f>
        <v>2.7511808219178083E-3</v>
      </c>
    </row>
    <row r="1233" spans="1:16">
      <c r="A1233" s="3" t="str">
        <f t="shared" si="1000"/>
        <v>2.0TDFEBRERO-26PERSONALIZADA OMIE + B</v>
      </c>
      <c r="B1233" s="37" t="str">
        <f t="shared" si="999"/>
        <v>PERSONALIZADA OMIE + B</v>
      </c>
      <c r="C1233" s="3" t="s">
        <v>56</v>
      </c>
      <c r="D1233" s="38" t="str">
        <f>W24</f>
        <v>FEBRERO-26</v>
      </c>
      <c r="E1233" s="60" cm="1">
        <f t="array" ref="E1233">IFERROR(_xlfn.IFS($C1233="6.1TD",(INDEX('PERSONALIZADA OMIE + B '!$E$44:$L$56,MATCH($D1233,'PERSONALIZADA OMIE + B '!$E$44:$E$56,0),MATCH(E$5,'PERSONALIZADA OMIE + B '!$E$44:$L$44,0))/1000),$C1233="3.0TD",(INDEX('PERSONALIZADA OMIE + B '!$X$44:$AE$56,MATCH($D1233,'PERSONALIZADA OMIE + B '!$X$44:$X$56,0),MATCH(E$5,'PERSONALIZADA OMIE + B '!$X$44:$AE$44,0))/1000),$C1233="2.0TD",(INDEX('PERSONALIZADA OMIE + B '!$AR$44:$AV$56,MATCH($D1233,'PERSONALIZADA OMIE + B '!$AR$44:$AR$56,0),MATCH(E$5,'PERSONALIZADA OMIE + B '!$AR$44:$AV$44,0))/1000)),0)</f>
        <v>0.1127405232588215</v>
      </c>
      <c r="F1233" s="60" cm="1">
        <f t="array" ref="F1233">IFERROR(_xlfn.IFS($C1233="6.1TD",(INDEX('PERSONALIZADA OMIE + B '!$E$44:$L$56,MATCH($D1233,'PERSONALIZADA OMIE + B '!$E$44:$E$56,0),MATCH(F$5,'PERSONALIZADA OMIE + B '!$E$44:$L$44,0))/1000),$C1233="3.0TD",(INDEX('PERSONALIZADA OMIE + B '!$X$44:$AE$56,MATCH($D1233,'PERSONALIZADA OMIE + B '!$X$44:$X$56,0),MATCH(F$5,'PERSONALIZADA OMIE + B '!$X$44:$AE$44,0))/1000),$C1233="2.0TD",(INDEX('PERSONALIZADA OMIE + B '!$AR$44:$AV$56,MATCH($D1233,'PERSONALIZADA OMIE + B '!$AR$44:$AR$56,0),MATCH(F$5,'PERSONALIZADA OMIE + B '!$AR$44:$AV$44,0))/1000)),0)</f>
        <v>4.4693658085842816E-2</v>
      </c>
      <c r="G1233" s="60" cm="1">
        <f t="array" ref="G1233">IFERROR(_xlfn.IFS($C1233="6.1TD",(INDEX('PERSONALIZADA OMIE + B '!$E$44:$L$56,MATCH($D1233,'PERSONALIZADA OMIE + B '!$E$44:$E$56,0),MATCH(G$5,'PERSONALIZADA OMIE + B '!$E$44:$L$44,0))/1000),$C1233="3.0TD",(INDEX('PERSONALIZADA OMIE + B '!$X$44:$AE$56,MATCH($D1233,'PERSONALIZADA OMIE + B '!$X$44:$X$56,0),MATCH(G$5,'PERSONALIZADA OMIE + B '!$X$44:$AE$44,0))/1000),$C1233="2.0TD",(INDEX('PERSONALIZADA OMIE + B '!$AR$44:$AV$56,MATCH($D1233,'PERSONALIZADA OMIE + B '!$AR$44:$AR$56,0),MATCH(G$5,'PERSONALIZADA OMIE + B '!$AR$44:$AV$44,0))/1000)),0)</f>
        <v>1.6394519609186024E-2</v>
      </c>
      <c r="H1233" s="60" cm="1">
        <f t="array" ref="H1233">IFERROR(_xlfn.IFS($C1233="6.1TD",(INDEX('PERSONALIZADA OMIE + B '!$E$44:$L$56,MATCH($D1233,'PERSONALIZADA OMIE + B '!$E$44:$E$56,0),MATCH(H$5,'PERSONALIZADA OMIE + B '!$E$44:$L$44,0))/1000),$C1233="3.0TD",(INDEX('PERSONALIZADA OMIE + B '!$X$44:$AE$56,MATCH($D1233,'PERSONALIZADA OMIE + B '!$X$44:$X$56,0),MATCH(H$5,'PERSONALIZADA OMIE + B '!$X$44:$AE$44,0))/1000),$C1233="2.0TD",(INDEX('PERSONALIZADA OMIE + B '!$AR$44:$AV$56,MATCH($D1233,'PERSONALIZADA OMIE + B '!$AR$44:$AR$56,0),MATCH(H$5,'PERSONALIZADA OMIE + B '!$AR$44:$AV$44,0))/1000)),0)</f>
        <v>0</v>
      </c>
      <c r="I1233" s="60" cm="1">
        <f t="array" ref="I1233">IFERROR(_xlfn.IFS($C1233="6.1TD",(INDEX('PERSONALIZADA OMIE + B '!$E$44:$L$56,MATCH($D1233,'PERSONALIZADA OMIE + B '!$E$44:$E$56,0),MATCH(I$5,'PERSONALIZADA OMIE + B '!$E$44:$L$44,0))/1000),$C1233="3.0TD",(INDEX('PERSONALIZADA OMIE + B '!$X$44:$AE$56,MATCH($D1233,'PERSONALIZADA OMIE + B '!$X$44:$X$56,0),MATCH(I$5,'PERSONALIZADA OMIE + B '!$X$44:$AE$44,0))/1000),$C1233="2.0TD",(INDEX('PERSONALIZADA OMIE + B '!$AR$44:$AV$56,MATCH($D1233,'PERSONALIZADA OMIE + B '!$AR$44:$AR$56,0),MATCH(I$5,'PERSONALIZADA OMIE + B '!$AR$44:$AV$44,0))/1000)),0)</f>
        <v>0</v>
      </c>
      <c r="J1233" s="60" cm="1">
        <f t="array" ref="J1233">IFERROR(_xlfn.IFS($C1233="6.1TD",(INDEX('PERSONALIZADA OMIE + B '!$E$44:$L$56,MATCH($D1233,'PERSONALIZADA OMIE + B '!$E$44:$E$56,0),MATCH(J$5,'PERSONALIZADA OMIE + B '!$E$44:$L$44,0))/1000),$C1233="3.0TD",(INDEX('PERSONALIZADA OMIE + B '!$X$44:$AE$56,MATCH($D1233,'PERSONALIZADA OMIE + B '!$X$44:$X$56,0),MATCH(J$5,'PERSONALIZADA OMIE + B '!$X$44:$AE$44,0))/1000),$C1233="2.0TD",(INDEX('PERSONALIZADA OMIE + B '!$AR$44:$AV$56,MATCH($D1233,'PERSONALIZADA OMIE + B '!$AR$44:$AR$56,0),MATCH(J$5,'PERSONALIZADA OMIE + B '!$AR$44:$AV$44,0))/1000)),0)</f>
        <v>0</v>
      </c>
      <c r="K1233" s="60">
        <f>INDEX('PERSONALIZADA OMIE + B '!$B$64:$H$67,MATCH('.'!$C1233,'PERSONALIZADA OMIE + B '!$B$64:$B$67,0),MATCH('.'!K$5,'PERSONALIZADA OMIE + B '!$B$64:$H$64,0))</f>
        <v>7.5902501369863012E-2</v>
      </c>
      <c r="L1233" s="60">
        <f>INDEX('PERSONALIZADA OMIE + B '!$B$64:$H$67,MATCH('.'!$C1233,'PERSONALIZADA OMIE + B '!$B$64:$B$67,0),MATCH('.'!L$5,'PERSONALIZADA OMIE + B '!$B$64:$H$64,0))</f>
        <v>1.9874602739726028E-3</v>
      </c>
      <c r="M1233" s="60">
        <f>INDEX('PERSONALIZADA OMIE + B '!$B$64:$H$67,MATCH('.'!$C1233,'PERSONALIZADA OMIE + B '!$B$64:$B$67,0),MATCH('.'!M$5,'PERSONALIZADA OMIE + B '!$B$64:$H$64,0))</f>
        <v>0</v>
      </c>
      <c r="N1233" s="60">
        <f>INDEX('PERSONALIZADA OMIE + B '!$B$64:$H$67,MATCH('.'!$C1233,'PERSONALIZADA OMIE + B '!$B$64:$B$67,0),MATCH('.'!N$5,'PERSONALIZADA OMIE + B '!$B$64:$H$64,0))</f>
        <v>0</v>
      </c>
      <c r="O1233" s="60">
        <f>INDEX('PERSONALIZADA OMIE + B '!$B$64:$H$67,MATCH('.'!$C1233,'PERSONALIZADA OMIE + B '!$B$64:$B$67,0),MATCH('.'!O$5,'PERSONALIZADA OMIE + B '!$B$64:$H$64,0))</f>
        <v>0</v>
      </c>
      <c r="P1233" s="60">
        <f>INDEX('PERSONALIZADA OMIE + B '!$B$64:$H$67,MATCH('.'!$C1233,'PERSONALIZADA OMIE + B '!$B$64:$B$67,0),MATCH('.'!P$5,'PERSONALIZADA OMIE + B '!$B$64:$H$64,0))</f>
        <v>0</v>
      </c>
    </row>
    <row r="1234" spans="1:16">
      <c r="A1234" s="3" t="str">
        <f t="shared" si="1000"/>
        <v>3.0TDFEBRERO-26PERSONALIZADA OMIE + B</v>
      </c>
      <c r="B1234" s="37" t="str">
        <f t="shared" si="999"/>
        <v>PERSONALIZADA OMIE + B</v>
      </c>
      <c r="C1234" s="3" t="s">
        <v>31</v>
      </c>
      <c r="D1234" s="38" t="str">
        <f>W24</f>
        <v>FEBRERO-26</v>
      </c>
      <c r="E1234" s="60" cm="1">
        <f t="array" ref="E1234">IFERROR(_xlfn.IFS($C1234="6.1TD",(INDEX('PERSONALIZADA OMIE + B '!$E$44:$L$56,MATCH($D1234,'PERSONALIZADA OMIE + B '!$E$44:$E$56,0),MATCH(E$5,'PERSONALIZADA OMIE + B '!$E$44:$L$44,0))/1000),$C1234="3.0TD",(INDEX('PERSONALIZADA OMIE + B '!$X$44:$AE$56,MATCH($D1234,'PERSONALIZADA OMIE + B '!$X$44:$X$56,0),MATCH(E$5,'PERSONALIZADA OMIE + B '!$X$44:$AE$44,0))/1000),$C1234="2.0TD",(INDEX('PERSONALIZADA OMIE + B '!$AR$44:$AV$56,MATCH($D1234,'PERSONALIZADA OMIE + B '!$AR$44:$AR$56,0),MATCH(E$5,'PERSONALIZADA OMIE + B '!$AR$44:$AV$44,0))/1000)),0)</f>
        <v>8.2375617883684443E-2</v>
      </c>
      <c r="F1234" s="60" cm="1">
        <f t="array" ref="F1234">IFERROR(_xlfn.IFS($C1234="6.1TD",(INDEX('PERSONALIZADA OMIE + B '!$E$44:$L$56,MATCH($D1234,'PERSONALIZADA OMIE + B '!$E$44:$E$56,0),MATCH(F$5,'PERSONALIZADA OMIE + B '!$E$44:$L$44,0))/1000),$C1234="3.0TD",(INDEX('PERSONALIZADA OMIE + B '!$X$44:$AE$56,MATCH($D1234,'PERSONALIZADA OMIE + B '!$X$44:$X$56,0),MATCH(F$5,'PERSONALIZADA OMIE + B '!$X$44:$AE$44,0))/1000),$C1234="2.0TD",(INDEX('PERSONALIZADA OMIE + B '!$AR$44:$AV$56,MATCH($D1234,'PERSONALIZADA OMIE + B '!$AR$44:$AR$56,0),MATCH(F$5,'PERSONALIZADA OMIE + B '!$AR$44:$AV$44,0))/1000)),0)</f>
        <v>4.7451199900631465E-2</v>
      </c>
      <c r="G1234" s="60" cm="1">
        <f t="array" ref="G1234">IFERROR(_xlfn.IFS($C1234="6.1TD",(INDEX('PERSONALIZADA OMIE + B '!$E$44:$L$56,MATCH($D1234,'PERSONALIZADA OMIE + B '!$E$44:$E$56,0),MATCH(G$5,'PERSONALIZADA OMIE + B '!$E$44:$L$44,0))/1000),$C1234="3.0TD",(INDEX('PERSONALIZADA OMIE + B '!$X$44:$AE$56,MATCH($D1234,'PERSONALIZADA OMIE + B '!$X$44:$X$56,0),MATCH(G$5,'PERSONALIZADA OMIE + B '!$X$44:$AE$44,0))/1000),$C1234="2.0TD",(INDEX('PERSONALIZADA OMIE + B '!$AR$44:$AV$56,MATCH($D1234,'PERSONALIZADA OMIE + B '!$AR$44:$AR$56,0),MATCH(G$5,'PERSONALIZADA OMIE + B '!$AR$44:$AV$44,0))/1000)),0)</f>
        <v>6.3149539289995588E-2</v>
      </c>
      <c r="H1234" s="60" cm="1">
        <f t="array" ref="H1234">IFERROR(_xlfn.IFS($C1234="6.1TD",(INDEX('PERSONALIZADA OMIE + B '!$E$44:$L$56,MATCH($D1234,'PERSONALIZADA OMIE + B '!$E$44:$E$56,0),MATCH(H$5,'PERSONALIZADA OMIE + B '!$E$44:$L$44,0))/1000),$C1234="3.0TD",(INDEX('PERSONALIZADA OMIE + B '!$X$44:$AE$56,MATCH($D1234,'PERSONALIZADA OMIE + B '!$X$44:$X$56,0),MATCH(H$5,'PERSONALIZADA OMIE + B '!$X$44:$AE$44,0))/1000),$C1234="2.0TD",(INDEX('PERSONALIZADA OMIE + B '!$AR$44:$AV$56,MATCH($D1234,'PERSONALIZADA OMIE + B '!$AR$44:$AR$56,0),MATCH(H$5,'PERSONALIZADA OMIE + B '!$AR$44:$AV$44,0))/1000)),0)</f>
        <v>0</v>
      </c>
      <c r="I1234" s="60" cm="1">
        <f t="array" ref="I1234">IFERROR(_xlfn.IFS($C1234="6.1TD",(INDEX('PERSONALIZADA OMIE + B '!$E$44:$L$56,MATCH($D1234,'PERSONALIZADA OMIE + B '!$E$44:$E$56,0),MATCH(I$5,'PERSONALIZADA OMIE + B '!$E$44:$L$44,0))/1000),$C1234="3.0TD",(INDEX('PERSONALIZADA OMIE + B '!$X$44:$AE$56,MATCH($D1234,'PERSONALIZADA OMIE + B '!$X$44:$X$56,0),MATCH(I$5,'PERSONALIZADA OMIE + B '!$X$44:$AE$44,0))/1000),$C1234="2.0TD",(INDEX('PERSONALIZADA OMIE + B '!$AR$44:$AV$56,MATCH($D1234,'PERSONALIZADA OMIE + B '!$AR$44:$AR$56,0),MATCH(I$5,'PERSONALIZADA OMIE + B '!$AR$44:$AV$44,0))/1000)),0)</f>
        <v>0</v>
      </c>
      <c r="J1234" s="60" cm="1">
        <f t="array" ref="J1234">IFERROR(_xlfn.IFS($C1234="6.1TD",(INDEX('PERSONALIZADA OMIE + B '!$E$44:$L$56,MATCH($D1234,'PERSONALIZADA OMIE + B '!$E$44:$E$56,0),MATCH(J$5,'PERSONALIZADA OMIE + B '!$E$44:$L$44,0))/1000),$C1234="3.0TD",(INDEX('PERSONALIZADA OMIE + B '!$X$44:$AE$56,MATCH($D1234,'PERSONALIZADA OMIE + B '!$X$44:$X$56,0),MATCH(J$5,'PERSONALIZADA OMIE + B '!$X$44:$AE$44,0))/1000),$C1234="2.0TD",(INDEX('PERSONALIZADA OMIE + B '!$AR$44:$AV$56,MATCH($D1234,'PERSONALIZADA OMIE + B '!$AR$44:$AR$56,0),MATCH(J$5,'PERSONALIZADA OMIE + B '!$AR$44:$AV$44,0))/1000)),0)</f>
        <v>1.5834519609186023E-2</v>
      </c>
      <c r="K1234" s="60">
        <f>INDEX('PERSONALIZADA OMIE + B '!$B$64:$H$67,MATCH('.'!$C1234,'PERSONALIZADA OMIE + B '!$B$64:$B$67,0),MATCH('.'!K$5,'PERSONALIZADA OMIE + B '!$B$64:$H$64,0))</f>
        <v>5.5827197260273971E-2</v>
      </c>
      <c r="L1234" s="60">
        <f>INDEX('PERSONALIZADA OMIE + B '!$B$64:$H$67,MATCH('.'!$C1234,'PERSONALIZADA OMIE + B '!$B$64:$B$67,0),MATCH('.'!L$5,'PERSONALIZADA OMIE + B '!$B$64:$H$64,0))</f>
        <v>2.9089372602739725E-2</v>
      </c>
      <c r="M1234" s="60">
        <f>INDEX('PERSONALIZADA OMIE + B '!$B$64:$H$67,MATCH('.'!$C1234,'PERSONALIZADA OMIE + B '!$B$64:$B$67,0),MATCH('.'!M$5,'PERSONALIZADA OMIE + B '!$B$64:$H$64,0))</f>
        <v>1.2278175342465752E-2</v>
      </c>
      <c r="N1234" s="60">
        <f>INDEX('PERSONALIZADA OMIE + B '!$B$64:$H$67,MATCH('.'!$C1234,'PERSONALIZADA OMIE + B '!$B$64:$B$67,0),MATCH('.'!N$5,'PERSONALIZADA OMIE + B '!$B$64:$H$64,0))</f>
        <v>1.0647487671232877E-2</v>
      </c>
      <c r="O1234" s="60">
        <f>INDEX('PERSONALIZADA OMIE + B '!$B$64:$H$67,MATCH('.'!$C1234,'PERSONALIZADA OMIE + B '!$B$64:$B$67,0),MATCH('.'!O$5,'PERSONALIZADA OMIE + B '!$B$64:$H$64,0))</f>
        <v>6.8872630136986293E-3</v>
      </c>
      <c r="P1234" s="60">
        <f>INDEX('PERSONALIZADA OMIE + B '!$B$64:$H$67,MATCH('.'!$C1234,'PERSONALIZADA OMIE + B '!$B$64:$B$67,0),MATCH('.'!P$5,'PERSONALIZADA OMIE + B '!$B$64:$H$64,0))</f>
        <v>3.9514712328767125E-3</v>
      </c>
    </row>
    <row r="1235" spans="1:16">
      <c r="A1235" s="3" t="str">
        <f t="shared" si="1000"/>
        <v>6.1TDFEBRERO-26PERSONALIZADA OMIE + B</v>
      </c>
      <c r="B1235" s="37" t="str">
        <f t="shared" si="999"/>
        <v>PERSONALIZADA OMIE + B</v>
      </c>
      <c r="C1235" s="3" t="s">
        <v>32</v>
      </c>
      <c r="D1235" s="38" t="str">
        <f>W24</f>
        <v>FEBRERO-26</v>
      </c>
      <c r="E1235" s="60" cm="1">
        <f t="array" ref="E1235">IFERROR(_xlfn.IFS($C1235="6.1TD",(INDEX('PERSONALIZADA OMIE + B '!$E$44:$L$56,MATCH($D1235,'PERSONALIZADA OMIE + B '!$E$44:$E$56,0),MATCH(E$5,'PERSONALIZADA OMIE + B '!$E$44:$L$44,0))/1000),$C1235="3.0TD",(INDEX('PERSONALIZADA OMIE + B '!$X$44:$AE$56,MATCH($D1235,'PERSONALIZADA OMIE + B '!$X$44:$X$56,0),MATCH(E$5,'PERSONALIZADA OMIE + B '!$X$44:$AE$44,0))/1000),$C1235="2.0TD",(INDEX('PERSONALIZADA OMIE + B '!$AR$44:$AV$56,MATCH($D1235,'PERSONALIZADA OMIE + B '!$AR$44:$AR$56,0),MATCH(E$5,'PERSONALIZADA OMIE + B '!$AR$44:$AV$44,0))/1000)),0)</f>
        <v>6.6004125484780241E-2</v>
      </c>
      <c r="F1235" s="60" cm="1">
        <f t="array" ref="F1235">IFERROR(_xlfn.IFS($C1235="6.1TD",(INDEX('PERSONALIZADA OMIE + B '!$E$44:$L$56,MATCH($D1235,'PERSONALIZADA OMIE + B '!$E$44:$E$56,0),MATCH(F$5,'PERSONALIZADA OMIE + B '!$E$44:$L$44,0))/1000),$C1235="3.0TD",(INDEX('PERSONALIZADA OMIE + B '!$X$44:$AE$56,MATCH($D1235,'PERSONALIZADA OMIE + B '!$X$44:$X$56,0),MATCH(F$5,'PERSONALIZADA OMIE + B '!$X$44:$AE$44,0))/1000),$C1235="2.0TD",(INDEX('PERSONALIZADA OMIE + B '!$AR$44:$AV$56,MATCH($D1235,'PERSONALIZADA OMIE + B '!$AR$44:$AR$56,0),MATCH(F$5,'PERSONALIZADA OMIE + B '!$AR$44:$AV$44,0))/1000)),0)</f>
        <v>3.6350054817007274E-2</v>
      </c>
      <c r="G1235" s="60" cm="1">
        <f t="array" ref="G1235">IFERROR(_xlfn.IFS($C1235="6.1TD",(INDEX('PERSONALIZADA OMIE + B '!$E$44:$L$56,MATCH($D1235,'PERSONALIZADA OMIE + B '!$E$44:$E$56,0),MATCH(G$5,'PERSONALIZADA OMIE + B '!$E$44:$L$44,0))/1000),$C1235="3.0TD",(INDEX('PERSONALIZADA OMIE + B '!$X$44:$AE$56,MATCH($D1235,'PERSONALIZADA OMIE + B '!$X$44:$X$56,0),MATCH(G$5,'PERSONALIZADA OMIE + B '!$X$44:$AE$44,0))/1000),$C1235="2.0TD",(INDEX('PERSONALIZADA OMIE + B '!$AR$44:$AV$56,MATCH($D1235,'PERSONALIZADA OMIE + B '!$AR$44:$AR$56,0),MATCH(G$5,'PERSONALIZADA OMIE + B '!$AR$44:$AV$44,0))/1000)),0)</f>
        <v>5.4074583356664929E-2</v>
      </c>
      <c r="H1235" s="60" cm="1">
        <f t="array" ref="H1235">IFERROR(_xlfn.IFS($C1235="6.1TD",(INDEX('PERSONALIZADA OMIE + B '!$E$44:$L$56,MATCH($D1235,'PERSONALIZADA OMIE + B '!$E$44:$E$56,0),MATCH(H$5,'PERSONALIZADA OMIE + B '!$E$44:$L$44,0))/1000),$C1235="3.0TD",(INDEX('PERSONALIZADA OMIE + B '!$X$44:$AE$56,MATCH($D1235,'PERSONALIZADA OMIE + B '!$X$44:$X$56,0),MATCH(H$5,'PERSONALIZADA OMIE + B '!$X$44:$AE$44,0))/1000),$C1235="2.0TD",(INDEX('PERSONALIZADA OMIE + B '!$AR$44:$AV$56,MATCH($D1235,'PERSONALIZADA OMIE + B '!$AR$44:$AR$56,0),MATCH(H$5,'PERSONALIZADA OMIE + B '!$AR$44:$AV$44,0))/1000)),0)</f>
        <v>0</v>
      </c>
      <c r="I1235" s="60" cm="1">
        <f t="array" ref="I1235">IFERROR(_xlfn.IFS($C1235="6.1TD",(INDEX('PERSONALIZADA OMIE + B '!$E$44:$L$56,MATCH($D1235,'PERSONALIZADA OMIE + B '!$E$44:$E$56,0),MATCH(I$5,'PERSONALIZADA OMIE + B '!$E$44:$L$44,0))/1000),$C1235="3.0TD",(INDEX('PERSONALIZADA OMIE + B '!$X$44:$AE$56,MATCH($D1235,'PERSONALIZADA OMIE + B '!$X$44:$X$56,0),MATCH(I$5,'PERSONALIZADA OMIE + B '!$X$44:$AE$44,0))/1000),$C1235="2.0TD",(INDEX('PERSONALIZADA OMIE + B '!$AR$44:$AV$56,MATCH($D1235,'PERSONALIZADA OMIE + B '!$AR$44:$AR$56,0),MATCH(I$5,'PERSONALIZADA OMIE + B '!$AR$44:$AV$44,0))/1000)),0)</f>
        <v>0</v>
      </c>
      <c r="J1235" s="60" cm="1">
        <f t="array" ref="J1235">IFERROR(_xlfn.IFS($C1235="6.1TD",(INDEX('PERSONALIZADA OMIE + B '!$E$44:$L$56,MATCH($D1235,'PERSONALIZADA OMIE + B '!$E$44:$E$56,0),MATCH(J$5,'PERSONALIZADA OMIE + B '!$E$44:$L$44,0))/1000),$C1235="3.0TD",(INDEX('PERSONALIZADA OMIE + B '!$X$44:$AE$56,MATCH($D1235,'PERSONALIZADA OMIE + B '!$X$44:$X$56,0),MATCH(J$5,'PERSONALIZADA OMIE + B '!$X$44:$AE$44,0))/1000),$C1235="2.0TD",(INDEX('PERSONALIZADA OMIE + B '!$AR$44:$AV$56,MATCH($D1235,'PERSONALIZADA OMIE + B '!$AR$44:$AR$56,0),MATCH(J$5,'PERSONALIZADA OMIE + B '!$AR$44:$AV$44,0))/1000)),0)</f>
        <v>1.3508227028559208E-2</v>
      </c>
      <c r="K1235" s="60">
        <f>INDEX('PERSONALIZADA OMIE + B '!$B$64:$H$67,MATCH('.'!$C1235,'PERSONALIZADA OMIE + B '!$B$64:$B$67,0),MATCH('.'!K$5,'PERSONALIZADA OMIE + B '!$B$64:$H$64,0))</f>
        <v>8.1083200000000008E-2</v>
      </c>
      <c r="L1235" s="60">
        <f>INDEX('PERSONALIZADA OMIE + B '!$B$64:$H$67,MATCH('.'!$C1235,'PERSONALIZADA OMIE + B '!$B$64:$B$67,0),MATCH('.'!L$5,'PERSONALIZADA OMIE + B '!$B$64:$H$64,0))</f>
        <v>4.2506052054794519E-2</v>
      </c>
      <c r="M1235" s="60">
        <f>INDEX('PERSONALIZADA OMIE + B '!$B$64:$H$67,MATCH('.'!$C1235,'PERSONALIZADA OMIE + B '!$B$64:$B$67,0),MATCH('.'!M$5,'PERSONALIZADA OMIE + B '!$B$64:$H$64,0))</f>
        <v>1.8635290410958905E-2</v>
      </c>
      <c r="N1235" s="60">
        <f>INDEX('PERSONALIZADA OMIE + B '!$B$64:$H$67,MATCH('.'!$C1235,'PERSONALIZADA OMIE + B '!$B$64:$B$67,0),MATCH('.'!N$5,'PERSONALIZADA OMIE + B '!$B$64:$H$64,0))</f>
        <v>1.4777613698630138E-2</v>
      </c>
      <c r="O1235" s="60">
        <f>INDEX('PERSONALIZADA OMIE + B '!$B$64:$H$67,MATCH('.'!$C1235,'PERSONALIZADA OMIE + B '!$B$64:$B$67,0),MATCH('.'!O$5,'PERSONALIZADA OMIE + B '!$B$64:$H$64,0))</f>
        <v>5.8222273972602734E-3</v>
      </c>
      <c r="P1235" s="60">
        <f>INDEX('PERSONALIZADA OMIE + B '!$B$64:$H$67,MATCH('.'!$C1235,'PERSONALIZADA OMIE + B '!$B$64:$B$67,0),MATCH('.'!P$5,'PERSONALIZADA OMIE + B '!$B$64:$H$64,0))</f>
        <v>2.7511808219178083E-3</v>
      </c>
    </row>
    <row r="1236" spans="1:16">
      <c r="A1236" s="3" t="str">
        <f t="shared" si="1000"/>
        <v>2.0TDMARZO-26PERSONALIZADA OMIE + B</v>
      </c>
      <c r="B1236" s="37" t="str">
        <f t="shared" si="999"/>
        <v>PERSONALIZADA OMIE + B</v>
      </c>
      <c r="C1236" s="3" t="s">
        <v>56</v>
      </c>
      <c r="D1236" s="38" t="str">
        <f>W25</f>
        <v>MARZO-26</v>
      </c>
      <c r="E1236" s="60" cm="1">
        <f t="array" ref="E1236">IFERROR(_xlfn.IFS($C1236="6.1TD",(INDEX('PERSONALIZADA OMIE + B '!$E$44:$L$56,MATCH($D1236,'PERSONALIZADA OMIE + B '!$E$44:$E$56,0),MATCH(E$5,'PERSONALIZADA OMIE + B '!$E$44:$L$44,0))/1000),$C1236="3.0TD",(INDEX('PERSONALIZADA OMIE + B '!$X$44:$AE$56,MATCH($D1236,'PERSONALIZADA OMIE + B '!$X$44:$X$56,0),MATCH(E$5,'PERSONALIZADA OMIE + B '!$X$44:$AE$44,0))/1000),$C1236="2.0TD",(INDEX('PERSONALIZADA OMIE + B '!$AR$44:$AV$56,MATCH($D1236,'PERSONALIZADA OMIE + B '!$AR$44:$AR$56,0),MATCH(E$5,'PERSONALIZADA OMIE + B '!$AR$44:$AV$44,0))/1000)),0)</f>
        <v>0.14059712876121444</v>
      </c>
      <c r="F1236" s="60" cm="1">
        <f t="array" ref="F1236">IFERROR(_xlfn.IFS($C1236="6.1TD",(INDEX('PERSONALIZADA OMIE + B '!$E$44:$L$56,MATCH($D1236,'PERSONALIZADA OMIE + B '!$E$44:$E$56,0),MATCH(F$5,'PERSONALIZADA OMIE + B '!$E$44:$L$44,0))/1000),$C1236="3.0TD",(INDEX('PERSONALIZADA OMIE + B '!$X$44:$AE$56,MATCH($D1236,'PERSONALIZADA OMIE + B '!$X$44:$X$56,0),MATCH(F$5,'PERSONALIZADA OMIE + B '!$X$44:$AE$44,0))/1000),$C1236="2.0TD",(INDEX('PERSONALIZADA OMIE + B '!$AR$44:$AV$56,MATCH($D1236,'PERSONALIZADA OMIE + B '!$AR$44:$AR$56,0),MATCH(F$5,'PERSONALIZADA OMIE + B '!$AR$44:$AV$44,0))/1000)),0)</f>
        <v>7.2647273966250717E-2</v>
      </c>
      <c r="G1236" s="60" cm="1">
        <f t="array" ref="G1236">IFERROR(_xlfn.IFS($C1236="6.1TD",(INDEX('PERSONALIZADA OMIE + B '!$E$44:$L$56,MATCH($D1236,'PERSONALIZADA OMIE + B '!$E$44:$E$56,0),MATCH(G$5,'PERSONALIZADA OMIE + B '!$E$44:$L$44,0))/1000),$C1236="3.0TD",(INDEX('PERSONALIZADA OMIE + B '!$X$44:$AE$56,MATCH($D1236,'PERSONALIZADA OMIE + B '!$X$44:$X$56,0),MATCH(G$5,'PERSONALIZADA OMIE + B '!$X$44:$AE$44,0))/1000),$C1236="2.0TD",(INDEX('PERSONALIZADA OMIE + B '!$AR$44:$AV$56,MATCH($D1236,'PERSONALIZADA OMIE + B '!$AR$44:$AR$56,0),MATCH(G$5,'PERSONALIZADA OMIE + B '!$AR$44:$AV$44,0))/1000)),0)</f>
        <v>5.0259195720781885E-2</v>
      </c>
      <c r="H1236" s="60" cm="1">
        <f t="array" ref="H1236">IFERROR(_xlfn.IFS($C1236="6.1TD",(INDEX('PERSONALIZADA OMIE + B '!$E$44:$L$56,MATCH($D1236,'PERSONALIZADA OMIE + B '!$E$44:$E$56,0),MATCH(H$5,'PERSONALIZADA OMIE + B '!$E$44:$L$44,0))/1000),$C1236="3.0TD",(INDEX('PERSONALIZADA OMIE + B '!$X$44:$AE$56,MATCH($D1236,'PERSONALIZADA OMIE + B '!$X$44:$X$56,0),MATCH(H$5,'PERSONALIZADA OMIE + B '!$X$44:$AE$44,0))/1000),$C1236="2.0TD",(INDEX('PERSONALIZADA OMIE + B '!$AR$44:$AV$56,MATCH($D1236,'PERSONALIZADA OMIE + B '!$AR$44:$AR$56,0),MATCH(H$5,'PERSONALIZADA OMIE + B '!$AR$44:$AV$44,0))/1000)),0)</f>
        <v>0</v>
      </c>
      <c r="I1236" s="60" cm="1">
        <f t="array" ref="I1236">IFERROR(_xlfn.IFS($C1236="6.1TD",(INDEX('PERSONALIZADA OMIE + B '!$E$44:$L$56,MATCH($D1236,'PERSONALIZADA OMIE + B '!$E$44:$E$56,0),MATCH(I$5,'PERSONALIZADA OMIE + B '!$E$44:$L$44,0))/1000),$C1236="3.0TD",(INDEX('PERSONALIZADA OMIE + B '!$X$44:$AE$56,MATCH($D1236,'PERSONALIZADA OMIE + B '!$X$44:$X$56,0),MATCH(I$5,'PERSONALIZADA OMIE + B '!$X$44:$AE$44,0))/1000),$C1236="2.0TD",(INDEX('PERSONALIZADA OMIE + B '!$AR$44:$AV$56,MATCH($D1236,'PERSONALIZADA OMIE + B '!$AR$44:$AR$56,0),MATCH(I$5,'PERSONALIZADA OMIE + B '!$AR$44:$AV$44,0))/1000)),0)</f>
        <v>0</v>
      </c>
      <c r="J1236" s="60" cm="1">
        <f t="array" ref="J1236">IFERROR(_xlfn.IFS($C1236="6.1TD",(INDEX('PERSONALIZADA OMIE + B '!$E$44:$L$56,MATCH($D1236,'PERSONALIZADA OMIE + B '!$E$44:$E$56,0),MATCH(J$5,'PERSONALIZADA OMIE + B '!$E$44:$L$44,0))/1000),$C1236="3.0TD",(INDEX('PERSONALIZADA OMIE + B '!$X$44:$AE$56,MATCH($D1236,'PERSONALIZADA OMIE + B '!$X$44:$X$56,0),MATCH(J$5,'PERSONALIZADA OMIE + B '!$X$44:$AE$44,0))/1000),$C1236="2.0TD",(INDEX('PERSONALIZADA OMIE + B '!$AR$44:$AV$56,MATCH($D1236,'PERSONALIZADA OMIE + B '!$AR$44:$AR$56,0),MATCH(J$5,'PERSONALIZADA OMIE + B '!$AR$44:$AV$44,0))/1000)),0)</f>
        <v>0</v>
      </c>
      <c r="K1236" s="60">
        <f>INDEX('PERSONALIZADA OMIE + B '!$B$64:$H$67,MATCH('.'!$C1236,'PERSONALIZADA OMIE + B '!$B$64:$B$67,0),MATCH('.'!K$5,'PERSONALIZADA OMIE + B '!$B$64:$H$64,0))</f>
        <v>7.5902501369863012E-2</v>
      </c>
      <c r="L1236" s="60">
        <f>INDEX('PERSONALIZADA OMIE + B '!$B$64:$H$67,MATCH('.'!$C1236,'PERSONALIZADA OMIE + B '!$B$64:$B$67,0),MATCH('.'!L$5,'PERSONALIZADA OMIE + B '!$B$64:$H$64,0))</f>
        <v>1.9874602739726028E-3</v>
      </c>
      <c r="M1236" s="60">
        <f>INDEX('PERSONALIZADA OMIE + B '!$B$64:$H$67,MATCH('.'!$C1236,'PERSONALIZADA OMIE + B '!$B$64:$B$67,0),MATCH('.'!M$5,'PERSONALIZADA OMIE + B '!$B$64:$H$64,0))</f>
        <v>0</v>
      </c>
      <c r="N1236" s="60">
        <f>INDEX('PERSONALIZADA OMIE + B '!$B$64:$H$67,MATCH('.'!$C1236,'PERSONALIZADA OMIE + B '!$B$64:$B$67,0),MATCH('.'!N$5,'PERSONALIZADA OMIE + B '!$B$64:$H$64,0))</f>
        <v>0</v>
      </c>
      <c r="O1236" s="60">
        <f>INDEX('PERSONALIZADA OMIE + B '!$B$64:$H$67,MATCH('.'!$C1236,'PERSONALIZADA OMIE + B '!$B$64:$B$67,0),MATCH('.'!O$5,'PERSONALIZADA OMIE + B '!$B$64:$H$64,0))</f>
        <v>0</v>
      </c>
      <c r="P1236" s="60">
        <f>INDEX('PERSONALIZADA OMIE + B '!$B$64:$H$67,MATCH('.'!$C1236,'PERSONALIZADA OMIE + B '!$B$64:$B$67,0),MATCH('.'!P$5,'PERSONALIZADA OMIE + B '!$B$64:$H$64,0))</f>
        <v>0</v>
      </c>
    </row>
    <row r="1237" spans="1:16">
      <c r="A1237" s="3" t="str">
        <f t="shared" si="1000"/>
        <v>3.0TDMARZO-26PERSONALIZADA OMIE + B</v>
      </c>
      <c r="B1237" s="37" t="str">
        <f t="shared" si="999"/>
        <v>PERSONALIZADA OMIE + B</v>
      </c>
      <c r="C1237" s="3" t="s">
        <v>31</v>
      </c>
      <c r="D1237" s="38" t="str">
        <f>W25</f>
        <v>MARZO-26</v>
      </c>
      <c r="E1237" s="60" cm="1">
        <f t="array" ref="E1237">IFERROR(_xlfn.IFS($C1237="6.1TD",(INDEX('PERSONALIZADA OMIE + B '!$E$44:$L$56,MATCH($D1237,'PERSONALIZADA OMIE + B '!$E$44:$E$56,0),MATCH(E$5,'PERSONALIZADA OMIE + B '!$E$44:$L$44,0))/1000),$C1237="3.0TD",(INDEX('PERSONALIZADA OMIE + B '!$X$44:$AE$56,MATCH($D1237,'PERSONALIZADA OMIE + B '!$X$44:$X$56,0),MATCH(E$5,'PERSONALIZADA OMIE + B '!$X$44:$AE$44,0))/1000),$C1237="2.0TD",(INDEX('PERSONALIZADA OMIE + B '!$AR$44:$AV$56,MATCH($D1237,'PERSONALIZADA OMIE + B '!$AR$44:$AR$56,0),MATCH(E$5,'PERSONALIZADA OMIE + B '!$AR$44:$AV$44,0))/1000)),0)</f>
        <v>8.2375617883684443E-2</v>
      </c>
      <c r="F1237" s="60" cm="1">
        <f t="array" ref="F1237">IFERROR(_xlfn.IFS($C1237="6.1TD",(INDEX('PERSONALIZADA OMIE + B '!$E$44:$L$56,MATCH($D1237,'PERSONALIZADA OMIE + B '!$E$44:$E$56,0),MATCH(F$5,'PERSONALIZADA OMIE + B '!$E$44:$L$44,0))/1000),$C1237="3.0TD",(INDEX('PERSONALIZADA OMIE + B '!$X$44:$AE$56,MATCH($D1237,'PERSONALIZADA OMIE + B '!$X$44:$X$56,0),MATCH(F$5,'PERSONALIZADA OMIE + B '!$X$44:$AE$44,0))/1000),$C1237="2.0TD",(INDEX('PERSONALIZADA OMIE + B '!$AR$44:$AV$56,MATCH($D1237,'PERSONALIZADA OMIE + B '!$AR$44:$AR$56,0),MATCH(F$5,'PERSONALIZADA OMIE + B '!$AR$44:$AV$44,0))/1000)),0)</f>
        <v>9.2115400328061259E-2</v>
      </c>
      <c r="G1237" s="60" cm="1">
        <f t="array" ref="G1237">IFERROR(_xlfn.IFS($C1237="6.1TD",(INDEX('PERSONALIZADA OMIE + B '!$E$44:$L$56,MATCH($D1237,'PERSONALIZADA OMIE + B '!$E$44:$E$56,0),MATCH(G$5,'PERSONALIZADA OMIE + B '!$E$44:$L$44,0))/1000),$C1237="3.0TD",(INDEX('PERSONALIZADA OMIE + B '!$X$44:$AE$56,MATCH($D1237,'PERSONALIZADA OMIE + B '!$X$44:$X$56,0),MATCH(G$5,'PERSONALIZADA OMIE + B '!$X$44:$AE$44,0))/1000),$C1237="2.0TD",(INDEX('PERSONALIZADA OMIE + B '!$AR$44:$AV$56,MATCH($D1237,'PERSONALIZADA OMIE + B '!$AR$44:$AR$56,0),MATCH(G$5,'PERSONALIZADA OMIE + B '!$AR$44:$AV$44,0))/1000)),0)</f>
        <v>6.3149539289995588E-2</v>
      </c>
      <c r="H1237" s="60" cm="1">
        <f t="array" ref="H1237">IFERROR(_xlfn.IFS($C1237="6.1TD",(INDEX('PERSONALIZADA OMIE + B '!$E$44:$L$56,MATCH($D1237,'PERSONALIZADA OMIE + B '!$E$44:$E$56,0),MATCH(H$5,'PERSONALIZADA OMIE + B '!$E$44:$L$44,0))/1000),$C1237="3.0TD",(INDEX('PERSONALIZADA OMIE + B '!$X$44:$AE$56,MATCH($D1237,'PERSONALIZADA OMIE + B '!$X$44:$X$56,0),MATCH(H$5,'PERSONALIZADA OMIE + B '!$X$44:$AE$44,0))/1000),$C1237="2.0TD",(INDEX('PERSONALIZADA OMIE + B '!$AR$44:$AV$56,MATCH($D1237,'PERSONALIZADA OMIE + B '!$AR$44:$AR$56,0),MATCH(H$5,'PERSONALIZADA OMIE + B '!$AR$44:$AV$44,0))/1000)),0)</f>
        <v>4.4255315793620041E-2</v>
      </c>
      <c r="I1237" s="60" cm="1">
        <f t="array" ref="I1237">IFERROR(_xlfn.IFS($C1237="6.1TD",(INDEX('PERSONALIZADA OMIE + B '!$E$44:$L$56,MATCH($D1237,'PERSONALIZADA OMIE + B '!$E$44:$E$56,0),MATCH(I$5,'PERSONALIZADA OMIE + B '!$E$44:$L$44,0))/1000),$C1237="3.0TD",(INDEX('PERSONALIZADA OMIE + B '!$X$44:$AE$56,MATCH($D1237,'PERSONALIZADA OMIE + B '!$X$44:$X$56,0),MATCH(I$5,'PERSONALIZADA OMIE + B '!$X$44:$AE$44,0))/1000),$C1237="2.0TD",(INDEX('PERSONALIZADA OMIE + B '!$AR$44:$AV$56,MATCH($D1237,'PERSONALIZADA OMIE + B '!$AR$44:$AR$56,0),MATCH(I$5,'PERSONALIZADA OMIE + B '!$AR$44:$AV$44,0))/1000)),0)</f>
        <v>3.5615604404445708E-2</v>
      </c>
      <c r="J1237" s="60" cm="1">
        <f t="array" ref="J1237">IFERROR(_xlfn.IFS($C1237="6.1TD",(INDEX('PERSONALIZADA OMIE + B '!$E$44:$L$56,MATCH($D1237,'PERSONALIZADA OMIE + B '!$E$44:$E$56,0),MATCH(J$5,'PERSONALIZADA OMIE + B '!$E$44:$L$44,0))/1000),$C1237="3.0TD",(INDEX('PERSONALIZADA OMIE + B '!$X$44:$AE$56,MATCH($D1237,'PERSONALIZADA OMIE + B '!$X$44:$X$56,0),MATCH(J$5,'PERSONALIZADA OMIE + B '!$X$44:$AE$44,0))/1000),$C1237="2.0TD",(INDEX('PERSONALIZADA OMIE + B '!$AR$44:$AV$56,MATCH($D1237,'PERSONALIZADA OMIE + B '!$AR$44:$AR$56,0),MATCH(J$5,'PERSONALIZADA OMIE + B '!$AR$44:$AV$44,0))/1000)),0)</f>
        <v>4.969919572078188E-2</v>
      </c>
      <c r="K1237" s="60">
        <f>INDEX('PERSONALIZADA OMIE + B '!$B$64:$H$67,MATCH('.'!$C1237,'PERSONALIZADA OMIE + B '!$B$64:$B$67,0),MATCH('.'!K$5,'PERSONALIZADA OMIE + B '!$B$64:$H$64,0))</f>
        <v>5.5827197260273971E-2</v>
      </c>
      <c r="L1237" s="60">
        <f>INDEX('PERSONALIZADA OMIE + B '!$B$64:$H$67,MATCH('.'!$C1237,'PERSONALIZADA OMIE + B '!$B$64:$B$67,0),MATCH('.'!L$5,'PERSONALIZADA OMIE + B '!$B$64:$H$64,0))</f>
        <v>2.9089372602739725E-2</v>
      </c>
      <c r="M1237" s="60">
        <f>INDEX('PERSONALIZADA OMIE + B '!$B$64:$H$67,MATCH('.'!$C1237,'PERSONALIZADA OMIE + B '!$B$64:$B$67,0),MATCH('.'!M$5,'PERSONALIZADA OMIE + B '!$B$64:$H$64,0))</f>
        <v>1.2278175342465752E-2</v>
      </c>
      <c r="N1237" s="60">
        <f>INDEX('PERSONALIZADA OMIE + B '!$B$64:$H$67,MATCH('.'!$C1237,'PERSONALIZADA OMIE + B '!$B$64:$B$67,0),MATCH('.'!N$5,'PERSONALIZADA OMIE + B '!$B$64:$H$64,0))</f>
        <v>1.0647487671232877E-2</v>
      </c>
      <c r="O1237" s="60">
        <f>INDEX('PERSONALIZADA OMIE + B '!$B$64:$H$67,MATCH('.'!$C1237,'PERSONALIZADA OMIE + B '!$B$64:$B$67,0),MATCH('.'!O$5,'PERSONALIZADA OMIE + B '!$B$64:$H$64,0))</f>
        <v>6.8872630136986293E-3</v>
      </c>
      <c r="P1237" s="60">
        <f>INDEX('PERSONALIZADA OMIE + B '!$B$64:$H$67,MATCH('.'!$C1237,'PERSONALIZADA OMIE + B '!$B$64:$B$67,0),MATCH('.'!P$5,'PERSONALIZADA OMIE + B '!$B$64:$H$64,0))</f>
        <v>3.9514712328767125E-3</v>
      </c>
    </row>
    <row r="1238" spans="1:16">
      <c r="A1238" s="3" t="str">
        <f t="shared" si="1000"/>
        <v>6.1TDMARZO-26PERSONALIZADA OMIE + B</v>
      </c>
      <c r="B1238" s="37" t="str">
        <f t="shared" si="999"/>
        <v>PERSONALIZADA OMIE + B</v>
      </c>
      <c r="C1238" s="3" t="s">
        <v>32</v>
      </c>
      <c r="D1238" s="38" t="str">
        <f>W25</f>
        <v>MARZO-26</v>
      </c>
      <c r="E1238" s="60" cm="1">
        <f t="array" ref="E1238">IFERROR(_xlfn.IFS($C1238="6.1TD",(INDEX('PERSONALIZADA OMIE + B '!$E$44:$L$56,MATCH($D1238,'PERSONALIZADA OMIE + B '!$E$44:$E$56,0),MATCH(E$5,'PERSONALIZADA OMIE + B '!$E$44:$L$44,0))/1000),$C1238="3.0TD",(INDEX('PERSONALIZADA OMIE + B '!$X$44:$AE$56,MATCH($D1238,'PERSONALIZADA OMIE + B '!$X$44:$X$56,0),MATCH(E$5,'PERSONALIZADA OMIE + B '!$X$44:$AE$44,0))/1000),$C1238="2.0TD",(INDEX('PERSONALIZADA OMIE + B '!$AR$44:$AV$56,MATCH($D1238,'PERSONALIZADA OMIE + B '!$AR$44:$AR$56,0),MATCH(E$5,'PERSONALIZADA OMIE + B '!$AR$44:$AV$44,0))/1000)),0)</f>
        <v>6.6004125484780241E-2</v>
      </c>
      <c r="F1238" s="60" cm="1">
        <f t="array" ref="F1238">IFERROR(_xlfn.IFS($C1238="6.1TD",(INDEX('PERSONALIZADA OMIE + B '!$E$44:$L$56,MATCH($D1238,'PERSONALIZADA OMIE + B '!$E$44:$E$56,0),MATCH(F$5,'PERSONALIZADA OMIE + B '!$E$44:$L$44,0))/1000),$C1238="3.0TD",(INDEX('PERSONALIZADA OMIE + B '!$X$44:$AE$56,MATCH($D1238,'PERSONALIZADA OMIE + B '!$X$44:$X$56,0),MATCH(F$5,'PERSONALIZADA OMIE + B '!$X$44:$AE$44,0))/1000),$C1238="2.0TD",(INDEX('PERSONALIZADA OMIE + B '!$AR$44:$AV$56,MATCH($D1238,'PERSONALIZADA OMIE + B '!$AR$44:$AR$56,0),MATCH(F$5,'PERSONALIZADA OMIE + B '!$AR$44:$AV$44,0))/1000)),0)</f>
        <v>7.6877822112137756E-2</v>
      </c>
      <c r="G1238" s="60" cm="1">
        <f t="array" ref="G1238">IFERROR(_xlfn.IFS($C1238="6.1TD",(INDEX('PERSONALIZADA OMIE + B '!$E$44:$L$56,MATCH($D1238,'PERSONALIZADA OMIE + B '!$E$44:$E$56,0),MATCH(G$5,'PERSONALIZADA OMIE + B '!$E$44:$L$44,0))/1000),$C1238="3.0TD",(INDEX('PERSONALIZADA OMIE + B '!$X$44:$AE$56,MATCH($D1238,'PERSONALIZADA OMIE + B '!$X$44:$X$56,0),MATCH(G$5,'PERSONALIZADA OMIE + B '!$X$44:$AE$44,0))/1000),$C1238="2.0TD",(INDEX('PERSONALIZADA OMIE + B '!$AR$44:$AV$56,MATCH($D1238,'PERSONALIZADA OMIE + B '!$AR$44:$AR$56,0),MATCH(G$5,'PERSONALIZADA OMIE + B '!$AR$44:$AV$44,0))/1000)),0)</f>
        <v>5.4074583356664929E-2</v>
      </c>
      <c r="H1238" s="60" cm="1">
        <f t="array" ref="H1238">IFERROR(_xlfn.IFS($C1238="6.1TD",(INDEX('PERSONALIZADA OMIE + B '!$E$44:$L$56,MATCH($D1238,'PERSONALIZADA OMIE + B '!$E$44:$E$56,0),MATCH(H$5,'PERSONALIZADA OMIE + B '!$E$44:$L$44,0))/1000),$C1238="3.0TD",(INDEX('PERSONALIZADA OMIE + B '!$X$44:$AE$56,MATCH($D1238,'PERSONALIZADA OMIE + B '!$X$44:$X$56,0),MATCH(H$5,'PERSONALIZADA OMIE + B '!$X$44:$AE$44,0))/1000),$C1238="2.0TD",(INDEX('PERSONALIZADA OMIE + B '!$AR$44:$AV$56,MATCH($D1238,'PERSONALIZADA OMIE + B '!$AR$44:$AR$56,0),MATCH(H$5,'PERSONALIZADA OMIE + B '!$AR$44:$AV$44,0))/1000)),0)</f>
        <v>3.8969386391426088E-2</v>
      </c>
      <c r="I1238" s="60" cm="1">
        <f t="array" ref="I1238">IFERROR(_xlfn.IFS($C1238="6.1TD",(INDEX('PERSONALIZADA OMIE + B '!$E$44:$L$56,MATCH($D1238,'PERSONALIZADA OMIE + B '!$E$44:$E$56,0),MATCH(I$5,'PERSONALIZADA OMIE + B '!$E$44:$L$44,0))/1000),$C1238="3.0TD",(INDEX('PERSONALIZADA OMIE + B '!$X$44:$AE$56,MATCH($D1238,'PERSONALIZADA OMIE + B '!$X$44:$X$56,0),MATCH(I$5,'PERSONALIZADA OMIE + B '!$X$44:$AE$44,0))/1000),$C1238="2.0TD",(INDEX('PERSONALIZADA OMIE + B '!$AR$44:$AV$56,MATCH($D1238,'PERSONALIZADA OMIE + B '!$AR$44:$AR$56,0),MATCH(I$5,'PERSONALIZADA OMIE + B '!$AR$44:$AV$44,0))/1000)),0)</f>
        <v>3.1035894270950451E-2</v>
      </c>
      <c r="J1238" s="60" cm="1">
        <f t="array" ref="J1238">IFERROR(_xlfn.IFS($C1238="6.1TD",(INDEX('PERSONALIZADA OMIE + B '!$E$44:$L$56,MATCH($D1238,'PERSONALIZADA OMIE + B '!$E$44:$E$56,0),MATCH(J$5,'PERSONALIZADA OMIE + B '!$E$44:$L$44,0))/1000),$C1238="3.0TD",(INDEX('PERSONALIZADA OMIE + B '!$X$44:$AE$56,MATCH($D1238,'PERSONALIZADA OMIE + B '!$X$44:$X$56,0),MATCH(J$5,'PERSONALIZADA OMIE + B '!$X$44:$AE$44,0))/1000),$C1238="2.0TD",(INDEX('PERSONALIZADA OMIE + B '!$AR$44:$AV$56,MATCH($D1238,'PERSONALIZADA OMIE + B '!$AR$44:$AR$56,0),MATCH(J$5,'PERSONALIZADA OMIE + B '!$AR$44:$AV$44,0))/1000)),0)</f>
        <v>4.391101681311968E-2</v>
      </c>
      <c r="K1238" s="60">
        <f>INDEX('PERSONALIZADA OMIE + B '!$B$64:$H$67,MATCH('.'!$C1238,'PERSONALIZADA OMIE + B '!$B$64:$B$67,0),MATCH('.'!K$5,'PERSONALIZADA OMIE + B '!$B$64:$H$64,0))</f>
        <v>8.1083200000000008E-2</v>
      </c>
      <c r="L1238" s="60">
        <f>INDEX('PERSONALIZADA OMIE + B '!$B$64:$H$67,MATCH('.'!$C1238,'PERSONALIZADA OMIE + B '!$B$64:$B$67,0),MATCH('.'!L$5,'PERSONALIZADA OMIE + B '!$B$64:$H$64,0))</f>
        <v>4.2506052054794519E-2</v>
      </c>
      <c r="M1238" s="60">
        <f>INDEX('PERSONALIZADA OMIE + B '!$B$64:$H$67,MATCH('.'!$C1238,'PERSONALIZADA OMIE + B '!$B$64:$B$67,0),MATCH('.'!M$5,'PERSONALIZADA OMIE + B '!$B$64:$H$64,0))</f>
        <v>1.8635290410958905E-2</v>
      </c>
      <c r="N1238" s="60">
        <f>INDEX('PERSONALIZADA OMIE + B '!$B$64:$H$67,MATCH('.'!$C1238,'PERSONALIZADA OMIE + B '!$B$64:$B$67,0),MATCH('.'!N$5,'PERSONALIZADA OMIE + B '!$B$64:$H$64,0))</f>
        <v>1.4777613698630138E-2</v>
      </c>
      <c r="O1238" s="60">
        <f>INDEX('PERSONALIZADA OMIE + B '!$B$64:$H$67,MATCH('.'!$C1238,'PERSONALIZADA OMIE + B '!$B$64:$B$67,0),MATCH('.'!O$5,'PERSONALIZADA OMIE + B '!$B$64:$H$64,0))</f>
        <v>5.8222273972602734E-3</v>
      </c>
      <c r="P1238" s="60">
        <f>INDEX('PERSONALIZADA OMIE + B '!$B$64:$H$67,MATCH('.'!$C1238,'PERSONALIZADA OMIE + B '!$B$64:$B$67,0),MATCH('.'!P$5,'PERSONALIZADA OMIE + B '!$B$64:$H$64,0))</f>
        <v>2.7511808219178083E-3</v>
      </c>
    </row>
    <row r="1239" spans="1:16">
      <c r="A1239" s="3" t="str">
        <f t="shared" si="1000"/>
        <v>2.0TDABRIL-25PERSONALIZADA OMIE + B</v>
      </c>
      <c r="B1239" s="37" t="str">
        <f t="shared" si="999"/>
        <v>PERSONALIZADA OMIE + B</v>
      </c>
      <c r="C1239" s="3" t="s">
        <v>56</v>
      </c>
      <c r="D1239" s="38" t="str">
        <f>W26</f>
        <v>ABRIL-25</v>
      </c>
      <c r="E1239" s="60" cm="1">
        <f t="array" ref="E1239">IFERROR(_xlfn.IFS($C1239="6.1TD",(INDEX('PERSONALIZADA OMIE + B '!$E$44:$L$56,MATCH($D1239,'PERSONALIZADA OMIE + B '!$E$44:$E$56,0),MATCH(E$5,'PERSONALIZADA OMIE + B '!$E$44:$L$44,0))/1000),$C1239="3.0TD",(INDEX('PERSONALIZADA OMIE + B '!$X$44:$AE$56,MATCH($D1239,'PERSONALIZADA OMIE + B '!$X$44:$X$56,0),MATCH(E$5,'PERSONALIZADA OMIE + B '!$X$44:$AE$44,0))/1000),$C1239="2.0TD",(INDEX('PERSONALIZADA OMIE + B '!$AR$44:$AV$56,MATCH($D1239,'PERSONALIZADA OMIE + B '!$AR$44:$AR$56,0),MATCH(E$5,'PERSONALIZADA OMIE + B '!$AR$44:$AV$44,0))/1000)),0)</f>
        <v>0.10986112227463056</v>
      </c>
      <c r="F1239" s="60" cm="1">
        <f t="array" ref="F1239">IFERROR(_xlfn.IFS($C1239="6.1TD",(INDEX('PERSONALIZADA OMIE + B '!$E$44:$L$56,MATCH($D1239,'PERSONALIZADA OMIE + B '!$E$44:$E$56,0),MATCH(F$5,'PERSONALIZADA OMIE + B '!$E$44:$L$44,0))/1000),$C1239="3.0TD",(INDEX('PERSONALIZADA OMIE + B '!$X$44:$AE$56,MATCH($D1239,'PERSONALIZADA OMIE + B '!$X$44:$X$56,0),MATCH(F$5,'PERSONALIZADA OMIE + B '!$X$44:$AE$44,0))/1000),$C1239="2.0TD",(INDEX('PERSONALIZADA OMIE + B '!$AR$44:$AV$56,MATCH($D1239,'PERSONALIZADA OMIE + B '!$AR$44:$AR$56,0),MATCH(F$5,'PERSONALIZADA OMIE + B '!$AR$44:$AV$44,0))/1000)),0)</f>
        <v>6.2020854886393403E-2</v>
      </c>
      <c r="G1239" s="60" cm="1">
        <f t="array" ref="G1239">IFERROR(_xlfn.IFS($C1239="6.1TD",(INDEX('PERSONALIZADA OMIE + B '!$E$44:$L$56,MATCH($D1239,'PERSONALIZADA OMIE + B '!$E$44:$E$56,0),MATCH(G$5,'PERSONALIZADA OMIE + B '!$E$44:$L$44,0))/1000),$C1239="3.0TD",(INDEX('PERSONALIZADA OMIE + B '!$X$44:$AE$56,MATCH($D1239,'PERSONALIZADA OMIE + B '!$X$44:$X$56,0),MATCH(G$5,'PERSONALIZADA OMIE + B '!$X$44:$AE$44,0))/1000),$C1239="2.0TD",(INDEX('PERSONALIZADA OMIE + B '!$AR$44:$AV$56,MATCH($D1239,'PERSONALIZADA OMIE + B '!$AR$44:$AR$56,0),MATCH(G$5,'PERSONALIZADA OMIE + B '!$AR$44:$AV$44,0))/1000)),0)</f>
        <v>3.4396109278120639E-2</v>
      </c>
      <c r="H1239" s="60" cm="1">
        <f t="array" ref="H1239">IFERROR(_xlfn.IFS($C1239="6.1TD",(INDEX('PERSONALIZADA OMIE + B '!$E$44:$L$56,MATCH($D1239,'PERSONALIZADA OMIE + B '!$E$44:$E$56,0),MATCH(H$5,'PERSONALIZADA OMIE + B '!$E$44:$L$44,0))/1000),$C1239="3.0TD",(INDEX('PERSONALIZADA OMIE + B '!$X$44:$AE$56,MATCH($D1239,'PERSONALIZADA OMIE + B '!$X$44:$X$56,0),MATCH(H$5,'PERSONALIZADA OMIE + B '!$X$44:$AE$44,0))/1000),$C1239="2.0TD",(INDEX('PERSONALIZADA OMIE + B '!$AR$44:$AV$56,MATCH($D1239,'PERSONALIZADA OMIE + B '!$AR$44:$AR$56,0),MATCH(H$5,'PERSONALIZADA OMIE + B '!$AR$44:$AV$44,0))/1000)),0)</f>
        <v>0</v>
      </c>
      <c r="I1239" s="60" cm="1">
        <f t="array" ref="I1239">IFERROR(_xlfn.IFS($C1239="6.1TD",(INDEX('PERSONALIZADA OMIE + B '!$E$44:$L$56,MATCH($D1239,'PERSONALIZADA OMIE + B '!$E$44:$E$56,0),MATCH(I$5,'PERSONALIZADA OMIE + B '!$E$44:$L$44,0))/1000),$C1239="3.0TD",(INDEX('PERSONALIZADA OMIE + B '!$X$44:$AE$56,MATCH($D1239,'PERSONALIZADA OMIE + B '!$X$44:$X$56,0),MATCH(I$5,'PERSONALIZADA OMIE + B '!$X$44:$AE$44,0))/1000),$C1239="2.0TD",(INDEX('PERSONALIZADA OMIE + B '!$AR$44:$AV$56,MATCH($D1239,'PERSONALIZADA OMIE + B '!$AR$44:$AR$56,0),MATCH(I$5,'PERSONALIZADA OMIE + B '!$AR$44:$AV$44,0))/1000)),0)</f>
        <v>0</v>
      </c>
      <c r="J1239" s="60" cm="1">
        <f t="array" ref="J1239">IFERROR(_xlfn.IFS($C1239="6.1TD",(INDEX('PERSONALIZADA OMIE + B '!$E$44:$L$56,MATCH($D1239,'PERSONALIZADA OMIE + B '!$E$44:$E$56,0),MATCH(J$5,'PERSONALIZADA OMIE + B '!$E$44:$L$44,0))/1000),$C1239="3.0TD",(INDEX('PERSONALIZADA OMIE + B '!$X$44:$AE$56,MATCH($D1239,'PERSONALIZADA OMIE + B '!$X$44:$X$56,0),MATCH(J$5,'PERSONALIZADA OMIE + B '!$X$44:$AE$44,0))/1000),$C1239="2.0TD",(INDEX('PERSONALIZADA OMIE + B '!$AR$44:$AV$56,MATCH($D1239,'PERSONALIZADA OMIE + B '!$AR$44:$AR$56,0),MATCH(J$5,'PERSONALIZADA OMIE + B '!$AR$44:$AV$44,0))/1000)),0)</f>
        <v>0</v>
      </c>
      <c r="K1239" s="60">
        <f>INDEX('PERSONALIZADA OMIE + B '!$B$64:$H$67,MATCH('.'!$C1239,'PERSONALIZADA OMIE + B '!$B$64:$B$67,0),MATCH('.'!K$5,'PERSONALIZADA OMIE + B '!$B$64:$H$64,0))</f>
        <v>7.5902501369863012E-2</v>
      </c>
      <c r="L1239" s="60">
        <f>INDEX('PERSONALIZADA OMIE + B '!$B$64:$H$67,MATCH('.'!$C1239,'PERSONALIZADA OMIE + B '!$B$64:$B$67,0),MATCH('.'!L$5,'PERSONALIZADA OMIE + B '!$B$64:$H$64,0))</f>
        <v>1.9874602739726028E-3</v>
      </c>
      <c r="M1239" s="60">
        <f>INDEX('PERSONALIZADA OMIE + B '!$B$64:$H$67,MATCH('.'!$C1239,'PERSONALIZADA OMIE + B '!$B$64:$B$67,0),MATCH('.'!M$5,'PERSONALIZADA OMIE + B '!$B$64:$H$64,0))</f>
        <v>0</v>
      </c>
      <c r="N1239" s="60">
        <f>INDEX('PERSONALIZADA OMIE + B '!$B$64:$H$67,MATCH('.'!$C1239,'PERSONALIZADA OMIE + B '!$B$64:$B$67,0),MATCH('.'!N$5,'PERSONALIZADA OMIE + B '!$B$64:$H$64,0))</f>
        <v>0</v>
      </c>
      <c r="O1239" s="60">
        <f>INDEX('PERSONALIZADA OMIE + B '!$B$64:$H$67,MATCH('.'!$C1239,'PERSONALIZADA OMIE + B '!$B$64:$B$67,0),MATCH('.'!O$5,'PERSONALIZADA OMIE + B '!$B$64:$H$64,0))</f>
        <v>0</v>
      </c>
      <c r="P1239" s="60">
        <f>INDEX('PERSONALIZADA OMIE + B '!$B$64:$H$67,MATCH('.'!$C1239,'PERSONALIZADA OMIE + B '!$B$64:$B$67,0),MATCH('.'!P$5,'PERSONALIZADA OMIE + B '!$B$64:$H$64,0))</f>
        <v>0</v>
      </c>
    </row>
    <row r="1240" spans="1:16">
      <c r="A1240" s="3" t="str">
        <f t="shared" si="1000"/>
        <v>3.0TDABRIL-25PERSONALIZADA OMIE + B</v>
      </c>
      <c r="B1240" s="37" t="str">
        <f t="shared" si="999"/>
        <v>PERSONALIZADA OMIE + B</v>
      </c>
      <c r="C1240" s="3" t="s">
        <v>31</v>
      </c>
      <c r="D1240" s="38" t="str">
        <f>W26</f>
        <v>ABRIL-25</v>
      </c>
      <c r="E1240" s="60" cm="1">
        <f t="array" ref="E1240">IFERROR(_xlfn.IFS($C1240="6.1TD",(INDEX('PERSONALIZADA OMIE + B '!$E$44:$L$56,MATCH($D1240,'PERSONALIZADA OMIE + B '!$E$44:$E$56,0),MATCH(E$5,'PERSONALIZADA OMIE + B '!$E$44:$L$44,0))/1000),$C1240="3.0TD",(INDEX('PERSONALIZADA OMIE + B '!$X$44:$AE$56,MATCH($D1240,'PERSONALIZADA OMIE + B '!$X$44:$X$56,0),MATCH(E$5,'PERSONALIZADA OMIE + B '!$X$44:$AE$44,0))/1000),$C1240="2.0TD",(INDEX('PERSONALIZADA OMIE + B '!$AR$44:$AV$56,MATCH($D1240,'PERSONALIZADA OMIE + B '!$AR$44:$AR$56,0),MATCH(E$5,'PERSONALIZADA OMIE + B '!$AR$44:$AV$44,0))/1000)),0)</f>
        <v>0</v>
      </c>
      <c r="F1240" s="60" cm="1">
        <f t="array" ref="F1240">IFERROR(_xlfn.IFS($C1240="6.1TD",(INDEX('PERSONALIZADA OMIE + B '!$E$44:$L$56,MATCH($D1240,'PERSONALIZADA OMIE + B '!$E$44:$E$56,0),MATCH(F$5,'PERSONALIZADA OMIE + B '!$E$44:$L$44,0))/1000),$C1240="3.0TD",(INDEX('PERSONALIZADA OMIE + B '!$X$44:$AE$56,MATCH($D1240,'PERSONALIZADA OMIE + B '!$X$44:$X$56,0),MATCH(F$5,'PERSONALIZADA OMIE + B '!$X$44:$AE$44,0))/1000),$C1240="2.0TD",(INDEX('PERSONALIZADA OMIE + B '!$AR$44:$AV$56,MATCH($D1240,'PERSONALIZADA OMIE + B '!$AR$44:$AR$56,0),MATCH(F$5,'PERSONALIZADA OMIE + B '!$AR$44:$AV$44,0))/1000)),0)</f>
        <v>9.2115400328061259E-2</v>
      </c>
      <c r="G1240" s="60" cm="1">
        <f t="array" ref="G1240">IFERROR(_xlfn.IFS($C1240="6.1TD",(INDEX('PERSONALIZADA OMIE + B '!$E$44:$L$56,MATCH($D1240,'PERSONALIZADA OMIE + B '!$E$44:$E$56,0),MATCH(G$5,'PERSONALIZADA OMIE + B '!$E$44:$L$44,0))/1000),$C1240="3.0TD",(INDEX('PERSONALIZADA OMIE + B '!$X$44:$AE$56,MATCH($D1240,'PERSONALIZADA OMIE + B '!$X$44:$X$56,0),MATCH(G$5,'PERSONALIZADA OMIE + B '!$X$44:$AE$44,0))/1000),$C1240="2.0TD",(INDEX('PERSONALIZADA OMIE + B '!$AR$44:$AV$56,MATCH($D1240,'PERSONALIZADA OMIE + B '!$AR$44:$AR$56,0),MATCH(G$5,'PERSONALIZADA OMIE + B '!$AR$44:$AV$44,0))/1000)),0)</f>
        <v>6.3149539289995588E-2</v>
      </c>
      <c r="H1240" s="60" cm="1">
        <f t="array" ref="H1240">IFERROR(_xlfn.IFS($C1240="6.1TD",(INDEX('PERSONALIZADA OMIE + B '!$E$44:$L$56,MATCH($D1240,'PERSONALIZADA OMIE + B '!$E$44:$E$56,0),MATCH(H$5,'PERSONALIZADA OMIE + B '!$E$44:$L$44,0))/1000),$C1240="3.0TD",(INDEX('PERSONALIZADA OMIE + B '!$X$44:$AE$56,MATCH($D1240,'PERSONALIZADA OMIE + B '!$X$44:$X$56,0),MATCH(H$5,'PERSONALIZADA OMIE + B '!$X$44:$AE$44,0))/1000),$C1240="2.0TD",(INDEX('PERSONALIZADA OMIE + B '!$AR$44:$AV$56,MATCH($D1240,'PERSONALIZADA OMIE + B '!$AR$44:$AR$56,0),MATCH(H$5,'PERSONALIZADA OMIE + B '!$AR$44:$AV$44,0))/1000)),0)</f>
        <v>4.4255315793620041E-2</v>
      </c>
      <c r="I1240" s="60" cm="1">
        <f t="array" ref="I1240">IFERROR(_xlfn.IFS($C1240="6.1TD",(INDEX('PERSONALIZADA OMIE + B '!$E$44:$L$56,MATCH($D1240,'PERSONALIZADA OMIE + B '!$E$44:$E$56,0),MATCH(I$5,'PERSONALIZADA OMIE + B '!$E$44:$L$44,0))/1000),$C1240="3.0TD",(INDEX('PERSONALIZADA OMIE + B '!$X$44:$AE$56,MATCH($D1240,'PERSONALIZADA OMIE + B '!$X$44:$X$56,0),MATCH(I$5,'PERSONALIZADA OMIE + B '!$X$44:$AE$44,0))/1000),$C1240="2.0TD",(INDEX('PERSONALIZADA OMIE + B '!$AR$44:$AV$56,MATCH($D1240,'PERSONALIZADA OMIE + B '!$AR$44:$AR$56,0),MATCH(I$5,'PERSONALIZADA OMIE + B '!$AR$44:$AV$44,0))/1000)),0)</f>
        <v>3.5615604404445708E-2</v>
      </c>
      <c r="J1240" s="60" cm="1">
        <f t="array" ref="J1240">IFERROR(_xlfn.IFS($C1240="6.1TD",(INDEX('PERSONALIZADA OMIE + B '!$E$44:$L$56,MATCH($D1240,'PERSONALIZADA OMIE + B '!$E$44:$E$56,0),MATCH(J$5,'PERSONALIZADA OMIE + B '!$E$44:$L$44,0))/1000),$C1240="3.0TD",(INDEX('PERSONALIZADA OMIE + B '!$X$44:$AE$56,MATCH($D1240,'PERSONALIZADA OMIE + B '!$X$44:$X$56,0),MATCH(J$5,'PERSONALIZADA OMIE + B '!$X$44:$AE$44,0))/1000),$C1240="2.0TD",(INDEX('PERSONALIZADA OMIE + B '!$AR$44:$AV$56,MATCH($D1240,'PERSONALIZADA OMIE + B '!$AR$44:$AR$56,0),MATCH(J$5,'PERSONALIZADA OMIE + B '!$AR$44:$AV$44,0))/1000)),0)</f>
        <v>3.3836109278120648E-2</v>
      </c>
      <c r="K1240" s="60">
        <f>INDEX('PERSONALIZADA OMIE + B '!$B$64:$H$67,MATCH('.'!$C1240,'PERSONALIZADA OMIE + B '!$B$64:$B$67,0),MATCH('.'!K$5,'PERSONALIZADA OMIE + B '!$B$64:$H$64,0))</f>
        <v>5.5827197260273971E-2</v>
      </c>
      <c r="L1240" s="60">
        <f>INDEX('PERSONALIZADA OMIE + B '!$B$64:$H$67,MATCH('.'!$C1240,'PERSONALIZADA OMIE + B '!$B$64:$B$67,0),MATCH('.'!L$5,'PERSONALIZADA OMIE + B '!$B$64:$H$64,0))</f>
        <v>2.9089372602739725E-2</v>
      </c>
      <c r="M1240" s="60">
        <f>INDEX('PERSONALIZADA OMIE + B '!$B$64:$H$67,MATCH('.'!$C1240,'PERSONALIZADA OMIE + B '!$B$64:$B$67,0),MATCH('.'!M$5,'PERSONALIZADA OMIE + B '!$B$64:$H$64,0))</f>
        <v>1.2278175342465752E-2</v>
      </c>
      <c r="N1240" s="60">
        <f>INDEX('PERSONALIZADA OMIE + B '!$B$64:$H$67,MATCH('.'!$C1240,'PERSONALIZADA OMIE + B '!$B$64:$B$67,0),MATCH('.'!N$5,'PERSONALIZADA OMIE + B '!$B$64:$H$64,0))</f>
        <v>1.0647487671232877E-2</v>
      </c>
      <c r="O1240" s="60">
        <f>INDEX('PERSONALIZADA OMIE + B '!$B$64:$H$67,MATCH('.'!$C1240,'PERSONALIZADA OMIE + B '!$B$64:$B$67,0),MATCH('.'!O$5,'PERSONALIZADA OMIE + B '!$B$64:$H$64,0))</f>
        <v>6.8872630136986293E-3</v>
      </c>
      <c r="P1240" s="60">
        <f>INDEX('PERSONALIZADA OMIE + B '!$B$64:$H$67,MATCH('.'!$C1240,'PERSONALIZADA OMIE + B '!$B$64:$B$67,0),MATCH('.'!P$5,'PERSONALIZADA OMIE + B '!$B$64:$H$64,0))</f>
        <v>3.9514712328767125E-3</v>
      </c>
    </row>
    <row r="1241" spans="1:16">
      <c r="A1241" s="3" t="str">
        <f t="shared" si="1000"/>
        <v>6.1TDABRIL-25PERSONALIZADA OMIE + B</v>
      </c>
      <c r="B1241" s="37" t="str">
        <f t="shared" si="999"/>
        <v>PERSONALIZADA OMIE + B</v>
      </c>
      <c r="C1241" s="3" t="s">
        <v>32</v>
      </c>
      <c r="D1241" s="38" t="str">
        <f>W26</f>
        <v>ABRIL-25</v>
      </c>
      <c r="E1241" s="60" cm="1">
        <f t="array" ref="E1241">IFERROR(_xlfn.IFS($C1241="6.1TD",(INDEX('PERSONALIZADA OMIE + B '!$E$44:$L$56,MATCH($D1241,'PERSONALIZADA OMIE + B '!$E$44:$E$56,0),MATCH(E$5,'PERSONALIZADA OMIE + B '!$E$44:$L$44,0))/1000),$C1241="3.0TD",(INDEX('PERSONALIZADA OMIE + B '!$X$44:$AE$56,MATCH($D1241,'PERSONALIZADA OMIE + B '!$X$44:$X$56,0),MATCH(E$5,'PERSONALIZADA OMIE + B '!$X$44:$AE$44,0))/1000),$C1241="2.0TD",(INDEX('PERSONALIZADA OMIE + B '!$AR$44:$AV$56,MATCH($D1241,'PERSONALIZADA OMIE + B '!$AR$44:$AR$56,0),MATCH(E$5,'PERSONALIZADA OMIE + B '!$AR$44:$AV$44,0))/1000)),0)</f>
        <v>0</v>
      </c>
      <c r="F1241" s="60" cm="1">
        <f t="array" ref="F1241">IFERROR(_xlfn.IFS($C1241="6.1TD",(INDEX('PERSONALIZADA OMIE + B '!$E$44:$L$56,MATCH($D1241,'PERSONALIZADA OMIE + B '!$E$44:$E$56,0),MATCH(F$5,'PERSONALIZADA OMIE + B '!$E$44:$L$44,0))/1000),$C1241="3.0TD",(INDEX('PERSONALIZADA OMIE + B '!$X$44:$AE$56,MATCH($D1241,'PERSONALIZADA OMIE + B '!$X$44:$X$56,0),MATCH(F$5,'PERSONALIZADA OMIE + B '!$X$44:$AE$44,0))/1000),$C1241="2.0TD",(INDEX('PERSONALIZADA OMIE + B '!$AR$44:$AV$56,MATCH($D1241,'PERSONALIZADA OMIE + B '!$AR$44:$AR$56,0),MATCH(F$5,'PERSONALIZADA OMIE + B '!$AR$44:$AV$44,0))/1000)),0)</f>
        <v>7.6877822112137756E-2</v>
      </c>
      <c r="G1241" s="60" cm="1">
        <f t="array" ref="G1241">IFERROR(_xlfn.IFS($C1241="6.1TD",(INDEX('PERSONALIZADA OMIE + B '!$E$44:$L$56,MATCH($D1241,'PERSONALIZADA OMIE + B '!$E$44:$E$56,0),MATCH(G$5,'PERSONALIZADA OMIE + B '!$E$44:$L$44,0))/1000),$C1241="3.0TD",(INDEX('PERSONALIZADA OMIE + B '!$X$44:$AE$56,MATCH($D1241,'PERSONALIZADA OMIE + B '!$X$44:$X$56,0),MATCH(G$5,'PERSONALIZADA OMIE + B '!$X$44:$AE$44,0))/1000),$C1241="2.0TD",(INDEX('PERSONALIZADA OMIE + B '!$AR$44:$AV$56,MATCH($D1241,'PERSONALIZADA OMIE + B '!$AR$44:$AR$56,0),MATCH(G$5,'PERSONALIZADA OMIE + B '!$AR$44:$AV$44,0))/1000)),0)</f>
        <v>5.4074583356664929E-2</v>
      </c>
      <c r="H1241" s="60" cm="1">
        <f t="array" ref="H1241">IFERROR(_xlfn.IFS($C1241="6.1TD",(INDEX('PERSONALIZADA OMIE + B '!$E$44:$L$56,MATCH($D1241,'PERSONALIZADA OMIE + B '!$E$44:$E$56,0),MATCH(H$5,'PERSONALIZADA OMIE + B '!$E$44:$L$44,0))/1000),$C1241="3.0TD",(INDEX('PERSONALIZADA OMIE + B '!$X$44:$AE$56,MATCH($D1241,'PERSONALIZADA OMIE + B '!$X$44:$X$56,0),MATCH(H$5,'PERSONALIZADA OMIE + B '!$X$44:$AE$44,0))/1000),$C1241="2.0TD",(INDEX('PERSONALIZADA OMIE + B '!$AR$44:$AV$56,MATCH($D1241,'PERSONALIZADA OMIE + B '!$AR$44:$AR$56,0),MATCH(H$5,'PERSONALIZADA OMIE + B '!$AR$44:$AV$44,0))/1000)),0)</f>
        <v>3.8969386391426088E-2</v>
      </c>
      <c r="I1241" s="60" cm="1">
        <f t="array" ref="I1241">IFERROR(_xlfn.IFS($C1241="6.1TD",(INDEX('PERSONALIZADA OMIE + B '!$E$44:$L$56,MATCH($D1241,'PERSONALIZADA OMIE + B '!$E$44:$E$56,0),MATCH(I$5,'PERSONALIZADA OMIE + B '!$E$44:$L$44,0))/1000),$C1241="3.0TD",(INDEX('PERSONALIZADA OMIE + B '!$X$44:$AE$56,MATCH($D1241,'PERSONALIZADA OMIE + B '!$X$44:$X$56,0),MATCH(I$5,'PERSONALIZADA OMIE + B '!$X$44:$AE$44,0))/1000),$C1241="2.0TD",(INDEX('PERSONALIZADA OMIE + B '!$AR$44:$AV$56,MATCH($D1241,'PERSONALIZADA OMIE + B '!$AR$44:$AR$56,0),MATCH(I$5,'PERSONALIZADA OMIE + B '!$AR$44:$AV$44,0))/1000)),0)</f>
        <v>3.1035894270950451E-2</v>
      </c>
      <c r="J1241" s="60" cm="1">
        <f t="array" ref="J1241">IFERROR(_xlfn.IFS($C1241="6.1TD",(INDEX('PERSONALIZADA OMIE + B '!$E$44:$L$56,MATCH($D1241,'PERSONALIZADA OMIE + B '!$E$44:$E$56,0),MATCH(J$5,'PERSONALIZADA OMIE + B '!$E$44:$L$44,0))/1000),$C1241="3.0TD",(INDEX('PERSONALIZADA OMIE + B '!$X$44:$AE$56,MATCH($D1241,'PERSONALIZADA OMIE + B '!$X$44:$X$56,0),MATCH(J$5,'PERSONALIZADA OMIE + B '!$X$44:$AE$44,0))/1000),$C1241="2.0TD",(INDEX('PERSONALIZADA OMIE + B '!$AR$44:$AV$56,MATCH($D1241,'PERSONALIZADA OMIE + B '!$AR$44:$AR$56,0),MATCH(J$5,'PERSONALIZADA OMIE + B '!$AR$44:$AV$44,0))/1000)),0)</f>
        <v>2.9945737306065333E-2</v>
      </c>
      <c r="K1241" s="60">
        <f>INDEX('PERSONALIZADA OMIE + B '!$B$64:$H$67,MATCH('.'!$C1241,'PERSONALIZADA OMIE + B '!$B$64:$B$67,0),MATCH('.'!K$5,'PERSONALIZADA OMIE + B '!$B$64:$H$64,0))</f>
        <v>8.1083200000000008E-2</v>
      </c>
      <c r="L1241" s="60">
        <f>INDEX('PERSONALIZADA OMIE + B '!$B$64:$H$67,MATCH('.'!$C1241,'PERSONALIZADA OMIE + B '!$B$64:$B$67,0),MATCH('.'!L$5,'PERSONALIZADA OMIE + B '!$B$64:$H$64,0))</f>
        <v>4.2506052054794519E-2</v>
      </c>
      <c r="M1241" s="60">
        <f>INDEX('PERSONALIZADA OMIE + B '!$B$64:$H$67,MATCH('.'!$C1241,'PERSONALIZADA OMIE + B '!$B$64:$B$67,0),MATCH('.'!M$5,'PERSONALIZADA OMIE + B '!$B$64:$H$64,0))</f>
        <v>1.8635290410958905E-2</v>
      </c>
      <c r="N1241" s="60">
        <f>INDEX('PERSONALIZADA OMIE + B '!$B$64:$H$67,MATCH('.'!$C1241,'PERSONALIZADA OMIE + B '!$B$64:$B$67,0),MATCH('.'!N$5,'PERSONALIZADA OMIE + B '!$B$64:$H$64,0))</f>
        <v>1.4777613698630138E-2</v>
      </c>
      <c r="O1241" s="60">
        <f>INDEX('PERSONALIZADA OMIE + B '!$B$64:$H$67,MATCH('.'!$C1241,'PERSONALIZADA OMIE + B '!$B$64:$B$67,0),MATCH('.'!O$5,'PERSONALIZADA OMIE + B '!$B$64:$H$64,0))</f>
        <v>5.8222273972602734E-3</v>
      </c>
      <c r="P1241" s="60">
        <f>INDEX('PERSONALIZADA OMIE + B '!$B$64:$H$67,MATCH('.'!$C1241,'PERSONALIZADA OMIE + B '!$B$64:$B$67,0),MATCH('.'!P$5,'PERSONALIZADA OMIE + B '!$B$64:$H$64,0))</f>
        <v>2.7511808219178083E-3</v>
      </c>
    </row>
    <row r="1242" spans="1:16">
      <c r="A1242" s="3" t="str">
        <f t="shared" si="1000"/>
        <v>2.0TDMAYO-25PERSONALIZADA OMIE + B</v>
      </c>
      <c r="B1242" s="37" t="str">
        <f t="shared" si="999"/>
        <v>PERSONALIZADA OMIE + B</v>
      </c>
      <c r="C1242" s="3" t="s">
        <v>56</v>
      </c>
      <c r="D1242" s="38" t="str">
        <f>W27</f>
        <v>MAYO-25</v>
      </c>
      <c r="E1242" s="60" cm="1">
        <f t="array" ref="E1242">IFERROR(_xlfn.IFS($C1242="6.1TD",(INDEX('PERSONALIZADA OMIE + B '!$E$44:$L$56,MATCH($D1242,'PERSONALIZADA OMIE + B '!$E$44:$E$56,0),MATCH(E$5,'PERSONALIZADA OMIE + B '!$E$44:$L$44,0))/1000),$C1242="3.0TD",(INDEX('PERSONALIZADA OMIE + B '!$X$44:$AE$56,MATCH($D1242,'PERSONALIZADA OMIE + B '!$X$44:$X$56,0),MATCH(E$5,'PERSONALIZADA OMIE + B '!$X$44:$AE$44,0))/1000),$C1242="2.0TD",(INDEX('PERSONALIZADA OMIE + B '!$AR$44:$AV$56,MATCH($D1242,'PERSONALIZADA OMIE + B '!$AR$44:$AR$56,0),MATCH(E$5,'PERSONALIZADA OMIE + B '!$AR$44:$AV$44,0))/1000)),0)</f>
        <v>9.6055555302165502E-2</v>
      </c>
      <c r="F1242" s="60" cm="1">
        <f t="array" ref="F1242">IFERROR(_xlfn.IFS($C1242="6.1TD",(INDEX('PERSONALIZADA OMIE + B '!$E$44:$L$56,MATCH($D1242,'PERSONALIZADA OMIE + B '!$E$44:$E$56,0),MATCH(F$5,'PERSONALIZADA OMIE + B '!$E$44:$L$44,0))/1000),$C1242="3.0TD",(INDEX('PERSONALIZADA OMIE + B '!$X$44:$AE$56,MATCH($D1242,'PERSONALIZADA OMIE + B '!$X$44:$X$56,0),MATCH(F$5,'PERSONALIZADA OMIE + B '!$X$44:$AE$44,0))/1000),$C1242="2.0TD",(INDEX('PERSONALIZADA OMIE + B '!$AR$44:$AV$56,MATCH($D1242,'PERSONALIZADA OMIE + B '!$AR$44:$AR$56,0),MATCH(F$5,'PERSONALIZADA OMIE + B '!$AR$44:$AV$44,0))/1000)),0)</f>
        <v>4.8364337349840907E-2</v>
      </c>
      <c r="G1242" s="60" cm="1">
        <f t="array" ref="G1242">IFERROR(_xlfn.IFS($C1242="6.1TD",(INDEX('PERSONALIZADA OMIE + B '!$E$44:$L$56,MATCH($D1242,'PERSONALIZADA OMIE + B '!$E$44:$E$56,0),MATCH(G$5,'PERSONALIZADA OMIE + B '!$E$44:$L$44,0))/1000),$C1242="3.0TD",(INDEX('PERSONALIZADA OMIE + B '!$X$44:$AE$56,MATCH($D1242,'PERSONALIZADA OMIE + B '!$X$44:$X$56,0),MATCH(G$5,'PERSONALIZADA OMIE + B '!$X$44:$AE$44,0))/1000),$C1242="2.0TD",(INDEX('PERSONALIZADA OMIE + B '!$AR$44:$AV$56,MATCH($D1242,'PERSONALIZADA OMIE + B '!$AR$44:$AR$56,0),MATCH(G$5,'PERSONALIZADA OMIE + B '!$AR$44:$AV$44,0))/1000)),0)</f>
        <v>2.3232599806830158E-2</v>
      </c>
      <c r="H1242" s="60" cm="1">
        <f t="array" ref="H1242">IFERROR(_xlfn.IFS($C1242="6.1TD",(INDEX('PERSONALIZADA OMIE + B '!$E$44:$L$56,MATCH($D1242,'PERSONALIZADA OMIE + B '!$E$44:$E$56,0),MATCH(H$5,'PERSONALIZADA OMIE + B '!$E$44:$L$44,0))/1000),$C1242="3.0TD",(INDEX('PERSONALIZADA OMIE + B '!$X$44:$AE$56,MATCH($D1242,'PERSONALIZADA OMIE + B '!$X$44:$X$56,0),MATCH(H$5,'PERSONALIZADA OMIE + B '!$X$44:$AE$44,0))/1000),$C1242="2.0TD",(INDEX('PERSONALIZADA OMIE + B '!$AR$44:$AV$56,MATCH($D1242,'PERSONALIZADA OMIE + B '!$AR$44:$AR$56,0),MATCH(H$5,'PERSONALIZADA OMIE + B '!$AR$44:$AV$44,0))/1000)),0)</f>
        <v>0</v>
      </c>
      <c r="I1242" s="60" cm="1">
        <f t="array" ref="I1242">IFERROR(_xlfn.IFS($C1242="6.1TD",(INDEX('PERSONALIZADA OMIE + B '!$E$44:$L$56,MATCH($D1242,'PERSONALIZADA OMIE + B '!$E$44:$E$56,0),MATCH(I$5,'PERSONALIZADA OMIE + B '!$E$44:$L$44,0))/1000),$C1242="3.0TD",(INDEX('PERSONALIZADA OMIE + B '!$X$44:$AE$56,MATCH($D1242,'PERSONALIZADA OMIE + B '!$X$44:$X$56,0),MATCH(I$5,'PERSONALIZADA OMIE + B '!$X$44:$AE$44,0))/1000),$C1242="2.0TD",(INDEX('PERSONALIZADA OMIE + B '!$AR$44:$AV$56,MATCH($D1242,'PERSONALIZADA OMIE + B '!$AR$44:$AR$56,0),MATCH(I$5,'PERSONALIZADA OMIE + B '!$AR$44:$AV$44,0))/1000)),0)</f>
        <v>0</v>
      </c>
      <c r="J1242" s="60" cm="1">
        <f t="array" ref="J1242">IFERROR(_xlfn.IFS($C1242="6.1TD",(INDEX('PERSONALIZADA OMIE + B '!$E$44:$L$56,MATCH($D1242,'PERSONALIZADA OMIE + B '!$E$44:$E$56,0),MATCH(J$5,'PERSONALIZADA OMIE + B '!$E$44:$L$44,0))/1000),$C1242="3.0TD",(INDEX('PERSONALIZADA OMIE + B '!$X$44:$AE$56,MATCH($D1242,'PERSONALIZADA OMIE + B '!$X$44:$X$56,0),MATCH(J$5,'PERSONALIZADA OMIE + B '!$X$44:$AE$44,0))/1000),$C1242="2.0TD",(INDEX('PERSONALIZADA OMIE + B '!$AR$44:$AV$56,MATCH($D1242,'PERSONALIZADA OMIE + B '!$AR$44:$AR$56,0),MATCH(J$5,'PERSONALIZADA OMIE + B '!$AR$44:$AV$44,0))/1000)),0)</f>
        <v>0</v>
      </c>
      <c r="K1242" s="60">
        <f>INDEX('PERSONALIZADA OMIE + B '!$B$64:$H$67,MATCH('.'!$C1242,'PERSONALIZADA OMIE + B '!$B$64:$B$67,0),MATCH('.'!K$5,'PERSONALIZADA OMIE + B '!$B$64:$H$64,0))</f>
        <v>7.5902501369863012E-2</v>
      </c>
      <c r="L1242" s="60">
        <f>INDEX('PERSONALIZADA OMIE + B '!$B$64:$H$67,MATCH('.'!$C1242,'PERSONALIZADA OMIE + B '!$B$64:$B$67,0),MATCH('.'!L$5,'PERSONALIZADA OMIE + B '!$B$64:$H$64,0))</f>
        <v>1.9874602739726028E-3</v>
      </c>
      <c r="M1242" s="60">
        <f>INDEX('PERSONALIZADA OMIE + B '!$B$64:$H$67,MATCH('.'!$C1242,'PERSONALIZADA OMIE + B '!$B$64:$B$67,0),MATCH('.'!M$5,'PERSONALIZADA OMIE + B '!$B$64:$H$64,0))</f>
        <v>0</v>
      </c>
      <c r="N1242" s="60">
        <f>INDEX('PERSONALIZADA OMIE + B '!$B$64:$H$67,MATCH('.'!$C1242,'PERSONALIZADA OMIE + B '!$B$64:$B$67,0),MATCH('.'!N$5,'PERSONALIZADA OMIE + B '!$B$64:$H$64,0))</f>
        <v>0</v>
      </c>
      <c r="O1242" s="60">
        <f>INDEX('PERSONALIZADA OMIE + B '!$B$64:$H$67,MATCH('.'!$C1242,'PERSONALIZADA OMIE + B '!$B$64:$B$67,0),MATCH('.'!O$5,'PERSONALIZADA OMIE + B '!$B$64:$H$64,0))</f>
        <v>0</v>
      </c>
      <c r="P1242" s="60">
        <f>INDEX('PERSONALIZADA OMIE + B '!$B$64:$H$67,MATCH('.'!$C1242,'PERSONALIZADA OMIE + B '!$B$64:$B$67,0),MATCH('.'!P$5,'PERSONALIZADA OMIE + B '!$B$64:$H$64,0))</f>
        <v>0</v>
      </c>
    </row>
    <row r="1243" spans="1:16">
      <c r="A1243" s="3" t="str">
        <f t="shared" si="1000"/>
        <v>3.0TDMAYO-25PERSONALIZADA OMIE + B</v>
      </c>
      <c r="B1243" s="37" t="str">
        <f t="shared" si="999"/>
        <v>PERSONALIZADA OMIE + B</v>
      </c>
      <c r="C1243" s="3" t="s">
        <v>31</v>
      </c>
      <c r="D1243" s="38" t="str">
        <f>W27</f>
        <v>MAYO-25</v>
      </c>
      <c r="E1243" s="60" cm="1">
        <f t="array" ref="E1243">IFERROR(_xlfn.IFS($C1243="6.1TD",(INDEX('PERSONALIZADA OMIE + B '!$E$44:$L$56,MATCH($D1243,'PERSONALIZADA OMIE + B '!$E$44:$E$56,0),MATCH(E$5,'PERSONALIZADA OMIE + B '!$E$44:$L$44,0))/1000),$C1243="3.0TD",(INDEX('PERSONALIZADA OMIE + B '!$X$44:$AE$56,MATCH($D1243,'PERSONALIZADA OMIE + B '!$X$44:$X$56,0),MATCH(E$5,'PERSONALIZADA OMIE + B '!$X$44:$AE$44,0))/1000),$C1243="2.0TD",(INDEX('PERSONALIZADA OMIE + B '!$AR$44:$AV$56,MATCH($D1243,'PERSONALIZADA OMIE + B '!$AR$44:$AR$56,0),MATCH(E$5,'PERSONALIZADA OMIE + B '!$AR$44:$AV$44,0))/1000)),0)</f>
        <v>0</v>
      </c>
      <c r="F1243" s="60" cm="1">
        <f t="array" ref="F1243">IFERROR(_xlfn.IFS($C1243="6.1TD",(INDEX('PERSONALIZADA OMIE + B '!$E$44:$L$56,MATCH($D1243,'PERSONALIZADA OMIE + B '!$E$44:$E$56,0),MATCH(F$5,'PERSONALIZADA OMIE + B '!$E$44:$L$44,0))/1000),$C1243="3.0TD",(INDEX('PERSONALIZADA OMIE + B '!$X$44:$AE$56,MATCH($D1243,'PERSONALIZADA OMIE + B '!$X$44:$X$56,0),MATCH(F$5,'PERSONALIZADA OMIE + B '!$X$44:$AE$44,0))/1000),$C1243="2.0TD",(INDEX('PERSONALIZADA OMIE + B '!$AR$44:$AV$56,MATCH($D1243,'PERSONALIZADA OMIE + B '!$AR$44:$AR$56,0),MATCH(F$5,'PERSONALIZADA OMIE + B '!$AR$44:$AV$44,0))/1000)),0)</f>
        <v>0</v>
      </c>
      <c r="G1243" s="60" cm="1">
        <f t="array" ref="G1243">IFERROR(_xlfn.IFS($C1243="6.1TD",(INDEX('PERSONALIZADA OMIE + B '!$E$44:$L$56,MATCH($D1243,'PERSONALIZADA OMIE + B '!$E$44:$E$56,0),MATCH(G$5,'PERSONALIZADA OMIE + B '!$E$44:$L$44,0))/1000),$C1243="3.0TD",(INDEX('PERSONALIZADA OMIE + B '!$X$44:$AE$56,MATCH($D1243,'PERSONALIZADA OMIE + B '!$X$44:$X$56,0),MATCH(G$5,'PERSONALIZADA OMIE + B '!$X$44:$AE$44,0))/1000),$C1243="2.0TD",(INDEX('PERSONALIZADA OMIE + B '!$AR$44:$AV$56,MATCH($D1243,'PERSONALIZADA OMIE + B '!$AR$44:$AR$56,0),MATCH(G$5,'PERSONALIZADA OMIE + B '!$AR$44:$AV$44,0))/1000)),0)</f>
        <v>9.6636625017881381E-2</v>
      </c>
      <c r="H1243" s="60" cm="1">
        <f t="array" ref="H1243">IFERROR(_xlfn.IFS($C1243="6.1TD",(INDEX('PERSONALIZADA OMIE + B '!$E$44:$L$56,MATCH($D1243,'PERSONALIZADA OMIE + B '!$E$44:$E$56,0),MATCH(H$5,'PERSONALIZADA OMIE + B '!$E$44:$L$44,0))/1000),$C1243="3.0TD",(INDEX('PERSONALIZADA OMIE + B '!$X$44:$AE$56,MATCH($D1243,'PERSONALIZADA OMIE + B '!$X$44:$X$56,0),MATCH(H$5,'PERSONALIZADA OMIE + B '!$X$44:$AE$44,0))/1000),$C1243="2.0TD",(INDEX('PERSONALIZADA OMIE + B '!$AR$44:$AV$56,MATCH($D1243,'PERSONALIZADA OMIE + B '!$AR$44:$AR$56,0),MATCH(H$5,'PERSONALIZADA OMIE + B '!$AR$44:$AV$44,0))/1000)),0)</f>
        <v>2.8752861154439185E-2</v>
      </c>
      <c r="I1243" s="60" cm="1">
        <f t="array" ref="I1243">IFERROR(_xlfn.IFS($C1243="6.1TD",(INDEX('PERSONALIZADA OMIE + B '!$E$44:$L$56,MATCH($D1243,'PERSONALIZADA OMIE + B '!$E$44:$E$56,0),MATCH(I$5,'PERSONALIZADA OMIE + B '!$E$44:$L$44,0))/1000),$C1243="3.0TD",(INDEX('PERSONALIZADA OMIE + B '!$X$44:$AE$56,MATCH($D1243,'PERSONALIZADA OMIE + B '!$X$44:$X$56,0),MATCH(I$5,'PERSONALIZADA OMIE + B '!$X$44:$AE$44,0))/1000),$C1243="2.0TD",(INDEX('PERSONALIZADA OMIE + B '!$AR$44:$AV$56,MATCH($D1243,'PERSONALIZADA OMIE + B '!$AR$44:$AR$56,0),MATCH(I$5,'PERSONALIZADA OMIE + B '!$AR$44:$AV$44,0))/1000)),0)</f>
        <v>2.4568077759676839E-2</v>
      </c>
      <c r="J1243" s="60" cm="1">
        <f t="array" ref="J1243">IFERROR(_xlfn.IFS($C1243="6.1TD",(INDEX('PERSONALIZADA OMIE + B '!$E$44:$L$56,MATCH($D1243,'PERSONALIZADA OMIE + B '!$E$44:$E$56,0),MATCH(J$5,'PERSONALIZADA OMIE + B '!$E$44:$L$44,0))/1000),$C1243="3.0TD",(INDEX('PERSONALIZADA OMIE + B '!$X$44:$AE$56,MATCH($D1243,'PERSONALIZADA OMIE + B '!$X$44:$X$56,0),MATCH(J$5,'PERSONALIZADA OMIE + B '!$X$44:$AE$44,0))/1000),$C1243="2.0TD",(INDEX('PERSONALIZADA OMIE + B '!$AR$44:$AV$56,MATCH($D1243,'PERSONALIZADA OMIE + B '!$AR$44:$AR$56,0),MATCH(J$5,'PERSONALIZADA OMIE + B '!$AR$44:$AV$44,0))/1000)),0)</f>
        <v>2.267259980683016E-2</v>
      </c>
      <c r="K1243" s="60">
        <f>INDEX('PERSONALIZADA OMIE + B '!$B$64:$H$67,MATCH('.'!$C1243,'PERSONALIZADA OMIE + B '!$B$64:$B$67,0),MATCH('.'!K$5,'PERSONALIZADA OMIE + B '!$B$64:$H$64,0))</f>
        <v>5.5827197260273971E-2</v>
      </c>
      <c r="L1243" s="60">
        <f>INDEX('PERSONALIZADA OMIE + B '!$B$64:$H$67,MATCH('.'!$C1243,'PERSONALIZADA OMIE + B '!$B$64:$B$67,0),MATCH('.'!L$5,'PERSONALIZADA OMIE + B '!$B$64:$H$64,0))</f>
        <v>2.9089372602739725E-2</v>
      </c>
      <c r="M1243" s="60">
        <f>INDEX('PERSONALIZADA OMIE + B '!$B$64:$H$67,MATCH('.'!$C1243,'PERSONALIZADA OMIE + B '!$B$64:$B$67,0),MATCH('.'!M$5,'PERSONALIZADA OMIE + B '!$B$64:$H$64,0))</f>
        <v>1.2278175342465752E-2</v>
      </c>
      <c r="N1243" s="60">
        <f>INDEX('PERSONALIZADA OMIE + B '!$B$64:$H$67,MATCH('.'!$C1243,'PERSONALIZADA OMIE + B '!$B$64:$B$67,0),MATCH('.'!N$5,'PERSONALIZADA OMIE + B '!$B$64:$H$64,0))</f>
        <v>1.0647487671232877E-2</v>
      </c>
      <c r="O1243" s="60">
        <f>INDEX('PERSONALIZADA OMIE + B '!$B$64:$H$67,MATCH('.'!$C1243,'PERSONALIZADA OMIE + B '!$B$64:$B$67,0),MATCH('.'!O$5,'PERSONALIZADA OMIE + B '!$B$64:$H$64,0))</f>
        <v>6.8872630136986293E-3</v>
      </c>
      <c r="P1243" s="60">
        <f>INDEX('PERSONALIZADA OMIE + B '!$B$64:$H$67,MATCH('.'!$C1243,'PERSONALIZADA OMIE + B '!$B$64:$B$67,0),MATCH('.'!P$5,'PERSONALIZADA OMIE + B '!$B$64:$H$64,0))</f>
        <v>3.9514712328767125E-3</v>
      </c>
    </row>
    <row r="1244" spans="1:16">
      <c r="A1244" s="3" t="str">
        <f t="shared" si="1000"/>
        <v>6.1TDMAYO-25PERSONALIZADA OMIE + B</v>
      </c>
      <c r="B1244" s="37" t="str">
        <f t="shared" si="999"/>
        <v>PERSONALIZADA OMIE + B</v>
      </c>
      <c r="C1244" s="3" t="s">
        <v>32</v>
      </c>
      <c r="D1244" s="38" t="str">
        <f>W27</f>
        <v>MAYO-25</v>
      </c>
      <c r="E1244" s="60" cm="1">
        <f t="array" ref="E1244">IFERROR(_xlfn.IFS($C1244="6.1TD",(INDEX('PERSONALIZADA OMIE + B '!$E$44:$L$56,MATCH($D1244,'PERSONALIZADA OMIE + B '!$E$44:$E$56,0),MATCH(E$5,'PERSONALIZADA OMIE + B '!$E$44:$L$44,0))/1000),$C1244="3.0TD",(INDEX('PERSONALIZADA OMIE + B '!$X$44:$AE$56,MATCH($D1244,'PERSONALIZADA OMIE + B '!$X$44:$X$56,0),MATCH(E$5,'PERSONALIZADA OMIE + B '!$X$44:$AE$44,0))/1000),$C1244="2.0TD",(INDEX('PERSONALIZADA OMIE + B '!$AR$44:$AV$56,MATCH($D1244,'PERSONALIZADA OMIE + B '!$AR$44:$AR$56,0),MATCH(E$5,'PERSONALIZADA OMIE + B '!$AR$44:$AV$44,0))/1000)),0)</f>
        <v>0</v>
      </c>
      <c r="F1244" s="60" cm="1">
        <f t="array" ref="F1244">IFERROR(_xlfn.IFS($C1244="6.1TD",(INDEX('PERSONALIZADA OMIE + B '!$E$44:$L$56,MATCH($D1244,'PERSONALIZADA OMIE + B '!$E$44:$E$56,0),MATCH(F$5,'PERSONALIZADA OMIE + B '!$E$44:$L$44,0))/1000),$C1244="3.0TD",(INDEX('PERSONALIZADA OMIE + B '!$X$44:$AE$56,MATCH($D1244,'PERSONALIZADA OMIE + B '!$X$44:$X$56,0),MATCH(F$5,'PERSONALIZADA OMIE + B '!$X$44:$AE$44,0))/1000),$C1244="2.0TD",(INDEX('PERSONALIZADA OMIE + B '!$AR$44:$AV$56,MATCH($D1244,'PERSONALIZADA OMIE + B '!$AR$44:$AR$56,0),MATCH(F$5,'PERSONALIZADA OMIE + B '!$AR$44:$AV$44,0))/1000)),0)</f>
        <v>0</v>
      </c>
      <c r="G1244" s="60" cm="1">
        <f t="array" ref="G1244">IFERROR(_xlfn.IFS($C1244="6.1TD",(INDEX('PERSONALIZADA OMIE + B '!$E$44:$L$56,MATCH($D1244,'PERSONALIZADA OMIE + B '!$E$44:$E$56,0),MATCH(G$5,'PERSONALIZADA OMIE + B '!$E$44:$L$44,0))/1000),$C1244="3.0TD",(INDEX('PERSONALIZADA OMIE + B '!$X$44:$AE$56,MATCH($D1244,'PERSONALIZADA OMIE + B '!$X$44:$X$56,0),MATCH(G$5,'PERSONALIZADA OMIE + B '!$X$44:$AE$44,0))/1000),$C1244="2.0TD",(INDEX('PERSONALIZADA OMIE + B '!$AR$44:$AV$56,MATCH($D1244,'PERSONALIZADA OMIE + B '!$AR$44:$AR$56,0),MATCH(G$5,'PERSONALIZADA OMIE + B '!$AR$44:$AV$44,0))/1000)),0)</f>
        <v>8.6027018910931549E-2</v>
      </c>
      <c r="H1244" s="60" cm="1">
        <f t="array" ref="H1244">IFERROR(_xlfn.IFS($C1244="6.1TD",(INDEX('PERSONALIZADA OMIE + B '!$E$44:$L$56,MATCH($D1244,'PERSONALIZADA OMIE + B '!$E$44:$E$56,0),MATCH(H$5,'PERSONALIZADA OMIE + B '!$E$44:$L$44,0))/1000),$C1244="3.0TD",(INDEX('PERSONALIZADA OMIE + B '!$X$44:$AE$56,MATCH($D1244,'PERSONALIZADA OMIE + B '!$X$44:$X$56,0),MATCH(H$5,'PERSONALIZADA OMIE + B '!$X$44:$AE$44,0))/1000),$C1244="2.0TD",(INDEX('PERSONALIZADA OMIE + B '!$AR$44:$AV$56,MATCH($D1244,'PERSONALIZADA OMIE + B '!$AR$44:$AR$56,0),MATCH(H$5,'PERSONALIZADA OMIE + B '!$AR$44:$AV$44,0))/1000)),0)</f>
        <v>2.4936935318976609E-2</v>
      </c>
      <c r="I1244" s="60" cm="1">
        <f t="array" ref="I1244">IFERROR(_xlfn.IFS($C1244="6.1TD",(INDEX('PERSONALIZADA OMIE + B '!$E$44:$L$56,MATCH($D1244,'PERSONALIZADA OMIE + B '!$E$44:$E$56,0),MATCH(I$5,'PERSONALIZADA OMIE + B '!$E$44:$L$44,0))/1000),$C1244="3.0TD",(INDEX('PERSONALIZADA OMIE + B '!$X$44:$AE$56,MATCH($D1244,'PERSONALIZADA OMIE + B '!$X$44:$X$56,0),MATCH(I$5,'PERSONALIZADA OMIE + B '!$X$44:$AE$44,0))/1000),$C1244="2.0TD",(INDEX('PERSONALIZADA OMIE + B '!$AR$44:$AV$56,MATCH($D1244,'PERSONALIZADA OMIE + B '!$AR$44:$AR$56,0),MATCH(I$5,'PERSONALIZADA OMIE + B '!$AR$44:$AV$44,0))/1000)),0)</f>
        <v>2.122173361110704E-2</v>
      </c>
      <c r="J1244" s="60" cm="1">
        <f t="array" ref="J1244">IFERROR(_xlfn.IFS($C1244="6.1TD",(INDEX('PERSONALIZADA OMIE + B '!$E$44:$L$56,MATCH($D1244,'PERSONALIZADA OMIE + B '!$E$44:$E$56,0),MATCH(J$5,'PERSONALIZADA OMIE + B '!$E$44:$L$44,0))/1000),$C1244="3.0TD",(INDEX('PERSONALIZADA OMIE + B '!$X$44:$AE$56,MATCH($D1244,'PERSONALIZADA OMIE + B '!$X$44:$X$56,0),MATCH(J$5,'PERSONALIZADA OMIE + B '!$X$44:$AE$44,0))/1000),$C1244="2.0TD",(INDEX('PERSONALIZADA OMIE + B '!$AR$44:$AV$56,MATCH($D1244,'PERSONALIZADA OMIE + B '!$AR$44:$AR$56,0),MATCH(J$5,'PERSONALIZADA OMIE + B '!$AR$44:$AV$44,0))/1000)),0)</f>
        <v>1.9980047254370591E-2</v>
      </c>
      <c r="K1244" s="60">
        <f>INDEX('PERSONALIZADA OMIE + B '!$B$64:$H$67,MATCH('.'!$C1244,'PERSONALIZADA OMIE + B '!$B$64:$B$67,0),MATCH('.'!K$5,'PERSONALIZADA OMIE + B '!$B$64:$H$64,0))</f>
        <v>8.1083200000000008E-2</v>
      </c>
      <c r="L1244" s="60">
        <f>INDEX('PERSONALIZADA OMIE + B '!$B$64:$H$67,MATCH('.'!$C1244,'PERSONALIZADA OMIE + B '!$B$64:$B$67,0),MATCH('.'!L$5,'PERSONALIZADA OMIE + B '!$B$64:$H$64,0))</f>
        <v>4.2506052054794519E-2</v>
      </c>
      <c r="M1244" s="60">
        <f>INDEX('PERSONALIZADA OMIE + B '!$B$64:$H$67,MATCH('.'!$C1244,'PERSONALIZADA OMIE + B '!$B$64:$B$67,0),MATCH('.'!M$5,'PERSONALIZADA OMIE + B '!$B$64:$H$64,0))</f>
        <v>1.8635290410958905E-2</v>
      </c>
      <c r="N1244" s="60">
        <f>INDEX('PERSONALIZADA OMIE + B '!$B$64:$H$67,MATCH('.'!$C1244,'PERSONALIZADA OMIE + B '!$B$64:$B$67,0),MATCH('.'!N$5,'PERSONALIZADA OMIE + B '!$B$64:$H$64,0))</f>
        <v>1.4777613698630138E-2</v>
      </c>
      <c r="O1244" s="60">
        <f>INDEX('PERSONALIZADA OMIE + B '!$B$64:$H$67,MATCH('.'!$C1244,'PERSONALIZADA OMIE + B '!$B$64:$B$67,0),MATCH('.'!O$5,'PERSONALIZADA OMIE + B '!$B$64:$H$64,0))</f>
        <v>5.8222273972602734E-3</v>
      </c>
      <c r="P1244" s="60">
        <f>INDEX('PERSONALIZADA OMIE + B '!$B$64:$H$67,MATCH('.'!$C1244,'PERSONALIZADA OMIE + B '!$B$64:$B$67,0),MATCH('.'!P$5,'PERSONALIZADA OMIE + B '!$B$64:$H$64,0))</f>
        <v>2.7511808219178083E-3</v>
      </c>
    </row>
    <row r="1245" spans="1:16">
      <c r="A1245" s="3" t="str">
        <f t="shared" si="1000"/>
        <v>2.0TDJUNIO-25PERSONALIZADA OMIE + B</v>
      </c>
      <c r="B1245" s="37" t="str">
        <f t="shared" si="999"/>
        <v>PERSONALIZADA OMIE + B</v>
      </c>
      <c r="C1245" s="3" t="s">
        <v>56</v>
      </c>
      <c r="D1245" s="38" t="str">
        <f>W28</f>
        <v>JUNIO-25</v>
      </c>
      <c r="E1245" s="60" cm="1">
        <f t="array" ref="E1245">IFERROR(_xlfn.IFS($C1245="6.1TD",(INDEX('PERSONALIZADA OMIE + B '!$E$44:$L$56,MATCH($D1245,'PERSONALIZADA OMIE + B '!$E$44:$E$56,0),MATCH(E$5,'PERSONALIZADA OMIE + B '!$E$44:$L$44,0))/1000),$C1245="3.0TD",(INDEX('PERSONALIZADA OMIE + B '!$X$44:$AE$56,MATCH($D1245,'PERSONALIZADA OMIE + B '!$X$44:$X$56,0),MATCH(E$5,'PERSONALIZADA OMIE + B '!$X$44:$AE$44,0))/1000),$C1245="2.0TD",(INDEX('PERSONALIZADA OMIE + B '!$AR$44:$AV$56,MATCH($D1245,'PERSONALIZADA OMIE + B '!$AR$44:$AR$56,0),MATCH(E$5,'PERSONALIZADA OMIE + B '!$AR$44:$AV$44,0))/1000)),0)</f>
        <v>0.15585801802023141</v>
      </c>
      <c r="F1245" s="60" cm="1">
        <f t="array" ref="F1245">IFERROR(_xlfn.IFS($C1245="6.1TD",(INDEX('PERSONALIZADA OMIE + B '!$E$44:$L$56,MATCH($D1245,'PERSONALIZADA OMIE + B '!$E$44:$E$56,0),MATCH(F$5,'PERSONALIZADA OMIE + B '!$E$44:$L$44,0))/1000),$C1245="3.0TD",(INDEX('PERSONALIZADA OMIE + B '!$X$44:$AE$56,MATCH($D1245,'PERSONALIZADA OMIE + B '!$X$44:$X$56,0),MATCH(F$5,'PERSONALIZADA OMIE + B '!$X$44:$AE$44,0))/1000),$C1245="2.0TD",(INDEX('PERSONALIZADA OMIE + B '!$AR$44:$AV$56,MATCH($D1245,'PERSONALIZADA OMIE + B '!$AR$44:$AR$56,0),MATCH(F$5,'PERSONALIZADA OMIE + B '!$AR$44:$AV$44,0))/1000)),0)</f>
        <v>0.10536054230504066</v>
      </c>
      <c r="G1245" s="60" cm="1">
        <f t="array" ref="G1245">IFERROR(_xlfn.IFS($C1245="6.1TD",(INDEX('PERSONALIZADA OMIE + B '!$E$44:$L$56,MATCH($D1245,'PERSONALIZADA OMIE + B '!$E$44:$E$56,0),MATCH(G$5,'PERSONALIZADA OMIE + B '!$E$44:$L$44,0))/1000),$C1245="3.0TD",(INDEX('PERSONALIZADA OMIE + B '!$X$44:$AE$56,MATCH($D1245,'PERSONALIZADA OMIE + B '!$X$44:$X$56,0),MATCH(G$5,'PERSONALIZADA OMIE + B '!$X$44:$AE$44,0))/1000),$C1245="2.0TD",(INDEX('PERSONALIZADA OMIE + B '!$AR$44:$AV$56,MATCH($D1245,'PERSONALIZADA OMIE + B '!$AR$44:$AR$56,0),MATCH(G$5,'PERSONALIZADA OMIE + B '!$AR$44:$AV$44,0))/1000)),0)</f>
        <v>9.4648369386996639E-2</v>
      </c>
      <c r="H1245" s="60" cm="1">
        <f t="array" ref="H1245">IFERROR(_xlfn.IFS($C1245="6.1TD",(INDEX('PERSONALIZADA OMIE + B '!$E$44:$L$56,MATCH($D1245,'PERSONALIZADA OMIE + B '!$E$44:$E$56,0),MATCH(H$5,'PERSONALIZADA OMIE + B '!$E$44:$L$44,0))/1000),$C1245="3.0TD",(INDEX('PERSONALIZADA OMIE + B '!$X$44:$AE$56,MATCH($D1245,'PERSONALIZADA OMIE + B '!$X$44:$X$56,0),MATCH(H$5,'PERSONALIZADA OMIE + B '!$X$44:$AE$44,0))/1000),$C1245="2.0TD",(INDEX('PERSONALIZADA OMIE + B '!$AR$44:$AV$56,MATCH($D1245,'PERSONALIZADA OMIE + B '!$AR$44:$AR$56,0),MATCH(H$5,'PERSONALIZADA OMIE + B '!$AR$44:$AV$44,0))/1000)),0)</f>
        <v>0</v>
      </c>
      <c r="I1245" s="60" cm="1">
        <f t="array" ref="I1245">IFERROR(_xlfn.IFS($C1245="6.1TD",(INDEX('PERSONALIZADA OMIE + B '!$E$44:$L$56,MATCH($D1245,'PERSONALIZADA OMIE + B '!$E$44:$E$56,0),MATCH(I$5,'PERSONALIZADA OMIE + B '!$E$44:$L$44,0))/1000),$C1245="3.0TD",(INDEX('PERSONALIZADA OMIE + B '!$X$44:$AE$56,MATCH($D1245,'PERSONALIZADA OMIE + B '!$X$44:$X$56,0),MATCH(I$5,'PERSONALIZADA OMIE + B '!$X$44:$AE$44,0))/1000),$C1245="2.0TD",(INDEX('PERSONALIZADA OMIE + B '!$AR$44:$AV$56,MATCH($D1245,'PERSONALIZADA OMIE + B '!$AR$44:$AR$56,0),MATCH(I$5,'PERSONALIZADA OMIE + B '!$AR$44:$AV$44,0))/1000)),0)</f>
        <v>0</v>
      </c>
      <c r="J1245" s="60" cm="1">
        <f t="array" ref="J1245">IFERROR(_xlfn.IFS($C1245="6.1TD",(INDEX('PERSONALIZADA OMIE + B '!$E$44:$L$56,MATCH($D1245,'PERSONALIZADA OMIE + B '!$E$44:$E$56,0),MATCH(J$5,'PERSONALIZADA OMIE + B '!$E$44:$L$44,0))/1000),$C1245="3.0TD",(INDEX('PERSONALIZADA OMIE + B '!$X$44:$AE$56,MATCH($D1245,'PERSONALIZADA OMIE + B '!$X$44:$X$56,0),MATCH(J$5,'PERSONALIZADA OMIE + B '!$X$44:$AE$44,0))/1000),$C1245="2.0TD",(INDEX('PERSONALIZADA OMIE + B '!$AR$44:$AV$56,MATCH($D1245,'PERSONALIZADA OMIE + B '!$AR$44:$AR$56,0),MATCH(J$5,'PERSONALIZADA OMIE + B '!$AR$44:$AV$44,0))/1000)),0)</f>
        <v>0</v>
      </c>
      <c r="K1245" s="60">
        <f>INDEX('PERSONALIZADA OMIE + B '!$B$64:$H$67,MATCH('.'!$C1245,'PERSONALIZADA OMIE + B '!$B$64:$B$67,0),MATCH('.'!K$5,'PERSONALIZADA OMIE + B '!$B$64:$H$64,0))</f>
        <v>7.5902501369863012E-2</v>
      </c>
      <c r="L1245" s="60">
        <f>INDEX('PERSONALIZADA OMIE + B '!$B$64:$H$67,MATCH('.'!$C1245,'PERSONALIZADA OMIE + B '!$B$64:$B$67,0),MATCH('.'!L$5,'PERSONALIZADA OMIE + B '!$B$64:$H$64,0))</f>
        <v>1.9874602739726028E-3</v>
      </c>
      <c r="M1245" s="60">
        <f>INDEX('PERSONALIZADA OMIE + B '!$B$64:$H$67,MATCH('.'!$C1245,'PERSONALIZADA OMIE + B '!$B$64:$B$67,0),MATCH('.'!M$5,'PERSONALIZADA OMIE + B '!$B$64:$H$64,0))</f>
        <v>0</v>
      </c>
      <c r="N1245" s="60">
        <f>INDEX('PERSONALIZADA OMIE + B '!$B$64:$H$67,MATCH('.'!$C1245,'PERSONALIZADA OMIE + B '!$B$64:$B$67,0),MATCH('.'!N$5,'PERSONALIZADA OMIE + B '!$B$64:$H$64,0))</f>
        <v>0</v>
      </c>
      <c r="O1245" s="60">
        <f>INDEX('PERSONALIZADA OMIE + B '!$B$64:$H$67,MATCH('.'!$C1245,'PERSONALIZADA OMIE + B '!$B$64:$B$67,0),MATCH('.'!O$5,'PERSONALIZADA OMIE + B '!$B$64:$H$64,0))</f>
        <v>0</v>
      </c>
      <c r="P1245" s="60">
        <f>INDEX('PERSONALIZADA OMIE + B '!$B$64:$H$67,MATCH('.'!$C1245,'PERSONALIZADA OMIE + B '!$B$64:$B$67,0),MATCH('.'!P$5,'PERSONALIZADA OMIE + B '!$B$64:$H$64,0))</f>
        <v>0</v>
      </c>
    </row>
    <row r="1246" spans="1:16">
      <c r="A1246" s="3" t="str">
        <f t="shared" si="1000"/>
        <v>3.0TDJUNIO-25PERSONALIZADA OMIE + B</v>
      </c>
      <c r="B1246" s="37" t="str">
        <f t="shared" si="999"/>
        <v>PERSONALIZADA OMIE + B</v>
      </c>
      <c r="C1246" s="3" t="s">
        <v>31</v>
      </c>
      <c r="D1246" s="38" t="str">
        <f>W28</f>
        <v>JUNIO-25</v>
      </c>
      <c r="E1246" s="60" cm="1">
        <f t="array" ref="E1246">IFERROR(_xlfn.IFS($C1246="6.1TD",(INDEX('PERSONALIZADA OMIE + B '!$E$44:$L$56,MATCH($D1246,'PERSONALIZADA OMIE + B '!$E$44:$E$56,0),MATCH(E$5,'PERSONALIZADA OMIE + B '!$E$44:$L$44,0))/1000),$C1246="3.0TD",(INDEX('PERSONALIZADA OMIE + B '!$X$44:$AE$56,MATCH($D1246,'PERSONALIZADA OMIE + B '!$X$44:$X$56,0),MATCH(E$5,'PERSONALIZADA OMIE + B '!$X$44:$AE$44,0))/1000),$C1246="2.0TD",(INDEX('PERSONALIZADA OMIE + B '!$AR$44:$AV$56,MATCH($D1246,'PERSONALIZADA OMIE + B '!$AR$44:$AR$56,0),MATCH(E$5,'PERSONALIZADA OMIE + B '!$AR$44:$AV$44,0))/1000)),0)</f>
        <v>0</v>
      </c>
      <c r="F1246" s="60" cm="1">
        <f t="array" ref="F1246">IFERROR(_xlfn.IFS($C1246="6.1TD",(INDEX('PERSONALIZADA OMIE + B '!$E$44:$L$56,MATCH($D1246,'PERSONALIZADA OMIE + B '!$E$44:$E$56,0),MATCH(F$5,'PERSONALIZADA OMIE + B '!$E$44:$L$44,0))/1000),$C1246="3.0TD",(INDEX('PERSONALIZADA OMIE + B '!$X$44:$AE$56,MATCH($D1246,'PERSONALIZADA OMIE + B '!$X$44:$X$56,0),MATCH(F$5,'PERSONALIZADA OMIE + B '!$X$44:$AE$44,0))/1000),$C1246="2.0TD",(INDEX('PERSONALIZADA OMIE + B '!$AR$44:$AV$56,MATCH($D1246,'PERSONALIZADA OMIE + B '!$AR$44:$AR$56,0),MATCH(F$5,'PERSONALIZADA OMIE + B '!$AR$44:$AV$44,0))/1000)),0)</f>
        <v>0</v>
      </c>
      <c r="G1246" s="60" cm="1">
        <f t="array" ref="G1246">IFERROR(_xlfn.IFS($C1246="6.1TD",(INDEX('PERSONALIZADA OMIE + B '!$E$44:$L$56,MATCH($D1246,'PERSONALIZADA OMIE + B '!$E$44:$E$56,0),MATCH(G$5,'PERSONALIZADA OMIE + B '!$E$44:$L$44,0))/1000),$C1246="3.0TD",(INDEX('PERSONALIZADA OMIE + B '!$X$44:$AE$56,MATCH($D1246,'PERSONALIZADA OMIE + B '!$X$44:$X$56,0),MATCH(G$5,'PERSONALIZADA OMIE + B '!$X$44:$AE$44,0))/1000),$C1246="2.0TD",(INDEX('PERSONALIZADA OMIE + B '!$AR$44:$AV$56,MATCH($D1246,'PERSONALIZADA OMIE + B '!$AR$44:$AR$56,0),MATCH(G$5,'PERSONALIZADA OMIE + B '!$AR$44:$AV$44,0))/1000)),0)</f>
        <v>9.6636625017881381E-2</v>
      </c>
      <c r="H1246" s="60" cm="1">
        <f t="array" ref="H1246">IFERROR(_xlfn.IFS($C1246="6.1TD",(INDEX('PERSONALIZADA OMIE + B '!$E$44:$L$56,MATCH($D1246,'PERSONALIZADA OMIE + B '!$E$44:$E$56,0),MATCH(H$5,'PERSONALIZADA OMIE + B '!$E$44:$L$44,0))/1000),$C1246="3.0TD",(INDEX('PERSONALIZADA OMIE + B '!$X$44:$AE$56,MATCH($D1246,'PERSONALIZADA OMIE + B '!$X$44:$X$56,0),MATCH(H$5,'PERSONALIZADA OMIE + B '!$X$44:$AE$44,0))/1000),$C1246="2.0TD",(INDEX('PERSONALIZADA OMIE + B '!$AR$44:$AV$56,MATCH($D1246,'PERSONALIZADA OMIE + B '!$AR$44:$AR$56,0),MATCH(H$5,'PERSONALIZADA OMIE + B '!$AR$44:$AV$44,0))/1000)),0)</f>
        <v>8.706596595190054E-2</v>
      </c>
      <c r="I1246" s="60" cm="1">
        <f t="array" ref="I1246">IFERROR(_xlfn.IFS($C1246="6.1TD",(INDEX('PERSONALIZADA OMIE + B '!$E$44:$L$56,MATCH($D1246,'PERSONALIZADA OMIE + B '!$E$44:$E$56,0),MATCH(I$5,'PERSONALIZADA OMIE + B '!$E$44:$L$44,0))/1000),$C1246="3.0TD",(INDEX('PERSONALIZADA OMIE + B '!$X$44:$AE$56,MATCH($D1246,'PERSONALIZADA OMIE + B '!$X$44:$X$56,0),MATCH(I$5,'PERSONALIZADA OMIE + B '!$X$44:$AE$44,0))/1000),$C1246="2.0TD",(INDEX('PERSONALIZADA OMIE + B '!$AR$44:$AV$56,MATCH($D1246,'PERSONALIZADA OMIE + B '!$AR$44:$AR$56,0),MATCH(I$5,'PERSONALIZADA OMIE + B '!$AR$44:$AV$44,0))/1000)),0)</f>
        <v>2.4568077759676839E-2</v>
      </c>
      <c r="J1246" s="60" cm="1">
        <f t="array" ref="J1246">IFERROR(_xlfn.IFS($C1246="6.1TD",(INDEX('PERSONALIZADA OMIE + B '!$E$44:$L$56,MATCH($D1246,'PERSONALIZADA OMIE + B '!$E$44:$E$56,0),MATCH(J$5,'PERSONALIZADA OMIE + B '!$E$44:$L$44,0))/1000),$C1246="3.0TD",(INDEX('PERSONALIZADA OMIE + B '!$X$44:$AE$56,MATCH($D1246,'PERSONALIZADA OMIE + B '!$X$44:$X$56,0),MATCH(J$5,'PERSONALIZADA OMIE + B '!$X$44:$AE$44,0))/1000),$C1246="2.0TD",(INDEX('PERSONALIZADA OMIE + B '!$AR$44:$AV$56,MATCH($D1246,'PERSONALIZADA OMIE + B '!$AR$44:$AR$56,0),MATCH(J$5,'PERSONALIZADA OMIE + B '!$AR$44:$AV$44,0))/1000)),0)</f>
        <v>9.4088369386996648E-2</v>
      </c>
      <c r="K1246" s="60">
        <f>INDEX('PERSONALIZADA OMIE + B '!$B$64:$H$67,MATCH('.'!$C1246,'PERSONALIZADA OMIE + B '!$B$64:$B$67,0),MATCH('.'!K$5,'PERSONALIZADA OMIE + B '!$B$64:$H$64,0))</f>
        <v>5.5827197260273971E-2</v>
      </c>
      <c r="L1246" s="60">
        <f>INDEX('PERSONALIZADA OMIE + B '!$B$64:$H$67,MATCH('.'!$C1246,'PERSONALIZADA OMIE + B '!$B$64:$B$67,0),MATCH('.'!L$5,'PERSONALIZADA OMIE + B '!$B$64:$H$64,0))</f>
        <v>2.9089372602739725E-2</v>
      </c>
      <c r="M1246" s="60">
        <f>INDEX('PERSONALIZADA OMIE + B '!$B$64:$H$67,MATCH('.'!$C1246,'PERSONALIZADA OMIE + B '!$B$64:$B$67,0),MATCH('.'!M$5,'PERSONALIZADA OMIE + B '!$B$64:$H$64,0))</f>
        <v>1.2278175342465752E-2</v>
      </c>
      <c r="N1246" s="60">
        <f>INDEX('PERSONALIZADA OMIE + B '!$B$64:$H$67,MATCH('.'!$C1246,'PERSONALIZADA OMIE + B '!$B$64:$B$67,0),MATCH('.'!N$5,'PERSONALIZADA OMIE + B '!$B$64:$H$64,0))</f>
        <v>1.0647487671232877E-2</v>
      </c>
      <c r="O1246" s="60">
        <f>INDEX('PERSONALIZADA OMIE + B '!$B$64:$H$67,MATCH('.'!$C1246,'PERSONALIZADA OMIE + B '!$B$64:$B$67,0),MATCH('.'!O$5,'PERSONALIZADA OMIE + B '!$B$64:$H$64,0))</f>
        <v>6.8872630136986293E-3</v>
      </c>
      <c r="P1246" s="60">
        <f>INDEX('PERSONALIZADA OMIE + B '!$B$64:$H$67,MATCH('.'!$C1246,'PERSONALIZADA OMIE + B '!$B$64:$B$67,0),MATCH('.'!P$5,'PERSONALIZADA OMIE + B '!$B$64:$H$64,0))</f>
        <v>3.9514712328767125E-3</v>
      </c>
    </row>
    <row r="1247" spans="1:16">
      <c r="A1247" s="3" t="str">
        <f t="shared" si="1000"/>
        <v>6.1TDJUNIO-25PERSONALIZADA OMIE + B</v>
      </c>
      <c r="B1247" s="37" t="str">
        <f t="shared" si="999"/>
        <v>PERSONALIZADA OMIE + B</v>
      </c>
      <c r="C1247" s="3" t="s">
        <v>32</v>
      </c>
      <c r="D1247" s="38" t="str">
        <f>W28</f>
        <v>JUNIO-25</v>
      </c>
      <c r="E1247" s="60" cm="1">
        <f t="array" ref="E1247">IFERROR(_xlfn.IFS($C1247="6.1TD",(INDEX('PERSONALIZADA OMIE + B '!$E$44:$L$56,MATCH($D1247,'PERSONALIZADA OMIE + B '!$E$44:$E$56,0),MATCH(E$5,'PERSONALIZADA OMIE + B '!$E$44:$L$44,0))/1000),$C1247="3.0TD",(INDEX('PERSONALIZADA OMIE + B '!$X$44:$AE$56,MATCH($D1247,'PERSONALIZADA OMIE + B '!$X$44:$X$56,0),MATCH(E$5,'PERSONALIZADA OMIE + B '!$X$44:$AE$44,0))/1000),$C1247="2.0TD",(INDEX('PERSONALIZADA OMIE + B '!$AR$44:$AV$56,MATCH($D1247,'PERSONALIZADA OMIE + B '!$AR$44:$AR$56,0),MATCH(E$5,'PERSONALIZADA OMIE + B '!$AR$44:$AV$44,0))/1000)),0)</f>
        <v>0</v>
      </c>
      <c r="F1247" s="60" cm="1">
        <f t="array" ref="F1247">IFERROR(_xlfn.IFS($C1247="6.1TD",(INDEX('PERSONALIZADA OMIE + B '!$E$44:$L$56,MATCH($D1247,'PERSONALIZADA OMIE + B '!$E$44:$E$56,0),MATCH(F$5,'PERSONALIZADA OMIE + B '!$E$44:$L$44,0))/1000),$C1247="3.0TD",(INDEX('PERSONALIZADA OMIE + B '!$X$44:$AE$56,MATCH($D1247,'PERSONALIZADA OMIE + B '!$X$44:$X$56,0),MATCH(F$5,'PERSONALIZADA OMIE + B '!$X$44:$AE$44,0))/1000),$C1247="2.0TD",(INDEX('PERSONALIZADA OMIE + B '!$AR$44:$AV$56,MATCH($D1247,'PERSONALIZADA OMIE + B '!$AR$44:$AR$56,0),MATCH(F$5,'PERSONALIZADA OMIE + B '!$AR$44:$AV$44,0))/1000)),0)</f>
        <v>0</v>
      </c>
      <c r="G1247" s="60" cm="1">
        <f t="array" ref="G1247">IFERROR(_xlfn.IFS($C1247="6.1TD",(INDEX('PERSONALIZADA OMIE + B '!$E$44:$L$56,MATCH($D1247,'PERSONALIZADA OMIE + B '!$E$44:$E$56,0),MATCH(G$5,'PERSONALIZADA OMIE + B '!$E$44:$L$44,0))/1000),$C1247="3.0TD",(INDEX('PERSONALIZADA OMIE + B '!$X$44:$AE$56,MATCH($D1247,'PERSONALIZADA OMIE + B '!$X$44:$X$56,0),MATCH(G$5,'PERSONALIZADA OMIE + B '!$X$44:$AE$44,0))/1000),$C1247="2.0TD",(INDEX('PERSONALIZADA OMIE + B '!$AR$44:$AV$56,MATCH($D1247,'PERSONALIZADA OMIE + B '!$AR$44:$AR$56,0),MATCH(G$5,'PERSONALIZADA OMIE + B '!$AR$44:$AV$44,0))/1000)),0)</f>
        <v>8.6027018910931549E-2</v>
      </c>
      <c r="H1247" s="60" cm="1">
        <f t="array" ref="H1247">IFERROR(_xlfn.IFS($C1247="6.1TD",(INDEX('PERSONALIZADA OMIE + B '!$E$44:$L$56,MATCH($D1247,'PERSONALIZADA OMIE + B '!$E$44:$E$56,0),MATCH(H$5,'PERSONALIZADA OMIE + B '!$E$44:$L$44,0))/1000),$C1247="3.0TD",(INDEX('PERSONALIZADA OMIE + B '!$X$44:$AE$56,MATCH($D1247,'PERSONALIZADA OMIE + B '!$X$44:$X$56,0),MATCH(H$5,'PERSONALIZADA OMIE + B '!$X$44:$AE$44,0))/1000),$C1247="2.0TD",(INDEX('PERSONALIZADA OMIE + B '!$AR$44:$AV$56,MATCH($D1247,'PERSONALIZADA OMIE + B '!$AR$44:$AR$56,0),MATCH(H$5,'PERSONALIZADA OMIE + B '!$AR$44:$AV$44,0))/1000)),0)</f>
        <v>7.8765215744137113E-2</v>
      </c>
      <c r="I1247" s="60" cm="1">
        <f t="array" ref="I1247">IFERROR(_xlfn.IFS($C1247="6.1TD",(INDEX('PERSONALIZADA OMIE + B '!$E$44:$L$56,MATCH($D1247,'PERSONALIZADA OMIE + B '!$E$44:$E$56,0),MATCH(I$5,'PERSONALIZADA OMIE + B '!$E$44:$L$44,0))/1000),$C1247="3.0TD",(INDEX('PERSONALIZADA OMIE + B '!$X$44:$AE$56,MATCH($D1247,'PERSONALIZADA OMIE + B '!$X$44:$X$56,0),MATCH(I$5,'PERSONALIZADA OMIE + B '!$X$44:$AE$44,0))/1000),$C1247="2.0TD",(INDEX('PERSONALIZADA OMIE + B '!$AR$44:$AV$56,MATCH($D1247,'PERSONALIZADA OMIE + B '!$AR$44:$AR$56,0),MATCH(I$5,'PERSONALIZADA OMIE + B '!$AR$44:$AV$44,0))/1000)),0)</f>
        <v>2.122173361110704E-2</v>
      </c>
      <c r="J1247" s="60" cm="1">
        <f t="array" ref="J1247">IFERROR(_xlfn.IFS($C1247="6.1TD",(INDEX('PERSONALIZADA OMIE + B '!$E$44:$L$56,MATCH($D1247,'PERSONALIZADA OMIE + B '!$E$44:$E$56,0),MATCH(J$5,'PERSONALIZADA OMIE + B '!$E$44:$L$44,0))/1000),$C1247="3.0TD",(INDEX('PERSONALIZADA OMIE + B '!$X$44:$AE$56,MATCH($D1247,'PERSONALIZADA OMIE + B '!$X$44:$X$56,0),MATCH(J$5,'PERSONALIZADA OMIE + B '!$X$44:$AE$44,0))/1000),$C1247="2.0TD",(INDEX('PERSONALIZADA OMIE + B '!$AR$44:$AV$56,MATCH($D1247,'PERSONALIZADA OMIE + B '!$AR$44:$AR$56,0),MATCH(J$5,'PERSONALIZADA OMIE + B '!$AR$44:$AV$44,0))/1000)),0)</f>
        <v>8.5718240798459203E-2</v>
      </c>
      <c r="K1247" s="60">
        <f>INDEX('PERSONALIZADA OMIE + B '!$B$64:$H$67,MATCH('.'!$C1247,'PERSONALIZADA OMIE + B '!$B$64:$B$67,0),MATCH('.'!K$5,'PERSONALIZADA OMIE + B '!$B$64:$H$64,0))</f>
        <v>8.1083200000000008E-2</v>
      </c>
      <c r="L1247" s="60">
        <f>INDEX('PERSONALIZADA OMIE + B '!$B$64:$H$67,MATCH('.'!$C1247,'PERSONALIZADA OMIE + B '!$B$64:$B$67,0),MATCH('.'!L$5,'PERSONALIZADA OMIE + B '!$B$64:$H$64,0))</f>
        <v>4.2506052054794519E-2</v>
      </c>
      <c r="M1247" s="60">
        <f>INDEX('PERSONALIZADA OMIE + B '!$B$64:$H$67,MATCH('.'!$C1247,'PERSONALIZADA OMIE + B '!$B$64:$B$67,0),MATCH('.'!M$5,'PERSONALIZADA OMIE + B '!$B$64:$H$64,0))</f>
        <v>1.8635290410958905E-2</v>
      </c>
      <c r="N1247" s="60">
        <f>INDEX('PERSONALIZADA OMIE + B '!$B$64:$H$67,MATCH('.'!$C1247,'PERSONALIZADA OMIE + B '!$B$64:$B$67,0),MATCH('.'!N$5,'PERSONALIZADA OMIE + B '!$B$64:$H$64,0))</f>
        <v>1.4777613698630138E-2</v>
      </c>
      <c r="O1247" s="60">
        <f>INDEX('PERSONALIZADA OMIE + B '!$B$64:$H$67,MATCH('.'!$C1247,'PERSONALIZADA OMIE + B '!$B$64:$B$67,0),MATCH('.'!O$5,'PERSONALIZADA OMIE + B '!$B$64:$H$64,0))</f>
        <v>5.8222273972602734E-3</v>
      </c>
      <c r="P1247" s="60">
        <f>INDEX('PERSONALIZADA OMIE + B '!$B$64:$H$67,MATCH('.'!$C1247,'PERSONALIZADA OMIE + B '!$B$64:$B$67,0),MATCH('.'!P$5,'PERSONALIZADA OMIE + B '!$B$64:$H$64,0))</f>
        <v>2.7511808219178083E-3</v>
      </c>
    </row>
    <row r="1248" spans="1:16">
      <c r="A1248" s="3" t="str">
        <f t="shared" si="1000"/>
        <v>2.0TDJULIO-25PERSONALIZADA OMIE + B</v>
      </c>
      <c r="B1248" s="37" t="str">
        <f t="shared" si="999"/>
        <v>PERSONALIZADA OMIE + B</v>
      </c>
      <c r="C1248" s="3" t="s">
        <v>56</v>
      </c>
      <c r="D1248" s="38" t="str">
        <f>W29</f>
        <v>JULIO-25</v>
      </c>
      <c r="E1248" s="60" cm="1">
        <f t="array" ref="E1248">IFERROR(_xlfn.IFS($C1248="6.1TD",(INDEX('PERSONALIZADA OMIE + B '!$E$44:$L$56,MATCH($D1248,'PERSONALIZADA OMIE + B '!$E$44:$E$56,0),MATCH(E$5,'PERSONALIZADA OMIE + B '!$E$44:$L$44,0))/1000),$C1248="3.0TD",(INDEX('PERSONALIZADA OMIE + B '!$X$44:$AE$56,MATCH($D1248,'PERSONALIZADA OMIE + B '!$X$44:$X$56,0),MATCH(E$5,'PERSONALIZADA OMIE + B '!$X$44:$AE$44,0))/1000),$C1248="2.0TD",(INDEX('PERSONALIZADA OMIE + B '!$AR$44:$AV$56,MATCH($D1248,'PERSONALIZADA OMIE + B '!$AR$44:$AR$56,0),MATCH(E$5,'PERSONALIZADA OMIE + B '!$AR$44:$AV$44,0))/1000)),0)</f>
        <v>0.15429062010241398</v>
      </c>
      <c r="F1248" s="60" cm="1">
        <f t="array" ref="F1248">IFERROR(_xlfn.IFS($C1248="6.1TD",(INDEX('PERSONALIZADA OMIE + B '!$E$44:$L$56,MATCH($D1248,'PERSONALIZADA OMIE + B '!$E$44:$E$56,0),MATCH(F$5,'PERSONALIZADA OMIE + B '!$E$44:$L$44,0))/1000),$C1248="3.0TD",(INDEX('PERSONALIZADA OMIE + B '!$X$44:$AE$56,MATCH($D1248,'PERSONALIZADA OMIE + B '!$X$44:$X$56,0),MATCH(F$5,'PERSONALIZADA OMIE + B '!$X$44:$AE$44,0))/1000),$C1248="2.0TD",(INDEX('PERSONALIZADA OMIE + B '!$AR$44:$AV$56,MATCH($D1248,'PERSONALIZADA OMIE + B '!$AR$44:$AR$56,0),MATCH(F$5,'PERSONALIZADA OMIE + B '!$AR$44:$AV$44,0))/1000)),0)</f>
        <v>0.1088192489363754</v>
      </c>
      <c r="G1248" s="60" cm="1">
        <f t="array" ref="G1248">IFERROR(_xlfn.IFS($C1248="6.1TD",(INDEX('PERSONALIZADA OMIE + B '!$E$44:$L$56,MATCH($D1248,'PERSONALIZADA OMIE + B '!$E$44:$E$56,0),MATCH(G$5,'PERSONALIZADA OMIE + B '!$E$44:$L$44,0))/1000),$C1248="3.0TD",(INDEX('PERSONALIZADA OMIE + B '!$X$44:$AE$56,MATCH($D1248,'PERSONALIZADA OMIE + B '!$X$44:$X$56,0),MATCH(G$5,'PERSONALIZADA OMIE + B '!$X$44:$AE$44,0))/1000),$C1248="2.0TD",(INDEX('PERSONALIZADA OMIE + B '!$AR$44:$AV$56,MATCH($D1248,'PERSONALIZADA OMIE + B '!$AR$44:$AR$56,0),MATCH(G$5,'PERSONALIZADA OMIE + B '!$AR$44:$AV$44,0))/1000)),0)</f>
        <v>8.7664351987518555E-2</v>
      </c>
      <c r="H1248" s="60" cm="1">
        <f t="array" ref="H1248">IFERROR(_xlfn.IFS($C1248="6.1TD",(INDEX('PERSONALIZADA OMIE + B '!$E$44:$L$56,MATCH($D1248,'PERSONALIZADA OMIE + B '!$E$44:$E$56,0),MATCH(H$5,'PERSONALIZADA OMIE + B '!$E$44:$L$44,0))/1000),$C1248="3.0TD",(INDEX('PERSONALIZADA OMIE + B '!$X$44:$AE$56,MATCH($D1248,'PERSONALIZADA OMIE + B '!$X$44:$X$56,0),MATCH(H$5,'PERSONALIZADA OMIE + B '!$X$44:$AE$44,0))/1000),$C1248="2.0TD",(INDEX('PERSONALIZADA OMIE + B '!$AR$44:$AV$56,MATCH($D1248,'PERSONALIZADA OMIE + B '!$AR$44:$AR$56,0),MATCH(H$5,'PERSONALIZADA OMIE + B '!$AR$44:$AV$44,0))/1000)),0)</f>
        <v>0</v>
      </c>
      <c r="I1248" s="60" cm="1">
        <f t="array" ref="I1248">IFERROR(_xlfn.IFS($C1248="6.1TD",(INDEX('PERSONALIZADA OMIE + B '!$E$44:$L$56,MATCH($D1248,'PERSONALIZADA OMIE + B '!$E$44:$E$56,0),MATCH(I$5,'PERSONALIZADA OMIE + B '!$E$44:$L$44,0))/1000),$C1248="3.0TD",(INDEX('PERSONALIZADA OMIE + B '!$X$44:$AE$56,MATCH($D1248,'PERSONALIZADA OMIE + B '!$X$44:$X$56,0),MATCH(I$5,'PERSONALIZADA OMIE + B '!$X$44:$AE$44,0))/1000),$C1248="2.0TD",(INDEX('PERSONALIZADA OMIE + B '!$AR$44:$AV$56,MATCH($D1248,'PERSONALIZADA OMIE + B '!$AR$44:$AR$56,0),MATCH(I$5,'PERSONALIZADA OMIE + B '!$AR$44:$AV$44,0))/1000)),0)</f>
        <v>0</v>
      </c>
      <c r="J1248" s="60" cm="1">
        <f t="array" ref="J1248">IFERROR(_xlfn.IFS($C1248="6.1TD",(INDEX('PERSONALIZADA OMIE + B '!$E$44:$L$56,MATCH($D1248,'PERSONALIZADA OMIE + B '!$E$44:$E$56,0),MATCH(J$5,'PERSONALIZADA OMIE + B '!$E$44:$L$44,0))/1000),$C1248="3.0TD",(INDEX('PERSONALIZADA OMIE + B '!$X$44:$AE$56,MATCH($D1248,'PERSONALIZADA OMIE + B '!$X$44:$X$56,0),MATCH(J$5,'PERSONALIZADA OMIE + B '!$X$44:$AE$44,0))/1000),$C1248="2.0TD",(INDEX('PERSONALIZADA OMIE + B '!$AR$44:$AV$56,MATCH($D1248,'PERSONALIZADA OMIE + B '!$AR$44:$AR$56,0),MATCH(J$5,'PERSONALIZADA OMIE + B '!$AR$44:$AV$44,0))/1000)),0)</f>
        <v>0</v>
      </c>
      <c r="K1248" s="60">
        <f>INDEX('PERSONALIZADA OMIE + B '!$B$64:$H$67,MATCH('.'!$C1248,'PERSONALIZADA OMIE + B '!$B$64:$B$67,0),MATCH('.'!K$5,'PERSONALIZADA OMIE + B '!$B$64:$H$64,0))</f>
        <v>7.5902501369863012E-2</v>
      </c>
      <c r="L1248" s="60">
        <f>INDEX('PERSONALIZADA OMIE + B '!$B$64:$H$67,MATCH('.'!$C1248,'PERSONALIZADA OMIE + B '!$B$64:$B$67,0),MATCH('.'!L$5,'PERSONALIZADA OMIE + B '!$B$64:$H$64,0))</f>
        <v>1.9874602739726028E-3</v>
      </c>
      <c r="M1248" s="60">
        <f>INDEX('PERSONALIZADA OMIE + B '!$B$64:$H$67,MATCH('.'!$C1248,'PERSONALIZADA OMIE + B '!$B$64:$B$67,0),MATCH('.'!M$5,'PERSONALIZADA OMIE + B '!$B$64:$H$64,0))</f>
        <v>0</v>
      </c>
      <c r="N1248" s="60">
        <f>INDEX('PERSONALIZADA OMIE + B '!$B$64:$H$67,MATCH('.'!$C1248,'PERSONALIZADA OMIE + B '!$B$64:$B$67,0),MATCH('.'!N$5,'PERSONALIZADA OMIE + B '!$B$64:$H$64,0))</f>
        <v>0</v>
      </c>
      <c r="O1248" s="60">
        <f>INDEX('PERSONALIZADA OMIE + B '!$B$64:$H$67,MATCH('.'!$C1248,'PERSONALIZADA OMIE + B '!$B$64:$B$67,0),MATCH('.'!O$5,'PERSONALIZADA OMIE + B '!$B$64:$H$64,0))</f>
        <v>0</v>
      </c>
      <c r="P1248" s="60">
        <f>INDEX('PERSONALIZADA OMIE + B '!$B$64:$H$67,MATCH('.'!$C1248,'PERSONALIZADA OMIE + B '!$B$64:$B$67,0),MATCH('.'!P$5,'PERSONALIZADA OMIE + B '!$B$64:$H$64,0))</f>
        <v>0</v>
      </c>
    </row>
    <row r="1249" spans="1:16">
      <c r="A1249" s="3" t="str">
        <f t="shared" ref="A1249:A1265" si="1001">C1249&amp;D1249&amp;B1249</f>
        <v>3.0TDJULIO-25PERSONALIZADA OMIE + B</v>
      </c>
      <c r="B1249" s="37" t="str">
        <f t="shared" si="999"/>
        <v>PERSONALIZADA OMIE + B</v>
      </c>
      <c r="C1249" s="3" t="s">
        <v>31</v>
      </c>
      <c r="D1249" s="38" t="str">
        <f>W29</f>
        <v>JULIO-25</v>
      </c>
      <c r="E1249" s="60" cm="1">
        <f t="array" ref="E1249">IFERROR(_xlfn.IFS($C1249="6.1TD",(INDEX('PERSONALIZADA OMIE + B '!$E$44:$L$56,MATCH($D1249,'PERSONALIZADA OMIE + B '!$E$44:$E$56,0),MATCH(E$5,'PERSONALIZADA OMIE + B '!$E$44:$L$44,0))/1000),$C1249="3.0TD",(INDEX('PERSONALIZADA OMIE + B '!$X$44:$AE$56,MATCH($D1249,'PERSONALIZADA OMIE + B '!$X$44:$X$56,0),MATCH(E$5,'PERSONALIZADA OMIE + B '!$X$44:$AE$44,0))/1000),$C1249="2.0TD",(INDEX('PERSONALIZADA OMIE + B '!$AR$44:$AV$56,MATCH($D1249,'PERSONALIZADA OMIE + B '!$AR$44:$AR$56,0),MATCH(E$5,'PERSONALIZADA OMIE + B '!$AR$44:$AV$44,0))/1000)),0)</f>
        <v>0.12583733389525767</v>
      </c>
      <c r="F1249" s="60" cm="1">
        <f t="array" ref="F1249">IFERROR(_xlfn.IFS($C1249="6.1TD",(INDEX('PERSONALIZADA OMIE + B '!$E$44:$L$56,MATCH($D1249,'PERSONALIZADA OMIE + B '!$E$44:$E$56,0),MATCH(F$5,'PERSONALIZADA OMIE + B '!$E$44:$L$44,0))/1000),$C1249="3.0TD",(INDEX('PERSONALIZADA OMIE + B '!$X$44:$AE$56,MATCH($D1249,'PERSONALIZADA OMIE + B '!$X$44:$X$56,0),MATCH(F$5,'PERSONALIZADA OMIE + B '!$X$44:$AE$44,0))/1000),$C1249="2.0TD",(INDEX('PERSONALIZADA OMIE + B '!$AR$44:$AV$56,MATCH($D1249,'PERSONALIZADA OMIE + B '!$AR$44:$AR$56,0),MATCH(F$5,'PERSONALIZADA OMIE + B '!$AR$44:$AV$44,0))/1000)),0)</f>
        <v>0.11291777349793557</v>
      </c>
      <c r="G1249" s="60" cm="1">
        <f t="array" ref="G1249">IFERROR(_xlfn.IFS($C1249="6.1TD",(INDEX('PERSONALIZADA OMIE + B '!$E$44:$L$56,MATCH($D1249,'PERSONALIZADA OMIE + B '!$E$44:$E$56,0),MATCH(G$5,'PERSONALIZADA OMIE + B '!$E$44:$L$44,0))/1000),$C1249="3.0TD",(INDEX('PERSONALIZADA OMIE + B '!$X$44:$AE$56,MATCH($D1249,'PERSONALIZADA OMIE + B '!$X$44:$X$56,0),MATCH(G$5,'PERSONALIZADA OMIE + B '!$X$44:$AE$44,0))/1000),$C1249="2.0TD",(INDEX('PERSONALIZADA OMIE + B '!$AR$44:$AV$56,MATCH($D1249,'PERSONALIZADA OMIE + B '!$AR$44:$AR$56,0),MATCH(G$5,'PERSONALIZADA OMIE + B '!$AR$44:$AV$44,0))/1000)),0)</f>
        <v>9.6636625017881381E-2</v>
      </c>
      <c r="H1249" s="60" cm="1">
        <f t="array" ref="H1249">IFERROR(_xlfn.IFS($C1249="6.1TD",(INDEX('PERSONALIZADA OMIE + B '!$E$44:$L$56,MATCH($D1249,'PERSONALIZADA OMIE + B '!$E$44:$E$56,0),MATCH(H$5,'PERSONALIZADA OMIE + B '!$E$44:$L$44,0))/1000),$C1249="3.0TD",(INDEX('PERSONALIZADA OMIE + B '!$X$44:$AE$56,MATCH($D1249,'PERSONALIZADA OMIE + B '!$X$44:$X$56,0),MATCH(H$5,'PERSONALIZADA OMIE + B '!$X$44:$AE$44,0))/1000),$C1249="2.0TD",(INDEX('PERSONALIZADA OMIE + B '!$AR$44:$AV$56,MATCH($D1249,'PERSONALIZADA OMIE + B '!$AR$44:$AR$56,0),MATCH(H$5,'PERSONALIZADA OMIE + B '!$AR$44:$AV$44,0))/1000)),0)</f>
        <v>8.706596595190054E-2</v>
      </c>
      <c r="I1249" s="60" cm="1">
        <f t="array" ref="I1249">IFERROR(_xlfn.IFS($C1249="6.1TD",(INDEX('PERSONALIZADA OMIE + B '!$E$44:$L$56,MATCH($D1249,'PERSONALIZADA OMIE + B '!$E$44:$E$56,0),MATCH(I$5,'PERSONALIZADA OMIE + B '!$E$44:$L$44,0))/1000),$C1249="3.0TD",(INDEX('PERSONALIZADA OMIE + B '!$X$44:$AE$56,MATCH($D1249,'PERSONALIZADA OMIE + B '!$X$44:$X$56,0),MATCH(I$5,'PERSONALIZADA OMIE + B '!$X$44:$AE$44,0))/1000),$C1249="2.0TD",(INDEX('PERSONALIZADA OMIE + B '!$AR$44:$AV$56,MATCH($D1249,'PERSONALIZADA OMIE + B '!$AR$44:$AR$56,0),MATCH(I$5,'PERSONALIZADA OMIE + B '!$AR$44:$AV$44,0))/1000)),0)</f>
        <v>0</v>
      </c>
      <c r="J1249" s="60" cm="1">
        <f t="array" ref="J1249">IFERROR(_xlfn.IFS($C1249="6.1TD",(INDEX('PERSONALIZADA OMIE + B '!$E$44:$L$56,MATCH($D1249,'PERSONALIZADA OMIE + B '!$E$44:$E$56,0),MATCH(J$5,'PERSONALIZADA OMIE + B '!$E$44:$L$44,0))/1000),$C1249="3.0TD",(INDEX('PERSONALIZADA OMIE + B '!$X$44:$AE$56,MATCH($D1249,'PERSONALIZADA OMIE + B '!$X$44:$X$56,0),MATCH(J$5,'PERSONALIZADA OMIE + B '!$X$44:$AE$44,0))/1000),$C1249="2.0TD",(INDEX('PERSONALIZADA OMIE + B '!$AR$44:$AV$56,MATCH($D1249,'PERSONALIZADA OMIE + B '!$AR$44:$AR$56,0),MATCH(J$5,'PERSONALIZADA OMIE + B '!$AR$44:$AV$44,0))/1000)),0)</f>
        <v>8.710435198751855E-2</v>
      </c>
      <c r="K1249" s="60">
        <f>INDEX('PERSONALIZADA OMIE + B '!$B$64:$H$67,MATCH('.'!$C1249,'PERSONALIZADA OMIE + B '!$B$64:$B$67,0),MATCH('.'!K$5,'PERSONALIZADA OMIE + B '!$B$64:$H$64,0))</f>
        <v>5.5827197260273971E-2</v>
      </c>
      <c r="L1249" s="60">
        <f>INDEX('PERSONALIZADA OMIE + B '!$B$64:$H$67,MATCH('.'!$C1249,'PERSONALIZADA OMIE + B '!$B$64:$B$67,0),MATCH('.'!L$5,'PERSONALIZADA OMIE + B '!$B$64:$H$64,0))</f>
        <v>2.9089372602739725E-2</v>
      </c>
      <c r="M1249" s="60">
        <f>INDEX('PERSONALIZADA OMIE + B '!$B$64:$H$67,MATCH('.'!$C1249,'PERSONALIZADA OMIE + B '!$B$64:$B$67,0),MATCH('.'!M$5,'PERSONALIZADA OMIE + B '!$B$64:$H$64,0))</f>
        <v>1.2278175342465752E-2</v>
      </c>
      <c r="N1249" s="60">
        <f>INDEX('PERSONALIZADA OMIE + B '!$B$64:$H$67,MATCH('.'!$C1249,'PERSONALIZADA OMIE + B '!$B$64:$B$67,0),MATCH('.'!N$5,'PERSONALIZADA OMIE + B '!$B$64:$H$64,0))</f>
        <v>1.0647487671232877E-2</v>
      </c>
      <c r="O1249" s="60">
        <f>INDEX('PERSONALIZADA OMIE + B '!$B$64:$H$67,MATCH('.'!$C1249,'PERSONALIZADA OMIE + B '!$B$64:$B$67,0),MATCH('.'!O$5,'PERSONALIZADA OMIE + B '!$B$64:$H$64,0))</f>
        <v>6.8872630136986293E-3</v>
      </c>
      <c r="P1249" s="60">
        <f>INDEX('PERSONALIZADA OMIE + B '!$B$64:$H$67,MATCH('.'!$C1249,'PERSONALIZADA OMIE + B '!$B$64:$B$67,0),MATCH('.'!P$5,'PERSONALIZADA OMIE + B '!$B$64:$H$64,0))</f>
        <v>3.9514712328767125E-3</v>
      </c>
    </row>
    <row r="1250" spans="1:16">
      <c r="A1250" s="3" t="str">
        <f t="shared" si="1001"/>
        <v>6.1TDJULIO-25PERSONALIZADA OMIE + B</v>
      </c>
      <c r="B1250" s="37" t="str">
        <f t="shared" si="999"/>
        <v>PERSONALIZADA OMIE + B</v>
      </c>
      <c r="C1250" s="3" t="s">
        <v>32</v>
      </c>
      <c r="D1250" s="38" t="str">
        <f>W29</f>
        <v>JULIO-25</v>
      </c>
      <c r="E1250" s="60" cm="1">
        <f t="array" ref="E1250">IFERROR(_xlfn.IFS($C1250="6.1TD",(INDEX('PERSONALIZADA OMIE + B '!$E$44:$L$56,MATCH($D1250,'PERSONALIZADA OMIE + B '!$E$44:$E$56,0),MATCH(E$5,'PERSONALIZADA OMIE + B '!$E$44:$L$44,0))/1000),$C1250="3.0TD",(INDEX('PERSONALIZADA OMIE + B '!$X$44:$AE$56,MATCH($D1250,'PERSONALIZADA OMIE + B '!$X$44:$X$56,0),MATCH(E$5,'PERSONALIZADA OMIE + B '!$X$44:$AE$44,0))/1000),$C1250="2.0TD",(INDEX('PERSONALIZADA OMIE + B '!$AR$44:$AV$56,MATCH($D1250,'PERSONALIZADA OMIE + B '!$AR$44:$AR$56,0),MATCH(E$5,'PERSONALIZADA OMIE + B '!$AR$44:$AV$44,0))/1000)),0)</f>
        <v>0.10675203967558725</v>
      </c>
      <c r="F1250" s="60" cm="1">
        <f t="array" ref="F1250">IFERROR(_xlfn.IFS($C1250="6.1TD",(INDEX('PERSONALIZADA OMIE + B '!$E$44:$L$56,MATCH($D1250,'PERSONALIZADA OMIE + B '!$E$44:$E$56,0),MATCH(F$5,'PERSONALIZADA OMIE + B '!$E$44:$L$44,0))/1000),$C1250="3.0TD",(INDEX('PERSONALIZADA OMIE + B '!$X$44:$AE$56,MATCH($D1250,'PERSONALIZADA OMIE + B '!$X$44:$X$56,0),MATCH(F$5,'PERSONALIZADA OMIE + B '!$X$44:$AE$44,0))/1000),$C1250="2.0TD",(INDEX('PERSONALIZADA OMIE + B '!$AR$44:$AV$56,MATCH($D1250,'PERSONALIZADA OMIE + B '!$AR$44:$AR$56,0),MATCH(F$5,'PERSONALIZADA OMIE + B '!$AR$44:$AV$44,0))/1000)),0)</f>
        <v>9.6759898361533231E-2</v>
      </c>
      <c r="G1250" s="60" cm="1">
        <f t="array" ref="G1250">IFERROR(_xlfn.IFS($C1250="6.1TD",(INDEX('PERSONALIZADA OMIE + B '!$E$44:$L$56,MATCH($D1250,'PERSONALIZADA OMIE + B '!$E$44:$E$56,0),MATCH(G$5,'PERSONALIZADA OMIE + B '!$E$44:$L$44,0))/1000),$C1250="3.0TD",(INDEX('PERSONALIZADA OMIE + B '!$X$44:$AE$56,MATCH($D1250,'PERSONALIZADA OMIE + B '!$X$44:$X$56,0),MATCH(G$5,'PERSONALIZADA OMIE + B '!$X$44:$AE$44,0))/1000),$C1250="2.0TD",(INDEX('PERSONALIZADA OMIE + B '!$AR$44:$AV$56,MATCH($D1250,'PERSONALIZADA OMIE + B '!$AR$44:$AR$56,0),MATCH(G$5,'PERSONALIZADA OMIE + B '!$AR$44:$AV$44,0))/1000)),0)</f>
        <v>8.6027018910931549E-2</v>
      </c>
      <c r="H1250" s="60" cm="1">
        <f t="array" ref="H1250">IFERROR(_xlfn.IFS($C1250="6.1TD",(INDEX('PERSONALIZADA OMIE + B '!$E$44:$L$56,MATCH($D1250,'PERSONALIZADA OMIE + B '!$E$44:$E$56,0),MATCH(H$5,'PERSONALIZADA OMIE + B '!$E$44:$L$44,0))/1000),$C1250="3.0TD",(INDEX('PERSONALIZADA OMIE + B '!$X$44:$AE$56,MATCH($D1250,'PERSONALIZADA OMIE + B '!$X$44:$X$56,0),MATCH(H$5,'PERSONALIZADA OMIE + B '!$X$44:$AE$44,0))/1000),$C1250="2.0TD",(INDEX('PERSONALIZADA OMIE + B '!$AR$44:$AV$56,MATCH($D1250,'PERSONALIZADA OMIE + B '!$AR$44:$AR$56,0),MATCH(H$5,'PERSONALIZADA OMIE + B '!$AR$44:$AV$44,0))/1000)),0)</f>
        <v>7.8765215744137113E-2</v>
      </c>
      <c r="I1250" s="60" cm="1">
        <f t="array" ref="I1250">IFERROR(_xlfn.IFS($C1250="6.1TD",(INDEX('PERSONALIZADA OMIE + B '!$E$44:$L$56,MATCH($D1250,'PERSONALIZADA OMIE + B '!$E$44:$E$56,0),MATCH(I$5,'PERSONALIZADA OMIE + B '!$E$44:$L$44,0))/1000),$C1250="3.0TD",(INDEX('PERSONALIZADA OMIE + B '!$X$44:$AE$56,MATCH($D1250,'PERSONALIZADA OMIE + B '!$X$44:$X$56,0),MATCH(I$5,'PERSONALIZADA OMIE + B '!$X$44:$AE$44,0))/1000),$C1250="2.0TD",(INDEX('PERSONALIZADA OMIE + B '!$AR$44:$AV$56,MATCH($D1250,'PERSONALIZADA OMIE + B '!$AR$44:$AR$56,0),MATCH(I$5,'PERSONALIZADA OMIE + B '!$AR$44:$AV$44,0))/1000)),0)</f>
        <v>0</v>
      </c>
      <c r="J1250" s="60" cm="1">
        <f t="array" ref="J1250">IFERROR(_xlfn.IFS($C1250="6.1TD",(INDEX('PERSONALIZADA OMIE + B '!$E$44:$L$56,MATCH($D1250,'PERSONALIZADA OMIE + B '!$E$44:$E$56,0),MATCH(J$5,'PERSONALIZADA OMIE + B '!$E$44:$L$44,0))/1000),$C1250="3.0TD",(INDEX('PERSONALIZADA OMIE + B '!$X$44:$AE$56,MATCH($D1250,'PERSONALIZADA OMIE + B '!$X$44:$X$56,0),MATCH(J$5,'PERSONALIZADA OMIE + B '!$X$44:$AE$44,0))/1000),$C1250="2.0TD",(INDEX('PERSONALIZADA OMIE + B '!$AR$44:$AV$56,MATCH($D1250,'PERSONALIZADA OMIE + B '!$AR$44:$AR$56,0),MATCH(J$5,'PERSONALIZADA OMIE + B '!$AR$44:$AV$44,0))/1000)),0)</f>
        <v>7.9411863326729282E-2</v>
      </c>
      <c r="K1250" s="60">
        <f>INDEX('PERSONALIZADA OMIE + B '!$B$64:$H$67,MATCH('.'!$C1250,'PERSONALIZADA OMIE + B '!$B$64:$B$67,0),MATCH('.'!K$5,'PERSONALIZADA OMIE + B '!$B$64:$H$64,0))</f>
        <v>8.1083200000000008E-2</v>
      </c>
      <c r="L1250" s="60">
        <f>INDEX('PERSONALIZADA OMIE + B '!$B$64:$H$67,MATCH('.'!$C1250,'PERSONALIZADA OMIE + B '!$B$64:$B$67,0),MATCH('.'!L$5,'PERSONALIZADA OMIE + B '!$B$64:$H$64,0))</f>
        <v>4.2506052054794519E-2</v>
      </c>
      <c r="M1250" s="60">
        <f>INDEX('PERSONALIZADA OMIE + B '!$B$64:$H$67,MATCH('.'!$C1250,'PERSONALIZADA OMIE + B '!$B$64:$B$67,0),MATCH('.'!M$5,'PERSONALIZADA OMIE + B '!$B$64:$H$64,0))</f>
        <v>1.8635290410958905E-2</v>
      </c>
      <c r="N1250" s="60">
        <f>INDEX('PERSONALIZADA OMIE + B '!$B$64:$H$67,MATCH('.'!$C1250,'PERSONALIZADA OMIE + B '!$B$64:$B$67,0),MATCH('.'!N$5,'PERSONALIZADA OMIE + B '!$B$64:$H$64,0))</f>
        <v>1.4777613698630138E-2</v>
      </c>
      <c r="O1250" s="60">
        <f>INDEX('PERSONALIZADA OMIE + B '!$B$64:$H$67,MATCH('.'!$C1250,'PERSONALIZADA OMIE + B '!$B$64:$B$67,0),MATCH('.'!O$5,'PERSONALIZADA OMIE + B '!$B$64:$H$64,0))</f>
        <v>5.8222273972602734E-3</v>
      </c>
      <c r="P1250" s="60">
        <f>INDEX('PERSONALIZADA OMIE + B '!$B$64:$H$67,MATCH('.'!$C1250,'PERSONALIZADA OMIE + B '!$B$64:$B$67,0),MATCH('.'!P$5,'PERSONALIZADA OMIE + B '!$B$64:$H$64,0))</f>
        <v>2.7511808219178083E-3</v>
      </c>
    </row>
    <row r="1251" spans="1:16">
      <c r="A1251" s="3" t="str">
        <f t="shared" si="1001"/>
        <v>2.0TDAGOSTO-25PERSONALIZADA OMIE + B</v>
      </c>
      <c r="B1251" s="37" t="str">
        <f t="shared" si="999"/>
        <v>PERSONALIZADA OMIE + B</v>
      </c>
      <c r="C1251" s="3" t="s">
        <v>56</v>
      </c>
      <c r="D1251" s="38" t="str">
        <f>W30</f>
        <v>AGOSTO-25</v>
      </c>
      <c r="E1251" s="60" cm="1">
        <f t="array" ref="E1251">IFERROR(_xlfn.IFS($C1251="6.1TD",(INDEX('PERSONALIZADA OMIE + B '!$E$44:$L$56,MATCH($D1251,'PERSONALIZADA OMIE + B '!$E$44:$E$56,0),MATCH(E$5,'PERSONALIZADA OMIE + B '!$E$44:$L$44,0))/1000),$C1251="3.0TD",(INDEX('PERSONALIZADA OMIE + B '!$X$44:$AE$56,MATCH($D1251,'PERSONALIZADA OMIE + B '!$X$44:$X$56,0),MATCH(E$5,'PERSONALIZADA OMIE + B '!$X$44:$AE$44,0))/1000),$C1251="2.0TD",(INDEX('PERSONALIZADA OMIE + B '!$AR$44:$AV$56,MATCH($D1251,'PERSONALIZADA OMIE + B '!$AR$44:$AR$56,0),MATCH(E$5,'PERSONALIZADA OMIE + B '!$AR$44:$AV$44,0))/1000)),0)</f>
        <v>0.15353099501941353</v>
      </c>
      <c r="F1251" s="60" cm="1">
        <f t="array" ref="F1251">IFERROR(_xlfn.IFS($C1251="6.1TD",(INDEX('PERSONALIZADA OMIE + B '!$E$44:$L$56,MATCH($D1251,'PERSONALIZADA OMIE + B '!$E$44:$E$56,0),MATCH(F$5,'PERSONALIZADA OMIE + B '!$E$44:$L$44,0))/1000),$C1251="3.0TD",(INDEX('PERSONALIZADA OMIE + B '!$X$44:$AE$56,MATCH($D1251,'PERSONALIZADA OMIE + B '!$X$44:$X$56,0),MATCH(F$5,'PERSONALIZADA OMIE + B '!$X$44:$AE$44,0))/1000),$C1251="2.0TD",(INDEX('PERSONALIZADA OMIE + B '!$AR$44:$AV$56,MATCH($D1251,'PERSONALIZADA OMIE + B '!$AR$44:$AR$56,0),MATCH(F$5,'PERSONALIZADA OMIE + B '!$AR$44:$AV$44,0))/1000)),0)</f>
        <v>0.10319572058202894</v>
      </c>
      <c r="G1251" s="60" cm="1">
        <f t="array" ref="G1251">IFERROR(_xlfn.IFS($C1251="6.1TD",(INDEX('PERSONALIZADA OMIE + B '!$E$44:$L$56,MATCH($D1251,'PERSONALIZADA OMIE + B '!$E$44:$E$56,0),MATCH(G$5,'PERSONALIZADA OMIE + B '!$E$44:$L$44,0))/1000),$C1251="3.0TD",(INDEX('PERSONALIZADA OMIE + B '!$X$44:$AE$56,MATCH($D1251,'PERSONALIZADA OMIE + B '!$X$44:$X$56,0),MATCH(G$5,'PERSONALIZADA OMIE + B '!$X$44:$AE$44,0))/1000),$C1251="2.0TD",(INDEX('PERSONALIZADA OMIE + B '!$AR$44:$AV$56,MATCH($D1251,'PERSONALIZADA OMIE + B '!$AR$44:$AR$56,0),MATCH(G$5,'PERSONALIZADA OMIE + B '!$AR$44:$AV$44,0))/1000)),0)</f>
        <v>8.6332480235081929E-2</v>
      </c>
      <c r="H1251" s="60" cm="1">
        <f t="array" ref="H1251">IFERROR(_xlfn.IFS($C1251="6.1TD",(INDEX('PERSONALIZADA OMIE + B '!$E$44:$L$56,MATCH($D1251,'PERSONALIZADA OMIE + B '!$E$44:$E$56,0),MATCH(H$5,'PERSONALIZADA OMIE + B '!$E$44:$L$44,0))/1000),$C1251="3.0TD",(INDEX('PERSONALIZADA OMIE + B '!$X$44:$AE$56,MATCH($D1251,'PERSONALIZADA OMIE + B '!$X$44:$X$56,0),MATCH(H$5,'PERSONALIZADA OMIE + B '!$X$44:$AE$44,0))/1000),$C1251="2.0TD",(INDEX('PERSONALIZADA OMIE + B '!$AR$44:$AV$56,MATCH($D1251,'PERSONALIZADA OMIE + B '!$AR$44:$AR$56,0),MATCH(H$5,'PERSONALIZADA OMIE + B '!$AR$44:$AV$44,0))/1000)),0)</f>
        <v>0</v>
      </c>
      <c r="I1251" s="60" cm="1">
        <f t="array" ref="I1251">IFERROR(_xlfn.IFS($C1251="6.1TD",(INDEX('PERSONALIZADA OMIE + B '!$E$44:$L$56,MATCH($D1251,'PERSONALIZADA OMIE + B '!$E$44:$E$56,0),MATCH(I$5,'PERSONALIZADA OMIE + B '!$E$44:$L$44,0))/1000),$C1251="3.0TD",(INDEX('PERSONALIZADA OMIE + B '!$X$44:$AE$56,MATCH($D1251,'PERSONALIZADA OMIE + B '!$X$44:$X$56,0),MATCH(I$5,'PERSONALIZADA OMIE + B '!$X$44:$AE$44,0))/1000),$C1251="2.0TD",(INDEX('PERSONALIZADA OMIE + B '!$AR$44:$AV$56,MATCH($D1251,'PERSONALIZADA OMIE + B '!$AR$44:$AR$56,0),MATCH(I$5,'PERSONALIZADA OMIE + B '!$AR$44:$AV$44,0))/1000)),0)</f>
        <v>0</v>
      </c>
      <c r="J1251" s="60" cm="1">
        <f t="array" ref="J1251">IFERROR(_xlfn.IFS($C1251="6.1TD",(INDEX('PERSONALIZADA OMIE + B '!$E$44:$L$56,MATCH($D1251,'PERSONALIZADA OMIE + B '!$E$44:$E$56,0),MATCH(J$5,'PERSONALIZADA OMIE + B '!$E$44:$L$44,0))/1000),$C1251="3.0TD",(INDEX('PERSONALIZADA OMIE + B '!$X$44:$AE$56,MATCH($D1251,'PERSONALIZADA OMIE + B '!$X$44:$X$56,0),MATCH(J$5,'PERSONALIZADA OMIE + B '!$X$44:$AE$44,0))/1000),$C1251="2.0TD",(INDEX('PERSONALIZADA OMIE + B '!$AR$44:$AV$56,MATCH($D1251,'PERSONALIZADA OMIE + B '!$AR$44:$AR$56,0),MATCH(J$5,'PERSONALIZADA OMIE + B '!$AR$44:$AV$44,0))/1000)),0)</f>
        <v>0</v>
      </c>
      <c r="K1251" s="60">
        <f>INDEX('PERSONALIZADA OMIE + B '!$B$64:$H$67,MATCH('.'!$C1251,'PERSONALIZADA OMIE + B '!$B$64:$B$67,0),MATCH('.'!K$5,'PERSONALIZADA OMIE + B '!$B$64:$H$64,0))</f>
        <v>7.5902501369863012E-2</v>
      </c>
      <c r="L1251" s="60">
        <f>INDEX('PERSONALIZADA OMIE + B '!$B$64:$H$67,MATCH('.'!$C1251,'PERSONALIZADA OMIE + B '!$B$64:$B$67,0),MATCH('.'!L$5,'PERSONALIZADA OMIE + B '!$B$64:$H$64,0))</f>
        <v>1.9874602739726028E-3</v>
      </c>
      <c r="M1251" s="60">
        <f>INDEX('PERSONALIZADA OMIE + B '!$B$64:$H$67,MATCH('.'!$C1251,'PERSONALIZADA OMIE + B '!$B$64:$B$67,0),MATCH('.'!M$5,'PERSONALIZADA OMIE + B '!$B$64:$H$64,0))</f>
        <v>0</v>
      </c>
      <c r="N1251" s="60">
        <f>INDEX('PERSONALIZADA OMIE + B '!$B$64:$H$67,MATCH('.'!$C1251,'PERSONALIZADA OMIE + B '!$B$64:$B$67,0),MATCH('.'!N$5,'PERSONALIZADA OMIE + B '!$B$64:$H$64,0))</f>
        <v>0</v>
      </c>
      <c r="O1251" s="60">
        <f>INDEX('PERSONALIZADA OMIE + B '!$B$64:$H$67,MATCH('.'!$C1251,'PERSONALIZADA OMIE + B '!$B$64:$B$67,0),MATCH('.'!O$5,'PERSONALIZADA OMIE + B '!$B$64:$H$64,0))</f>
        <v>0</v>
      </c>
      <c r="P1251" s="60">
        <f>INDEX('PERSONALIZADA OMIE + B '!$B$64:$H$67,MATCH('.'!$C1251,'PERSONALIZADA OMIE + B '!$B$64:$B$67,0),MATCH('.'!P$5,'PERSONALIZADA OMIE + B '!$B$64:$H$64,0))</f>
        <v>0</v>
      </c>
    </row>
    <row r="1252" spans="1:16">
      <c r="A1252" s="3" t="str">
        <f t="shared" si="1001"/>
        <v>3.0TDAGOSTO-25PERSONALIZADA OMIE + B</v>
      </c>
      <c r="B1252" s="37" t="str">
        <f t="shared" si="999"/>
        <v>PERSONALIZADA OMIE + B</v>
      </c>
      <c r="C1252" s="3" t="s">
        <v>31</v>
      </c>
      <c r="D1252" s="38" t="str">
        <f>W30</f>
        <v>AGOSTO-25</v>
      </c>
      <c r="E1252" s="60" cm="1">
        <f t="array" ref="E1252">IFERROR(_xlfn.IFS($C1252="6.1TD",(INDEX('PERSONALIZADA OMIE + B '!$E$44:$L$56,MATCH($D1252,'PERSONALIZADA OMIE + B '!$E$44:$E$56,0),MATCH(E$5,'PERSONALIZADA OMIE + B '!$E$44:$L$44,0))/1000),$C1252="3.0TD",(INDEX('PERSONALIZADA OMIE + B '!$X$44:$AE$56,MATCH($D1252,'PERSONALIZADA OMIE + B '!$X$44:$X$56,0),MATCH(E$5,'PERSONALIZADA OMIE + B '!$X$44:$AE$44,0))/1000),$C1252="2.0TD",(INDEX('PERSONALIZADA OMIE + B '!$AR$44:$AV$56,MATCH($D1252,'PERSONALIZADA OMIE + B '!$AR$44:$AR$56,0),MATCH(E$5,'PERSONALIZADA OMIE + B '!$AR$44:$AV$44,0))/1000)),0)</f>
        <v>0.12583733389525767</v>
      </c>
      <c r="F1252" s="60" cm="1">
        <f t="array" ref="F1252">IFERROR(_xlfn.IFS($C1252="6.1TD",(INDEX('PERSONALIZADA OMIE + B '!$E$44:$L$56,MATCH($D1252,'PERSONALIZADA OMIE + B '!$E$44:$E$56,0),MATCH(F$5,'PERSONALIZADA OMIE + B '!$E$44:$L$44,0))/1000),$C1252="3.0TD",(INDEX('PERSONALIZADA OMIE + B '!$X$44:$AE$56,MATCH($D1252,'PERSONALIZADA OMIE + B '!$X$44:$X$56,0),MATCH(F$5,'PERSONALIZADA OMIE + B '!$X$44:$AE$44,0))/1000),$C1252="2.0TD",(INDEX('PERSONALIZADA OMIE + B '!$AR$44:$AV$56,MATCH($D1252,'PERSONALIZADA OMIE + B '!$AR$44:$AR$56,0),MATCH(F$5,'PERSONALIZADA OMIE + B '!$AR$44:$AV$44,0))/1000)),0)</f>
        <v>0.11291777349793557</v>
      </c>
      <c r="G1252" s="60" cm="1">
        <f t="array" ref="G1252">IFERROR(_xlfn.IFS($C1252="6.1TD",(INDEX('PERSONALIZADA OMIE + B '!$E$44:$L$56,MATCH($D1252,'PERSONALIZADA OMIE + B '!$E$44:$E$56,0),MATCH(G$5,'PERSONALIZADA OMIE + B '!$E$44:$L$44,0))/1000),$C1252="3.0TD",(INDEX('PERSONALIZADA OMIE + B '!$X$44:$AE$56,MATCH($D1252,'PERSONALIZADA OMIE + B '!$X$44:$X$56,0),MATCH(G$5,'PERSONALIZADA OMIE + B '!$X$44:$AE$44,0))/1000),$C1252="2.0TD",(INDEX('PERSONALIZADA OMIE + B '!$AR$44:$AV$56,MATCH($D1252,'PERSONALIZADA OMIE + B '!$AR$44:$AR$56,0),MATCH(G$5,'PERSONALIZADA OMIE + B '!$AR$44:$AV$44,0))/1000)),0)</f>
        <v>9.4953025383004527E-2</v>
      </c>
      <c r="H1252" s="60" cm="1">
        <f t="array" ref="H1252">IFERROR(_xlfn.IFS($C1252="6.1TD",(INDEX('PERSONALIZADA OMIE + B '!$E$44:$L$56,MATCH($D1252,'PERSONALIZADA OMIE + B '!$E$44:$E$56,0),MATCH(H$5,'PERSONALIZADA OMIE + B '!$E$44:$L$44,0))/1000),$C1252="3.0TD",(INDEX('PERSONALIZADA OMIE + B '!$X$44:$AE$56,MATCH($D1252,'PERSONALIZADA OMIE + B '!$X$44:$X$56,0),MATCH(H$5,'PERSONALIZADA OMIE + B '!$X$44:$AE$44,0))/1000),$C1252="2.0TD",(INDEX('PERSONALIZADA OMIE + B '!$AR$44:$AV$56,MATCH($D1252,'PERSONALIZADA OMIE + B '!$AR$44:$AR$56,0),MATCH(H$5,'PERSONALIZADA OMIE + B '!$AR$44:$AV$44,0))/1000)),0)</f>
        <v>8.4095492412389783E-2</v>
      </c>
      <c r="I1252" s="60" cm="1">
        <f t="array" ref="I1252">IFERROR(_xlfn.IFS($C1252="6.1TD",(INDEX('PERSONALIZADA OMIE + B '!$E$44:$L$56,MATCH($D1252,'PERSONALIZADA OMIE + B '!$E$44:$E$56,0),MATCH(I$5,'PERSONALIZADA OMIE + B '!$E$44:$L$44,0))/1000),$C1252="3.0TD",(INDEX('PERSONALIZADA OMIE + B '!$X$44:$AE$56,MATCH($D1252,'PERSONALIZADA OMIE + B '!$X$44:$X$56,0),MATCH(I$5,'PERSONALIZADA OMIE + B '!$X$44:$AE$44,0))/1000),$C1252="2.0TD",(INDEX('PERSONALIZADA OMIE + B '!$AR$44:$AV$56,MATCH($D1252,'PERSONALIZADA OMIE + B '!$AR$44:$AR$56,0),MATCH(I$5,'PERSONALIZADA OMIE + B '!$AR$44:$AV$44,0))/1000)),0)</f>
        <v>0</v>
      </c>
      <c r="J1252" s="60" cm="1">
        <f t="array" ref="J1252">IFERROR(_xlfn.IFS($C1252="6.1TD",(INDEX('PERSONALIZADA OMIE + B '!$E$44:$L$56,MATCH($D1252,'PERSONALIZADA OMIE + B '!$E$44:$E$56,0),MATCH(J$5,'PERSONALIZADA OMIE + B '!$E$44:$L$44,0))/1000),$C1252="3.0TD",(INDEX('PERSONALIZADA OMIE + B '!$X$44:$AE$56,MATCH($D1252,'PERSONALIZADA OMIE + B '!$X$44:$X$56,0),MATCH(J$5,'PERSONALIZADA OMIE + B '!$X$44:$AE$44,0))/1000),$C1252="2.0TD",(INDEX('PERSONALIZADA OMIE + B '!$AR$44:$AV$56,MATCH($D1252,'PERSONALIZADA OMIE + B '!$AR$44:$AR$56,0),MATCH(J$5,'PERSONALIZADA OMIE + B '!$AR$44:$AV$44,0))/1000)),0)</f>
        <v>8.5772480235081924E-2</v>
      </c>
      <c r="K1252" s="60">
        <f>INDEX('PERSONALIZADA OMIE + B '!$B$64:$H$67,MATCH('.'!$C1252,'PERSONALIZADA OMIE + B '!$B$64:$B$67,0),MATCH('.'!K$5,'PERSONALIZADA OMIE + B '!$B$64:$H$64,0))</f>
        <v>5.5827197260273971E-2</v>
      </c>
      <c r="L1252" s="60">
        <f>INDEX('PERSONALIZADA OMIE + B '!$B$64:$H$67,MATCH('.'!$C1252,'PERSONALIZADA OMIE + B '!$B$64:$B$67,0),MATCH('.'!L$5,'PERSONALIZADA OMIE + B '!$B$64:$H$64,0))</f>
        <v>2.9089372602739725E-2</v>
      </c>
      <c r="M1252" s="60">
        <f>INDEX('PERSONALIZADA OMIE + B '!$B$64:$H$67,MATCH('.'!$C1252,'PERSONALIZADA OMIE + B '!$B$64:$B$67,0),MATCH('.'!M$5,'PERSONALIZADA OMIE + B '!$B$64:$H$64,0))</f>
        <v>1.2278175342465752E-2</v>
      </c>
      <c r="N1252" s="60">
        <f>INDEX('PERSONALIZADA OMIE + B '!$B$64:$H$67,MATCH('.'!$C1252,'PERSONALIZADA OMIE + B '!$B$64:$B$67,0),MATCH('.'!N$5,'PERSONALIZADA OMIE + B '!$B$64:$H$64,0))</f>
        <v>1.0647487671232877E-2</v>
      </c>
      <c r="O1252" s="60">
        <f>INDEX('PERSONALIZADA OMIE + B '!$B$64:$H$67,MATCH('.'!$C1252,'PERSONALIZADA OMIE + B '!$B$64:$B$67,0),MATCH('.'!O$5,'PERSONALIZADA OMIE + B '!$B$64:$H$64,0))</f>
        <v>6.8872630136986293E-3</v>
      </c>
      <c r="P1252" s="60">
        <f>INDEX('PERSONALIZADA OMIE + B '!$B$64:$H$67,MATCH('.'!$C1252,'PERSONALIZADA OMIE + B '!$B$64:$B$67,0),MATCH('.'!P$5,'PERSONALIZADA OMIE + B '!$B$64:$H$64,0))</f>
        <v>3.9514712328767125E-3</v>
      </c>
    </row>
    <row r="1253" spans="1:16">
      <c r="A1253" s="3" t="str">
        <f t="shared" si="1001"/>
        <v>6.1TDAGOSTO-25PERSONALIZADA OMIE + B</v>
      </c>
      <c r="B1253" s="37" t="str">
        <f t="shared" si="999"/>
        <v>PERSONALIZADA OMIE + B</v>
      </c>
      <c r="C1253" s="3" t="s">
        <v>32</v>
      </c>
      <c r="D1253" s="38" t="str">
        <f>W30</f>
        <v>AGOSTO-25</v>
      </c>
      <c r="E1253" s="60" cm="1">
        <f t="array" ref="E1253">IFERROR(_xlfn.IFS($C1253="6.1TD",(INDEX('PERSONALIZADA OMIE + B '!$E$44:$L$56,MATCH($D1253,'PERSONALIZADA OMIE + B '!$E$44:$E$56,0),MATCH(E$5,'PERSONALIZADA OMIE + B '!$E$44:$L$44,0))/1000),$C1253="3.0TD",(INDEX('PERSONALIZADA OMIE + B '!$X$44:$AE$56,MATCH($D1253,'PERSONALIZADA OMIE + B '!$X$44:$X$56,0),MATCH(E$5,'PERSONALIZADA OMIE + B '!$X$44:$AE$44,0))/1000),$C1253="2.0TD",(INDEX('PERSONALIZADA OMIE + B '!$AR$44:$AV$56,MATCH($D1253,'PERSONALIZADA OMIE + B '!$AR$44:$AR$56,0),MATCH(E$5,'PERSONALIZADA OMIE + B '!$AR$44:$AV$44,0))/1000)),0)</f>
        <v>0.10675203967558725</v>
      </c>
      <c r="F1253" s="60" cm="1">
        <f t="array" ref="F1253">IFERROR(_xlfn.IFS($C1253="6.1TD",(INDEX('PERSONALIZADA OMIE + B '!$E$44:$L$56,MATCH($D1253,'PERSONALIZADA OMIE + B '!$E$44:$E$56,0),MATCH(F$5,'PERSONALIZADA OMIE + B '!$E$44:$L$44,0))/1000),$C1253="3.0TD",(INDEX('PERSONALIZADA OMIE + B '!$X$44:$AE$56,MATCH($D1253,'PERSONALIZADA OMIE + B '!$X$44:$X$56,0),MATCH(F$5,'PERSONALIZADA OMIE + B '!$X$44:$AE$44,0))/1000),$C1253="2.0TD",(INDEX('PERSONALIZADA OMIE + B '!$AR$44:$AV$56,MATCH($D1253,'PERSONALIZADA OMIE + B '!$AR$44:$AR$56,0),MATCH(F$5,'PERSONALIZADA OMIE + B '!$AR$44:$AV$44,0))/1000)),0)</f>
        <v>9.6759898361533231E-2</v>
      </c>
      <c r="G1253" s="60" cm="1">
        <f t="array" ref="G1253">IFERROR(_xlfn.IFS($C1253="6.1TD",(INDEX('PERSONALIZADA OMIE + B '!$E$44:$L$56,MATCH($D1253,'PERSONALIZADA OMIE + B '!$E$44:$E$56,0),MATCH(G$5,'PERSONALIZADA OMIE + B '!$E$44:$L$44,0))/1000),$C1253="3.0TD",(INDEX('PERSONALIZADA OMIE + B '!$X$44:$AE$56,MATCH($D1253,'PERSONALIZADA OMIE + B '!$X$44:$X$56,0),MATCH(G$5,'PERSONALIZADA OMIE + B '!$X$44:$AE$44,0))/1000),$C1253="2.0TD",(INDEX('PERSONALIZADA OMIE + B '!$AR$44:$AV$56,MATCH($D1253,'PERSONALIZADA OMIE + B '!$AR$44:$AR$56,0),MATCH(G$5,'PERSONALIZADA OMIE + B '!$AR$44:$AV$44,0))/1000)),0)</f>
        <v>8.4383072555594379E-2</v>
      </c>
      <c r="H1253" s="60" cm="1">
        <f t="array" ref="H1253">IFERROR(_xlfn.IFS($C1253="6.1TD",(INDEX('PERSONALIZADA OMIE + B '!$E$44:$L$56,MATCH($D1253,'PERSONALIZADA OMIE + B '!$E$44:$E$56,0),MATCH(H$5,'PERSONALIZADA OMIE + B '!$E$44:$L$44,0))/1000),$C1253="3.0TD",(INDEX('PERSONALIZADA OMIE + B '!$X$44:$AE$56,MATCH($D1253,'PERSONALIZADA OMIE + B '!$X$44:$X$56,0),MATCH(H$5,'PERSONALIZADA OMIE + B '!$X$44:$AE$44,0))/1000),$C1253="2.0TD",(INDEX('PERSONALIZADA OMIE + B '!$AR$44:$AV$56,MATCH($D1253,'PERSONALIZADA OMIE + B '!$AR$44:$AR$56,0),MATCH(H$5,'PERSONALIZADA OMIE + B '!$AR$44:$AV$44,0))/1000)),0)</f>
        <v>7.6026986974577784E-2</v>
      </c>
      <c r="I1253" s="60" cm="1">
        <f t="array" ref="I1253">IFERROR(_xlfn.IFS($C1253="6.1TD",(INDEX('PERSONALIZADA OMIE + B '!$E$44:$L$56,MATCH($D1253,'PERSONALIZADA OMIE + B '!$E$44:$E$56,0),MATCH(I$5,'PERSONALIZADA OMIE + B '!$E$44:$L$44,0))/1000),$C1253="3.0TD",(INDEX('PERSONALIZADA OMIE + B '!$X$44:$AE$56,MATCH($D1253,'PERSONALIZADA OMIE + B '!$X$44:$X$56,0),MATCH(I$5,'PERSONALIZADA OMIE + B '!$X$44:$AE$44,0))/1000),$C1253="2.0TD",(INDEX('PERSONALIZADA OMIE + B '!$AR$44:$AV$56,MATCH($D1253,'PERSONALIZADA OMIE + B '!$AR$44:$AR$56,0),MATCH(I$5,'PERSONALIZADA OMIE + B '!$AR$44:$AV$44,0))/1000)),0)</f>
        <v>0</v>
      </c>
      <c r="J1253" s="60" cm="1">
        <f t="array" ref="J1253">IFERROR(_xlfn.IFS($C1253="6.1TD",(INDEX('PERSONALIZADA OMIE + B '!$E$44:$L$56,MATCH($D1253,'PERSONALIZADA OMIE + B '!$E$44:$E$56,0),MATCH(J$5,'PERSONALIZADA OMIE + B '!$E$44:$L$44,0))/1000),$C1253="3.0TD",(INDEX('PERSONALIZADA OMIE + B '!$X$44:$AE$56,MATCH($D1253,'PERSONALIZADA OMIE + B '!$X$44:$X$56,0),MATCH(J$5,'PERSONALIZADA OMIE + B '!$X$44:$AE$44,0))/1000),$C1253="2.0TD",(INDEX('PERSONALIZADA OMIE + B '!$AR$44:$AV$56,MATCH($D1253,'PERSONALIZADA OMIE + B '!$AR$44:$AR$56,0),MATCH(J$5,'PERSONALIZADA OMIE + B '!$AR$44:$AV$44,0))/1000)),0)</f>
        <v>7.818628251567819E-2</v>
      </c>
      <c r="K1253" s="60">
        <f>INDEX('PERSONALIZADA OMIE + B '!$B$64:$H$67,MATCH('.'!$C1253,'PERSONALIZADA OMIE + B '!$B$64:$B$67,0),MATCH('.'!K$5,'PERSONALIZADA OMIE + B '!$B$64:$H$64,0))</f>
        <v>8.1083200000000008E-2</v>
      </c>
      <c r="L1253" s="60">
        <f>INDEX('PERSONALIZADA OMIE + B '!$B$64:$H$67,MATCH('.'!$C1253,'PERSONALIZADA OMIE + B '!$B$64:$B$67,0),MATCH('.'!L$5,'PERSONALIZADA OMIE + B '!$B$64:$H$64,0))</f>
        <v>4.2506052054794519E-2</v>
      </c>
      <c r="M1253" s="60">
        <f>INDEX('PERSONALIZADA OMIE + B '!$B$64:$H$67,MATCH('.'!$C1253,'PERSONALIZADA OMIE + B '!$B$64:$B$67,0),MATCH('.'!M$5,'PERSONALIZADA OMIE + B '!$B$64:$H$64,0))</f>
        <v>1.8635290410958905E-2</v>
      </c>
      <c r="N1253" s="60">
        <f>INDEX('PERSONALIZADA OMIE + B '!$B$64:$H$67,MATCH('.'!$C1253,'PERSONALIZADA OMIE + B '!$B$64:$B$67,0),MATCH('.'!N$5,'PERSONALIZADA OMIE + B '!$B$64:$H$64,0))</f>
        <v>1.4777613698630138E-2</v>
      </c>
      <c r="O1253" s="60">
        <f>INDEX('PERSONALIZADA OMIE + B '!$B$64:$H$67,MATCH('.'!$C1253,'PERSONALIZADA OMIE + B '!$B$64:$B$67,0),MATCH('.'!O$5,'PERSONALIZADA OMIE + B '!$B$64:$H$64,0))</f>
        <v>5.8222273972602734E-3</v>
      </c>
      <c r="P1253" s="60">
        <f>INDEX('PERSONALIZADA OMIE + B '!$B$64:$H$67,MATCH('.'!$C1253,'PERSONALIZADA OMIE + B '!$B$64:$B$67,0),MATCH('.'!P$5,'PERSONALIZADA OMIE + B '!$B$64:$H$64,0))</f>
        <v>2.7511808219178083E-3</v>
      </c>
    </row>
    <row r="1254" spans="1:16">
      <c r="A1254" s="3" t="str">
        <f t="shared" si="1001"/>
        <v>2.0TDSEPTIEMBRE-25PERSONALIZADA OMIE + B</v>
      </c>
      <c r="B1254" s="37" t="str">
        <f t="shared" si="999"/>
        <v>PERSONALIZADA OMIE + B</v>
      </c>
      <c r="C1254" s="3" t="s">
        <v>56</v>
      </c>
      <c r="D1254" s="38" t="str">
        <f>W31</f>
        <v>SEPTIEMBRE-25</v>
      </c>
      <c r="E1254" s="60" cm="1">
        <f t="array" ref="E1254">IFERROR(_xlfn.IFS($C1254="6.1TD",(INDEX('PERSONALIZADA OMIE + B '!$E$44:$L$56,MATCH($D1254,'PERSONALIZADA OMIE + B '!$E$44:$E$56,0),MATCH(E$5,'PERSONALIZADA OMIE + B '!$E$44:$L$44,0))/1000),$C1254="3.0TD",(INDEX('PERSONALIZADA OMIE + B '!$X$44:$AE$56,MATCH($D1254,'PERSONALIZADA OMIE + B '!$X$44:$X$56,0),MATCH(E$5,'PERSONALIZADA OMIE + B '!$X$44:$AE$44,0))/1000),$C1254="2.0TD",(INDEX('PERSONALIZADA OMIE + B '!$AR$44:$AV$56,MATCH($D1254,'PERSONALIZADA OMIE + B '!$AR$44:$AR$56,0),MATCH(E$5,'PERSONALIZADA OMIE + B '!$AR$44:$AV$44,0))/1000)),0)</f>
        <v>0.14813504236117905</v>
      </c>
      <c r="F1254" s="60" cm="1">
        <f t="array" ref="F1254">IFERROR(_xlfn.IFS($C1254="6.1TD",(INDEX('PERSONALIZADA OMIE + B '!$E$44:$L$56,MATCH($D1254,'PERSONALIZADA OMIE + B '!$E$44:$E$56,0),MATCH(F$5,'PERSONALIZADA OMIE + B '!$E$44:$L$44,0))/1000),$C1254="3.0TD",(INDEX('PERSONALIZADA OMIE + B '!$X$44:$AE$56,MATCH($D1254,'PERSONALIZADA OMIE + B '!$X$44:$X$56,0),MATCH(F$5,'PERSONALIZADA OMIE + B '!$X$44:$AE$44,0))/1000),$C1254="2.0TD",(INDEX('PERSONALIZADA OMIE + B '!$AR$44:$AV$56,MATCH($D1254,'PERSONALIZADA OMIE + B '!$AR$44:$AR$56,0),MATCH(F$5,'PERSONALIZADA OMIE + B '!$AR$44:$AV$44,0))/1000)),0)</f>
        <v>9.0828399297783885E-2</v>
      </c>
      <c r="G1254" s="60" cm="1">
        <f t="array" ref="G1254">IFERROR(_xlfn.IFS($C1254="6.1TD",(INDEX('PERSONALIZADA OMIE + B '!$E$44:$L$56,MATCH($D1254,'PERSONALIZADA OMIE + B '!$E$44:$E$56,0),MATCH(G$5,'PERSONALIZADA OMIE + B '!$E$44:$L$44,0))/1000),$C1254="3.0TD",(INDEX('PERSONALIZADA OMIE + B '!$X$44:$AE$56,MATCH($D1254,'PERSONALIZADA OMIE + B '!$X$44:$X$56,0),MATCH(G$5,'PERSONALIZADA OMIE + B '!$X$44:$AE$44,0))/1000),$C1254="2.0TD",(INDEX('PERSONALIZADA OMIE + B '!$AR$44:$AV$56,MATCH($D1254,'PERSONALIZADA OMIE + B '!$AR$44:$AR$56,0),MATCH(G$5,'PERSONALIZADA OMIE + B '!$AR$44:$AV$44,0))/1000)),0)</f>
        <v>7.9078275486440197E-2</v>
      </c>
      <c r="H1254" s="60" cm="1">
        <f t="array" ref="H1254">IFERROR(_xlfn.IFS($C1254="6.1TD",(INDEX('PERSONALIZADA OMIE + B '!$E$44:$L$56,MATCH($D1254,'PERSONALIZADA OMIE + B '!$E$44:$E$56,0),MATCH(H$5,'PERSONALIZADA OMIE + B '!$E$44:$L$44,0))/1000),$C1254="3.0TD",(INDEX('PERSONALIZADA OMIE + B '!$X$44:$AE$56,MATCH($D1254,'PERSONALIZADA OMIE + B '!$X$44:$X$56,0),MATCH(H$5,'PERSONALIZADA OMIE + B '!$X$44:$AE$44,0))/1000),$C1254="2.0TD",(INDEX('PERSONALIZADA OMIE + B '!$AR$44:$AV$56,MATCH($D1254,'PERSONALIZADA OMIE + B '!$AR$44:$AR$56,0),MATCH(H$5,'PERSONALIZADA OMIE + B '!$AR$44:$AV$44,0))/1000)),0)</f>
        <v>0</v>
      </c>
      <c r="I1254" s="60" cm="1">
        <f t="array" ref="I1254">IFERROR(_xlfn.IFS($C1254="6.1TD",(INDEX('PERSONALIZADA OMIE + B '!$E$44:$L$56,MATCH($D1254,'PERSONALIZADA OMIE + B '!$E$44:$E$56,0),MATCH(I$5,'PERSONALIZADA OMIE + B '!$E$44:$L$44,0))/1000),$C1254="3.0TD",(INDEX('PERSONALIZADA OMIE + B '!$X$44:$AE$56,MATCH($D1254,'PERSONALIZADA OMIE + B '!$X$44:$X$56,0),MATCH(I$5,'PERSONALIZADA OMIE + B '!$X$44:$AE$44,0))/1000),$C1254="2.0TD",(INDEX('PERSONALIZADA OMIE + B '!$AR$44:$AV$56,MATCH($D1254,'PERSONALIZADA OMIE + B '!$AR$44:$AR$56,0),MATCH(I$5,'PERSONALIZADA OMIE + B '!$AR$44:$AV$44,0))/1000)),0)</f>
        <v>0</v>
      </c>
      <c r="J1254" s="60" cm="1">
        <f t="array" ref="J1254">IFERROR(_xlfn.IFS($C1254="6.1TD",(INDEX('PERSONALIZADA OMIE + B '!$E$44:$L$56,MATCH($D1254,'PERSONALIZADA OMIE + B '!$E$44:$E$56,0),MATCH(J$5,'PERSONALIZADA OMIE + B '!$E$44:$L$44,0))/1000),$C1254="3.0TD",(INDEX('PERSONALIZADA OMIE + B '!$X$44:$AE$56,MATCH($D1254,'PERSONALIZADA OMIE + B '!$X$44:$X$56,0),MATCH(J$5,'PERSONALIZADA OMIE + B '!$X$44:$AE$44,0))/1000),$C1254="2.0TD",(INDEX('PERSONALIZADA OMIE + B '!$AR$44:$AV$56,MATCH($D1254,'PERSONALIZADA OMIE + B '!$AR$44:$AR$56,0),MATCH(J$5,'PERSONALIZADA OMIE + B '!$AR$44:$AV$44,0))/1000)),0)</f>
        <v>0</v>
      </c>
      <c r="K1254" s="60">
        <f>INDEX('PERSONALIZADA OMIE + B '!$B$64:$H$67,MATCH('.'!$C1254,'PERSONALIZADA OMIE + B '!$B$64:$B$67,0),MATCH('.'!K$5,'PERSONALIZADA OMIE + B '!$B$64:$H$64,0))</f>
        <v>7.5902501369863012E-2</v>
      </c>
      <c r="L1254" s="60">
        <f>INDEX('PERSONALIZADA OMIE + B '!$B$64:$H$67,MATCH('.'!$C1254,'PERSONALIZADA OMIE + B '!$B$64:$B$67,0),MATCH('.'!L$5,'PERSONALIZADA OMIE + B '!$B$64:$H$64,0))</f>
        <v>1.9874602739726028E-3</v>
      </c>
      <c r="M1254" s="60">
        <f>INDEX('PERSONALIZADA OMIE + B '!$B$64:$H$67,MATCH('.'!$C1254,'PERSONALIZADA OMIE + B '!$B$64:$B$67,0),MATCH('.'!M$5,'PERSONALIZADA OMIE + B '!$B$64:$H$64,0))</f>
        <v>0</v>
      </c>
      <c r="N1254" s="60">
        <f>INDEX('PERSONALIZADA OMIE + B '!$B$64:$H$67,MATCH('.'!$C1254,'PERSONALIZADA OMIE + B '!$B$64:$B$67,0),MATCH('.'!N$5,'PERSONALIZADA OMIE + B '!$B$64:$H$64,0))</f>
        <v>0</v>
      </c>
      <c r="O1254" s="60">
        <f>INDEX('PERSONALIZADA OMIE + B '!$B$64:$H$67,MATCH('.'!$C1254,'PERSONALIZADA OMIE + B '!$B$64:$B$67,0),MATCH('.'!O$5,'PERSONALIZADA OMIE + B '!$B$64:$H$64,0))</f>
        <v>0</v>
      </c>
      <c r="P1254" s="60">
        <f>INDEX('PERSONALIZADA OMIE + B '!$B$64:$H$67,MATCH('.'!$C1254,'PERSONALIZADA OMIE + B '!$B$64:$B$67,0),MATCH('.'!P$5,'PERSONALIZADA OMIE + B '!$B$64:$H$64,0))</f>
        <v>0</v>
      </c>
    </row>
    <row r="1255" spans="1:16">
      <c r="A1255" s="3" t="str">
        <f t="shared" si="1001"/>
        <v>3.0TDSEPTIEMBRE-25PERSONALIZADA OMIE + B</v>
      </c>
      <c r="B1255" s="37" t="str">
        <f t="shared" si="999"/>
        <v>PERSONALIZADA OMIE + B</v>
      </c>
      <c r="C1255" s="3" t="s">
        <v>31</v>
      </c>
      <c r="D1255" s="38" t="str">
        <f>W31</f>
        <v>SEPTIEMBRE-25</v>
      </c>
      <c r="E1255" s="60" cm="1">
        <f t="array" ref="E1255">IFERROR(_xlfn.IFS($C1255="6.1TD",(INDEX('PERSONALIZADA OMIE + B '!$E$44:$L$56,MATCH($D1255,'PERSONALIZADA OMIE + B '!$E$44:$E$56,0),MATCH(E$5,'PERSONALIZADA OMIE + B '!$E$44:$L$44,0))/1000),$C1255="3.0TD",(INDEX('PERSONALIZADA OMIE + B '!$X$44:$AE$56,MATCH($D1255,'PERSONALIZADA OMIE + B '!$X$44:$X$56,0),MATCH(E$5,'PERSONALIZADA OMIE + B '!$X$44:$AE$44,0))/1000),$C1255="2.0TD",(INDEX('PERSONALIZADA OMIE + B '!$AR$44:$AV$56,MATCH($D1255,'PERSONALIZADA OMIE + B '!$AR$44:$AR$56,0),MATCH(E$5,'PERSONALIZADA OMIE + B '!$AR$44:$AV$44,0))/1000)),0)</f>
        <v>0</v>
      </c>
      <c r="F1255" s="60" cm="1">
        <f t="array" ref="F1255">IFERROR(_xlfn.IFS($C1255="6.1TD",(INDEX('PERSONALIZADA OMIE + B '!$E$44:$L$56,MATCH($D1255,'PERSONALIZADA OMIE + B '!$E$44:$E$56,0),MATCH(F$5,'PERSONALIZADA OMIE + B '!$E$44:$L$44,0))/1000),$C1255="3.0TD",(INDEX('PERSONALIZADA OMIE + B '!$X$44:$AE$56,MATCH($D1255,'PERSONALIZADA OMIE + B '!$X$44:$X$56,0),MATCH(F$5,'PERSONALIZADA OMIE + B '!$X$44:$AE$44,0))/1000),$C1255="2.0TD",(INDEX('PERSONALIZADA OMIE + B '!$AR$44:$AV$56,MATCH($D1255,'PERSONALIZADA OMIE + B '!$AR$44:$AR$56,0),MATCH(F$5,'PERSONALIZADA OMIE + B '!$AR$44:$AV$44,0))/1000)),0)</f>
        <v>0</v>
      </c>
      <c r="G1255" s="60" cm="1">
        <f t="array" ref="G1255">IFERROR(_xlfn.IFS($C1255="6.1TD",(INDEX('PERSONALIZADA OMIE + B '!$E$44:$L$56,MATCH($D1255,'PERSONALIZADA OMIE + B '!$E$44:$E$56,0),MATCH(G$5,'PERSONALIZADA OMIE + B '!$E$44:$L$44,0))/1000),$C1255="3.0TD",(INDEX('PERSONALIZADA OMIE + B '!$X$44:$AE$56,MATCH($D1255,'PERSONALIZADA OMIE + B '!$X$44:$X$56,0),MATCH(G$5,'PERSONALIZADA OMIE + B '!$X$44:$AE$44,0))/1000),$C1255="2.0TD",(INDEX('PERSONALIZADA OMIE + B '!$AR$44:$AV$56,MATCH($D1255,'PERSONALIZADA OMIE + B '!$AR$44:$AR$56,0),MATCH(G$5,'PERSONALIZADA OMIE + B '!$AR$44:$AV$44,0))/1000)),0)</f>
        <v>8.9624518080892376E-2</v>
      </c>
      <c r="H1255" s="60" cm="1">
        <f t="array" ref="H1255">IFERROR(_xlfn.IFS($C1255="6.1TD",(INDEX('PERSONALIZADA OMIE + B '!$E$44:$L$56,MATCH($D1255,'PERSONALIZADA OMIE + B '!$E$44:$E$56,0),MATCH(H$5,'PERSONALIZADA OMIE + B '!$E$44:$L$44,0))/1000),$C1255="3.0TD",(INDEX('PERSONALIZADA OMIE + B '!$X$44:$AE$56,MATCH($D1255,'PERSONALIZADA OMIE + B '!$X$44:$X$56,0),MATCH(H$5,'PERSONALIZADA OMIE + B '!$X$44:$AE$44,0))/1000),$C1255="2.0TD",(INDEX('PERSONALIZADA OMIE + B '!$AR$44:$AV$56,MATCH($D1255,'PERSONALIZADA OMIE + B '!$AR$44:$AR$56,0),MATCH(H$5,'PERSONALIZADA OMIE + B '!$AR$44:$AV$44,0))/1000)),0)</f>
        <v>7.0618293197095658E-2</v>
      </c>
      <c r="I1255" s="60" cm="1">
        <f t="array" ref="I1255">IFERROR(_xlfn.IFS($C1255="6.1TD",(INDEX('PERSONALIZADA OMIE + B '!$E$44:$L$56,MATCH($D1255,'PERSONALIZADA OMIE + B '!$E$44:$E$56,0),MATCH(I$5,'PERSONALIZADA OMIE + B '!$E$44:$L$44,0))/1000),$C1255="3.0TD",(INDEX('PERSONALIZADA OMIE + B '!$X$44:$AE$56,MATCH($D1255,'PERSONALIZADA OMIE + B '!$X$44:$X$56,0),MATCH(I$5,'PERSONALIZADA OMIE + B '!$X$44:$AE$44,0))/1000),$C1255="2.0TD",(INDEX('PERSONALIZADA OMIE + B '!$AR$44:$AV$56,MATCH($D1255,'PERSONALIZADA OMIE + B '!$AR$44:$AR$56,0),MATCH(I$5,'PERSONALIZADA OMIE + B '!$AR$44:$AV$44,0))/1000)),0)</f>
        <v>8.5956057354769633E-2</v>
      </c>
      <c r="J1255" s="60" cm="1">
        <f t="array" ref="J1255">IFERROR(_xlfn.IFS($C1255="6.1TD",(INDEX('PERSONALIZADA OMIE + B '!$E$44:$L$56,MATCH($D1255,'PERSONALIZADA OMIE + B '!$E$44:$E$56,0),MATCH(J$5,'PERSONALIZADA OMIE + B '!$E$44:$L$44,0))/1000),$C1255="3.0TD",(INDEX('PERSONALIZADA OMIE + B '!$X$44:$AE$56,MATCH($D1255,'PERSONALIZADA OMIE + B '!$X$44:$X$56,0),MATCH(J$5,'PERSONALIZADA OMIE + B '!$X$44:$AE$44,0))/1000),$C1255="2.0TD",(INDEX('PERSONALIZADA OMIE + B '!$AR$44:$AV$56,MATCH($D1255,'PERSONALIZADA OMIE + B '!$AR$44:$AR$56,0),MATCH(J$5,'PERSONALIZADA OMIE + B '!$AR$44:$AV$44,0))/1000)),0)</f>
        <v>7.8518275486440192E-2</v>
      </c>
      <c r="K1255" s="60">
        <f>INDEX('PERSONALIZADA OMIE + B '!$B$64:$H$67,MATCH('.'!$C1255,'PERSONALIZADA OMIE + B '!$B$64:$B$67,0),MATCH('.'!K$5,'PERSONALIZADA OMIE + B '!$B$64:$H$64,0))</f>
        <v>5.5827197260273971E-2</v>
      </c>
      <c r="L1255" s="60">
        <f>INDEX('PERSONALIZADA OMIE + B '!$B$64:$H$67,MATCH('.'!$C1255,'PERSONALIZADA OMIE + B '!$B$64:$B$67,0),MATCH('.'!L$5,'PERSONALIZADA OMIE + B '!$B$64:$H$64,0))</f>
        <v>2.9089372602739725E-2</v>
      </c>
      <c r="M1255" s="60">
        <f>INDEX('PERSONALIZADA OMIE + B '!$B$64:$H$67,MATCH('.'!$C1255,'PERSONALIZADA OMIE + B '!$B$64:$B$67,0),MATCH('.'!M$5,'PERSONALIZADA OMIE + B '!$B$64:$H$64,0))</f>
        <v>1.2278175342465752E-2</v>
      </c>
      <c r="N1255" s="60">
        <f>INDEX('PERSONALIZADA OMIE + B '!$B$64:$H$67,MATCH('.'!$C1255,'PERSONALIZADA OMIE + B '!$B$64:$B$67,0),MATCH('.'!N$5,'PERSONALIZADA OMIE + B '!$B$64:$H$64,0))</f>
        <v>1.0647487671232877E-2</v>
      </c>
      <c r="O1255" s="60">
        <f>INDEX('PERSONALIZADA OMIE + B '!$B$64:$H$67,MATCH('.'!$C1255,'PERSONALIZADA OMIE + B '!$B$64:$B$67,0),MATCH('.'!O$5,'PERSONALIZADA OMIE + B '!$B$64:$H$64,0))</f>
        <v>6.8872630136986293E-3</v>
      </c>
      <c r="P1255" s="60">
        <f>INDEX('PERSONALIZADA OMIE + B '!$B$64:$H$67,MATCH('.'!$C1255,'PERSONALIZADA OMIE + B '!$B$64:$B$67,0),MATCH('.'!P$5,'PERSONALIZADA OMIE + B '!$B$64:$H$64,0))</f>
        <v>3.9514712328767125E-3</v>
      </c>
    </row>
    <row r="1256" spans="1:16">
      <c r="A1256" s="3" t="str">
        <f t="shared" si="1001"/>
        <v>6.1TDSEPTIEMBRE-25PERSONALIZADA OMIE + B</v>
      </c>
      <c r="B1256" s="37" t="str">
        <f t="shared" si="999"/>
        <v>PERSONALIZADA OMIE + B</v>
      </c>
      <c r="C1256" s="3" t="s">
        <v>32</v>
      </c>
      <c r="D1256" s="38" t="str">
        <f>W31</f>
        <v>SEPTIEMBRE-25</v>
      </c>
      <c r="E1256" s="60" cm="1">
        <f t="array" ref="E1256">IFERROR(_xlfn.IFS($C1256="6.1TD",(INDEX('PERSONALIZADA OMIE + B '!$E$44:$L$56,MATCH($D1256,'PERSONALIZADA OMIE + B '!$E$44:$E$56,0),MATCH(E$5,'PERSONALIZADA OMIE + B '!$E$44:$L$44,0))/1000),$C1256="3.0TD",(INDEX('PERSONALIZADA OMIE + B '!$X$44:$AE$56,MATCH($D1256,'PERSONALIZADA OMIE + B '!$X$44:$X$56,0),MATCH(E$5,'PERSONALIZADA OMIE + B '!$X$44:$AE$44,0))/1000),$C1256="2.0TD",(INDEX('PERSONALIZADA OMIE + B '!$AR$44:$AV$56,MATCH($D1256,'PERSONALIZADA OMIE + B '!$AR$44:$AR$56,0),MATCH(E$5,'PERSONALIZADA OMIE + B '!$AR$44:$AV$44,0))/1000)),0)</f>
        <v>0</v>
      </c>
      <c r="F1256" s="60" cm="1">
        <f t="array" ref="F1256">IFERROR(_xlfn.IFS($C1256="6.1TD",(INDEX('PERSONALIZADA OMIE + B '!$E$44:$L$56,MATCH($D1256,'PERSONALIZADA OMIE + B '!$E$44:$E$56,0),MATCH(F$5,'PERSONALIZADA OMIE + B '!$E$44:$L$44,0))/1000),$C1256="3.0TD",(INDEX('PERSONALIZADA OMIE + B '!$X$44:$AE$56,MATCH($D1256,'PERSONALIZADA OMIE + B '!$X$44:$X$56,0),MATCH(F$5,'PERSONALIZADA OMIE + B '!$X$44:$AE$44,0))/1000),$C1256="2.0TD",(INDEX('PERSONALIZADA OMIE + B '!$AR$44:$AV$56,MATCH($D1256,'PERSONALIZADA OMIE + B '!$AR$44:$AR$56,0),MATCH(F$5,'PERSONALIZADA OMIE + B '!$AR$44:$AV$44,0))/1000)),0)</f>
        <v>0</v>
      </c>
      <c r="G1256" s="60" cm="1">
        <f t="array" ref="G1256">IFERROR(_xlfn.IFS($C1256="6.1TD",(INDEX('PERSONALIZADA OMIE + B '!$E$44:$L$56,MATCH($D1256,'PERSONALIZADA OMIE + B '!$E$44:$E$56,0),MATCH(G$5,'PERSONALIZADA OMIE + B '!$E$44:$L$44,0))/1000),$C1256="3.0TD",(INDEX('PERSONALIZADA OMIE + B '!$X$44:$AE$56,MATCH($D1256,'PERSONALIZADA OMIE + B '!$X$44:$X$56,0),MATCH(G$5,'PERSONALIZADA OMIE + B '!$X$44:$AE$44,0))/1000),$C1256="2.0TD",(INDEX('PERSONALIZADA OMIE + B '!$AR$44:$AV$56,MATCH($D1256,'PERSONALIZADA OMIE + B '!$AR$44:$AR$56,0),MATCH(G$5,'PERSONALIZADA OMIE + B '!$AR$44:$AV$44,0))/1000)),0)</f>
        <v>7.9526846004930665E-2</v>
      </c>
      <c r="H1256" s="60" cm="1">
        <f t="array" ref="H1256">IFERROR(_xlfn.IFS($C1256="6.1TD",(INDEX('PERSONALIZADA OMIE + B '!$E$44:$L$56,MATCH($D1256,'PERSONALIZADA OMIE + B '!$E$44:$E$56,0),MATCH(H$5,'PERSONALIZADA OMIE + B '!$E$44:$L$44,0))/1000),$C1256="3.0TD",(INDEX('PERSONALIZADA OMIE + B '!$X$44:$AE$56,MATCH($D1256,'PERSONALIZADA OMIE + B '!$X$44:$X$56,0),MATCH(H$5,'PERSONALIZADA OMIE + B '!$X$44:$AE$44,0))/1000),$C1256="2.0TD",(INDEX('PERSONALIZADA OMIE + B '!$AR$44:$AV$56,MATCH($D1256,'PERSONALIZADA OMIE + B '!$AR$44:$AR$56,0),MATCH(H$5,'PERSONALIZADA OMIE + B '!$AR$44:$AV$44,0))/1000)),0)</f>
        <v>6.3514265804916453E-2</v>
      </c>
      <c r="I1256" s="60" cm="1">
        <f t="array" ref="I1256">IFERROR(_xlfn.IFS($C1256="6.1TD",(INDEX('PERSONALIZADA OMIE + B '!$E$44:$L$56,MATCH($D1256,'PERSONALIZADA OMIE + B '!$E$44:$E$56,0),MATCH(I$5,'PERSONALIZADA OMIE + B '!$E$44:$L$44,0))/1000),$C1256="3.0TD",(INDEX('PERSONALIZADA OMIE + B '!$X$44:$AE$56,MATCH($D1256,'PERSONALIZADA OMIE + B '!$X$44:$X$56,0),MATCH(I$5,'PERSONALIZADA OMIE + B '!$X$44:$AE$44,0))/1000),$C1256="2.0TD",(INDEX('PERSONALIZADA OMIE + B '!$AR$44:$AV$56,MATCH($D1256,'PERSONALIZADA OMIE + B '!$AR$44:$AR$56,0),MATCH(I$5,'PERSONALIZADA OMIE + B '!$AR$44:$AV$44,0))/1000)),0)</f>
        <v>7.8197259407645617E-2</v>
      </c>
      <c r="J1256" s="60" cm="1">
        <f t="array" ref="J1256">IFERROR(_xlfn.IFS($C1256="6.1TD",(INDEX('PERSONALIZADA OMIE + B '!$E$44:$L$56,MATCH($D1256,'PERSONALIZADA OMIE + B '!$E$44:$E$56,0),MATCH(J$5,'PERSONALIZADA OMIE + B '!$E$44:$L$44,0))/1000),$C1256="3.0TD",(INDEX('PERSONALIZADA OMIE + B '!$X$44:$AE$56,MATCH($D1256,'PERSONALIZADA OMIE + B '!$X$44:$X$56,0),MATCH(J$5,'PERSONALIZADA OMIE + B '!$X$44:$AE$44,0))/1000),$C1256="2.0TD",(INDEX('PERSONALIZADA OMIE + B '!$AR$44:$AV$56,MATCH($D1256,'PERSONALIZADA OMIE + B '!$AR$44:$AR$56,0),MATCH(J$5,'PERSONALIZADA OMIE + B '!$AR$44:$AV$44,0))/1000)),0)</f>
        <v>7.1458881550535147E-2</v>
      </c>
      <c r="K1256" s="60">
        <f>INDEX('PERSONALIZADA OMIE + B '!$B$64:$H$67,MATCH('.'!$C1256,'PERSONALIZADA OMIE + B '!$B$64:$B$67,0),MATCH('.'!K$5,'PERSONALIZADA OMIE + B '!$B$64:$H$64,0))</f>
        <v>8.1083200000000008E-2</v>
      </c>
      <c r="L1256" s="60">
        <f>INDEX('PERSONALIZADA OMIE + B '!$B$64:$H$67,MATCH('.'!$C1256,'PERSONALIZADA OMIE + B '!$B$64:$B$67,0),MATCH('.'!L$5,'PERSONALIZADA OMIE + B '!$B$64:$H$64,0))</f>
        <v>4.2506052054794519E-2</v>
      </c>
      <c r="M1256" s="60">
        <f>INDEX('PERSONALIZADA OMIE + B '!$B$64:$H$67,MATCH('.'!$C1256,'PERSONALIZADA OMIE + B '!$B$64:$B$67,0),MATCH('.'!M$5,'PERSONALIZADA OMIE + B '!$B$64:$H$64,0))</f>
        <v>1.8635290410958905E-2</v>
      </c>
      <c r="N1256" s="60">
        <f>INDEX('PERSONALIZADA OMIE + B '!$B$64:$H$67,MATCH('.'!$C1256,'PERSONALIZADA OMIE + B '!$B$64:$B$67,0),MATCH('.'!N$5,'PERSONALIZADA OMIE + B '!$B$64:$H$64,0))</f>
        <v>1.4777613698630138E-2</v>
      </c>
      <c r="O1256" s="60">
        <f>INDEX('PERSONALIZADA OMIE + B '!$B$64:$H$67,MATCH('.'!$C1256,'PERSONALIZADA OMIE + B '!$B$64:$B$67,0),MATCH('.'!O$5,'PERSONALIZADA OMIE + B '!$B$64:$H$64,0))</f>
        <v>5.8222273972602734E-3</v>
      </c>
      <c r="P1256" s="60">
        <f>INDEX('PERSONALIZADA OMIE + B '!$B$64:$H$67,MATCH('.'!$C1256,'PERSONALIZADA OMIE + B '!$B$64:$B$67,0),MATCH('.'!P$5,'PERSONALIZADA OMIE + B '!$B$64:$H$64,0))</f>
        <v>2.7511808219178083E-3</v>
      </c>
    </row>
    <row r="1257" spans="1:16">
      <c r="A1257" s="3" t="str">
        <f t="shared" si="1001"/>
        <v>2.0TDOCTUBRE-25PERSONALIZADA OMIE + B</v>
      </c>
      <c r="B1257" s="37" t="str">
        <f t="shared" si="999"/>
        <v>PERSONALIZADA OMIE + B</v>
      </c>
      <c r="C1257" s="3" t="s">
        <v>56</v>
      </c>
      <c r="D1257" s="38" t="str">
        <f>W32</f>
        <v>OCTUBRE-25</v>
      </c>
      <c r="E1257" s="60" cm="1">
        <f t="array" ref="E1257">IFERROR(_xlfn.IFS($C1257="6.1TD",(INDEX('PERSONALIZADA OMIE + B '!$E$44:$L$56,MATCH($D1257,'PERSONALIZADA OMIE + B '!$E$44:$E$56,0),MATCH(E$5,'PERSONALIZADA OMIE + B '!$E$44:$L$44,0))/1000),$C1257="3.0TD",(INDEX('PERSONALIZADA OMIE + B '!$X$44:$AE$56,MATCH($D1257,'PERSONALIZADA OMIE + B '!$X$44:$X$56,0),MATCH(E$5,'PERSONALIZADA OMIE + B '!$X$44:$AE$44,0))/1000),$C1257="2.0TD",(INDEX('PERSONALIZADA OMIE + B '!$AR$44:$AV$56,MATCH($D1257,'PERSONALIZADA OMIE + B '!$AR$44:$AR$56,0),MATCH(E$5,'PERSONALIZADA OMIE + B '!$AR$44:$AV$44,0))/1000)),0)</f>
        <v>0.17403354855917058</v>
      </c>
      <c r="F1257" s="60" cm="1">
        <f t="array" ref="F1257">IFERROR(_xlfn.IFS($C1257="6.1TD",(INDEX('PERSONALIZADA OMIE + B '!$E$44:$L$56,MATCH($D1257,'PERSONALIZADA OMIE + B '!$E$44:$E$56,0),MATCH(F$5,'PERSONALIZADA OMIE + B '!$E$44:$L$44,0))/1000),$C1257="3.0TD",(INDEX('PERSONALIZADA OMIE + B '!$X$44:$AE$56,MATCH($D1257,'PERSONALIZADA OMIE + B '!$X$44:$X$56,0),MATCH(F$5,'PERSONALIZADA OMIE + B '!$X$44:$AE$44,0))/1000),$C1257="2.0TD",(INDEX('PERSONALIZADA OMIE + B '!$AR$44:$AV$56,MATCH($D1257,'PERSONALIZADA OMIE + B '!$AR$44:$AR$56,0),MATCH(F$5,'PERSONALIZADA OMIE + B '!$AR$44:$AV$44,0))/1000)),0)</f>
        <v>0.11555401517301279</v>
      </c>
      <c r="G1257" s="60" cm="1">
        <f t="array" ref="G1257">IFERROR(_xlfn.IFS($C1257="6.1TD",(INDEX('PERSONALIZADA OMIE + B '!$E$44:$L$56,MATCH($D1257,'PERSONALIZADA OMIE + B '!$E$44:$E$56,0),MATCH(G$5,'PERSONALIZADA OMIE + B '!$E$44:$L$44,0))/1000),$C1257="3.0TD",(INDEX('PERSONALIZADA OMIE + B '!$X$44:$AE$56,MATCH($D1257,'PERSONALIZADA OMIE + B '!$X$44:$X$56,0),MATCH(G$5,'PERSONALIZADA OMIE + B '!$X$44:$AE$44,0))/1000),$C1257="2.0TD",(INDEX('PERSONALIZADA OMIE + B '!$AR$44:$AV$56,MATCH($D1257,'PERSONALIZADA OMIE + B '!$AR$44:$AR$56,0),MATCH(G$5,'PERSONALIZADA OMIE + B '!$AR$44:$AV$44,0))/1000)),0)</f>
        <v>8.833857587552077E-2</v>
      </c>
      <c r="H1257" s="60" cm="1">
        <f t="array" ref="H1257">IFERROR(_xlfn.IFS($C1257="6.1TD",(INDEX('PERSONALIZADA OMIE + B '!$E$44:$L$56,MATCH($D1257,'PERSONALIZADA OMIE + B '!$E$44:$E$56,0),MATCH(H$5,'PERSONALIZADA OMIE + B '!$E$44:$L$44,0))/1000),$C1257="3.0TD",(INDEX('PERSONALIZADA OMIE + B '!$X$44:$AE$56,MATCH($D1257,'PERSONALIZADA OMIE + B '!$X$44:$X$56,0),MATCH(H$5,'PERSONALIZADA OMIE + B '!$X$44:$AE$44,0))/1000),$C1257="2.0TD",(INDEX('PERSONALIZADA OMIE + B '!$AR$44:$AV$56,MATCH($D1257,'PERSONALIZADA OMIE + B '!$AR$44:$AR$56,0),MATCH(H$5,'PERSONALIZADA OMIE + B '!$AR$44:$AV$44,0))/1000)),0)</f>
        <v>0</v>
      </c>
      <c r="I1257" s="60" cm="1">
        <f t="array" ref="I1257">IFERROR(_xlfn.IFS($C1257="6.1TD",(INDEX('PERSONALIZADA OMIE + B '!$E$44:$L$56,MATCH($D1257,'PERSONALIZADA OMIE + B '!$E$44:$E$56,0),MATCH(I$5,'PERSONALIZADA OMIE + B '!$E$44:$L$44,0))/1000),$C1257="3.0TD",(INDEX('PERSONALIZADA OMIE + B '!$X$44:$AE$56,MATCH($D1257,'PERSONALIZADA OMIE + B '!$X$44:$X$56,0),MATCH(I$5,'PERSONALIZADA OMIE + B '!$X$44:$AE$44,0))/1000),$C1257="2.0TD",(INDEX('PERSONALIZADA OMIE + B '!$AR$44:$AV$56,MATCH($D1257,'PERSONALIZADA OMIE + B '!$AR$44:$AR$56,0),MATCH(I$5,'PERSONALIZADA OMIE + B '!$AR$44:$AV$44,0))/1000)),0)</f>
        <v>0</v>
      </c>
      <c r="J1257" s="60" cm="1">
        <f t="array" ref="J1257">IFERROR(_xlfn.IFS($C1257="6.1TD",(INDEX('PERSONALIZADA OMIE + B '!$E$44:$L$56,MATCH($D1257,'PERSONALIZADA OMIE + B '!$E$44:$E$56,0),MATCH(J$5,'PERSONALIZADA OMIE + B '!$E$44:$L$44,0))/1000),$C1257="3.0TD",(INDEX('PERSONALIZADA OMIE + B '!$X$44:$AE$56,MATCH($D1257,'PERSONALIZADA OMIE + B '!$X$44:$X$56,0),MATCH(J$5,'PERSONALIZADA OMIE + B '!$X$44:$AE$44,0))/1000),$C1257="2.0TD",(INDEX('PERSONALIZADA OMIE + B '!$AR$44:$AV$56,MATCH($D1257,'PERSONALIZADA OMIE + B '!$AR$44:$AR$56,0),MATCH(J$5,'PERSONALIZADA OMIE + B '!$AR$44:$AV$44,0))/1000)),0)</f>
        <v>0</v>
      </c>
      <c r="K1257" s="60">
        <f>INDEX('PERSONALIZADA OMIE + B '!$B$64:$H$67,MATCH('.'!$C1257,'PERSONALIZADA OMIE + B '!$B$64:$B$67,0),MATCH('.'!K$5,'PERSONALIZADA OMIE + B '!$B$64:$H$64,0))</f>
        <v>7.5902501369863012E-2</v>
      </c>
      <c r="L1257" s="60">
        <f>INDEX('PERSONALIZADA OMIE + B '!$B$64:$H$67,MATCH('.'!$C1257,'PERSONALIZADA OMIE + B '!$B$64:$B$67,0),MATCH('.'!L$5,'PERSONALIZADA OMIE + B '!$B$64:$H$64,0))</f>
        <v>1.9874602739726028E-3</v>
      </c>
      <c r="M1257" s="60">
        <f>INDEX('PERSONALIZADA OMIE + B '!$B$64:$H$67,MATCH('.'!$C1257,'PERSONALIZADA OMIE + B '!$B$64:$B$67,0),MATCH('.'!M$5,'PERSONALIZADA OMIE + B '!$B$64:$H$64,0))</f>
        <v>0</v>
      </c>
      <c r="N1257" s="60">
        <f>INDEX('PERSONALIZADA OMIE + B '!$B$64:$H$67,MATCH('.'!$C1257,'PERSONALIZADA OMIE + B '!$B$64:$B$67,0),MATCH('.'!N$5,'PERSONALIZADA OMIE + B '!$B$64:$H$64,0))</f>
        <v>0</v>
      </c>
      <c r="O1257" s="60">
        <f>INDEX('PERSONALIZADA OMIE + B '!$B$64:$H$67,MATCH('.'!$C1257,'PERSONALIZADA OMIE + B '!$B$64:$B$67,0),MATCH('.'!O$5,'PERSONALIZADA OMIE + B '!$B$64:$H$64,0))</f>
        <v>0</v>
      </c>
      <c r="P1257" s="60">
        <f>INDEX('PERSONALIZADA OMIE + B '!$B$64:$H$67,MATCH('.'!$C1257,'PERSONALIZADA OMIE + B '!$B$64:$B$67,0),MATCH('.'!P$5,'PERSONALIZADA OMIE + B '!$B$64:$H$64,0))</f>
        <v>0</v>
      </c>
    </row>
    <row r="1258" spans="1:16">
      <c r="A1258" s="3" t="str">
        <f t="shared" si="1001"/>
        <v>3.0TDOCTUBRE-25PERSONALIZADA OMIE + B</v>
      </c>
      <c r="B1258" s="37" t="str">
        <f t="shared" si="999"/>
        <v>PERSONALIZADA OMIE + B</v>
      </c>
      <c r="C1258" s="3" t="s">
        <v>31</v>
      </c>
      <c r="D1258" s="38" t="str">
        <f>W32</f>
        <v>OCTUBRE-25</v>
      </c>
      <c r="E1258" s="60" cm="1">
        <f t="array" ref="E1258">IFERROR(_xlfn.IFS($C1258="6.1TD",(INDEX('PERSONALIZADA OMIE + B '!$E$44:$L$56,MATCH($D1258,'PERSONALIZADA OMIE + B '!$E$44:$E$56,0),MATCH(E$5,'PERSONALIZADA OMIE + B '!$E$44:$L$44,0))/1000),$C1258="3.0TD",(INDEX('PERSONALIZADA OMIE + B '!$X$44:$AE$56,MATCH($D1258,'PERSONALIZADA OMIE + B '!$X$44:$X$56,0),MATCH(E$5,'PERSONALIZADA OMIE + B '!$X$44:$AE$44,0))/1000),$C1258="2.0TD",(INDEX('PERSONALIZADA OMIE + B '!$AR$44:$AV$56,MATCH($D1258,'PERSONALIZADA OMIE + B '!$AR$44:$AR$56,0),MATCH(E$5,'PERSONALIZADA OMIE + B '!$AR$44:$AV$44,0))/1000)),0)</f>
        <v>0</v>
      </c>
      <c r="F1258" s="60" cm="1">
        <f t="array" ref="F1258">IFERROR(_xlfn.IFS($C1258="6.1TD",(INDEX('PERSONALIZADA OMIE + B '!$E$44:$L$56,MATCH($D1258,'PERSONALIZADA OMIE + B '!$E$44:$E$56,0),MATCH(F$5,'PERSONALIZADA OMIE + B '!$E$44:$L$44,0))/1000),$C1258="3.0TD",(INDEX('PERSONALIZADA OMIE + B '!$X$44:$AE$56,MATCH($D1258,'PERSONALIZADA OMIE + B '!$X$44:$X$56,0),MATCH(F$5,'PERSONALIZADA OMIE + B '!$X$44:$AE$44,0))/1000),$C1258="2.0TD",(INDEX('PERSONALIZADA OMIE + B '!$AR$44:$AV$56,MATCH($D1258,'PERSONALIZADA OMIE + B '!$AR$44:$AR$56,0),MATCH(F$5,'PERSONALIZADA OMIE + B '!$AR$44:$AV$44,0))/1000)),0)</f>
        <v>0</v>
      </c>
      <c r="G1258" s="60" cm="1">
        <f t="array" ref="G1258">IFERROR(_xlfn.IFS($C1258="6.1TD",(INDEX('PERSONALIZADA OMIE + B '!$E$44:$L$56,MATCH($D1258,'PERSONALIZADA OMIE + B '!$E$44:$E$56,0),MATCH(G$5,'PERSONALIZADA OMIE + B '!$E$44:$L$44,0))/1000),$C1258="3.0TD",(INDEX('PERSONALIZADA OMIE + B '!$X$44:$AE$56,MATCH($D1258,'PERSONALIZADA OMIE + B '!$X$44:$X$56,0),MATCH(G$5,'PERSONALIZADA OMIE + B '!$X$44:$AE$44,0))/1000),$C1258="2.0TD",(INDEX('PERSONALIZADA OMIE + B '!$AR$44:$AV$56,MATCH($D1258,'PERSONALIZADA OMIE + B '!$AR$44:$AR$56,0),MATCH(G$5,'PERSONALIZADA OMIE + B '!$AR$44:$AV$44,0))/1000)),0)</f>
        <v>8.9624518080892376E-2</v>
      </c>
      <c r="H1258" s="60" cm="1">
        <f t="array" ref="H1258">IFERROR(_xlfn.IFS($C1258="6.1TD",(INDEX('PERSONALIZADA OMIE + B '!$E$44:$L$56,MATCH($D1258,'PERSONALIZADA OMIE + B '!$E$44:$E$56,0),MATCH(H$5,'PERSONALIZADA OMIE + B '!$E$44:$L$44,0))/1000),$C1258="3.0TD",(INDEX('PERSONALIZADA OMIE + B '!$X$44:$AE$56,MATCH($D1258,'PERSONALIZADA OMIE + B '!$X$44:$X$56,0),MATCH(H$5,'PERSONALIZADA OMIE + B '!$X$44:$AE$44,0))/1000),$C1258="2.0TD",(INDEX('PERSONALIZADA OMIE + B '!$AR$44:$AV$56,MATCH($D1258,'PERSONALIZADA OMIE + B '!$AR$44:$AR$56,0),MATCH(H$5,'PERSONALIZADA OMIE + B '!$AR$44:$AV$44,0))/1000)),0)</f>
        <v>0.10901309267410113</v>
      </c>
      <c r="I1258" s="60" cm="1">
        <f t="array" ref="I1258">IFERROR(_xlfn.IFS($C1258="6.1TD",(INDEX('PERSONALIZADA OMIE + B '!$E$44:$L$56,MATCH($D1258,'PERSONALIZADA OMIE + B '!$E$44:$E$56,0),MATCH(I$5,'PERSONALIZADA OMIE + B '!$E$44:$L$44,0))/1000),$C1258="3.0TD",(INDEX('PERSONALIZADA OMIE + B '!$X$44:$AE$56,MATCH($D1258,'PERSONALIZADA OMIE + B '!$X$44:$X$56,0),MATCH(I$5,'PERSONALIZADA OMIE + B '!$X$44:$AE$44,0))/1000),$C1258="2.0TD",(INDEX('PERSONALIZADA OMIE + B '!$AR$44:$AV$56,MATCH($D1258,'PERSONALIZADA OMIE + B '!$AR$44:$AR$56,0),MATCH(I$5,'PERSONALIZADA OMIE + B '!$AR$44:$AV$44,0))/1000)),0)</f>
        <v>8.5956057354769633E-2</v>
      </c>
      <c r="J1258" s="60" cm="1">
        <f t="array" ref="J1258">IFERROR(_xlfn.IFS($C1258="6.1TD",(INDEX('PERSONALIZADA OMIE + B '!$E$44:$L$56,MATCH($D1258,'PERSONALIZADA OMIE + B '!$E$44:$E$56,0),MATCH(J$5,'PERSONALIZADA OMIE + B '!$E$44:$L$44,0))/1000),$C1258="3.0TD",(INDEX('PERSONALIZADA OMIE + B '!$X$44:$AE$56,MATCH($D1258,'PERSONALIZADA OMIE + B '!$X$44:$X$56,0),MATCH(J$5,'PERSONALIZADA OMIE + B '!$X$44:$AE$44,0))/1000),$C1258="2.0TD",(INDEX('PERSONALIZADA OMIE + B '!$AR$44:$AV$56,MATCH($D1258,'PERSONALIZADA OMIE + B '!$AR$44:$AR$56,0),MATCH(J$5,'PERSONALIZADA OMIE + B '!$AR$44:$AV$44,0))/1000)),0)</f>
        <v>8.7778575875520778E-2</v>
      </c>
      <c r="K1258" s="60">
        <f>INDEX('PERSONALIZADA OMIE + B '!$B$64:$H$67,MATCH('.'!$C1258,'PERSONALIZADA OMIE + B '!$B$64:$B$67,0),MATCH('.'!K$5,'PERSONALIZADA OMIE + B '!$B$64:$H$64,0))</f>
        <v>5.5827197260273971E-2</v>
      </c>
      <c r="L1258" s="60">
        <f>INDEX('PERSONALIZADA OMIE + B '!$B$64:$H$67,MATCH('.'!$C1258,'PERSONALIZADA OMIE + B '!$B$64:$B$67,0),MATCH('.'!L$5,'PERSONALIZADA OMIE + B '!$B$64:$H$64,0))</f>
        <v>2.9089372602739725E-2</v>
      </c>
      <c r="M1258" s="60">
        <f>INDEX('PERSONALIZADA OMIE + B '!$B$64:$H$67,MATCH('.'!$C1258,'PERSONALIZADA OMIE + B '!$B$64:$B$67,0),MATCH('.'!M$5,'PERSONALIZADA OMIE + B '!$B$64:$H$64,0))</f>
        <v>1.2278175342465752E-2</v>
      </c>
      <c r="N1258" s="60">
        <f>INDEX('PERSONALIZADA OMIE + B '!$B$64:$H$67,MATCH('.'!$C1258,'PERSONALIZADA OMIE + B '!$B$64:$B$67,0),MATCH('.'!N$5,'PERSONALIZADA OMIE + B '!$B$64:$H$64,0))</f>
        <v>1.0647487671232877E-2</v>
      </c>
      <c r="O1258" s="60">
        <f>INDEX('PERSONALIZADA OMIE + B '!$B$64:$H$67,MATCH('.'!$C1258,'PERSONALIZADA OMIE + B '!$B$64:$B$67,0),MATCH('.'!O$5,'PERSONALIZADA OMIE + B '!$B$64:$H$64,0))</f>
        <v>6.8872630136986293E-3</v>
      </c>
      <c r="P1258" s="60">
        <f>INDEX('PERSONALIZADA OMIE + B '!$B$64:$H$67,MATCH('.'!$C1258,'PERSONALIZADA OMIE + B '!$B$64:$B$67,0),MATCH('.'!P$5,'PERSONALIZADA OMIE + B '!$B$64:$H$64,0))</f>
        <v>3.9514712328767125E-3</v>
      </c>
    </row>
    <row r="1259" spans="1:16">
      <c r="A1259" s="3" t="str">
        <f t="shared" si="1001"/>
        <v>6.1TDOCTUBRE-25PERSONALIZADA OMIE + B</v>
      </c>
      <c r="B1259" s="37" t="str">
        <f t="shared" ref="B1259:B1265" si="1002">B1258</f>
        <v>PERSONALIZADA OMIE + B</v>
      </c>
      <c r="C1259" s="3" t="s">
        <v>32</v>
      </c>
      <c r="D1259" s="38" t="str">
        <f>W32</f>
        <v>OCTUBRE-25</v>
      </c>
      <c r="E1259" s="60" cm="1">
        <f t="array" ref="E1259">IFERROR(_xlfn.IFS($C1259="6.1TD",(INDEX('PERSONALIZADA OMIE + B '!$E$44:$L$56,MATCH($D1259,'PERSONALIZADA OMIE + B '!$E$44:$E$56,0),MATCH(E$5,'PERSONALIZADA OMIE + B '!$E$44:$L$44,0))/1000),$C1259="3.0TD",(INDEX('PERSONALIZADA OMIE + B '!$X$44:$AE$56,MATCH($D1259,'PERSONALIZADA OMIE + B '!$X$44:$X$56,0),MATCH(E$5,'PERSONALIZADA OMIE + B '!$X$44:$AE$44,0))/1000),$C1259="2.0TD",(INDEX('PERSONALIZADA OMIE + B '!$AR$44:$AV$56,MATCH($D1259,'PERSONALIZADA OMIE + B '!$AR$44:$AR$56,0),MATCH(E$5,'PERSONALIZADA OMIE + B '!$AR$44:$AV$44,0))/1000)),0)</f>
        <v>0</v>
      </c>
      <c r="F1259" s="60" cm="1">
        <f t="array" ref="F1259">IFERROR(_xlfn.IFS($C1259="6.1TD",(INDEX('PERSONALIZADA OMIE + B '!$E$44:$L$56,MATCH($D1259,'PERSONALIZADA OMIE + B '!$E$44:$E$56,0),MATCH(F$5,'PERSONALIZADA OMIE + B '!$E$44:$L$44,0))/1000),$C1259="3.0TD",(INDEX('PERSONALIZADA OMIE + B '!$X$44:$AE$56,MATCH($D1259,'PERSONALIZADA OMIE + B '!$X$44:$X$56,0),MATCH(F$5,'PERSONALIZADA OMIE + B '!$X$44:$AE$44,0))/1000),$C1259="2.0TD",(INDEX('PERSONALIZADA OMIE + B '!$AR$44:$AV$56,MATCH($D1259,'PERSONALIZADA OMIE + B '!$AR$44:$AR$56,0),MATCH(F$5,'PERSONALIZADA OMIE + B '!$AR$44:$AV$44,0))/1000)),0)</f>
        <v>0</v>
      </c>
      <c r="G1259" s="60" cm="1">
        <f t="array" ref="G1259">IFERROR(_xlfn.IFS($C1259="6.1TD",(INDEX('PERSONALIZADA OMIE + B '!$E$44:$L$56,MATCH($D1259,'PERSONALIZADA OMIE + B '!$E$44:$E$56,0),MATCH(G$5,'PERSONALIZADA OMIE + B '!$E$44:$L$44,0))/1000),$C1259="3.0TD",(INDEX('PERSONALIZADA OMIE + B '!$X$44:$AE$56,MATCH($D1259,'PERSONALIZADA OMIE + B '!$X$44:$X$56,0),MATCH(G$5,'PERSONALIZADA OMIE + B '!$X$44:$AE$44,0))/1000),$C1259="2.0TD",(INDEX('PERSONALIZADA OMIE + B '!$AR$44:$AV$56,MATCH($D1259,'PERSONALIZADA OMIE + B '!$AR$44:$AR$56,0),MATCH(G$5,'PERSONALIZADA OMIE + B '!$AR$44:$AV$44,0))/1000)),0)</f>
        <v>7.9526846004930665E-2</v>
      </c>
      <c r="H1259" s="60" cm="1">
        <f t="array" ref="H1259">IFERROR(_xlfn.IFS($C1259="6.1TD",(INDEX('PERSONALIZADA OMIE + B '!$E$44:$L$56,MATCH($D1259,'PERSONALIZADA OMIE + B '!$E$44:$E$56,0),MATCH(H$5,'PERSONALIZADA OMIE + B '!$E$44:$L$44,0))/1000),$C1259="3.0TD",(INDEX('PERSONALIZADA OMIE + B '!$X$44:$AE$56,MATCH($D1259,'PERSONALIZADA OMIE + B '!$X$44:$X$56,0),MATCH(H$5,'PERSONALIZADA OMIE + B '!$X$44:$AE$44,0))/1000),$C1259="2.0TD",(INDEX('PERSONALIZADA OMIE + B '!$AR$44:$AV$56,MATCH($D1259,'PERSONALIZADA OMIE + B '!$AR$44:$AR$56,0),MATCH(H$5,'PERSONALIZADA OMIE + B '!$AR$44:$AV$44,0))/1000)),0)</f>
        <v>9.9218286244128623E-2</v>
      </c>
      <c r="I1259" s="60" cm="1">
        <f t="array" ref="I1259">IFERROR(_xlfn.IFS($C1259="6.1TD",(INDEX('PERSONALIZADA OMIE + B '!$E$44:$L$56,MATCH($D1259,'PERSONALIZADA OMIE + B '!$E$44:$E$56,0),MATCH(I$5,'PERSONALIZADA OMIE + B '!$E$44:$L$44,0))/1000),$C1259="3.0TD",(INDEX('PERSONALIZADA OMIE + B '!$X$44:$AE$56,MATCH($D1259,'PERSONALIZADA OMIE + B '!$X$44:$X$56,0),MATCH(I$5,'PERSONALIZADA OMIE + B '!$X$44:$AE$44,0))/1000),$C1259="2.0TD",(INDEX('PERSONALIZADA OMIE + B '!$AR$44:$AV$56,MATCH($D1259,'PERSONALIZADA OMIE + B '!$AR$44:$AR$56,0),MATCH(I$5,'PERSONALIZADA OMIE + B '!$AR$44:$AV$44,0))/1000)),0)</f>
        <v>7.8197259407645617E-2</v>
      </c>
      <c r="J1259" s="60" cm="1">
        <f t="array" ref="J1259">IFERROR(_xlfn.IFS($C1259="6.1TD",(INDEX('PERSONALIZADA OMIE + B '!$E$44:$L$56,MATCH($D1259,'PERSONALIZADA OMIE + B '!$E$44:$E$56,0),MATCH(J$5,'PERSONALIZADA OMIE + B '!$E$44:$L$44,0))/1000),$C1259="3.0TD",(INDEX('PERSONALIZADA OMIE + B '!$X$44:$AE$56,MATCH($D1259,'PERSONALIZADA OMIE + B '!$X$44:$X$56,0),MATCH(J$5,'PERSONALIZADA OMIE + B '!$X$44:$AE$44,0))/1000),$C1259="2.0TD",(INDEX('PERSONALIZADA OMIE + B '!$AR$44:$AV$56,MATCH($D1259,'PERSONALIZADA OMIE + B '!$AR$44:$AR$56,0),MATCH(J$5,'PERSONALIZADA OMIE + B '!$AR$44:$AV$44,0))/1000)),0)</f>
        <v>7.9973833461750563E-2</v>
      </c>
      <c r="K1259" s="60">
        <f>INDEX('PERSONALIZADA OMIE + B '!$B$64:$H$67,MATCH('.'!$C1259,'PERSONALIZADA OMIE + B '!$B$64:$B$67,0),MATCH('.'!K$5,'PERSONALIZADA OMIE + B '!$B$64:$H$64,0))</f>
        <v>8.1083200000000008E-2</v>
      </c>
      <c r="L1259" s="60">
        <f>INDEX('PERSONALIZADA OMIE + B '!$B$64:$H$67,MATCH('.'!$C1259,'PERSONALIZADA OMIE + B '!$B$64:$B$67,0),MATCH('.'!L$5,'PERSONALIZADA OMIE + B '!$B$64:$H$64,0))</f>
        <v>4.2506052054794519E-2</v>
      </c>
      <c r="M1259" s="60">
        <f>INDEX('PERSONALIZADA OMIE + B '!$B$64:$H$67,MATCH('.'!$C1259,'PERSONALIZADA OMIE + B '!$B$64:$B$67,0),MATCH('.'!M$5,'PERSONALIZADA OMIE + B '!$B$64:$H$64,0))</f>
        <v>1.8635290410958905E-2</v>
      </c>
      <c r="N1259" s="60">
        <f>INDEX('PERSONALIZADA OMIE + B '!$B$64:$H$67,MATCH('.'!$C1259,'PERSONALIZADA OMIE + B '!$B$64:$B$67,0),MATCH('.'!N$5,'PERSONALIZADA OMIE + B '!$B$64:$H$64,0))</f>
        <v>1.4777613698630138E-2</v>
      </c>
      <c r="O1259" s="60">
        <f>INDEX('PERSONALIZADA OMIE + B '!$B$64:$H$67,MATCH('.'!$C1259,'PERSONALIZADA OMIE + B '!$B$64:$B$67,0),MATCH('.'!O$5,'PERSONALIZADA OMIE + B '!$B$64:$H$64,0))</f>
        <v>5.8222273972602734E-3</v>
      </c>
      <c r="P1259" s="60">
        <f>INDEX('PERSONALIZADA OMIE + B '!$B$64:$H$67,MATCH('.'!$C1259,'PERSONALIZADA OMIE + B '!$B$64:$B$67,0),MATCH('.'!P$5,'PERSONALIZADA OMIE + B '!$B$64:$H$64,0))</f>
        <v>2.7511808219178083E-3</v>
      </c>
    </row>
    <row r="1260" spans="1:16">
      <c r="A1260" s="3" t="str">
        <f t="shared" si="1001"/>
        <v>2.0TDNOVIEMBRE-25PERSONALIZADA OMIE + B</v>
      </c>
      <c r="B1260" s="37" t="str">
        <f t="shared" si="1002"/>
        <v>PERSONALIZADA OMIE + B</v>
      </c>
      <c r="C1260" s="3" t="s">
        <v>56</v>
      </c>
      <c r="D1260" s="38" t="str">
        <f>W33</f>
        <v>NOVIEMBRE-25</v>
      </c>
      <c r="E1260" s="60" cm="1">
        <f t="array" ref="E1260">IFERROR(_xlfn.IFS($C1260="6.1TD",(INDEX('PERSONALIZADA OMIE + B '!$E$44:$L$56,MATCH($D1260,'PERSONALIZADA OMIE + B '!$E$44:$E$56,0),MATCH(E$5,'PERSONALIZADA OMIE + B '!$E$44:$L$44,0))/1000),$C1260="3.0TD",(INDEX('PERSONALIZADA OMIE + B '!$X$44:$AE$56,MATCH($D1260,'PERSONALIZADA OMIE + B '!$X$44:$X$56,0),MATCH(E$5,'PERSONALIZADA OMIE + B '!$X$44:$AE$44,0))/1000),$C1260="2.0TD",(INDEX('PERSONALIZADA OMIE + B '!$AR$44:$AV$56,MATCH($D1260,'PERSONALIZADA OMIE + B '!$AR$44:$AR$56,0),MATCH(E$5,'PERSONALIZADA OMIE + B '!$AR$44:$AV$44,0))/1000)),0)</f>
        <v>0.15259944412152898</v>
      </c>
      <c r="F1260" s="60" cm="1">
        <f t="array" ref="F1260">IFERROR(_xlfn.IFS($C1260="6.1TD",(INDEX('PERSONALIZADA OMIE + B '!$E$44:$L$56,MATCH($D1260,'PERSONALIZADA OMIE + B '!$E$44:$E$56,0),MATCH(F$5,'PERSONALIZADA OMIE + B '!$E$44:$L$44,0))/1000),$C1260="3.0TD",(INDEX('PERSONALIZADA OMIE + B '!$X$44:$AE$56,MATCH($D1260,'PERSONALIZADA OMIE + B '!$X$44:$X$56,0),MATCH(F$5,'PERSONALIZADA OMIE + B '!$X$44:$AE$44,0))/1000),$C1260="2.0TD",(INDEX('PERSONALIZADA OMIE + B '!$AR$44:$AV$56,MATCH($D1260,'PERSONALIZADA OMIE + B '!$AR$44:$AR$56,0),MATCH(F$5,'PERSONALIZADA OMIE + B '!$AR$44:$AV$44,0))/1000)),0)</f>
        <v>0.1008082907770968</v>
      </c>
      <c r="G1260" s="60" cm="1">
        <f t="array" ref="G1260">IFERROR(_xlfn.IFS($C1260="6.1TD",(INDEX('PERSONALIZADA OMIE + B '!$E$44:$L$56,MATCH($D1260,'PERSONALIZADA OMIE + B '!$E$44:$E$56,0),MATCH(G$5,'PERSONALIZADA OMIE + B '!$E$44:$L$44,0))/1000),$C1260="3.0TD",(INDEX('PERSONALIZADA OMIE + B '!$X$44:$AE$56,MATCH($D1260,'PERSONALIZADA OMIE + B '!$X$44:$X$56,0),MATCH(G$5,'PERSONALIZADA OMIE + B '!$X$44:$AE$44,0))/1000),$C1260="2.0TD",(INDEX('PERSONALIZADA OMIE + B '!$AR$44:$AV$56,MATCH($D1260,'PERSONALIZADA OMIE + B '!$AR$44:$AR$56,0),MATCH(G$5,'PERSONALIZADA OMIE + B '!$AR$44:$AV$44,0))/1000)),0)</f>
        <v>6.6952449652192172E-2</v>
      </c>
      <c r="H1260" s="60" cm="1">
        <f t="array" ref="H1260">IFERROR(_xlfn.IFS($C1260="6.1TD",(INDEX('PERSONALIZADA OMIE + B '!$E$44:$L$56,MATCH($D1260,'PERSONALIZADA OMIE + B '!$E$44:$E$56,0),MATCH(H$5,'PERSONALIZADA OMIE + B '!$E$44:$L$44,0))/1000),$C1260="3.0TD",(INDEX('PERSONALIZADA OMIE + B '!$X$44:$AE$56,MATCH($D1260,'PERSONALIZADA OMIE + B '!$X$44:$X$56,0),MATCH(H$5,'PERSONALIZADA OMIE + B '!$X$44:$AE$44,0))/1000),$C1260="2.0TD",(INDEX('PERSONALIZADA OMIE + B '!$AR$44:$AV$56,MATCH($D1260,'PERSONALIZADA OMIE + B '!$AR$44:$AR$56,0),MATCH(H$5,'PERSONALIZADA OMIE + B '!$AR$44:$AV$44,0))/1000)),0)</f>
        <v>0</v>
      </c>
      <c r="I1260" s="60" cm="1">
        <f t="array" ref="I1260">IFERROR(_xlfn.IFS($C1260="6.1TD",(INDEX('PERSONALIZADA OMIE + B '!$E$44:$L$56,MATCH($D1260,'PERSONALIZADA OMIE + B '!$E$44:$E$56,0),MATCH(I$5,'PERSONALIZADA OMIE + B '!$E$44:$L$44,0))/1000),$C1260="3.0TD",(INDEX('PERSONALIZADA OMIE + B '!$X$44:$AE$56,MATCH($D1260,'PERSONALIZADA OMIE + B '!$X$44:$X$56,0),MATCH(I$5,'PERSONALIZADA OMIE + B '!$X$44:$AE$44,0))/1000),$C1260="2.0TD",(INDEX('PERSONALIZADA OMIE + B '!$AR$44:$AV$56,MATCH($D1260,'PERSONALIZADA OMIE + B '!$AR$44:$AR$56,0),MATCH(I$5,'PERSONALIZADA OMIE + B '!$AR$44:$AV$44,0))/1000)),0)</f>
        <v>0</v>
      </c>
      <c r="J1260" s="60" cm="1">
        <f t="array" ref="J1260">IFERROR(_xlfn.IFS($C1260="6.1TD",(INDEX('PERSONALIZADA OMIE + B '!$E$44:$L$56,MATCH($D1260,'PERSONALIZADA OMIE + B '!$E$44:$E$56,0),MATCH(J$5,'PERSONALIZADA OMIE + B '!$E$44:$L$44,0))/1000),$C1260="3.0TD",(INDEX('PERSONALIZADA OMIE + B '!$X$44:$AE$56,MATCH($D1260,'PERSONALIZADA OMIE + B '!$X$44:$X$56,0),MATCH(J$5,'PERSONALIZADA OMIE + B '!$X$44:$AE$44,0))/1000),$C1260="2.0TD",(INDEX('PERSONALIZADA OMIE + B '!$AR$44:$AV$56,MATCH($D1260,'PERSONALIZADA OMIE + B '!$AR$44:$AR$56,0),MATCH(J$5,'PERSONALIZADA OMIE + B '!$AR$44:$AV$44,0))/1000)),0)</f>
        <v>0</v>
      </c>
      <c r="K1260" s="60">
        <f>INDEX('PERSONALIZADA OMIE + B '!$B$64:$H$67,MATCH('.'!$C1260,'PERSONALIZADA OMIE + B '!$B$64:$B$67,0),MATCH('.'!K$5,'PERSONALIZADA OMIE + B '!$B$64:$H$64,0))</f>
        <v>7.5902501369863012E-2</v>
      </c>
      <c r="L1260" s="60">
        <f>INDEX('PERSONALIZADA OMIE + B '!$B$64:$H$67,MATCH('.'!$C1260,'PERSONALIZADA OMIE + B '!$B$64:$B$67,0),MATCH('.'!L$5,'PERSONALIZADA OMIE + B '!$B$64:$H$64,0))</f>
        <v>1.9874602739726028E-3</v>
      </c>
      <c r="M1260" s="60">
        <f>INDEX('PERSONALIZADA OMIE + B '!$B$64:$H$67,MATCH('.'!$C1260,'PERSONALIZADA OMIE + B '!$B$64:$B$67,0),MATCH('.'!M$5,'PERSONALIZADA OMIE + B '!$B$64:$H$64,0))</f>
        <v>0</v>
      </c>
      <c r="N1260" s="60">
        <f>INDEX('PERSONALIZADA OMIE + B '!$B$64:$H$67,MATCH('.'!$C1260,'PERSONALIZADA OMIE + B '!$B$64:$B$67,0),MATCH('.'!N$5,'PERSONALIZADA OMIE + B '!$B$64:$H$64,0))</f>
        <v>0</v>
      </c>
      <c r="O1260" s="60">
        <f>INDEX('PERSONALIZADA OMIE + B '!$B$64:$H$67,MATCH('.'!$C1260,'PERSONALIZADA OMIE + B '!$B$64:$B$67,0),MATCH('.'!O$5,'PERSONALIZADA OMIE + B '!$B$64:$H$64,0))</f>
        <v>0</v>
      </c>
      <c r="P1260" s="60">
        <f>INDEX('PERSONALIZADA OMIE + B '!$B$64:$H$67,MATCH('.'!$C1260,'PERSONALIZADA OMIE + B '!$B$64:$B$67,0),MATCH('.'!P$5,'PERSONALIZADA OMIE + B '!$B$64:$H$64,0))</f>
        <v>0</v>
      </c>
    </row>
    <row r="1261" spans="1:16">
      <c r="A1261" s="3" t="str">
        <f t="shared" si="1001"/>
        <v>3.0TDNOVIEMBRE-25PERSONALIZADA OMIE + B</v>
      </c>
      <c r="B1261" s="37" t="str">
        <f t="shared" si="1002"/>
        <v>PERSONALIZADA OMIE + B</v>
      </c>
      <c r="C1261" s="3" t="s">
        <v>31</v>
      </c>
      <c r="D1261" s="38" t="str">
        <f>W33</f>
        <v>NOVIEMBRE-25</v>
      </c>
      <c r="E1261" s="60" cm="1">
        <f t="array" ref="E1261">IFERROR(_xlfn.IFS($C1261="6.1TD",(INDEX('PERSONALIZADA OMIE + B '!$E$44:$L$56,MATCH($D1261,'PERSONALIZADA OMIE + B '!$E$44:$E$56,0),MATCH(E$5,'PERSONALIZADA OMIE + B '!$E$44:$L$44,0))/1000),$C1261="3.0TD",(INDEX('PERSONALIZADA OMIE + B '!$X$44:$AE$56,MATCH($D1261,'PERSONALIZADA OMIE + B '!$X$44:$X$56,0),MATCH(E$5,'PERSONALIZADA OMIE + B '!$X$44:$AE$44,0))/1000),$C1261="2.0TD",(INDEX('PERSONALIZADA OMIE + B '!$AR$44:$AV$56,MATCH($D1261,'PERSONALIZADA OMIE + B '!$AR$44:$AR$56,0),MATCH(E$5,'PERSONALIZADA OMIE + B '!$AR$44:$AV$44,0))/1000)),0)</f>
        <v>0.15465884408617445</v>
      </c>
      <c r="F1261" s="60" cm="1">
        <f t="array" ref="F1261">IFERROR(_xlfn.IFS($C1261="6.1TD",(INDEX('PERSONALIZADA OMIE + B '!$E$44:$L$56,MATCH($D1261,'PERSONALIZADA OMIE + B '!$E$44:$E$56,0),MATCH(F$5,'PERSONALIZADA OMIE + B '!$E$44:$L$44,0))/1000),$C1261="3.0TD",(INDEX('PERSONALIZADA OMIE + B '!$X$44:$AE$56,MATCH($D1261,'PERSONALIZADA OMIE + B '!$X$44:$X$56,0),MATCH(F$5,'PERSONALIZADA OMIE + B '!$X$44:$AE$44,0))/1000),$C1261="2.0TD",(INDEX('PERSONALIZADA OMIE + B '!$AR$44:$AV$56,MATCH($D1261,'PERSONALIZADA OMIE + B '!$AR$44:$AR$56,0),MATCH(F$5,'PERSONALIZADA OMIE + B '!$AR$44:$AV$44,0))/1000)),0)</f>
        <v>0.10608773605416792</v>
      </c>
      <c r="G1261" s="60" cm="1">
        <f t="array" ref="G1261">IFERROR(_xlfn.IFS($C1261="6.1TD",(INDEX('PERSONALIZADA OMIE + B '!$E$44:$L$56,MATCH($D1261,'PERSONALIZADA OMIE + B '!$E$44:$E$56,0),MATCH(G$5,'PERSONALIZADA OMIE + B '!$E$44:$L$44,0))/1000),$C1261="3.0TD",(INDEX('PERSONALIZADA OMIE + B '!$X$44:$AE$56,MATCH($D1261,'PERSONALIZADA OMIE + B '!$X$44:$X$56,0),MATCH(G$5,'PERSONALIZADA OMIE + B '!$X$44:$AE$44,0))/1000),$C1261="2.0TD",(INDEX('PERSONALIZADA OMIE + B '!$AR$44:$AV$56,MATCH($D1261,'PERSONALIZADA OMIE + B '!$AR$44:$AR$56,0),MATCH(G$5,'PERSONALIZADA OMIE + B '!$AR$44:$AV$44,0))/1000)),0)</f>
        <v>9.1154841993963023E-2</v>
      </c>
      <c r="H1261" s="60" cm="1">
        <f t="array" ref="H1261">IFERROR(_xlfn.IFS($C1261="6.1TD",(INDEX('PERSONALIZADA OMIE + B '!$E$44:$L$56,MATCH($D1261,'PERSONALIZADA OMIE + B '!$E$44:$E$56,0),MATCH(H$5,'PERSONALIZADA OMIE + B '!$E$44:$L$44,0))/1000),$C1261="3.0TD",(INDEX('PERSONALIZADA OMIE + B '!$X$44:$AE$56,MATCH($D1261,'PERSONALIZADA OMIE + B '!$X$44:$X$56,0),MATCH(H$5,'PERSONALIZADA OMIE + B '!$X$44:$AE$44,0))/1000),$C1261="2.0TD",(INDEX('PERSONALIZADA OMIE + B '!$AR$44:$AV$56,MATCH($D1261,'PERSONALIZADA OMIE + B '!$AR$44:$AR$56,0),MATCH(H$5,'PERSONALIZADA OMIE + B '!$AR$44:$AV$44,0))/1000)),0)</f>
        <v>0.10901309267410113</v>
      </c>
      <c r="I1261" s="60" cm="1">
        <f t="array" ref="I1261">IFERROR(_xlfn.IFS($C1261="6.1TD",(INDEX('PERSONALIZADA OMIE + B '!$E$44:$L$56,MATCH($D1261,'PERSONALIZADA OMIE + B '!$E$44:$E$56,0),MATCH(I$5,'PERSONALIZADA OMIE + B '!$E$44:$L$44,0))/1000),$C1261="3.0TD",(INDEX('PERSONALIZADA OMIE + B '!$X$44:$AE$56,MATCH($D1261,'PERSONALIZADA OMIE + B '!$X$44:$X$56,0),MATCH(I$5,'PERSONALIZADA OMIE + B '!$X$44:$AE$44,0))/1000),$C1261="2.0TD",(INDEX('PERSONALIZADA OMIE + B '!$AR$44:$AV$56,MATCH($D1261,'PERSONALIZADA OMIE + B '!$AR$44:$AR$56,0),MATCH(I$5,'PERSONALIZADA OMIE + B '!$AR$44:$AV$44,0))/1000)),0)</f>
        <v>8.5956057354769633E-2</v>
      </c>
      <c r="J1261" s="60" cm="1">
        <f t="array" ref="J1261">IFERROR(_xlfn.IFS($C1261="6.1TD",(INDEX('PERSONALIZADA OMIE + B '!$E$44:$L$56,MATCH($D1261,'PERSONALIZADA OMIE + B '!$E$44:$E$56,0),MATCH(J$5,'PERSONALIZADA OMIE + B '!$E$44:$L$44,0))/1000),$C1261="3.0TD",(INDEX('PERSONALIZADA OMIE + B '!$X$44:$AE$56,MATCH($D1261,'PERSONALIZADA OMIE + B '!$X$44:$X$56,0),MATCH(J$5,'PERSONALIZADA OMIE + B '!$X$44:$AE$44,0))/1000),$C1261="2.0TD",(INDEX('PERSONALIZADA OMIE + B '!$AR$44:$AV$56,MATCH($D1261,'PERSONALIZADA OMIE + B '!$AR$44:$AR$56,0),MATCH(J$5,'PERSONALIZADA OMIE + B '!$AR$44:$AV$44,0))/1000)),0)</f>
        <v>6.6392449652192168E-2</v>
      </c>
      <c r="K1261" s="60">
        <f>INDEX('PERSONALIZADA OMIE + B '!$B$64:$H$67,MATCH('.'!$C1261,'PERSONALIZADA OMIE + B '!$B$64:$B$67,0),MATCH('.'!K$5,'PERSONALIZADA OMIE + B '!$B$64:$H$64,0))</f>
        <v>5.5827197260273971E-2</v>
      </c>
      <c r="L1261" s="60">
        <f>INDEX('PERSONALIZADA OMIE + B '!$B$64:$H$67,MATCH('.'!$C1261,'PERSONALIZADA OMIE + B '!$B$64:$B$67,0),MATCH('.'!L$5,'PERSONALIZADA OMIE + B '!$B$64:$H$64,0))</f>
        <v>2.9089372602739725E-2</v>
      </c>
      <c r="M1261" s="60">
        <f>INDEX('PERSONALIZADA OMIE + B '!$B$64:$H$67,MATCH('.'!$C1261,'PERSONALIZADA OMIE + B '!$B$64:$B$67,0),MATCH('.'!M$5,'PERSONALIZADA OMIE + B '!$B$64:$H$64,0))</f>
        <v>1.2278175342465752E-2</v>
      </c>
      <c r="N1261" s="60">
        <f>INDEX('PERSONALIZADA OMIE + B '!$B$64:$H$67,MATCH('.'!$C1261,'PERSONALIZADA OMIE + B '!$B$64:$B$67,0),MATCH('.'!N$5,'PERSONALIZADA OMIE + B '!$B$64:$H$64,0))</f>
        <v>1.0647487671232877E-2</v>
      </c>
      <c r="O1261" s="60">
        <f>INDEX('PERSONALIZADA OMIE + B '!$B$64:$H$67,MATCH('.'!$C1261,'PERSONALIZADA OMIE + B '!$B$64:$B$67,0),MATCH('.'!O$5,'PERSONALIZADA OMIE + B '!$B$64:$H$64,0))</f>
        <v>6.8872630136986293E-3</v>
      </c>
      <c r="P1261" s="60">
        <f>INDEX('PERSONALIZADA OMIE + B '!$B$64:$H$67,MATCH('.'!$C1261,'PERSONALIZADA OMIE + B '!$B$64:$B$67,0),MATCH('.'!P$5,'PERSONALIZADA OMIE + B '!$B$64:$H$64,0))</f>
        <v>3.9514712328767125E-3</v>
      </c>
    </row>
    <row r="1262" spans="1:16">
      <c r="A1262" s="3" t="str">
        <f t="shared" si="1001"/>
        <v>6.1TDNOVIEMBRE-25PERSONALIZADA OMIE + B</v>
      </c>
      <c r="B1262" s="37" t="str">
        <f t="shared" si="1002"/>
        <v>PERSONALIZADA OMIE + B</v>
      </c>
      <c r="C1262" s="3" t="s">
        <v>32</v>
      </c>
      <c r="D1262" s="38" t="str">
        <f>W33</f>
        <v>NOVIEMBRE-25</v>
      </c>
      <c r="E1262" s="60" cm="1">
        <f t="array" ref="E1262">IFERROR(_xlfn.IFS($C1262="6.1TD",(INDEX('PERSONALIZADA OMIE + B '!$E$44:$L$56,MATCH($D1262,'PERSONALIZADA OMIE + B '!$E$44:$E$56,0),MATCH(E$5,'PERSONALIZADA OMIE + B '!$E$44:$L$44,0))/1000),$C1262="3.0TD",(INDEX('PERSONALIZADA OMIE + B '!$X$44:$AE$56,MATCH($D1262,'PERSONALIZADA OMIE + B '!$X$44:$X$56,0),MATCH(E$5,'PERSONALIZADA OMIE + B '!$X$44:$AE$44,0))/1000),$C1262="2.0TD",(INDEX('PERSONALIZADA OMIE + B '!$AR$44:$AV$56,MATCH($D1262,'PERSONALIZADA OMIE + B '!$AR$44:$AR$56,0),MATCH(E$5,'PERSONALIZADA OMIE + B '!$AR$44:$AV$44,0))/1000)),0)</f>
        <v>0.13349025687654834</v>
      </c>
      <c r="F1262" s="60" cm="1">
        <f t="array" ref="F1262">IFERROR(_xlfn.IFS($C1262="6.1TD",(INDEX('PERSONALIZADA OMIE + B '!$E$44:$L$56,MATCH($D1262,'PERSONALIZADA OMIE + B '!$E$44:$E$56,0),MATCH(F$5,'PERSONALIZADA OMIE + B '!$E$44:$L$44,0))/1000),$C1262="3.0TD",(INDEX('PERSONALIZADA OMIE + B '!$X$44:$AE$56,MATCH($D1262,'PERSONALIZADA OMIE + B '!$X$44:$X$56,0),MATCH(F$5,'PERSONALIZADA OMIE + B '!$X$44:$AE$44,0))/1000),$C1262="2.0TD",(INDEX('PERSONALIZADA OMIE + B '!$AR$44:$AV$56,MATCH($D1262,'PERSONALIZADA OMIE + B '!$AR$44:$AR$56,0),MATCH(F$5,'PERSONALIZADA OMIE + B '!$AR$44:$AV$44,0))/1000)),0)</f>
        <v>9.0657917480748154E-2</v>
      </c>
      <c r="G1262" s="60" cm="1">
        <f t="array" ref="G1262">IFERROR(_xlfn.IFS($C1262="6.1TD",(INDEX('PERSONALIZADA OMIE + B '!$E$44:$L$56,MATCH($D1262,'PERSONALIZADA OMIE + B '!$E$44:$E$56,0),MATCH(G$5,'PERSONALIZADA OMIE + B '!$E$44:$L$44,0))/1000),$C1262="3.0TD",(INDEX('PERSONALIZADA OMIE + B '!$X$44:$AE$56,MATCH($D1262,'PERSONALIZADA OMIE + B '!$X$44:$X$56,0),MATCH(G$5,'PERSONALIZADA OMIE + B '!$X$44:$AE$44,0))/1000),$C1262="2.0TD",(INDEX('PERSONALIZADA OMIE + B '!$AR$44:$AV$56,MATCH($D1262,'PERSONALIZADA OMIE + B '!$AR$44:$AR$56,0),MATCH(G$5,'PERSONALIZADA OMIE + B '!$AR$44:$AV$44,0))/1000)),0)</f>
        <v>8.0688007209743007E-2</v>
      </c>
      <c r="H1262" s="60" cm="1">
        <f t="array" ref="H1262">IFERROR(_xlfn.IFS($C1262="6.1TD",(INDEX('PERSONALIZADA OMIE + B '!$E$44:$L$56,MATCH($D1262,'PERSONALIZADA OMIE + B '!$E$44:$E$56,0),MATCH(H$5,'PERSONALIZADA OMIE + B '!$E$44:$L$44,0))/1000),$C1262="3.0TD",(INDEX('PERSONALIZADA OMIE + B '!$X$44:$AE$56,MATCH($D1262,'PERSONALIZADA OMIE + B '!$X$44:$X$56,0),MATCH(H$5,'PERSONALIZADA OMIE + B '!$X$44:$AE$44,0))/1000),$C1262="2.0TD",(INDEX('PERSONALIZADA OMIE + B '!$AR$44:$AV$56,MATCH($D1262,'PERSONALIZADA OMIE + B '!$AR$44:$AR$56,0),MATCH(H$5,'PERSONALIZADA OMIE + B '!$AR$44:$AV$44,0))/1000)),0)</f>
        <v>9.9218286244128623E-2</v>
      </c>
      <c r="I1262" s="60" cm="1">
        <f t="array" ref="I1262">IFERROR(_xlfn.IFS($C1262="6.1TD",(INDEX('PERSONALIZADA OMIE + B '!$E$44:$L$56,MATCH($D1262,'PERSONALIZADA OMIE + B '!$E$44:$E$56,0),MATCH(I$5,'PERSONALIZADA OMIE + B '!$E$44:$L$44,0))/1000),$C1262="3.0TD",(INDEX('PERSONALIZADA OMIE + B '!$X$44:$AE$56,MATCH($D1262,'PERSONALIZADA OMIE + B '!$X$44:$X$56,0),MATCH(I$5,'PERSONALIZADA OMIE + B '!$X$44:$AE$44,0))/1000),$C1262="2.0TD",(INDEX('PERSONALIZADA OMIE + B '!$AR$44:$AV$56,MATCH($D1262,'PERSONALIZADA OMIE + B '!$AR$44:$AR$56,0),MATCH(I$5,'PERSONALIZADA OMIE + B '!$AR$44:$AV$44,0))/1000)),0)</f>
        <v>7.8197259407645617E-2</v>
      </c>
      <c r="J1262" s="60" cm="1">
        <f t="array" ref="J1262">IFERROR(_xlfn.IFS($C1262="6.1TD",(INDEX('PERSONALIZADA OMIE + B '!$E$44:$L$56,MATCH($D1262,'PERSONALIZADA OMIE + B '!$E$44:$E$56,0),MATCH(J$5,'PERSONALIZADA OMIE + B '!$E$44:$L$44,0))/1000),$C1262="3.0TD",(INDEX('PERSONALIZADA OMIE + B '!$X$44:$AE$56,MATCH($D1262,'PERSONALIZADA OMIE + B '!$X$44:$X$56,0),MATCH(J$5,'PERSONALIZADA OMIE + B '!$X$44:$AE$44,0))/1000),$C1262="2.0TD",(INDEX('PERSONALIZADA OMIE + B '!$AR$44:$AV$56,MATCH($D1262,'PERSONALIZADA OMIE + B '!$AR$44:$AR$56,0),MATCH(J$5,'PERSONALIZADA OMIE + B '!$AR$44:$AV$44,0))/1000)),0)</f>
        <v>6.0309046283404409E-2</v>
      </c>
      <c r="K1262" s="60">
        <f>INDEX('PERSONALIZADA OMIE + B '!$B$64:$H$67,MATCH('.'!$C1262,'PERSONALIZADA OMIE + B '!$B$64:$B$67,0),MATCH('.'!K$5,'PERSONALIZADA OMIE + B '!$B$64:$H$64,0))</f>
        <v>8.1083200000000008E-2</v>
      </c>
      <c r="L1262" s="60">
        <f>INDEX('PERSONALIZADA OMIE + B '!$B$64:$H$67,MATCH('.'!$C1262,'PERSONALIZADA OMIE + B '!$B$64:$B$67,0),MATCH('.'!L$5,'PERSONALIZADA OMIE + B '!$B$64:$H$64,0))</f>
        <v>4.2506052054794519E-2</v>
      </c>
      <c r="M1262" s="60">
        <f>INDEX('PERSONALIZADA OMIE + B '!$B$64:$H$67,MATCH('.'!$C1262,'PERSONALIZADA OMIE + B '!$B$64:$B$67,0),MATCH('.'!M$5,'PERSONALIZADA OMIE + B '!$B$64:$H$64,0))</f>
        <v>1.8635290410958905E-2</v>
      </c>
      <c r="N1262" s="60">
        <f>INDEX('PERSONALIZADA OMIE + B '!$B$64:$H$67,MATCH('.'!$C1262,'PERSONALIZADA OMIE + B '!$B$64:$B$67,0),MATCH('.'!N$5,'PERSONALIZADA OMIE + B '!$B$64:$H$64,0))</f>
        <v>1.4777613698630138E-2</v>
      </c>
      <c r="O1262" s="60">
        <f>INDEX('PERSONALIZADA OMIE + B '!$B$64:$H$67,MATCH('.'!$C1262,'PERSONALIZADA OMIE + B '!$B$64:$B$67,0),MATCH('.'!O$5,'PERSONALIZADA OMIE + B '!$B$64:$H$64,0))</f>
        <v>5.8222273972602734E-3</v>
      </c>
      <c r="P1262" s="60">
        <f>INDEX('PERSONALIZADA OMIE + B '!$B$64:$H$67,MATCH('.'!$C1262,'PERSONALIZADA OMIE + B '!$B$64:$B$67,0),MATCH('.'!P$5,'PERSONALIZADA OMIE + B '!$B$64:$H$64,0))</f>
        <v>2.7511808219178083E-3</v>
      </c>
    </row>
    <row r="1263" spans="1:16">
      <c r="A1263" s="3" t="str">
        <f t="shared" si="1001"/>
        <v>2.0TDDICIEMBRE-25PERSONALIZADA OMIE + B</v>
      </c>
      <c r="B1263" s="37" t="str">
        <f t="shared" si="1002"/>
        <v>PERSONALIZADA OMIE + B</v>
      </c>
      <c r="C1263" s="3" t="s">
        <v>56</v>
      </c>
      <c r="D1263" s="38" t="str">
        <f>W34</f>
        <v>DICIEMBRE-25</v>
      </c>
      <c r="E1263" s="60" cm="1">
        <f t="array" ref="E1263">IFERROR(_xlfn.IFS($C1263="6.1TD",(INDEX('PERSONALIZADA OMIE + B '!$E$44:$L$56,MATCH($D1263,'PERSONALIZADA OMIE + B '!$E$44:$E$56,0),MATCH(E$5,'PERSONALIZADA OMIE + B '!$E$44:$L$44,0))/1000),$C1263="3.0TD",(INDEX('PERSONALIZADA OMIE + B '!$X$44:$AE$56,MATCH($D1263,'PERSONALIZADA OMIE + B '!$X$44:$X$56,0),MATCH(E$5,'PERSONALIZADA OMIE + B '!$X$44:$AE$44,0))/1000),$C1263="2.0TD",(INDEX('PERSONALIZADA OMIE + B '!$AR$44:$AV$56,MATCH($D1263,'PERSONALIZADA OMIE + B '!$AR$44:$AR$56,0),MATCH(E$5,'PERSONALIZADA OMIE + B '!$AR$44:$AV$44,0))/1000)),0)</f>
        <v>0.18295094611680962</v>
      </c>
      <c r="F1263" s="60" cm="1">
        <f t="array" ref="F1263">IFERROR(_xlfn.IFS($C1263="6.1TD",(INDEX('PERSONALIZADA OMIE + B '!$E$44:$L$56,MATCH($D1263,'PERSONALIZADA OMIE + B '!$E$44:$E$56,0),MATCH(F$5,'PERSONALIZADA OMIE + B '!$E$44:$L$44,0))/1000),$C1263="3.0TD",(INDEX('PERSONALIZADA OMIE + B '!$X$44:$AE$56,MATCH($D1263,'PERSONALIZADA OMIE + B '!$X$44:$X$56,0),MATCH(F$5,'PERSONALIZADA OMIE + B '!$X$44:$AE$44,0))/1000),$C1263="2.0TD",(INDEX('PERSONALIZADA OMIE + B '!$AR$44:$AV$56,MATCH($D1263,'PERSONALIZADA OMIE + B '!$AR$44:$AR$56,0),MATCH(F$5,'PERSONALIZADA OMIE + B '!$AR$44:$AV$44,0))/1000)),0)</f>
        <v>0.13069667066228982</v>
      </c>
      <c r="G1263" s="60" cm="1">
        <f t="array" ref="G1263">IFERROR(_xlfn.IFS($C1263="6.1TD",(INDEX('PERSONALIZADA OMIE + B '!$E$44:$L$56,MATCH($D1263,'PERSONALIZADA OMIE + B '!$E$44:$E$56,0),MATCH(G$5,'PERSONALIZADA OMIE + B '!$E$44:$L$44,0))/1000),$C1263="3.0TD",(INDEX('PERSONALIZADA OMIE + B '!$X$44:$AE$56,MATCH($D1263,'PERSONALIZADA OMIE + B '!$X$44:$X$56,0),MATCH(G$5,'PERSONALIZADA OMIE + B '!$X$44:$AE$44,0))/1000),$C1263="2.0TD",(INDEX('PERSONALIZADA OMIE + B '!$AR$44:$AV$56,MATCH($D1263,'PERSONALIZADA OMIE + B '!$AR$44:$AR$56,0),MATCH(G$5,'PERSONALIZADA OMIE + B '!$AR$44:$AV$44,0))/1000)),0)</f>
        <v>8.3039401558438392E-2</v>
      </c>
      <c r="H1263" s="60" cm="1">
        <f t="array" ref="H1263">IFERROR(_xlfn.IFS($C1263="6.1TD",(INDEX('PERSONALIZADA OMIE + B '!$E$44:$L$56,MATCH($D1263,'PERSONALIZADA OMIE + B '!$E$44:$E$56,0),MATCH(H$5,'PERSONALIZADA OMIE + B '!$E$44:$L$44,0))/1000),$C1263="3.0TD",(INDEX('PERSONALIZADA OMIE + B '!$X$44:$AE$56,MATCH($D1263,'PERSONALIZADA OMIE + B '!$X$44:$X$56,0),MATCH(H$5,'PERSONALIZADA OMIE + B '!$X$44:$AE$44,0))/1000),$C1263="2.0TD",(INDEX('PERSONALIZADA OMIE + B '!$AR$44:$AV$56,MATCH($D1263,'PERSONALIZADA OMIE + B '!$AR$44:$AR$56,0),MATCH(H$5,'PERSONALIZADA OMIE + B '!$AR$44:$AV$44,0))/1000)),0)</f>
        <v>0</v>
      </c>
      <c r="I1263" s="60" cm="1">
        <f t="array" ref="I1263">IFERROR(_xlfn.IFS($C1263="6.1TD",(INDEX('PERSONALIZADA OMIE + B '!$E$44:$L$56,MATCH($D1263,'PERSONALIZADA OMIE + B '!$E$44:$E$56,0),MATCH(I$5,'PERSONALIZADA OMIE + B '!$E$44:$L$44,0))/1000),$C1263="3.0TD",(INDEX('PERSONALIZADA OMIE + B '!$X$44:$AE$56,MATCH($D1263,'PERSONALIZADA OMIE + B '!$X$44:$X$56,0),MATCH(I$5,'PERSONALIZADA OMIE + B '!$X$44:$AE$44,0))/1000),$C1263="2.0TD",(INDEX('PERSONALIZADA OMIE + B '!$AR$44:$AV$56,MATCH($D1263,'PERSONALIZADA OMIE + B '!$AR$44:$AR$56,0),MATCH(I$5,'PERSONALIZADA OMIE + B '!$AR$44:$AV$44,0))/1000)),0)</f>
        <v>0</v>
      </c>
      <c r="J1263" s="60" cm="1">
        <f t="array" ref="J1263">IFERROR(_xlfn.IFS($C1263="6.1TD",(INDEX('PERSONALIZADA OMIE + B '!$E$44:$L$56,MATCH($D1263,'PERSONALIZADA OMIE + B '!$E$44:$E$56,0),MATCH(J$5,'PERSONALIZADA OMIE + B '!$E$44:$L$44,0))/1000),$C1263="3.0TD",(INDEX('PERSONALIZADA OMIE + B '!$X$44:$AE$56,MATCH($D1263,'PERSONALIZADA OMIE + B '!$X$44:$X$56,0),MATCH(J$5,'PERSONALIZADA OMIE + B '!$X$44:$AE$44,0))/1000),$C1263="2.0TD",(INDEX('PERSONALIZADA OMIE + B '!$AR$44:$AV$56,MATCH($D1263,'PERSONALIZADA OMIE + B '!$AR$44:$AR$56,0),MATCH(J$5,'PERSONALIZADA OMIE + B '!$AR$44:$AV$44,0))/1000)),0)</f>
        <v>0</v>
      </c>
      <c r="K1263" s="60">
        <f>INDEX('PERSONALIZADA OMIE + B '!$B$64:$H$67,MATCH('.'!$C1263,'PERSONALIZADA OMIE + B '!$B$64:$B$67,0),MATCH('.'!K$5,'PERSONALIZADA OMIE + B '!$B$64:$H$64,0))</f>
        <v>7.5902501369863012E-2</v>
      </c>
      <c r="L1263" s="60">
        <f>INDEX('PERSONALIZADA OMIE + B '!$B$64:$H$67,MATCH('.'!$C1263,'PERSONALIZADA OMIE + B '!$B$64:$B$67,0),MATCH('.'!L$5,'PERSONALIZADA OMIE + B '!$B$64:$H$64,0))</f>
        <v>1.9874602739726028E-3</v>
      </c>
      <c r="M1263" s="60">
        <f>INDEX('PERSONALIZADA OMIE + B '!$B$64:$H$67,MATCH('.'!$C1263,'PERSONALIZADA OMIE + B '!$B$64:$B$67,0),MATCH('.'!M$5,'PERSONALIZADA OMIE + B '!$B$64:$H$64,0))</f>
        <v>0</v>
      </c>
      <c r="N1263" s="60">
        <f>INDEX('PERSONALIZADA OMIE + B '!$B$64:$H$67,MATCH('.'!$C1263,'PERSONALIZADA OMIE + B '!$B$64:$B$67,0),MATCH('.'!N$5,'PERSONALIZADA OMIE + B '!$B$64:$H$64,0))</f>
        <v>0</v>
      </c>
      <c r="O1263" s="60">
        <f>INDEX('PERSONALIZADA OMIE + B '!$B$64:$H$67,MATCH('.'!$C1263,'PERSONALIZADA OMIE + B '!$B$64:$B$67,0),MATCH('.'!O$5,'PERSONALIZADA OMIE + B '!$B$64:$H$64,0))</f>
        <v>0</v>
      </c>
      <c r="P1263" s="60">
        <f>INDEX('PERSONALIZADA OMIE + B '!$B$64:$H$67,MATCH('.'!$C1263,'PERSONALIZADA OMIE + B '!$B$64:$B$67,0),MATCH('.'!P$5,'PERSONALIZADA OMIE + B '!$B$64:$H$64,0))</f>
        <v>0</v>
      </c>
    </row>
    <row r="1264" spans="1:16">
      <c r="A1264" s="3" t="str">
        <f t="shared" si="1001"/>
        <v>3.0TDDICIEMBRE-25PERSONALIZADA OMIE + B</v>
      </c>
      <c r="B1264" s="37" t="str">
        <f t="shared" si="1002"/>
        <v>PERSONALIZADA OMIE + B</v>
      </c>
      <c r="C1264" s="3" t="s">
        <v>31</v>
      </c>
      <c r="D1264" s="38" t="str">
        <f>W34</f>
        <v>DICIEMBRE-25</v>
      </c>
      <c r="E1264" s="60" cm="1">
        <f t="array" ref="E1264">IFERROR(_xlfn.IFS($C1264="6.1TD",(INDEX('PERSONALIZADA OMIE + B '!$E$44:$L$56,MATCH($D1264,'PERSONALIZADA OMIE + B '!$E$44:$E$56,0),MATCH(E$5,'PERSONALIZADA OMIE + B '!$E$44:$L$44,0))/1000),$C1264="3.0TD",(INDEX('PERSONALIZADA OMIE + B '!$X$44:$AE$56,MATCH($D1264,'PERSONALIZADA OMIE + B '!$X$44:$X$56,0),MATCH(E$5,'PERSONALIZADA OMIE + B '!$X$44:$AE$44,0))/1000),$C1264="2.0TD",(INDEX('PERSONALIZADA OMIE + B '!$AR$44:$AV$56,MATCH($D1264,'PERSONALIZADA OMIE + B '!$AR$44:$AR$56,0),MATCH(E$5,'PERSONALIZADA OMIE + B '!$AR$44:$AV$44,0))/1000)),0)</f>
        <v>0.15465884408617445</v>
      </c>
      <c r="F1264" s="60" cm="1">
        <f t="array" ref="F1264">IFERROR(_xlfn.IFS($C1264="6.1TD",(INDEX('PERSONALIZADA OMIE + B '!$E$44:$L$56,MATCH($D1264,'PERSONALIZADA OMIE + B '!$E$44:$E$56,0),MATCH(F$5,'PERSONALIZADA OMIE + B '!$E$44:$L$44,0))/1000),$C1264="3.0TD",(INDEX('PERSONALIZADA OMIE + B '!$X$44:$AE$56,MATCH($D1264,'PERSONALIZADA OMIE + B '!$X$44:$X$56,0),MATCH(F$5,'PERSONALIZADA OMIE + B '!$X$44:$AE$44,0))/1000),$C1264="2.0TD",(INDEX('PERSONALIZADA OMIE + B '!$AR$44:$AV$56,MATCH($D1264,'PERSONALIZADA OMIE + B '!$AR$44:$AR$56,0),MATCH(F$5,'PERSONALIZADA OMIE + B '!$AR$44:$AV$44,0))/1000)),0)</f>
        <v>0.13376934027656001</v>
      </c>
      <c r="G1264" s="60" cm="1">
        <f t="array" ref="G1264">IFERROR(_xlfn.IFS($C1264="6.1TD",(INDEX('PERSONALIZADA OMIE + B '!$E$44:$L$56,MATCH($D1264,'PERSONALIZADA OMIE + B '!$E$44:$E$56,0),MATCH(G$5,'PERSONALIZADA OMIE + B '!$E$44:$L$44,0))/1000),$C1264="3.0TD",(INDEX('PERSONALIZADA OMIE + B '!$X$44:$AE$56,MATCH($D1264,'PERSONALIZADA OMIE + B '!$X$44:$X$56,0),MATCH(G$5,'PERSONALIZADA OMIE + B '!$X$44:$AE$44,0))/1000),$C1264="2.0TD",(INDEX('PERSONALIZADA OMIE + B '!$AR$44:$AV$56,MATCH($D1264,'PERSONALIZADA OMIE + B '!$AR$44:$AR$56,0),MATCH(G$5,'PERSONALIZADA OMIE + B '!$AR$44:$AV$44,0))/1000)),0)</f>
        <v>9.1154841993963023E-2</v>
      </c>
      <c r="H1264" s="60" cm="1">
        <f t="array" ref="H1264">IFERROR(_xlfn.IFS($C1264="6.1TD",(INDEX('PERSONALIZADA OMIE + B '!$E$44:$L$56,MATCH($D1264,'PERSONALIZADA OMIE + B '!$E$44:$E$56,0),MATCH(H$5,'PERSONALIZADA OMIE + B '!$E$44:$L$44,0))/1000),$C1264="3.0TD",(INDEX('PERSONALIZADA OMIE + B '!$X$44:$AE$56,MATCH($D1264,'PERSONALIZADA OMIE + B '!$X$44:$X$56,0),MATCH(H$5,'PERSONALIZADA OMIE + B '!$X$44:$AE$44,0))/1000),$C1264="2.0TD",(INDEX('PERSONALIZADA OMIE + B '!$AR$44:$AV$56,MATCH($D1264,'PERSONALIZADA OMIE + B '!$AR$44:$AR$56,0),MATCH(H$5,'PERSONALIZADA OMIE + B '!$AR$44:$AV$44,0))/1000)),0)</f>
        <v>0</v>
      </c>
      <c r="I1264" s="60" cm="1">
        <f t="array" ref="I1264">IFERROR(_xlfn.IFS($C1264="6.1TD",(INDEX('PERSONALIZADA OMIE + B '!$E$44:$L$56,MATCH($D1264,'PERSONALIZADA OMIE + B '!$E$44:$E$56,0),MATCH(I$5,'PERSONALIZADA OMIE + B '!$E$44:$L$44,0))/1000),$C1264="3.0TD",(INDEX('PERSONALIZADA OMIE + B '!$X$44:$AE$56,MATCH($D1264,'PERSONALIZADA OMIE + B '!$X$44:$X$56,0),MATCH(I$5,'PERSONALIZADA OMIE + B '!$X$44:$AE$44,0))/1000),$C1264="2.0TD",(INDEX('PERSONALIZADA OMIE + B '!$AR$44:$AV$56,MATCH($D1264,'PERSONALIZADA OMIE + B '!$AR$44:$AR$56,0),MATCH(I$5,'PERSONALIZADA OMIE + B '!$AR$44:$AV$44,0))/1000)),0)</f>
        <v>0</v>
      </c>
      <c r="J1264" s="60" cm="1">
        <f t="array" ref="J1264">IFERROR(_xlfn.IFS($C1264="6.1TD",(INDEX('PERSONALIZADA OMIE + B '!$E$44:$L$56,MATCH($D1264,'PERSONALIZADA OMIE + B '!$E$44:$E$56,0),MATCH(J$5,'PERSONALIZADA OMIE + B '!$E$44:$L$44,0))/1000),$C1264="3.0TD",(INDEX('PERSONALIZADA OMIE + B '!$X$44:$AE$56,MATCH($D1264,'PERSONALIZADA OMIE + B '!$X$44:$X$56,0),MATCH(J$5,'PERSONALIZADA OMIE + B '!$X$44:$AE$44,0))/1000),$C1264="2.0TD",(INDEX('PERSONALIZADA OMIE + B '!$AR$44:$AV$56,MATCH($D1264,'PERSONALIZADA OMIE + B '!$AR$44:$AR$56,0),MATCH(J$5,'PERSONALIZADA OMIE + B '!$AR$44:$AV$44,0))/1000)),0)</f>
        <v>8.2483769255268846E-2</v>
      </c>
      <c r="K1264" s="60">
        <f>INDEX('PERSONALIZADA OMIE + B '!$B$64:$H$67,MATCH('.'!$C1264,'PERSONALIZADA OMIE + B '!$B$64:$B$67,0),MATCH('.'!K$5,'PERSONALIZADA OMIE + B '!$B$64:$H$64,0))</f>
        <v>5.5827197260273971E-2</v>
      </c>
      <c r="L1264" s="60">
        <f>INDEX('PERSONALIZADA OMIE + B '!$B$64:$H$67,MATCH('.'!$C1264,'PERSONALIZADA OMIE + B '!$B$64:$B$67,0),MATCH('.'!L$5,'PERSONALIZADA OMIE + B '!$B$64:$H$64,0))</f>
        <v>2.9089372602739725E-2</v>
      </c>
      <c r="M1264" s="60">
        <f>INDEX('PERSONALIZADA OMIE + B '!$B$64:$H$67,MATCH('.'!$C1264,'PERSONALIZADA OMIE + B '!$B$64:$B$67,0),MATCH('.'!M$5,'PERSONALIZADA OMIE + B '!$B$64:$H$64,0))</f>
        <v>1.2278175342465752E-2</v>
      </c>
      <c r="N1264" s="60">
        <f>INDEX('PERSONALIZADA OMIE + B '!$B$64:$H$67,MATCH('.'!$C1264,'PERSONALIZADA OMIE + B '!$B$64:$B$67,0),MATCH('.'!N$5,'PERSONALIZADA OMIE + B '!$B$64:$H$64,0))</f>
        <v>1.0647487671232877E-2</v>
      </c>
      <c r="O1264" s="60">
        <f>INDEX('PERSONALIZADA OMIE + B '!$B$64:$H$67,MATCH('.'!$C1264,'PERSONALIZADA OMIE + B '!$B$64:$B$67,0),MATCH('.'!O$5,'PERSONALIZADA OMIE + B '!$B$64:$H$64,0))</f>
        <v>6.8872630136986293E-3</v>
      </c>
      <c r="P1264" s="60">
        <f>INDEX('PERSONALIZADA OMIE + B '!$B$64:$H$67,MATCH('.'!$C1264,'PERSONALIZADA OMIE + B '!$B$64:$B$67,0),MATCH('.'!P$5,'PERSONALIZADA OMIE + B '!$B$64:$H$64,0))</f>
        <v>3.9514712328767125E-3</v>
      </c>
    </row>
    <row r="1265" spans="1:16">
      <c r="A1265" s="3" t="str">
        <f t="shared" si="1001"/>
        <v>6.1TDDICIEMBRE-25PERSONALIZADA OMIE + B</v>
      </c>
      <c r="B1265" s="37" t="str">
        <f t="shared" si="1002"/>
        <v>PERSONALIZADA OMIE + B</v>
      </c>
      <c r="C1265" s="3" t="s">
        <v>32</v>
      </c>
      <c r="D1265" s="38" t="str">
        <f>W34</f>
        <v>DICIEMBRE-25</v>
      </c>
      <c r="E1265" s="60" cm="1">
        <f t="array" ref="E1265">IFERROR(_xlfn.IFS($C1265="6.1TD",(INDEX('PERSONALIZADA OMIE + B '!$E$44:$L$56,MATCH($D1265,'PERSONALIZADA OMIE + B '!$E$44:$E$56,0),MATCH(E$5,'PERSONALIZADA OMIE + B '!$E$44:$L$44,0))/1000),$C1265="3.0TD",(INDEX('PERSONALIZADA OMIE + B '!$X$44:$AE$56,MATCH($D1265,'PERSONALIZADA OMIE + B '!$X$44:$X$56,0),MATCH(E$5,'PERSONALIZADA OMIE + B '!$X$44:$AE$44,0))/1000),$C1265="2.0TD",(INDEX('PERSONALIZADA OMIE + B '!$AR$44:$AV$56,MATCH($D1265,'PERSONALIZADA OMIE + B '!$AR$44:$AR$56,0),MATCH(E$5,'PERSONALIZADA OMIE + B '!$AR$44:$AV$44,0))/1000)),0)</f>
        <v>0.13349025687654834</v>
      </c>
      <c r="F1265" s="60" cm="1">
        <f t="array" ref="F1265">IFERROR(_xlfn.IFS($C1265="6.1TD",(INDEX('PERSONALIZADA OMIE + B '!$E$44:$L$56,MATCH($D1265,'PERSONALIZADA OMIE + B '!$E$44:$E$56,0),MATCH(F$5,'PERSONALIZADA OMIE + B '!$E$44:$L$44,0))/1000),$C1265="3.0TD",(INDEX('PERSONALIZADA OMIE + B '!$X$44:$AE$56,MATCH($D1265,'PERSONALIZADA OMIE + B '!$X$44:$X$56,0),MATCH(F$5,'PERSONALIZADA OMIE + B '!$X$44:$AE$44,0))/1000),$C1265="2.0TD",(INDEX('PERSONALIZADA OMIE + B '!$AR$44:$AV$56,MATCH($D1265,'PERSONALIZADA OMIE + B '!$AR$44:$AR$56,0),MATCH(F$5,'PERSONALIZADA OMIE + B '!$AR$44:$AV$44,0))/1000)),0)</f>
        <v>0.1161210005371776</v>
      </c>
      <c r="G1265" s="60" cm="1">
        <f t="array" ref="G1265">IFERROR(_xlfn.IFS($C1265="6.1TD",(INDEX('PERSONALIZADA OMIE + B '!$E$44:$L$56,MATCH($D1265,'PERSONALIZADA OMIE + B '!$E$44:$E$56,0),MATCH(G$5,'PERSONALIZADA OMIE + B '!$E$44:$L$44,0))/1000),$C1265="3.0TD",(INDEX('PERSONALIZADA OMIE + B '!$X$44:$AE$56,MATCH($D1265,'PERSONALIZADA OMIE + B '!$X$44:$X$56,0),MATCH(G$5,'PERSONALIZADA OMIE + B '!$X$44:$AE$44,0))/1000),$C1265="2.0TD",(INDEX('PERSONALIZADA OMIE + B '!$AR$44:$AV$56,MATCH($D1265,'PERSONALIZADA OMIE + B '!$AR$44:$AR$56,0),MATCH(G$5,'PERSONALIZADA OMIE + B '!$AR$44:$AV$44,0))/1000)),0)</f>
        <v>8.0688007209743007E-2</v>
      </c>
      <c r="H1265" s="60" cm="1">
        <f t="array" ref="H1265">IFERROR(_xlfn.IFS($C1265="6.1TD",(INDEX('PERSONALIZADA OMIE + B '!$E$44:$L$56,MATCH($D1265,'PERSONALIZADA OMIE + B '!$E$44:$E$56,0),MATCH(H$5,'PERSONALIZADA OMIE + B '!$E$44:$L$44,0))/1000),$C1265="3.0TD",(INDEX('PERSONALIZADA OMIE + B '!$X$44:$AE$56,MATCH($D1265,'PERSONALIZADA OMIE + B '!$X$44:$X$56,0),MATCH(H$5,'PERSONALIZADA OMIE + B '!$X$44:$AE$44,0))/1000),$C1265="2.0TD",(INDEX('PERSONALIZADA OMIE + B '!$AR$44:$AV$56,MATCH($D1265,'PERSONALIZADA OMIE + B '!$AR$44:$AR$56,0),MATCH(H$5,'PERSONALIZADA OMIE + B '!$AR$44:$AV$44,0))/1000)),0)</f>
        <v>0</v>
      </c>
      <c r="I1265" s="60" cm="1">
        <f t="array" ref="I1265">IFERROR(_xlfn.IFS($C1265="6.1TD",(INDEX('PERSONALIZADA OMIE + B '!$E$44:$L$56,MATCH($D1265,'PERSONALIZADA OMIE + B '!$E$44:$E$56,0),MATCH(I$5,'PERSONALIZADA OMIE + B '!$E$44:$L$44,0))/1000),$C1265="3.0TD",(INDEX('PERSONALIZADA OMIE + B '!$X$44:$AE$56,MATCH($D1265,'PERSONALIZADA OMIE + B '!$X$44:$X$56,0),MATCH(I$5,'PERSONALIZADA OMIE + B '!$X$44:$AE$44,0))/1000),$C1265="2.0TD",(INDEX('PERSONALIZADA OMIE + B '!$AR$44:$AV$56,MATCH($D1265,'PERSONALIZADA OMIE + B '!$AR$44:$AR$56,0),MATCH(I$5,'PERSONALIZADA OMIE + B '!$AR$44:$AV$44,0))/1000)),0)</f>
        <v>0</v>
      </c>
      <c r="J1265" s="60" cm="1">
        <f t="array" ref="J1265">IFERROR(_xlfn.IFS($C1265="6.1TD",(INDEX('PERSONALIZADA OMIE + B '!$E$44:$L$56,MATCH($D1265,'PERSONALIZADA OMIE + B '!$E$44:$E$56,0),MATCH(J$5,'PERSONALIZADA OMIE + B '!$E$44:$L$44,0))/1000),$C1265="3.0TD",(INDEX('PERSONALIZADA OMIE + B '!$X$44:$AE$56,MATCH($D1265,'PERSONALIZADA OMIE + B '!$X$44:$X$56,0),MATCH(J$5,'PERSONALIZADA OMIE + B '!$X$44:$AE$44,0))/1000),$C1265="2.0TD",(INDEX('PERSONALIZADA OMIE + B '!$AR$44:$AV$56,MATCH($D1265,'PERSONALIZADA OMIE + B '!$AR$44:$AR$56,0),MATCH(J$5,'PERSONALIZADA OMIE + B '!$AR$44:$AV$44,0))/1000)),0)</f>
        <v>7.5105198335854093E-2</v>
      </c>
      <c r="K1265" s="60">
        <f>INDEX('PERSONALIZADA OMIE + B '!$B$64:$H$67,MATCH('.'!$C1265,'PERSONALIZADA OMIE + B '!$B$64:$B$67,0),MATCH('.'!K$5,'PERSONALIZADA OMIE + B '!$B$64:$H$64,0))</f>
        <v>8.1083200000000008E-2</v>
      </c>
      <c r="L1265" s="60">
        <f>INDEX('PERSONALIZADA OMIE + B '!$B$64:$H$67,MATCH('.'!$C1265,'PERSONALIZADA OMIE + B '!$B$64:$B$67,0),MATCH('.'!L$5,'PERSONALIZADA OMIE + B '!$B$64:$H$64,0))</f>
        <v>4.2506052054794519E-2</v>
      </c>
      <c r="M1265" s="60">
        <f>INDEX('PERSONALIZADA OMIE + B '!$B$64:$H$67,MATCH('.'!$C1265,'PERSONALIZADA OMIE + B '!$B$64:$B$67,0),MATCH('.'!M$5,'PERSONALIZADA OMIE + B '!$B$64:$H$64,0))</f>
        <v>1.8635290410958905E-2</v>
      </c>
      <c r="N1265" s="60">
        <f>INDEX('PERSONALIZADA OMIE + B '!$B$64:$H$67,MATCH('.'!$C1265,'PERSONALIZADA OMIE + B '!$B$64:$B$67,0),MATCH('.'!N$5,'PERSONALIZADA OMIE + B '!$B$64:$H$64,0))</f>
        <v>1.4777613698630138E-2</v>
      </c>
      <c r="O1265" s="60">
        <f>INDEX('PERSONALIZADA OMIE + B '!$B$64:$H$67,MATCH('.'!$C1265,'PERSONALIZADA OMIE + B '!$B$64:$B$67,0),MATCH('.'!O$5,'PERSONALIZADA OMIE + B '!$B$64:$H$64,0))</f>
        <v>5.8222273972602734E-3</v>
      </c>
      <c r="P1265" s="60">
        <f>INDEX('PERSONALIZADA OMIE + B '!$B$64:$H$67,MATCH('.'!$C1265,'PERSONALIZADA OMIE + B '!$B$64:$B$67,0),MATCH('.'!P$5,'PERSONALIZADA OMIE + B '!$B$64:$H$64,0))</f>
        <v>2.7511808219178083E-3</v>
      </c>
    </row>
    <row r="1266" spans="1:16">
      <c r="B1266" s="37"/>
      <c r="D1266" s="38"/>
      <c r="E1266" s="60"/>
      <c r="F1266" s="60"/>
      <c r="G1266" s="60"/>
      <c r="H1266" s="60"/>
      <c r="I1266" s="60"/>
      <c r="J1266" s="60"/>
      <c r="K1266" s="192"/>
      <c r="L1266" s="192"/>
      <c r="M1266" s="192"/>
      <c r="N1266" s="192"/>
      <c r="O1266" s="192"/>
      <c r="P1266" s="192"/>
    </row>
    <row r="1267" spans="1:16">
      <c r="B1267" s="37"/>
      <c r="D1267" s="38"/>
      <c r="E1267" s="60"/>
      <c r="F1267" s="60"/>
      <c r="G1267" s="60"/>
      <c r="H1267" s="60"/>
      <c r="I1267" s="60"/>
      <c r="J1267" s="60"/>
      <c r="K1267" s="192"/>
      <c r="L1267" s="192"/>
      <c r="M1267" s="192"/>
      <c r="N1267" s="192"/>
      <c r="O1267" s="192"/>
      <c r="P1267" s="192"/>
    </row>
    <row r="1268" spans="1:16">
      <c r="B1268" s="37"/>
      <c r="D1268" s="33"/>
      <c r="E1268" s="36"/>
      <c r="F1268" s="36"/>
      <c r="G1268" s="36"/>
      <c r="H1268" s="36"/>
      <c r="I1268" s="36"/>
      <c r="J1268" s="36"/>
      <c r="K1268" s="36"/>
      <c r="L1268" s="36"/>
      <c r="M1268" s="36"/>
      <c r="N1268" s="36"/>
      <c r="O1268" s="36"/>
      <c r="P1268" s="36"/>
    </row>
    <row r="1269" spans="1:16">
      <c r="B1269" s="37"/>
      <c r="D1269" s="33"/>
      <c r="E1269" s="36"/>
      <c r="F1269" s="36"/>
      <c r="G1269" s="36"/>
      <c r="H1269" s="36"/>
      <c r="I1269" s="36"/>
      <c r="J1269" s="36"/>
      <c r="K1269" s="36"/>
      <c r="L1269" s="36"/>
      <c r="M1269" s="36"/>
      <c r="N1269" s="36"/>
      <c r="O1269" s="36"/>
      <c r="P1269" s="36"/>
    </row>
    <row r="1272" spans="1:16" ht="26.45" customHeight="1" thickBot="1">
      <c r="A1272" s="10" t="s">
        <v>44</v>
      </c>
    </row>
    <row r="1273" spans="1:16">
      <c r="A1273" s="11"/>
      <c r="B1273" s="12"/>
      <c r="C1273" s="12"/>
      <c r="D1273" s="12"/>
      <c r="E1273" s="12"/>
      <c r="F1273" s="12"/>
      <c r="G1273" s="12"/>
      <c r="H1273" s="12"/>
      <c r="I1273" s="13"/>
    </row>
    <row r="1274" spans="1:16">
      <c r="A1274" s="14" t="s">
        <v>33</v>
      </c>
      <c r="B1274" s="15" t="str">
        <f>'PETICION DATOS LUZ'!$E$8</f>
        <v>2.0TD</v>
      </c>
      <c r="C1274" s="16" t="str">
        <f>'PETICION DATOS LUZ'!$O$7</f>
        <v>MARZO-26</v>
      </c>
      <c r="D1274" s="41" t="str">
        <f>'PETICION DATOS LUZ'!O57</f>
        <v>1P N3</v>
      </c>
      <c r="F1274" s="17"/>
      <c r="I1274" s="18"/>
    </row>
    <row r="1275" spans="1:16">
      <c r="A1275" s="14"/>
      <c r="I1275" s="18"/>
    </row>
    <row r="1276" spans="1:16">
      <c r="A1276" s="14"/>
      <c r="B1276" s="19" t="s">
        <v>3</v>
      </c>
      <c r="C1276" s="19" t="s">
        <v>4</v>
      </c>
      <c r="D1276" s="19" t="s">
        <v>5</v>
      </c>
      <c r="E1276" s="19" t="s">
        <v>6</v>
      </c>
      <c r="F1276" s="19" t="s">
        <v>7</v>
      </c>
      <c r="G1276" s="19" t="s">
        <v>8</v>
      </c>
      <c r="I1276" s="18"/>
    </row>
    <row r="1277" spans="1:16">
      <c r="A1277" s="20" t="s">
        <v>34</v>
      </c>
      <c r="B1277" s="21">
        <f>'PETICION DATOS LUZ'!$E$28</f>
        <v>11.95</v>
      </c>
      <c r="C1277" s="21">
        <f>'PETICION DATOS LUZ'!$E$29</f>
        <v>11.95</v>
      </c>
      <c r="D1277" s="21">
        <f>'PETICION DATOS LUZ'!$E$30</f>
        <v>0</v>
      </c>
      <c r="E1277" s="21">
        <f>'PETICION DATOS LUZ'!$E$31</f>
        <v>0</v>
      </c>
      <c r="F1277" s="21">
        <f>'PETICION DATOS LUZ'!$E$32</f>
        <v>0</v>
      </c>
      <c r="G1277" s="21">
        <f>'PETICION DATOS LUZ'!$E$33</f>
        <v>0</v>
      </c>
      <c r="I1277" s="18"/>
    </row>
    <row r="1278" spans="1:16">
      <c r="A1278" s="20" t="s">
        <v>35</v>
      </c>
      <c r="B1278" s="22">
        <f>'PETICION DATOS LUZ'!$E$39</f>
        <v>786</v>
      </c>
      <c r="C1278" s="22">
        <f>'PETICION DATOS LUZ'!$E$40</f>
        <v>774</v>
      </c>
      <c r="D1278" s="22">
        <f>'PETICION DATOS LUZ'!$E$41</f>
        <v>1430</v>
      </c>
      <c r="E1278" s="22">
        <f>'PETICION DATOS LUZ'!$E$42</f>
        <v>0</v>
      </c>
      <c r="F1278" s="22">
        <f>'PETICION DATOS LUZ'!$E$43</f>
        <v>0</v>
      </c>
      <c r="G1278" s="22">
        <f>'PETICION DATOS LUZ'!$E$44</f>
        <v>0</v>
      </c>
      <c r="I1278" s="18"/>
    </row>
    <row r="1279" spans="1:16">
      <c r="A1279" s="14"/>
      <c r="C1279" s="4"/>
      <c r="D1279" s="4"/>
      <c r="E1279" s="4"/>
      <c r="F1279" s="4"/>
      <c r="G1279" s="4"/>
      <c r="I1279" s="18"/>
    </row>
    <row r="1280" spans="1:16">
      <c r="A1280" s="20" t="s">
        <v>19</v>
      </c>
      <c r="B1280" s="23">
        <f>'PETICION DATOS LUZ'!$E$25</f>
        <v>31</v>
      </c>
      <c r="I1280" s="18"/>
    </row>
    <row r="1281" spans="1:19">
      <c r="A1281" s="14"/>
      <c r="I1281" s="18"/>
    </row>
    <row r="1282" spans="1:19">
      <c r="A1282" s="24" t="s">
        <v>42</v>
      </c>
      <c r="I1282" s="18"/>
    </row>
    <row r="1283" spans="1:19" ht="15.75" thickBot="1">
      <c r="I1283" s="18"/>
    </row>
    <row r="1284" spans="1:19" ht="15.75" thickBot="1">
      <c r="A1284" s="14" t="s">
        <v>37</v>
      </c>
      <c r="B1284" s="25">
        <f>VLOOKUP(B1274&amp;C1274&amp;D1274,$A$6:$P$1269,11,FALSE)</f>
        <v>9.3710720547945214E-2</v>
      </c>
      <c r="C1284" s="25">
        <f>VLOOKUP(B1274&amp;C1274&amp;D1274,$A$6:$P$1269,12,FALSE)</f>
        <v>5.4042254794520544E-2</v>
      </c>
      <c r="D1284" s="25">
        <f>VLOOKUP(B1274&amp;C1274&amp;D1274,$A$6:$P$1269,13,FALSE)</f>
        <v>0</v>
      </c>
      <c r="E1284" s="25">
        <f>VLOOKUP(B1274&amp;C1274&amp;D1274,$A$6:$P$1269,14,FALSE)</f>
        <v>0</v>
      </c>
      <c r="F1284" s="25">
        <f>VLOOKUP(B1274&amp;C1274&amp;D1274,$A$6:$P$1269,15,FALSE)</f>
        <v>0</v>
      </c>
      <c r="G1284" s="25">
        <f>VLOOKUP(B1274&amp;C1274&amp;D1274,$A$6:$P$1269,16,FALSE)</f>
        <v>0</v>
      </c>
      <c r="I1284" s="18"/>
      <c r="K1284" s="32"/>
    </row>
    <row r="1285" spans="1:19" ht="15.75" thickBot="1">
      <c r="A1285" s="14" t="s">
        <v>36</v>
      </c>
      <c r="B1285" s="25">
        <f>VLOOKUP(B1274&amp;C1274&amp;D1274,$A$6:$P$1269,5,FALSE)</f>
        <v>0.144398</v>
      </c>
      <c r="C1285" s="25">
        <f>VLOOKUP(B1274&amp;C1274&amp;D1274,$A$6:$P$1269,6,FALSE)</f>
        <v>0.144398</v>
      </c>
      <c r="D1285" s="25">
        <f>VLOOKUP(B1274&amp;C1274&amp;D1274,$A$6:$P$1269,7,FALSE)</f>
        <v>0.144398</v>
      </c>
      <c r="E1285" s="25">
        <f>VLOOKUP(B1274&amp;C1274&amp;D1274,$A$6:$P$1269,8,FALSE)</f>
        <v>0</v>
      </c>
      <c r="F1285" s="25">
        <f>VLOOKUP(B1274&amp;C1274&amp;D1274,$A$6:$P$1269,9,FALSE)</f>
        <v>0</v>
      </c>
      <c r="G1285" s="25">
        <f>VLOOKUP(B1274&amp;C1274&amp;D1274,$A$6:$P$1269,10,FALSE)</f>
        <v>0</v>
      </c>
      <c r="I1285" s="18"/>
      <c r="K1285" s="32"/>
    </row>
    <row r="1286" spans="1:19">
      <c r="A1286" s="14"/>
      <c r="I1286" s="18"/>
      <c r="K1286" s="32"/>
    </row>
    <row r="1287" spans="1:19">
      <c r="A1287" s="14"/>
      <c r="B1287" s="26" t="s">
        <v>39</v>
      </c>
      <c r="C1287" s="21">
        <f>((B1277*B1280*B1284)+(C1277*B1280*C1284)+(D1277*D1284*B1280)+(E1277*E1284*B1280)+(F1277*F1284*B1280)+(G1277*G1284*B1280)+'PETICION DATOS LUZ'!$E$35)</f>
        <v>54.735089715616439</v>
      </c>
      <c r="D1287" s="26" t="s">
        <v>40</v>
      </c>
      <c r="E1287" s="27">
        <f>(B1278*B1285)+(C1278*C1285)+(D1278*D1285)+(E1278*E1285)+(F1278*F1285)+(G1278*G1285)+'PETICION DATOS LUZ'!$E$47</f>
        <v>431.75001999999995</v>
      </c>
      <c r="F1287" s="26" t="s">
        <v>43</v>
      </c>
      <c r="G1287" s="26">
        <f>(C1287+E1287+G1288)*'PETICION DATOS LUZ'!$E$51</f>
        <v>2.4324255485780819</v>
      </c>
      <c r="H1287" s="26" t="s">
        <v>11</v>
      </c>
      <c r="I1287" s="28">
        <f>(G1287+E1287+C1287+G1288+'PETICION DATOS LUZ'!$E$48)*'PETICION DATOS LUZ'!$E$50</f>
        <v>103.02968240548083</v>
      </c>
      <c r="K1287" s="32"/>
    </row>
    <row r="1288" spans="1:19">
      <c r="A1288" s="14"/>
      <c r="F1288" s="26" t="s">
        <v>53</v>
      </c>
      <c r="G1288" s="26">
        <f>'PETICION DATOS LUZ'!$E$49</f>
        <v>0</v>
      </c>
      <c r="I1288" s="18"/>
    </row>
    <row r="1289" spans="1:19">
      <c r="A1289" s="20" t="s">
        <v>38</v>
      </c>
      <c r="B1289" s="27">
        <f>IFERROR(C1287+E1287+G1287+I1287+G1288+'PETICION DATOS LUZ'!$E$48,"")</f>
        <v>593.64721766967534</v>
      </c>
      <c r="D1289" s="26" t="s">
        <v>48</v>
      </c>
      <c r="E1289" s="1">
        <f>IFERROR('PETICION DATOS LUZ'!E53-'.'!B1289,"")</f>
        <v>44.722782330324662</v>
      </c>
      <c r="I1289" s="18"/>
    </row>
    <row r="1290" spans="1:19">
      <c r="A1290" s="14"/>
      <c r="I1290" s="18"/>
    </row>
    <row r="1291" spans="1:19" ht="15.75" thickBot="1">
      <c r="A1291" s="29"/>
      <c r="B1291" s="30"/>
      <c r="C1291" s="30"/>
      <c r="D1291" s="30"/>
      <c r="E1291" s="30"/>
      <c r="F1291" s="30"/>
      <c r="G1291" s="30"/>
      <c r="H1291" s="30"/>
      <c r="I1291" s="31"/>
    </row>
    <row r="1294" spans="1:19" ht="19.5" thickBot="1">
      <c r="A1294" s="10" t="s">
        <v>45</v>
      </c>
      <c r="K1294" s="10" t="s">
        <v>45</v>
      </c>
    </row>
    <row r="1295" spans="1:19">
      <c r="A1295" s="11"/>
      <c r="B1295" s="12"/>
      <c r="C1295" s="12"/>
      <c r="D1295" s="12"/>
      <c r="E1295" s="12"/>
      <c r="F1295" s="12"/>
      <c r="G1295" s="12"/>
      <c r="H1295" s="12"/>
      <c r="I1295" s="13"/>
      <c r="K1295" s="11"/>
      <c r="L1295" s="12"/>
      <c r="M1295" s="12"/>
      <c r="N1295" s="12"/>
      <c r="O1295" s="12"/>
      <c r="P1295" s="12"/>
      <c r="Q1295" s="12"/>
      <c r="R1295" s="12"/>
      <c r="S1295" s="13"/>
    </row>
    <row r="1296" spans="1:19">
      <c r="A1296" s="14" t="s">
        <v>33</v>
      </c>
      <c r="B1296" s="15" t="str">
        <f>'PETICION DATOS LUZ'!$E$8</f>
        <v>2.0TD</v>
      </c>
      <c r="C1296" s="16" t="str">
        <f>'PETICION DATOS LUZ'!$O$7</f>
        <v>MARZO-26</v>
      </c>
      <c r="D1296" s="578" t="s">
        <v>70</v>
      </c>
      <c r="E1296" s="579"/>
      <c r="F1296" s="17"/>
      <c r="I1296" s="18"/>
      <c r="K1296" s="14" t="s">
        <v>33</v>
      </c>
      <c r="L1296" s="15" t="str">
        <f>'PETICION DATOS LUZ'!$E$8</f>
        <v>2.0TD</v>
      </c>
      <c r="M1296" s="16" t="str">
        <f>'PETICION DATOS LUZ'!$O$7</f>
        <v>MARZO-26</v>
      </c>
      <c r="N1296" s="578" t="s">
        <v>71</v>
      </c>
      <c r="O1296" s="579"/>
      <c r="P1296" s="17"/>
      <c r="S1296" s="18"/>
    </row>
    <row r="1297" spans="1:19">
      <c r="A1297" s="14"/>
      <c r="I1297" s="18"/>
      <c r="K1297" s="14"/>
      <c r="S1297" s="18"/>
    </row>
    <row r="1298" spans="1:19">
      <c r="A1298" s="14"/>
      <c r="B1298" s="19" t="s">
        <v>3</v>
      </c>
      <c r="C1298" s="19" t="s">
        <v>4</v>
      </c>
      <c r="D1298" s="19" t="s">
        <v>5</v>
      </c>
      <c r="E1298" s="19" t="s">
        <v>6</v>
      </c>
      <c r="F1298" s="19" t="s">
        <v>7</v>
      </c>
      <c r="G1298" s="19" t="s">
        <v>8</v>
      </c>
      <c r="I1298" s="18"/>
      <c r="K1298" s="14"/>
      <c r="L1298" s="19" t="s">
        <v>3</v>
      </c>
      <c r="M1298" s="19" t="s">
        <v>4</v>
      </c>
      <c r="N1298" s="19" t="s">
        <v>5</v>
      </c>
      <c r="O1298" s="19" t="s">
        <v>6</v>
      </c>
      <c r="P1298" s="19" t="s">
        <v>7</v>
      </c>
      <c r="Q1298" s="19" t="s">
        <v>8</v>
      </c>
      <c r="S1298" s="18"/>
    </row>
    <row r="1299" spans="1:19">
      <c r="A1299" s="20" t="s">
        <v>34</v>
      </c>
      <c r="B1299" s="21">
        <f>'PETICION DATOS LUZ'!$E$28</f>
        <v>11.95</v>
      </c>
      <c r="C1299" s="21">
        <f>'PETICION DATOS LUZ'!$E$29</f>
        <v>11.95</v>
      </c>
      <c r="D1299" s="21">
        <f>'PETICION DATOS LUZ'!$E$30</f>
        <v>0</v>
      </c>
      <c r="E1299" s="21">
        <f>'PETICION DATOS LUZ'!$E$31</f>
        <v>0</v>
      </c>
      <c r="F1299" s="21">
        <f>'PETICION DATOS LUZ'!$E$32</f>
        <v>0</v>
      </c>
      <c r="G1299" s="21">
        <f>'PETICION DATOS LUZ'!$E$33</f>
        <v>0</v>
      </c>
      <c r="I1299" s="18"/>
      <c r="K1299" s="20" t="s">
        <v>34</v>
      </c>
      <c r="L1299" s="21">
        <f>'PETICION DATOS LUZ'!$E$28</f>
        <v>11.95</v>
      </c>
      <c r="M1299" s="21">
        <f>'PETICION DATOS LUZ'!$E$29</f>
        <v>11.95</v>
      </c>
      <c r="N1299" s="21">
        <f>'PETICION DATOS LUZ'!$E$30</f>
        <v>0</v>
      </c>
      <c r="O1299" s="21">
        <f>'PETICION DATOS LUZ'!$E$31</f>
        <v>0</v>
      </c>
      <c r="P1299" s="21">
        <f>'PETICION DATOS LUZ'!$E$32</f>
        <v>0</v>
      </c>
      <c r="Q1299" s="21">
        <f>'PETICION DATOS LUZ'!$E$33</f>
        <v>0</v>
      </c>
      <c r="S1299" s="18"/>
    </row>
    <row r="1300" spans="1:19">
      <c r="A1300" s="20" t="s">
        <v>35</v>
      </c>
      <c r="B1300" s="22">
        <f>'PETICION DATOS LUZ'!$E$39</f>
        <v>786</v>
      </c>
      <c r="C1300" s="22">
        <f>'PETICION DATOS LUZ'!$E$40</f>
        <v>774</v>
      </c>
      <c r="D1300" s="22">
        <f>'PETICION DATOS LUZ'!$E$41</f>
        <v>1430</v>
      </c>
      <c r="E1300" s="22">
        <f>'PETICION DATOS LUZ'!$E$42</f>
        <v>0</v>
      </c>
      <c r="F1300" s="22">
        <f>'PETICION DATOS LUZ'!$E$43</f>
        <v>0</v>
      </c>
      <c r="G1300" s="22">
        <f>'PETICION DATOS LUZ'!$E$44</f>
        <v>0</v>
      </c>
      <c r="I1300" s="18"/>
      <c r="K1300" s="20" t="s">
        <v>35</v>
      </c>
      <c r="L1300" s="22">
        <f>'PETICION DATOS LUZ'!$E$39</f>
        <v>786</v>
      </c>
      <c r="M1300" s="22">
        <f>'PETICION DATOS LUZ'!$E$40</f>
        <v>774</v>
      </c>
      <c r="N1300" s="22">
        <f>'PETICION DATOS LUZ'!$E$41</f>
        <v>1430</v>
      </c>
      <c r="O1300" s="22">
        <f>'PETICION DATOS LUZ'!$E$42</f>
        <v>0</v>
      </c>
      <c r="P1300" s="22">
        <f>'PETICION DATOS LUZ'!$E$43</f>
        <v>0</v>
      </c>
      <c r="Q1300" s="22">
        <f>'PETICION DATOS LUZ'!$E$44</f>
        <v>0</v>
      </c>
      <c r="S1300" s="18"/>
    </row>
    <row r="1301" spans="1:19">
      <c r="A1301" s="14"/>
      <c r="C1301" s="4"/>
      <c r="D1301" s="4"/>
      <c r="E1301" s="4"/>
      <c r="F1301" s="4"/>
      <c r="G1301" s="4"/>
      <c r="I1301" s="18"/>
      <c r="K1301" s="14"/>
      <c r="M1301" s="4"/>
      <c r="N1301" s="4"/>
      <c r="O1301" s="4"/>
      <c r="P1301" s="4"/>
      <c r="Q1301" s="4"/>
      <c r="S1301" s="18"/>
    </row>
    <row r="1302" spans="1:19">
      <c r="A1302" s="20" t="s">
        <v>19</v>
      </c>
      <c r="B1302" s="23">
        <f>'PETICION DATOS LUZ'!$E$25</f>
        <v>31</v>
      </c>
      <c r="I1302" s="18"/>
      <c r="K1302" s="20" t="s">
        <v>19</v>
      </c>
      <c r="L1302" s="23">
        <f>'PETICION DATOS LUZ'!$E$25</f>
        <v>31</v>
      </c>
      <c r="S1302" s="18"/>
    </row>
    <row r="1303" spans="1:19">
      <c r="A1303" s="14"/>
      <c r="I1303" s="18"/>
      <c r="K1303" s="14"/>
      <c r="S1303" s="18"/>
    </row>
    <row r="1304" spans="1:19">
      <c r="A1304" s="24" t="s">
        <v>42</v>
      </c>
      <c r="I1304" s="18"/>
      <c r="K1304" s="24" t="s">
        <v>42</v>
      </c>
      <c r="S1304" s="18"/>
    </row>
    <row r="1305" spans="1:19" ht="15.75" thickBot="1">
      <c r="I1305" s="18"/>
      <c r="S1305" s="18"/>
    </row>
    <row r="1306" spans="1:19" ht="15.75" thickBot="1">
      <c r="A1306" s="14" t="s">
        <v>37</v>
      </c>
      <c r="B1306" s="25">
        <f>VLOOKUP(B1296&amp;C1296&amp;D1296,$A$6:$P$1269,11,FALSE)</f>
        <v>7.5902501369863012E-2</v>
      </c>
      <c r="C1306" s="25">
        <f>VLOOKUP(B1296&amp;C1296&amp;D1296,$A$6:$P$1269,12,FALSE)</f>
        <v>1.9874602739726028E-3</v>
      </c>
      <c r="D1306" s="25">
        <f>VLOOKUP(B1296&amp;C1296&amp;D1296,$A$6:$P$1269,13,FALSE)</f>
        <v>0</v>
      </c>
      <c r="E1306" s="25">
        <f>VLOOKUP(B1296&amp;C1296&amp;D1296,$A$6:$P$1269,14,FALSE)</f>
        <v>0</v>
      </c>
      <c r="F1306" s="25">
        <f>VLOOKUP(B1296&amp;C1296&amp;D1296,$A$6:$P$1269,15,FALSE)</f>
        <v>0</v>
      </c>
      <c r="G1306" s="25">
        <f>VLOOKUP(B1296&amp;C1296&amp;D1296,$A$6:$P$1269,16,FALSE)</f>
        <v>0</v>
      </c>
      <c r="I1306" s="18"/>
      <c r="K1306" s="14" t="s">
        <v>37</v>
      </c>
      <c r="L1306" s="25">
        <f>VLOOKUP(L1296&amp;M1296&amp;N1296,$A$6:$P$1269,11,FALSE)</f>
        <v>7.5902501369863012E-2</v>
      </c>
      <c r="M1306" s="25">
        <f>VLOOKUP(L1296&amp;M1296&amp;N1296,$A$6:$P$1269,12,FALSE)</f>
        <v>1.9874602739726028E-3</v>
      </c>
      <c r="N1306" s="25">
        <f>VLOOKUP(L1296&amp;M1296&amp;N1296,$A$6:$P$1269,13,FALSE)</f>
        <v>0</v>
      </c>
      <c r="O1306" s="25">
        <f>VLOOKUP(L1296&amp;M1296&amp;N1296,$A$6:$P$1269,14,FALSE)</f>
        <v>0</v>
      </c>
      <c r="P1306" s="25">
        <f>VLOOKUP(L1296&amp;M1296&amp;N1296,$A$6:$P$1269,15,FALSE)</f>
        <v>0</v>
      </c>
      <c r="Q1306" s="25">
        <f>VLOOKUP(L1296&amp;M1296&amp;N1296,$A$6:$P$1269,16,FALSE)</f>
        <v>0</v>
      </c>
      <c r="S1306" s="18"/>
    </row>
    <row r="1307" spans="1:19" ht="15.75" thickBot="1">
      <c r="A1307" s="14" t="s">
        <v>36</v>
      </c>
      <c r="B1307" s="25">
        <f>VLOOKUP(B1296&amp;C1296&amp;D1296,$A$6:$P$1269,5,FALSE)</f>
        <v>0.234345</v>
      </c>
      <c r="C1307" s="25">
        <f>VLOOKUP(B1296&amp;C1296&amp;D1296,$A$6:$P$1269,6,FALSE)</f>
        <v>0.162388</v>
      </c>
      <c r="D1307" s="25">
        <f>VLOOKUP(B1296&amp;C1296&amp;D1296,$A$6:$P$1269,7,FALSE)</f>
        <v>0.13711000000000001</v>
      </c>
      <c r="E1307" s="25">
        <f>VLOOKUP(B1296&amp;C1296&amp;D1296,$A$6:$P$1269,8,FALSE)</f>
        <v>0</v>
      </c>
      <c r="F1307" s="25">
        <f>VLOOKUP(B1296&amp;C1296&amp;D1296,$A$6:$P$1269,9,FALSE)</f>
        <v>0</v>
      </c>
      <c r="G1307" s="25">
        <f>VLOOKUP(B1296&amp;C1296&amp;D1296,$A$6:$P$1269,10,FALSE)</f>
        <v>0</v>
      </c>
      <c r="I1307" s="18"/>
      <c r="K1307" s="14" t="s">
        <v>36</v>
      </c>
      <c r="L1307" s="25">
        <f>VLOOKUP(L1296&amp;M1296&amp;N1296,$A$6:$P$1269,5,FALSE)</f>
        <v>0.222528</v>
      </c>
      <c r="M1307" s="25">
        <f>VLOOKUP(L1296&amp;M1296&amp;N1296,$A$6:$P$1269,6,FALSE)</f>
        <v>0.15057100000000001</v>
      </c>
      <c r="N1307" s="25">
        <f>VLOOKUP(L1296&amp;M1296&amp;N1296,$A$6:$P$1269,7,FALSE)</f>
        <v>0.12529299999999999</v>
      </c>
      <c r="O1307" s="25">
        <f>VLOOKUP(L1296&amp;M1296&amp;N1296,$A$6:$P$1269,8,FALSE)</f>
        <v>0</v>
      </c>
      <c r="P1307" s="25">
        <f>VLOOKUP(L1296&amp;M1296&amp;N1296,$A$6:$P$1269,9,FALSE)</f>
        <v>0</v>
      </c>
      <c r="Q1307" s="25">
        <f>VLOOKUP(L1296&amp;M1296&amp;N1296,$A$6:$P$1269,10,FALSE)</f>
        <v>0</v>
      </c>
      <c r="S1307" s="18"/>
    </row>
    <row r="1308" spans="1:19">
      <c r="A1308" s="14"/>
      <c r="I1308" s="18"/>
      <c r="K1308" s="14"/>
      <c r="S1308" s="18"/>
    </row>
    <row r="1309" spans="1:19">
      <c r="A1309" s="14"/>
      <c r="B1309" s="26" t="s">
        <v>39</v>
      </c>
      <c r="C1309" s="21">
        <f>((B1299*B1302*B1306)+(C1299*B1302*C1306)+(D1299*D1306*B1302)+(E1299*E1306*B1302)+(F1299*F1306*B1302)+(G1299*G1306*B1302)+'PETICION DATOS LUZ'!$E$35)</f>
        <v>28.854336290958905</v>
      </c>
      <c r="D1309" s="26" t="s">
        <v>40</v>
      </c>
      <c r="E1309" s="27">
        <f>(B1300*B1307)+(C1300*C1307)+(D1300*D1307)+(E1300*E1307)+(F1300*F1307)+(G1300*G1307)+'PETICION DATOS LUZ'!$E$47</f>
        <v>505.950782</v>
      </c>
      <c r="F1309" s="26" t="s">
        <v>43</v>
      </c>
      <c r="G1309" s="26">
        <f>(C1309+E1309+G1310)*'PETICION DATOS LUZ'!$E$51</f>
        <v>2.6740255914547948</v>
      </c>
      <c r="H1309" s="26" t="s">
        <v>11</v>
      </c>
      <c r="I1309" s="28">
        <f>(G1309+E1309+C1309+G1310+'PETICION DATOS LUZ'!$E$48)*'PETICION DATOS LUZ'!$E$50</f>
        <v>113.22762021530689</v>
      </c>
      <c r="K1309" s="14"/>
      <c r="L1309" s="26" t="s">
        <v>39</v>
      </c>
      <c r="M1309" s="21">
        <f>((L1299*L1302*L1306)+(M1299*L1302*M1306)+(N1299*N1306*L1302)+(O1299*O1306*L1302)+(P1299*P1306*L1302)+(Q1299*Q1306*L1302)+'PETICION DATOS LUZ'!$E$35)</f>
        <v>28.854336290958905</v>
      </c>
      <c r="N1309" s="26" t="s">
        <v>40</v>
      </c>
      <c r="O1309" s="27">
        <f>(L1300*L1307)+(M1300*M1307)+(N1300*N1307)+(O1300*O1307)+(P1300*P1307)+(Q1300*Q1307)+'PETICION DATOS LUZ'!$E$47</f>
        <v>470.61795199999995</v>
      </c>
      <c r="P1309" s="26" t="s">
        <v>43</v>
      </c>
      <c r="Q1309" s="26">
        <f>(M1309+O1309+Q1310)*'PETICION DATOS LUZ'!$E$51</f>
        <v>2.4973614414547942</v>
      </c>
      <c r="R1309" s="26" t="s">
        <v>11</v>
      </c>
      <c r="S1309" s="28">
        <f>(Q1309+O1309+M1309+Q1310+'PETICION DATOS LUZ'!$E$48)*'PETICION DATOS LUZ'!$E$50</f>
        <v>105.77062644380686</v>
      </c>
    </row>
    <row r="1310" spans="1:19">
      <c r="A1310" s="14"/>
      <c r="F1310" s="26" t="s">
        <v>53</v>
      </c>
      <c r="G1310" s="26">
        <f>'PETICION DATOS LUZ'!$E$49</f>
        <v>0</v>
      </c>
      <c r="I1310" s="18"/>
      <c r="K1310" s="14"/>
      <c r="P1310" s="26" t="s">
        <v>53</v>
      </c>
      <c r="Q1310" s="26">
        <f>'PETICION DATOS LUZ'!$E$49</f>
        <v>0</v>
      </c>
      <c r="S1310" s="18"/>
    </row>
    <row r="1311" spans="1:19">
      <c r="A1311" s="20" t="s">
        <v>38</v>
      </c>
      <c r="B1311" s="27">
        <f>IFERROR(C1309+E1309+G1309+I1309+G1310+'PETICION DATOS LUZ'!$E$48,"")</f>
        <v>652.40676409772061</v>
      </c>
      <c r="D1311" s="26" t="s">
        <v>48</v>
      </c>
      <c r="E1311" s="1">
        <f>IFERROR('PETICION DATOS LUZ'!E75-'.'!B1311,"")</f>
        <v>-652.40676409772061</v>
      </c>
      <c r="I1311" s="18"/>
      <c r="K1311" s="20" t="s">
        <v>38</v>
      </c>
      <c r="L1311" s="27">
        <f>IFERROR(M1309+O1309+Q1309+S1309+Q1310+'PETICION DATOS LUZ'!$E$48,"")</f>
        <v>609.44027617622055</v>
      </c>
      <c r="N1311" s="26" t="s">
        <v>48</v>
      </c>
      <c r="O1311" s="1">
        <f>IFERROR('PETICION DATOS LUZ'!O75-'.'!L1311,"")</f>
        <v>-609.44027617622055</v>
      </c>
      <c r="S1311" s="18"/>
    </row>
    <row r="1312" spans="1:19">
      <c r="A1312" s="14"/>
      <c r="I1312" s="18"/>
      <c r="K1312" s="14"/>
      <c r="S1312" s="18"/>
    </row>
    <row r="1313" spans="1:19" ht="15.75" thickBot="1">
      <c r="A1313" s="29"/>
      <c r="B1313" s="30"/>
      <c r="C1313" s="30"/>
      <c r="D1313" s="30"/>
      <c r="E1313" s="30"/>
      <c r="F1313" s="30"/>
      <c r="G1313" s="30"/>
      <c r="H1313" s="30"/>
      <c r="I1313" s="31"/>
      <c r="K1313" s="29"/>
      <c r="L1313" s="30"/>
      <c r="M1313" s="30"/>
      <c r="N1313" s="30"/>
      <c r="O1313" s="30"/>
      <c r="P1313" s="30"/>
      <c r="Q1313" s="30"/>
      <c r="R1313" s="30"/>
      <c r="S1313" s="31"/>
    </row>
    <row r="1314" spans="1:19" ht="19.5" thickBot="1">
      <c r="A1314" s="10" t="s">
        <v>45</v>
      </c>
      <c r="K1314" s="10" t="s">
        <v>45</v>
      </c>
    </row>
    <row r="1315" spans="1:19">
      <c r="A1315" s="11"/>
      <c r="B1315" s="12"/>
      <c r="C1315" s="12"/>
      <c r="D1315" s="12"/>
      <c r="E1315" s="12"/>
      <c r="F1315" s="12"/>
      <c r="G1315" s="12"/>
      <c r="H1315" s="12"/>
      <c r="I1315" s="13"/>
      <c r="K1315" s="11"/>
      <c r="L1315" s="12"/>
      <c r="M1315" s="12"/>
      <c r="N1315" s="12"/>
      <c r="O1315" s="12"/>
      <c r="P1315" s="12"/>
      <c r="Q1315" s="12"/>
      <c r="R1315" s="12"/>
      <c r="S1315" s="13"/>
    </row>
    <row r="1316" spans="1:19">
      <c r="A1316" s="14" t="s">
        <v>33</v>
      </c>
      <c r="B1316" s="15" t="str">
        <f>'PETICION DATOS LUZ'!$E$8</f>
        <v>2.0TD</v>
      </c>
      <c r="C1316" s="16" t="str">
        <f>'PETICION DATOS LUZ'!$O$7</f>
        <v>MARZO-26</v>
      </c>
      <c r="D1316" s="578" t="s">
        <v>72</v>
      </c>
      <c r="E1316" s="579"/>
      <c r="F1316" s="17"/>
      <c r="I1316" s="18"/>
      <c r="K1316" s="14" t="s">
        <v>33</v>
      </c>
      <c r="L1316" s="15" t="str">
        <f>'PETICION DATOS LUZ'!$E$8</f>
        <v>2.0TD</v>
      </c>
      <c r="M1316" s="16" t="str">
        <f>'PETICION DATOS LUZ'!$O$7</f>
        <v>MARZO-26</v>
      </c>
      <c r="N1316" s="578" t="s">
        <v>73</v>
      </c>
      <c r="O1316" s="579"/>
      <c r="P1316" s="17"/>
      <c r="S1316" s="18"/>
    </row>
    <row r="1317" spans="1:19">
      <c r="A1317" s="14"/>
      <c r="I1317" s="18"/>
      <c r="K1317" s="14"/>
      <c r="S1317" s="18"/>
    </row>
    <row r="1318" spans="1:19">
      <c r="A1318" s="14"/>
      <c r="B1318" s="19" t="s">
        <v>3</v>
      </c>
      <c r="C1318" s="19" t="s">
        <v>4</v>
      </c>
      <c r="D1318" s="19" t="s">
        <v>5</v>
      </c>
      <c r="E1318" s="19" t="s">
        <v>6</v>
      </c>
      <c r="F1318" s="19" t="s">
        <v>7</v>
      </c>
      <c r="G1318" s="19" t="s">
        <v>8</v>
      </c>
      <c r="I1318" s="18"/>
      <c r="K1318" s="14"/>
      <c r="L1318" s="19" t="s">
        <v>3</v>
      </c>
      <c r="M1318" s="19" t="s">
        <v>4</v>
      </c>
      <c r="N1318" s="19" t="s">
        <v>5</v>
      </c>
      <c r="O1318" s="19" t="s">
        <v>6</v>
      </c>
      <c r="P1318" s="19" t="s">
        <v>7</v>
      </c>
      <c r="Q1318" s="19" t="s">
        <v>8</v>
      </c>
      <c r="S1318" s="18"/>
    </row>
    <row r="1319" spans="1:19">
      <c r="A1319" s="20" t="s">
        <v>34</v>
      </c>
      <c r="B1319" s="21">
        <f>'PETICION DATOS LUZ'!$E$28</f>
        <v>11.95</v>
      </c>
      <c r="C1319" s="21">
        <f>'PETICION DATOS LUZ'!$E$29</f>
        <v>11.95</v>
      </c>
      <c r="D1319" s="21">
        <f>'PETICION DATOS LUZ'!$E$30</f>
        <v>0</v>
      </c>
      <c r="E1319" s="21">
        <f>'PETICION DATOS LUZ'!$E$31</f>
        <v>0</v>
      </c>
      <c r="F1319" s="21">
        <f>'PETICION DATOS LUZ'!$E$32</f>
        <v>0</v>
      </c>
      <c r="G1319" s="21">
        <f>'PETICION DATOS LUZ'!$E$33</f>
        <v>0</v>
      </c>
      <c r="I1319" s="18"/>
      <c r="K1319" s="20" t="s">
        <v>34</v>
      </c>
      <c r="L1319" s="21">
        <f>'PETICION DATOS LUZ'!$E$28</f>
        <v>11.95</v>
      </c>
      <c r="M1319" s="21">
        <f>'PETICION DATOS LUZ'!$E$29</f>
        <v>11.95</v>
      </c>
      <c r="N1319" s="21">
        <f>'PETICION DATOS LUZ'!$E$30</f>
        <v>0</v>
      </c>
      <c r="O1319" s="21">
        <f>'PETICION DATOS LUZ'!$E$31</f>
        <v>0</v>
      </c>
      <c r="P1319" s="21">
        <f>'PETICION DATOS LUZ'!$E$32</f>
        <v>0</v>
      </c>
      <c r="Q1319" s="21">
        <f>'PETICION DATOS LUZ'!$E$33</f>
        <v>0</v>
      </c>
      <c r="S1319" s="18"/>
    </row>
    <row r="1320" spans="1:19">
      <c r="A1320" s="20" t="s">
        <v>35</v>
      </c>
      <c r="B1320" s="22">
        <f>'PETICION DATOS LUZ'!$E$39</f>
        <v>786</v>
      </c>
      <c r="C1320" s="22">
        <f>'PETICION DATOS LUZ'!$E$40</f>
        <v>774</v>
      </c>
      <c r="D1320" s="22">
        <f>'PETICION DATOS LUZ'!$E$41</f>
        <v>1430</v>
      </c>
      <c r="E1320" s="22">
        <f>'PETICION DATOS LUZ'!$E$42</f>
        <v>0</v>
      </c>
      <c r="F1320" s="22">
        <f>'PETICION DATOS LUZ'!$E$43</f>
        <v>0</v>
      </c>
      <c r="G1320" s="22">
        <f>'PETICION DATOS LUZ'!$E$44</f>
        <v>0</v>
      </c>
      <c r="I1320" s="18"/>
      <c r="K1320" s="20" t="s">
        <v>35</v>
      </c>
      <c r="L1320" s="22">
        <f>'PETICION DATOS LUZ'!$E$39</f>
        <v>786</v>
      </c>
      <c r="M1320" s="22">
        <f>'PETICION DATOS LUZ'!$E$40</f>
        <v>774</v>
      </c>
      <c r="N1320" s="22">
        <f>'PETICION DATOS LUZ'!$E$41</f>
        <v>1430</v>
      </c>
      <c r="O1320" s="22">
        <f>'PETICION DATOS LUZ'!$E$42</f>
        <v>0</v>
      </c>
      <c r="P1320" s="22">
        <f>'PETICION DATOS LUZ'!$E$43</f>
        <v>0</v>
      </c>
      <c r="Q1320" s="22">
        <f>'PETICION DATOS LUZ'!$E$44</f>
        <v>0</v>
      </c>
      <c r="S1320" s="18"/>
    </row>
    <row r="1321" spans="1:19">
      <c r="A1321" s="14"/>
      <c r="C1321" s="4"/>
      <c r="D1321" s="4"/>
      <c r="E1321" s="4"/>
      <c r="F1321" s="4"/>
      <c r="G1321" s="4"/>
      <c r="I1321" s="18"/>
      <c r="K1321" s="14"/>
      <c r="M1321" s="4"/>
      <c r="N1321" s="4"/>
      <c r="O1321" s="4"/>
      <c r="P1321" s="4"/>
      <c r="Q1321" s="4"/>
      <c r="S1321" s="18"/>
    </row>
    <row r="1322" spans="1:19">
      <c r="A1322" s="20" t="s">
        <v>19</v>
      </c>
      <c r="B1322" s="23">
        <f>'PETICION DATOS LUZ'!$E$25</f>
        <v>31</v>
      </c>
      <c r="I1322" s="18"/>
      <c r="K1322" s="20" t="s">
        <v>19</v>
      </c>
      <c r="L1322" s="23">
        <f>'PETICION DATOS LUZ'!$E$25</f>
        <v>31</v>
      </c>
      <c r="S1322" s="18"/>
    </row>
    <row r="1323" spans="1:19">
      <c r="A1323" s="14"/>
      <c r="I1323" s="18"/>
      <c r="K1323" s="14"/>
      <c r="S1323" s="18"/>
    </row>
    <row r="1324" spans="1:19">
      <c r="A1324" s="24" t="s">
        <v>42</v>
      </c>
      <c r="I1324" s="18"/>
      <c r="K1324" s="24" t="s">
        <v>42</v>
      </c>
      <c r="S1324" s="18"/>
    </row>
    <row r="1325" spans="1:19" ht="15.75" thickBot="1">
      <c r="I1325" s="18"/>
      <c r="S1325" s="18"/>
    </row>
    <row r="1326" spans="1:19" ht="15.75" thickBot="1">
      <c r="A1326" s="14" t="s">
        <v>37</v>
      </c>
      <c r="B1326" s="25">
        <f>VLOOKUP(B1316&amp;C1316&amp;D1316,$A$6:$P$1269,11,FALSE)</f>
        <v>7.5902501369863012E-2</v>
      </c>
      <c r="C1326" s="25">
        <f>VLOOKUP(B1316&amp;C1316&amp;D1316,$A$6:$P$1269,12,FALSE)</f>
        <v>1.9874602739726028E-3</v>
      </c>
      <c r="D1326" s="25">
        <f>VLOOKUP(B1316&amp;C1316&amp;D1316,$A$6:$P$1269,13,FALSE)</f>
        <v>0</v>
      </c>
      <c r="E1326" s="25">
        <f>VLOOKUP(B1316&amp;C1316&amp;D1316,$A$6:$P$1269,14,FALSE)</f>
        <v>0</v>
      </c>
      <c r="F1326" s="25">
        <f>VLOOKUP(B1316&amp;C1316&amp;D1316,$A$6:$P$1269,15,FALSE)</f>
        <v>0</v>
      </c>
      <c r="G1326" s="25">
        <f>VLOOKUP(B1316&amp;C1316&amp;D1316,$A$6:$P$1269,16,FALSE)</f>
        <v>0</v>
      </c>
      <c r="I1326" s="18"/>
      <c r="K1326" s="14" t="s">
        <v>37</v>
      </c>
      <c r="L1326" s="25">
        <f>VLOOKUP(L1316&amp;M1316&amp;N1316,$A$6:$P$1269,11,FALSE)</f>
        <v>9.7820309589041102E-2</v>
      </c>
      <c r="M1326" s="25">
        <f>VLOOKUP(L1316&amp;M1316&amp;N1316,$A$6:$P$1269,12,FALSE)</f>
        <v>5.1302528767123289E-2</v>
      </c>
      <c r="N1326" s="25">
        <f>VLOOKUP(L1316&amp;M1316&amp;N1316,$A$6:$P$1269,13,FALSE)</f>
        <v>0</v>
      </c>
      <c r="O1326" s="25">
        <f>VLOOKUP(L1316&amp;M1316&amp;N1316,$A$6:$P$1269,14,FALSE)</f>
        <v>0</v>
      </c>
      <c r="P1326" s="25">
        <f>VLOOKUP(L1316&amp;M1316&amp;N1316,$A$6:$P$1269,15,FALSE)</f>
        <v>0</v>
      </c>
      <c r="Q1326" s="25">
        <f>VLOOKUP(L1316&amp;M1316&amp;N1316,$A$6:$P$1269,16,FALSE)</f>
        <v>0</v>
      </c>
      <c r="S1326" s="18"/>
    </row>
    <row r="1327" spans="1:19" ht="15.75" thickBot="1">
      <c r="A1327" s="14" t="s">
        <v>36</v>
      </c>
      <c r="B1327" s="25">
        <f>VLOOKUP(B1316&amp;C1316&amp;D1316,$A$6:$P$1269,5,FALSE)</f>
        <v>0.216254</v>
      </c>
      <c r="C1327" s="25">
        <f>VLOOKUP(B1316&amp;C1316&amp;D1316,$A$6:$P$1269,6,FALSE)</f>
        <v>0.14429600000000001</v>
      </c>
      <c r="D1327" s="25">
        <f>VLOOKUP(B1316&amp;C1316&amp;D1316,$A$6:$P$1269,7,FALSE)</f>
        <v>0.119019</v>
      </c>
      <c r="E1327" s="25">
        <f>VLOOKUP(B1316&amp;C1316&amp;D1316,$A$6:$P$1269,8,FALSE)</f>
        <v>0</v>
      </c>
      <c r="F1327" s="25">
        <f>VLOOKUP(B1316&amp;C1316&amp;D1316,$A$6:$P$1269,9,FALSE)</f>
        <v>0</v>
      </c>
      <c r="G1327" s="25">
        <f>VLOOKUP(B1316&amp;C1316&amp;D1316,$A$6:$P$1269,10,FALSE)</f>
        <v>0</v>
      </c>
      <c r="I1327" s="18"/>
      <c r="K1327" s="14" t="s">
        <v>36</v>
      </c>
      <c r="L1327" s="25">
        <f>VLOOKUP(L1316&amp;M1316&amp;N1316,$A$6:$P$1269,5,FALSE)</f>
        <v>0.223219</v>
      </c>
      <c r="M1327" s="25">
        <f>VLOOKUP(L1316&amp;M1316&amp;N1316,$A$6:$P$1269,6,FALSE)</f>
        <v>0.15126100000000001</v>
      </c>
      <c r="N1327" s="25">
        <f>VLOOKUP(L1316&amp;M1316&amp;N1316,$A$6:$P$1269,7,FALSE)</f>
        <v>0.12598300000000001</v>
      </c>
      <c r="O1327" s="25">
        <f>VLOOKUP(L1316&amp;M1316&amp;N1316,$A$6:$P$1269,8,FALSE)</f>
        <v>0</v>
      </c>
      <c r="P1327" s="25">
        <f>VLOOKUP(L1316&amp;M1316&amp;N1316,$A$6:$P$1269,9,FALSE)</f>
        <v>0</v>
      </c>
      <c r="Q1327" s="25">
        <f>VLOOKUP(L1316&amp;M1316&amp;N1316,$A$6:$P$1269,10,FALSE)</f>
        <v>0</v>
      </c>
      <c r="S1327" s="18"/>
    </row>
    <row r="1328" spans="1:19">
      <c r="A1328" s="14"/>
      <c r="I1328" s="18"/>
      <c r="K1328" s="14"/>
      <c r="S1328" s="18"/>
    </row>
    <row r="1329" spans="1:19">
      <c r="A1329" s="14"/>
      <c r="B1329" s="26" t="s">
        <v>39</v>
      </c>
      <c r="C1329" s="21">
        <f>((B1319*B1322*B1326)+(C1319*B1322*C1326)+(D1319*D1326*B1322)+(E1319*E1326*B1322)+(F1319*F1326*B1322)+(G1319*G1326*B1322)+'PETICION DATOS LUZ'!$E$35)</f>
        <v>28.854336290958905</v>
      </c>
      <c r="D1329" s="26" t="s">
        <v>40</v>
      </c>
      <c r="E1329" s="27">
        <f>(B1320*B1327)+(C1320*C1327)+(D1320*D1327)+(E1320*E1327)+(F1320*F1327)+(G1320*G1327)+'PETICION DATOS LUZ'!$E$47</f>
        <v>451.85791800000004</v>
      </c>
      <c r="F1329" s="26" t="s">
        <v>43</v>
      </c>
      <c r="G1329" s="26">
        <f>(C1329+E1329+G1330)*'PETICION DATOS LUZ'!$E$51</f>
        <v>2.4035612714547945</v>
      </c>
      <c r="H1329" s="26" t="s">
        <v>11</v>
      </c>
      <c r="I1329" s="28">
        <f>(G1329+E1329+C1329+G1330+'PETICION DATOS LUZ'!$E$48)*'PETICION DATOS LUZ'!$E$50</f>
        <v>101.81132126810688</v>
      </c>
      <c r="K1329" s="14"/>
      <c r="L1329" s="26" t="s">
        <v>39</v>
      </c>
      <c r="M1329" s="21">
        <f>((L1319*L1322*L1326)+(M1319*L1322*M1326)+(N1319*N1326*L1322)+(O1319*O1326*L1322)+(P1319*P1326*L1322)+(Q1319*Q1326*L1322)+'PETICION DATOS LUZ'!$E$35)</f>
        <v>55.242555469041093</v>
      </c>
      <c r="N1329" s="26" t="s">
        <v>40</v>
      </c>
      <c r="O1329" s="27">
        <f>(L1320*L1327)+(M1320*M1327)+(N1320*N1327)+(O1320*O1327)+(P1320*P1327)+(Q1320*Q1327)+'PETICION DATOS LUZ'!$E$47</f>
        <v>472.68183799999997</v>
      </c>
      <c r="P1329" s="26" t="s">
        <v>43</v>
      </c>
      <c r="Q1329" s="26">
        <f>(M1329+O1329+Q1330)*'PETICION DATOS LUZ'!$E$51</f>
        <v>2.6396219673452057</v>
      </c>
      <c r="R1329" s="26" t="s">
        <v>11</v>
      </c>
      <c r="S1329" s="28">
        <f>(Q1329+O1329+M1329+Q1330+'PETICION DATOS LUZ'!$E$48)*'PETICION DATOS LUZ'!$E$50</f>
        <v>111.77544324164113</v>
      </c>
    </row>
    <row r="1330" spans="1:19">
      <c r="A1330" s="14"/>
      <c r="F1330" s="26" t="s">
        <v>53</v>
      </c>
      <c r="G1330" s="26">
        <f>'PETICION DATOS LUZ'!$E$49</f>
        <v>0</v>
      </c>
      <c r="I1330" s="18"/>
      <c r="K1330" s="14"/>
      <c r="P1330" s="26" t="s">
        <v>53</v>
      </c>
      <c r="Q1330" s="26">
        <f>'PETICION DATOS LUZ'!$E$49</f>
        <v>0</v>
      </c>
      <c r="S1330" s="18"/>
    </row>
    <row r="1331" spans="1:19">
      <c r="A1331" s="20" t="s">
        <v>38</v>
      </c>
      <c r="B1331" s="27">
        <f>IFERROR(C1329+E1329+G1329+I1329+G1330+'PETICION DATOS LUZ'!$E$48,"")</f>
        <v>586.62713683052061</v>
      </c>
      <c r="D1331" s="26" t="s">
        <v>48</v>
      </c>
      <c r="E1331" s="1">
        <f>IFERROR('PETICION DATOS LUZ'!E95-'.'!B1331,"")</f>
        <v>-586.62713683052061</v>
      </c>
      <c r="I1331" s="18"/>
      <c r="K1331" s="20" t="s">
        <v>38</v>
      </c>
      <c r="L1331" s="27">
        <f>IFERROR(M1329+O1329+Q1329+S1329+Q1330+'PETICION DATOS LUZ'!$E$48,"")</f>
        <v>644.03945867802747</v>
      </c>
      <c r="N1331" s="26" t="s">
        <v>48</v>
      </c>
      <c r="O1331" s="1">
        <f>IFERROR('PETICION DATOS LUZ'!O95-'.'!L1331,"")</f>
        <v>-644.03945867802747</v>
      </c>
      <c r="S1331" s="18"/>
    </row>
    <row r="1332" spans="1:19">
      <c r="A1332" s="14"/>
      <c r="I1332" s="18"/>
      <c r="K1332" s="14"/>
      <c r="S1332" s="18"/>
    </row>
    <row r="1333" spans="1:19" ht="15.75" thickBot="1">
      <c r="A1333" s="29"/>
      <c r="B1333" s="30"/>
      <c r="C1333" s="30"/>
      <c r="D1333" s="30"/>
      <c r="E1333" s="30"/>
      <c r="F1333" s="30"/>
      <c r="G1333" s="30"/>
      <c r="H1333" s="30"/>
      <c r="I1333" s="31"/>
      <c r="K1333" s="29"/>
      <c r="L1333" s="30"/>
      <c r="M1333" s="30"/>
      <c r="N1333" s="30"/>
      <c r="O1333" s="30"/>
      <c r="P1333" s="30"/>
      <c r="Q1333" s="30"/>
      <c r="R1333" s="30"/>
      <c r="S1333" s="31"/>
    </row>
    <row r="1334" spans="1:19" ht="19.5" thickBot="1">
      <c r="A1334" s="10" t="s">
        <v>45</v>
      </c>
      <c r="K1334" s="10" t="s">
        <v>45</v>
      </c>
    </row>
    <row r="1335" spans="1:19">
      <c r="A1335" s="11"/>
      <c r="B1335" s="12"/>
      <c r="C1335" s="12"/>
      <c r="D1335" s="12"/>
      <c r="E1335" s="12"/>
      <c r="F1335" s="12"/>
      <c r="G1335" s="12"/>
      <c r="H1335" s="12"/>
      <c r="I1335" s="13"/>
      <c r="K1335" s="11"/>
      <c r="L1335" s="12"/>
      <c r="M1335" s="12"/>
      <c r="N1335" s="12"/>
      <c r="O1335" s="12"/>
      <c r="P1335" s="12"/>
      <c r="Q1335" s="12"/>
      <c r="R1335" s="12"/>
      <c r="S1335" s="13"/>
    </row>
    <row r="1336" spans="1:19">
      <c r="A1336" s="14" t="s">
        <v>33</v>
      </c>
      <c r="B1336" s="15" t="str">
        <f>'PETICION DATOS LUZ'!$E$8</f>
        <v>2.0TD</v>
      </c>
      <c r="C1336" s="16" t="str">
        <f>'PETICION DATOS LUZ'!$O$7</f>
        <v>MARZO-26</v>
      </c>
      <c r="D1336" s="578" t="s">
        <v>74</v>
      </c>
      <c r="E1336" s="579"/>
      <c r="F1336" s="17"/>
      <c r="I1336" s="18"/>
      <c r="K1336" s="14" t="s">
        <v>33</v>
      </c>
      <c r="L1336" s="15" t="str">
        <f>'PETICION DATOS LUZ'!$E$8</f>
        <v>2.0TD</v>
      </c>
      <c r="M1336" s="16" t="str">
        <f>'PETICION DATOS LUZ'!$O$7</f>
        <v>MARZO-26</v>
      </c>
      <c r="N1336" s="578" t="s">
        <v>75</v>
      </c>
      <c r="O1336" s="579"/>
      <c r="P1336" s="17"/>
      <c r="S1336" s="18"/>
    </row>
    <row r="1337" spans="1:19">
      <c r="A1337" s="14"/>
      <c r="I1337" s="18"/>
      <c r="K1337" s="14"/>
      <c r="S1337" s="18"/>
    </row>
    <row r="1338" spans="1:19">
      <c r="A1338" s="14"/>
      <c r="B1338" s="19" t="s">
        <v>3</v>
      </c>
      <c r="C1338" s="19" t="s">
        <v>4</v>
      </c>
      <c r="D1338" s="19" t="s">
        <v>5</v>
      </c>
      <c r="E1338" s="19" t="s">
        <v>6</v>
      </c>
      <c r="F1338" s="19" t="s">
        <v>7</v>
      </c>
      <c r="G1338" s="19" t="s">
        <v>8</v>
      </c>
      <c r="I1338" s="18"/>
      <c r="K1338" s="14"/>
      <c r="L1338" s="19" t="s">
        <v>3</v>
      </c>
      <c r="M1338" s="19" t="s">
        <v>4</v>
      </c>
      <c r="N1338" s="19" t="s">
        <v>5</v>
      </c>
      <c r="O1338" s="19" t="s">
        <v>6</v>
      </c>
      <c r="P1338" s="19" t="s">
        <v>7</v>
      </c>
      <c r="Q1338" s="19" t="s">
        <v>8</v>
      </c>
      <c r="S1338" s="18"/>
    </row>
    <row r="1339" spans="1:19">
      <c r="A1339" s="20" t="s">
        <v>34</v>
      </c>
      <c r="B1339" s="21">
        <f>'PETICION DATOS LUZ'!$E$28</f>
        <v>11.95</v>
      </c>
      <c r="C1339" s="21">
        <f>'PETICION DATOS LUZ'!$E$29</f>
        <v>11.95</v>
      </c>
      <c r="D1339" s="21">
        <f>'PETICION DATOS LUZ'!$E$30</f>
        <v>0</v>
      </c>
      <c r="E1339" s="21">
        <f>'PETICION DATOS LUZ'!$E$31</f>
        <v>0</v>
      </c>
      <c r="F1339" s="21">
        <f>'PETICION DATOS LUZ'!$E$32</f>
        <v>0</v>
      </c>
      <c r="G1339" s="21">
        <f>'PETICION DATOS LUZ'!$E$33</f>
        <v>0</v>
      </c>
      <c r="I1339" s="18"/>
      <c r="K1339" s="20" t="s">
        <v>34</v>
      </c>
      <c r="L1339" s="21">
        <f>'PETICION DATOS LUZ'!$E$28</f>
        <v>11.95</v>
      </c>
      <c r="M1339" s="21">
        <f>'PETICION DATOS LUZ'!$E$29</f>
        <v>11.95</v>
      </c>
      <c r="N1339" s="21">
        <f>'PETICION DATOS LUZ'!$E$30</f>
        <v>0</v>
      </c>
      <c r="O1339" s="21">
        <f>'PETICION DATOS LUZ'!$E$31</f>
        <v>0</v>
      </c>
      <c r="P1339" s="21">
        <f>'PETICION DATOS LUZ'!$E$32</f>
        <v>0</v>
      </c>
      <c r="Q1339" s="21">
        <f>'PETICION DATOS LUZ'!$E$33</f>
        <v>0</v>
      </c>
      <c r="S1339" s="18"/>
    </row>
    <row r="1340" spans="1:19">
      <c r="A1340" s="20" t="s">
        <v>35</v>
      </c>
      <c r="B1340" s="22">
        <f>'PETICION DATOS LUZ'!$E$39</f>
        <v>786</v>
      </c>
      <c r="C1340" s="22">
        <f>'PETICION DATOS LUZ'!$E$40</f>
        <v>774</v>
      </c>
      <c r="D1340" s="22">
        <f>'PETICION DATOS LUZ'!$E$41</f>
        <v>1430</v>
      </c>
      <c r="E1340" s="22">
        <f>'PETICION DATOS LUZ'!$E$42</f>
        <v>0</v>
      </c>
      <c r="F1340" s="22">
        <f>'PETICION DATOS LUZ'!$E$43</f>
        <v>0</v>
      </c>
      <c r="G1340" s="22">
        <f>'PETICION DATOS LUZ'!$E$44</f>
        <v>0</v>
      </c>
      <c r="I1340" s="18"/>
      <c r="K1340" s="20" t="s">
        <v>35</v>
      </c>
      <c r="L1340" s="22">
        <f>'PETICION DATOS LUZ'!$E$39</f>
        <v>786</v>
      </c>
      <c r="M1340" s="22">
        <f>'PETICION DATOS LUZ'!$E$40</f>
        <v>774</v>
      </c>
      <c r="N1340" s="22">
        <f>'PETICION DATOS LUZ'!$E$41</f>
        <v>1430</v>
      </c>
      <c r="O1340" s="22">
        <f>'PETICION DATOS LUZ'!$E$42</f>
        <v>0</v>
      </c>
      <c r="P1340" s="22">
        <f>'PETICION DATOS LUZ'!$E$43</f>
        <v>0</v>
      </c>
      <c r="Q1340" s="22">
        <f>'PETICION DATOS LUZ'!$E$44</f>
        <v>0</v>
      </c>
      <c r="S1340" s="18"/>
    </row>
    <row r="1341" spans="1:19">
      <c r="A1341" s="14"/>
      <c r="C1341" s="4"/>
      <c r="D1341" s="4"/>
      <c r="E1341" s="4"/>
      <c r="F1341" s="4"/>
      <c r="G1341" s="4"/>
      <c r="I1341" s="18"/>
      <c r="K1341" s="14"/>
      <c r="M1341" s="4"/>
      <c r="N1341" s="4"/>
      <c r="O1341" s="4"/>
      <c r="P1341" s="4"/>
      <c r="Q1341" s="4"/>
      <c r="S1341" s="18"/>
    </row>
    <row r="1342" spans="1:19">
      <c r="A1342" s="20" t="s">
        <v>19</v>
      </c>
      <c r="B1342" s="23">
        <f>'PETICION DATOS LUZ'!$E$25</f>
        <v>31</v>
      </c>
      <c r="I1342" s="18"/>
      <c r="K1342" s="20" t="s">
        <v>19</v>
      </c>
      <c r="L1342" s="23">
        <f>'PETICION DATOS LUZ'!$E$25</f>
        <v>31</v>
      </c>
      <c r="S1342" s="18"/>
    </row>
    <row r="1343" spans="1:19">
      <c r="A1343" s="14"/>
      <c r="I1343" s="18"/>
      <c r="K1343" s="14"/>
      <c r="S1343" s="18"/>
    </row>
    <row r="1344" spans="1:19">
      <c r="A1344" s="24" t="s">
        <v>42</v>
      </c>
      <c r="I1344" s="18"/>
      <c r="K1344" s="24" t="s">
        <v>42</v>
      </c>
      <c r="S1344" s="18"/>
    </row>
    <row r="1345" spans="1:19" ht="15.75" thickBot="1">
      <c r="I1345" s="18"/>
      <c r="S1345" s="18"/>
    </row>
    <row r="1346" spans="1:19" ht="15.75" thickBot="1">
      <c r="A1346" s="14" t="s">
        <v>37</v>
      </c>
      <c r="B1346" s="25">
        <f>VLOOKUP(B1336&amp;C1336&amp;D1336,$A$6:$P$1269,11,FALSE)</f>
        <v>9.2340857534246576E-2</v>
      </c>
      <c r="C1346" s="25">
        <f>VLOOKUP(B1336&amp;C1336&amp;D1336,$A$6:$P$1269,12,FALSE)</f>
        <v>4.5823076712328763E-2</v>
      </c>
      <c r="D1346" s="25">
        <f>VLOOKUP(B1336&amp;C1336&amp;D1336,$A$6:$P$1269,13,FALSE)</f>
        <v>0</v>
      </c>
      <c r="E1346" s="25">
        <f>VLOOKUP(B1336&amp;C1336&amp;D1336,$A$6:$P$1269,14,FALSE)</f>
        <v>0</v>
      </c>
      <c r="F1346" s="25">
        <f>VLOOKUP(B1336&amp;C1336&amp;D1336,$A$6:$P$1269,15,FALSE)</f>
        <v>0</v>
      </c>
      <c r="G1346" s="25">
        <f>VLOOKUP(B1336&amp;C1336&amp;D1336,$A$6:$P$1269,16,FALSE)</f>
        <v>0</v>
      </c>
      <c r="I1346" s="18"/>
      <c r="K1346" s="14" t="s">
        <v>37</v>
      </c>
      <c r="L1346" s="25">
        <f>VLOOKUP(L1336&amp;M1336&amp;N1336,$A$6:$P$1269,11,FALSE)</f>
        <v>8.686140547945205E-2</v>
      </c>
      <c r="M1346" s="25">
        <f>VLOOKUP(L1336&amp;M1336&amp;N1336,$A$6:$P$1269,12,FALSE)</f>
        <v>4.0343624657534244E-2</v>
      </c>
      <c r="N1346" s="25">
        <f>VLOOKUP(L1336&amp;M1336&amp;N1336,$A$6:$P$1269,13,FALSE)</f>
        <v>0</v>
      </c>
      <c r="O1346" s="25">
        <f>VLOOKUP(L1336&amp;M1336&amp;N1336,$A$6:$P$1269,14,FALSE)</f>
        <v>0</v>
      </c>
      <c r="P1346" s="25">
        <f>VLOOKUP(L1336&amp;M1336&amp;N1336,$A$6:$P$1269,15,FALSE)</f>
        <v>0</v>
      </c>
      <c r="Q1346" s="25">
        <f>VLOOKUP(L1336&amp;M1336&amp;N1336,$A$6:$P$1269,16,FALSE)</f>
        <v>0</v>
      </c>
      <c r="S1346" s="18"/>
    </row>
    <row r="1347" spans="1:19" ht="15.75" thickBot="1">
      <c r="A1347" s="14" t="s">
        <v>36</v>
      </c>
      <c r="B1347" s="25">
        <f>VLOOKUP(B1336&amp;C1336&amp;D1336,$A$6:$P$1269,5,FALSE)</f>
        <v>0.21795999999999999</v>
      </c>
      <c r="C1347" s="25">
        <f>VLOOKUP(B1336&amp;C1336&amp;D1336,$A$6:$P$1269,6,FALSE)</f>
        <v>0.14600199999999999</v>
      </c>
      <c r="D1347" s="25">
        <f>VLOOKUP(B1336&amp;C1336&amp;D1336,$A$6:$P$1269,7,FALSE)</f>
        <v>0.120725</v>
      </c>
      <c r="E1347" s="25">
        <f>VLOOKUP(B1336&amp;C1336&amp;D1336,$A$6:$P$1269,8,FALSE)</f>
        <v>0</v>
      </c>
      <c r="F1347" s="25">
        <f>VLOOKUP(B1336&amp;C1336&amp;D1336,$A$6:$P$1269,9,FALSE)</f>
        <v>0</v>
      </c>
      <c r="G1347" s="25">
        <f>VLOOKUP(B1336&amp;C1336&amp;D1336,$A$6:$P$1269,10,FALSE)</f>
        <v>0</v>
      </c>
      <c r="I1347" s="18"/>
      <c r="K1347" s="14" t="s">
        <v>36</v>
      </c>
      <c r="L1347" s="25">
        <f>VLOOKUP(L1336&amp;M1336&amp;N1336,$A$6:$P$1269,5,FALSE)</f>
        <v>0.21335100000000001</v>
      </c>
      <c r="M1347" s="25">
        <f>VLOOKUP(L1336&amp;M1336&amp;N1336,$A$6:$P$1269,6,FALSE)</f>
        <v>0.14139299999999999</v>
      </c>
      <c r="N1347" s="25">
        <f>VLOOKUP(L1336&amp;M1336&amp;N1336,$A$6:$P$1269,7,FALSE)</f>
        <v>0.116115</v>
      </c>
      <c r="O1347" s="25">
        <f>VLOOKUP(L1336&amp;M1336&amp;N1336,$A$6:$P$1269,8,FALSE)</f>
        <v>0</v>
      </c>
      <c r="P1347" s="25">
        <f>VLOOKUP(L1336&amp;M1336&amp;N1336,$A$6:$P$1269,9,FALSE)</f>
        <v>0</v>
      </c>
      <c r="Q1347" s="25">
        <f>VLOOKUP(L1336&amp;M1336&amp;N1336,$A$6:$P$1269,10,FALSE)</f>
        <v>0</v>
      </c>
      <c r="S1347" s="18"/>
    </row>
    <row r="1348" spans="1:19">
      <c r="A1348" s="14"/>
      <c r="I1348" s="18"/>
      <c r="K1348" s="14"/>
      <c r="S1348" s="18"/>
    </row>
    <row r="1349" spans="1:19">
      <c r="A1349" s="14"/>
      <c r="B1349" s="26" t="s">
        <v>39</v>
      </c>
      <c r="C1349" s="21">
        <f>((B1339*B1342*B1346)+(C1339*B1342*C1346)+(D1339*D1346*B1342)+(E1339*E1346*B1342)+(F1339*F1346*B1342)+(G1339*G1346*B1342)+'PETICION DATOS LUZ'!$E$35)</f>
        <v>51.182829441643833</v>
      </c>
      <c r="D1349" s="26" t="s">
        <v>40</v>
      </c>
      <c r="E1349" s="27">
        <f>(B1340*B1347)+(C1340*C1347)+(D1340*D1347)+(E1340*E1347)+(F1340*F1347)+(G1340*G1347)+'PETICION DATOS LUZ'!$E$47</f>
        <v>456.95885799999996</v>
      </c>
      <c r="F1349" s="26" t="s">
        <v>43</v>
      </c>
      <c r="G1349" s="26">
        <f>(C1349+E1349+G1350)*'PETICION DATOS LUZ'!$E$51</f>
        <v>2.5407084372082189</v>
      </c>
      <c r="H1349" s="26" t="s">
        <v>11</v>
      </c>
      <c r="I1349" s="28">
        <f>(G1349+E1349+C1349+G1350+'PETICION DATOS LUZ'!$E$48)*'PETICION DATOS LUZ'!$E$50</f>
        <v>107.60030313455891</v>
      </c>
      <c r="K1349" s="14"/>
      <c r="L1349" s="26" t="s">
        <v>39</v>
      </c>
      <c r="M1349" s="21">
        <f>((L1339*L1342*L1346)+(M1339*L1342*M1346)+(N1339*N1346*L1342)+(O1339*O1346*L1342)+(P1339*P1346*L1342)+(Q1339*Q1346*L1342)+'PETICION DATOS LUZ'!$E$35)</f>
        <v>47.123103414246572</v>
      </c>
      <c r="N1349" s="26" t="s">
        <v>40</v>
      </c>
      <c r="O1349" s="27">
        <f>(L1340*L1347)+(M1340*M1347)+(N1340*N1347)+(O1340*O1347)+(P1340*P1347)+(Q1340*Q1347)+'PETICION DATOS LUZ'!$E$47</f>
        <v>443.17651799999999</v>
      </c>
      <c r="P1349" s="26" t="s">
        <v>43</v>
      </c>
      <c r="Q1349" s="26">
        <f>(M1349+O1349+Q1350)*'PETICION DATOS LUZ'!$E$51</f>
        <v>2.4514981070712327</v>
      </c>
      <c r="R1349" s="26" t="s">
        <v>11</v>
      </c>
      <c r="S1349" s="28">
        <f>(Q1349+O1349+M1349+Q1350+'PETICION DATOS LUZ'!$E$48)*'PETICION DATOS LUZ'!$E$50</f>
        <v>103.83473509947675</v>
      </c>
    </row>
    <row r="1350" spans="1:19">
      <c r="A1350" s="14"/>
      <c r="F1350" s="26" t="s">
        <v>53</v>
      </c>
      <c r="G1350" s="26">
        <f>'PETICION DATOS LUZ'!$E$49</f>
        <v>0</v>
      </c>
      <c r="I1350" s="18"/>
      <c r="K1350" s="14"/>
      <c r="P1350" s="26" t="s">
        <v>53</v>
      </c>
      <c r="Q1350" s="26">
        <f>'PETICION DATOS LUZ'!$E$49</f>
        <v>0</v>
      </c>
      <c r="S1350" s="18"/>
    </row>
    <row r="1351" spans="1:19">
      <c r="A1351" s="20" t="s">
        <v>38</v>
      </c>
      <c r="B1351" s="27">
        <f>IFERROR(C1349+E1349+G1349+I1349+G1350+'PETICION DATOS LUZ'!$E$48,"")</f>
        <v>619.98269901341098</v>
      </c>
      <c r="D1351" s="26" t="s">
        <v>48</v>
      </c>
      <c r="E1351" s="1">
        <f>IFERROR('PETICION DATOS LUZ'!E115-'.'!B1351,"")</f>
        <v>-619.98269901341098</v>
      </c>
      <c r="I1351" s="18"/>
      <c r="K1351" s="20" t="s">
        <v>38</v>
      </c>
      <c r="L1351" s="27">
        <f>IFERROR(M1349+O1349+Q1349+S1349+Q1350+'PETICION DATOS LUZ'!$E$48,"")</f>
        <v>598.28585462079457</v>
      </c>
      <c r="N1351" s="26" t="s">
        <v>48</v>
      </c>
      <c r="O1351" s="1">
        <f>IFERROR('PETICION DATOS LUZ'!O115-'.'!L1351,"")</f>
        <v>-598.28585462079457</v>
      </c>
      <c r="S1351" s="18"/>
    </row>
    <row r="1352" spans="1:19">
      <c r="A1352" s="14"/>
      <c r="I1352" s="18"/>
      <c r="K1352" s="14"/>
      <c r="S1352" s="18"/>
    </row>
    <row r="1353" spans="1:19" ht="15.75" thickBot="1">
      <c r="A1353" s="29"/>
      <c r="B1353" s="30"/>
      <c r="C1353" s="30"/>
      <c r="D1353" s="30"/>
      <c r="E1353" s="30"/>
      <c r="F1353" s="30"/>
      <c r="G1353" s="30"/>
      <c r="H1353" s="30"/>
      <c r="I1353" s="31"/>
      <c r="K1353" s="29"/>
      <c r="L1353" s="30"/>
      <c r="M1353" s="30"/>
      <c r="N1353" s="30"/>
      <c r="O1353" s="30"/>
      <c r="P1353" s="30"/>
      <c r="Q1353" s="30"/>
      <c r="R1353" s="30"/>
      <c r="S1353" s="31"/>
    </row>
    <row r="1355" spans="1:19" ht="19.5" thickBot="1">
      <c r="A1355" s="10" t="s">
        <v>45</v>
      </c>
      <c r="K1355" s="10" t="s">
        <v>45</v>
      </c>
    </row>
    <row r="1356" spans="1:19">
      <c r="A1356" s="11"/>
      <c r="B1356" s="12"/>
      <c r="C1356" s="12"/>
      <c r="D1356" s="12"/>
      <c r="E1356" s="12"/>
      <c r="F1356" s="12"/>
      <c r="G1356" s="12"/>
      <c r="H1356" s="12"/>
      <c r="I1356" s="13"/>
      <c r="K1356" s="11"/>
      <c r="L1356" s="12"/>
      <c r="M1356" s="12"/>
      <c r="N1356" s="12"/>
      <c r="O1356" s="12"/>
      <c r="P1356" s="12"/>
      <c r="Q1356" s="12"/>
      <c r="R1356" s="12"/>
      <c r="S1356" s="13"/>
    </row>
    <row r="1357" spans="1:19">
      <c r="A1357" s="14" t="s">
        <v>33</v>
      </c>
      <c r="B1357" s="15" t="str">
        <f>'PETICION DATOS LUZ'!$E$8</f>
        <v>2.0TD</v>
      </c>
      <c r="C1357" s="16" t="str">
        <f>'PETICION DATOS LUZ'!$O$7</f>
        <v>MARZO-26</v>
      </c>
      <c r="D1357" s="578" t="str">
        <f>X1092</f>
        <v>1P N1</v>
      </c>
      <c r="E1357" s="579"/>
      <c r="F1357" s="17"/>
      <c r="I1357" s="18"/>
      <c r="K1357" s="14" t="s">
        <v>33</v>
      </c>
      <c r="L1357" s="15" t="str">
        <f>'PETICION DATOS LUZ'!$E$8</f>
        <v>2.0TD</v>
      </c>
      <c r="M1357" s="16" t="str">
        <f>'PETICION DATOS LUZ'!$O$7</f>
        <v>MARZO-26</v>
      </c>
      <c r="N1357" s="578" t="str">
        <f>X1093</f>
        <v>1P N2</v>
      </c>
      <c r="O1357" s="579"/>
      <c r="P1357" s="17"/>
      <c r="S1357" s="18"/>
    </row>
    <row r="1358" spans="1:19">
      <c r="A1358" s="14"/>
      <c r="I1358" s="18"/>
      <c r="J1358" s="35"/>
      <c r="K1358" s="14"/>
      <c r="S1358" s="18"/>
    </row>
    <row r="1359" spans="1:19">
      <c r="A1359" s="14"/>
      <c r="B1359" s="19" t="s">
        <v>3</v>
      </c>
      <c r="C1359" s="19" t="s">
        <v>4</v>
      </c>
      <c r="D1359" s="19" t="s">
        <v>5</v>
      </c>
      <c r="E1359" s="19" t="s">
        <v>6</v>
      </c>
      <c r="F1359" s="19" t="s">
        <v>7</v>
      </c>
      <c r="G1359" s="19" t="s">
        <v>8</v>
      </c>
      <c r="I1359" s="18"/>
      <c r="J1359" s="5"/>
      <c r="K1359" s="14"/>
      <c r="L1359" s="19" t="s">
        <v>3</v>
      </c>
      <c r="M1359" s="19" t="s">
        <v>4</v>
      </c>
      <c r="N1359" s="19" t="s">
        <v>5</v>
      </c>
      <c r="O1359" s="19" t="s">
        <v>6</v>
      </c>
      <c r="P1359" s="19" t="s">
        <v>7</v>
      </c>
      <c r="Q1359" s="19" t="s">
        <v>8</v>
      </c>
      <c r="S1359" s="18"/>
    </row>
    <row r="1360" spans="1:19">
      <c r="A1360" s="20" t="s">
        <v>34</v>
      </c>
      <c r="B1360" s="21">
        <f>'PETICION DATOS LUZ'!$E$28</f>
        <v>11.95</v>
      </c>
      <c r="C1360" s="21">
        <f>'PETICION DATOS LUZ'!$E$29</f>
        <v>11.95</v>
      </c>
      <c r="D1360" s="21">
        <f>'PETICION DATOS LUZ'!$E$30</f>
        <v>0</v>
      </c>
      <c r="E1360" s="21">
        <f>'PETICION DATOS LUZ'!$E$31</f>
        <v>0</v>
      </c>
      <c r="F1360" s="21">
        <f>'PETICION DATOS LUZ'!$E$32</f>
        <v>0</v>
      </c>
      <c r="G1360" s="21">
        <f>'PETICION DATOS LUZ'!$E$33</f>
        <v>0</v>
      </c>
      <c r="I1360" s="18"/>
      <c r="J1360" s="8"/>
      <c r="K1360" s="20" t="s">
        <v>34</v>
      </c>
      <c r="L1360" s="21">
        <f>'PETICION DATOS LUZ'!$E$28</f>
        <v>11.95</v>
      </c>
      <c r="M1360" s="21">
        <f>'PETICION DATOS LUZ'!$E$29</f>
        <v>11.95</v>
      </c>
      <c r="N1360" s="21">
        <f>'PETICION DATOS LUZ'!$E$30</f>
        <v>0</v>
      </c>
      <c r="O1360" s="21">
        <f>'PETICION DATOS LUZ'!$E$31</f>
        <v>0</v>
      </c>
      <c r="P1360" s="21">
        <f>'PETICION DATOS LUZ'!$E$32</f>
        <v>0</v>
      </c>
      <c r="Q1360" s="21">
        <f>'PETICION DATOS LUZ'!$E$33</f>
        <v>0</v>
      </c>
      <c r="S1360" s="18"/>
    </row>
    <row r="1361" spans="1:19">
      <c r="A1361" s="20" t="s">
        <v>35</v>
      </c>
      <c r="B1361" s="22">
        <f>'PETICION DATOS LUZ'!$E$39</f>
        <v>786</v>
      </c>
      <c r="C1361" s="22">
        <f>'PETICION DATOS LUZ'!$E$40</f>
        <v>774</v>
      </c>
      <c r="D1361" s="22">
        <f>'PETICION DATOS LUZ'!$E$41</f>
        <v>1430</v>
      </c>
      <c r="E1361" s="22">
        <f>'PETICION DATOS LUZ'!$E$42</f>
        <v>0</v>
      </c>
      <c r="F1361" s="22">
        <f>'PETICION DATOS LUZ'!$E$43</f>
        <v>0</v>
      </c>
      <c r="G1361" s="22">
        <f>'PETICION DATOS LUZ'!$E$44</f>
        <v>0</v>
      </c>
      <c r="I1361" s="18"/>
      <c r="J1361" s="8"/>
      <c r="K1361" s="20" t="s">
        <v>35</v>
      </c>
      <c r="L1361" s="22">
        <f>'PETICION DATOS LUZ'!$E$39</f>
        <v>786</v>
      </c>
      <c r="M1361" s="22">
        <f>'PETICION DATOS LUZ'!$E$40</f>
        <v>774</v>
      </c>
      <c r="N1361" s="22">
        <f>'PETICION DATOS LUZ'!$E$41</f>
        <v>1430</v>
      </c>
      <c r="O1361" s="22">
        <f>'PETICION DATOS LUZ'!$E$42</f>
        <v>0</v>
      </c>
      <c r="P1361" s="22">
        <f>'PETICION DATOS LUZ'!$E$43</f>
        <v>0</v>
      </c>
      <c r="Q1361" s="22">
        <f>'PETICION DATOS LUZ'!$E$44</f>
        <v>0</v>
      </c>
      <c r="S1361" s="18"/>
    </row>
    <row r="1362" spans="1:19">
      <c r="A1362" s="14"/>
      <c r="C1362" s="4"/>
      <c r="D1362" s="4"/>
      <c r="E1362" s="4"/>
      <c r="F1362" s="4"/>
      <c r="G1362" s="4"/>
      <c r="I1362" s="18"/>
      <c r="J1362" s="8"/>
      <c r="K1362" s="14"/>
      <c r="M1362" s="4"/>
      <c r="N1362" s="4"/>
      <c r="O1362" s="4"/>
      <c r="P1362" s="4"/>
      <c r="Q1362" s="4"/>
      <c r="S1362" s="18"/>
    </row>
    <row r="1363" spans="1:19">
      <c r="A1363" s="20" t="s">
        <v>19</v>
      </c>
      <c r="B1363" s="23">
        <f>'PETICION DATOS LUZ'!$E$25</f>
        <v>31</v>
      </c>
      <c r="I1363" s="18"/>
      <c r="J1363" s="8"/>
      <c r="K1363" s="20" t="s">
        <v>19</v>
      </c>
      <c r="L1363" s="23">
        <f>'PETICION DATOS LUZ'!$E$25</f>
        <v>31</v>
      </c>
      <c r="S1363" s="18"/>
    </row>
    <row r="1364" spans="1:19">
      <c r="A1364" s="14"/>
      <c r="I1364" s="18"/>
      <c r="J1364" s="8"/>
      <c r="K1364" s="14"/>
      <c r="S1364" s="18"/>
    </row>
    <row r="1365" spans="1:19">
      <c r="A1365" s="24" t="s">
        <v>42</v>
      </c>
      <c r="I1365" s="18"/>
      <c r="K1365" s="24" t="s">
        <v>42</v>
      </c>
      <c r="S1365" s="18"/>
    </row>
    <row r="1366" spans="1:19" ht="15.75" thickBot="1">
      <c r="I1366" s="18"/>
      <c r="S1366" s="18"/>
    </row>
    <row r="1367" spans="1:19" ht="15.75" thickBot="1">
      <c r="A1367" s="14" t="s">
        <v>37</v>
      </c>
      <c r="B1367" s="25">
        <f>VLOOKUP(B1357&amp;C1357&amp;D1357,$A$6:$P$1269,11,FALSE)</f>
        <v>0.10877921369863014</v>
      </c>
      <c r="C1367" s="25">
        <f>VLOOKUP(B1357&amp;C1357&amp;D1357,$A$6:$P$1269,12,FALSE)</f>
        <v>5.9521706849315063E-2</v>
      </c>
      <c r="D1367" s="25">
        <f>VLOOKUP(B1357&amp;C1357&amp;D1357,$A$6:$P$1269,13,FALSE)</f>
        <v>0</v>
      </c>
      <c r="E1367" s="25">
        <f>VLOOKUP(B1357&amp;C1357&amp;D1357,$A$6:$P$1269,14,FALSE)</f>
        <v>0</v>
      </c>
      <c r="F1367" s="25">
        <f>VLOOKUP(B1357&amp;C1357&amp;D1357,$A$6:$P$1269,15,FALSE)</f>
        <v>0</v>
      </c>
      <c r="G1367" s="25">
        <f>VLOOKUP(B1357&amp;C1357&amp;D1357,$A$6:$P$1269,16,FALSE)</f>
        <v>0</v>
      </c>
      <c r="I1367" s="18"/>
      <c r="K1367" s="14" t="s">
        <v>37</v>
      </c>
      <c r="L1367" s="25">
        <f>VLOOKUP(L1357&amp;M1357&amp;N1357,$A$6:$P$1269,11,FALSE)</f>
        <v>0.10329976164383563</v>
      </c>
      <c r="M1367" s="25">
        <f>VLOOKUP(L1357&amp;M1357&amp;N1357,$A$6:$P$1269,12,FALSE)</f>
        <v>5.4042254794520544E-2</v>
      </c>
      <c r="N1367" s="25">
        <f>VLOOKUP(L1357&amp;M1357&amp;N1357,$A$6:$P$1269,13,FALSE)</f>
        <v>0</v>
      </c>
      <c r="O1367" s="25">
        <f>VLOOKUP(L1357&amp;M1357&amp;N1357,$A$6:$P$1269,14,FALSE)</f>
        <v>0</v>
      </c>
      <c r="P1367" s="25">
        <f>VLOOKUP(L1357&amp;M1357&amp;N1357,$A$6:$P$1269,15,FALSE)</f>
        <v>0</v>
      </c>
      <c r="Q1367" s="25">
        <f>VLOOKUP(L1357&amp;M1357&amp;N1357,$A$6:$P$1269,16,FALSE)</f>
        <v>0</v>
      </c>
      <c r="S1367" s="18"/>
    </row>
    <row r="1368" spans="1:19" ht="15.75" thickBot="1">
      <c r="A1368" s="14" t="s">
        <v>36</v>
      </c>
      <c r="B1368" s="25">
        <f>VLOOKUP(B1357&amp;C1357&amp;D1357,$A$6:$P$1269,5,FALSE)</f>
        <v>0.15454999999999999</v>
      </c>
      <c r="C1368" s="25">
        <f>VLOOKUP(B1357&amp;C1357&amp;D1357,$A$6:$P$1269,6,FALSE)</f>
        <v>0.15454999999999999</v>
      </c>
      <c r="D1368" s="25">
        <f>VLOOKUP(B1357&amp;C1357&amp;D1357,$A$6:$P$1269,7,FALSE)</f>
        <v>0.15454999999999999</v>
      </c>
      <c r="E1368" s="25">
        <f>VLOOKUP(B1357&amp;C1357&amp;D1357,$A$6:$P$1269,8,FALSE)</f>
        <v>0</v>
      </c>
      <c r="F1368" s="25">
        <f>VLOOKUP(B1357&amp;C1357&amp;D1357,$A$6:$P$1269,9,FALSE)</f>
        <v>0</v>
      </c>
      <c r="G1368" s="25">
        <f>VLOOKUP(B1357&amp;C1357&amp;D1357,$A$6:$P$1269,10,FALSE)</f>
        <v>0</v>
      </c>
      <c r="I1368" s="18"/>
      <c r="K1368" s="14" t="s">
        <v>36</v>
      </c>
      <c r="L1368" s="25">
        <f>VLOOKUP(L1357&amp;M1357&amp;N1357,$A$6:$P$1269,5,FALSE)</f>
        <v>0.149474</v>
      </c>
      <c r="M1368" s="25">
        <f>VLOOKUP(L1357&amp;M1357&amp;N1357,$A$6:$P$1269,6,FALSE)</f>
        <v>0.149474</v>
      </c>
      <c r="N1368" s="25">
        <f>VLOOKUP(L1357&amp;M1357&amp;N1357,$A$6:$P$1269,7,FALSE)</f>
        <v>0.149474</v>
      </c>
      <c r="O1368" s="25">
        <f>VLOOKUP(L1357&amp;M1357&amp;N1357,$A$6:$P$1269,8,FALSE)</f>
        <v>0</v>
      </c>
      <c r="P1368" s="25">
        <f>VLOOKUP(L1357&amp;M1357&amp;N1357,$A$6:$P$1269,9,FALSE)</f>
        <v>0</v>
      </c>
      <c r="Q1368" s="25">
        <f>VLOOKUP(L1357&amp;M1357&amp;N1357,$A$6:$P$1269,10,FALSE)</f>
        <v>0</v>
      </c>
      <c r="S1368" s="18"/>
    </row>
    <row r="1369" spans="1:19">
      <c r="A1369" s="14"/>
      <c r="I1369" s="18"/>
      <c r="K1369" s="14"/>
      <c r="S1369" s="18"/>
    </row>
    <row r="1370" spans="1:19">
      <c r="A1370" s="14"/>
      <c r="B1370" s="26" t="s">
        <v>39</v>
      </c>
      <c r="C1370" s="21">
        <f>((B1360*B1363*B1367)+(C1360*B1363*C1367)+(D1360*D1367*B1363)+(E1360*E1367*B1363)+(F1360*F1367*B1363)+(G1360*G1367*B1363)+'PETICION DATOS LUZ'!$E$35)</f>
        <v>62.3470760169863</v>
      </c>
      <c r="D1370" s="26" t="s">
        <v>40</v>
      </c>
      <c r="E1370" s="27">
        <f>(B1361*B1368)+(C1361*C1368)+(D1361*D1368)+(E1361*E1368)+(F1361*F1368)+(G1361*G1368)+'PETICION DATOS LUZ'!$E$47</f>
        <v>462.10449999999997</v>
      </c>
      <c r="F1370" s="26" t="s">
        <v>43</v>
      </c>
      <c r="G1370" s="26">
        <f>(C1370+E1370+G1371)*'PETICION DATOS LUZ'!$E$51</f>
        <v>2.622257880084931</v>
      </c>
      <c r="H1370" s="26" t="s">
        <v>11</v>
      </c>
      <c r="I1370" s="28">
        <f>(G1370+E1370+C1370+G1371+'PETICION DATOS LUZ'!$E$48)*'PETICION DATOS LUZ'!$E$50</f>
        <v>111.04250511838495</v>
      </c>
      <c r="K1370" s="14"/>
      <c r="L1370" s="26" t="s">
        <v>39</v>
      </c>
      <c r="M1370" s="21">
        <f>((L1360*L1363*L1367)+(M1360*L1363*M1367)+(N1360*N1367*L1363)+(O1360*O1367*L1363)+(P1360*P1367*L1363)+(Q1360*Q1367*L1363)+'PETICION DATOS LUZ'!$E$35)</f>
        <v>58.287349989589039</v>
      </c>
      <c r="N1370" s="26" t="s">
        <v>40</v>
      </c>
      <c r="O1370" s="27">
        <f>(L1361*L1368)+(M1361*M1368)+(N1361*N1368)+(O1361*O1368)+(P1361*P1368)+(Q1361*Q1368)+'PETICION DATOS LUZ'!$E$47</f>
        <v>446.92725999999999</v>
      </c>
      <c r="P1370" s="26" t="s">
        <v>43</v>
      </c>
      <c r="Q1370" s="26">
        <f>(M1370+O1370+Q1371)*'PETICION DATOS LUZ'!$E$51</f>
        <v>2.5260730499479451</v>
      </c>
      <c r="R1370" s="26" t="s">
        <v>11</v>
      </c>
      <c r="S1370" s="28">
        <f>(Q1370+O1370+M1370+Q1371+'PETICION DATOS LUZ'!$E$48)*'PETICION DATOS LUZ'!$E$50</f>
        <v>106.98254343830276</v>
      </c>
    </row>
    <row r="1371" spans="1:19">
      <c r="A1371" s="14"/>
      <c r="F1371" s="26" t="s">
        <v>53</v>
      </c>
      <c r="G1371" s="26">
        <f>'PETICION DATOS LUZ'!$E$49</f>
        <v>0</v>
      </c>
      <c r="I1371" s="18"/>
      <c r="K1371" s="14"/>
      <c r="P1371" s="26" t="s">
        <v>53</v>
      </c>
      <c r="Q1371" s="26">
        <f>'PETICION DATOS LUZ'!$E$49</f>
        <v>0</v>
      </c>
      <c r="S1371" s="18"/>
    </row>
    <row r="1372" spans="1:19">
      <c r="A1372" s="20" t="s">
        <v>38</v>
      </c>
      <c r="B1372" s="27">
        <f>IFERROR(C1370+E1370+G1370+I1370+G1371+'PETICION DATOS LUZ'!$E$48,"")</f>
        <v>639.81633901545615</v>
      </c>
      <c r="D1372" s="26" t="s">
        <v>48</v>
      </c>
      <c r="E1372" s="1">
        <f>IFERROR('PETICION DATOS LUZ'!E136-'.'!B1372,"")</f>
        <v>-639.81633901545615</v>
      </c>
      <c r="I1372" s="18"/>
      <c r="K1372" s="20" t="s">
        <v>38</v>
      </c>
      <c r="L1372" s="27">
        <f>IFERROR(M1370+O1370+Q1370+S1370+Q1371+'PETICION DATOS LUZ'!$E$48,"")</f>
        <v>616.42322647783976</v>
      </c>
      <c r="N1372" s="26" t="s">
        <v>48</v>
      </c>
      <c r="O1372" s="1">
        <f>IFERROR('PETICION DATOS LUZ'!O136-'.'!L1372,"")</f>
        <v>-616.42322647783976</v>
      </c>
      <c r="S1372" s="18"/>
    </row>
    <row r="1373" spans="1:19">
      <c r="A1373" s="14"/>
      <c r="I1373" s="18"/>
      <c r="K1373" s="14"/>
      <c r="S1373" s="18"/>
    </row>
    <row r="1374" spans="1:19" ht="15.75" thickBot="1">
      <c r="A1374" s="29"/>
      <c r="B1374" s="30"/>
      <c r="C1374" s="30"/>
      <c r="D1374" s="30"/>
      <c r="E1374" s="30"/>
      <c r="F1374" s="30"/>
      <c r="G1374" s="30"/>
      <c r="H1374" s="30"/>
      <c r="I1374" s="31"/>
      <c r="K1374" s="29"/>
      <c r="L1374" s="30"/>
      <c r="M1374" s="30"/>
      <c r="N1374" s="30"/>
      <c r="O1374" s="30"/>
      <c r="P1374" s="30"/>
      <c r="Q1374" s="30"/>
      <c r="R1374" s="30"/>
      <c r="S1374" s="31"/>
    </row>
    <row r="1375" spans="1:19" ht="19.5" thickBot="1">
      <c r="A1375" s="10" t="s">
        <v>45</v>
      </c>
      <c r="K1375" s="10" t="s">
        <v>45</v>
      </c>
    </row>
    <row r="1376" spans="1:19">
      <c r="A1376" s="11"/>
      <c r="B1376" s="12"/>
      <c r="C1376" s="12"/>
      <c r="D1376" s="12"/>
      <c r="E1376" s="12"/>
      <c r="F1376" s="12"/>
      <c r="G1376" s="12"/>
      <c r="H1376" s="12"/>
      <c r="I1376" s="13"/>
      <c r="K1376" s="11"/>
      <c r="L1376" s="12"/>
      <c r="M1376" s="12"/>
      <c r="N1376" s="12"/>
      <c r="O1376" s="12"/>
      <c r="P1376" s="12"/>
      <c r="Q1376" s="12"/>
      <c r="R1376" s="12"/>
      <c r="S1376" s="13"/>
    </row>
    <row r="1377" spans="1:19">
      <c r="A1377" s="14" t="s">
        <v>33</v>
      </c>
      <c r="B1377" s="15" t="str">
        <f>'PETICION DATOS LUZ'!$E$8</f>
        <v>2.0TD</v>
      </c>
      <c r="C1377" s="16" t="str">
        <f>'PETICION DATOS LUZ'!$O$7</f>
        <v>MARZO-26</v>
      </c>
      <c r="D1377" s="578" t="str">
        <f>X1094</f>
        <v>1P N3</v>
      </c>
      <c r="E1377" s="579"/>
      <c r="F1377" s="17"/>
      <c r="I1377" s="18"/>
      <c r="K1377" s="14" t="s">
        <v>33</v>
      </c>
      <c r="L1377" s="15" t="str">
        <f>'PETICION DATOS LUZ'!$E$8</f>
        <v>2.0TD</v>
      </c>
      <c r="M1377" s="16" t="str">
        <f>'PETICION DATOS LUZ'!$O$7</f>
        <v>MARZO-26</v>
      </c>
      <c r="N1377" s="578" t="s">
        <v>76</v>
      </c>
      <c r="O1377" s="579"/>
      <c r="P1377" s="17"/>
      <c r="S1377" s="18"/>
    </row>
    <row r="1378" spans="1:19">
      <c r="A1378" s="14"/>
      <c r="I1378" s="18"/>
      <c r="K1378" s="14"/>
      <c r="S1378" s="18"/>
    </row>
    <row r="1379" spans="1:19">
      <c r="A1379" s="14"/>
      <c r="B1379" s="19" t="s">
        <v>3</v>
      </c>
      <c r="C1379" s="19" t="s">
        <v>4</v>
      </c>
      <c r="D1379" s="19" t="s">
        <v>5</v>
      </c>
      <c r="E1379" s="19" t="s">
        <v>6</v>
      </c>
      <c r="F1379" s="19" t="s">
        <v>7</v>
      </c>
      <c r="G1379" s="19" t="s">
        <v>8</v>
      </c>
      <c r="I1379" s="18"/>
      <c r="K1379" s="14"/>
      <c r="L1379" s="19" t="s">
        <v>3</v>
      </c>
      <c r="M1379" s="19" t="s">
        <v>4</v>
      </c>
      <c r="N1379" s="19" t="s">
        <v>5</v>
      </c>
      <c r="O1379" s="19" t="s">
        <v>6</v>
      </c>
      <c r="P1379" s="19" t="s">
        <v>7</v>
      </c>
      <c r="Q1379" s="19" t="s">
        <v>8</v>
      </c>
      <c r="S1379" s="18"/>
    </row>
    <row r="1380" spans="1:19">
      <c r="A1380" s="20" t="s">
        <v>34</v>
      </c>
      <c r="B1380" s="21">
        <f>'PETICION DATOS LUZ'!$E$28</f>
        <v>11.95</v>
      </c>
      <c r="C1380" s="21">
        <f>'PETICION DATOS LUZ'!$E$29</f>
        <v>11.95</v>
      </c>
      <c r="D1380" s="21">
        <f>'PETICION DATOS LUZ'!$E$30</f>
        <v>0</v>
      </c>
      <c r="E1380" s="21">
        <f>'PETICION DATOS LUZ'!$E$31</f>
        <v>0</v>
      </c>
      <c r="F1380" s="21">
        <f>'PETICION DATOS LUZ'!$E$32</f>
        <v>0</v>
      </c>
      <c r="G1380" s="21">
        <f>'PETICION DATOS LUZ'!$E$33</f>
        <v>0</v>
      </c>
      <c r="I1380" s="18"/>
      <c r="K1380" s="20" t="s">
        <v>34</v>
      </c>
      <c r="L1380" s="21">
        <f>'PETICION DATOS LUZ'!$E$28</f>
        <v>11.95</v>
      </c>
      <c r="M1380" s="21">
        <f>'PETICION DATOS LUZ'!$E$29</f>
        <v>11.95</v>
      </c>
      <c r="N1380" s="21">
        <f>'PETICION DATOS LUZ'!$E$30</f>
        <v>0</v>
      </c>
      <c r="O1380" s="21">
        <f>'PETICION DATOS LUZ'!$E$31</f>
        <v>0</v>
      </c>
      <c r="P1380" s="21">
        <f>'PETICION DATOS LUZ'!$E$32</f>
        <v>0</v>
      </c>
      <c r="Q1380" s="21">
        <f>'PETICION DATOS LUZ'!$E$33</f>
        <v>0</v>
      </c>
      <c r="S1380" s="18"/>
    </row>
    <row r="1381" spans="1:19">
      <c r="A1381" s="20" t="s">
        <v>35</v>
      </c>
      <c r="B1381" s="22">
        <f>'PETICION DATOS LUZ'!$E$39</f>
        <v>786</v>
      </c>
      <c r="C1381" s="22">
        <f>'PETICION DATOS LUZ'!$E$40</f>
        <v>774</v>
      </c>
      <c r="D1381" s="22">
        <f>'PETICION DATOS LUZ'!$E$41</f>
        <v>1430</v>
      </c>
      <c r="E1381" s="22">
        <f>'PETICION DATOS LUZ'!$E$42</f>
        <v>0</v>
      </c>
      <c r="F1381" s="22">
        <f>'PETICION DATOS LUZ'!$E$43</f>
        <v>0</v>
      </c>
      <c r="G1381" s="22">
        <f>'PETICION DATOS LUZ'!$E$44</f>
        <v>0</v>
      </c>
      <c r="I1381" s="18"/>
      <c r="K1381" s="20" t="s">
        <v>35</v>
      </c>
      <c r="L1381" s="22">
        <f>'PETICION DATOS LUZ'!$E$39</f>
        <v>786</v>
      </c>
      <c r="M1381" s="22">
        <f>'PETICION DATOS LUZ'!$E$40</f>
        <v>774</v>
      </c>
      <c r="N1381" s="22">
        <f>'PETICION DATOS LUZ'!$E$41</f>
        <v>1430</v>
      </c>
      <c r="O1381" s="22">
        <f>'PETICION DATOS LUZ'!$E$42</f>
        <v>0</v>
      </c>
      <c r="P1381" s="22">
        <f>'PETICION DATOS LUZ'!$E$43</f>
        <v>0</v>
      </c>
      <c r="Q1381" s="22">
        <f>'PETICION DATOS LUZ'!$E$44</f>
        <v>0</v>
      </c>
      <c r="S1381" s="18"/>
    </row>
    <row r="1382" spans="1:19">
      <c r="A1382" s="14"/>
      <c r="C1382" s="4"/>
      <c r="D1382" s="4"/>
      <c r="E1382" s="4"/>
      <c r="F1382" s="4"/>
      <c r="G1382" s="4"/>
      <c r="I1382" s="18"/>
      <c r="K1382" s="14"/>
      <c r="M1382" s="4"/>
      <c r="N1382" s="4"/>
      <c r="O1382" s="4"/>
      <c r="P1382" s="4"/>
      <c r="Q1382" s="4"/>
      <c r="S1382" s="18"/>
    </row>
    <row r="1383" spans="1:19">
      <c r="A1383" s="20" t="s">
        <v>19</v>
      </c>
      <c r="B1383" s="23">
        <f>'PETICION DATOS LUZ'!$E$25</f>
        <v>31</v>
      </c>
      <c r="I1383" s="18"/>
      <c r="K1383" s="20" t="s">
        <v>19</v>
      </c>
      <c r="L1383" s="23">
        <f>'PETICION DATOS LUZ'!$E$25</f>
        <v>31</v>
      </c>
      <c r="S1383" s="18"/>
    </row>
    <row r="1384" spans="1:19">
      <c r="A1384" s="14"/>
      <c r="I1384" s="18"/>
      <c r="K1384" s="14"/>
      <c r="S1384" s="18"/>
    </row>
    <row r="1385" spans="1:19">
      <c r="A1385" s="24" t="s">
        <v>42</v>
      </c>
      <c r="I1385" s="18"/>
      <c r="K1385" s="24" t="s">
        <v>42</v>
      </c>
      <c r="S1385" s="18"/>
    </row>
    <row r="1386" spans="1:19" ht="15.75" thickBot="1">
      <c r="I1386" s="18"/>
      <c r="S1386" s="18"/>
    </row>
    <row r="1387" spans="1:19" ht="15.75" thickBot="1">
      <c r="A1387" s="14" t="s">
        <v>37</v>
      </c>
      <c r="B1387" s="25">
        <f>VLOOKUP(B1377&amp;C1377&amp;D1377,$A$6:$P$1269,11,FALSE)</f>
        <v>9.3710720547945214E-2</v>
      </c>
      <c r="C1387" s="25">
        <f>VLOOKUP(B1377&amp;C1377&amp;D1377,$A$6:$P$1269,12,FALSE)</f>
        <v>5.4042254794520544E-2</v>
      </c>
      <c r="D1387" s="25">
        <f>VLOOKUP(B1377&amp;C1377&amp;D1377,$A$6:$P$1269,13,FALSE)</f>
        <v>0</v>
      </c>
      <c r="E1387" s="25">
        <f>VLOOKUP(B1377&amp;C1377&amp;D1377,$A$6:$P$1269,14,FALSE)</f>
        <v>0</v>
      </c>
      <c r="F1387" s="25">
        <f>VLOOKUP(B1377&amp;C1377&amp;D1377,$A$6:$P$1269,15,FALSE)</f>
        <v>0</v>
      </c>
      <c r="G1387" s="25">
        <f>VLOOKUP(B1377&amp;C1377&amp;D1377,$A$6:$P$1269,16,FALSE)</f>
        <v>0</v>
      </c>
      <c r="I1387" s="18"/>
      <c r="K1387" s="14" t="s">
        <v>37</v>
      </c>
      <c r="L1387" s="25">
        <f>VLOOKUP(L1377&amp;M1377&amp;N1377,$A$6:$P$1269,11,FALSE)</f>
        <v>7.5902501369863012E-2</v>
      </c>
      <c r="M1387" s="25">
        <f>VLOOKUP(L1377&amp;M1377&amp;N1377,$A$6:$P$1269,12,FALSE)</f>
        <v>1.9874602739726028E-3</v>
      </c>
      <c r="N1387" s="25">
        <f>VLOOKUP(L1377&amp;M1377&amp;N1377,$A$6:$P$1269,13,FALSE)</f>
        <v>0</v>
      </c>
      <c r="O1387" s="25">
        <f>VLOOKUP(L1377&amp;M1377&amp;N1377,$A$6:$P$1269,14,FALSE)</f>
        <v>0</v>
      </c>
      <c r="P1387" s="25">
        <f>VLOOKUP(L1377&amp;M1377&amp;N1377,$A$6:$P$1269,15,FALSE)</f>
        <v>0</v>
      </c>
      <c r="Q1387" s="25">
        <f>VLOOKUP(L1377&amp;M1377&amp;N1377,$A$6:$P$1269,16,FALSE)</f>
        <v>0</v>
      </c>
      <c r="S1387" s="18"/>
    </row>
    <row r="1388" spans="1:19" ht="15.75" thickBot="1">
      <c r="A1388" s="14" t="s">
        <v>36</v>
      </c>
      <c r="B1388" s="25">
        <f>VLOOKUP(B1377&amp;C1377&amp;D1377,$A$6:$P$1269,5,FALSE)</f>
        <v>0.144398</v>
      </c>
      <c r="C1388" s="25">
        <f>VLOOKUP(B1377&amp;C1377&amp;D1377,$A$6:$P$1269,6,FALSE)</f>
        <v>0.144398</v>
      </c>
      <c r="D1388" s="25">
        <f>VLOOKUP(B1377&amp;C1377&amp;D1377,$A$6:$P$1269,7,FALSE)</f>
        <v>0.144398</v>
      </c>
      <c r="E1388" s="25">
        <f>VLOOKUP(B1377&amp;C1377&amp;D1377,$A$6:$P$1269,8,FALSE)</f>
        <v>0</v>
      </c>
      <c r="F1388" s="25">
        <f>VLOOKUP(B1377&amp;C1377&amp;D1377,$A$6:$P$1269,9,FALSE)</f>
        <v>0</v>
      </c>
      <c r="G1388" s="25">
        <f>VLOOKUP(B1377&amp;C1377&amp;D1377,$A$6:$P$1269,10,FALSE)</f>
        <v>0</v>
      </c>
      <c r="I1388" s="18"/>
      <c r="K1388" s="14" t="s">
        <v>36</v>
      </c>
      <c r="L1388" s="25">
        <f>VLOOKUP(L1377&amp;M1377&amp;N1377,$A$6:$P$1269,5,FALSE)</f>
        <v>0.22358600000000001</v>
      </c>
      <c r="M1388" s="25">
        <f>VLOOKUP(L1377&amp;M1377&amp;N1377,$A$6:$P$1269,6,FALSE)</f>
        <v>0.15425800000000001</v>
      </c>
      <c r="N1388" s="25">
        <f>VLOOKUP(L1377&amp;M1377&amp;N1377,$A$6:$P$1269,7,FALSE)</f>
        <v>0.11483500000000001</v>
      </c>
      <c r="O1388" s="25">
        <f>VLOOKUP(L1377&amp;M1377&amp;N1377,$A$6:$P$1269,8,FALSE)</f>
        <v>0</v>
      </c>
      <c r="P1388" s="25">
        <f>VLOOKUP(L1377&amp;M1377&amp;N1377,$A$6:$P$1269,9,FALSE)</f>
        <v>0</v>
      </c>
      <c r="Q1388" s="25">
        <f>VLOOKUP(L1377&amp;M1377&amp;N1377,$A$6:$P$1269,10,FALSE)</f>
        <v>0</v>
      </c>
      <c r="S1388" s="18"/>
    </row>
    <row r="1389" spans="1:19">
      <c r="A1389" s="14"/>
      <c r="I1389" s="18"/>
      <c r="K1389" s="14"/>
      <c r="S1389" s="18"/>
    </row>
    <row r="1390" spans="1:19">
      <c r="A1390" s="14"/>
      <c r="B1390" s="26" t="s">
        <v>39</v>
      </c>
      <c r="C1390" s="21">
        <f>((B1380*B1383*B1387)+(C1380*B1383*C1387)+(D1380*D1387*B1383)+(E1380*E1387*B1383)+(F1380*F1387*B1383)+(G1380*G1387*B1383)+'PETICION DATOS LUZ'!$E$35)</f>
        <v>54.735089715616439</v>
      </c>
      <c r="D1390" s="26" t="s">
        <v>40</v>
      </c>
      <c r="E1390" s="27">
        <f>(B1381*B1388)+(C1381*C1388)+(D1381*D1388)+(E1381*E1388)+(F1381*F1388)+(G1381*G1388)+'PETICION DATOS LUZ'!$E$47</f>
        <v>431.75001999999995</v>
      </c>
      <c r="F1390" s="26" t="s">
        <v>43</v>
      </c>
      <c r="G1390" s="26">
        <f>(C1390+E1390+G1391)*'PETICION DATOS LUZ'!$E$51</f>
        <v>2.4324255485780819</v>
      </c>
      <c r="H1390" s="26" t="s">
        <v>11</v>
      </c>
      <c r="I1390" s="28">
        <f>(G1390+E1390+C1390+G1391+'PETICION DATOS LUZ'!$E$48)*'PETICION DATOS LUZ'!$E$50</f>
        <v>103.02968240548083</v>
      </c>
      <c r="K1390" s="14"/>
      <c r="L1390" s="26" t="s">
        <v>39</v>
      </c>
      <c r="M1390" s="21">
        <f>((L1380*L1383*L1387)+(M1380*L1383*M1387)+(N1380*N1387*L1383)+(O1380*O1387*L1383)+(P1380*P1387*L1383)+(Q1380*Q1387*L1383)+'PETICION DATOS LUZ'!$E$35)</f>
        <v>28.854336290958905</v>
      </c>
      <c r="N1390" s="26" t="s">
        <v>40</v>
      </c>
      <c r="O1390" s="27">
        <f>(L1381*L1388)+(M1381*M1388)+(N1381*N1388)+(O1381*O1388)+(P1381*P1388)+(Q1381*Q1388)+'PETICION DATOS LUZ'!$E$47</f>
        <v>459.34833800000001</v>
      </c>
      <c r="P1390" s="26" t="s">
        <v>43</v>
      </c>
      <c r="Q1390" s="26">
        <f>(M1390+O1390+Q1391)*'PETICION DATOS LUZ'!$E$51</f>
        <v>2.4410133714547944</v>
      </c>
      <c r="R1390" s="26" t="s">
        <v>11</v>
      </c>
      <c r="S1390" s="28">
        <f>(Q1390+O1390+M1390+Q1391+'PETICION DATOS LUZ'!$E$48)*'PETICION DATOS LUZ'!$E$50</f>
        <v>103.39217440910687</v>
      </c>
    </row>
    <row r="1391" spans="1:19">
      <c r="A1391" s="14"/>
      <c r="F1391" s="26" t="s">
        <v>53</v>
      </c>
      <c r="G1391" s="26">
        <f>'PETICION DATOS LUZ'!$E$49</f>
        <v>0</v>
      </c>
      <c r="I1391" s="18"/>
      <c r="K1391" s="14"/>
      <c r="P1391" s="26" t="s">
        <v>53</v>
      </c>
      <c r="Q1391" s="26">
        <f>'PETICION DATOS LUZ'!$E$49</f>
        <v>0</v>
      </c>
      <c r="S1391" s="18"/>
    </row>
    <row r="1392" spans="1:19">
      <c r="A1392" s="20" t="s">
        <v>38</v>
      </c>
      <c r="B1392" s="27">
        <f>IFERROR(C1390+E1390+G1390+I1390+G1391+'PETICION DATOS LUZ'!$E$48,"")</f>
        <v>593.64721766967534</v>
      </c>
      <c r="D1392" s="26" t="s">
        <v>48</v>
      </c>
      <c r="E1392" s="1">
        <f>IFERROR('PETICION DATOS LUZ'!E156-'.'!B1392,"")</f>
        <v>-593.64721766967534</v>
      </c>
      <c r="I1392" s="18"/>
      <c r="K1392" s="20" t="s">
        <v>38</v>
      </c>
      <c r="L1392" s="27">
        <f>IFERROR(M1390+O1390+Q1390+S1390+Q1391+'PETICION DATOS LUZ'!$E$48,"")</f>
        <v>595.73586207152061</v>
      </c>
      <c r="N1392" s="26" t="s">
        <v>48</v>
      </c>
      <c r="O1392" s="1">
        <f>IFERROR('PETICION DATOS LUZ'!O156-'.'!L1392,"")</f>
        <v>-595.73586207152061</v>
      </c>
      <c r="S1392" s="18"/>
    </row>
    <row r="1393" spans="1:19">
      <c r="A1393" s="14"/>
      <c r="I1393" s="18"/>
      <c r="K1393" s="14"/>
      <c r="S1393" s="18"/>
    </row>
    <row r="1394" spans="1:19" ht="15.75" thickBot="1">
      <c r="A1394" s="29"/>
      <c r="B1394" s="30"/>
      <c r="C1394" s="30"/>
      <c r="D1394" s="30"/>
      <c r="E1394" s="30"/>
      <c r="F1394" s="30"/>
      <c r="G1394" s="30"/>
      <c r="H1394" s="30"/>
      <c r="I1394" s="31"/>
      <c r="K1394" s="29"/>
      <c r="L1394" s="30"/>
      <c r="M1394" s="30"/>
      <c r="N1394" s="30"/>
      <c r="O1394" s="30"/>
      <c r="P1394" s="30"/>
      <c r="Q1394" s="30"/>
      <c r="R1394" s="30"/>
      <c r="S1394" s="31"/>
    </row>
    <row r="1396" spans="1:19" ht="19.5" thickBot="1">
      <c r="A1396" s="10" t="s">
        <v>45</v>
      </c>
      <c r="K1396" s="10" t="s">
        <v>45</v>
      </c>
    </row>
    <row r="1397" spans="1:19">
      <c r="A1397" s="11"/>
      <c r="B1397" s="12"/>
      <c r="C1397" s="12"/>
      <c r="D1397" s="12"/>
      <c r="E1397" s="12"/>
      <c r="F1397" s="12"/>
      <c r="G1397" s="12"/>
      <c r="H1397" s="12"/>
      <c r="I1397" s="13"/>
      <c r="K1397" s="11"/>
      <c r="L1397" s="12"/>
      <c r="M1397" s="12"/>
      <c r="N1397" s="12"/>
      <c r="O1397" s="12"/>
      <c r="P1397" s="12"/>
      <c r="Q1397" s="12"/>
      <c r="R1397" s="12"/>
      <c r="S1397" s="13"/>
    </row>
    <row r="1398" spans="1:19">
      <c r="A1398" s="14" t="s">
        <v>33</v>
      </c>
      <c r="B1398" s="15" t="str">
        <f>'PETICION DATOS LUZ'!$E$8</f>
        <v>2.0TD</v>
      </c>
      <c r="C1398" s="16" t="str">
        <f>'PETICION DATOS LUZ'!$O$7</f>
        <v>MARZO-26</v>
      </c>
      <c r="D1398" s="578" t="s">
        <v>77</v>
      </c>
      <c r="E1398" s="579"/>
      <c r="F1398" s="17"/>
      <c r="I1398" s="18"/>
      <c r="K1398" s="14" t="s">
        <v>33</v>
      </c>
      <c r="L1398" s="15" t="str">
        <f>'PETICION DATOS LUZ'!$E$8</f>
        <v>2.0TD</v>
      </c>
      <c r="M1398" s="16" t="str">
        <f>'PETICION DATOS LUZ'!$O$7</f>
        <v>MARZO-26</v>
      </c>
      <c r="N1398" s="578" t="s">
        <v>78</v>
      </c>
      <c r="O1398" s="579"/>
      <c r="P1398" s="17"/>
      <c r="S1398" s="18"/>
    </row>
    <row r="1399" spans="1:19">
      <c r="A1399" s="14"/>
      <c r="I1399" s="18"/>
      <c r="K1399" s="14"/>
      <c r="S1399" s="18"/>
    </row>
    <row r="1400" spans="1:19">
      <c r="A1400" s="14"/>
      <c r="B1400" s="19" t="s">
        <v>3</v>
      </c>
      <c r="C1400" s="19" t="s">
        <v>4</v>
      </c>
      <c r="D1400" s="19" t="s">
        <v>5</v>
      </c>
      <c r="E1400" s="19" t="s">
        <v>6</v>
      </c>
      <c r="F1400" s="19" t="s">
        <v>7</v>
      </c>
      <c r="G1400" s="19" t="s">
        <v>8</v>
      </c>
      <c r="I1400" s="18"/>
      <c r="K1400" s="14"/>
      <c r="L1400" s="19" t="s">
        <v>3</v>
      </c>
      <c r="M1400" s="19" t="s">
        <v>4</v>
      </c>
      <c r="N1400" s="19" t="s">
        <v>5</v>
      </c>
      <c r="O1400" s="19" t="s">
        <v>6</v>
      </c>
      <c r="P1400" s="19" t="s">
        <v>7</v>
      </c>
      <c r="Q1400" s="19" t="s">
        <v>8</v>
      </c>
      <c r="S1400" s="18"/>
    </row>
    <row r="1401" spans="1:19">
      <c r="A1401" s="20" t="s">
        <v>34</v>
      </c>
      <c r="B1401" s="21">
        <f>'PETICION DATOS LUZ'!$E$28</f>
        <v>11.95</v>
      </c>
      <c r="C1401" s="21">
        <f>'PETICION DATOS LUZ'!$E$29</f>
        <v>11.95</v>
      </c>
      <c r="D1401" s="21">
        <f>'PETICION DATOS LUZ'!$E$30</f>
        <v>0</v>
      </c>
      <c r="E1401" s="21">
        <f>'PETICION DATOS LUZ'!$E$31</f>
        <v>0</v>
      </c>
      <c r="F1401" s="21">
        <f>'PETICION DATOS LUZ'!$E$32</f>
        <v>0</v>
      </c>
      <c r="G1401" s="21">
        <f>'PETICION DATOS LUZ'!$E$33</f>
        <v>0</v>
      </c>
      <c r="I1401" s="18"/>
      <c r="K1401" s="20" t="s">
        <v>34</v>
      </c>
      <c r="L1401" s="21">
        <f>'PETICION DATOS LUZ'!$E$28</f>
        <v>11.95</v>
      </c>
      <c r="M1401" s="21">
        <f>'PETICION DATOS LUZ'!$E$29</f>
        <v>11.95</v>
      </c>
      <c r="N1401" s="21">
        <f>'PETICION DATOS LUZ'!$E$30</f>
        <v>0</v>
      </c>
      <c r="O1401" s="21">
        <f>'PETICION DATOS LUZ'!$E$31</f>
        <v>0</v>
      </c>
      <c r="P1401" s="21">
        <f>'PETICION DATOS LUZ'!$E$32</f>
        <v>0</v>
      </c>
      <c r="Q1401" s="21">
        <f>'PETICION DATOS LUZ'!$E$33</f>
        <v>0</v>
      </c>
      <c r="S1401" s="18"/>
    </row>
    <row r="1402" spans="1:19">
      <c r="A1402" s="20" t="s">
        <v>35</v>
      </c>
      <c r="B1402" s="22">
        <f>'PETICION DATOS LUZ'!$E$39</f>
        <v>786</v>
      </c>
      <c r="C1402" s="22">
        <f>'PETICION DATOS LUZ'!$E$40</f>
        <v>774</v>
      </c>
      <c r="D1402" s="22">
        <f>'PETICION DATOS LUZ'!$E$41</f>
        <v>1430</v>
      </c>
      <c r="E1402" s="22">
        <f>'PETICION DATOS LUZ'!$E$42</f>
        <v>0</v>
      </c>
      <c r="F1402" s="22">
        <f>'PETICION DATOS LUZ'!$E$43</f>
        <v>0</v>
      </c>
      <c r="G1402" s="22">
        <f>'PETICION DATOS LUZ'!$E$44</f>
        <v>0</v>
      </c>
      <c r="I1402" s="18"/>
      <c r="K1402" s="20" t="s">
        <v>35</v>
      </c>
      <c r="L1402" s="22">
        <f>'PETICION DATOS LUZ'!$E$39</f>
        <v>786</v>
      </c>
      <c r="M1402" s="22">
        <f>'PETICION DATOS LUZ'!$E$40</f>
        <v>774</v>
      </c>
      <c r="N1402" s="22">
        <f>'PETICION DATOS LUZ'!$E$41</f>
        <v>1430</v>
      </c>
      <c r="O1402" s="22">
        <f>'PETICION DATOS LUZ'!$E$42</f>
        <v>0</v>
      </c>
      <c r="P1402" s="22">
        <f>'PETICION DATOS LUZ'!$E$43</f>
        <v>0</v>
      </c>
      <c r="Q1402" s="22">
        <f>'PETICION DATOS LUZ'!$E$44</f>
        <v>0</v>
      </c>
      <c r="S1402" s="18"/>
    </row>
    <row r="1403" spans="1:19">
      <c r="A1403" s="14"/>
      <c r="C1403" s="4"/>
      <c r="D1403" s="4"/>
      <c r="E1403" s="4"/>
      <c r="F1403" s="4"/>
      <c r="G1403" s="4"/>
      <c r="I1403" s="18"/>
      <c r="K1403" s="14"/>
      <c r="M1403" s="4"/>
      <c r="N1403" s="4"/>
      <c r="O1403" s="4"/>
      <c r="P1403" s="4"/>
      <c r="Q1403" s="4"/>
      <c r="S1403" s="18"/>
    </row>
    <row r="1404" spans="1:19">
      <c r="A1404" s="20" t="s">
        <v>19</v>
      </c>
      <c r="B1404" s="23">
        <f>'PETICION DATOS LUZ'!$E$25</f>
        <v>31</v>
      </c>
      <c r="I1404" s="18"/>
      <c r="K1404" s="20" t="s">
        <v>19</v>
      </c>
      <c r="L1404" s="23">
        <f>'PETICION DATOS LUZ'!$E$25</f>
        <v>31</v>
      </c>
      <c r="S1404" s="18"/>
    </row>
    <row r="1405" spans="1:19">
      <c r="A1405" s="14"/>
      <c r="I1405" s="18"/>
      <c r="K1405" s="14"/>
      <c r="S1405" s="18"/>
    </row>
    <row r="1406" spans="1:19">
      <c r="A1406" s="24" t="s">
        <v>42</v>
      </c>
      <c r="I1406" s="18"/>
      <c r="K1406" s="24" t="s">
        <v>42</v>
      </c>
      <c r="S1406" s="18"/>
    </row>
    <row r="1407" spans="1:19" ht="15.75" thickBot="1">
      <c r="I1407" s="18"/>
      <c r="S1407" s="18"/>
    </row>
    <row r="1408" spans="1:19" ht="15.75" thickBot="1">
      <c r="A1408" s="14" t="s">
        <v>37</v>
      </c>
      <c r="B1408" s="25">
        <f>VLOOKUP(B1398&amp;C1398&amp;D1398,$A$6:$P$1269,11,FALSE)</f>
        <v>7.5902501369863012E-2</v>
      </c>
      <c r="C1408" s="25">
        <f>VLOOKUP(B1398&amp;C1398&amp;D1398,$A$6:$P$1269,12,FALSE)</f>
        <v>1.9874602739726028E-3</v>
      </c>
      <c r="D1408" s="25">
        <f>VLOOKUP(B1398&amp;C1398&amp;D1398,$A$6:$P$1269,13,FALSE)</f>
        <v>0</v>
      </c>
      <c r="E1408" s="25">
        <f>VLOOKUP(B1398&amp;C1398&amp;D1398,$A$6:$P$1269,14,FALSE)</f>
        <v>0</v>
      </c>
      <c r="F1408" s="25">
        <f>VLOOKUP(B1398&amp;C1398&amp;D1398,$A$6:$P$1269,15,FALSE)</f>
        <v>0</v>
      </c>
      <c r="G1408" s="25">
        <f>VLOOKUP(B1398&amp;C1398&amp;D1398,$A$6:$P$1269,16,FALSE)</f>
        <v>0</v>
      </c>
      <c r="I1408" s="18"/>
      <c r="K1408" s="14" t="s">
        <v>37</v>
      </c>
      <c r="L1408" s="25">
        <f>VLOOKUP(L1398&amp;M1398&amp;N1398,$A$6:$P$1269,11,FALSE)</f>
        <v>7.5902501369863012E-2</v>
      </c>
      <c r="M1408" s="25">
        <f>VLOOKUP(L1398&amp;M1398&amp;N1398,$A$6:$P$1269,12,FALSE)</f>
        <v>1.9874602739726028E-3</v>
      </c>
      <c r="N1408" s="25">
        <f>VLOOKUP(L1398&amp;M1398&amp;N1398,$A$6:$P$1269,13,FALSE)</f>
        <v>0</v>
      </c>
      <c r="O1408" s="25">
        <f>VLOOKUP(L1398&amp;M1398&amp;N1398,$A$6:$P$1269,14,FALSE)</f>
        <v>0</v>
      </c>
      <c r="P1408" s="25">
        <f>VLOOKUP(L1398&amp;M1398&amp;N1398,$A$6:$P$1269,15,FALSE)</f>
        <v>0</v>
      </c>
      <c r="Q1408" s="25">
        <f>VLOOKUP(L1398&amp;M1398&amp;N1398,$A$6:$P$1269,16,FALSE)</f>
        <v>0</v>
      </c>
      <c r="S1408" s="18"/>
    </row>
    <row r="1409" spans="1:19" ht="15.75" thickBot="1">
      <c r="A1409" s="14" t="s">
        <v>36</v>
      </c>
      <c r="B1409" s="25">
        <f>VLOOKUP(B1398&amp;C1398&amp;D1398,$A$6:$P$1269,5,FALSE)</f>
        <v>0.21176900000000001</v>
      </c>
      <c r="C1409" s="25">
        <f>VLOOKUP(B1398&amp;C1398&amp;D1398,$A$6:$P$1269,6,FALSE)</f>
        <v>0.14244100000000001</v>
      </c>
      <c r="D1409" s="25">
        <f>VLOOKUP(B1398&amp;C1398&amp;D1398,$A$6:$P$1269,7,FALSE)</f>
        <v>0.103017</v>
      </c>
      <c r="E1409" s="25">
        <f>VLOOKUP(B1398&amp;C1398&amp;D1398,$A$6:$P$1269,8,FALSE)</f>
        <v>0</v>
      </c>
      <c r="F1409" s="25">
        <f>VLOOKUP(B1398&amp;C1398&amp;D1398,$A$6:$P$1269,9,FALSE)</f>
        <v>0</v>
      </c>
      <c r="G1409" s="25">
        <f>VLOOKUP(B1398&amp;C1398&amp;D1398,$A$6:$P$1269,10,FALSE)</f>
        <v>0</v>
      </c>
      <c r="I1409" s="18"/>
      <c r="K1409" s="14" t="s">
        <v>36</v>
      </c>
      <c r="L1409" s="25">
        <f>VLOOKUP(L1398&amp;M1398&amp;N1398,$A$6:$P$1269,5,FALSE)</f>
        <v>0.20549400000000001</v>
      </c>
      <c r="M1409" s="25">
        <f>VLOOKUP(L1398&amp;M1398&amp;N1398,$A$6:$P$1269,6,FALSE)</f>
        <v>0.13616700000000001</v>
      </c>
      <c r="N1409" s="25">
        <f>VLOOKUP(L1398&amp;M1398&amp;N1398,$A$6:$P$1269,7,FALSE)</f>
        <v>9.6742999999999996E-2</v>
      </c>
      <c r="O1409" s="25">
        <f>VLOOKUP(L1398&amp;M1398&amp;N1398,$A$6:$P$1269,8,FALSE)</f>
        <v>0</v>
      </c>
      <c r="P1409" s="25">
        <f>VLOOKUP(L1398&amp;M1398&amp;N1398,$A$6:$P$1269,9,FALSE)</f>
        <v>0</v>
      </c>
      <c r="Q1409" s="25">
        <f>VLOOKUP(L1398&amp;M1398&amp;N1398,$A$6:$P$1269,10,FALSE)</f>
        <v>0</v>
      </c>
      <c r="S1409" s="18"/>
    </row>
    <row r="1410" spans="1:19">
      <c r="A1410" s="14"/>
      <c r="I1410" s="18"/>
      <c r="K1410" s="14"/>
      <c r="S1410" s="18"/>
    </row>
    <row r="1411" spans="1:19">
      <c r="A1411" s="14"/>
      <c r="B1411" s="26" t="s">
        <v>39</v>
      </c>
      <c r="C1411" s="21">
        <f>((B1401*B1404*B1408)+(C1401*B1404*C1408)+(D1401*D1408*B1404)+(E1401*E1408*B1404)+(F1401*F1408*B1404)+(G1401*G1408*B1404)+'PETICION DATOS LUZ'!$E$35)</f>
        <v>28.854336290958905</v>
      </c>
      <c r="D1411" s="26" t="s">
        <v>40</v>
      </c>
      <c r="E1411" s="27">
        <f>(B1402*B1409)+(C1402*C1409)+(D1402*D1409)+(E1402*E1409)+(F1402*F1409)+(G1402*G1409)+'PETICION DATOS LUZ'!$E$47</f>
        <v>424.01407800000004</v>
      </c>
      <c r="F1411" s="26" t="s">
        <v>43</v>
      </c>
      <c r="G1411" s="26">
        <f>(C1411+E1411+G1412)*'PETICION DATOS LUZ'!$E$51</f>
        <v>2.2643420714547946</v>
      </c>
      <c r="H1411" s="26" t="s">
        <v>11</v>
      </c>
      <c r="I1411" s="28">
        <f>(G1411+E1411+C1411+G1412+'PETICION DATOS LUZ'!$E$48)*'PETICION DATOS LUZ'!$E$50</f>
        <v>95.934878836106876</v>
      </c>
      <c r="K1411" s="14"/>
      <c r="L1411" s="26" t="s">
        <v>39</v>
      </c>
      <c r="M1411" s="21">
        <f>((L1401*L1404*L1408)+(M1401*L1404*M1408)+(N1401*N1408*L1404)+(O1401*O1408*L1404)+(P1401*P1408*L1404)+(Q1401*Q1408*L1404)+'PETICION DATOS LUZ'!$E$35)</f>
        <v>28.854336290958905</v>
      </c>
      <c r="N1411" s="26" t="s">
        <v>40</v>
      </c>
      <c r="O1411" s="27">
        <f>(L1402*L1409)+(M1402*M1409)+(N1402*N1409)+(O1402*O1409)+(P1402*P1409)+(Q1402*Q1409)+'PETICION DATOS LUZ'!$E$47</f>
        <v>405.254032</v>
      </c>
      <c r="P1411" s="26" t="s">
        <v>43</v>
      </c>
      <c r="Q1411" s="26">
        <f>(M1411+O1411+Q1412)*'PETICION DATOS LUZ'!$E$51</f>
        <v>2.1705418414547943</v>
      </c>
      <c r="R1411" s="26" t="s">
        <v>11</v>
      </c>
      <c r="S1411" s="28">
        <f>(Q1411+O1411+M1411+Q1412+'PETICION DATOS LUZ'!$E$48)*'PETICION DATOS LUZ'!$E$50</f>
        <v>91.975571127806859</v>
      </c>
    </row>
    <row r="1412" spans="1:19">
      <c r="A1412" s="14"/>
      <c r="F1412" s="26" t="s">
        <v>53</v>
      </c>
      <c r="G1412" s="26">
        <f>'PETICION DATOS LUZ'!$E$49</f>
        <v>0</v>
      </c>
      <c r="I1412" s="18"/>
      <c r="K1412" s="14"/>
      <c r="P1412" s="26" t="s">
        <v>53</v>
      </c>
      <c r="Q1412" s="26">
        <f>'PETICION DATOS LUZ'!$E$49</f>
        <v>0</v>
      </c>
      <c r="S1412" s="18"/>
    </row>
    <row r="1413" spans="1:19">
      <c r="A1413" s="20" t="s">
        <v>38</v>
      </c>
      <c r="B1413" s="27">
        <f>IFERROR(C1411+E1411+G1411+I1411+G1412+'PETICION DATOS LUZ'!$E$48,"")</f>
        <v>552.76763519852068</v>
      </c>
      <c r="D1413" s="26" t="s">
        <v>48</v>
      </c>
      <c r="E1413" s="1">
        <f>IFERROR('PETICION DATOS LUZ'!E177-'.'!B1413,"")</f>
        <v>-552.76763519852068</v>
      </c>
      <c r="I1413" s="18"/>
      <c r="K1413" s="20" t="s">
        <v>38</v>
      </c>
      <c r="L1413" s="27">
        <f>IFERROR(M1411+O1411+Q1411+S1411+Q1412+'PETICION DATOS LUZ'!$E$48,"")</f>
        <v>529.95448126022052</v>
      </c>
      <c r="N1413" s="26" t="s">
        <v>48</v>
      </c>
      <c r="O1413" s="1">
        <f>IFERROR('PETICION DATOS LUZ'!O177-'.'!L1413,"")</f>
        <v>-529.95448126022052</v>
      </c>
      <c r="S1413" s="18"/>
    </row>
    <row r="1414" spans="1:19">
      <c r="A1414" s="14"/>
      <c r="I1414" s="18"/>
      <c r="K1414" s="14"/>
      <c r="S1414" s="18"/>
    </row>
    <row r="1415" spans="1:19" ht="15.75" thickBot="1">
      <c r="A1415" s="29"/>
      <c r="B1415" s="30"/>
      <c r="C1415" s="30"/>
      <c r="D1415" s="30"/>
      <c r="E1415" s="30"/>
      <c r="F1415" s="30"/>
      <c r="G1415" s="30"/>
      <c r="H1415" s="30"/>
      <c r="I1415" s="31"/>
      <c r="K1415" s="29"/>
      <c r="L1415" s="30"/>
      <c r="M1415" s="30"/>
      <c r="N1415" s="30"/>
      <c r="O1415" s="30"/>
      <c r="P1415" s="30"/>
      <c r="Q1415" s="30"/>
      <c r="R1415" s="30"/>
      <c r="S1415" s="31"/>
    </row>
    <row r="1417" spans="1:19" ht="19.5" thickBot="1">
      <c r="A1417" s="10" t="s">
        <v>45</v>
      </c>
      <c r="K1417" s="10" t="s">
        <v>45</v>
      </c>
    </row>
    <row r="1418" spans="1:19">
      <c r="A1418" s="11"/>
      <c r="B1418" s="12"/>
      <c r="C1418" s="12"/>
      <c r="D1418" s="12"/>
      <c r="E1418" s="12"/>
      <c r="F1418" s="12"/>
      <c r="G1418" s="12"/>
      <c r="H1418" s="12"/>
      <c r="I1418" s="13"/>
      <c r="K1418" s="11"/>
      <c r="L1418" s="12"/>
      <c r="M1418" s="12"/>
      <c r="N1418" s="12"/>
      <c r="O1418" s="12"/>
      <c r="P1418" s="12"/>
      <c r="Q1418" s="12"/>
      <c r="R1418" s="12"/>
      <c r="S1418" s="13"/>
    </row>
    <row r="1419" spans="1:19">
      <c r="A1419" s="14" t="s">
        <v>33</v>
      </c>
      <c r="B1419" s="15" t="str">
        <f>'PETICION DATOS LUZ'!$E$8</f>
        <v>2.0TD</v>
      </c>
      <c r="C1419" s="16" t="str">
        <f>'PETICION DATOS LUZ'!$O$7</f>
        <v>MARZO-26</v>
      </c>
      <c r="D1419" s="578" t="s">
        <v>79</v>
      </c>
      <c r="E1419" s="579"/>
      <c r="F1419" s="17"/>
      <c r="I1419" s="18"/>
      <c r="K1419" s="14" t="s">
        <v>33</v>
      </c>
      <c r="L1419" s="15" t="str">
        <f>'PETICION DATOS LUZ'!$E$8</f>
        <v>2.0TD</v>
      </c>
      <c r="M1419" s="16" t="str">
        <f>'PETICION DATOS LUZ'!$O$7</f>
        <v>MARZO-26</v>
      </c>
      <c r="N1419" s="578" t="s">
        <v>80</v>
      </c>
      <c r="O1419" s="579"/>
      <c r="P1419" s="17"/>
      <c r="S1419" s="18"/>
    </row>
    <row r="1420" spans="1:19">
      <c r="A1420" s="14"/>
      <c r="I1420" s="18"/>
      <c r="K1420" s="14"/>
      <c r="S1420" s="18"/>
    </row>
    <row r="1421" spans="1:19">
      <c r="A1421" s="14"/>
      <c r="B1421" s="19" t="s">
        <v>3</v>
      </c>
      <c r="C1421" s="19" t="s">
        <v>4</v>
      </c>
      <c r="D1421" s="19" t="s">
        <v>5</v>
      </c>
      <c r="E1421" s="19" t="s">
        <v>6</v>
      </c>
      <c r="F1421" s="19" t="s">
        <v>7</v>
      </c>
      <c r="G1421" s="19" t="s">
        <v>8</v>
      </c>
      <c r="I1421" s="18"/>
      <c r="K1421" s="14"/>
      <c r="L1421" s="19" t="s">
        <v>3</v>
      </c>
      <c r="M1421" s="19" t="s">
        <v>4</v>
      </c>
      <c r="N1421" s="19" t="s">
        <v>5</v>
      </c>
      <c r="O1421" s="19" t="s">
        <v>6</v>
      </c>
      <c r="P1421" s="19" t="s">
        <v>7</v>
      </c>
      <c r="Q1421" s="19" t="s">
        <v>8</v>
      </c>
      <c r="S1421" s="18"/>
    </row>
    <row r="1422" spans="1:19">
      <c r="A1422" s="20" t="s">
        <v>34</v>
      </c>
      <c r="B1422" s="21">
        <f>'PETICION DATOS LUZ'!$E$28</f>
        <v>11.95</v>
      </c>
      <c r="C1422" s="21">
        <f>'PETICION DATOS LUZ'!$E$29</f>
        <v>11.95</v>
      </c>
      <c r="D1422" s="21">
        <f>'PETICION DATOS LUZ'!$E$30</f>
        <v>0</v>
      </c>
      <c r="E1422" s="21">
        <f>'PETICION DATOS LUZ'!$E$31</f>
        <v>0</v>
      </c>
      <c r="F1422" s="21">
        <f>'PETICION DATOS LUZ'!$E$32</f>
        <v>0</v>
      </c>
      <c r="G1422" s="21">
        <f>'PETICION DATOS LUZ'!$E$33</f>
        <v>0</v>
      </c>
      <c r="I1422" s="18"/>
      <c r="K1422" s="20" t="s">
        <v>34</v>
      </c>
      <c r="L1422" s="21">
        <f>'PETICION DATOS LUZ'!$E$28</f>
        <v>11.95</v>
      </c>
      <c r="M1422" s="21">
        <f>'PETICION DATOS LUZ'!$E$29</f>
        <v>11.95</v>
      </c>
      <c r="N1422" s="21">
        <f>'PETICION DATOS LUZ'!$E$30</f>
        <v>0</v>
      </c>
      <c r="O1422" s="21">
        <f>'PETICION DATOS LUZ'!$E$31</f>
        <v>0</v>
      </c>
      <c r="P1422" s="21">
        <f>'PETICION DATOS LUZ'!$E$32</f>
        <v>0</v>
      </c>
      <c r="Q1422" s="21">
        <f>'PETICION DATOS LUZ'!$E$33</f>
        <v>0</v>
      </c>
      <c r="S1422" s="18"/>
    </row>
    <row r="1423" spans="1:19">
      <c r="A1423" s="20" t="s">
        <v>35</v>
      </c>
      <c r="B1423" s="22">
        <f>'PETICION DATOS LUZ'!$E$39</f>
        <v>786</v>
      </c>
      <c r="C1423" s="22">
        <f>'PETICION DATOS LUZ'!$E$40</f>
        <v>774</v>
      </c>
      <c r="D1423" s="22">
        <f>'PETICION DATOS LUZ'!$E$41</f>
        <v>1430</v>
      </c>
      <c r="E1423" s="22">
        <f>'PETICION DATOS LUZ'!$E$42</f>
        <v>0</v>
      </c>
      <c r="F1423" s="22">
        <f>'PETICION DATOS LUZ'!$E$43</f>
        <v>0</v>
      </c>
      <c r="G1423" s="22">
        <f>'PETICION DATOS LUZ'!$E$44</f>
        <v>0</v>
      </c>
      <c r="I1423" s="18"/>
      <c r="K1423" s="20" t="s">
        <v>35</v>
      </c>
      <c r="L1423" s="22">
        <f>'PETICION DATOS LUZ'!$E$39</f>
        <v>786</v>
      </c>
      <c r="M1423" s="22">
        <f>'PETICION DATOS LUZ'!$E$40</f>
        <v>774</v>
      </c>
      <c r="N1423" s="22">
        <f>'PETICION DATOS LUZ'!$E$41</f>
        <v>1430</v>
      </c>
      <c r="O1423" s="22">
        <f>'PETICION DATOS LUZ'!$E$42</f>
        <v>0</v>
      </c>
      <c r="P1423" s="22">
        <f>'PETICION DATOS LUZ'!$E$43</f>
        <v>0</v>
      </c>
      <c r="Q1423" s="22">
        <f>'PETICION DATOS LUZ'!$E$44</f>
        <v>0</v>
      </c>
      <c r="S1423" s="18"/>
    </row>
    <row r="1424" spans="1:19">
      <c r="A1424" s="14"/>
      <c r="C1424" s="4"/>
      <c r="D1424" s="4"/>
      <c r="E1424" s="4"/>
      <c r="F1424" s="4"/>
      <c r="G1424" s="4"/>
      <c r="I1424" s="18"/>
      <c r="K1424" s="14"/>
      <c r="M1424" s="4"/>
      <c r="N1424" s="4"/>
      <c r="O1424" s="4"/>
      <c r="P1424" s="4"/>
      <c r="Q1424" s="4"/>
      <c r="S1424" s="18"/>
    </row>
    <row r="1425" spans="1:19">
      <c r="A1425" s="20" t="s">
        <v>19</v>
      </c>
      <c r="B1425" s="23">
        <f>'PETICION DATOS LUZ'!$E$25</f>
        <v>31</v>
      </c>
      <c r="I1425" s="18"/>
      <c r="K1425" s="20" t="s">
        <v>19</v>
      </c>
      <c r="L1425" s="23">
        <f>'PETICION DATOS LUZ'!$E$25</f>
        <v>31</v>
      </c>
      <c r="S1425" s="18"/>
    </row>
    <row r="1426" spans="1:19">
      <c r="A1426" s="14"/>
      <c r="I1426" s="18"/>
      <c r="K1426" s="14"/>
      <c r="S1426" s="18"/>
    </row>
    <row r="1427" spans="1:19">
      <c r="A1427" s="24" t="s">
        <v>42</v>
      </c>
      <c r="I1427" s="18"/>
      <c r="K1427" s="24" t="s">
        <v>42</v>
      </c>
      <c r="S1427" s="18"/>
    </row>
    <row r="1428" spans="1:19" ht="15.75" thickBot="1">
      <c r="I1428" s="18"/>
      <c r="S1428" s="18"/>
    </row>
    <row r="1429" spans="1:19" ht="15.75" thickBot="1">
      <c r="A1429" s="14" t="s">
        <v>37</v>
      </c>
      <c r="B1429" s="25">
        <f>VLOOKUP(B1419&amp;C1419&amp;D1419,$A$6:$P$1269,11,FALSE)</f>
        <v>9.7820309589041102E-2</v>
      </c>
      <c r="C1429" s="25">
        <f>VLOOKUP(B1419&amp;C1419&amp;D1419,$A$6:$P$1269,12,FALSE)</f>
        <v>5.1302528767123289E-2</v>
      </c>
      <c r="D1429" s="25">
        <f>VLOOKUP(B1419&amp;C1419&amp;D1419,$A$6:$P$1269,13,FALSE)</f>
        <v>0</v>
      </c>
      <c r="E1429" s="25">
        <f>VLOOKUP(B1419&amp;C1419&amp;D1419,$A$6:$P$1269,14,FALSE)</f>
        <v>0</v>
      </c>
      <c r="F1429" s="25">
        <f>VLOOKUP(B1419&amp;C1419&amp;D1419,$A$6:$P$1269,15,FALSE)</f>
        <v>0</v>
      </c>
      <c r="G1429" s="25">
        <f>VLOOKUP(B1419&amp;C1419&amp;D1419,$A$6:$P$1269,16,FALSE)</f>
        <v>0</v>
      </c>
      <c r="I1429" s="18"/>
      <c r="K1429" s="14" t="s">
        <v>37</v>
      </c>
      <c r="L1429" s="25">
        <f>VLOOKUP(L1419&amp;M1419&amp;N1419,$A$6:$P$1269,11,FALSE)</f>
        <v>9.2340857534246576E-2</v>
      </c>
      <c r="M1429" s="25">
        <f>VLOOKUP(L1419&amp;M1419&amp;N1419,$A$6:$P$1269,12,FALSE)</f>
        <v>4.5823076712328763E-2</v>
      </c>
      <c r="N1429" s="25">
        <f>VLOOKUP(L1419&amp;M1419&amp;N1419,$A$6:$P$1269,13,FALSE)</f>
        <v>0</v>
      </c>
      <c r="O1429" s="25">
        <f>VLOOKUP(L1419&amp;M1419&amp;N1419,$A$6:$P$1269,14,FALSE)</f>
        <v>0</v>
      </c>
      <c r="P1429" s="25">
        <f>VLOOKUP(L1419&amp;M1419&amp;N1419,$A$6:$P$1269,15,FALSE)</f>
        <v>0</v>
      </c>
      <c r="Q1429" s="25">
        <f>VLOOKUP(L1419&amp;M1419&amp;N1419,$A$6:$P$1269,16,FALSE)</f>
        <v>0</v>
      </c>
      <c r="S1429" s="18"/>
    </row>
    <row r="1430" spans="1:19" ht="15.75" thickBot="1">
      <c r="A1430" s="14" t="s">
        <v>36</v>
      </c>
      <c r="B1430" s="25">
        <f>VLOOKUP(B1419&amp;C1419&amp;D1419,$A$6:$P$1269,5,FALSE)</f>
        <v>0.21245900000000001</v>
      </c>
      <c r="C1430" s="25">
        <f>VLOOKUP(B1419&amp;C1419&amp;D1419,$A$6:$P$1269,6,FALSE)</f>
        <v>0.14313100000000001</v>
      </c>
      <c r="D1430" s="25">
        <f>VLOOKUP(B1419&amp;C1419&amp;D1419,$A$6:$P$1269,7,FALSE)</f>
        <v>0.10370799999999999</v>
      </c>
      <c r="E1430" s="25">
        <f>VLOOKUP(B1419&amp;C1419&amp;D1419,$A$6:$P$1269,8,FALSE)</f>
        <v>0</v>
      </c>
      <c r="F1430" s="25">
        <f>VLOOKUP(B1419&amp;C1419&amp;D1419,$A$6:$P$1269,9,FALSE)</f>
        <v>0</v>
      </c>
      <c r="G1430" s="25">
        <f>VLOOKUP(B1419&amp;C1419&amp;D1419,$A$6:$P$1269,10,FALSE)</f>
        <v>0</v>
      </c>
      <c r="I1430" s="18"/>
      <c r="K1430" s="14" t="s">
        <v>36</v>
      </c>
      <c r="L1430" s="25">
        <f>VLOOKUP(L1419&amp;M1419&amp;N1419,$A$6:$P$1269,5,FALSE)</f>
        <v>0.2072</v>
      </c>
      <c r="M1430" s="25">
        <f>VLOOKUP(L1419&amp;M1419&amp;N1419,$A$6:$P$1269,6,FALSE)</f>
        <v>0.13787199999999999</v>
      </c>
      <c r="N1430" s="25">
        <f>VLOOKUP(L1419&amp;M1419&amp;N1419,$A$6:$P$1269,7,FALSE)</f>
        <v>9.8448999999999995E-2</v>
      </c>
      <c r="O1430" s="25">
        <f>VLOOKUP(L1419&amp;M1419&amp;N1419,$A$6:$P$1269,8,FALSE)</f>
        <v>0</v>
      </c>
      <c r="P1430" s="25">
        <f>VLOOKUP(L1419&amp;M1419&amp;N1419,$A$6:$P$1269,9,FALSE)</f>
        <v>0</v>
      </c>
      <c r="Q1430" s="25">
        <f>VLOOKUP(L1419&amp;M1419&amp;N1419,$A$6:$P$1269,10,FALSE)</f>
        <v>0</v>
      </c>
      <c r="S1430" s="18"/>
    </row>
    <row r="1431" spans="1:19">
      <c r="A1431" s="14"/>
      <c r="I1431" s="18"/>
      <c r="K1431" s="14"/>
      <c r="S1431" s="18"/>
    </row>
    <row r="1432" spans="1:19">
      <c r="A1432" s="14"/>
      <c r="B1432" s="26" t="s">
        <v>39</v>
      </c>
      <c r="C1432" s="21">
        <f>((B1422*B1425*B1429)+(C1422*B1425*C1429)+(D1422*D1429*B1425)+(E1422*E1429*B1425)+(F1422*F1429*B1425)+(G1422*G1429*B1425)+'PETICION DATOS LUZ'!$E$35)</f>
        <v>55.242555469041093</v>
      </c>
      <c r="D1432" s="26" t="s">
        <v>40</v>
      </c>
      <c r="E1432" s="27">
        <f>(B1423*B1430)+(C1423*C1430)+(D1423*D1430)+(E1423*E1430)+(F1423*F1430)+(G1423*G1430)+'PETICION DATOS LUZ'!$E$47</f>
        <v>426.07860799999997</v>
      </c>
      <c r="F1432" s="26" t="s">
        <v>43</v>
      </c>
      <c r="G1432" s="26">
        <f>(C1432+E1432+G1433)*'PETICION DATOS LUZ'!$E$51</f>
        <v>2.4066058173452052</v>
      </c>
      <c r="H1432" s="26" t="s">
        <v>11</v>
      </c>
      <c r="I1432" s="28">
        <f>(G1432+E1432+C1432+G1433+'PETICION DATOS LUZ'!$E$48)*'PETICION DATOS LUZ'!$E$50</f>
        <v>101.93983155014112</v>
      </c>
      <c r="K1432" s="14"/>
      <c r="L1432" s="26" t="s">
        <v>39</v>
      </c>
      <c r="M1432" s="21">
        <f>((L1422*L1425*L1429)+(M1422*L1425*M1429)+(N1422*N1429*L1425)+(O1422*O1429*L1425)+(P1422*P1429*L1425)+(Q1422*Q1429*L1425)+'PETICION DATOS LUZ'!$E$35)</f>
        <v>51.182829441643833</v>
      </c>
      <c r="N1432" s="26" t="s">
        <v>40</v>
      </c>
      <c r="O1432" s="27">
        <f>(L1423*L1430)+(M1423*M1430)+(N1423*N1430)+(O1423*O1430)+(P1423*P1430)+(Q1423*Q1430)+'PETICION DATOS LUZ'!$E$47</f>
        <v>410.354198</v>
      </c>
      <c r="P1432" s="26" t="s">
        <v>43</v>
      </c>
      <c r="Q1432" s="26">
        <f>(M1432+O1432+Q1433)*'PETICION DATOS LUZ'!$E$51</f>
        <v>2.3076851372082192</v>
      </c>
      <c r="R1432" s="26" t="s">
        <v>11</v>
      </c>
      <c r="S1432" s="28">
        <f>(Q1432+O1432+M1432+Q1433+'PETICION DATOS LUZ'!$E$48)*'PETICION DATOS LUZ'!$E$50</f>
        <v>97.764389641558935</v>
      </c>
    </row>
    <row r="1433" spans="1:19">
      <c r="A1433" s="14"/>
      <c r="F1433" s="26" t="s">
        <v>53</v>
      </c>
      <c r="G1433" s="26">
        <f>'PETICION DATOS LUZ'!$E$49</f>
        <v>0</v>
      </c>
      <c r="I1433" s="18"/>
      <c r="K1433" s="14"/>
      <c r="P1433" s="26" t="s">
        <v>53</v>
      </c>
      <c r="Q1433" s="26">
        <f>'PETICION DATOS LUZ'!$E$49</f>
        <v>0</v>
      </c>
      <c r="S1433" s="18"/>
    </row>
    <row r="1434" spans="1:19">
      <c r="A1434" s="20" t="s">
        <v>38</v>
      </c>
      <c r="B1434" s="27">
        <f>IFERROR(C1432+E1432+G1432+I1432+G1433+'PETICION DATOS LUZ'!$E$48,"")</f>
        <v>587.36760083652746</v>
      </c>
      <c r="D1434" s="26" t="s">
        <v>48</v>
      </c>
      <c r="E1434" s="1">
        <f>IFERROR('PETICION DATOS LUZ'!E198-'.'!B1434,"")</f>
        <v>-587.36760083652746</v>
      </c>
      <c r="I1434" s="18"/>
      <c r="K1434" s="20" t="s">
        <v>38</v>
      </c>
      <c r="L1434" s="27">
        <f>IFERROR(M1432+O1432+Q1432+S1432+Q1433+'PETICION DATOS LUZ'!$E$48,"")</f>
        <v>563.30910222041109</v>
      </c>
      <c r="N1434" s="26" t="s">
        <v>48</v>
      </c>
      <c r="O1434" s="1">
        <f>IFERROR('PETICION DATOS LUZ'!O198-'.'!L1434,"")</f>
        <v>-563.30910222041109</v>
      </c>
      <c r="S1434" s="18"/>
    </row>
    <row r="1435" spans="1:19">
      <c r="A1435" s="14"/>
      <c r="I1435" s="18"/>
      <c r="K1435" s="14"/>
      <c r="S1435" s="18"/>
    </row>
    <row r="1436" spans="1:19" ht="15.75" thickBot="1">
      <c r="A1436" s="29"/>
      <c r="B1436" s="30"/>
      <c r="C1436" s="30"/>
      <c r="D1436" s="30"/>
      <c r="E1436" s="30"/>
      <c r="F1436" s="30"/>
      <c r="G1436" s="30"/>
      <c r="H1436" s="30"/>
      <c r="I1436" s="31"/>
      <c r="K1436" s="29"/>
      <c r="L1436" s="30"/>
      <c r="M1436" s="30"/>
      <c r="N1436" s="30"/>
      <c r="O1436" s="30"/>
      <c r="P1436" s="30"/>
      <c r="Q1436" s="30"/>
      <c r="R1436" s="30"/>
      <c r="S1436" s="31"/>
    </row>
    <row r="1438" spans="1:19" ht="19.5" thickBot="1">
      <c r="A1438" s="10" t="s">
        <v>45</v>
      </c>
      <c r="K1438" s="10" t="s">
        <v>45</v>
      </c>
    </row>
    <row r="1439" spans="1:19">
      <c r="A1439" s="11"/>
      <c r="B1439" s="12"/>
      <c r="C1439" s="12"/>
      <c r="D1439" s="12"/>
      <c r="E1439" s="12"/>
      <c r="F1439" s="12"/>
      <c r="G1439" s="12"/>
      <c r="H1439" s="12"/>
      <c r="I1439" s="13"/>
      <c r="K1439" s="11"/>
      <c r="L1439" s="12"/>
      <c r="M1439" s="12"/>
      <c r="N1439" s="12"/>
      <c r="O1439" s="12"/>
      <c r="P1439" s="12"/>
      <c r="Q1439" s="12"/>
      <c r="R1439" s="12"/>
      <c r="S1439" s="13"/>
    </row>
    <row r="1440" spans="1:19">
      <c r="A1440" s="14" t="s">
        <v>33</v>
      </c>
      <c r="B1440" s="15" t="str">
        <f>'PETICION DATOS LUZ'!$E$8</f>
        <v>2.0TD</v>
      </c>
      <c r="C1440" s="16" t="str">
        <f>'PETICION DATOS LUZ'!$O$7</f>
        <v>MARZO-26</v>
      </c>
      <c r="D1440" s="578" t="s">
        <v>81</v>
      </c>
      <c r="E1440" s="579"/>
      <c r="F1440" s="17"/>
      <c r="I1440" s="18"/>
      <c r="K1440" s="14" t="s">
        <v>33</v>
      </c>
      <c r="L1440" s="15" t="str">
        <f>'PETICION DATOS LUZ'!$E$8</f>
        <v>2.0TD</v>
      </c>
      <c r="M1440" s="16" t="str">
        <f>'PETICION DATOS LUZ'!$O$7</f>
        <v>MARZO-26</v>
      </c>
      <c r="N1440" s="578" t="s">
        <v>82</v>
      </c>
      <c r="O1440" s="579"/>
      <c r="P1440" s="17"/>
      <c r="S1440" s="18"/>
    </row>
    <row r="1441" spans="1:19">
      <c r="A1441" s="14"/>
      <c r="I1441" s="18"/>
      <c r="K1441" s="14"/>
      <c r="S1441" s="18"/>
    </row>
    <row r="1442" spans="1:19">
      <c r="A1442" s="14"/>
      <c r="B1442" s="19" t="s">
        <v>3</v>
      </c>
      <c r="C1442" s="19" t="s">
        <v>4</v>
      </c>
      <c r="D1442" s="19" t="s">
        <v>5</v>
      </c>
      <c r="E1442" s="19" t="s">
        <v>6</v>
      </c>
      <c r="F1442" s="19" t="s">
        <v>7</v>
      </c>
      <c r="G1442" s="19" t="s">
        <v>8</v>
      </c>
      <c r="I1442" s="18"/>
      <c r="K1442" s="14"/>
      <c r="L1442" s="19" t="s">
        <v>3</v>
      </c>
      <c r="M1442" s="19" t="s">
        <v>4</v>
      </c>
      <c r="N1442" s="19" t="s">
        <v>5</v>
      </c>
      <c r="O1442" s="19" t="s">
        <v>6</v>
      </c>
      <c r="P1442" s="19" t="s">
        <v>7</v>
      </c>
      <c r="Q1442" s="19" t="s">
        <v>8</v>
      </c>
      <c r="S1442" s="18"/>
    </row>
    <row r="1443" spans="1:19">
      <c r="A1443" s="20" t="s">
        <v>34</v>
      </c>
      <c r="B1443" s="21">
        <f>'PETICION DATOS LUZ'!$E$28</f>
        <v>11.95</v>
      </c>
      <c r="C1443" s="21">
        <f>'PETICION DATOS LUZ'!$E$29</f>
        <v>11.95</v>
      </c>
      <c r="D1443" s="21">
        <f>'PETICION DATOS LUZ'!$E$30</f>
        <v>0</v>
      </c>
      <c r="E1443" s="21">
        <f>'PETICION DATOS LUZ'!$E$31</f>
        <v>0</v>
      </c>
      <c r="F1443" s="21">
        <f>'PETICION DATOS LUZ'!$E$32</f>
        <v>0</v>
      </c>
      <c r="G1443" s="21">
        <f>'PETICION DATOS LUZ'!$E$33</f>
        <v>0</v>
      </c>
      <c r="I1443" s="18"/>
      <c r="K1443" s="20" t="s">
        <v>34</v>
      </c>
      <c r="L1443" s="21">
        <f>'PETICION DATOS LUZ'!$E$28</f>
        <v>11.95</v>
      </c>
      <c r="M1443" s="21">
        <f>'PETICION DATOS LUZ'!$E$29</f>
        <v>11.95</v>
      </c>
      <c r="N1443" s="21">
        <f>'PETICION DATOS LUZ'!$E$30</f>
        <v>0</v>
      </c>
      <c r="O1443" s="21">
        <f>'PETICION DATOS LUZ'!$E$31</f>
        <v>0</v>
      </c>
      <c r="P1443" s="21">
        <f>'PETICION DATOS LUZ'!$E$32</f>
        <v>0</v>
      </c>
      <c r="Q1443" s="21">
        <f>'PETICION DATOS LUZ'!$E$33</f>
        <v>0</v>
      </c>
      <c r="S1443" s="18"/>
    </row>
    <row r="1444" spans="1:19">
      <c r="A1444" s="20" t="s">
        <v>35</v>
      </c>
      <c r="B1444" s="22">
        <f>'PETICION DATOS LUZ'!$E$39</f>
        <v>786</v>
      </c>
      <c r="C1444" s="22">
        <f>'PETICION DATOS LUZ'!$E$40</f>
        <v>774</v>
      </c>
      <c r="D1444" s="22">
        <f>'PETICION DATOS LUZ'!$E$41</f>
        <v>1430</v>
      </c>
      <c r="E1444" s="22">
        <f>'PETICION DATOS LUZ'!$E$42</f>
        <v>0</v>
      </c>
      <c r="F1444" s="22">
        <f>'PETICION DATOS LUZ'!$E$43</f>
        <v>0</v>
      </c>
      <c r="G1444" s="22">
        <f>'PETICION DATOS LUZ'!$E$44</f>
        <v>0</v>
      </c>
      <c r="I1444" s="18"/>
      <c r="K1444" s="20" t="s">
        <v>35</v>
      </c>
      <c r="L1444" s="22">
        <f>'PETICION DATOS LUZ'!$E$39</f>
        <v>786</v>
      </c>
      <c r="M1444" s="22">
        <f>'PETICION DATOS LUZ'!$E$40</f>
        <v>774</v>
      </c>
      <c r="N1444" s="22">
        <f>'PETICION DATOS LUZ'!$E$41</f>
        <v>1430</v>
      </c>
      <c r="O1444" s="22">
        <f>'PETICION DATOS LUZ'!$E$42</f>
        <v>0</v>
      </c>
      <c r="P1444" s="22">
        <f>'PETICION DATOS LUZ'!$E$43</f>
        <v>0</v>
      </c>
      <c r="Q1444" s="22">
        <f>'PETICION DATOS LUZ'!$E$44</f>
        <v>0</v>
      </c>
      <c r="S1444" s="18"/>
    </row>
    <row r="1445" spans="1:19">
      <c r="A1445" s="14"/>
      <c r="C1445" s="4"/>
      <c r="D1445" s="4"/>
      <c r="E1445" s="4"/>
      <c r="F1445" s="4"/>
      <c r="G1445" s="4"/>
      <c r="I1445" s="18"/>
      <c r="K1445" s="14"/>
      <c r="M1445" s="4"/>
      <c r="N1445" s="4"/>
      <c r="O1445" s="4"/>
      <c r="P1445" s="4"/>
      <c r="Q1445" s="4"/>
      <c r="S1445" s="18"/>
    </row>
    <row r="1446" spans="1:19">
      <c r="A1446" s="20" t="s">
        <v>19</v>
      </c>
      <c r="B1446" s="23">
        <f>'PETICION DATOS LUZ'!$E$25</f>
        <v>31</v>
      </c>
      <c r="I1446" s="18"/>
      <c r="K1446" s="20" t="s">
        <v>19</v>
      </c>
      <c r="L1446" s="23">
        <f>'PETICION DATOS LUZ'!$E$25</f>
        <v>31</v>
      </c>
      <c r="S1446" s="18"/>
    </row>
    <row r="1447" spans="1:19">
      <c r="A1447" s="14"/>
      <c r="I1447" s="18"/>
      <c r="K1447" s="14"/>
      <c r="S1447" s="18"/>
    </row>
    <row r="1448" spans="1:19">
      <c r="A1448" s="24" t="s">
        <v>42</v>
      </c>
      <c r="I1448" s="18"/>
      <c r="K1448" s="24" t="s">
        <v>42</v>
      </c>
      <c r="S1448" s="18"/>
    </row>
    <row r="1449" spans="1:19" ht="15.75" thickBot="1">
      <c r="I1449" s="18"/>
      <c r="S1449" s="18"/>
    </row>
    <row r="1450" spans="1:19" ht="15.75" thickBot="1">
      <c r="A1450" s="14" t="s">
        <v>37</v>
      </c>
      <c r="B1450" s="25">
        <f>VLOOKUP(B1440&amp;C1440&amp;D1440,$A$6:$P$1269,11,FALSE)</f>
        <v>8.686140547945205E-2</v>
      </c>
      <c r="C1450" s="25">
        <f>VLOOKUP(B1440&amp;C1440&amp;D1440,$A$6:$P$1269,12,FALSE)</f>
        <v>4.0343624657534244E-2</v>
      </c>
      <c r="D1450" s="25">
        <f>VLOOKUP(B1440&amp;C1440&amp;D1440,$A$6:$P$1269,13,FALSE)</f>
        <v>0</v>
      </c>
      <c r="E1450" s="25">
        <f>VLOOKUP(B1440&amp;C1440&amp;D1440,$A$6:$P$1269,14,FALSE)</f>
        <v>0</v>
      </c>
      <c r="F1450" s="25">
        <f>VLOOKUP(B1440&amp;C1440&amp;D1440,$A$6:$P$1269,15,FALSE)</f>
        <v>0</v>
      </c>
      <c r="G1450" s="25">
        <f>VLOOKUP(B1440&amp;C1440&amp;D1440,$A$6:$P$1269,16,FALSE)</f>
        <v>0</v>
      </c>
      <c r="I1450" s="18"/>
      <c r="K1450" s="14" t="s">
        <v>37</v>
      </c>
      <c r="L1450" s="25">
        <f>VLOOKUP(L1440&amp;M1440&amp;N1440,$A$6:$P$1269,11,FALSE)</f>
        <v>7.5902501369863012E-2</v>
      </c>
      <c r="M1450" s="25">
        <f>VLOOKUP(L1440&amp;M1440&amp;N1440,$A$6:$P$1269,12,FALSE)</f>
        <v>1.9874602739726028E-3</v>
      </c>
      <c r="N1450" s="25">
        <f>VLOOKUP(L1440&amp;M1440&amp;N1440,$A$6:$P$1269,13,FALSE)</f>
        <v>0</v>
      </c>
      <c r="O1450" s="25">
        <f>VLOOKUP(L1440&amp;M1440&amp;N1440,$A$6:$P$1269,14,FALSE)</f>
        <v>0</v>
      </c>
      <c r="P1450" s="25">
        <f>VLOOKUP(L1440&amp;M1440&amp;N1440,$A$6:$P$1269,15,FALSE)</f>
        <v>0</v>
      </c>
      <c r="Q1450" s="25">
        <f>VLOOKUP(L1440&amp;M1440&amp;N1440,$A$6:$P$1269,16,FALSE)</f>
        <v>0</v>
      </c>
      <c r="S1450" s="18"/>
    </row>
    <row r="1451" spans="1:19" ht="15.75" thickBot="1">
      <c r="A1451" s="14" t="s">
        <v>36</v>
      </c>
      <c r="B1451" s="25">
        <f>VLOOKUP(B1440&amp;C1440&amp;D1440,$A$6:$P$1269,5,FALSE)</f>
        <v>0.20259099999999999</v>
      </c>
      <c r="C1451" s="25">
        <f>VLOOKUP(B1440&amp;C1440&amp;D1440,$A$6:$P$1269,6,FALSE)</f>
        <v>0.13326299999999999</v>
      </c>
      <c r="D1451" s="25">
        <f>VLOOKUP(B1440&amp;C1440&amp;D1440,$A$6:$P$1269,7,FALSE)</f>
        <v>9.3840000000000007E-2</v>
      </c>
      <c r="E1451" s="25">
        <f>VLOOKUP(B1440&amp;C1440&amp;D1440,$A$6:$P$1269,8,FALSE)</f>
        <v>0</v>
      </c>
      <c r="F1451" s="25">
        <f>VLOOKUP(B1440&amp;C1440&amp;D1440,$A$6:$P$1269,9,FALSE)</f>
        <v>0</v>
      </c>
      <c r="G1451" s="25">
        <f>VLOOKUP(B1440&amp;C1440&amp;D1440,$A$6:$P$1269,10,FALSE)</f>
        <v>0</v>
      </c>
      <c r="I1451" s="18"/>
      <c r="K1451" s="14" t="s">
        <v>36</v>
      </c>
      <c r="L1451" s="25">
        <f>VLOOKUP(L1440&amp;M1440&amp;N1440,$A$6:$P$1269,5,FALSE)</f>
        <v>0.20559012186355488</v>
      </c>
      <c r="M1451" s="25">
        <f>VLOOKUP(L1440&amp;M1440&amp;N1440,$A$6:$P$1269,6,FALSE)</f>
        <v>0.13690014187601748</v>
      </c>
      <c r="N1451" s="25">
        <f>VLOOKUP(L1440&amp;M1440&amp;N1440,$A$6:$P$1269,7,FALSE)</f>
        <v>0.11508859607658463</v>
      </c>
      <c r="O1451" s="25">
        <f>VLOOKUP(L1440&amp;M1440&amp;N1440,$A$6:$P$1269,8,FALSE)</f>
        <v>0</v>
      </c>
      <c r="P1451" s="25">
        <f>VLOOKUP(L1440&amp;M1440&amp;N1440,$A$6:$P$1269,9,FALSE)</f>
        <v>0</v>
      </c>
      <c r="Q1451" s="25">
        <f>VLOOKUP(L1440&amp;M1440&amp;N1440,$A$6:$P$1269,10,FALSE)</f>
        <v>0</v>
      </c>
      <c r="S1451" s="18"/>
    </row>
    <row r="1452" spans="1:19">
      <c r="A1452" s="14"/>
      <c r="I1452" s="18"/>
      <c r="K1452" s="14"/>
      <c r="S1452" s="18"/>
    </row>
    <row r="1453" spans="1:19">
      <c r="A1453" s="14"/>
      <c r="B1453" s="26" t="s">
        <v>39</v>
      </c>
      <c r="C1453" s="21">
        <f>((B1443*B1446*B1450)+(C1443*B1446*C1450)+(D1443*D1450*B1446)+(E1443*E1450*B1446)+(F1443*F1450*B1446)+(G1443*G1450*B1446)+'PETICION DATOS LUZ'!$E$35)</f>
        <v>47.123103414246572</v>
      </c>
      <c r="D1453" s="26" t="s">
        <v>40</v>
      </c>
      <c r="E1453" s="27">
        <f>(B1444*B1451)+(C1444*C1451)+(D1444*D1451)+(E1444*E1451)+(F1444*F1451)+(G1444*G1451)+'PETICION DATOS LUZ'!$E$47</f>
        <v>396.57328800000005</v>
      </c>
      <c r="F1453" s="26" t="s">
        <v>43</v>
      </c>
      <c r="G1453" s="26">
        <f>(C1453+E1453+G1454)*'PETICION DATOS LUZ'!$E$51</f>
        <v>2.2184819570712331</v>
      </c>
      <c r="H1453" s="26" t="s">
        <v>11</v>
      </c>
      <c r="I1453" s="28">
        <f>(G1453+E1453+C1453+G1454+'PETICION DATOS LUZ'!$E$48)*'PETICION DATOS LUZ'!$E$50</f>
        <v>93.999123407976739</v>
      </c>
      <c r="K1453" s="14"/>
      <c r="L1453" s="26" t="s">
        <v>39</v>
      </c>
      <c r="M1453" s="21">
        <f>((L1443*L1446*L1450)+(M1443*L1446*M1450)+(N1443*N1450*L1446)+(O1443*O1450*L1446)+(P1443*P1450*L1446)+(Q1443*Q1450*L1446)+'PETICION DATOS LUZ'!$E$35)</f>
        <v>28.854336290958905</v>
      </c>
      <c r="N1453" s="26" t="s">
        <v>40</v>
      </c>
      <c r="O1453" s="27">
        <f>(L1444*L1451)+(M1444*M1451)+(N1444*N1451)+(O1444*O1451)+(P1444*P1451)+(Q1444*Q1451)+'PETICION DATOS LUZ'!$E$47</f>
        <v>432.13123798630772</v>
      </c>
      <c r="P1453" s="26" t="s">
        <v>43</v>
      </c>
      <c r="Q1453" s="26">
        <f>(M1453+O1453+Q1454)*'PETICION DATOS LUZ'!$E$51</f>
        <v>2.304927871386333</v>
      </c>
      <c r="R1453" s="26" t="s">
        <v>11</v>
      </c>
      <c r="S1453" s="28">
        <f>(Q1453+O1453+M1453+Q1454+'PETICION DATOS LUZ'!$E$48)*'PETICION DATOS LUZ'!$E$50</f>
        <v>97.648005451217117</v>
      </c>
    </row>
    <row r="1454" spans="1:19">
      <c r="A1454" s="14"/>
      <c r="F1454" s="26" t="s">
        <v>53</v>
      </c>
      <c r="G1454" s="26">
        <f>'PETICION DATOS LUZ'!$E$49</f>
        <v>0</v>
      </c>
      <c r="I1454" s="18"/>
      <c r="K1454" s="14"/>
      <c r="P1454" s="26" t="s">
        <v>53</v>
      </c>
      <c r="Q1454" s="26">
        <f>'PETICION DATOS LUZ'!$E$49</f>
        <v>0</v>
      </c>
      <c r="S1454" s="18"/>
    </row>
    <row r="1455" spans="1:19">
      <c r="A1455" s="20" t="s">
        <v>38</v>
      </c>
      <c r="B1455" s="27">
        <f>IFERROR(C1453+E1453+G1453+I1453+G1454+'PETICION DATOS LUZ'!$E$48,"")</f>
        <v>541.61399677929455</v>
      </c>
      <c r="D1455" s="26" t="s">
        <v>48</v>
      </c>
      <c r="E1455" s="1">
        <f>IFERROR('PETICION DATOS LUZ'!E219-'.'!B1455,"")</f>
        <v>-541.61399677929455</v>
      </c>
      <c r="I1455" s="18"/>
      <c r="K1455" s="20" t="s">
        <v>38</v>
      </c>
      <c r="L1455" s="27">
        <f>IFERROR(M1453+O1453+Q1453+S1453+Q1454+'PETICION DATOS LUZ'!$E$48,"")</f>
        <v>562.63850759987008</v>
      </c>
      <c r="N1455" s="26" t="s">
        <v>48</v>
      </c>
      <c r="O1455" s="1">
        <f>IFERROR('PETICION DATOS LUZ'!O219-'.'!L1455,"")</f>
        <v>-562.63850759987008</v>
      </c>
      <c r="S1455" s="18"/>
    </row>
    <row r="1456" spans="1:19">
      <c r="A1456" s="14"/>
      <c r="I1456" s="18"/>
      <c r="K1456" s="14"/>
      <c r="S1456" s="18"/>
    </row>
    <row r="1457" spans="1:19" ht="15.75" thickBot="1">
      <c r="A1457" s="29"/>
      <c r="B1457" s="30"/>
      <c r="C1457" s="30"/>
      <c r="D1457" s="30"/>
      <c r="E1457" s="30"/>
      <c r="F1457" s="30"/>
      <c r="G1457" s="30"/>
      <c r="H1457" s="30"/>
      <c r="I1457" s="31"/>
      <c r="K1457" s="29"/>
      <c r="L1457" s="30"/>
      <c r="M1457" s="30"/>
      <c r="N1457" s="30"/>
      <c r="O1457" s="30"/>
      <c r="P1457" s="30"/>
      <c r="Q1457" s="30"/>
      <c r="R1457" s="30"/>
      <c r="S1457" s="31"/>
    </row>
    <row r="1459" spans="1:19" ht="19.5" thickBot="1">
      <c r="A1459" s="10" t="s">
        <v>45</v>
      </c>
      <c r="K1459" s="10" t="s">
        <v>45</v>
      </c>
    </row>
    <row r="1460" spans="1:19">
      <c r="A1460" s="11"/>
      <c r="B1460" s="12"/>
      <c r="C1460" s="12"/>
      <c r="D1460" s="12"/>
      <c r="E1460" s="12"/>
      <c r="F1460" s="12"/>
      <c r="G1460" s="12"/>
      <c r="H1460" s="12"/>
      <c r="I1460" s="13"/>
      <c r="K1460" s="11"/>
      <c r="L1460" s="12"/>
      <c r="M1460" s="12"/>
      <c r="N1460" s="12"/>
      <c r="O1460" s="12"/>
      <c r="P1460" s="12"/>
      <c r="Q1460" s="12"/>
      <c r="R1460" s="12"/>
      <c r="S1460" s="13"/>
    </row>
    <row r="1461" spans="1:19">
      <c r="A1461" s="14" t="s">
        <v>33</v>
      </c>
      <c r="B1461" s="15" t="str">
        <f>'PETICION DATOS LUZ'!$E$8</f>
        <v>2.0TD</v>
      </c>
      <c r="C1461" s="16" t="str">
        <f>'PETICION DATOS LUZ'!$O$7</f>
        <v>MARZO-26</v>
      </c>
      <c r="D1461" s="39" t="s">
        <v>83</v>
      </c>
      <c r="E1461" s="40"/>
      <c r="F1461" s="17"/>
      <c r="I1461" s="18"/>
      <c r="K1461" s="14" t="s">
        <v>33</v>
      </c>
      <c r="L1461" s="15" t="str">
        <f>'PETICION DATOS LUZ'!$E$8</f>
        <v>2.0TD</v>
      </c>
      <c r="M1461" s="16" t="str">
        <f>'PETICION DATOS LUZ'!$O$7</f>
        <v>MARZO-26</v>
      </c>
      <c r="N1461" s="578" t="s">
        <v>84</v>
      </c>
      <c r="O1461" s="579"/>
      <c r="P1461" s="17"/>
      <c r="S1461" s="18"/>
    </row>
    <row r="1462" spans="1:19">
      <c r="A1462" s="14"/>
      <c r="I1462" s="18"/>
      <c r="K1462" s="14"/>
      <c r="S1462" s="18"/>
    </row>
    <row r="1463" spans="1:19">
      <c r="A1463" s="14"/>
      <c r="B1463" s="19" t="s">
        <v>3</v>
      </c>
      <c r="C1463" s="19" t="s">
        <v>4</v>
      </c>
      <c r="D1463" s="19" t="s">
        <v>5</v>
      </c>
      <c r="E1463" s="19" t="s">
        <v>6</v>
      </c>
      <c r="F1463" s="19" t="s">
        <v>7</v>
      </c>
      <c r="G1463" s="19" t="s">
        <v>8</v>
      </c>
      <c r="I1463" s="18"/>
      <c r="K1463" s="14"/>
      <c r="L1463" s="19" t="s">
        <v>3</v>
      </c>
      <c r="M1463" s="19" t="s">
        <v>4</v>
      </c>
      <c r="N1463" s="19" t="s">
        <v>5</v>
      </c>
      <c r="O1463" s="19" t="s">
        <v>6</v>
      </c>
      <c r="P1463" s="19" t="s">
        <v>7</v>
      </c>
      <c r="Q1463" s="19" t="s">
        <v>8</v>
      </c>
      <c r="S1463" s="18"/>
    </row>
    <row r="1464" spans="1:19">
      <c r="A1464" s="20" t="s">
        <v>34</v>
      </c>
      <c r="B1464" s="21">
        <f>'PETICION DATOS LUZ'!$E$28</f>
        <v>11.95</v>
      </c>
      <c r="C1464" s="21">
        <f>'PETICION DATOS LUZ'!$E$29</f>
        <v>11.95</v>
      </c>
      <c r="D1464" s="21">
        <f>'PETICION DATOS LUZ'!$E$30</f>
        <v>0</v>
      </c>
      <c r="E1464" s="21">
        <f>'PETICION DATOS LUZ'!$E$31</f>
        <v>0</v>
      </c>
      <c r="F1464" s="21">
        <f>'PETICION DATOS LUZ'!$E$32</f>
        <v>0</v>
      </c>
      <c r="G1464" s="21">
        <f>'PETICION DATOS LUZ'!$E$33</f>
        <v>0</v>
      </c>
      <c r="I1464" s="18"/>
      <c r="K1464" s="20" t="s">
        <v>34</v>
      </c>
      <c r="L1464" s="21">
        <f>'PETICION DATOS LUZ'!$E$28</f>
        <v>11.95</v>
      </c>
      <c r="M1464" s="21">
        <f>'PETICION DATOS LUZ'!$E$29</f>
        <v>11.95</v>
      </c>
      <c r="N1464" s="21">
        <f>'PETICION DATOS LUZ'!$E$30</f>
        <v>0</v>
      </c>
      <c r="O1464" s="21">
        <f>'PETICION DATOS LUZ'!$E$31</f>
        <v>0</v>
      </c>
      <c r="P1464" s="21">
        <f>'PETICION DATOS LUZ'!$E$32</f>
        <v>0</v>
      </c>
      <c r="Q1464" s="21">
        <f>'PETICION DATOS LUZ'!$E$33</f>
        <v>0</v>
      </c>
      <c r="S1464" s="18"/>
    </row>
    <row r="1465" spans="1:19">
      <c r="A1465" s="20" t="s">
        <v>35</v>
      </c>
      <c r="B1465" s="22">
        <f>'PETICION DATOS LUZ'!$E$39</f>
        <v>786</v>
      </c>
      <c r="C1465" s="22">
        <f>'PETICION DATOS LUZ'!$E$40</f>
        <v>774</v>
      </c>
      <c r="D1465" s="22">
        <f>'PETICION DATOS LUZ'!$E$41</f>
        <v>1430</v>
      </c>
      <c r="E1465" s="22">
        <f>'PETICION DATOS LUZ'!$E$42</f>
        <v>0</v>
      </c>
      <c r="F1465" s="22">
        <f>'PETICION DATOS LUZ'!$E$43</f>
        <v>0</v>
      </c>
      <c r="G1465" s="22">
        <f>'PETICION DATOS LUZ'!$E$44</f>
        <v>0</v>
      </c>
      <c r="I1465" s="18"/>
      <c r="K1465" s="20" t="s">
        <v>35</v>
      </c>
      <c r="L1465" s="22">
        <f>'PETICION DATOS LUZ'!$E$39</f>
        <v>786</v>
      </c>
      <c r="M1465" s="22">
        <f>'PETICION DATOS LUZ'!$E$40</f>
        <v>774</v>
      </c>
      <c r="N1465" s="22">
        <f>'PETICION DATOS LUZ'!$E$41</f>
        <v>1430</v>
      </c>
      <c r="O1465" s="22">
        <f>'PETICION DATOS LUZ'!$E$42</f>
        <v>0</v>
      </c>
      <c r="P1465" s="22">
        <f>'PETICION DATOS LUZ'!$E$43</f>
        <v>0</v>
      </c>
      <c r="Q1465" s="22">
        <f>'PETICION DATOS LUZ'!$E$44</f>
        <v>0</v>
      </c>
      <c r="S1465" s="18"/>
    </row>
    <row r="1466" spans="1:19">
      <c r="A1466" s="14"/>
      <c r="C1466" s="4"/>
      <c r="D1466" s="4"/>
      <c r="E1466" s="4"/>
      <c r="F1466" s="4"/>
      <c r="G1466" s="4"/>
      <c r="I1466" s="18"/>
      <c r="K1466" s="14"/>
      <c r="M1466" s="4"/>
      <c r="N1466" s="4"/>
      <c r="O1466" s="4"/>
      <c r="P1466" s="4"/>
      <c r="Q1466" s="4"/>
      <c r="S1466" s="18"/>
    </row>
    <row r="1467" spans="1:19">
      <c r="A1467" s="20" t="s">
        <v>19</v>
      </c>
      <c r="B1467" s="23">
        <f>'PETICION DATOS LUZ'!$E$25</f>
        <v>31</v>
      </c>
      <c r="I1467" s="18"/>
      <c r="K1467" s="20" t="s">
        <v>19</v>
      </c>
      <c r="L1467" s="23">
        <f>'PETICION DATOS LUZ'!$E$25</f>
        <v>31</v>
      </c>
      <c r="S1467" s="18"/>
    </row>
    <row r="1468" spans="1:19">
      <c r="A1468" s="14"/>
      <c r="I1468" s="18"/>
      <c r="K1468" s="14"/>
      <c r="S1468" s="18"/>
    </row>
    <row r="1469" spans="1:19">
      <c r="A1469" s="24" t="s">
        <v>42</v>
      </c>
      <c r="I1469" s="18"/>
      <c r="K1469" s="24" t="s">
        <v>42</v>
      </c>
      <c r="S1469" s="18"/>
    </row>
    <row r="1470" spans="1:19" ht="15.75" thickBot="1">
      <c r="I1470" s="18"/>
      <c r="S1470" s="18"/>
    </row>
    <row r="1471" spans="1:19" ht="15.75" thickBot="1">
      <c r="A1471" s="14" t="s">
        <v>37</v>
      </c>
      <c r="B1471" s="25">
        <f>VLOOKUP(B1461&amp;C1461&amp;D1461,$A$6:$P$1269,11,FALSE)</f>
        <v>7.5902501369863012E-2</v>
      </c>
      <c r="C1471" s="25">
        <f>VLOOKUP(B1461&amp;C1461&amp;D1461,$A$6:$P$1269,12,FALSE)</f>
        <v>1.9874602739726028E-3</v>
      </c>
      <c r="D1471" s="25">
        <f>VLOOKUP(B1461&amp;C1461&amp;D1461,$A$6:$P$1269,13,FALSE)</f>
        <v>0</v>
      </c>
      <c r="E1471" s="25">
        <f>VLOOKUP(B1461&amp;C1461&amp;D1461,$A$6:$P$1269,14,FALSE)</f>
        <v>0</v>
      </c>
      <c r="F1471" s="25">
        <f>VLOOKUP(B1461&amp;C1461&amp;D1461,$A$6:$P$1269,15,FALSE)</f>
        <v>0</v>
      </c>
      <c r="G1471" s="25">
        <f>VLOOKUP(B1461&amp;C1461&amp;D1461,$A$6:$P$1269,16,FALSE)</f>
        <v>0</v>
      </c>
      <c r="I1471" s="18"/>
      <c r="K1471" s="14" t="s">
        <v>37</v>
      </c>
      <c r="L1471" s="25">
        <f>VLOOKUP(L1461&amp;M1461&amp;N1461,$A$6:$P$1269,11,FALSE)</f>
        <v>7.5902501369863012E-2</v>
      </c>
      <c r="M1471" s="25">
        <f>VLOOKUP(L1461&amp;M1461&amp;N1461,$A$6:$P$1269,12,FALSE)</f>
        <v>1.9874602739726028E-3</v>
      </c>
      <c r="N1471" s="25">
        <f>VLOOKUP(L1461&amp;M1461&amp;N1461,$A$6:$P$1269,13,FALSE)</f>
        <v>0</v>
      </c>
      <c r="O1471" s="25">
        <f>VLOOKUP(L1461&amp;M1461&amp;N1461,$A$6:$P$1269,14,FALSE)</f>
        <v>0</v>
      </c>
      <c r="P1471" s="25">
        <f>VLOOKUP(L1461&amp;M1461&amp;N1461,$A$6:$P$1269,15,FALSE)</f>
        <v>0</v>
      </c>
      <c r="Q1471" s="25">
        <f>VLOOKUP(L1461&amp;M1461&amp;N1461,$A$6:$P$1269,16,FALSE)</f>
        <v>0</v>
      </c>
      <c r="S1471" s="18"/>
    </row>
    <row r="1472" spans="1:19" ht="15.75" thickBot="1">
      <c r="A1472" s="14" t="s">
        <v>36</v>
      </c>
      <c r="B1472" s="25">
        <f>VLOOKUP(B1461&amp;C1461&amp;D1461,$A$6:$P$1269,5,FALSE)</f>
        <v>0.18933548906355491</v>
      </c>
      <c r="C1472" s="25">
        <f>VLOOKUP(B1461&amp;C1461&amp;D1461,$A$6:$P$1269,6,FALSE)</f>
        <v>0.12064550907601748</v>
      </c>
      <c r="D1472" s="25">
        <f>VLOOKUP(B1461&amp;C1461&amp;D1461,$A$6:$P$1269,7,FALSE)</f>
        <v>9.8833963276584613E-2</v>
      </c>
      <c r="E1472" s="25">
        <f>VLOOKUP(B1461&amp;C1461&amp;D1461,$A$6:$P$1269,8,FALSE)</f>
        <v>0</v>
      </c>
      <c r="F1472" s="25">
        <f>VLOOKUP(B1461&amp;C1461&amp;D1461,$A$6:$P$1269,9,FALSE)</f>
        <v>0</v>
      </c>
      <c r="G1472" s="25">
        <f>VLOOKUP(B1461&amp;C1461&amp;D1461,$A$6:$P$1269,10,FALSE)</f>
        <v>0</v>
      </c>
      <c r="I1472" s="18"/>
      <c r="K1472" s="14" t="s">
        <v>36</v>
      </c>
      <c r="L1472" s="25">
        <f>VLOOKUP(L1461&amp;M1461&amp;N1461,$A$6:$P$1269,5,FALSE)</f>
        <v>0.18426924186355489</v>
      </c>
      <c r="M1472" s="25">
        <f>VLOOKUP(L1461&amp;M1461&amp;N1461,$A$6:$P$1269,6,FALSE)</f>
        <v>0.11557926187601748</v>
      </c>
      <c r="N1472" s="25">
        <f>VLOOKUP(L1461&amp;M1461&amp;N1461,$A$6:$P$1269,7,FALSE)</f>
        <v>9.3767716076584615E-2</v>
      </c>
      <c r="O1472" s="25">
        <f>VLOOKUP(L1461&amp;M1461&amp;N1461,$A$6:$P$1269,8,FALSE)</f>
        <v>0</v>
      </c>
      <c r="P1472" s="25">
        <f>VLOOKUP(L1461&amp;M1461&amp;N1461,$A$6:$P$1269,9,FALSE)</f>
        <v>0</v>
      </c>
      <c r="Q1472" s="25">
        <f>VLOOKUP(L1461&amp;M1461&amp;N1461,$A$6:$P$1269,10,FALSE)</f>
        <v>0</v>
      </c>
      <c r="S1472" s="18"/>
    </row>
    <row r="1473" spans="1:19">
      <c r="A1473" s="14"/>
      <c r="I1473" s="18"/>
      <c r="K1473" s="14"/>
      <c r="S1473" s="18"/>
    </row>
    <row r="1474" spans="1:19">
      <c r="A1474" s="14"/>
      <c r="B1474" s="26" t="s">
        <v>39</v>
      </c>
      <c r="C1474" s="21">
        <f>((B1464*B1467*B1471)+(C1464*B1467*C1471)+(D1464*D1471*B1467)+(E1464*E1471*B1467)+(F1464*F1471*B1467)+(G1464*G1471*B1467)+'PETICION DATOS LUZ'!$E$35)</f>
        <v>28.854336290958905</v>
      </c>
      <c r="D1474" s="26" t="s">
        <v>40</v>
      </c>
      <c r="E1474" s="27">
        <f>(B1465*B1472)+(C1465*C1472)+(D1465*D1472)+(E1465*E1472)+(F1465*F1472)+(G1465*G1472)+'PETICION DATOS LUZ'!$E$47</f>
        <v>383.52988591430767</v>
      </c>
      <c r="F1474" s="26" t="s">
        <v>43</v>
      </c>
      <c r="G1474" s="26">
        <f>(C1474+E1474+G1475)*'PETICION DATOS LUZ'!$E$51</f>
        <v>2.0619211110263329</v>
      </c>
      <c r="H1474" s="26" t="s">
        <v>11</v>
      </c>
      <c r="I1474" s="28">
        <f>(G1474+E1474+C1474+G1475+'PETICION DATOS LUZ'!$E$48)*'PETICION DATOS LUZ'!$E$50</f>
        <v>87.390690096421494</v>
      </c>
      <c r="K1474" s="14"/>
      <c r="L1474" s="26" t="s">
        <v>39</v>
      </c>
      <c r="M1474" s="21">
        <f>((L1464*L1467*L1471)+(M1464*L1467*M1471)+(N1464*N1471*L1467)+(O1464*O1471*L1467)+(P1464*P1471*L1467)+(Q1464*Q1471*L1467)+'PETICION DATOS LUZ'!$E$35)</f>
        <v>28.854336290958905</v>
      </c>
      <c r="N1474" s="26" t="s">
        <v>40</v>
      </c>
      <c r="O1474" s="27">
        <f>(L1465*L1472)+(M1465*M1472)+(N1465*N1472)+(O1465*O1472)+(P1465*P1472)+(Q1465*Q1472)+'PETICION DATOS LUZ'!$E$47</f>
        <v>368.38180678630766</v>
      </c>
      <c r="P1474" s="26" t="s">
        <v>43</v>
      </c>
      <c r="Q1474" s="26">
        <f>(M1474+O1474+Q1475)*'PETICION DATOS LUZ'!$E$51</f>
        <v>1.9861807153863327</v>
      </c>
      <c r="R1474" s="26" t="s">
        <v>11</v>
      </c>
      <c r="S1474" s="28">
        <f>(Q1474+O1474+M1474+Q1475+'PETICION DATOS LUZ'!$E$48)*'PETICION DATOS LUZ'!$E$50</f>
        <v>84.193687996457101</v>
      </c>
    </row>
    <row r="1475" spans="1:19">
      <c r="A1475" s="14"/>
      <c r="F1475" s="26" t="s">
        <v>53</v>
      </c>
      <c r="G1475" s="26">
        <f>'PETICION DATOS LUZ'!$E$49</f>
        <v>0</v>
      </c>
      <c r="I1475" s="18"/>
      <c r="K1475" s="14"/>
      <c r="P1475" s="26" t="s">
        <v>53</v>
      </c>
      <c r="Q1475" s="26">
        <f>'PETICION DATOS LUZ'!$E$49</f>
        <v>0</v>
      </c>
      <c r="S1475" s="18"/>
    </row>
    <row r="1476" spans="1:19">
      <c r="A1476" s="20" t="s">
        <v>38</v>
      </c>
      <c r="B1476" s="27">
        <f>IFERROR(C1474+E1474+G1474+I1474+G1475+'PETICION DATOS LUZ'!$E$48,"")</f>
        <v>503.53683341271437</v>
      </c>
      <c r="D1476" s="26" t="s">
        <v>48</v>
      </c>
      <c r="E1476" s="1">
        <f>IFERROR('PETICION DATOS LUZ'!E240-'.'!B1476,"")</f>
        <v>-503.53683341271437</v>
      </c>
      <c r="I1476" s="18"/>
      <c r="K1476" s="20" t="s">
        <v>38</v>
      </c>
      <c r="L1476" s="27">
        <f>IFERROR(M1474+O1474+Q1474+S1474+Q1475+'PETICION DATOS LUZ'!$E$48,"")</f>
        <v>485.11601178911002</v>
      </c>
      <c r="N1476" s="26" t="s">
        <v>48</v>
      </c>
      <c r="O1476" s="1">
        <f>IFERROR('PETICION DATOS LUZ'!O240-'.'!L1476,"")</f>
        <v>-485.11601178911002</v>
      </c>
      <c r="S1476" s="18"/>
    </row>
    <row r="1477" spans="1:19">
      <c r="A1477" s="14"/>
      <c r="I1477" s="18"/>
      <c r="K1477" s="14"/>
      <c r="S1477" s="18"/>
    </row>
    <row r="1478" spans="1:19" ht="15.75" thickBot="1">
      <c r="A1478" s="29"/>
      <c r="B1478" s="30"/>
      <c r="C1478" s="30"/>
      <c r="D1478" s="30"/>
      <c r="E1478" s="30"/>
      <c r="F1478" s="30"/>
      <c r="G1478" s="30"/>
      <c r="H1478" s="30"/>
      <c r="I1478" s="31"/>
      <c r="K1478" s="29"/>
      <c r="L1478" s="30"/>
      <c r="M1478" s="30"/>
      <c r="N1478" s="30"/>
      <c r="O1478" s="30"/>
      <c r="P1478" s="30"/>
      <c r="Q1478" s="30"/>
      <c r="R1478" s="30"/>
      <c r="S1478" s="31"/>
    </row>
    <row r="1480" spans="1:19" ht="19.5" thickBot="1">
      <c r="A1480" s="10" t="s">
        <v>45</v>
      </c>
      <c r="K1480" s="10" t="s">
        <v>45</v>
      </c>
    </row>
    <row r="1481" spans="1:19">
      <c r="A1481" s="11"/>
      <c r="B1481" s="12"/>
      <c r="C1481" s="12"/>
      <c r="D1481" s="12"/>
      <c r="E1481" s="12"/>
      <c r="F1481" s="12"/>
      <c r="G1481" s="12"/>
      <c r="H1481" s="12"/>
      <c r="I1481" s="13"/>
      <c r="K1481" s="11"/>
      <c r="L1481" s="12"/>
      <c r="M1481" s="12"/>
      <c r="N1481" s="12"/>
      <c r="O1481" s="12"/>
      <c r="P1481" s="12"/>
      <c r="Q1481" s="12"/>
      <c r="R1481" s="12"/>
      <c r="S1481" s="13"/>
    </row>
    <row r="1482" spans="1:19">
      <c r="A1482" s="14" t="s">
        <v>33</v>
      </c>
      <c r="B1482" s="15" t="str">
        <f>'PETICION DATOS LUZ'!$E$8</f>
        <v>2.0TD</v>
      </c>
      <c r="C1482" s="16" t="str">
        <f>'PETICION DATOS LUZ'!$O$7</f>
        <v>MARZO-26</v>
      </c>
      <c r="D1482" s="61" t="s">
        <v>384</v>
      </c>
      <c r="E1482" s="40"/>
      <c r="F1482" s="17"/>
      <c r="I1482" s="18"/>
      <c r="K1482" s="14" t="s">
        <v>33</v>
      </c>
      <c r="L1482" s="15" t="str">
        <f>'PETICION DATOS LUZ'!$E$8</f>
        <v>2.0TD</v>
      </c>
      <c r="M1482" s="16" t="str">
        <f>'PETICION DATOS LUZ'!$O$7</f>
        <v>MARZO-26</v>
      </c>
      <c r="N1482" s="61" t="s">
        <v>385</v>
      </c>
      <c r="O1482" s="40"/>
      <c r="P1482" s="17"/>
      <c r="S1482" s="18"/>
    </row>
    <row r="1483" spans="1:19">
      <c r="A1483" s="14"/>
      <c r="I1483" s="18"/>
      <c r="K1483" s="14"/>
      <c r="S1483" s="18"/>
    </row>
    <row r="1484" spans="1:19">
      <c r="A1484" s="14"/>
      <c r="B1484" s="19" t="s">
        <v>3</v>
      </c>
      <c r="C1484" s="19" t="s">
        <v>4</v>
      </c>
      <c r="D1484" s="19" t="s">
        <v>5</v>
      </c>
      <c r="E1484" s="19" t="s">
        <v>6</v>
      </c>
      <c r="F1484" s="19" t="s">
        <v>7</v>
      </c>
      <c r="G1484" s="19" t="s">
        <v>8</v>
      </c>
      <c r="I1484" s="18"/>
      <c r="K1484" s="14"/>
      <c r="L1484" s="19" t="s">
        <v>3</v>
      </c>
      <c r="M1484" s="19" t="s">
        <v>4</v>
      </c>
      <c r="N1484" s="19" t="s">
        <v>5</v>
      </c>
      <c r="O1484" s="19" t="s">
        <v>6</v>
      </c>
      <c r="P1484" s="19" t="s">
        <v>7</v>
      </c>
      <c r="Q1484" s="19" t="s">
        <v>8</v>
      </c>
      <c r="S1484" s="18"/>
    </row>
    <row r="1485" spans="1:19">
      <c r="A1485" s="20" t="s">
        <v>34</v>
      </c>
      <c r="B1485" s="21">
        <f>'PETICION DATOS LUZ'!$E$28</f>
        <v>11.95</v>
      </c>
      <c r="C1485" s="21">
        <f>'PETICION DATOS LUZ'!$E$29</f>
        <v>11.95</v>
      </c>
      <c r="D1485" s="21">
        <f>'PETICION DATOS LUZ'!$E$30</f>
        <v>0</v>
      </c>
      <c r="E1485" s="21">
        <f>'PETICION DATOS LUZ'!$E$31</f>
        <v>0</v>
      </c>
      <c r="F1485" s="21">
        <f>'PETICION DATOS LUZ'!$E$32</f>
        <v>0</v>
      </c>
      <c r="G1485" s="21">
        <f>'PETICION DATOS LUZ'!$E$33</f>
        <v>0</v>
      </c>
      <c r="I1485" s="18"/>
      <c r="K1485" s="20" t="s">
        <v>34</v>
      </c>
      <c r="L1485" s="21">
        <f>'PETICION DATOS LUZ'!$E$28</f>
        <v>11.95</v>
      </c>
      <c r="M1485" s="21">
        <f>'PETICION DATOS LUZ'!$E$29</f>
        <v>11.95</v>
      </c>
      <c r="N1485" s="21">
        <f>'PETICION DATOS LUZ'!$E$30</f>
        <v>0</v>
      </c>
      <c r="O1485" s="21">
        <f>'PETICION DATOS LUZ'!$E$31</f>
        <v>0</v>
      </c>
      <c r="P1485" s="21">
        <f>'PETICION DATOS LUZ'!$E$32</f>
        <v>0</v>
      </c>
      <c r="Q1485" s="21">
        <f>'PETICION DATOS LUZ'!$E$33</f>
        <v>0</v>
      </c>
      <c r="S1485" s="18"/>
    </row>
    <row r="1486" spans="1:19">
      <c r="A1486" s="20" t="s">
        <v>35</v>
      </c>
      <c r="B1486" s="22">
        <f>'PETICION DATOS LUZ'!$E$39</f>
        <v>786</v>
      </c>
      <c r="C1486" s="22">
        <f>'PETICION DATOS LUZ'!$E$40</f>
        <v>774</v>
      </c>
      <c r="D1486" s="22">
        <f>'PETICION DATOS LUZ'!$E$41</f>
        <v>1430</v>
      </c>
      <c r="E1486" s="22">
        <f>'PETICION DATOS LUZ'!$E$42</f>
        <v>0</v>
      </c>
      <c r="F1486" s="22">
        <f>'PETICION DATOS LUZ'!$E$43</f>
        <v>0</v>
      </c>
      <c r="G1486" s="22">
        <f>'PETICION DATOS LUZ'!$E$44</f>
        <v>0</v>
      </c>
      <c r="I1486" s="18"/>
      <c r="K1486" s="20" t="s">
        <v>35</v>
      </c>
      <c r="L1486" s="22">
        <f>'PETICION DATOS LUZ'!$E$39</f>
        <v>786</v>
      </c>
      <c r="M1486" s="22">
        <f>'PETICION DATOS LUZ'!$E$40</f>
        <v>774</v>
      </c>
      <c r="N1486" s="22">
        <f>'PETICION DATOS LUZ'!$E$41</f>
        <v>1430</v>
      </c>
      <c r="O1486" s="22">
        <f>'PETICION DATOS LUZ'!$E$42</f>
        <v>0</v>
      </c>
      <c r="P1486" s="22">
        <f>'PETICION DATOS LUZ'!$E$43</f>
        <v>0</v>
      </c>
      <c r="Q1486" s="22">
        <f>'PETICION DATOS LUZ'!$E$44</f>
        <v>0</v>
      </c>
      <c r="S1486" s="18"/>
    </row>
    <row r="1487" spans="1:19">
      <c r="A1487" s="14"/>
      <c r="C1487" s="4"/>
      <c r="D1487" s="4"/>
      <c r="E1487" s="4"/>
      <c r="F1487" s="4"/>
      <c r="G1487" s="4"/>
      <c r="I1487" s="18"/>
      <c r="K1487" s="14"/>
      <c r="M1487" s="4"/>
      <c r="N1487" s="4"/>
      <c r="O1487" s="4"/>
      <c r="P1487" s="4"/>
      <c r="Q1487" s="4"/>
      <c r="S1487" s="18"/>
    </row>
    <row r="1488" spans="1:19">
      <c r="A1488" s="20" t="s">
        <v>19</v>
      </c>
      <c r="B1488" s="23">
        <f>'PETICION DATOS LUZ'!$E$25</f>
        <v>31</v>
      </c>
      <c r="I1488" s="18"/>
      <c r="K1488" s="20" t="s">
        <v>19</v>
      </c>
      <c r="L1488" s="23">
        <f>'PETICION DATOS LUZ'!$E$25</f>
        <v>31</v>
      </c>
      <c r="S1488" s="18"/>
    </row>
    <row r="1489" spans="1:19">
      <c r="A1489" s="14"/>
      <c r="I1489" s="18"/>
      <c r="K1489" s="14"/>
      <c r="S1489" s="18"/>
    </row>
    <row r="1490" spans="1:19">
      <c r="A1490" s="24" t="s">
        <v>42</v>
      </c>
      <c r="I1490" s="18"/>
      <c r="K1490" s="24" t="s">
        <v>42</v>
      </c>
      <c r="S1490" s="18"/>
    </row>
    <row r="1491" spans="1:19" ht="15.75" thickBot="1">
      <c r="I1491" s="18"/>
      <c r="S1491" s="18"/>
    </row>
    <row r="1492" spans="1:19" ht="15.75" thickBot="1">
      <c r="A1492" s="14" t="s">
        <v>37</v>
      </c>
      <c r="B1492" s="25">
        <f>VLOOKUP(B1482&amp;C1482&amp;D1482,$A$6:$P$1269,11,FALSE)</f>
        <v>7.5902501369863012E-2</v>
      </c>
      <c r="C1492" s="25">
        <f>VLOOKUP(B1482&amp;C1482&amp;D1482,$A$6:$P$1269,12,FALSE)</f>
        <v>1.9874602739726028E-3</v>
      </c>
      <c r="D1492" s="25">
        <f>VLOOKUP(B1482&amp;C1482&amp;D1482,$A$6:$P$1269,13,FALSE)</f>
        <v>0</v>
      </c>
      <c r="E1492" s="25">
        <f>VLOOKUP(B1482&amp;C1482&amp;D1482,$A$6:$P$1269,14,FALSE)</f>
        <v>0</v>
      </c>
      <c r="F1492" s="25">
        <f>VLOOKUP(B1482&amp;C1482&amp;D1482,$A$6:$P$1269,15,FALSE)</f>
        <v>0</v>
      </c>
      <c r="G1492" s="25">
        <f>VLOOKUP(B1482&amp;C1482&amp;D1482,$A$6:$P$1269,16,FALSE)</f>
        <v>0</v>
      </c>
      <c r="I1492" s="18"/>
      <c r="K1492" s="14" t="s">
        <v>37</v>
      </c>
      <c r="L1492" s="25">
        <f>VLOOKUP(L1482&amp;M1482&amp;N1482,$A$6:$P$1269,11,FALSE)</f>
        <v>7.5902501369863012E-2</v>
      </c>
      <c r="M1492" s="25">
        <f>VLOOKUP(L1482&amp;M1482&amp;N1482,$A$6:$P$1269,12,FALSE)</f>
        <v>1.9874602739726028E-3</v>
      </c>
      <c r="N1492" s="25">
        <f>VLOOKUP(L1482&amp;M1482&amp;N1482,$A$6:$P$1269,13,FALSE)</f>
        <v>0</v>
      </c>
      <c r="O1492" s="25">
        <f>VLOOKUP(L1482&amp;M1482&amp;N1482,$A$6:$P$1269,14,FALSE)</f>
        <v>0</v>
      </c>
      <c r="P1492" s="25">
        <f>VLOOKUP(L1482&amp;M1482&amp;N1482,$A$6:$P$1269,15,FALSE)</f>
        <v>0</v>
      </c>
      <c r="Q1492" s="25">
        <f>VLOOKUP(L1482&amp;M1482&amp;N1482,$A$6:$P$1269,16,FALSE)</f>
        <v>0</v>
      </c>
      <c r="S1492" s="18"/>
    </row>
    <row r="1493" spans="1:19" ht="15.75" thickBot="1">
      <c r="A1493" s="14" t="s">
        <v>36</v>
      </c>
      <c r="B1493" s="25">
        <f>VLOOKUP(B1482&amp;C1482&amp;D1482,$A$6:$P$1269,5,FALSE)</f>
        <v>0.21527365544748972</v>
      </c>
      <c r="C1493" s="25">
        <f>VLOOKUP(B1482&amp;C1482&amp;D1482,$A$6:$P$1269,6,FALSE)</f>
        <v>0.14687161489733039</v>
      </c>
      <c r="D1493" s="25">
        <f>VLOOKUP(B1482&amp;C1482&amp;D1482,$A$6:$P$1269,7,FALSE)</f>
        <v>0.12745154415781765</v>
      </c>
      <c r="E1493" s="25">
        <f>VLOOKUP(B1482&amp;C1482&amp;D1482,$A$6:$P$1269,8,FALSE)</f>
        <v>0</v>
      </c>
      <c r="F1493" s="25">
        <f>VLOOKUP(B1482&amp;C1482&amp;D1482,$A$6:$P$1269,9,FALSE)</f>
        <v>0</v>
      </c>
      <c r="G1493" s="25">
        <f>VLOOKUP(B1482&amp;C1482&amp;D1482,$A$6:$P$1269,10,FALSE)</f>
        <v>0</v>
      </c>
      <c r="I1493" s="18"/>
      <c r="K1493" s="14" t="s">
        <v>36</v>
      </c>
      <c r="L1493" s="25">
        <f>VLOOKUP(L1482&amp;M1482&amp;N1482,$A$6:$P$1269,5,FALSE)</f>
        <v>0.19746849242461473</v>
      </c>
      <c r="M1493" s="25">
        <f>VLOOKUP(L1482&amp;M1482&amp;N1482,$A$6:$P$1269,6,FALSE)</f>
        <v>0.12894622663091407</v>
      </c>
      <c r="N1493" s="25">
        <f>VLOOKUP(L1482&amp;M1482&amp;N1482,$A$6:$P$1269,7,FALSE)</f>
        <v>0.10902057832691205</v>
      </c>
      <c r="O1493" s="25">
        <f>VLOOKUP(L1482&amp;M1482&amp;N1482,$A$6:$P$1269,8,FALSE)</f>
        <v>0</v>
      </c>
      <c r="P1493" s="25">
        <f>VLOOKUP(L1482&amp;M1482&amp;N1482,$A$6:$P$1269,9,FALSE)</f>
        <v>0</v>
      </c>
      <c r="Q1493" s="25">
        <f>VLOOKUP(L1482&amp;M1482&amp;N1482,$A$6:$P$1269,10,FALSE)</f>
        <v>0</v>
      </c>
      <c r="S1493" s="18"/>
    </row>
    <row r="1494" spans="1:19">
      <c r="A1494" s="14"/>
      <c r="I1494" s="18"/>
      <c r="K1494" s="14"/>
      <c r="S1494" s="18"/>
    </row>
    <row r="1495" spans="1:19">
      <c r="A1495" s="14"/>
      <c r="B1495" s="26" t="s">
        <v>39</v>
      </c>
      <c r="C1495" s="21">
        <f>((B1485*B1488*B1492)+(C1485*B1488*C1492)+(D1485*D1492*B1488)+(E1485*E1492*B1488)+(F1485*F1492*B1488)+(G1485*G1492*B1488)+'PETICION DATOS LUZ'!$E$35)</f>
        <v>28.854336290958905</v>
      </c>
      <c r="D1495" s="26" t="s">
        <v>40</v>
      </c>
      <c r="E1495" s="27">
        <f>(B1486*B1493)+(C1486*C1493)+(D1486*D1493)+(E1486*E1493)+(F1486*F1493)+(G1486*G1493)+'PETICION DATOS LUZ'!$E$47</f>
        <v>465.13943125793986</v>
      </c>
      <c r="F1495" s="26" t="s">
        <v>43</v>
      </c>
      <c r="G1495" s="26">
        <f>(C1495+E1495+G1496)*'PETICION DATOS LUZ'!$E$51</f>
        <v>2.4699688377444939</v>
      </c>
      <c r="H1495" s="26" t="s">
        <v>11</v>
      </c>
      <c r="I1495" s="28">
        <f>(G1495+E1495+C1495+G1496+'PETICION DATOS LUZ'!$E$48)*'PETICION DATOS LUZ'!$E$50</f>
        <v>104.61438464119507</v>
      </c>
      <c r="K1495" s="14"/>
      <c r="L1495" s="26" t="s">
        <v>39</v>
      </c>
      <c r="M1495" s="21">
        <f>((L1485*L1488*L1492)+(M1485*L1488*M1492)+(N1485*N1492*L1488)+(O1485*O1492*L1488)+(P1485*P1492*L1488)+(Q1485*Q1492*L1488)+'PETICION DATOS LUZ'!$E$35)</f>
        <v>28.854336290958905</v>
      </c>
      <c r="N1495" s="26" t="s">
        <v>40</v>
      </c>
      <c r="O1495" s="27">
        <f>(L1486*L1493)+(M1486*M1493)+(N1486*N1493)+(O1486*O1493)+(P1486*P1493)+(Q1486*Q1493)+'PETICION DATOS LUZ'!$E$47</f>
        <v>410.91404146555891</v>
      </c>
      <c r="P1495" s="26" t="s">
        <v>43</v>
      </c>
      <c r="Q1495" s="26">
        <f>(M1495+O1495+Q1496)*'PETICION DATOS LUZ'!$E$51</f>
        <v>2.1988418887825891</v>
      </c>
      <c r="R1495" s="26" t="s">
        <v>11</v>
      </c>
      <c r="S1495" s="28">
        <f>(Q1495+O1495+M1495+Q1496+'PETICION DATOS LUZ'!$E$48)*'PETICION DATOS LUZ'!$E$50</f>
        <v>93.170116125513076</v>
      </c>
    </row>
    <row r="1496" spans="1:19">
      <c r="A1496" s="14"/>
      <c r="F1496" s="26" t="s">
        <v>53</v>
      </c>
      <c r="G1496" s="26">
        <f>'PETICION DATOS LUZ'!$E$49</f>
        <v>0</v>
      </c>
      <c r="I1496" s="18"/>
      <c r="K1496" s="14"/>
      <c r="P1496" s="26" t="s">
        <v>53</v>
      </c>
      <c r="Q1496" s="26">
        <f>'PETICION DATOS LUZ'!$E$49</f>
        <v>0</v>
      </c>
      <c r="S1496" s="18"/>
    </row>
    <row r="1497" spans="1:19">
      <c r="A1497" s="20" t="s">
        <v>38</v>
      </c>
      <c r="B1497" s="27">
        <f>IFERROR(C1495+E1495+G1495+I1495+G1496+'PETICION DATOS LUZ'!$E$48,"")</f>
        <v>602.77812102783832</v>
      </c>
      <c r="D1497" s="26" t="s">
        <v>48</v>
      </c>
      <c r="E1497" s="1">
        <f>IFERROR('PETICION DATOS LUZ'!E261-'.'!B1497,"")</f>
        <v>-602.77812102783832</v>
      </c>
      <c r="I1497" s="18"/>
      <c r="K1497" s="20" t="s">
        <v>38</v>
      </c>
      <c r="L1497" s="27">
        <f>IFERROR(M1495+O1495+Q1495+S1495+Q1496+'PETICION DATOS LUZ'!$E$48,"")</f>
        <v>536.83733577081352</v>
      </c>
      <c r="N1497" s="26" t="s">
        <v>48</v>
      </c>
      <c r="O1497" s="1">
        <f>IFERROR('PETICION DATOS LUZ'!O261-'.'!L1497,"")</f>
        <v>-536.83733577081352</v>
      </c>
      <c r="S1497" s="18"/>
    </row>
    <row r="1498" spans="1:19">
      <c r="A1498" s="14"/>
      <c r="I1498" s="18"/>
      <c r="K1498" s="14"/>
      <c r="S1498" s="18"/>
    </row>
    <row r="1499" spans="1:19" ht="15.75" thickBot="1">
      <c r="A1499" s="29"/>
      <c r="B1499" s="30"/>
      <c r="C1499" s="30"/>
      <c r="D1499" s="30"/>
      <c r="E1499" s="30"/>
      <c r="F1499" s="30"/>
      <c r="G1499" s="30"/>
      <c r="H1499" s="30"/>
      <c r="I1499" s="31"/>
      <c r="K1499" s="29"/>
      <c r="L1499" s="30"/>
      <c r="M1499" s="30"/>
      <c r="N1499" s="30"/>
      <c r="O1499" s="30"/>
      <c r="P1499" s="30"/>
      <c r="Q1499" s="30"/>
      <c r="R1499" s="30"/>
      <c r="S1499" s="31"/>
    </row>
    <row r="1501" spans="1:19" ht="19.5" thickBot="1">
      <c r="A1501" s="10" t="s">
        <v>45</v>
      </c>
      <c r="K1501" s="10" t="s">
        <v>45</v>
      </c>
    </row>
    <row r="1502" spans="1:19">
      <c r="A1502" s="11"/>
      <c r="B1502" s="12"/>
      <c r="C1502" s="12"/>
      <c r="D1502" s="12"/>
      <c r="E1502" s="12"/>
      <c r="F1502" s="12"/>
      <c r="G1502" s="12"/>
      <c r="H1502" s="12"/>
      <c r="I1502" s="13"/>
      <c r="K1502" s="11"/>
      <c r="L1502" s="12"/>
      <c r="M1502" s="12"/>
      <c r="N1502" s="12"/>
      <c r="O1502" s="12"/>
      <c r="P1502" s="12"/>
      <c r="Q1502" s="12"/>
      <c r="R1502" s="12"/>
      <c r="S1502" s="13"/>
    </row>
    <row r="1503" spans="1:19">
      <c r="A1503" s="14" t="s">
        <v>33</v>
      </c>
      <c r="B1503" s="15" t="str">
        <f>'PETICION DATOS LUZ'!$E$8</f>
        <v>2.0TD</v>
      </c>
      <c r="C1503" s="16" t="str">
        <f>'PETICION DATOS LUZ'!$O$7</f>
        <v>MARZO-26</v>
      </c>
      <c r="D1503" s="61" t="s">
        <v>386</v>
      </c>
      <c r="E1503" s="40"/>
      <c r="F1503" s="17"/>
      <c r="I1503" s="18"/>
      <c r="K1503" s="14" t="s">
        <v>33</v>
      </c>
      <c r="L1503" s="15" t="str">
        <f>'PETICION DATOS LUZ'!$E$8</f>
        <v>2.0TD</v>
      </c>
      <c r="M1503" s="16" t="str">
        <f>'PETICION DATOS LUZ'!$O$7</f>
        <v>MARZO-26</v>
      </c>
      <c r="N1503" s="61" t="s">
        <v>372</v>
      </c>
      <c r="O1503" s="40"/>
      <c r="P1503" s="17"/>
      <c r="S1503" s="18"/>
    </row>
    <row r="1504" spans="1:19">
      <c r="A1504" s="14"/>
      <c r="I1504" s="18"/>
      <c r="K1504" s="14"/>
      <c r="S1504" s="18"/>
    </row>
    <row r="1505" spans="1:19">
      <c r="A1505" s="14"/>
      <c r="B1505" s="19" t="s">
        <v>3</v>
      </c>
      <c r="C1505" s="19" t="s">
        <v>4</v>
      </c>
      <c r="D1505" s="19" t="s">
        <v>5</v>
      </c>
      <c r="E1505" s="19" t="s">
        <v>6</v>
      </c>
      <c r="F1505" s="19" t="s">
        <v>7</v>
      </c>
      <c r="G1505" s="19" t="s">
        <v>8</v>
      </c>
      <c r="I1505" s="18"/>
      <c r="K1505" s="14"/>
      <c r="L1505" s="19" t="s">
        <v>3</v>
      </c>
      <c r="M1505" s="19" t="s">
        <v>4</v>
      </c>
      <c r="N1505" s="19" t="s">
        <v>5</v>
      </c>
      <c r="O1505" s="19" t="s">
        <v>6</v>
      </c>
      <c r="P1505" s="19" t="s">
        <v>7</v>
      </c>
      <c r="Q1505" s="19" t="s">
        <v>8</v>
      </c>
      <c r="S1505" s="18"/>
    </row>
    <row r="1506" spans="1:19">
      <c r="A1506" s="20" t="s">
        <v>34</v>
      </c>
      <c r="B1506" s="21">
        <f>'PETICION DATOS LUZ'!$E$28</f>
        <v>11.95</v>
      </c>
      <c r="C1506" s="21">
        <f>'PETICION DATOS LUZ'!$E$29</f>
        <v>11.95</v>
      </c>
      <c r="D1506" s="21">
        <f>'PETICION DATOS LUZ'!$E$30</f>
        <v>0</v>
      </c>
      <c r="E1506" s="21">
        <f>'PETICION DATOS LUZ'!$E$31</f>
        <v>0</v>
      </c>
      <c r="F1506" s="21">
        <f>'PETICION DATOS LUZ'!$E$32</f>
        <v>0</v>
      </c>
      <c r="G1506" s="21">
        <f>'PETICION DATOS LUZ'!$E$33</f>
        <v>0</v>
      </c>
      <c r="I1506" s="18"/>
      <c r="K1506" s="20" t="s">
        <v>34</v>
      </c>
      <c r="L1506" s="21">
        <f>'PETICION DATOS LUZ'!$E$28</f>
        <v>11.95</v>
      </c>
      <c r="M1506" s="21">
        <f>'PETICION DATOS LUZ'!$E$29</f>
        <v>11.95</v>
      </c>
      <c r="N1506" s="21">
        <f>'PETICION DATOS LUZ'!$E$30</f>
        <v>0</v>
      </c>
      <c r="O1506" s="21">
        <f>'PETICION DATOS LUZ'!$E$31</f>
        <v>0</v>
      </c>
      <c r="P1506" s="21">
        <f>'PETICION DATOS LUZ'!$E$32</f>
        <v>0</v>
      </c>
      <c r="Q1506" s="21">
        <f>'PETICION DATOS LUZ'!$E$33</f>
        <v>0</v>
      </c>
      <c r="S1506" s="18"/>
    </row>
    <row r="1507" spans="1:19">
      <c r="A1507" s="20" t="s">
        <v>35</v>
      </c>
      <c r="B1507" s="22">
        <f>'PETICION DATOS LUZ'!$E$39</f>
        <v>786</v>
      </c>
      <c r="C1507" s="22">
        <f>'PETICION DATOS LUZ'!$E$40</f>
        <v>774</v>
      </c>
      <c r="D1507" s="22">
        <f>'PETICION DATOS LUZ'!$E$41</f>
        <v>1430</v>
      </c>
      <c r="E1507" s="22">
        <f>'PETICION DATOS LUZ'!$E$42</f>
        <v>0</v>
      </c>
      <c r="F1507" s="22">
        <f>'PETICION DATOS LUZ'!$E$43</f>
        <v>0</v>
      </c>
      <c r="G1507" s="22">
        <f>'PETICION DATOS LUZ'!$E$44</f>
        <v>0</v>
      </c>
      <c r="I1507" s="18"/>
      <c r="K1507" s="20" t="s">
        <v>35</v>
      </c>
      <c r="L1507" s="22">
        <f>'PETICION DATOS LUZ'!$E$39</f>
        <v>786</v>
      </c>
      <c r="M1507" s="22">
        <f>'PETICION DATOS LUZ'!$E$40</f>
        <v>774</v>
      </c>
      <c r="N1507" s="22">
        <f>'PETICION DATOS LUZ'!$E$41</f>
        <v>1430</v>
      </c>
      <c r="O1507" s="22">
        <f>'PETICION DATOS LUZ'!$E$42</f>
        <v>0</v>
      </c>
      <c r="P1507" s="22">
        <f>'PETICION DATOS LUZ'!$E$43</f>
        <v>0</v>
      </c>
      <c r="Q1507" s="22">
        <f>'PETICION DATOS LUZ'!$E$44</f>
        <v>0</v>
      </c>
      <c r="S1507" s="18"/>
    </row>
    <row r="1508" spans="1:19">
      <c r="A1508" s="14"/>
      <c r="C1508" s="4"/>
      <c r="D1508" s="4"/>
      <c r="E1508" s="4"/>
      <c r="F1508" s="4"/>
      <c r="G1508" s="4"/>
      <c r="I1508" s="18"/>
      <c r="K1508" s="14"/>
      <c r="M1508" s="4"/>
      <c r="N1508" s="4"/>
      <c r="O1508" s="4"/>
      <c r="P1508" s="4"/>
      <c r="Q1508" s="4"/>
      <c r="S1508" s="18"/>
    </row>
    <row r="1509" spans="1:19">
      <c r="A1509" s="20" t="s">
        <v>19</v>
      </c>
      <c r="B1509" s="23">
        <f>'PETICION DATOS LUZ'!$E$25</f>
        <v>31</v>
      </c>
      <c r="I1509" s="18"/>
      <c r="K1509" s="20" t="s">
        <v>19</v>
      </c>
      <c r="L1509" s="23">
        <f>'PETICION DATOS LUZ'!$E$25</f>
        <v>31</v>
      </c>
      <c r="S1509" s="18"/>
    </row>
    <row r="1510" spans="1:19">
      <c r="A1510" s="14"/>
      <c r="I1510" s="18"/>
      <c r="K1510" s="14"/>
      <c r="S1510" s="18"/>
    </row>
    <row r="1511" spans="1:19">
      <c r="A1511" s="24" t="s">
        <v>42</v>
      </c>
      <c r="I1511" s="18"/>
      <c r="K1511" s="24" t="s">
        <v>42</v>
      </c>
      <c r="S1511" s="18"/>
    </row>
    <row r="1512" spans="1:19" ht="15.75" thickBot="1">
      <c r="I1512" s="18"/>
      <c r="S1512" s="18"/>
    </row>
    <row r="1513" spans="1:19" ht="15.75" thickBot="1">
      <c r="A1513" s="14" t="s">
        <v>37</v>
      </c>
      <c r="B1513" s="25">
        <f>VLOOKUP(B1503&amp;C1503&amp;D1503,$A$6:$P$1269,11,FALSE)</f>
        <v>7.5902501369863012E-2</v>
      </c>
      <c r="C1513" s="25">
        <f>VLOOKUP(B1503&amp;C1503&amp;D1503,$A$6:$P$1269,12,FALSE)</f>
        <v>1.9874602739726028E-3</v>
      </c>
      <c r="D1513" s="25">
        <f>VLOOKUP(B1503&amp;C1503&amp;D1503,$A$6:$P$1269,13,FALSE)</f>
        <v>0</v>
      </c>
      <c r="E1513" s="25">
        <f>VLOOKUP(B1503&amp;C1503&amp;D1503,$A$6:$P$1269,14,FALSE)</f>
        <v>0</v>
      </c>
      <c r="F1513" s="25">
        <f>VLOOKUP(B1503&amp;C1503&amp;D1503,$A$6:$P$1269,15,FALSE)</f>
        <v>0</v>
      </c>
      <c r="G1513" s="25">
        <f>VLOOKUP(B1503&amp;C1503&amp;D1503,$A$6:$P$1269,16,FALSE)</f>
        <v>0</v>
      </c>
      <c r="I1513" s="18"/>
      <c r="K1513" s="14" t="s">
        <v>37</v>
      </c>
      <c r="L1513" s="25">
        <f>VLOOKUP(L1503&amp;M1503&amp;N1503,$A$6:$P$1269,11,FALSE)</f>
        <v>9.7820309589041102E-2</v>
      </c>
      <c r="M1513" s="25">
        <f>VLOOKUP(L1503&amp;M1503&amp;N1503,$A$6:$P$1269,12,FALSE)</f>
        <v>5.1302528767123289E-2</v>
      </c>
      <c r="N1513" s="25">
        <f>VLOOKUP(L1503&amp;M1503&amp;N1503,$A$6:$P$1269,13,FALSE)</f>
        <v>0</v>
      </c>
      <c r="O1513" s="25">
        <f>VLOOKUP(L1503&amp;M1503&amp;N1503,$A$6:$P$1269,14,FALSE)</f>
        <v>0</v>
      </c>
      <c r="P1513" s="25">
        <f>VLOOKUP(L1503&amp;M1503&amp;N1503,$A$6:$P$1269,15,FALSE)</f>
        <v>0</v>
      </c>
      <c r="Q1513" s="25">
        <f>VLOOKUP(L1503&amp;M1503&amp;N1503,$A$6:$P$1269,16,FALSE)</f>
        <v>0</v>
      </c>
      <c r="S1513" s="18"/>
    </row>
    <row r="1514" spans="1:19" ht="15.75" thickBot="1">
      <c r="A1514" s="14" t="s">
        <v>36</v>
      </c>
      <c r="B1514" s="25">
        <f>VLOOKUP(B1503&amp;C1503&amp;D1503,$A$6:$P$1269,5,FALSE)</f>
        <v>0.19150555527802776</v>
      </c>
      <c r="C1514" s="25">
        <f>VLOOKUP(B1503&amp;C1503&amp;D1503,$A$6:$P$1269,6,FALSE)</f>
        <v>0.12294302613095318</v>
      </c>
      <c r="D1514" s="25">
        <f>VLOOKUP(B1503&amp;C1503&amp;D1503,$A$6:$P$1269,7,FALSE)</f>
        <v>0.10284806023991751</v>
      </c>
      <c r="E1514" s="25">
        <f>VLOOKUP(B1503&amp;C1503&amp;D1503,$A$6:$P$1269,8,FALSE)</f>
        <v>0</v>
      </c>
      <c r="F1514" s="25">
        <f>VLOOKUP(B1503&amp;C1503&amp;D1503,$A$6:$P$1269,9,FALSE)</f>
        <v>0</v>
      </c>
      <c r="G1514" s="25">
        <f>VLOOKUP(B1503&amp;C1503&amp;D1503,$A$6:$P$1269,10,FALSE)</f>
        <v>0</v>
      </c>
      <c r="I1514" s="18"/>
      <c r="K1514" s="14" t="s">
        <v>36</v>
      </c>
      <c r="L1514" s="25">
        <f>VLOOKUP(L1503&amp;M1503&amp;N1503,$A$6:$P$1269,5,FALSE)</f>
        <v>0.19880805146355493</v>
      </c>
      <c r="M1514" s="25">
        <f>VLOOKUP(L1503&amp;M1503&amp;N1503,$A$6:$P$1269,6,FALSE)</f>
        <v>0.13011807147601745</v>
      </c>
      <c r="N1514" s="25">
        <f>VLOOKUP(L1503&amp;M1503&amp;N1503,$A$6:$P$1269,7,FALSE)</f>
        <v>0.10830652567658462</v>
      </c>
      <c r="O1514" s="25">
        <f>VLOOKUP(L1503&amp;M1503&amp;N1503,$A$6:$P$1269,8,FALSE)</f>
        <v>0</v>
      </c>
      <c r="P1514" s="25">
        <f>VLOOKUP(L1503&amp;M1503&amp;N1503,$A$6:$P$1269,9,FALSE)</f>
        <v>0</v>
      </c>
      <c r="Q1514" s="25">
        <f>VLOOKUP(L1503&amp;M1503&amp;N1503,$A$6:$P$1269,10,FALSE)</f>
        <v>0</v>
      </c>
      <c r="S1514" s="18"/>
    </row>
    <row r="1515" spans="1:19">
      <c r="A1515" s="14"/>
      <c r="I1515" s="18"/>
      <c r="K1515" s="14"/>
      <c r="S1515" s="18"/>
    </row>
    <row r="1516" spans="1:19">
      <c r="A1516" s="14"/>
      <c r="B1516" s="26" t="s">
        <v>39</v>
      </c>
      <c r="C1516" s="21">
        <f>((B1506*B1509*B1513)+(C1506*B1509*C1513)+(D1506*D1513*B1509)+(E1506*E1513*B1509)+(F1506*F1513*B1509)+(G1506*G1513*B1509)+'PETICION DATOS LUZ'!$E$35)</f>
        <v>28.854336290958905</v>
      </c>
      <c r="D1516" s="26" t="s">
        <v>40</v>
      </c>
      <c r="E1516" s="27">
        <f>(B1507*B1514)+(C1507*C1514)+(D1507*D1514)+(E1507*E1514)+(F1507*F1514)+(G1507*G1514)+'PETICION DATOS LUZ'!$E$47</f>
        <v>392.75399481696962</v>
      </c>
      <c r="F1516" s="26" t="s">
        <v>43</v>
      </c>
      <c r="G1516" s="26">
        <f>(C1516+E1516+G1517)*'PETICION DATOS LUZ'!$E$51</f>
        <v>2.1080416555396426</v>
      </c>
      <c r="H1516" s="26" t="s">
        <v>11</v>
      </c>
      <c r="I1516" s="28">
        <f>(G1516+E1516+C1516+G1517+'PETICION DATOS LUZ'!$E$48)*'PETICION DATOS LUZ'!$E$50</f>
        <v>89.3374382803283</v>
      </c>
      <c r="K1516" s="14"/>
      <c r="L1516" s="26" t="s">
        <v>39</v>
      </c>
      <c r="M1516" s="21">
        <f>((L1506*L1509*L1513)+(M1506*L1509*M1513)+(N1506*N1513*L1509)+(O1506*O1513*L1509)+(P1506*P1513*L1509)+(Q1506*Q1513*L1509)+'PETICION DATOS LUZ'!$E$35)</f>
        <v>55.242555469041093</v>
      </c>
      <c r="N1516" s="26" t="s">
        <v>40</v>
      </c>
      <c r="O1516" s="27">
        <f>(L1507*L1514)+(M1507*M1514)+(N1507*N1514)+(O1507*O1514)+(P1507*P1514)+(Q1507*Q1514)+'PETICION DATOS LUZ'!$E$47</f>
        <v>411.85284749030768</v>
      </c>
      <c r="P1516" s="26" t="s">
        <v>43</v>
      </c>
      <c r="Q1516" s="26">
        <f>(M1516+O1516+Q1517)*'PETICION DATOS LUZ'!$E$51</f>
        <v>2.3354770147967439</v>
      </c>
      <c r="R1516" s="26" t="s">
        <v>11</v>
      </c>
      <c r="S1516" s="28">
        <f>(Q1516+O1516+M1516+Q1517+'PETICION DATOS LUZ'!$E$48)*'PETICION DATOS LUZ'!$E$50</f>
        <v>98.937484794570565</v>
      </c>
    </row>
    <row r="1517" spans="1:19">
      <c r="A1517" s="14"/>
      <c r="F1517" s="26" t="s">
        <v>53</v>
      </c>
      <c r="G1517" s="26">
        <f>'PETICION DATOS LUZ'!$E$49</f>
        <v>0</v>
      </c>
      <c r="I1517" s="18"/>
      <c r="K1517" s="14"/>
      <c r="P1517" s="26" t="s">
        <v>53</v>
      </c>
      <c r="Q1517" s="26">
        <f>'PETICION DATOS LUZ'!$E$49</f>
        <v>0</v>
      </c>
      <c r="S1517" s="18"/>
    </row>
    <row r="1518" spans="1:19">
      <c r="A1518" s="20" t="s">
        <v>38</v>
      </c>
      <c r="B1518" s="27">
        <f>IFERROR(C1516+E1516+G1516+I1516+G1517+'PETICION DATOS LUZ'!$E$48,"")</f>
        <v>514.75381104379653</v>
      </c>
      <c r="D1518" s="26" t="s">
        <v>48</v>
      </c>
      <c r="E1518" s="1">
        <f>IFERROR('PETICION DATOS LUZ'!E282-'.'!B1518,"")</f>
        <v>-514.75381104379653</v>
      </c>
      <c r="I1518" s="18"/>
      <c r="K1518" s="20" t="s">
        <v>38</v>
      </c>
      <c r="L1518" s="27">
        <f>IFERROR(M1516+O1516+Q1516+S1516+Q1517+'PETICION DATOS LUZ'!$E$48,"")</f>
        <v>570.06836476871615</v>
      </c>
      <c r="N1518" s="26" t="s">
        <v>48</v>
      </c>
      <c r="O1518" s="1">
        <f>IFERROR('PETICION DATOS LUZ'!O282-'.'!L1518,"")</f>
        <v>-570.06836476871615</v>
      </c>
      <c r="S1518" s="18"/>
    </row>
    <row r="1519" spans="1:19">
      <c r="A1519" s="14"/>
      <c r="I1519" s="18"/>
      <c r="K1519" s="14"/>
      <c r="S1519" s="18"/>
    </row>
    <row r="1520" spans="1:19" ht="15.75" thickBot="1">
      <c r="A1520" s="29"/>
      <c r="B1520" s="30"/>
      <c r="C1520" s="30"/>
      <c r="D1520" s="30"/>
      <c r="E1520" s="30"/>
      <c r="F1520" s="30"/>
      <c r="G1520" s="30"/>
      <c r="H1520" s="30"/>
      <c r="I1520" s="31"/>
      <c r="K1520" s="29"/>
      <c r="L1520" s="30"/>
      <c r="M1520" s="30"/>
      <c r="N1520" s="30"/>
      <c r="O1520" s="30"/>
      <c r="P1520" s="30"/>
      <c r="Q1520" s="30"/>
      <c r="R1520" s="30"/>
      <c r="S1520" s="31"/>
    </row>
    <row r="1521" spans="1:19" ht="15.75" thickBot="1">
      <c r="A1521" s="29"/>
      <c r="B1521" s="30"/>
      <c r="C1521" s="30"/>
      <c r="D1521" s="30"/>
      <c r="E1521" s="30"/>
      <c r="F1521" s="30"/>
      <c r="G1521" s="30"/>
      <c r="H1521" s="30"/>
      <c r="I1521" s="31"/>
      <c r="K1521" s="29"/>
      <c r="L1521" s="30"/>
      <c r="M1521" s="30"/>
      <c r="N1521" s="30"/>
      <c r="O1521" s="30"/>
      <c r="P1521" s="30"/>
      <c r="Q1521" s="30"/>
      <c r="R1521" s="30"/>
      <c r="S1521" s="31"/>
    </row>
    <row r="1522" spans="1:19" ht="19.5" thickBot="1">
      <c r="A1522" s="10" t="s">
        <v>45</v>
      </c>
      <c r="K1522" s="10" t="s">
        <v>45</v>
      </c>
    </row>
    <row r="1523" spans="1:19">
      <c r="A1523" s="11"/>
      <c r="B1523" s="12"/>
      <c r="C1523" s="12"/>
      <c r="D1523" s="12"/>
      <c r="E1523" s="12"/>
      <c r="F1523" s="12"/>
      <c r="G1523" s="12"/>
      <c r="H1523" s="12"/>
      <c r="I1523" s="13"/>
      <c r="K1523" s="11"/>
      <c r="L1523" s="12"/>
      <c r="M1523" s="12"/>
      <c r="N1523" s="12"/>
      <c r="O1523" s="12"/>
      <c r="P1523" s="12"/>
      <c r="Q1523" s="12"/>
      <c r="R1523" s="12"/>
      <c r="S1523" s="13"/>
    </row>
    <row r="1524" spans="1:19">
      <c r="A1524" s="14" t="s">
        <v>33</v>
      </c>
      <c r="B1524" s="15" t="str">
        <f>'PETICION DATOS LUZ'!$E$8</f>
        <v>2.0TD</v>
      </c>
      <c r="C1524" s="16" t="str">
        <f>'PETICION DATOS LUZ'!$O$7</f>
        <v>MARZO-26</v>
      </c>
      <c r="D1524" s="61" t="s">
        <v>373</v>
      </c>
      <c r="E1524" s="40"/>
      <c r="F1524" s="17"/>
      <c r="I1524" s="18"/>
      <c r="K1524" s="14" t="s">
        <v>33</v>
      </c>
      <c r="L1524" s="15" t="str">
        <f>'PETICION DATOS LUZ'!$E$8</f>
        <v>2.0TD</v>
      </c>
      <c r="M1524" s="16" t="str">
        <f>'PETICION DATOS LUZ'!$O$7</f>
        <v>MARZO-26</v>
      </c>
      <c r="N1524" s="61" t="s">
        <v>374</v>
      </c>
      <c r="O1524" s="40"/>
      <c r="P1524" s="17"/>
      <c r="S1524" s="18"/>
    </row>
    <row r="1525" spans="1:19">
      <c r="A1525" s="14"/>
      <c r="I1525" s="18"/>
      <c r="K1525" s="14"/>
      <c r="S1525" s="18"/>
    </row>
    <row r="1526" spans="1:19">
      <c r="A1526" s="14"/>
      <c r="B1526" s="19" t="s">
        <v>3</v>
      </c>
      <c r="C1526" s="19" t="s">
        <v>4</v>
      </c>
      <c r="D1526" s="19" t="s">
        <v>5</v>
      </c>
      <c r="E1526" s="19" t="s">
        <v>6</v>
      </c>
      <c r="F1526" s="19" t="s">
        <v>7</v>
      </c>
      <c r="G1526" s="19" t="s">
        <v>8</v>
      </c>
      <c r="I1526" s="18"/>
      <c r="K1526" s="14"/>
      <c r="L1526" s="19" t="s">
        <v>3</v>
      </c>
      <c r="M1526" s="19" t="s">
        <v>4</v>
      </c>
      <c r="N1526" s="19" t="s">
        <v>5</v>
      </c>
      <c r="O1526" s="19" t="s">
        <v>6</v>
      </c>
      <c r="P1526" s="19" t="s">
        <v>7</v>
      </c>
      <c r="Q1526" s="19" t="s">
        <v>8</v>
      </c>
      <c r="S1526" s="18"/>
    </row>
    <row r="1527" spans="1:19">
      <c r="A1527" s="20" t="s">
        <v>34</v>
      </c>
      <c r="B1527" s="21">
        <f>'PETICION DATOS LUZ'!$E$28</f>
        <v>11.95</v>
      </c>
      <c r="C1527" s="21">
        <f>'PETICION DATOS LUZ'!$E$29</f>
        <v>11.95</v>
      </c>
      <c r="D1527" s="21">
        <f>'PETICION DATOS LUZ'!$E$30</f>
        <v>0</v>
      </c>
      <c r="E1527" s="21">
        <f>'PETICION DATOS LUZ'!$E$31</f>
        <v>0</v>
      </c>
      <c r="F1527" s="21">
        <f>'PETICION DATOS LUZ'!$E$32</f>
        <v>0</v>
      </c>
      <c r="G1527" s="21">
        <f>'PETICION DATOS LUZ'!$E$33</f>
        <v>0</v>
      </c>
      <c r="I1527" s="18"/>
      <c r="K1527" s="20" t="s">
        <v>34</v>
      </c>
      <c r="L1527" s="21">
        <f>'PETICION DATOS LUZ'!$E$28</f>
        <v>11.95</v>
      </c>
      <c r="M1527" s="21">
        <f>'PETICION DATOS LUZ'!$E$29</f>
        <v>11.95</v>
      </c>
      <c r="N1527" s="21">
        <f>'PETICION DATOS LUZ'!$E$30</f>
        <v>0</v>
      </c>
      <c r="O1527" s="21">
        <f>'PETICION DATOS LUZ'!$E$31</f>
        <v>0</v>
      </c>
      <c r="P1527" s="21">
        <f>'PETICION DATOS LUZ'!$E$32</f>
        <v>0</v>
      </c>
      <c r="Q1527" s="21">
        <f>'PETICION DATOS LUZ'!$E$33</f>
        <v>0</v>
      </c>
      <c r="S1527" s="18"/>
    </row>
    <row r="1528" spans="1:19">
      <c r="A1528" s="20" t="s">
        <v>35</v>
      </c>
      <c r="B1528" s="22">
        <f>'PETICION DATOS LUZ'!$E$39</f>
        <v>786</v>
      </c>
      <c r="C1528" s="22">
        <f>'PETICION DATOS LUZ'!$E$40</f>
        <v>774</v>
      </c>
      <c r="D1528" s="22">
        <f>'PETICION DATOS LUZ'!$E$41</f>
        <v>1430</v>
      </c>
      <c r="E1528" s="22">
        <f>'PETICION DATOS LUZ'!$E$42</f>
        <v>0</v>
      </c>
      <c r="F1528" s="22">
        <f>'PETICION DATOS LUZ'!$E$43</f>
        <v>0</v>
      </c>
      <c r="G1528" s="22">
        <f>'PETICION DATOS LUZ'!$E$44</f>
        <v>0</v>
      </c>
      <c r="I1528" s="18"/>
      <c r="K1528" s="20" t="s">
        <v>35</v>
      </c>
      <c r="L1528" s="22">
        <f>'PETICION DATOS LUZ'!$E$39</f>
        <v>786</v>
      </c>
      <c r="M1528" s="22">
        <f>'PETICION DATOS LUZ'!$E$40</f>
        <v>774</v>
      </c>
      <c r="N1528" s="22">
        <f>'PETICION DATOS LUZ'!$E$41</f>
        <v>1430</v>
      </c>
      <c r="O1528" s="22">
        <f>'PETICION DATOS LUZ'!$E$42</f>
        <v>0</v>
      </c>
      <c r="P1528" s="22">
        <f>'PETICION DATOS LUZ'!$E$43</f>
        <v>0</v>
      </c>
      <c r="Q1528" s="22">
        <f>'PETICION DATOS LUZ'!$E$44</f>
        <v>0</v>
      </c>
      <c r="S1528" s="18"/>
    </row>
    <row r="1529" spans="1:19">
      <c r="A1529" s="14"/>
      <c r="C1529" s="4"/>
      <c r="D1529" s="4"/>
      <c r="E1529" s="4"/>
      <c r="F1529" s="4"/>
      <c r="G1529" s="4"/>
      <c r="I1529" s="18"/>
      <c r="K1529" s="14"/>
      <c r="M1529" s="4"/>
      <c r="N1529" s="4"/>
      <c r="O1529" s="4"/>
      <c r="P1529" s="4"/>
      <c r="Q1529" s="4"/>
      <c r="S1529" s="18"/>
    </row>
    <row r="1530" spans="1:19">
      <c r="A1530" s="20" t="s">
        <v>19</v>
      </c>
      <c r="B1530" s="23">
        <f>'PETICION DATOS LUZ'!$E$25</f>
        <v>31</v>
      </c>
      <c r="I1530" s="18"/>
      <c r="K1530" s="20" t="s">
        <v>19</v>
      </c>
      <c r="L1530" s="23">
        <f>'PETICION DATOS LUZ'!$E$25</f>
        <v>31</v>
      </c>
      <c r="S1530" s="18"/>
    </row>
    <row r="1531" spans="1:19">
      <c r="A1531" s="14"/>
      <c r="I1531" s="18"/>
      <c r="K1531" s="14"/>
      <c r="S1531" s="18"/>
    </row>
    <row r="1532" spans="1:19">
      <c r="A1532" s="24" t="s">
        <v>42</v>
      </c>
      <c r="I1532" s="18"/>
      <c r="K1532" s="24" t="s">
        <v>42</v>
      </c>
      <c r="S1532" s="18"/>
    </row>
    <row r="1533" spans="1:19" ht="15.75" thickBot="1">
      <c r="I1533" s="18"/>
      <c r="S1533" s="18"/>
    </row>
    <row r="1534" spans="1:19" ht="15.75" thickBot="1">
      <c r="A1534" s="14" t="s">
        <v>37</v>
      </c>
      <c r="B1534" s="25">
        <f>VLOOKUP(B1524&amp;C1524&amp;D1524,$A$6:$P$1269,11,FALSE)</f>
        <v>9.2340857534246576E-2</v>
      </c>
      <c r="C1534" s="25">
        <f>VLOOKUP(B1524&amp;C1524&amp;D1524,$A$6:$P$1269,12,FALSE)</f>
        <v>4.5823076712328763E-2</v>
      </c>
      <c r="D1534" s="25">
        <f>VLOOKUP(B1524&amp;C1524&amp;D1524,$A$6:$P$1269,13,FALSE)</f>
        <v>0</v>
      </c>
      <c r="E1534" s="25">
        <f>VLOOKUP(B1524&amp;C1524&amp;D1524,$A$6:$P$1269,14,FALSE)</f>
        <v>0</v>
      </c>
      <c r="F1534" s="25">
        <f>VLOOKUP(B1524&amp;C1524&amp;D1524,$A$6:$P$1269,15,FALSE)</f>
        <v>0</v>
      </c>
      <c r="G1534" s="25">
        <f>VLOOKUP(B1524&amp;C1524&amp;D1524,$A$6:$P$1269,16,FALSE)</f>
        <v>0</v>
      </c>
      <c r="I1534" s="18"/>
      <c r="K1534" s="14" t="s">
        <v>37</v>
      </c>
      <c r="L1534" s="25">
        <f>VLOOKUP(L1524&amp;M1524&amp;N1524,$A$6:$P$1269,11,FALSE)</f>
        <v>8.686140547945205E-2</v>
      </c>
      <c r="M1534" s="25">
        <f>VLOOKUP(L1524&amp;M1524&amp;N1524,$A$6:$P$1269,12,FALSE)</f>
        <v>4.0343624657534244E-2</v>
      </c>
      <c r="N1534" s="25">
        <f>VLOOKUP(L1524&amp;M1524&amp;N1524,$A$6:$P$1269,13,FALSE)</f>
        <v>0</v>
      </c>
      <c r="O1534" s="25">
        <f>VLOOKUP(L1524&amp;M1524&amp;N1524,$A$6:$P$1269,14,FALSE)</f>
        <v>0</v>
      </c>
      <c r="P1534" s="25">
        <f>VLOOKUP(L1524&amp;M1524&amp;N1524,$A$6:$P$1269,15,FALSE)</f>
        <v>0</v>
      </c>
      <c r="Q1534" s="25">
        <f>VLOOKUP(L1524&amp;M1524&amp;N1524,$A$6:$P$1269,16,FALSE)</f>
        <v>0</v>
      </c>
      <c r="S1534" s="18"/>
    </row>
    <row r="1535" spans="1:19" ht="15.75" thickBot="1">
      <c r="A1535" s="14" t="s">
        <v>36</v>
      </c>
      <c r="B1535" s="25">
        <f>VLOOKUP(B1524&amp;C1524&amp;D1524,$A$6:$P$1269,5,FALSE)</f>
        <v>0.18154829146355492</v>
      </c>
      <c r="C1535" s="25">
        <f>VLOOKUP(B1524&amp;C1524&amp;D1524,$A$6:$P$1269,6,FALSE)</f>
        <v>0.11285831147601746</v>
      </c>
      <c r="D1535" s="25">
        <f>VLOOKUP(B1524&amp;C1524&amp;D1524,$A$6:$P$1269,7,FALSE)</f>
        <v>9.1046765676584623E-2</v>
      </c>
      <c r="E1535" s="25">
        <f>VLOOKUP(B1524&amp;C1524&amp;D1524,$A$6:$P$1269,8,FALSE)</f>
        <v>0</v>
      </c>
      <c r="F1535" s="25">
        <f>VLOOKUP(B1524&amp;C1524&amp;D1524,$A$6:$P$1269,9,FALSE)</f>
        <v>0</v>
      </c>
      <c r="G1535" s="25">
        <f>VLOOKUP(B1524&amp;C1524&amp;D1524,$A$6:$P$1269,10,FALSE)</f>
        <v>0</v>
      </c>
      <c r="I1535" s="18"/>
      <c r="K1535" s="14" t="s">
        <v>36</v>
      </c>
      <c r="L1535" s="25">
        <f>VLOOKUP(L1524&amp;M1524&amp;N1524,$A$6:$P$1269,5,FALSE)</f>
        <v>0.17951773146355493</v>
      </c>
      <c r="M1535" s="25">
        <f>VLOOKUP(L1524&amp;M1524&amp;N1524,$A$6:$P$1269,6,FALSE)</f>
        <v>0.11082775147601745</v>
      </c>
      <c r="N1535" s="25">
        <f>VLOOKUP(L1524&amp;M1524&amp;N1524,$A$6:$P$1269,7,FALSE)</f>
        <v>8.9016205676584637E-2</v>
      </c>
      <c r="O1535" s="25">
        <f>VLOOKUP(L1524&amp;M1524&amp;N1524,$A$6:$P$1269,8,FALSE)</f>
        <v>0</v>
      </c>
      <c r="P1535" s="25">
        <f>VLOOKUP(L1524&amp;M1524&amp;N1524,$A$6:$P$1269,9,FALSE)</f>
        <v>0</v>
      </c>
      <c r="Q1535" s="25">
        <f>VLOOKUP(L1524&amp;M1524&amp;N1524,$A$6:$P$1269,10,FALSE)</f>
        <v>0</v>
      </c>
      <c r="S1535" s="18"/>
    </row>
    <row r="1536" spans="1:19">
      <c r="A1536" s="14"/>
      <c r="I1536" s="18"/>
      <c r="K1536" s="14"/>
      <c r="S1536" s="18"/>
    </row>
    <row r="1537" spans="1:19">
      <c r="A1537" s="14"/>
      <c r="B1537" s="26" t="s">
        <v>39</v>
      </c>
      <c r="C1537" s="21">
        <f>((B1527*B1530*B1534)+(C1527*B1530*C1534)+(D1527*D1534*B1530)+(E1527*E1534*B1530)+(F1527*F1534*B1530)+(G1527*G1534*B1530)+'PETICION DATOS LUZ'!$E$35)</f>
        <v>51.182829441643833</v>
      </c>
      <c r="D1537" s="26" t="s">
        <v>40</v>
      </c>
      <c r="E1537" s="27">
        <f>(B1528*B1535)+(C1528*C1535)+(D1528*D1535)+(E1528*E1535)+(F1528*F1535)+(G1528*G1535)+'PETICION DATOS LUZ'!$E$47</f>
        <v>360.24616509030773</v>
      </c>
      <c r="F1537" s="26" t="s">
        <v>43</v>
      </c>
      <c r="G1537" s="26">
        <f>(C1537+E1537+G1538)*'PETICION DATOS LUZ'!$E$51</f>
        <v>2.0571449726597577</v>
      </c>
      <c r="H1537" s="26" t="s">
        <v>11</v>
      </c>
      <c r="I1537" s="28">
        <f>(G1537+E1537+C1537+G1538+'PETICION DATOS LUZ'!$E$48)*'PETICION DATOS LUZ'!$E$50</f>
        <v>87.189089295968373</v>
      </c>
      <c r="K1537" s="14"/>
      <c r="L1537" s="26" t="s">
        <v>39</v>
      </c>
      <c r="M1537" s="21">
        <f>((L1527*L1530*L1534)+(M1527*L1530*M1534)+(N1527*N1534*L1530)+(O1527*O1534*L1530)+(P1527*P1534*L1530)+(Q1527*Q1534*L1530)+'PETICION DATOS LUZ'!$E$35)</f>
        <v>47.123103414246572</v>
      </c>
      <c r="N1537" s="26" t="s">
        <v>40</v>
      </c>
      <c r="O1537" s="27">
        <f>(L1528*L1535)+(M1528*M1535)+(N1528*N1535)+(O1528*O1535)+(P1528*P1535)+(Q1528*Q1535)+'PETICION DATOS LUZ'!$E$47</f>
        <v>354.17479069030776</v>
      </c>
      <c r="P1537" s="26" t="s">
        <v>43</v>
      </c>
      <c r="Q1537" s="26">
        <f>(M1537+O1537+Q1538)*'PETICION DATOS LUZ'!$E$51</f>
        <v>2.0064894705227716</v>
      </c>
      <c r="R1537" s="26" t="s">
        <v>11</v>
      </c>
      <c r="S1537" s="28">
        <f>(Q1537+O1537+M1537+Q1538+'PETICION DATOS LUZ'!$E$48)*'PETICION DATOS LUZ'!$E$50</f>
        <v>85.050920550766179</v>
      </c>
    </row>
    <row r="1538" spans="1:19">
      <c r="A1538" s="14"/>
      <c r="F1538" s="26" t="s">
        <v>53</v>
      </c>
      <c r="G1538" s="26">
        <f>'PETICION DATOS LUZ'!$E$49</f>
        <v>0</v>
      </c>
      <c r="I1538" s="18"/>
      <c r="K1538" s="14"/>
      <c r="P1538" s="26" t="s">
        <v>53</v>
      </c>
      <c r="Q1538" s="26">
        <f>'PETICION DATOS LUZ'!$E$49</f>
        <v>0</v>
      </c>
      <c r="S1538" s="18"/>
    </row>
    <row r="1539" spans="1:19">
      <c r="A1539" s="20" t="s">
        <v>38</v>
      </c>
      <c r="B1539" s="27">
        <f>IFERROR(C1537+E1537+G1537+I1537+G1538+'PETICION DATOS LUZ'!$E$48,"")</f>
        <v>502.37522880057969</v>
      </c>
      <c r="D1539" s="26" t="s">
        <v>48</v>
      </c>
      <c r="E1539" s="1">
        <f>IFERROR('PETICION DATOS LUZ'!E303-'.'!B1539,"")</f>
        <v>-502.37522880057969</v>
      </c>
      <c r="I1539" s="18"/>
      <c r="K1539" s="20" t="s">
        <v>38</v>
      </c>
      <c r="L1539" s="27">
        <f>IFERROR(M1537+O1537+Q1537+S1537+Q1538+'PETICION DATOS LUZ'!$E$48,"")</f>
        <v>490.05530412584324</v>
      </c>
      <c r="N1539" s="26" t="s">
        <v>48</v>
      </c>
      <c r="O1539" s="1">
        <f>IFERROR('PETICION DATOS LUZ'!O303-'.'!L1539,"")</f>
        <v>-490.05530412584324</v>
      </c>
      <c r="S1539" s="18"/>
    </row>
    <row r="1540" spans="1:19">
      <c r="A1540" s="14"/>
      <c r="I1540" s="18"/>
      <c r="K1540" s="14"/>
      <c r="S1540" s="18"/>
    </row>
    <row r="1541" spans="1:19" ht="15.75" thickBot="1">
      <c r="A1541" s="29"/>
      <c r="B1541" s="30"/>
      <c r="C1541" s="30"/>
      <c r="D1541" s="30"/>
      <c r="E1541" s="30"/>
      <c r="F1541" s="30"/>
      <c r="G1541" s="30"/>
      <c r="H1541" s="30"/>
      <c r="I1541" s="31"/>
      <c r="K1541" s="29"/>
      <c r="L1541" s="30"/>
      <c r="M1541" s="30"/>
      <c r="N1541" s="30"/>
      <c r="O1541" s="30"/>
      <c r="P1541" s="30"/>
      <c r="Q1541" s="30"/>
      <c r="R1541" s="30"/>
      <c r="S1541" s="31"/>
    </row>
    <row r="1542" spans="1:19" ht="15.75" thickBot="1">
      <c r="A1542" s="29"/>
      <c r="B1542" s="30"/>
      <c r="C1542" s="30"/>
      <c r="D1542" s="30"/>
      <c r="E1542" s="30"/>
      <c r="F1542" s="30"/>
      <c r="G1542" s="30"/>
      <c r="H1542" s="30"/>
      <c r="I1542" s="31"/>
      <c r="K1542" s="29"/>
      <c r="L1542" s="30"/>
      <c r="M1542" s="30"/>
      <c r="N1542" s="30"/>
      <c r="O1542" s="30"/>
      <c r="P1542" s="30"/>
      <c r="Q1542" s="30"/>
      <c r="R1542" s="30"/>
      <c r="S1542" s="31"/>
    </row>
    <row r="1543" spans="1:19" ht="19.5" thickBot="1">
      <c r="A1543" s="10" t="s">
        <v>45</v>
      </c>
      <c r="K1543" s="10" t="s">
        <v>45</v>
      </c>
    </row>
    <row r="1544" spans="1:19">
      <c r="A1544" s="11"/>
      <c r="B1544" s="12"/>
      <c r="C1544" s="12"/>
      <c r="D1544" s="12"/>
      <c r="E1544" s="12"/>
      <c r="F1544" s="12"/>
      <c r="G1544" s="12"/>
      <c r="H1544" s="12"/>
      <c r="I1544" s="13"/>
      <c r="K1544" s="11"/>
      <c r="L1544" s="12"/>
      <c r="M1544" s="12"/>
      <c r="N1544" s="12"/>
      <c r="O1544" s="12"/>
      <c r="P1544" s="12"/>
      <c r="Q1544" s="12"/>
      <c r="R1544" s="12"/>
      <c r="S1544" s="13"/>
    </row>
    <row r="1545" spans="1:19">
      <c r="A1545" s="14" t="s">
        <v>33</v>
      </c>
      <c r="B1545" s="15" t="str">
        <f>'PETICION DATOS LUZ'!$E$8</f>
        <v>2.0TD</v>
      </c>
      <c r="C1545" s="16" t="str">
        <f>'PETICION DATOS LUZ'!$O$7</f>
        <v>MARZO-26</v>
      </c>
      <c r="D1545" s="61" t="s">
        <v>378</v>
      </c>
      <c r="E1545" s="40"/>
      <c r="F1545" s="17"/>
      <c r="I1545" s="18"/>
      <c r="K1545" s="14" t="s">
        <v>33</v>
      </c>
      <c r="L1545" s="15" t="str">
        <f>'PETICION DATOS LUZ'!$E$8</f>
        <v>2.0TD</v>
      </c>
      <c r="M1545" s="16" t="str">
        <f>'PETICION DATOS LUZ'!$O$7</f>
        <v>MARZO-26</v>
      </c>
      <c r="N1545" s="61" t="s">
        <v>379</v>
      </c>
      <c r="O1545" s="40"/>
      <c r="P1545" s="17"/>
      <c r="S1545" s="18"/>
    </row>
    <row r="1546" spans="1:19">
      <c r="A1546" s="14"/>
      <c r="I1546" s="18"/>
      <c r="K1546" s="14"/>
      <c r="S1546" s="18"/>
    </row>
    <row r="1547" spans="1:19">
      <c r="A1547" s="14"/>
      <c r="B1547" s="19" t="s">
        <v>3</v>
      </c>
      <c r="C1547" s="19" t="s">
        <v>4</v>
      </c>
      <c r="D1547" s="19" t="s">
        <v>5</v>
      </c>
      <c r="E1547" s="19" t="s">
        <v>6</v>
      </c>
      <c r="F1547" s="19" t="s">
        <v>7</v>
      </c>
      <c r="G1547" s="19" t="s">
        <v>8</v>
      </c>
      <c r="I1547" s="18"/>
      <c r="K1547" s="14"/>
      <c r="L1547" s="19" t="s">
        <v>3</v>
      </c>
      <c r="M1547" s="19" t="s">
        <v>4</v>
      </c>
      <c r="N1547" s="19" t="s">
        <v>5</v>
      </c>
      <c r="O1547" s="19" t="s">
        <v>6</v>
      </c>
      <c r="P1547" s="19" t="s">
        <v>7</v>
      </c>
      <c r="Q1547" s="19" t="s">
        <v>8</v>
      </c>
      <c r="S1547" s="18"/>
    </row>
    <row r="1548" spans="1:19">
      <c r="A1548" s="20" t="s">
        <v>34</v>
      </c>
      <c r="B1548" s="21">
        <f>'PETICION DATOS LUZ'!$E$28</f>
        <v>11.95</v>
      </c>
      <c r="C1548" s="21">
        <f>'PETICION DATOS LUZ'!$E$29</f>
        <v>11.95</v>
      </c>
      <c r="D1548" s="21">
        <f>'PETICION DATOS LUZ'!$E$30</f>
        <v>0</v>
      </c>
      <c r="E1548" s="21">
        <f>'PETICION DATOS LUZ'!$E$31</f>
        <v>0</v>
      </c>
      <c r="F1548" s="21">
        <f>'PETICION DATOS LUZ'!$E$32</f>
        <v>0</v>
      </c>
      <c r="G1548" s="21">
        <f>'PETICION DATOS LUZ'!$E$33</f>
        <v>0</v>
      </c>
      <c r="I1548" s="18"/>
      <c r="K1548" s="20" t="s">
        <v>34</v>
      </c>
      <c r="L1548" s="21">
        <f>'PETICION DATOS LUZ'!$E$28</f>
        <v>11.95</v>
      </c>
      <c r="M1548" s="21">
        <f>'PETICION DATOS LUZ'!$E$29</f>
        <v>11.95</v>
      </c>
      <c r="N1548" s="21">
        <f>'PETICION DATOS LUZ'!$E$30</f>
        <v>0</v>
      </c>
      <c r="O1548" s="21">
        <f>'PETICION DATOS LUZ'!$E$31</f>
        <v>0</v>
      </c>
      <c r="P1548" s="21">
        <f>'PETICION DATOS LUZ'!$E$32</f>
        <v>0</v>
      </c>
      <c r="Q1548" s="21">
        <f>'PETICION DATOS LUZ'!$E$33</f>
        <v>0</v>
      </c>
      <c r="S1548" s="18"/>
    </row>
    <row r="1549" spans="1:19">
      <c r="A1549" s="20" t="s">
        <v>35</v>
      </c>
      <c r="B1549" s="22">
        <f>'PETICION DATOS LUZ'!$E$39</f>
        <v>786</v>
      </c>
      <c r="C1549" s="22">
        <f>'PETICION DATOS LUZ'!$E$40</f>
        <v>774</v>
      </c>
      <c r="D1549" s="22">
        <f>'PETICION DATOS LUZ'!$E$41</f>
        <v>1430</v>
      </c>
      <c r="E1549" s="22">
        <f>'PETICION DATOS LUZ'!$E$42</f>
        <v>0</v>
      </c>
      <c r="F1549" s="22">
        <f>'PETICION DATOS LUZ'!$E$43</f>
        <v>0</v>
      </c>
      <c r="G1549" s="22">
        <f>'PETICION DATOS LUZ'!$E$44</f>
        <v>0</v>
      </c>
      <c r="I1549" s="18"/>
      <c r="K1549" s="20" t="s">
        <v>35</v>
      </c>
      <c r="L1549" s="22">
        <f>'PETICION DATOS LUZ'!$E$39</f>
        <v>786</v>
      </c>
      <c r="M1549" s="22">
        <f>'PETICION DATOS LUZ'!$E$40</f>
        <v>774</v>
      </c>
      <c r="N1549" s="22">
        <f>'PETICION DATOS LUZ'!$E$41</f>
        <v>1430</v>
      </c>
      <c r="O1549" s="22">
        <f>'PETICION DATOS LUZ'!$E$42</f>
        <v>0</v>
      </c>
      <c r="P1549" s="22">
        <f>'PETICION DATOS LUZ'!$E$43</f>
        <v>0</v>
      </c>
      <c r="Q1549" s="22">
        <f>'PETICION DATOS LUZ'!$E$44</f>
        <v>0</v>
      </c>
      <c r="S1549" s="18"/>
    </row>
    <row r="1550" spans="1:19">
      <c r="A1550" s="14"/>
      <c r="C1550" s="4"/>
      <c r="D1550" s="4"/>
      <c r="E1550" s="4"/>
      <c r="F1550" s="4"/>
      <c r="G1550" s="4"/>
      <c r="I1550" s="18"/>
      <c r="K1550" s="14"/>
      <c r="M1550" s="4"/>
      <c r="N1550" s="4"/>
      <c r="O1550" s="4"/>
      <c r="P1550" s="4"/>
      <c r="Q1550" s="4"/>
      <c r="S1550" s="18"/>
    </row>
    <row r="1551" spans="1:19">
      <c r="A1551" s="20" t="s">
        <v>19</v>
      </c>
      <c r="B1551" s="23">
        <f>'PETICION DATOS LUZ'!$E$25</f>
        <v>31</v>
      </c>
      <c r="I1551" s="18"/>
      <c r="K1551" s="20" t="s">
        <v>19</v>
      </c>
      <c r="L1551" s="23">
        <f>'PETICION DATOS LUZ'!$E$25</f>
        <v>31</v>
      </c>
      <c r="S1551" s="18"/>
    </row>
    <row r="1552" spans="1:19">
      <c r="A1552" s="14"/>
      <c r="I1552" s="18"/>
      <c r="K1552" s="14"/>
      <c r="S1552" s="18"/>
    </row>
    <row r="1553" spans="1:19">
      <c r="A1553" s="24" t="s">
        <v>42</v>
      </c>
      <c r="I1553" s="18"/>
      <c r="K1553" s="24" t="s">
        <v>42</v>
      </c>
      <c r="S1553" s="18"/>
    </row>
    <row r="1554" spans="1:19" ht="15.75" thickBot="1">
      <c r="I1554" s="18"/>
      <c r="S1554" s="18"/>
    </row>
    <row r="1555" spans="1:19" ht="15.75" thickBot="1">
      <c r="A1555" s="14" t="s">
        <v>37</v>
      </c>
      <c r="B1555" s="25">
        <f>VLOOKUP(B1545&amp;C1545&amp;D1545,$A$6:$P$1269,11,FALSE)</f>
        <v>7.5902501369863012E-2</v>
      </c>
      <c r="C1555" s="25">
        <f>VLOOKUP(B1545&amp;C1545&amp;D1545,$A$6:$P$1269,12,FALSE)</f>
        <v>1.9874602739726028E-3</v>
      </c>
      <c r="D1555" s="25">
        <f>VLOOKUP(B1545&amp;C1545&amp;D1545,$A$6:$P$1269,13,FALSE)</f>
        <v>0</v>
      </c>
      <c r="E1555" s="25">
        <f>VLOOKUP(B1545&amp;C1545&amp;D1545,$A$6:$P$1269,14,FALSE)</f>
        <v>0</v>
      </c>
      <c r="F1555" s="25">
        <f>VLOOKUP(B1545&amp;C1545&amp;D1545,$A$6:$P$1269,15,FALSE)</f>
        <v>0</v>
      </c>
      <c r="G1555" s="25">
        <f>VLOOKUP(B1545&amp;C1545&amp;D1545,$A$6:$P$1269,16,FALSE)</f>
        <v>0</v>
      </c>
      <c r="I1555" s="18"/>
      <c r="K1555" s="14" t="s">
        <v>37</v>
      </c>
      <c r="L1555" s="25">
        <f>VLOOKUP(L1545&amp;M1545&amp;N1545,$A$6:$P$1269,11,FALSE)</f>
        <v>7.5902501369863012E-2</v>
      </c>
      <c r="M1555" s="25">
        <f>VLOOKUP(L1545&amp;M1545&amp;N1545,$A$6:$P$1269,12,FALSE)</f>
        <v>1.9874602739726028E-3</v>
      </c>
      <c r="N1555" s="25">
        <f>VLOOKUP(L1545&amp;M1545&amp;N1545,$A$6:$P$1269,13,FALSE)</f>
        <v>0</v>
      </c>
      <c r="O1555" s="25">
        <f>VLOOKUP(L1545&amp;M1545&amp;N1545,$A$6:$P$1269,14,FALSE)</f>
        <v>0</v>
      </c>
      <c r="P1555" s="25">
        <f>VLOOKUP(L1545&amp;M1545&amp;N1545,$A$6:$P$1269,15,FALSE)</f>
        <v>0</v>
      </c>
      <c r="Q1555" s="25">
        <f>VLOOKUP(L1545&amp;M1545&amp;N1545,$A$6:$P$1269,16,FALSE)</f>
        <v>0</v>
      </c>
      <c r="S1555" s="18"/>
    </row>
    <row r="1556" spans="1:19" ht="15.75" thickBot="1">
      <c r="A1556" s="14" t="s">
        <v>36</v>
      </c>
      <c r="B1556" s="25">
        <f>VLOOKUP(B1545&amp;C1545&amp;D1545,$A$6:$P$1269,5,FALSE)</f>
        <v>0.19645276164814199</v>
      </c>
      <c r="C1556" s="25">
        <f>VLOOKUP(B1545&amp;C1545&amp;D1545,$A$6:$P$1269,6,FALSE)</f>
        <v>0.12792363736739368</v>
      </c>
      <c r="D1556" s="25">
        <f>VLOOKUP(B1545&amp;C1545&amp;D1545,$A$6:$P$1269,7,FALSE)</f>
        <v>0.10796914739024965</v>
      </c>
      <c r="E1556" s="25">
        <f>VLOOKUP(B1545&amp;C1545&amp;D1545,$A$6:$P$1269,8,FALSE)</f>
        <v>0</v>
      </c>
      <c r="F1556" s="25">
        <f>VLOOKUP(B1545&amp;C1545&amp;D1545,$A$6:$P$1269,9,FALSE)</f>
        <v>0</v>
      </c>
      <c r="G1556" s="25">
        <f>VLOOKUP(B1545&amp;C1545&amp;D1545,$A$6:$P$1269,10,FALSE)</f>
        <v>0</v>
      </c>
      <c r="I1556" s="18"/>
      <c r="K1556" s="14" t="s">
        <v>36</v>
      </c>
      <c r="L1556" s="25">
        <f>VLOOKUP(L1545&amp;M1545&amp;N1545,$A$6:$P$1269,5,FALSE)</f>
        <v>0.17864759862526705</v>
      </c>
      <c r="M1556" s="25">
        <f>VLOOKUP(L1545&amp;M1545&amp;N1545,$A$6:$P$1269,6,FALSE)</f>
        <v>0.10999824910097737</v>
      </c>
      <c r="N1556" s="25">
        <f>VLOOKUP(L1545&amp;M1545&amp;N1545,$A$6:$P$1269,7,FALSE)</f>
        <v>8.9538181559344052E-2</v>
      </c>
      <c r="O1556" s="25">
        <f>VLOOKUP(L1545&amp;M1545&amp;N1545,$A$6:$P$1269,8,FALSE)</f>
        <v>0</v>
      </c>
      <c r="P1556" s="25">
        <f>VLOOKUP(L1545&amp;M1545&amp;N1545,$A$6:$P$1269,9,FALSE)</f>
        <v>0</v>
      </c>
      <c r="Q1556" s="25">
        <f>VLOOKUP(L1545&amp;M1545&amp;N1545,$A$6:$P$1269,10,FALSE)</f>
        <v>0</v>
      </c>
      <c r="S1556" s="18"/>
    </row>
    <row r="1557" spans="1:19">
      <c r="A1557" s="14"/>
      <c r="I1557" s="18"/>
      <c r="K1557" s="14"/>
      <c r="S1557" s="18"/>
    </row>
    <row r="1558" spans="1:19">
      <c r="A1558" s="14"/>
      <c r="B1558" s="26" t="s">
        <v>39</v>
      </c>
      <c r="C1558" s="21">
        <f>((B1548*B1551*B1555)+(C1548*B1551*C1555)+(D1548*D1555*B1551)+(E1548*E1555*B1551)+(F1548*F1555*B1551)+(G1548*G1555*B1551)+'PETICION DATOS LUZ'!$E$35)</f>
        <v>28.854336290958905</v>
      </c>
      <c r="D1558" s="26" t="s">
        <v>40</v>
      </c>
      <c r="E1558" s="27">
        <f>(B1549*B1556)+(C1549*C1556)+(D1549*D1556)+(E1549*E1556)+(F1549*F1556)+(G1549*G1556)+'PETICION DATOS LUZ'!$E$47</f>
        <v>407.82064674585934</v>
      </c>
      <c r="F1558" s="26" t="s">
        <v>43</v>
      </c>
      <c r="G1558" s="26">
        <f>(C1558+E1558+G1559)*'PETICION DATOS LUZ'!$E$51</f>
        <v>2.1833749151840913</v>
      </c>
      <c r="H1558" s="26" t="s">
        <v>11</v>
      </c>
      <c r="I1558" s="28">
        <f>(G1558+E1558+C1558+G1559+'PETICION DATOS LUZ'!$E$48)*'PETICION DATOS LUZ'!$E$50</f>
        <v>92.517255169920489</v>
      </c>
      <c r="K1558" s="14"/>
      <c r="L1558" s="26" t="s">
        <v>39</v>
      </c>
      <c r="M1558" s="21">
        <f>((L1548*L1551*L1555)+(M1548*L1551*M1555)+(N1548*N1555*L1551)+(O1548*O1555*L1551)+(P1548*P1555*L1551)+(Q1548*Q1555*L1551)+'PETICION DATOS LUZ'!$E$35)</f>
        <v>28.854336290958905</v>
      </c>
      <c r="N1558" s="26" t="s">
        <v>40</v>
      </c>
      <c r="O1558" s="27">
        <f>(L1549*L1556)+(M1549*M1556)+(N1549*N1556)+(O1549*O1556)+(P1549*P1556)+(Q1549*Q1556)+'PETICION DATOS LUZ'!$E$47</f>
        <v>353.59525695347838</v>
      </c>
      <c r="P1558" s="26" t="s">
        <v>43</v>
      </c>
      <c r="Q1558" s="26">
        <f>(M1558+O1558+Q1559)*'PETICION DATOS LUZ'!$E$51</f>
        <v>1.9122479662221863</v>
      </c>
      <c r="R1558" s="26" t="s">
        <v>11</v>
      </c>
      <c r="S1558" s="28">
        <f>(Q1558+O1558+M1558+Q1559+'PETICION DATOS LUZ'!$E$48)*'PETICION DATOS LUZ'!$E$50</f>
        <v>81.072986654238477</v>
      </c>
    </row>
    <row r="1559" spans="1:19">
      <c r="A1559" s="14"/>
      <c r="F1559" s="26" t="s">
        <v>53</v>
      </c>
      <c r="G1559" s="26">
        <f>'PETICION DATOS LUZ'!$E$49</f>
        <v>0</v>
      </c>
      <c r="I1559" s="18"/>
      <c r="K1559" s="14"/>
      <c r="P1559" s="26" t="s">
        <v>53</v>
      </c>
      <c r="Q1559" s="26">
        <f>'PETICION DATOS LUZ'!$E$49</f>
        <v>0</v>
      </c>
      <c r="S1559" s="18"/>
    </row>
    <row r="1560" spans="1:19">
      <c r="A1560" s="20" t="s">
        <v>38</v>
      </c>
      <c r="B1560" s="27">
        <f>IFERROR(C1558+E1558+G1558+I1558+G1559+'PETICION DATOS LUZ'!$E$48,"")</f>
        <v>533.07561312192286</v>
      </c>
      <c r="D1560" s="26" t="s">
        <v>48</v>
      </c>
      <c r="E1560" s="1">
        <f>IFERROR('PETICION DATOS LUZ'!E324-'.'!B1560,"")</f>
        <v>-533.07561312192286</v>
      </c>
      <c r="I1560" s="18"/>
      <c r="K1560" s="20" t="s">
        <v>38</v>
      </c>
      <c r="L1560" s="27">
        <f>IFERROR(M1558+O1558+Q1558+S1558+Q1559+'PETICION DATOS LUZ'!$E$48,"")</f>
        <v>467.13482786489794</v>
      </c>
      <c r="N1560" s="26" t="s">
        <v>48</v>
      </c>
      <c r="O1560" s="1">
        <f>IFERROR('PETICION DATOS LUZ'!O324-'.'!L1560,"")</f>
        <v>-467.13482786489794</v>
      </c>
      <c r="S1560" s="18"/>
    </row>
    <row r="1561" spans="1:19">
      <c r="A1561" s="14"/>
      <c r="I1561" s="18"/>
      <c r="K1561" s="14"/>
      <c r="S1561" s="18"/>
    </row>
    <row r="1562" spans="1:19" ht="15.75" thickBot="1">
      <c r="A1562" s="29"/>
      <c r="B1562" s="30"/>
      <c r="C1562" s="30"/>
      <c r="D1562" s="30"/>
      <c r="E1562" s="30"/>
      <c r="F1562" s="30"/>
      <c r="G1562" s="30"/>
      <c r="H1562" s="30"/>
      <c r="I1562" s="31"/>
      <c r="K1562" s="29"/>
      <c r="L1562" s="30"/>
      <c r="M1562" s="30"/>
      <c r="N1562" s="30"/>
      <c r="O1562" s="30"/>
      <c r="P1562" s="30"/>
      <c r="Q1562" s="30"/>
      <c r="R1562" s="30"/>
      <c r="S1562" s="31"/>
    </row>
    <row r="1563" spans="1:19" ht="15.75" thickBot="1">
      <c r="A1563" s="29"/>
      <c r="B1563" s="30"/>
      <c r="C1563" s="30"/>
      <c r="D1563" s="30"/>
      <c r="E1563" s="30"/>
      <c r="F1563" s="30"/>
      <c r="G1563" s="30"/>
      <c r="H1563" s="30"/>
      <c r="I1563" s="31"/>
      <c r="K1563" s="29"/>
      <c r="L1563" s="30"/>
      <c r="M1563" s="30"/>
      <c r="N1563" s="30"/>
      <c r="O1563" s="30"/>
      <c r="P1563" s="30"/>
      <c r="Q1563" s="30"/>
      <c r="R1563" s="30"/>
      <c r="S1563" s="31"/>
    </row>
    <row r="1564" spans="1:19" ht="19.5" thickBot="1">
      <c r="A1564" s="10" t="s">
        <v>45</v>
      </c>
      <c r="K1564" s="10" t="s">
        <v>45</v>
      </c>
    </row>
    <row r="1565" spans="1:19">
      <c r="A1565" s="11"/>
      <c r="B1565" s="12"/>
      <c r="C1565" s="12"/>
      <c r="D1565" s="12"/>
      <c r="E1565" s="12"/>
      <c r="F1565" s="12"/>
      <c r="G1565" s="12"/>
      <c r="H1565" s="12"/>
      <c r="I1565" s="13"/>
      <c r="K1565" s="11"/>
      <c r="L1565" s="12"/>
      <c r="M1565" s="12"/>
      <c r="N1565" s="12"/>
      <c r="O1565" s="12"/>
      <c r="P1565" s="12"/>
      <c r="Q1565" s="12"/>
      <c r="R1565" s="12"/>
      <c r="S1565" s="13"/>
    </row>
    <row r="1566" spans="1:19">
      <c r="A1566" s="14" t="s">
        <v>33</v>
      </c>
      <c r="B1566" s="15" t="str">
        <f>'PETICION DATOS LUZ'!$E$8</f>
        <v>2.0TD</v>
      </c>
      <c r="C1566" s="16" t="str">
        <f>'PETICION DATOS LUZ'!$O$7</f>
        <v>MARZO-26</v>
      </c>
      <c r="D1566" s="61" t="s">
        <v>380</v>
      </c>
      <c r="E1566" s="40"/>
      <c r="F1566" s="17"/>
      <c r="I1566" s="18"/>
      <c r="K1566" s="14" t="s">
        <v>33</v>
      </c>
      <c r="L1566" s="15" t="str">
        <f>'PETICION DATOS LUZ'!$E$8</f>
        <v>2.0TD</v>
      </c>
      <c r="M1566" s="16" t="str">
        <f>'PETICION DATOS LUZ'!$O$7</f>
        <v>MARZO-26</v>
      </c>
      <c r="N1566" s="61" t="s">
        <v>381</v>
      </c>
      <c r="O1566" s="40"/>
      <c r="P1566" s="17"/>
      <c r="S1566" s="18"/>
    </row>
    <row r="1567" spans="1:19">
      <c r="A1567" s="14"/>
      <c r="I1567" s="18"/>
      <c r="K1567" s="14"/>
      <c r="S1567" s="18"/>
    </row>
    <row r="1568" spans="1:19">
      <c r="A1568" s="14"/>
      <c r="B1568" s="19" t="s">
        <v>3</v>
      </c>
      <c r="C1568" s="19" t="s">
        <v>4</v>
      </c>
      <c r="D1568" s="19" t="s">
        <v>5</v>
      </c>
      <c r="E1568" s="19" t="s">
        <v>6</v>
      </c>
      <c r="F1568" s="19" t="s">
        <v>7</v>
      </c>
      <c r="G1568" s="19" t="s">
        <v>8</v>
      </c>
      <c r="I1568" s="18"/>
      <c r="K1568" s="14"/>
      <c r="L1568" s="19" t="s">
        <v>3</v>
      </c>
      <c r="M1568" s="19" t="s">
        <v>4</v>
      </c>
      <c r="N1568" s="19" t="s">
        <v>5</v>
      </c>
      <c r="O1568" s="19" t="s">
        <v>6</v>
      </c>
      <c r="P1568" s="19" t="s">
        <v>7</v>
      </c>
      <c r="Q1568" s="19" t="s">
        <v>8</v>
      </c>
      <c r="S1568" s="18"/>
    </row>
    <row r="1569" spans="1:19">
      <c r="A1569" s="20" t="s">
        <v>34</v>
      </c>
      <c r="B1569" s="21">
        <f>'PETICION DATOS LUZ'!$E$28</f>
        <v>11.95</v>
      </c>
      <c r="C1569" s="21">
        <f>'PETICION DATOS LUZ'!$E$29</f>
        <v>11.95</v>
      </c>
      <c r="D1569" s="21">
        <f>'PETICION DATOS LUZ'!$E$30</f>
        <v>0</v>
      </c>
      <c r="E1569" s="21">
        <f>'PETICION DATOS LUZ'!$E$31</f>
        <v>0</v>
      </c>
      <c r="F1569" s="21">
        <f>'PETICION DATOS LUZ'!$E$32</f>
        <v>0</v>
      </c>
      <c r="G1569" s="21">
        <f>'PETICION DATOS LUZ'!$E$33</f>
        <v>0</v>
      </c>
      <c r="I1569" s="18"/>
      <c r="K1569" s="20" t="s">
        <v>34</v>
      </c>
      <c r="L1569" s="21">
        <f>'PETICION DATOS LUZ'!$E$28</f>
        <v>11.95</v>
      </c>
      <c r="M1569" s="21">
        <f>'PETICION DATOS LUZ'!$E$29</f>
        <v>11.95</v>
      </c>
      <c r="N1569" s="21">
        <f>'PETICION DATOS LUZ'!$E$30</f>
        <v>0</v>
      </c>
      <c r="O1569" s="21">
        <f>'PETICION DATOS LUZ'!$E$31</f>
        <v>0</v>
      </c>
      <c r="P1569" s="21">
        <f>'PETICION DATOS LUZ'!$E$32</f>
        <v>0</v>
      </c>
      <c r="Q1569" s="21">
        <f>'PETICION DATOS LUZ'!$E$33</f>
        <v>0</v>
      </c>
      <c r="S1569" s="18"/>
    </row>
    <row r="1570" spans="1:19">
      <c r="A1570" s="20" t="s">
        <v>35</v>
      </c>
      <c r="B1570" s="22">
        <f>'PETICION DATOS LUZ'!$E$39</f>
        <v>786</v>
      </c>
      <c r="C1570" s="22">
        <f>'PETICION DATOS LUZ'!$E$40</f>
        <v>774</v>
      </c>
      <c r="D1570" s="22">
        <f>'PETICION DATOS LUZ'!$E$41</f>
        <v>1430</v>
      </c>
      <c r="E1570" s="22">
        <f>'PETICION DATOS LUZ'!$E$42</f>
        <v>0</v>
      </c>
      <c r="F1570" s="22">
        <f>'PETICION DATOS LUZ'!$E$43</f>
        <v>0</v>
      </c>
      <c r="G1570" s="22">
        <f>'PETICION DATOS LUZ'!$E$44</f>
        <v>0</v>
      </c>
      <c r="I1570" s="18"/>
      <c r="K1570" s="20" t="s">
        <v>35</v>
      </c>
      <c r="L1570" s="22">
        <f>'PETICION DATOS LUZ'!$E$39</f>
        <v>786</v>
      </c>
      <c r="M1570" s="22">
        <f>'PETICION DATOS LUZ'!$E$40</f>
        <v>774</v>
      </c>
      <c r="N1570" s="22">
        <f>'PETICION DATOS LUZ'!$E$41</f>
        <v>1430</v>
      </c>
      <c r="O1570" s="22">
        <f>'PETICION DATOS LUZ'!$E$42</f>
        <v>0</v>
      </c>
      <c r="P1570" s="22">
        <f>'PETICION DATOS LUZ'!$E$43</f>
        <v>0</v>
      </c>
      <c r="Q1570" s="22">
        <f>'PETICION DATOS LUZ'!$E$44</f>
        <v>0</v>
      </c>
      <c r="S1570" s="18"/>
    </row>
    <row r="1571" spans="1:19">
      <c r="A1571" s="14"/>
      <c r="C1571" s="4"/>
      <c r="D1571" s="4"/>
      <c r="E1571" s="4"/>
      <c r="F1571" s="4"/>
      <c r="G1571" s="4"/>
      <c r="I1571" s="18"/>
      <c r="K1571" s="14"/>
      <c r="M1571" s="4"/>
      <c r="N1571" s="4"/>
      <c r="O1571" s="4"/>
      <c r="P1571" s="4"/>
      <c r="Q1571" s="4"/>
      <c r="S1571" s="18"/>
    </row>
    <row r="1572" spans="1:19">
      <c r="A1572" s="20" t="s">
        <v>19</v>
      </c>
      <c r="B1572" s="23">
        <f>'PETICION DATOS LUZ'!$E$25</f>
        <v>31</v>
      </c>
      <c r="I1572" s="18"/>
      <c r="K1572" s="20" t="s">
        <v>19</v>
      </c>
      <c r="L1572" s="23">
        <f>'PETICION DATOS LUZ'!$E$25</f>
        <v>31</v>
      </c>
      <c r="S1572" s="18"/>
    </row>
    <row r="1573" spans="1:19">
      <c r="A1573" s="14"/>
      <c r="I1573" s="18"/>
      <c r="K1573" s="14"/>
      <c r="S1573" s="18"/>
    </row>
    <row r="1574" spans="1:19">
      <c r="A1574" s="24" t="s">
        <v>42</v>
      </c>
      <c r="I1574" s="18"/>
      <c r="K1574" s="24" t="s">
        <v>42</v>
      </c>
      <c r="S1574" s="18"/>
    </row>
    <row r="1575" spans="1:19" ht="15.75" thickBot="1">
      <c r="I1575" s="18"/>
      <c r="S1575" s="18"/>
    </row>
    <row r="1576" spans="1:19" ht="15.75" thickBot="1">
      <c r="A1576" s="14" t="s">
        <v>37</v>
      </c>
      <c r="B1576" s="25">
        <f>VLOOKUP(B1566&amp;C1566&amp;D1566,$A$6:$P$1269,11,FALSE)</f>
        <v>7.5902501369863012E-2</v>
      </c>
      <c r="C1576" s="25">
        <f>VLOOKUP(B1566&amp;C1566&amp;D1566,$A$6:$P$1269,12,FALSE)</f>
        <v>1.9874602739726028E-3</v>
      </c>
      <c r="D1576" s="25">
        <f>VLOOKUP(B1566&amp;C1566&amp;D1566,$A$6:$P$1269,13,FALSE)</f>
        <v>0</v>
      </c>
      <c r="E1576" s="25">
        <f>VLOOKUP(B1566&amp;C1566&amp;D1566,$A$6:$P$1269,14,FALSE)</f>
        <v>0</v>
      </c>
      <c r="F1576" s="25">
        <f>VLOOKUP(B1566&amp;C1566&amp;D1566,$A$6:$P$1269,15,FALSE)</f>
        <v>0</v>
      </c>
      <c r="G1576" s="25">
        <f>VLOOKUP(B1566&amp;C1566&amp;D1566,$A$6:$P$1269,16,FALSE)</f>
        <v>0</v>
      </c>
      <c r="I1576" s="18"/>
      <c r="K1576" s="14" t="s">
        <v>37</v>
      </c>
      <c r="L1576" s="25">
        <f>VLOOKUP(L1566&amp;M1566&amp;N1566,$A$6:$P$1269,11,FALSE)</f>
        <v>9.7820309589041102E-2</v>
      </c>
      <c r="M1576" s="25">
        <f>VLOOKUP(L1566&amp;M1566&amp;N1566,$A$6:$P$1269,12,FALSE)</f>
        <v>5.1302528767123289E-2</v>
      </c>
      <c r="N1576" s="25">
        <f>VLOOKUP(L1566&amp;M1566&amp;N1566,$A$6:$P$1269,13,FALSE)</f>
        <v>0</v>
      </c>
      <c r="O1576" s="25">
        <f>VLOOKUP(L1566&amp;M1566&amp;N1566,$A$6:$P$1269,14,FALSE)</f>
        <v>0</v>
      </c>
      <c r="P1576" s="25">
        <f>VLOOKUP(L1566&amp;M1566&amp;N1566,$A$6:$P$1269,15,FALSE)</f>
        <v>0</v>
      </c>
      <c r="Q1576" s="25">
        <f>VLOOKUP(L1566&amp;M1566&amp;N1566,$A$6:$P$1269,16,FALSE)</f>
        <v>0</v>
      </c>
      <c r="S1576" s="18"/>
    </row>
    <row r="1577" spans="1:19" ht="15.75" thickBot="1">
      <c r="A1577" s="14" t="s">
        <v>36</v>
      </c>
      <c r="B1577" s="25">
        <f>VLOOKUP(B1566&amp;C1566&amp;D1566,$A$6:$P$1269,5,FALSE)</f>
        <v>0.17268466147868008</v>
      </c>
      <c r="C1577" s="25">
        <f>VLOOKUP(B1566&amp;C1566&amp;D1566,$A$6:$P$1269,6,FALSE)</f>
        <v>0.10399504860101647</v>
      </c>
      <c r="D1577" s="25">
        <f>VLOOKUP(B1566&amp;C1566&amp;D1566,$A$6:$P$1269,7,FALSE)</f>
        <v>8.3365663472349499E-2</v>
      </c>
      <c r="E1577" s="25">
        <f>VLOOKUP(B1566&amp;C1566&amp;D1566,$A$6:$P$1269,8,FALSE)</f>
        <v>0</v>
      </c>
      <c r="F1577" s="25">
        <f>VLOOKUP(B1566&amp;C1566&amp;D1566,$A$6:$P$1269,9,FALSE)</f>
        <v>0</v>
      </c>
      <c r="G1577" s="25">
        <f>VLOOKUP(B1566&amp;C1566&amp;D1566,$A$6:$P$1269,10,FALSE)</f>
        <v>0</v>
      </c>
      <c r="I1577" s="18"/>
      <c r="K1577" s="14" t="s">
        <v>36</v>
      </c>
      <c r="L1577" s="25">
        <f>VLOOKUP(L1566&amp;M1566&amp;N1566,$A$6:$P$1269,5,FALSE)</f>
        <v>0.19955970284676447</v>
      </c>
      <c r="M1577" s="25">
        <f>VLOOKUP(L1566&amp;M1566&amp;N1566,$A$6:$P$1269,6,FALSE)</f>
        <v>0.13105155746757371</v>
      </c>
      <c r="N1577" s="25">
        <f>VLOOKUP(L1566&amp;M1566&amp;N1566,$A$6:$P$1269,7,FALSE)</f>
        <v>0.11118528907886405</v>
      </c>
      <c r="O1577" s="25">
        <f>VLOOKUP(L1566&amp;M1566&amp;N1566,$A$6:$P$1269,8,FALSE)</f>
        <v>0</v>
      </c>
      <c r="P1577" s="25">
        <f>VLOOKUP(L1566&amp;M1566&amp;N1566,$A$6:$P$1269,9,FALSE)</f>
        <v>0</v>
      </c>
      <c r="Q1577" s="25">
        <f>VLOOKUP(L1566&amp;M1566&amp;N1566,$A$6:$P$1269,10,FALSE)</f>
        <v>0</v>
      </c>
      <c r="S1577" s="18"/>
    </row>
    <row r="1578" spans="1:19">
      <c r="A1578" s="14"/>
      <c r="I1578" s="18"/>
      <c r="K1578" s="14"/>
      <c r="S1578" s="18"/>
    </row>
    <row r="1579" spans="1:19">
      <c r="A1579" s="14"/>
      <c r="B1579" s="26" t="s">
        <v>39</v>
      </c>
      <c r="C1579" s="21">
        <f>((B1569*B1572*B1576)+(C1569*B1572*C1576)+(D1569*D1576*B1572)+(E1569*E1576*B1572)+(F1569*F1576*B1572)+(G1569*G1576*B1572)+'PETICION DATOS LUZ'!$E$35)</f>
        <v>28.854336290958905</v>
      </c>
      <c r="D1579" s="26" t="s">
        <v>40</v>
      </c>
      <c r="E1579" s="27">
        <f>(B1570*B1577)+(C1570*C1577)+(D1570*D1577)+(E1570*E1577)+(F1570*F1577)+(G1570*G1577)+'PETICION DATOS LUZ'!$E$47</f>
        <v>335.4352103048891</v>
      </c>
      <c r="F1579" s="26" t="s">
        <v>43</v>
      </c>
      <c r="G1579" s="26">
        <f>(C1579+E1579+G1580)*'PETICION DATOS LUZ'!$E$51</f>
        <v>1.82144773297924</v>
      </c>
      <c r="H1579" s="26" t="s">
        <v>11</v>
      </c>
      <c r="I1579" s="28">
        <f>(G1579+E1579+C1579+G1580+'PETICION DATOS LUZ'!$E$48)*'PETICION DATOS LUZ'!$E$50</f>
        <v>77.240308809053715</v>
      </c>
      <c r="K1579" s="14"/>
      <c r="L1579" s="26" t="s">
        <v>39</v>
      </c>
      <c r="M1579" s="21">
        <f>((L1569*L1572*L1576)+(M1569*L1572*M1576)+(N1569*N1576*L1572)+(O1569*O1576*L1572)+(P1569*P1576*L1572)+(Q1569*Q1576*L1572)+'PETICION DATOS LUZ'!$E$35)</f>
        <v>55.242555469041093</v>
      </c>
      <c r="N1579" s="26" t="s">
        <v>40</v>
      </c>
      <c r="O1579" s="27">
        <f>(L1570*L1577)+(M1570*M1577)+(N1570*N1577)+(O1570*O1577)+(P1570*P1577)+(Q1570*Q1577)+'PETICION DATOS LUZ'!$E$47</f>
        <v>417.28279530023451</v>
      </c>
      <c r="P1579" s="26" t="s">
        <v>43</v>
      </c>
      <c r="Q1579" s="26">
        <f>(M1579+O1579+Q1580)*'PETICION DATOS LUZ'!$E$51</f>
        <v>2.3626267538463783</v>
      </c>
      <c r="R1579" s="26" t="s">
        <v>11</v>
      </c>
      <c r="S1579" s="28">
        <f>(Q1579+O1579+M1579+Q1580+'PETICION DATOS LUZ'!$E$48)*'PETICION DATOS LUZ'!$E$50</f>
        <v>100.08347527985562</v>
      </c>
    </row>
    <row r="1580" spans="1:19">
      <c r="A1580" s="14"/>
      <c r="F1580" s="26" t="s">
        <v>53</v>
      </c>
      <c r="G1580" s="26">
        <f>'PETICION DATOS LUZ'!$E$49</f>
        <v>0</v>
      </c>
      <c r="I1580" s="18"/>
      <c r="K1580" s="14"/>
      <c r="P1580" s="26" t="s">
        <v>53</v>
      </c>
      <c r="Q1580" s="26">
        <f>'PETICION DATOS LUZ'!$E$49</f>
        <v>0</v>
      </c>
      <c r="S1580" s="18"/>
    </row>
    <row r="1581" spans="1:19">
      <c r="A1581" s="20" t="s">
        <v>38</v>
      </c>
      <c r="B1581" s="27">
        <f>IFERROR(C1579+E1579+G1579+I1579+G1580+'PETICION DATOS LUZ'!$E$48,"")</f>
        <v>445.05130313788095</v>
      </c>
      <c r="D1581" s="26" t="s">
        <v>48</v>
      </c>
      <c r="E1581" s="1">
        <f>IFERROR('PETICION DATOS LUZ'!E345-'.'!B1581,"")</f>
        <v>-445.05130313788095</v>
      </c>
      <c r="I1581" s="18"/>
      <c r="K1581" s="20" t="s">
        <v>38</v>
      </c>
      <c r="L1581" s="27">
        <f>IFERROR(M1579+O1579+Q1579+S1579+Q1580+'PETICION DATOS LUZ'!$E$48,"")</f>
        <v>576.67145280297768</v>
      </c>
      <c r="N1581" s="26" t="s">
        <v>48</v>
      </c>
      <c r="O1581" s="1">
        <f>IFERROR('PETICION DATOS LUZ'!O345-'.'!L1581,"")</f>
        <v>-576.67145280297768</v>
      </c>
      <c r="S1581" s="18"/>
    </row>
    <row r="1582" spans="1:19">
      <c r="A1582" s="14"/>
      <c r="I1582" s="18"/>
      <c r="K1582" s="14"/>
      <c r="S1582" s="18"/>
    </row>
    <row r="1583" spans="1:19" ht="15.75" thickBot="1">
      <c r="A1583" s="29"/>
      <c r="B1583" s="30"/>
      <c r="C1583" s="30"/>
      <c r="D1583" s="30"/>
      <c r="E1583" s="30"/>
      <c r="F1583" s="30"/>
      <c r="G1583" s="30"/>
      <c r="H1583" s="30"/>
      <c r="I1583" s="31"/>
      <c r="K1583" s="29"/>
      <c r="L1583" s="30"/>
      <c r="M1583" s="30"/>
      <c r="N1583" s="30"/>
      <c r="O1583" s="30"/>
      <c r="P1583" s="30"/>
      <c r="Q1583" s="30"/>
      <c r="R1583" s="30"/>
      <c r="S1583" s="31"/>
    </row>
    <row r="1584" spans="1:19" ht="15.75" thickBot="1">
      <c r="A1584" s="29"/>
      <c r="B1584" s="30"/>
      <c r="C1584" s="30"/>
      <c r="D1584" s="30"/>
      <c r="E1584" s="30"/>
      <c r="F1584" s="30"/>
      <c r="G1584" s="30"/>
      <c r="H1584" s="30"/>
      <c r="I1584" s="31"/>
      <c r="K1584" s="29"/>
      <c r="L1584" s="30"/>
      <c r="M1584" s="30"/>
      <c r="N1584" s="30"/>
      <c r="O1584" s="30"/>
      <c r="P1584" s="30"/>
      <c r="Q1584" s="30"/>
      <c r="R1584" s="30"/>
      <c r="S1584" s="31"/>
    </row>
    <row r="1585" spans="1:19" ht="19.5" thickBot="1">
      <c r="A1585" s="10" t="s">
        <v>45</v>
      </c>
      <c r="K1585" s="10" t="s">
        <v>45</v>
      </c>
    </row>
    <row r="1586" spans="1:19">
      <c r="A1586" s="11"/>
      <c r="B1586" s="12"/>
      <c r="C1586" s="12"/>
      <c r="D1586" s="12"/>
      <c r="E1586" s="12"/>
      <c r="F1586" s="12"/>
      <c r="G1586" s="12"/>
      <c r="H1586" s="12"/>
      <c r="I1586" s="13"/>
      <c r="K1586" s="11"/>
      <c r="L1586" s="12"/>
      <c r="M1586" s="12"/>
      <c r="N1586" s="12"/>
      <c r="O1586" s="12"/>
      <c r="P1586" s="12"/>
      <c r="Q1586" s="12"/>
      <c r="R1586" s="12"/>
      <c r="S1586" s="13"/>
    </row>
    <row r="1587" spans="1:19">
      <c r="A1587" s="14" t="s">
        <v>33</v>
      </c>
      <c r="B1587" s="15" t="str">
        <f>'PETICION DATOS LUZ'!$E$8</f>
        <v>2.0TD</v>
      </c>
      <c r="C1587" s="16" t="str">
        <f>'PETICION DATOS LUZ'!$O$7</f>
        <v>MARZO-26</v>
      </c>
      <c r="D1587" s="61" t="s">
        <v>382</v>
      </c>
      <c r="E1587" s="40"/>
      <c r="F1587" s="17"/>
      <c r="I1587" s="18"/>
      <c r="K1587" s="14" t="s">
        <v>33</v>
      </c>
      <c r="L1587" s="15" t="str">
        <f>'PETICION DATOS LUZ'!$E$8</f>
        <v>2.0TD</v>
      </c>
      <c r="M1587" s="16" t="str">
        <f>'PETICION DATOS LUZ'!$O$7</f>
        <v>MARZO-26</v>
      </c>
      <c r="N1587" s="61" t="s">
        <v>383</v>
      </c>
      <c r="O1587" s="40"/>
      <c r="P1587" s="17"/>
      <c r="S1587" s="18"/>
    </row>
    <row r="1588" spans="1:19">
      <c r="A1588" s="14"/>
      <c r="I1588" s="18"/>
      <c r="K1588" s="14"/>
      <c r="S1588" s="18"/>
    </row>
    <row r="1589" spans="1:19">
      <c r="A1589" s="14"/>
      <c r="B1589" s="19" t="s">
        <v>3</v>
      </c>
      <c r="C1589" s="19" t="s">
        <v>4</v>
      </c>
      <c r="D1589" s="19" t="s">
        <v>5</v>
      </c>
      <c r="E1589" s="19" t="s">
        <v>6</v>
      </c>
      <c r="F1589" s="19" t="s">
        <v>7</v>
      </c>
      <c r="G1589" s="19" t="s">
        <v>8</v>
      </c>
      <c r="I1589" s="18"/>
      <c r="K1589" s="14"/>
      <c r="L1589" s="19" t="s">
        <v>3</v>
      </c>
      <c r="M1589" s="19" t="s">
        <v>4</v>
      </c>
      <c r="N1589" s="19" t="s">
        <v>5</v>
      </c>
      <c r="O1589" s="19" t="s">
        <v>6</v>
      </c>
      <c r="P1589" s="19" t="s">
        <v>7</v>
      </c>
      <c r="Q1589" s="19" t="s">
        <v>8</v>
      </c>
      <c r="S1589" s="18"/>
    </row>
    <row r="1590" spans="1:19">
      <c r="A1590" s="20" t="s">
        <v>34</v>
      </c>
      <c r="B1590" s="21">
        <f>'PETICION DATOS LUZ'!$E$28</f>
        <v>11.95</v>
      </c>
      <c r="C1590" s="21">
        <f>'PETICION DATOS LUZ'!$E$29</f>
        <v>11.95</v>
      </c>
      <c r="D1590" s="21">
        <f>'PETICION DATOS LUZ'!$E$30</f>
        <v>0</v>
      </c>
      <c r="E1590" s="21">
        <f>'PETICION DATOS LUZ'!$E$31</f>
        <v>0</v>
      </c>
      <c r="F1590" s="21">
        <f>'PETICION DATOS LUZ'!$E$32</f>
        <v>0</v>
      </c>
      <c r="G1590" s="21">
        <f>'PETICION DATOS LUZ'!$E$33</f>
        <v>0</v>
      </c>
      <c r="I1590" s="18"/>
      <c r="K1590" s="20" t="s">
        <v>34</v>
      </c>
      <c r="L1590" s="21">
        <f>'PETICION DATOS LUZ'!$E$28</f>
        <v>11.95</v>
      </c>
      <c r="M1590" s="21">
        <f>'PETICION DATOS LUZ'!$E$29</f>
        <v>11.95</v>
      </c>
      <c r="N1590" s="21">
        <f>'PETICION DATOS LUZ'!$E$30</f>
        <v>0</v>
      </c>
      <c r="O1590" s="21">
        <f>'PETICION DATOS LUZ'!$E$31</f>
        <v>0</v>
      </c>
      <c r="P1590" s="21">
        <f>'PETICION DATOS LUZ'!$E$32</f>
        <v>0</v>
      </c>
      <c r="Q1590" s="21">
        <f>'PETICION DATOS LUZ'!$E$33</f>
        <v>0</v>
      </c>
      <c r="S1590" s="18"/>
    </row>
    <row r="1591" spans="1:19">
      <c r="A1591" s="20" t="s">
        <v>35</v>
      </c>
      <c r="B1591" s="22">
        <f>'PETICION DATOS LUZ'!$E$39</f>
        <v>786</v>
      </c>
      <c r="C1591" s="22">
        <f>'PETICION DATOS LUZ'!$E$40</f>
        <v>774</v>
      </c>
      <c r="D1591" s="22">
        <f>'PETICION DATOS LUZ'!$E$41</f>
        <v>1430</v>
      </c>
      <c r="E1591" s="22">
        <f>'PETICION DATOS LUZ'!$E$42</f>
        <v>0</v>
      </c>
      <c r="F1591" s="22">
        <f>'PETICION DATOS LUZ'!$E$43</f>
        <v>0</v>
      </c>
      <c r="G1591" s="22">
        <f>'PETICION DATOS LUZ'!$E$44</f>
        <v>0</v>
      </c>
      <c r="I1591" s="18"/>
      <c r="K1591" s="20" t="s">
        <v>35</v>
      </c>
      <c r="L1591" s="22">
        <f>'PETICION DATOS LUZ'!$E$39</f>
        <v>786</v>
      </c>
      <c r="M1591" s="22">
        <f>'PETICION DATOS LUZ'!$E$40</f>
        <v>774</v>
      </c>
      <c r="N1591" s="22">
        <f>'PETICION DATOS LUZ'!$E$41</f>
        <v>1430</v>
      </c>
      <c r="O1591" s="22">
        <f>'PETICION DATOS LUZ'!$E$42</f>
        <v>0</v>
      </c>
      <c r="P1591" s="22">
        <f>'PETICION DATOS LUZ'!$E$43</f>
        <v>0</v>
      </c>
      <c r="Q1591" s="22">
        <f>'PETICION DATOS LUZ'!$E$44</f>
        <v>0</v>
      </c>
      <c r="S1591" s="18"/>
    </row>
    <row r="1592" spans="1:19">
      <c r="A1592" s="14"/>
      <c r="C1592" s="4"/>
      <c r="D1592" s="4"/>
      <c r="E1592" s="4"/>
      <c r="F1592" s="4"/>
      <c r="G1592" s="4"/>
      <c r="I1592" s="18"/>
      <c r="K1592" s="14"/>
      <c r="M1592" s="4"/>
      <c r="N1592" s="4"/>
      <c r="O1592" s="4"/>
      <c r="P1592" s="4"/>
      <c r="Q1592" s="4"/>
      <c r="S1592" s="18"/>
    </row>
    <row r="1593" spans="1:19">
      <c r="A1593" s="20" t="s">
        <v>19</v>
      </c>
      <c r="B1593" s="23">
        <f>'PETICION DATOS LUZ'!$E$25</f>
        <v>31</v>
      </c>
      <c r="I1593" s="18"/>
      <c r="K1593" s="20" t="s">
        <v>19</v>
      </c>
      <c r="L1593" s="23">
        <f>'PETICION DATOS LUZ'!$E$25</f>
        <v>31</v>
      </c>
      <c r="S1593" s="18"/>
    </row>
    <row r="1594" spans="1:19">
      <c r="A1594" s="14"/>
      <c r="I1594" s="18"/>
      <c r="K1594" s="14"/>
      <c r="S1594" s="18"/>
    </row>
    <row r="1595" spans="1:19">
      <c r="A1595" s="24" t="s">
        <v>42</v>
      </c>
      <c r="I1595" s="18"/>
      <c r="K1595" s="24" t="s">
        <v>42</v>
      </c>
      <c r="S1595" s="18"/>
    </row>
    <row r="1596" spans="1:19" ht="15.75" thickBot="1">
      <c r="I1596" s="18"/>
      <c r="S1596" s="18"/>
    </row>
    <row r="1597" spans="1:19" ht="15.75" thickBot="1">
      <c r="A1597" s="14" t="s">
        <v>37</v>
      </c>
      <c r="B1597" s="25">
        <f>VLOOKUP(B1587&amp;C1587&amp;D1587,$A$6:$P$1269,11,FALSE)</f>
        <v>9.2340857534246576E-2</v>
      </c>
      <c r="C1597" s="25">
        <f>VLOOKUP(B1587&amp;C1587&amp;D1587,$A$6:$P$1269,12,FALSE)</f>
        <v>4.5823076712328763E-2</v>
      </c>
      <c r="D1597" s="25">
        <f>VLOOKUP(B1587&amp;C1587&amp;D1587,$A$6:$P$1269,13,FALSE)</f>
        <v>0</v>
      </c>
      <c r="E1597" s="25">
        <f>VLOOKUP(B1587&amp;C1587&amp;D1587,$A$6:$P$1269,14,FALSE)</f>
        <v>0</v>
      </c>
      <c r="F1597" s="25">
        <f>VLOOKUP(B1587&amp;C1587&amp;D1587,$A$6:$P$1269,15,FALSE)</f>
        <v>0</v>
      </c>
      <c r="G1597" s="25">
        <f>VLOOKUP(B1587&amp;C1587&amp;D1587,$A$6:$P$1269,16,FALSE)</f>
        <v>0</v>
      </c>
      <c r="I1597" s="18"/>
      <c r="K1597" s="14" t="s">
        <v>37</v>
      </c>
      <c r="L1597" s="25">
        <f>VLOOKUP(L1587&amp;M1587&amp;N1587,$A$6:$P$1269,11,FALSE)</f>
        <v>8.686140547945205E-2</v>
      </c>
      <c r="M1597" s="25">
        <f>VLOOKUP(L1587&amp;M1587&amp;N1587,$A$6:$P$1269,12,FALSE)</f>
        <v>4.0343624657534244E-2</v>
      </c>
      <c r="N1597" s="25">
        <f>VLOOKUP(L1587&amp;M1587&amp;N1587,$A$6:$P$1269,13,FALSE)</f>
        <v>0</v>
      </c>
      <c r="O1597" s="25">
        <f>VLOOKUP(L1587&amp;M1587&amp;N1587,$A$6:$P$1269,14,FALSE)</f>
        <v>0</v>
      </c>
      <c r="P1597" s="25">
        <f>VLOOKUP(L1587&amp;M1587&amp;N1587,$A$6:$P$1269,15,FALSE)</f>
        <v>0</v>
      </c>
      <c r="Q1597" s="25">
        <f>VLOOKUP(L1587&amp;M1587&amp;N1587,$A$6:$P$1269,16,FALSE)</f>
        <v>0</v>
      </c>
      <c r="S1597" s="18"/>
    </row>
    <row r="1598" spans="1:19" ht="15.75" thickBot="1">
      <c r="A1598" s="14" t="s">
        <v>36</v>
      </c>
      <c r="B1598" s="25">
        <f>VLOOKUP(B1587&amp;C1587&amp;D1587,$A$6:$P$1269,5,FALSE)</f>
        <v>0.17566015516505315</v>
      </c>
      <c r="C1598" s="25">
        <f>VLOOKUP(B1587&amp;C1587&amp;D1587,$A$6:$P$1269,6,FALSE)</f>
        <v>0.10699063362003502</v>
      </c>
      <c r="D1598" s="25">
        <f>VLOOKUP(B1587&amp;C1587&amp;D1587,$A$6:$P$1269,7,FALSE)</f>
        <v>8.6445737627984048E-2</v>
      </c>
      <c r="E1598" s="25">
        <f>VLOOKUP(B1587&amp;C1587&amp;D1587,$A$6:$P$1269,8,FALSE)</f>
        <v>0</v>
      </c>
      <c r="F1598" s="25">
        <f>VLOOKUP(B1587&amp;C1587&amp;D1587,$A$6:$P$1269,9,FALSE)</f>
        <v>0</v>
      </c>
      <c r="G1598" s="25">
        <f>VLOOKUP(B1587&amp;C1587&amp;D1587,$A$6:$P$1269,10,FALSE)</f>
        <v>0</v>
      </c>
      <c r="I1598" s="18"/>
      <c r="K1598" s="14" t="s">
        <v>36</v>
      </c>
      <c r="L1598" s="25">
        <f>VLOOKUP(L1587&amp;M1587&amp;N1587,$A$6:$P$1269,5,FALSE)</f>
        <v>0.16849029086053974</v>
      </c>
      <c r="M1598" s="25">
        <f>VLOOKUP(L1587&amp;M1587&amp;N1587,$A$6:$P$1269,6,FALSE)</f>
        <v>9.977235646577344E-2</v>
      </c>
      <c r="N1598" s="25">
        <f>VLOOKUP(L1587&amp;M1587&amp;N1587,$A$6:$P$1269,7,FALSE)</f>
        <v>7.9023872192720043E-2</v>
      </c>
      <c r="O1598" s="25">
        <f>VLOOKUP(L1587&amp;M1587&amp;N1587,$A$6:$P$1269,8,FALSE)</f>
        <v>0</v>
      </c>
      <c r="P1598" s="25">
        <f>VLOOKUP(L1587&amp;M1587&amp;N1587,$A$6:$P$1269,9,FALSE)</f>
        <v>0</v>
      </c>
      <c r="Q1598" s="25">
        <f>VLOOKUP(L1587&amp;M1587&amp;N1587,$A$6:$P$1269,10,FALSE)</f>
        <v>0</v>
      </c>
      <c r="S1598" s="18"/>
    </row>
    <row r="1599" spans="1:19">
      <c r="A1599" s="14"/>
      <c r="I1599" s="18"/>
      <c r="K1599" s="14"/>
      <c r="S1599" s="18"/>
    </row>
    <row r="1600" spans="1:19">
      <c r="A1600" s="14"/>
      <c r="B1600" s="26" t="s">
        <v>39</v>
      </c>
      <c r="C1600" s="21">
        <f>((B1590*B1593*B1597)+(C1590*B1593*C1597)+(D1590*D1597*B1593)+(E1590*E1597*B1593)+(F1590*F1597*B1593)+(G1590*G1597*B1593)+'PETICION DATOS LUZ'!$E$35)</f>
        <v>51.182829441643833</v>
      </c>
      <c r="D1600" s="26" t="s">
        <v>40</v>
      </c>
      <c r="E1600" s="27">
        <f>(B1591*B1598)+(C1591*C1598)+(D1591*D1598)+(E1591*E1598)+(F1591*F1598)+(G1591*G1598)+'PETICION DATOS LUZ'!$E$47</f>
        <v>344.49703718965606</v>
      </c>
      <c r="F1600" s="26" t="s">
        <v>43</v>
      </c>
      <c r="G1600" s="26">
        <f>(C1600+E1600+G1601)*'PETICION DATOS LUZ'!$E$51</f>
        <v>1.9783993331564995</v>
      </c>
      <c r="H1600" s="26" t="s">
        <v>11</v>
      </c>
      <c r="I1600" s="28">
        <f>(G1600+E1600+C1600+G1601+'PETICION DATOS LUZ'!$E$48)*'PETICION DATOS LUZ'!$E$50</f>
        <v>83.865235852535847</v>
      </c>
      <c r="K1600" s="14"/>
      <c r="L1600" s="26" t="s">
        <v>39</v>
      </c>
      <c r="M1600" s="21">
        <f>((L1590*L1593*L1597)+(M1590*L1593*M1597)+(N1590*N1597*L1593)+(O1590*O1597*L1593)+(P1590*P1597*L1593)+(Q1590*Q1597*L1593)+'PETICION DATOS LUZ'!$E$35)</f>
        <v>47.123103414246572</v>
      </c>
      <c r="N1600" s="26" t="s">
        <v>40</v>
      </c>
      <c r="O1600" s="27">
        <f>(L1591*L1598)+(M1591*M1598)+(N1591*N1598)+(O1591*O1598)+(P1591*P1598)+(Q1591*Q1598)+'PETICION DATOS LUZ'!$E$47</f>
        <v>322.66130975648252</v>
      </c>
      <c r="P1600" s="26" t="s">
        <v>43</v>
      </c>
      <c r="Q1600" s="26">
        <f>(M1600+O1600+Q1601)*'PETICION DATOS LUZ'!$E$51</f>
        <v>1.8489220658536454</v>
      </c>
      <c r="R1600" s="26" t="s">
        <v>11</v>
      </c>
      <c r="S1600" s="28">
        <f>(Q1600+O1600+M1600+Q1601+'PETICION DATOS LUZ'!$E$48)*'PETICION DATOS LUZ'!$E$50</f>
        <v>78.400000399682369</v>
      </c>
    </row>
    <row r="1601" spans="1:19">
      <c r="A1601" s="14"/>
      <c r="F1601" s="26" t="s">
        <v>53</v>
      </c>
      <c r="G1601" s="26">
        <f>'PETICION DATOS LUZ'!$E$49</f>
        <v>0</v>
      </c>
      <c r="I1601" s="18"/>
      <c r="K1601" s="14"/>
      <c r="P1601" s="26" t="s">
        <v>53</v>
      </c>
      <c r="Q1601" s="26">
        <f>'PETICION DATOS LUZ'!$E$49</f>
        <v>0</v>
      </c>
      <c r="S1601" s="18"/>
    </row>
    <row r="1602" spans="1:19">
      <c r="A1602" s="20" t="s">
        <v>38</v>
      </c>
      <c r="B1602" s="27">
        <f>IFERROR(C1600+E1600+G1600+I1600+G1601+'PETICION DATOS LUZ'!$E$48,"")</f>
        <v>483.22350181699227</v>
      </c>
      <c r="D1602" s="26" t="s">
        <v>48</v>
      </c>
      <c r="E1602" s="1">
        <f>IFERROR('PETICION DATOS LUZ'!E366-'.'!B1602,"")</f>
        <v>-483.22350181699227</v>
      </c>
      <c r="I1602" s="18"/>
      <c r="K1602" s="20" t="s">
        <v>38</v>
      </c>
      <c r="L1602" s="27">
        <f>IFERROR(M1600+O1600+Q1600+S1600+Q1601+'PETICION DATOS LUZ'!$E$48,"")</f>
        <v>451.73333563626505</v>
      </c>
      <c r="N1602" s="26" t="s">
        <v>48</v>
      </c>
      <c r="O1602" s="1">
        <f>IFERROR('PETICION DATOS LUZ'!O366-'.'!L1602,"")</f>
        <v>-451.73333563626505</v>
      </c>
      <c r="S1602" s="18"/>
    </row>
    <row r="1603" spans="1:19">
      <c r="A1603" s="14"/>
      <c r="I1603" s="18"/>
      <c r="K1603" s="14"/>
      <c r="S1603" s="18"/>
    </row>
    <row r="1604" spans="1:19" ht="15.75" thickBot="1">
      <c r="A1604" s="29"/>
      <c r="B1604" s="30"/>
      <c r="C1604" s="30"/>
      <c r="D1604" s="30"/>
      <c r="E1604" s="30"/>
      <c r="F1604" s="30"/>
      <c r="G1604" s="30"/>
      <c r="H1604" s="30"/>
      <c r="I1604" s="31"/>
      <c r="K1604" s="29"/>
      <c r="L1604" s="30"/>
      <c r="M1604" s="30"/>
      <c r="N1604" s="30"/>
      <c r="O1604" s="30"/>
      <c r="P1604" s="30"/>
      <c r="Q1604" s="30"/>
      <c r="R1604" s="30"/>
      <c r="S1604" s="31"/>
    </row>
    <row r="1605" spans="1:19" ht="15.75" thickBot="1">
      <c r="A1605" s="29"/>
      <c r="B1605" s="30"/>
      <c r="C1605" s="30"/>
      <c r="D1605" s="30"/>
      <c r="E1605" s="30"/>
      <c r="F1605" s="30"/>
      <c r="G1605" s="30"/>
      <c r="H1605" s="30"/>
      <c r="I1605" s="31"/>
      <c r="K1605" s="29"/>
      <c r="L1605" s="30"/>
      <c r="M1605" s="30"/>
      <c r="N1605" s="30"/>
      <c r="O1605" s="30"/>
      <c r="P1605" s="30"/>
      <c r="Q1605" s="30"/>
      <c r="R1605" s="30"/>
      <c r="S1605" s="31"/>
    </row>
    <row r="1607" spans="1:19" ht="19.5" thickBot="1">
      <c r="A1607" s="10" t="s">
        <v>45</v>
      </c>
      <c r="K1607" s="10" t="s">
        <v>45</v>
      </c>
    </row>
    <row r="1608" spans="1:19">
      <c r="A1608" s="11"/>
      <c r="B1608" s="12"/>
      <c r="C1608" s="12"/>
      <c r="D1608" s="12"/>
      <c r="E1608" s="12"/>
      <c r="F1608" s="12"/>
      <c r="G1608" s="12"/>
      <c r="H1608" s="12"/>
      <c r="I1608" s="13"/>
      <c r="K1608" s="11"/>
      <c r="L1608" s="12"/>
      <c r="M1608" s="12"/>
      <c r="N1608" s="12"/>
      <c r="O1608" s="12"/>
      <c r="P1608" s="12"/>
      <c r="Q1608" s="12"/>
      <c r="R1608" s="12"/>
      <c r="S1608" s="13"/>
    </row>
    <row r="1609" spans="1:19">
      <c r="A1609" s="14" t="s">
        <v>33</v>
      </c>
      <c r="B1609" s="15" t="str">
        <f>'PETICION DATOS LUZ'!$E$8</f>
        <v>2.0TD</v>
      </c>
      <c r="C1609" s="16" t="str">
        <f>'PETICION DATOS LUZ'!$O$7</f>
        <v>MARZO-26</v>
      </c>
      <c r="D1609" s="41" t="str">
        <f>X1095</f>
        <v>1P XL N1</v>
      </c>
      <c r="E1609" s="40"/>
      <c r="F1609" s="17"/>
      <c r="I1609" s="18"/>
      <c r="K1609" s="14" t="s">
        <v>33</v>
      </c>
      <c r="L1609" s="15" t="str">
        <f>'PETICION DATOS LUZ'!$E$8</f>
        <v>2.0TD</v>
      </c>
      <c r="M1609" s="16" t="str">
        <f>'PETICION DATOS LUZ'!$O$7</f>
        <v>MARZO-26</v>
      </c>
      <c r="N1609" s="41" t="str">
        <f>X1096</f>
        <v>1P XL N2</v>
      </c>
      <c r="O1609" s="40"/>
      <c r="P1609" s="17"/>
      <c r="S1609" s="18"/>
    </row>
    <row r="1610" spans="1:19">
      <c r="A1610" s="14"/>
      <c r="I1610" s="18"/>
      <c r="K1610" s="14"/>
      <c r="S1610" s="18"/>
    </row>
    <row r="1611" spans="1:19">
      <c r="A1611" s="14"/>
      <c r="B1611" s="19" t="s">
        <v>3</v>
      </c>
      <c r="C1611" s="19" t="s">
        <v>4</v>
      </c>
      <c r="D1611" s="19" t="s">
        <v>5</v>
      </c>
      <c r="E1611" s="19" t="s">
        <v>6</v>
      </c>
      <c r="F1611" s="19" t="s">
        <v>7</v>
      </c>
      <c r="G1611" s="19" t="s">
        <v>8</v>
      </c>
      <c r="I1611" s="18"/>
      <c r="K1611" s="14"/>
      <c r="L1611" s="19" t="s">
        <v>3</v>
      </c>
      <c r="M1611" s="19" t="s">
        <v>4</v>
      </c>
      <c r="N1611" s="19" t="s">
        <v>5</v>
      </c>
      <c r="O1611" s="19" t="s">
        <v>6</v>
      </c>
      <c r="P1611" s="19" t="s">
        <v>7</v>
      </c>
      <c r="Q1611" s="19" t="s">
        <v>8</v>
      </c>
      <c r="S1611" s="18"/>
    </row>
    <row r="1612" spans="1:19">
      <c r="A1612" s="20" t="s">
        <v>34</v>
      </c>
      <c r="B1612" s="21">
        <f>'PETICION DATOS LUZ'!$E$28</f>
        <v>11.95</v>
      </c>
      <c r="C1612" s="21">
        <f>'PETICION DATOS LUZ'!$E$29</f>
        <v>11.95</v>
      </c>
      <c r="D1612" s="21">
        <f>'PETICION DATOS LUZ'!$E$30</f>
        <v>0</v>
      </c>
      <c r="E1612" s="21">
        <f>'PETICION DATOS LUZ'!$E$31</f>
        <v>0</v>
      </c>
      <c r="F1612" s="21">
        <f>'PETICION DATOS LUZ'!$E$32</f>
        <v>0</v>
      </c>
      <c r="G1612" s="21">
        <f>'PETICION DATOS LUZ'!$E$33</f>
        <v>0</v>
      </c>
      <c r="I1612" s="18"/>
      <c r="K1612" s="20" t="s">
        <v>34</v>
      </c>
      <c r="L1612" s="21">
        <f>'PETICION DATOS LUZ'!$E$28</f>
        <v>11.95</v>
      </c>
      <c r="M1612" s="21">
        <f>'PETICION DATOS LUZ'!$E$29</f>
        <v>11.95</v>
      </c>
      <c r="N1612" s="21">
        <f>'PETICION DATOS LUZ'!$E$30</f>
        <v>0</v>
      </c>
      <c r="O1612" s="21">
        <f>'PETICION DATOS LUZ'!$E$31</f>
        <v>0</v>
      </c>
      <c r="P1612" s="21">
        <f>'PETICION DATOS LUZ'!$E$32</f>
        <v>0</v>
      </c>
      <c r="Q1612" s="21">
        <f>'PETICION DATOS LUZ'!$E$33</f>
        <v>0</v>
      </c>
      <c r="S1612" s="18"/>
    </row>
    <row r="1613" spans="1:19">
      <c r="A1613" s="20" t="s">
        <v>35</v>
      </c>
      <c r="B1613" s="22">
        <f>'PETICION DATOS LUZ'!$E$39</f>
        <v>786</v>
      </c>
      <c r="C1613" s="22">
        <f>'PETICION DATOS LUZ'!$E$40</f>
        <v>774</v>
      </c>
      <c r="D1613" s="22">
        <f>'PETICION DATOS LUZ'!$E$41</f>
        <v>1430</v>
      </c>
      <c r="E1613" s="22">
        <f>'PETICION DATOS LUZ'!$E$42</f>
        <v>0</v>
      </c>
      <c r="F1613" s="22">
        <f>'PETICION DATOS LUZ'!$E$43</f>
        <v>0</v>
      </c>
      <c r="G1613" s="22">
        <f>'PETICION DATOS LUZ'!$E$44</f>
        <v>0</v>
      </c>
      <c r="I1613" s="18"/>
      <c r="K1613" s="20" t="s">
        <v>35</v>
      </c>
      <c r="L1613" s="22">
        <f>'PETICION DATOS LUZ'!$E$39</f>
        <v>786</v>
      </c>
      <c r="M1613" s="22">
        <f>'PETICION DATOS LUZ'!$E$40</f>
        <v>774</v>
      </c>
      <c r="N1613" s="22">
        <f>'PETICION DATOS LUZ'!$E$41</f>
        <v>1430</v>
      </c>
      <c r="O1613" s="22">
        <f>'PETICION DATOS LUZ'!$E$42</f>
        <v>0</v>
      </c>
      <c r="P1613" s="22">
        <f>'PETICION DATOS LUZ'!$E$43</f>
        <v>0</v>
      </c>
      <c r="Q1613" s="22">
        <f>'PETICION DATOS LUZ'!$E$44</f>
        <v>0</v>
      </c>
      <c r="S1613" s="18"/>
    </row>
    <row r="1614" spans="1:19">
      <c r="A1614" s="14"/>
      <c r="C1614" s="4"/>
      <c r="D1614" s="4"/>
      <c r="E1614" s="4"/>
      <c r="F1614" s="4"/>
      <c r="G1614" s="4"/>
      <c r="I1614" s="18"/>
      <c r="K1614" s="14"/>
      <c r="M1614" s="4"/>
      <c r="N1614" s="4"/>
      <c r="O1614" s="4"/>
      <c r="P1614" s="4"/>
      <c r="Q1614" s="4"/>
      <c r="S1614" s="18"/>
    </row>
    <row r="1615" spans="1:19">
      <c r="A1615" s="20" t="s">
        <v>19</v>
      </c>
      <c r="B1615" s="23">
        <f>'PETICION DATOS LUZ'!$E$25</f>
        <v>31</v>
      </c>
      <c r="I1615" s="18"/>
      <c r="K1615" s="20" t="s">
        <v>19</v>
      </c>
      <c r="L1615" s="23">
        <f>'PETICION DATOS LUZ'!$E$25</f>
        <v>31</v>
      </c>
      <c r="S1615" s="18"/>
    </row>
    <row r="1616" spans="1:19">
      <c r="A1616" s="14"/>
      <c r="I1616" s="18"/>
      <c r="K1616" s="14"/>
      <c r="S1616" s="18"/>
    </row>
    <row r="1617" spans="1:19">
      <c r="A1617" s="24" t="s">
        <v>42</v>
      </c>
      <c r="I1617" s="18"/>
      <c r="K1617" s="24" t="s">
        <v>42</v>
      </c>
      <c r="S1617" s="18"/>
    </row>
    <row r="1618" spans="1:19" ht="15.75" thickBot="1">
      <c r="I1618" s="18"/>
      <c r="S1618" s="18"/>
    </row>
    <row r="1619" spans="1:19" ht="15.75" thickBot="1">
      <c r="A1619" s="14" t="s">
        <v>37</v>
      </c>
      <c r="B1619" s="25">
        <f>VLOOKUP(B1609&amp;C1609&amp;D1609,$A$6:$P$1269,11,FALSE)</f>
        <v>0.16494359726027397</v>
      </c>
      <c r="C1619" s="25">
        <f>VLOOKUP(B1609&amp;C1609&amp;D1609,$A$6:$P$1269,12,FALSE)</f>
        <v>0.15815184383561642</v>
      </c>
      <c r="D1619" s="25">
        <f>VLOOKUP(B1609&amp;C1609&amp;D1609,$A$6:$P$1269,13,FALSE)</f>
        <v>0</v>
      </c>
      <c r="E1619" s="25">
        <f>VLOOKUP(B1609&amp;C1609&amp;D1609,$A$6:$P$1269,14,FALSE)</f>
        <v>0</v>
      </c>
      <c r="F1619" s="25">
        <f>VLOOKUP(B1609&amp;C1609&amp;D1609,$A$6:$P$1269,15,FALSE)</f>
        <v>0</v>
      </c>
      <c r="G1619" s="25">
        <f>VLOOKUP(B1609&amp;C1609&amp;D1609,$A$6:$P$1269,16,FALSE)</f>
        <v>0</v>
      </c>
      <c r="I1619" s="18"/>
      <c r="K1619" s="14" t="s">
        <v>37</v>
      </c>
      <c r="L1619" s="25">
        <f>VLOOKUP(L1609&amp;M1609&amp;N1609,$A$6:$P$1269,11,FALSE)</f>
        <v>0.15049465753424657</v>
      </c>
      <c r="M1619" s="25">
        <f>VLOOKUP(L1609&amp;M1609&amp;N1609,$A$6:$P$1269,12,FALSE)</f>
        <v>0.14437695342465753</v>
      </c>
      <c r="N1619" s="25">
        <f>VLOOKUP(L1609&amp;M1609&amp;N1609,$A$6:$P$1269,13,FALSE)</f>
        <v>0</v>
      </c>
      <c r="O1619" s="25">
        <f>VLOOKUP(L1609&amp;M1609&amp;N1609,$A$6:$P$1269,14,FALSE)</f>
        <v>0</v>
      </c>
      <c r="P1619" s="25">
        <f>VLOOKUP(L1609&amp;M1609&amp;N1609,$A$6:$P$1269,15,FALSE)</f>
        <v>0</v>
      </c>
      <c r="Q1619" s="25">
        <f>VLOOKUP(L1609&amp;M1609&amp;N1609,$A$6:$P$1269,16,FALSE)</f>
        <v>0</v>
      </c>
      <c r="S1619" s="18"/>
    </row>
    <row r="1620" spans="1:19" ht="15.75" thickBot="1">
      <c r="A1620" s="14" t="s">
        <v>36</v>
      </c>
      <c r="B1620" s="25">
        <f>VLOOKUP(B1609&amp;C1609&amp;D1609,$A$6:$P$1269,5,FALSE)</f>
        <v>0.15454999999999999</v>
      </c>
      <c r="C1620" s="25">
        <f>VLOOKUP(B1609&amp;C1609&amp;D1609,$A$6:$P$1269,6,FALSE)</f>
        <v>0.15454999999999999</v>
      </c>
      <c r="D1620" s="25">
        <f>VLOOKUP(B1609&amp;C1609&amp;D1609,$A$6:$P$1269,7,FALSE)</f>
        <v>0.15454999999999999</v>
      </c>
      <c r="E1620" s="25">
        <f>VLOOKUP(B1609&amp;C1609&amp;D1609,$A$6:$P$1269,8,FALSE)</f>
        <v>0</v>
      </c>
      <c r="F1620" s="25">
        <f>VLOOKUP(B1609&amp;C1609&amp;D1609,$A$6:$P$1269,9,FALSE)</f>
        <v>0</v>
      </c>
      <c r="G1620" s="25">
        <f>VLOOKUP(B1609&amp;C1609&amp;D1609,$A$6:$P$1269,10,FALSE)</f>
        <v>0</v>
      </c>
      <c r="I1620" s="18"/>
      <c r="K1620" s="14" t="s">
        <v>36</v>
      </c>
      <c r="L1620" s="25">
        <f>VLOOKUP(L1609&amp;M1609&amp;N1609,$A$6:$P$1269,5,FALSE)</f>
        <v>0.149474</v>
      </c>
      <c r="M1620" s="25">
        <f>VLOOKUP(L1609&amp;M1609&amp;N1609,$A$6:$P$1269,6,FALSE)</f>
        <v>0.149474</v>
      </c>
      <c r="N1620" s="25">
        <f>VLOOKUP(L1609&amp;M1609&amp;N1609,$A$6:$P$1269,7,FALSE)</f>
        <v>0.149474</v>
      </c>
      <c r="O1620" s="25">
        <f>VLOOKUP(L1609&amp;M1609&amp;N1609,$A$6:$P$1269,8,FALSE)</f>
        <v>0</v>
      </c>
      <c r="P1620" s="25">
        <f>VLOOKUP(L1609&amp;M1609&amp;N1609,$A$6:$P$1269,9,FALSE)</f>
        <v>0</v>
      </c>
      <c r="Q1620" s="25">
        <f>VLOOKUP(L1609&amp;M1609&amp;N1609,$A$6:$P$1269,10,FALSE)</f>
        <v>0</v>
      </c>
      <c r="S1620" s="18"/>
    </row>
    <row r="1621" spans="1:19">
      <c r="A1621" s="14"/>
      <c r="I1621" s="18"/>
      <c r="K1621" s="14"/>
      <c r="S1621" s="18"/>
    </row>
    <row r="1622" spans="1:19">
      <c r="A1622" s="14"/>
      <c r="B1622" s="26" t="s">
        <v>39</v>
      </c>
      <c r="C1622" s="21">
        <f>((B1612*B1615*B1619)+(C1612*B1615*C1619)+(D1612*D1619*B1615)+(E1612*E1619*B1615)+(F1612*F1619*B1615)+(G1612*G1619*B1615)+'PETICION DATOS LUZ'!$E$35)</f>
        <v>119.6907061539726</v>
      </c>
      <c r="D1622" s="26" t="s">
        <v>40</v>
      </c>
      <c r="E1622" s="27">
        <f>(B1613*B1620)+(C1613*C1620)+(D1613*D1620)+(E1613*E1620)+(F1613*F1620)+(G1613*G1620)+'PETICION DATOS LUZ'!$E$47</f>
        <v>462.10449999999997</v>
      </c>
      <c r="F1622" s="26" t="s">
        <v>43</v>
      </c>
      <c r="G1622" s="26">
        <f>(C1622+E1622+G1623)*'PETICION DATOS LUZ'!$E$51</f>
        <v>2.9089760307698631</v>
      </c>
      <c r="H1622" s="26" t="s">
        <v>11</v>
      </c>
      <c r="I1622" s="28">
        <f>(G1622+E1622+C1622+G1623+'PETICION DATOS LUZ'!$E$48)*'PETICION DATOS LUZ'!$E$50</f>
        <v>123.14487825879591</v>
      </c>
      <c r="K1622" s="14"/>
      <c r="L1622" s="26" t="s">
        <v>39</v>
      </c>
      <c r="M1622" s="21">
        <f>((L1612*L1615*L1619)+(M1612*L1615*M1619)+(N1612*N1619*L1615)+(O1612*O1619*L1615)+(P1612*P1619*L1615)+(Q1612*Q1619*L1615)+'PETICION DATOS LUZ'!$E$35)</f>
        <v>109.23518827972603</v>
      </c>
      <c r="N1622" s="26" t="s">
        <v>40</v>
      </c>
      <c r="O1622" s="27">
        <f>(L1613*L1620)+(M1613*M1620)+(N1613*N1620)+(O1613*O1620)+(P1613*P1620)+(Q1613*Q1620)+'PETICION DATOS LUZ'!$E$47</f>
        <v>446.92725999999999</v>
      </c>
      <c r="P1622" s="26" t="s">
        <v>43</v>
      </c>
      <c r="Q1622" s="26">
        <f>(M1622+O1622+Q1623)*'PETICION DATOS LUZ'!$E$51</f>
        <v>2.7808122413986305</v>
      </c>
      <c r="R1622" s="26" t="s">
        <v>11</v>
      </c>
      <c r="S1622" s="28">
        <f>(Q1622+O1622+M1622+Q1623+'PETICION DATOS LUZ'!$E$48)*'PETICION DATOS LUZ'!$E$50</f>
        <v>117.73508470943618</v>
      </c>
    </row>
    <row r="1623" spans="1:19">
      <c r="A1623" s="14"/>
      <c r="F1623" s="26" t="s">
        <v>53</v>
      </c>
      <c r="G1623" s="26">
        <f>'PETICION DATOS LUZ'!$E$49</f>
        <v>0</v>
      </c>
      <c r="I1623" s="18"/>
      <c r="K1623" s="14"/>
      <c r="P1623" s="26" t="s">
        <v>53</v>
      </c>
      <c r="Q1623" s="26">
        <f>'PETICION DATOS LUZ'!$E$49</f>
        <v>0</v>
      </c>
      <c r="S1623" s="18"/>
    </row>
    <row r="1624" spans="1:19">
      <c r="A1624" s="20" t="s">
        <v>38</v>
      </c>
      <c r="B1624" s="27">
        <f>IFERROR(C1622+E1622+G1622+I1622+G1623+'PETICION DATOS LUZ'!$E$48,"")</f>
        <v>709.54906044353834</v>
      </c>
      <c r="D1624" s="26" t="s">
        <v>48</v>
      </c>
      <c r="E1624" s="1">
        <f>IFERROR('PETICION DATOS LUZ'!E388-'.'!B1624,"")</f>
        <v>-709.54906044353834</v>
      </c>
      <c r="I1624" s="18"/>
      <c r="K1624" s="20" t="s">
        <v>38</v>
      </c>
      <c r="L1624" s="27">
        <f>IFERROR(M1622+O1622+Q1622+S1622+Q1623+'PETICION DATOS LUZ'!$E$48,"")</f>
        <v>678.37834523056085</v>
      </c>
      <c r="N1624" s="26" t="s">
        <v>48</v>
      </c>
      <c r="O1624" s="1">
        <f>IFERROR('PETICION DATOS LUZ'!O388-'.'!L1624,"")</f>
        <v>-678.37834523056085</v>
      </c>
      <c r="S1624" s="18"/>
    </row>
    <row r="1625" spans="1:19">
      <c r="A1625" s="14"/>
      <c r="I1625" s="18"/>
      <c r="K1625" s="14"/>
      <c r="S1625" s="18"/>
    </row>
    <row r="1626" spans="1:19" ht="15.75" thickBot="1">
      <c r="A1626" s="29"/>
      <c r="B1626" s="30"/>
      <c r="C1626" s="30"/>
      <c r="D1626" s="30"/>
      <c r="E1626" s="30"/>
      <c r="F1626" s="30"/>
      <c r="G1626" s="30"/>
      <c r="H1626" s="30"/>
      <c r="I1626" s="31"/>
      <c r="K1626" s="29"/>
      <c r="L1626" s="30"/>
      <c r="M1626" s="30"/>
      <c r="N1626" s="30"/>
      <c r="O1626" s="30"/>
      <c r="P1626" s="30"/>
      <c r="Q1626" s="30"/>
      <c r="R1626" s="30"/>
      <c r="S1626" s="31"/>
    </row>
    <row r="1627" spans="1:19" ht="15.75" thickBot="1">
      <c r="A1627" s="29"/>
      <c r="B1627" s="30"/>
      <c r="C1627" s="30"/>
      <c r="D1627" s="30"/>
      <c r="E1627" s="30"/>
      <c r="F1627" s="30"/>
      <c r="G1627" s="30"/>
      <c r="H1627" s="30"/>
      <c r="I1627" s="31"/>
      <c r="K1627" s="29"/>
      <c r="L1627" s="30"/>
      <c r="M1627" s="30"/>
      <c r="N1627" s="30"/>
      <c r="O1627" s="30"/>
      <c r="P1627" s="30"/>
      <c r="Q1627" s="30"/>
      <c r="R1627" s="30"/>
      <c r="S1627" s="31"/>
    </row>
    <row r="1628" spans="1:19" ht="19.5" thickBot="1">
      <c r="A1628" s="10" t="s">
        <v>45</v>
      </c>
      <c r="K1628" s="10" t="s">
        <v>45</v>
      </c>
    </row>
    <row r="1629" spans="1:19">
      <c r="A1629" s="11"/>
      <c r="B1629" s="12"/>
      <c r="C1629" s="12"/>
      <c r="D1629" s="12"/>
      <c r="E1629" s="12"/>
      <c r="F1629" s="12"/>
      <c r="G1629" s="12"/>
      <c r="H1629" s="12"/>
      <c r="I1629" s="13"/>
      <c r="K1629" s="11"/>
      <c r="L1629" s="12"/>
      <c r="M1629" s="12"/>
      <c r="N1629" s="12"/>
      <c r="O1629" s="12"/>
      <c r="P1629" s="12"/>
      <c r="Q1629" s="12"/>
      <c r="R1629" s="12"/>
      <c r="S1629" s="13"/>
    </row>
    <row r="1630" spans="1:19">
      <c r="A1630" s="14" t="s">
        <v>33</v>
      </c>
      <c r="B1630" s="15" t="str">
        <f>'PETICION DATOS LUZ'!$E$8</f>
        <v>2.0TD</v>
      </c>
      <c r="C1630" s="16" t="str">
        <f>'PETICION DATOS LUZ'!$O$7</f>
        <v>MARZO-26</v>
      </c>
      <c r="D1630" s="41" t="str">
        <f>X1097</f>
        <v>1P XL N3</v>
      </c>
      <c r="E1630" s="40"/>
      <c r="F1630" s="17"/>
      <c r="I1630" s="18"/>
      <c r="K1630" s="14" t="s">
        <v>33</v>
      </c>
      <c r="L1630" s="15" t="str">
        <f>'PETICION DATOS LUZ'!$E$8</f>
        <v>2.0TD</v>
      </c>
      <c r="M1630" s="16" t="str">
        <f>'PETICION DATOS LUZ'!$O$7</f>
        <v>MARZO-26</v>
      </c>
      <c r="N1630" s="61" t="str">
        <f>X1121</f>
        <v xml:space="preserve">PERSONALIZADA INDEX </v>
      </c>
      <c r="O1630" s="40"/>
      <c r="P1630" s="17"/>
      <c r="S1630" s="18"/>
    </row>
    <row r="1631" spans="1:19">
      <c r="A1631" s="14"/>
      <c r="I1631" s="18"/>
      <c r="K1631" s="14"/>
      <c r="S1631" s="18"/>
    </row>
    <row r="1632" spans="1:19">
      <c r="A1632" s="14"/>
      <c r="B1632" s="19" t="s">
        <v>3</v>
      </c>
      <c r="C1632" s="19" t="s">
        <v>4</v>
      </c>
      <c r="D1632" s="19" t="s">
        <v>5</v>
      </c>
      <c r="E1632" s="19" t="s">
        <v>6</v>
      </c>
      <c r="F1632" s="19" t="s">
        <v>7</v>
      </c>
      <c r="G1632" s="19" t="s">
        <v>8</v>
      </c>
      <c r="I1632" s="18"/>
      <c r="K1632" s="14"/>
      <c r="L1632" s="19" t="s">
        <v>3</v>
      </c>
      <c r="M1632" s="19" t="s">
        <v>4</v>
      </c>
      <c r="N1632" s="19" t="s">
        <v>5</v>
      </c>
      <c r="O1632" s="19" t="s">
        <v>6</v>
      </c>
      <c r="P1632" s="19" t="s">
        <v>7</v>
      </c>
      <c r="Q1632" s="19" t="s">
        <v>8</v>
      </c>
      <c r="S1632" s="18"/>
    </row>
    <row r="1633" spans="1:19">
      <c r="A1633" s="20" t="s">
        <v>34</v>
      </c>
      <c r="B1633" s="21">
        <f>'PETICION DATOS LUZ'!$E$28</f>
        <v>11.95</v>
      </c>
      <c r="C1633" s="21">
        <f>'PETICION DATOS LUZ'!$E$29</f>
        <v>11.95</v>
      </c>
      <c r="D1633" s="21">
        <f>'PETICION DATOS LUZ'!$E$30</f>
        <v>0</v>
      </c>
      <c r="E1633" s="21">
        <f>'PETICION DATOS LUZ'!$E$31</f>
        <v>0</v>
      </c>
      <c r="F1633" s="21">
        <f>'PETICION DATOS LUZ'!$E$32</f>
        <v>0</v>
      </c>
      <c r="G1633" s="21">
        <f>'PETICION DATOS LUZ'!$E$33</f>
        <v>0</v>
      </c>
      <c r="I1633" s="18"/>
      <c r="K1633" s="20" t="s">
        <v>34</v>
      </c>
      <c r="L1633" s="21">
        <f>'PETICION DATOS LUZ'!$E$28</f>
        <v>11.95</v>
      </c>
      <c r="M1633" s="21">
        <f>'PETICION DATOS LUZ'!$E$29</f>
        <v>11.95</v>
      </c>
      <c r="N1633" s="21">
        <f>'PETICION DATOS LUZ'!$E$30</f>
        <v>0</v>
      </c>
      <c r="O1633" s="21">
        <f>'PETICION DATOS LUZ'!$E$31</f>
        <v>0</v>
      </c>
      <c r="P1633" s="21">
        <f>'PETICION DATOS LUZ'!$E$32</f>
        <v>0</v>
      </c>
      <c r="Q1633" s="21">
        <f>'PETICION DATOS LUZ'!$E$33</f>
        <v>0</v>
      </c>
      <c r="S1633" s="18"/>
    </row>
    <row r="1634" spans="1:19">
      <c r="A1634" s="20" t="s">
        <v>35</v>
      </c>
      <c r="B1634" s="22">
        <f>'PETICION DATOS LUZ'!$E$39</f>
        <v>786</v>
      </c>
      <c r="C1634" s="22">
        <f>'PETICION DATOS LUZ'!$E$40</f>
        <v>774</v>
      </c>
      <c r="D1634" s="22">
        <f>'PETICION DATOS LUZ'!$E$41</f>
        <v>1430</v>
      </c>
      <c r="E1634" s="22">
        <f>'PETICION DATOS LUZ'!$E$42</f>
        <v>0</v>
      </c>
      <c r="F1634" s="22">
        <f>'PETICION DATOS LUZ'!$E$43</f>
        <v>0</v>
      </c>
      <c r="G1634" s="22">
        <f>'PETICION DATOS LUZ'!$E$44</f>
        <v>0</v>
      </c>
      <c r="I1634" s="18"/>
      <c r="K1634" s="20" t="s">
        <v>35</v>
      </c>
      <c r="L1634" s="22">
        <f>'PETICION DATOS LUZ'!$E$39</f>
        <v>786</v>
      </c>
      <c r="M1634" s="22">
        <f>'PETICION DATOS LUZ'!$E$40</f>
        <v>774</v>
      </c>
      <c r="N1634" s="22">
        <f>'PETICION DATOS LUZ'!$E$41</f>
        <v>1430</v>
      </c>
      <c r="O1634" s="22">
        <f>'PETICION DATOS LUZ'!$E$42</f>
        <v>0</v>
      </c>
      <c r="P1634" s="22">
        <f>'PETICION DATOS LUZ'!$E$43</f>
        <v>0</v>
      </c>
      <c r="Q1634" s="22">
        <f>'PETICION DATOS LUZ'!$E$44</f>
        <v>0</v>
      </c>
      <c r="S1634" s="18"/>
    </row>
    <row r="1635" spans="1:19">
      <c r="A1635" s="14"/>
      <c r="C1635" s="4"/>
      <c r="D1635" s="4"/>
      <c r="E1635" s="4"/>
      <c r="F1635" s="4"/>
      <c r="G1635" s="4"/>
      <c r="I1635" s="18"/>
      <c r="K1635" s="14"/>
      <c r="M1635" s="4"/>
      <c r="N1635" s="4"/>
      <c r="O1635" s="4"/>
      <c r="P1635" s="4"/>
      <c r="Q1635" s="4"/>
      <c r="S1635" s="18"/>
    </row>
    <row r="1636" spans="1:19">
      <c r="A1636" s="20" t="s">
        <v>19</v>
      </c>
      <c r="B1636" s="23">
        <f>'PETICION DATOS LUZ'!$E$25</f>
        <v>31</v>
      </c>
      <c r="I1636" s="18"/>
      <c r="K1636" s="20" t="s">
        <v>19</v>
      </c>
      <c r="L1636" s="23">
        <f>'PETICION DATOS LUZ'!$E$25</f>
        <v>31</v>
      </c>
      <c r="S1636" s="18"/>
    </row>
    <row r="1637" spans="1:19">
      <c r="A1637" s="14"/>
      <c r="I1637" s="18"/>
      <c r="K1637" s="14"/>
      <c r="S1637" s="18"/>
    </row>
    <row r="1638" spans="1:19">
      <c r="A1638" s="24" t="s">
        <v>42</v>
      </c>
      <c r="I1638" s="18"/>
      <c r="K1638" s="24" t="s">
        <v>42</v>
      </c>
      <c r="S1638" s="18"/>
    </row>
    <row r="1639" spans="1:19" ht="15.75" thickBot="1">
      <c r="I1639" s="18"/>
      <c r="S1639" s="18"/>
    </row>
    <row r="1640" spans="1:19" ht="15.75" thickBot="1">
      <c r="A1640" s="14" t="s">
        <v>37</v>
      </c>
      <c r="B1640" s="25">
        <f>VLOOKUP(B1630&amp;C1630&amp;D1630,$A$6:$P$1269,11,FALSE)</f>
        <v>0.14364534246575342</v>
      </c>
      <c r="C1640" s="25">
        <f>VLOOKUP(B1630&amp;C1630&amp;D1630,$A$6:$P$1269,12,FALSE)</f>
        <v>0.13341804931506851</v>
      </c>
      <c r="D1640" s="25">
        <f>VLOOKUP(B1630&amp;C1630&amp;D1630,$A$6:$P$1269,13,FALSE)</f>
        <v>0</v>
      </c>
      <c r="E1640" s="25">
        <f>VLOOKUP(B1630&amp;C1630&amp;D1630,$A$6:$P$1269,14,FALSE)</f>
        <v>0</v>
      </c>
      <c r="F1640" s="25">
        <f>VLOOKUP(B1630&amp;C1630&amp;D1630,$A$6:$P$1269,15,FALSE)</f>
        <v>0</v>
      </c>
      <c r="G1640" s="25">
        <f>VLOOKUP(B1630&amp;C1630&amp;D1630,$A$6:$P$1269,16,FALSE)</f>
        <v>0</v>
      </c>
      <c r="I1640" s="18"/>
      <c r="K1640" s="14" t="s">
        <v>37</v>
      </c>
      <c r="L1640" s="25">
        <f>VLOOKUP(L1630&amp;M1630&amp;N1630,$A$6:$P$1269,11,FALSE)</f>
        <v>7.5902501369863012E-2</v>
      </c>
      <c r="M1640" s="25">
        <f>VLOOKUP(L1630&amp;M1630&amp;N1630,$A$6:$P$1269,12,FALSE)</f>
        <v>1.9874602739726028E-3</v>
      </c>
      <c r="N1640" s="25">
        <f>VLOOKUP(L1630&amp;M1630&amp;N1630,$A$6:$P$1269,13,FALSE)</f>
        <v>0</v>
      </c>
      <c r="O1640" s="25">
        <f>VLOOKUP(L1630&amp;M1630&amp;N1630,$A$6:$P$1269,14,FALSE)</f>
        <v>0</v>
      </c>
      <c r="P1640" s="25">
        <f>VLOOKUP(L1630&amp;M1630&amp;N1630,$A$6:$P$1269,15,FALSE)</f>
        <v>0</v>
      </c>
      <c r="Q1640" s="25">
        <f>VLOOKUP(L1630&amp;M1630&amp;N1630,$A$6:$P$1269,16,FALSE)</f>
        <v>0</v>
      </c>
      <c r="S1640" s="18"/>
    </row>
    <row r="1641" spans="1:19" ht="15.75" thickBot="1">
      <c r="A1641" s="14" t="s">
        <v>36</v>
      </c>
      <c r="B1641" s="25">
        <f>VLOOKUP(B1630&amp;C1630&amp;D1630,$A$6:$P$1269,5,FALSE)</f>
        <v>0.144398</v>
      </c>
      <c r="C1641" s="25">
        <f>VLOOKUP(B1630&amp;C1630&amp;D1630,$A$6:$P$1269,6,FALSE)</f>
        <v>0.144398</v>
      </c>
      <c r="D1641" s="25">
        <f>VLOOKUP(B1630&amp;C1630&amp;D1630,$A$6:$P$1269,7,FALSE)</f>
        <v>0.144398</v>
      </c>
      <c r="E1641" s="25">
        <f>VLOOKUP(B1630&amp;C1630&amp;D1630,$A$6:$P$1269,8,FALSE)</f>
        <v>0</v>
      </c>
      <c r="F1641" s="25">
        <f>VLOOKUP(B1630&amp;C1630&amp;D1630,$A$6:$P$1269,9,FALSE)</f>
        <v>0</v>
      </c>
      <c r="G1641" s="25">
        <f>VLOOKUP(B1630&amp;C1630&amp;D1630,$A$6:$P$1269,10,FALSE)</f>
        <v>0</v>
      </c>
      <c r="I1641" s="18"/>
      <c r="K1641" s="14" t="s">
        <v>36</v>
      </c>
      <c r="L1641" s="25">
        <f>VLOOKUP(L1630&amp;M1630&amp;N1630,$A$6:$P$1269,5,FALSE)</f>
        <v>0.16853240186355492</v>
      </c>
      <c r="M1641" s="25">
        <f>VLOOKUP(L1630&amp;M1630&amp;N1630,$A$6:$P$1269,6,FALSE)</f>
        <v>9.9842421876017481E-2</v>
      </c>
      <c r="N1641" s="25">
        <f>VLOOKUP(L1630&amp;M1630&amp;N1630,$A$6:$P$1269,7,FALSE)</f>
        <v>7.8030876076584613E-2</v>
      </c>
      <c r="O1641" s="25">
        <f>VLOOKUP(L1630&amp;M1630&amp;N1630,$A$6:$P$1269,8,FALSE)</f>
        <v>0</v>
      </c>
      <c r="P1641" s="25">
        <f>VLOOKUP(L1630&amp;M1630&amp;N1630,$A$6:$P$1269,9,FALSE)</f>
        <v>0</v>
      </c>
      <c r="Q1641" s="25">
        <f>VLOOKUP(L1630&amp;M1630&amp;N1630,$A$6:$P$1269,10,FALSE)</f>
        <v>0</v>
      </c>
      <c r="S1641" s="18"/>
    </row>
    <row r="1642" spans="1:19">
      <c r="A1642" s="14"/>
      <c r="I1642" s="18"/>
      <c r="K1642" s="14"/>
      <c r="S1642" s="18"/>
    </row>
    <row r="1643" spans="1:19">
      <c r="A1643" s="14"/>
      <c r="B1643" s="26" t="s">
        <v>39</v>
      </c>
      <c r="C1643" s="21">
        <f>((B1633*B1636*B1640)+(C1633*B1636*C1640)+(D1633*D1640*B1636)+(E1633*E1640*B1636)+(F1633*F1640*B1636)+(G1633*G1640*B1636)+'PETICION DATOS LUZ'!$E$35)</f>
        <v>102.63813348520549</v>
      </c>
      <c r="D1643" s="26" t="s">
        <v>40</v>
      </c>
      <c r="E1643" s="27">
        <f>(B1634*B1641)+(C1634*C1641)+(D1634*D1641)+(E1634*E1641)+(F1634*F1641)+(G1634*G1641)+'PETICION DATOS LUZ'!$E$47</f>
        <v>431.75001999999995</v>
      </c>
      <c r="F1643" s="26" t="s">
        <v>43</v>
      </c>
      <c r="G1643" s="26">
        <f>(C1643+E1643+G1644)*'PETICION DATOS LUZ'!$E$51</f>
        <v>2.6719407674260269</v>
      </c>
      <c r="H1643" s="26" t="s">
        <v>11</v>
      </c>
      <c r="I1643" s="28">
        <f>(G1643+E1643+C1643+G1644+'PETICION DATOS LUZ'!$E$48)*'PETICION DATOS LUZ'!$E$50</f>
        <v>113.1396197930526</v>
      </c>
      <c r="K1643" s="14"/>
      <c r="L1643" s="26" t="s">
        <v>39</v>
      </c>
      <c r="M1643" s="21">
        <f>((L1633*L1636*L1640)+(M1633*L1636*M1640)+(N1633*N1640*L1636)+(O1633*O1640*L1636)+(P1633*P1640*L1636)+(Q1633*Q1640*L1636)+'PETICION DATOS LUZ'!$E$35)</f>
        <v>28.854336290958905</v>
      </c>
      <c r="N1643" s="26" t="s">
        <v>40</v>
      </c>
      <c r="O1643" s="27">
        <f>(L1634*L1641)+(M1634*M1641)+(N1634*N1641)+(O1634*O1641)+(P1634*P1641)+(Q1634*Q1641)+'PETICION DATOS LUZ'!$E$47</f>
        <v>321.32865518630774</v>
      </c>
      <c r="P1643" s="26" t="s">
        <v>43</v>
      </c>
      <c r="Q1643" s="26">
        <f>(M1643+O1643+Q1644)*'PETICION DATOS LUZ'!$E$51</f>
        <v>1.7509149573863332</v>
      </c>
      <c r="R1643" s="26" t="s">
        <v>11</v>
      </c>
      <c r="S1643" s="28">
        <f>(Q1643+O1643+M1643+Q1644+'PETICION DATOS LUZ'!$E$48)*'PETICION DATOS LUZ'!$E$50</f>
        <v>74.263120351277109</v>
      </c>
    </row>
    <row r="1644" spans="1:19">
      <c r="A1644" s="14"/>
      <c r="F1644" s="26" t="s">
        <v>53</v>
      </c>
      <c r="G1644" s="26">
        <f>'PETICION DATOS LUZ'!$E$49</f>
        <v>0</v>
      </c>
      <c r="I1644" s="18"/>
      <c r="K1644" s="14"/>
      <c r="P1644" s="26" t="s">
        <v>53</v>
      </c>
      <c r="Q1644" s="26">
        <f>'PETICION DATOS LUZ'!$E$49</f>
        <v>0</v>
      </c>
      <c r="S1644" s="18"/>
    </row>
    <row r="1645" spans="1:19">
      <c r="A1645" s="20" t="s">
        <v>38</v>
      </c>
      <c r="B1645" s="27">
        <f>IFERROR(C1643+E1643+G1643+I1643+G1644+'PETICION DATOS LUZ'!$E$48,"")</f>
        <v>651.89971404568405</v>
      </c>
      <c r="D1645" s="26" t="s">
        <v>48</v>
      </c>
      <c r="E1645" s="1">
        <f>IFERROR('PETICION DATOS LUZ'!E409-'.'!B1645,"")</f>
        <v>-651.89971404568405</v>
      </c>
      <c r="I1645" s="18"/>
      <c r="K1645" s="20" t="s">
        <v>38</v>
      </c>
      <c r="L1645" s="27">
        <f>IFERROR(M1643+O1643+Q1643+S1643+Q1644+'PETICION DATOS LUZ'!$E$48,"")</f>
        <v>427.89702678593005</v>
      </c>
      <c r="N1645" s="26" t="s">
        <v>48</v>
      </c>
      <c r="O1645" s="1">
        <f>IFERROR('PETICION DATOS LUZ'!O409-'.'!L1645,"")</f>
        <v>-427.89702678593005</v>
      </c>
      <c r="S1645" s="18"/>
    </row>
    <row r="1646" spans="1:19">
      <c r="A1646" s="14"/>
      <c r="I1646" s="18"/>
      <c r="K1646" s="14"/>
      <c r="S1646" s="18"/>
    </row>
    <row r="1647" spans="1:19" ht="15.75" thickBot="1">
      <c r="A1647" s="29"/>
      <c r="B1647" s="30"/>
      <c r="C1647" s="30"/>
      <c r="D1647" s="30"/>
      <c r="E1647" s="30"/>
      <c r="F1647" s="30"/>
      <c r="G1647" s="30"/>
      <c r="H1647" s="30"/>
      <c r="I1647" s="31"/>
      <c r="K1647" s="29"/>
      <c r="L1647" s="30"/>
      <c r="M1647" s="30"/>
      <c r="N1647" s="30"/>
      <c r="O1647" s="30"/>
      <c r="P1647" s="30"/>
      <c r="Q1647" s="30"/>
      <c r="R1647" s="30"/>
      <c r="S1647" s="31"/>
    </row>
    <row r="1648" spans="1:19" ht="15.75" thickBot="1">
      <c r="A1648" s="29"/>
      <c r="B1648" s="30"/>
      <c r="C1648" s="30"/>
      <c r="D1648" s="30"/>
      <c r="E1648" s="30"/>
      <c r="F1648" s="30"/>
      <c r="G1648" s="30"/>
      <c r="H1648" s="30"/>
      <c r="I1648" s="31"/>
      <c r="K1648" s="29"/>
      <c r="L1648" s="30"/>
      <c r="M1648" s="30"/>
      <c r="N1648" s="30"/>
      <c r="O1648" s="30"/>
      <c r="P1648" s="30"/>
      <c r="Q1648" s="30"/>
      <c r="R1648" s="30"/>
      <c r="S1648" s="31"/>
    </row>
    <row r="1649" spans="1:19">
      <c r="A1649" s="11"/>
      <c r="B1649" s="12"/>
      <c r="C1649" s="12"/>
      <c r="D1649" s="12"/>
      <c r="E1649" s="12"/>
      <c r="F1649" s="12"/>
      <c r="G1649" s="12"/>
      <c r="H1649" s="12"/>
      <c r="I1649" s="13"/>
      <c r="K1649" s="11"/>
      <c r="L1649" s="12"/>
      <c r="M1649" s="12"/>
      <c r="N1649" s="12"/>
      <c r="O1649" s="12"/>
      <c r="P1649" s="12"/>
      <c r="Q1649" s="12"/>
      <c r="R1649" s="12"/>
      <c r="S1649" s="13"/>
    </row>
    <row r="1650" spans="1:19">
      <c r="A1650" s="14" t="s">
        <v>33</v>
      </c>
      <c r="B1650" s="15" t="str">
        <f>'PETICION DATOS LUZ'!$E$8</f>
        <v>2.0TD</v>
      </c>
      <c r="C1650" s="16" t="str">
        <f>'PETICION DATOS LUZ'!$O$7</f>
        <v>MARZO-26</v>
      </c>
      <c r="D1650" s="41" t="s">
        <v>472</v>
      </c>
      <c r="E1650" s="40"/>
      <c r="F1650" s="17"/>
      <c r="I1650" s="18"/>
      <c r="K1650" s="14" t="s">
        <v>33</v>
      </c>
      <c r="L1650" s="15" t="str">
        <f>'PETICION DATOS LUZ'!$E$8</f>
        <v>2.0TD</v>
      </c>
      <c r="M1650" s="16" t="str">
        <f>'PETICION DATOS LUZ'!$O$7</f>
        <v>MARZO-26</v>
      </c>
      <c r="N1650" s="61"/>
      <c r="O1650" s="40"/>
      <c r="P1650" s="17"/>
      <c r="S1650" s="18"/>
    </row>
    <row r="1651" spans="1:19">
      <c r="I1651" s="18"/>
      <c r="K1651" s="14"/>
      <c r="S1651" s="18"/>
    </row>
    <row r="1652" spans="1:19">
      <c r="A1652" s="14"/>
      <c r="B1652" s="19" t="s">
        <v>3</v>
      </c>
      <c r="C1652" s="19" t="s">
        <v>4</v>
      </c>
      <c r="D1652" s="19" t="s">
        <v>5</v>
      </c>
      <c r="E1652" s="19" t="s">
        <v>6</v>
      </c>
      <c r="F1652" s="19" t="s">
        <v>7</v>
      </c>
      <c r="G1652" s="19" t="s">
        <v>8</v>
      </c>
      <c r="I1652" s="18"/>
      <c r="K1652" s="14"/>
      <c r="L1652" s="19" t="s">
        <v>3</v>
      </c>
      <c r="M1652" s="19" t="s">
        <v>4</v>
      </c>
      <c r="N1652" s="19" t="s">
        <v>5</v>
      </c>
      <c r="O1652" s="19" t="s">
        <v>6</v>
      </c>
      <c r="P1652" s="19" t="s">
        <v>7</v>
      </c>
      <c r="Q1652" s="19" t="s">
        <v>8</v>
      </c>
      <c r="S1652" s="18"/>
    </row>
    <row r="1653" spans="1:19">
      <c r="A1653" s="20" t="s">
        <v>34</v>
      </c>
      <c r="B1653" s="21">
        <f>'PETICION DATOS LUZ'!$E$28</f>
        <v>11.95</v>
      </c>
      <c r="C1653" s="21">
        <f>'PETICION DATOS LUZ'!$E$29</f>
        <v>11.95</v>
      </c>
      <c r="D1653" s="21">
        <f>'PETICION DATOS LUZ'!$E$30</f>
        <v>0</v>
      </c>
      <c r="E1653" s="21">
        <f>'PETICION DATOS LUZ'!$E$31</f>
        <v>0</v>
      </c>
      <c r="F1653" s="21">
        <f>'PETICION DATOS LUZ'!$E$32</f>
        <v>0</v>
      </c>
      <c r="G1653" s="21">
        <f>'PETICION DATOS LUZ'!$E$33</f>
        <v>0</v>
      </c>
      <c r="I1653" s="18"/>
      <c r="K1653" s="20" t="s">
        <v>34</v>
      </c>
      <c r="L1653" s="21">
        <f>'PETICION DATOS LUZ'!$E$28</f>
        <v>11.95</v>
      </c>
      <c r="M1653" s="21">
        <f>'PETICION DATOS LUZ'!$E$29</f>
        <v>11.95</v>
      </c>
      <c r="N1653" s="21">
        <f>'PETICION DATOS LUZ'!$E$30</f>
        <v>0</v>
      </c>
      <c r="O1653" s="21">
        <f>'PETICION DATOS LUZ'!$E$31</f>
        <v>0</v>
      </c>
      <c r="P1653" s="21">
        <f>'PETICION DATOS LUZ'!$E$32</f>
        <v>0</v>
      </c>
      <c r="Q1653" s="21">
        <f>'PETICION DATOS LUZ'!$E$33</f>
        <v>0</v>
      </c>
      <c r="S1653" s="18"/>
    </row>
    <row r="1654" spans="1:19">
      <c r="A1654" s="20" t="s">
        <v>35</v>
      </c>
      <c r="B1654" s="22">
        <f>'PETICION DATOS LUZ'!$E$39</f>
        <v>786</v>
      </c>
      <c r="C1654" s="22">
        <f>'PETICION DATOS LUZ'!$E$40</f>
        <v>774</v>
      </c>
      <c r="D1654" s="22">
        <f>'PETICION DATOS LUZ'!$E$41</f>
        <v>1430</v>
      </c>
      <c r="E1654" s="22">
        <f>'PETICION DATOS LUZ'!$E$42</f>
        <v>0</v>
      </c>
      <c r="F1654" s="22">
        <f>'PETICION DATOS LUZ'!$E$43</f>
        <v>0</v>
      </c>
      <c r="G1654" s="22">
        <f>'PETICION DATOS LUZ'!$E$44</f>
        <v>0</v>
      </c>
      <c r="I1654" s="18"/>
      <c r="K1654" s="20" t="s">
        <v>35</v>
      </c>
      <c r="L1654" s="22">
        <f>'PETICION DATOS LUZ'!$E$39</f>
        <v>786</v>
      </c>
      <c r="M1654" s="22">
        <f>'PETICION DATOS LUZ'!$E$40</f>
        <v>774</v>
      </c>
      <c r="N1654" s="22">
        <f>'PETICION DATOS LUZ'!$E$41</f>
        <v>1430</v>
      </c>
      <c r="O1654" s="22">
        <f>'PETICION DATOS LUZ'!$E$42</f>
        <v>0</v>
      </c>
      <c r="P1654" s="22">
        <f>'PETICION DATOS LUZ'!$E$43</f>
        <v>0</v>
      </c>
      <c r="Q1654" s="22">
        <f>'PETICION DATOS LUZ'!$E$44</f>
        <v>0</v>
      </c>
      <c r="S1654" s="18"/>
    </row>
    <row r="1655" spans="1:19">
      <c r="A1655" s="14"/>
      <c r="C1655" s="4"/>
      <c r="D1655" s="4"/>
      <c r="E1655" s="4"/>
      <c r="F1655" s="4"/>
      <c r="G1655" s="4"/>
      <c r="I1655" s="18"/>
      <c r="K1655" s="14"/>
      <c r="M1655" s="4"/>
      <c r="N1655" s="4"/>
      <c r="O1655" s="4"/>
      <c r="P1655" s="4"/>
      <c r="Q1655" s="4"/>
      <c r="S1655" s="18"/>
    </row>
    <row r="1656" spans="1:19">
      <c r="A1656" s="20" t="s">
        <v>19</v>
      </c>
      <c r="B1656" s="23">
        <f>'PETICION DATOS LUZ'!$E$25</f>
        <v>31</v>
      </c>
      <c r="I1656" s="18"/>
      <c r="K1656" s="20" t="s">
        <v>19</v>
      </c>
      <c r="L1656" s="23">
        <f>'PETICION DATOS LUZ'!$E$25</f>
        <v>31</v>
      </c>
      <c r="S1656" s="18"/>
    </row>
    <row r="1657" spans="1:19">
      <c r="A1657" s="14"/>
      <c r="I1657" s="18"/>
      <c r="K1657" s="14"/>
      <c r="S1657" s="18"/>
    </row>
    <row r="1658" spans="1:19">
      <c r="A1658" s="24" t="s">
        <v>42</v>
      </c>
      <c r="I1658" s="18"/>
      <c r="K1658" s="24" t="s">
        <v>42</v>
      </c>
      <c r="S1658" s="18"/>
    </row>
    <row r="1659" spans="1:19" ht="15.75" thickBot="1">
      <c r="I1659" s="18"/>
      <c r="S1659" s="18"/>
    </row>
    <row r="1660" spans="1:19" ht="15.75" thickBot="1">
      <c r="A1660" s="14" t="s">
        <v>37</v>
      </c>
      <c r="B1660" s="25">
        <f>VLOOKUP(B1650&amp;C1650&amp;D1650,$A$6:$P$1269,11,FALSE)</f>
        <v>7.5902501369863012E-2</v>
      </c>
      <c r="C1660" s="25">
        <f>VLOOKUP(B1650&amp;C1650&amp;D1650,$A$6:$P$1269,12,FALSE)</f>
        <v>1.9874602739726028E-3</v>
      </c>
      <c r="D1660" s="25">
        <f>VLOOKUP(B1650&amp;C1650&amp;D1650,$A$6:$P$1269,13,FALSE)</f>
        <v>0</v>
      </c>
      <c r="E1660" s="25">
        <f>VLOOKUP(B1650&amp;C1650&amp;D1650,$A$6:$P$1269,14,FALSE)</f>
        <v>0</v>
      </c>
      <c r="F1660" s="25">
        <f>VLOOKUP(B1650&amp;C1650&amp;D1650,$A$6:$P$1269,15,FALSE)</f>
        <v>0</v>
      </c>
      <c r="G1660" s="25">
        <f>VLOOKUP(B1650&amp;C1650&amp;D1650,$A$6:$P$1269,16,FALSE)</f>
        <v>0</v>
      </c>
      <c r="I1660" s="18"/>
      <c r="K1660" s="14" t="s">
        <v>37</v>
      </c>
      <c r="L1660" s="25" t="e">
        <f>VLOOKUP(L1650&amp;M1650&amp;N1650,$A$6:$P$1269,11,FALSE)</f>
        <v>#N/A</v>
      </c>
      <c r="M1660" s="25" t="e">
        <f>VLOOKUP(L1650&amp;M1650&amp;N1650,$A$6:$P$1269,12,FALSE)</f>
        <v>#N/A</v>
      </c>
      <c r="N1660" s="25" t="e">
        <f>VLOOKUP(L1650&amp;M1650&amp;N1650,$A$6:$P$1269,13,FALSE)</f>
        <v>#N/A</v>
      </c>
      <c r="O1660" s="25" t="e">
        <f>VLOOKUP(L1650&amp;M1650&amp;N1650,$A$6:$P$1269,14,FALSE)</f>
        <v>#N/A</v>
      </c>
      <c r="P1660" s="25" t="e">
        <f>VLOOKUP(L1650&amp;M1650&amp;N1650,$A$6:$P$1269,15,FALSE)</f>
        <v>#N/A</v>
      </c>
      <c r="Q1660" s="25" t="e">
        <f>VLOOKUP(L1650&amp;M1650&amp;N1650,$A$6:$P$1269,16,FALSE)</f>
        <v>#N/A</v>
      </c>
      <c r="S1660" s="18"/>
    </row>
    <row r="1661" spans="1:19" ht="15.75" thickBot="1">
      <c r="A1661" s="14" t="s">
        <v>36</v>
      </c>
      <c r="B1661" s="25">
        <f>VLOOKUP(B1650&amp;C1650&amp;D1650,$A$6:$P$1269,5,FALSE)</f>
        <v>0.14059712876121444</v>
      </c>
      <c r="C1661" s="25">
        <f>VLOOKUP(B1650&amp;C1650&amp;D1650,$A$6:$P$1269,6,FALSE)</f>
        <v>7.2647273966250717E-2</v>
      </c>
      <c r="D1661" s="25">
        <f>VLOOKUP(B1650&amp;C1650&amp;D1650,$A$6:$P$1269,7,FALSE)</f>
        <v>5.0259195720781885E-2</v>
      </c>
      <c r="E1661" s="25">
        <f>VLOOKUP(B1650&amp;C1650&amp;D1650,$A$6:$P$1269,8,FALSE)</f>
        <v>0</v>
      </c>
      <c r="F1661" s="25">
        <f>VLOOKUP(B1650&amp;C1650&amp;D1650,$A$6:$P$1269,9,FALSE)</f>
        <v>0</v>
      </c>
      <c r="G1661" s="25">
        <f>VLOOKUP(B1650&amp;C1650&amp;D1650,$A$6:$P$1269,10,FALSE)</f>
        <v>0</v>
      </c>
      <c r="I1661" s="18"/>
      <c r="K1661" s="14" t="s">
        <v>36</v>
      </c>
      <c r="L1661" s="25" t="e">
        <f>VLOOKUP(L1650&amp;M1650&amp;N1650,$A$6:$P$1269,5,FALSE)</f>
        <v>#N/A</v>
      </c>
      <c r="M1661" s="25" t="e">
        <f>VLOOKUP(L1650&amp;M1650&amp;N1650,$A$6:$P$1269,6,FALSE)</f>
        <v>#N/A</v>
      </c>
      <c r="N1661" s="25" t="e">
        <f>VLOOKUP(L1650&amp;M1650&amp;N1650,$A$6:$P$1269,7,FALSE)</f>
        <v>#N/A</v>
      </c>
      <c r="O1661" s="25" t="e">
        <f>VLOOKUP(L1650&amp;M1650&amp;N1650,$A$6:$P$1269,8,FALSE)</f>
        <v>#N/A</v>
      </c>
      <c r="P1661" s="25" t="e">
        <f>VLOOKUP(L1650&amp;M1650&amp;N1650,$A$6:$P$1269,9,FALSE)</f>
        <v>#N/A</v>
      </c>
      <c r="Q1661" s="25" t="e">
        <f>VLOOKUP(L1650&amp;M1650&amp;N1650,$A$6:$P$1269,10,FALSE)</f>
        <v>#N/A</v>
      </c>
      <c r="S1661" s="18"/>
    </row>
    <row r="1662" spans="1:19">
      <c r="A1662" s="14"/>
      <c r="I1662" s="18"/>
      <c r="K1662" s="14"/>
      <c r="S1662" s="18"/>
    </row>
    <row r="1663" spans="1:19">
      <c r="A1663" s="14"/>
      <c r="B1663" s="26" t="s">
        <v>39</v>
      </c>
      <c r="C1663" s="21">
        <f>((B1653*B1656*B1660)+(C1653*B1656*C1660)+(D1653*D1660*B1656)+(E1653*E1660*B1656)+(F1653*F1660*B1656)+(G1653*G1660*B1656)+'PETICION DATOS LUZ'!$E$35)</f>
        <v>28.854336290958905</v>
      </c>
      <c r="D1663" s="26" t="s">
        <v>40</v>
      </c>
      <c r="E1663" s="27">
        <f>(B1654*B1661)+(C1654*C1661)+(D1654*D1661)+(E1654*E1661)+(F1654*F1661)+(G1654*G1661)+'PETICION DATOS LUZ'!$E$47</f>
        <v>238.60898313691069</v>
      </c>
      <c r="F1663" s="26" t="s">
        <v>43</v>
      </c>
      <c r="G1663" s="26">
        <f>(C1663+E1663+G1664)*'PETICION DATOS LUZ'!$E$51</f>
        <v>1.3373165971393479</v>
      </c>
      <c r="H1663" s="26" t="s">
        <v>11</v>
      </c>
      <c r="I1663" s="28">
        <f>(G1663+E1663+C1663+G1664+'PETICION DATOS LUZ'!$E$48)*'PETICION DATOS LUZ'!$E$50</f>
        <v>56.805133565251872</v>
      </c>
      <c r="K1663" s="14"/>
      <c r="L1663" s="26" t="s">
        <v>39</v>
      </c>
      <c r="M1663" s="21" t="e">
        <f>((L1653*L1656*L1660)+(M1653*L1656*M1660)+(N1653*N1660*L1656)+(O1653*O1660*L1656)+(P1653*P1660*L1656)+(Q1653*Q1660*L1656)+'PETICION DATOS LUZ'!$E$35)</f>
        <v>#N/A</v>
      </c>
      <c r="N1663" s="26" t="s">
        <v>40</v>
      </c>
      <c r="O1663" s="27" t="e">
        <f>(L1654*L1661)+(M1654*M1661)+(N1654*N1661)+(O1654*O1661)+(P1654*P1661)+(Q1654*Q1661)+'PETICION DATOS LUZ'!$E$47</f>
        <v>#N/A</v>
      </c>
      <c r="P1663" s="26" t="s">
        <v>43</v>
      </c>
      <c r="Q1663" s="26" t="e">
        <f>(M1663+O1663+Q1664)*'PETICION DATOS LUZ'!$E$51</f>
        <v>#N/A</v>
      </c>
      <c r="R1663" s="26" t="s">
        <v>11</v>
      </c>
      <c r="S1663" s="28" t="e">
        <f>(Q1663+O1663+M1663+Q1664+'PETICION DATOS LUZ'!$E$48)*'PETICION DATOS LUZ'!$E$50</f>
        <v>#N/A</v>
      </c>
    </row>
    <row r="1664" spans="1:19">
      <c r="A1664" s="14"/>
      <c r="F1664" s="26" t="s">
        <v>53</v>
      </c>
      <c r="G1664" s="26">
        <f>'PETICION DATOS LUZ'!$E$49</f>
        <v>0</v>
      </c>
      <c r="I1664" s="18"/>
      <c r="K1664" s="14"/>
      <c r="P1664" s="26" t="s">
        <v>53</v>
      </c>
      <c r="Q1664" s="26">
        <f>'PETICION DATOS LUZ'!$E$49</f>
        <v>0</v>
      </c>
      <c r="S1664" s="18"/>
    </row>
    <row r="1665" spans="1:20">
      <c r="A1665" s="20" t="s">
        <v>38</v>
      </c>
      <c r="B1665" s="27">
        <f>IFERROR(C1663+E1663+G1663+I1663+G1664+'PETICION DATOS LUZ'!$E$48,"")</f>
        <v>327.30576959026081</v>
      </c>
      <c r="D1665" s="26" t="s">
        <v>48</v>
      </c>
      <c r="E1665" s="1">
        <f>IFERROR('PETICION DATOS LUZ'!E429-'.'!B1665,"")</f>
        <v>-327.30576959026081</v>
      </c>
      <c r="I1665" s="18"/>
      <c r="K1665" s="20" t="s">
        <v>38</v>
      </c>
      <c r="L1665" s="27" t="str">
        <f>IFERROR(M1663+O1663+Q1663+S1663+Q1664+'PETICION DATOS LUZ'!$E$48,"")</f>
        <v/>
      </c>
      <c r="N1665" s="26" t="s">
        <v>48</v>
      </c>
      <c r="O1665" s="1" t="str">
        <f>IFERROR('PETICION DATOS LUZ'!O429-'.'!L1665,"")</f>
        <v/>
      </c>
      <c r="S1665" s="18"/>
    </row>
    <row r="1666" spans="1:20">
      <c r="A1666" s="14"/>
      <c r="I1666" s="18"/>
      <c r="K1666" s="14"/>
      <c r="S1666" s="18"/>
    </row>
    <row r="1667" spans="1:20" ht="15.75" thickBot="1">
      <c r="A1667" s="29"/>
      <c r="B1667" s="30"/>
      <c r="C1667" s="30"/>
      <c r="D1667" s="30"/>
      <c r="E1667" s="30"/>
      <c r="F1667" s="30"/>
      <c r="G1667" s="30"/>
      <c r="H1667" s="30"/>
      <c r="I1667" s="31"/>
      <c r="K1667" s="29"/>
      <c r="L1667" s="30"/>
      <c r="M1667" s="30"/>
      <c r="N1667" s="30"/>
      <c r="O1667" s="30"/>
      <c r="P1667" s="30"/>
      <c r="Q1667" s="30"/>
      <c r="R1667" s="30"/>
      <c r="S1667" s="31"/>
    </row>
    <row r="1668" spans="1:20" ht="15.75" thickBot="1">
      <c r="A1668" s="29"/>
      <c r="B1668" s="30"/>
      <c r="C1668" s="30"/>
      <c r="D1668" s="30"/>
      <c r="E1668" s="30"/>
      <c r="F1668" s="30"/>
      <c r="G1668" s="30"/>
      <c r="H1668" s="30"/>
      <c r="I1668" s="31"/>
      <c r="K1668" s="29"/>
      <c r="L1668" s="30"/>
      <c r="M1668" s="30"/>
      <c r="N1668" s="30"/>
      <c r="O1668" s="30"/>
      <c r="P1668" s="30"/>
      <c r="Q1668" s="30"/>
      <c r="R1668" s="30"/>
      <c r="S1668" s="31"/>
    </row>
    <row r="1670" spans="1:20">
      <c r="A1670" s="3" t="s">
        <v>136</v>
      </c>
    </row>
    <row r="1671" spans="1:20">
      <c r="E1671" s="3" t="s">
        <v>149</v>
      </c>
      <c r="F1671" s="3" t="s">
        <v>137</v>
      </c>
    </row>
    <row r="1672" spans="1:20">
      <c r="A1672" s="3" t="str">
        <f>C1672&amp;D1672&amp;B1672</f>
        <v>RL01ENERO-26ESTABLE N1</v>
      </c>
      <c r="B1672" s="41" t="s">
        <v>70</v>
      </c>
      <c r="C1672" s="3" t="s">
        <v>118</v>
      </c>
      <c r="D1672" s="38" t="str">
        <f>W23</f>
        <v>ENERO-26</v>
      </c>
      <c r="E1672" s="8">
        <f>'PRECIOS FIJOS GAS'!$B$9</f>
        <v>0.10957500000000001</v>
      </c>
      <c r="F1672" s="8">
        <f>'PRECIOS FIJOS GAS'!$J$9</f>
        <v>7.3335194520547944E-2</v>
      </c>
      <c r="T1672" s="38" t="str">
        <f>W23</f>
        <v>ENERO-26</v>
      </c>
    </row>
    <row r="1673" spans="1:20">
      <c r="A1673" s="3" t="str">
        <f t="shared" ref="A1673:A1689" si="1003">C1673&amp;D1673&amp;B1673</f>
        <v>RL01ENERO-26ESTABLE N2</v>
      </c>
      <c r="B1673" s="41" t="s">
        <v>71</v>
      </c>
      <c r="C1673" s="3" t="s">
        <v>118</v>
      </c>
      <c r="D1673" s="38" t="str">
        <f>W23</f>
        <v>ENERO-26</v>
      </c>
      <c r="E1673" s="8">
        <f>'PRECIOS FIJOS GAS'!$B$25</f>
        <v>9.7392000000000006E-2</v>
      </c>
      <c r="F1673" s="8">
        <f>'PRECIOS FIJOS GAS'!$J$9</f>
        <v>7.3335194520547944E-2</v>
      </c>
      <c r="K1673" s="41" t="s">
        <v>378</v>
      </c>
      <c r="T1673" s="3" t="s">
        <v>85</v>
      </c>
    </row>
    <row r="1674" spans="1:20">
      <c r="A1674" s="3" t="str">
        <f t="shared" si="1003"/>
        <v>RL01ENERO-26ESTABLE N3</v>
      </c>
      <c r="B1674" s="41" t="s">
        <v>72</v>
      </c>
      <c r="C1674" s="3" t="s">
        <v>118</v>
      </c>
      <c r="D1674" s="38" t="str">
        <f>W23</f>
        <v>ENERO-26</v>
      </c>
      <c r="E1674" s="8">
        <f>'PRECIOS FIJOS GAS'!$B$41</f>
        <v>8.7239999999999998E-2</v>
      </c>
      <c r="F1674" s="8">
        <f>'PRECIOS FIJOS GAS'!$J$9</f>
        <v>7.3335194520547944E-2</v>
      </c>
      <c r="K1674" s="41" t="s">
        <v>379</v>
      </c>
      <c r="T1674" s="3" t="s">
        <v>86</v>
      </c>
    </row>
    <row r="1675" spans="1:20">
      <c r="A1675" s="3" t="str">
        <f t="shared" si="1003"/>
        <v>RL01ENERO-26DINAMICA N1</v>
      </c>
      <c r="B1675" s="41" t="s">
        <v>82</v>
      </c>
      <c r="C1675" s="3" t="s">
        <v>118</v>
      </c>
      <c r="D1675" s="38" t="str">
        <f>W23</f>
        <v>ENERO-26</v>
      </c>
      <c r="E1675" s="58" cm="1">
        <f t="array" ref="E1675">VLOOKUP('.'!D1675,'PRECIOS INDEX GAS'!$J$8:$K$20,2,0)+_xlfn.IFS('.'!B1675="DINAMICA N1",VLOOKUP('.'!C1675,'PRECIOS INDEX GAS'!$A$8:$B$20,2,0),'.'!B1675="DINAMICA N2",VLOOKUP('.'!C1675,'PRECIOS INDEX GAS'!$A$24:$B$36,2,0),'.'!B1675="DINAMICA N3",VLOOKUP('.'!C1675,'PRECIOS INDEX GAS'!$A$40:$B$52,2,0))</f>
        <v>9.6048225806451615E-2</v>
      </c>
      <c r="F1675" s="8">
        <f>'PRECIOS FIJOS GAS'!$J$9</f>
        <v>7.3335194520547944E-2</v>
      </c>
      <c r="K1675" s="41" t="s">
        <v>380</v>
      </c>
      <c r="T1675" s="3" t="s">
        <v>87</v>
      </c>
    </row>
    <row r="1676" spans="1:20">
      <c r="A1676" s="3" t="str">
        <f t="shared" si="1003"/>
        <v>RL01ENERO-26DINAMICA N2</v>
      </c>
      <c r="B1676" s="41" t="s">
        <v>83</v>
      </c>
      <c r="C1676" s="3" t="s">
        <v>118</v>
      </c>
      <c r="D1676" s="38" t="str">
        <f>W23</f>
        <v>ENERO-26</v>
      </c>
      <c r="E1676" s="58" cm="1">
        <f t="array" ref="E1676">VLOOKUP('.'!D1676,'PRECIOS INDEX GAS'!$J$8:$K$20,2,0)+_xlfn.IFS('.'!B1676="DINAMICA N1",VLOOKUP('.'!C1676,'PRECIOS INDEX GAS'!$A$8:$B$20,2,0),'.'!B1676="DINAMICA N2",VLOOKUP('.'!C1676,'PRECIOS INDEX GAS'!$A$24:$B$36,2,0),'.'!B1676="DINAMICA N3",VLOOKUP('.'!C1676,'PRECIOS INDEX GAS'!$A$40:$B$52,2,0))</f>
        <v>8.3865225806451615E-2</v>
      </c>
      <c r="F1676" s="8">
        <f>'PRECIOS FIJOS GAS'!$J$9</f>
        <v>7.3335194520547944E-2</v>
      </c>
      <c r="T1676" s="3" t="s">
        <v>88</v>
      </c>
    </row>
    <row r="1677" spans="1:20">
      <c r="A1677" s="3" t="str">
        <f t="shared" si="1003"/>
        <v>RL01ENERO-26DINAMICA N3</v>
      </c>
      <c r="B1677" s="41" t="s">
        <v>84</v>
      </c>
      <c r="C1677" s="3" t="s">
        <v>118</v>
      </c>
      <c r="D1677" s="38" t="str">
        <f>W23</f>
        <v>ENERO-26</v>
      </c>
      <c r="E1677" s="58" cm="1">
        <f t="array" ref="E1677">VLOOKUP('.'!D1677,'PRECIOS INDEX GAS'!$J$8:$K$20,2,0)+_xlfn.IFS('.'!B1677="DINAMICA N1",VLOOKUP('.'!C1677,'PRECIOS INDEX GAS'!$A$8:$B$20,2,0),'.'!B1677="DINAMICA N2",VLOOKUP('.'!C1677,'PRECIOS INDEX GAS'!$A$24:$B$36,2,0),'.'!B1677="DINAMICA N3",VLOOKUP('.'!C1677,'PRECIOS INDEX GAS'!$A$40:$B$52,2,0))</f>
        <v>7.3713225806451621E-2</v>
      </c>
      <c r="F1677" s="8">
        <f>'PRECIOS FIJOS GAS'!$J$9</f>
        <v>7.3335194520547944E-2</v>
      </c>
      <c r="T1677" s="3" t="s">
        <v>59</v>
      </c>
    </row>
    <row r="1678" spans="1:20">
      <c r="A1678" s="3" t="str">
        <f t="shared" si="1003"/>
        <v>RL02ENERO-26ESTABLE N1</v>
      </c>
      <c r="B1678" s="41" t="s">
        <v>70</v>
      </c>
      <c r="C1678" s="3" t="s">
        <v>119</v>
      </c>
      <c r="D1678" s="38" t="str">
        <f>W23</f>
        <v>ENERO-26</v>
      </c>
      <c r="E1678" s="8">
        <f>'PRECIOS FIJOS GAS'!$B$10</f>
        <v>0.10750700000000001</v>
      </c>
      <c r="F1678" s="8">
        <f>'PRECIOS FIJOS GAS'!$J$10</f>
        <v>0.19099350136986301</v>
      </c>
      <c r="T1678" s="3" t="s">
        <v>60</v>
      </c>
    </row>
    <row r="1679" spans="1:20">
      <c r="A1679" s="3" t="str">
        <f t="shared" si="1003"/>
        <v>RL02ENERO-26ESTABLE N2</v>
      </c>
      <c r="B1679" s="41" t="s">
        <v>71</v>
      </c>
      <c r="C1679" s="3" t="s">
        <v>119</v>
      </c>
      <c r="D1679" s="38" t="str">
        <f>W23</f>
        <v>ENERO-26</v>
      </c>
      <c r="E1679" s="8">
        <f>'PRECIOS FIJOS GAS'!$B$26</f>
        <v>9.5324000000000006E-2</v>
      </c>
      <c r="F1679" s="8">
        <f>'PRECIOS FIJOS GAS'!$J$10</f>
        <v>0.19099350136986301</v>
      </c>
      <c r="T1679" s="3" t="s">
        <v>61</v>
      </c>
    </row>
    <row r="1680" spans="1:20">
      <c r="A1680" s="3" t="str">
        <f t="shared" si="1003"/>
        <v>RL02ENERO-26ESTABLE N3</v>
      </c>
      <c r="B1680" s="41" t="s">
        <v>72</v>
      </c>
      <c r="C1680" s="3" t="s">
        <v>119</v>
      </c>
      <c r="D1680" s="38" t="str">
        <f>W23</f>
        <v>ENERO-26</v>
      </c>
      <c r="E1680" s="8">
        <f>'PRECIOS FIJOS GAS'!$B$42</f>
        <v>8.5171999999999998E-2</v>
      </c>
      <c r="F1680" s="8">
        <f>'PRECIOS FIJOS GAS'!$J$10</f>
        <v>0.19099350136986301</v>
      </c>
      <c r="T1680" s="3" t="s">
        <v>63</v>
      </c>
    </row>
    <row r="1681" spans="1:20">
      <c r="A1681" s="3" t="str">
        <f t="shared" si="1003"/>
        <v>RL02ENERO-26DINAMICA N1</v>
      </c>
      <c r="B1681" s="41" t="s">
        <v>82</v>
      </c>
      <c r="C1681" s="3" t="s">
        <v>119</v>
      </c>
      <c r="D1681" s="38" t="str">
        <f>W23</f>
        <v>ENERO-26</v>
      </c>
      <c r="E1681" s="58">
        <f>'PRECIOS INDEX GAS'!B10+'PRECIOS INDEX GAS'!K9</f>
        <v>9.3980225806451614E-2</v>
      </c>
      <c r="F1681" s="8">
        <f>'PRECIOS FIJOS GAS'!$J$10</f>
        <v>0.19099350136986301</v>
      </c>
      <c r="T1681" s="3" t="s">
        <v>66</v>
      </c>
    </row>
    <row r="1682" spans="1:20">
      <c r="A1682" s="3" t="str">
        <f t="shared" si="1003"/>
        <v>RL02ENERO-26DINAMICA N2</v>
      </c>
      <c r="B1682" s="41" t="s">
        <v>83</v>
      </c>
      <c r="C1682" s="3" t="s">
        <v>119</v>
      </c>
      <c r="D1682" s="38" t="str">
        <f>W23</f>
        <v>ENERO-26</v>
      </c>
      <c r="E1682" s="58" cm="1">
        <f t="array" ref="E1682">VLOOKUP('.'!D1682,'PRECIOS INDEX GAS'!$J$8:$K$20,2,0)+_xlfn.IFS('.'!B1682="DINAMICA N1",VLOOKUP('.'!C1682,'PRECIOS INDEX GAS'!$A$8:$B$20,2,0),'.'!B1682="DINAMICA N2",VLOOKUP('.'!C1682,'PRECIOS INDEX GAS'!$A$24:$B$36,2,0),'.'!B1682="DINAMICA N3",VLOOKUP('.'!C1682,'PRECIOS INDEX GAS'!$A$40:$B$52,2,0))</f>
        <v>8.1797225806451615E-2</v>
      </c>
      <c r="F1682" s="8">
        <f>'PRECIOS FIJOS GAS'!$J$10</f>
        <v>0.19099350136986301</v>
      </c>
      <c r="T1682" s="3" t="s">
        <v>67</v>
      </c>
    </row>
    <row r="1683" spans="1:20">
      <c r="A1683" s="3" t="str">
        <f t="shared" si="1003"/>
        <v>RL02ENERO-26DINAMICA N3</v>
      </c>
      <c r="B1683" s="41" t="s">
        <v>84</v>
      </c>
      <c r="C1683" s="3" t="s">
        <v>119</v>
      </c>
      <c r="D1683" s="38" t="str">
        <f>W23</f>
        <v>ENERO-26</v>
      </c>
      <c r="E1683" s="58" cm="1">
        <f t="array" ref="E1683">VLOOKUP('.'!D1683,'PRECIOS INDEX GAS'!$J$8:$K$20,2,0)+_xlfn.IFS('.'!B1683="DINAMICA N1",VLOOKUP('.'!C1683,'PRECIOS INDEX GAS'!$A$8:$B$20,2,0),'.'!B1683="DINAMICA N2",VLOOKUP('.'!C1683,'PRECIOS INDEX GAS'!$A$24:$B$36,2,0),'.'!B1683="DINAMICA N3",VLOOKUP('.'!C1683,'PRECIOS INDEX GAS'!$A$40:$B$52,2,0))</f>
        <v>7.1645225806451607E-2</v>
      </c>
      <c r="F1683" s="8">
        <f>'PRECIOS FIJOS GAS'!$J$10</f>
        <v>0.19099350136986301</v>
      </c>
      <c r="T1683" s="3" t="s">
        <v>68</v>
      </c>
    </row>
    <row r="1684" spans="1:20">
      <c r="A1684" s="3" t="str">
        <f t="shared" si="1003"/>
        <v>RL03ENERO-26ESTABLE N1</v>
      </c>
      <c r="B1684" s="41" t="s">
        <v>70</v>
      </c>
      <c r="C1684" s="3" t="s">
        <v>120</v>
      </c>
      <c r="D1684" s="38" t="str">
        <f>W23</f>
        <v>ENERO-26</v>
      </c>
      <c r="E1684" s="8">
        <f>'PRECIOS FIJOS GAS'!$B$11</f>
        <v>9.7009999999999999E-2</v>
      </c>
      <c r="F1684" s="8">
        <f>'PRECIOS FIJOS GAS'!$J$11</f>
        <v>0.50484024109589043</v>
      </c>
    </row>
    <row r="1685" spans="1:20">
      <c r="A1685" s="3" t="str">
        <f t="shared" si="1003"/>
        <v>RL03ENERO-26ESTABLE N2</v>
      </c>
      <c r="B1685" s="41" t="s">
        <v>71</v>
      </c>
      <c r="C1685" s="3" t="s">
        <v>120</v>
      </c>
      <c r="D1685" s="38" t="str">
        <f>W23</f>
        <v>ENERO-26</v>
      </c>
      <c r="E1685" s="8">
        <f>'PRECIOS FIJOS GAS'!$B$27</f>
        <v>8.6858000000000005E-2</v>
      </c>
      <c r="F1685" s="8">
        <f>'PRECIOS FIJOS GAS'!$J$11</f>
        <v>0.50484024109589043</v>
      </c>
    </row>
    <row r="1686" spans="1:20">
      <c r="A1686" s="3" t="str">
        <f t="shared" si="1003"/>
        <v>RL03ENERO-26ESTABLE N3</v>
      </c>
      <c r="B1686" s="41" t="s">
        <v>72</v>
      </c>
      <c r="C1686" s="3" t="s">
        <v>120</v>
      </c>
      <c r="D1686" s="38" t="str">
        <f>W23</f>
        <v>ENERO-26</v>
      </c>
      <c r="E1686" s="8">
        <f>'PRECIOS FIJOS GAS'!$B$43</f>
        <v>7.7720999999999998E-2</v>
      </c>
      <c r="F1686" s="8">
        <f>'PRECIOS FIJOS GAS'!$J$11</f>
        <v>0.50484024109589043</v>
      </c>
    </row>
    <row r="1687" spans="1:20">
      <c r="A1687" s="3" t="str">
        <f t="shared" si="1003"/>
        <v>RL03ENERO-26DINAMICA N1</v>
      </c>
      <c r="B1687" s="41" t="s">
        <v>82</v>
      </c>
      <c r="C1687" s="3" t="s">
        <v>120</v>
      </c>
      <c r="D1687" s="38" t="str">
        <f>W23</f>
        <v>ENERO-26</v>
      </c>
      <c r="E1687" s="58" cm="1">
        <f t="array" ref="E1687">VLOOKUP('.'!D1687,'PRECIOS INDEX GAS'!$J$8:$K$20,2,0)+_xlfn.IFS('.'!B1687="DINAMICA N1",VLOOKUP('.'!C1687,'PRECIOS INDEX GAS'!$A$8:$B$20,2,0),'.'!B1687="DINAMICA N2",VLOOKUP('.'!C1687,'PRECIOS INDEX GAS'!$A$24:$B$36,2,0),'.'!B1687="DINAMICA N3",VLOOKUP('.'!C1687,'PRECIOS INDEX GAS'!$A$40:$B$52,2,0))</f>
        <v>8.3483225806451622E-2</v>
      </c>
      <c r="F1687" s="8">
        <f>'PRECIOS FIJOS GAS'!$J$11</f>
        <v>0.50484024109589043</v>
      </c>
    </row>
    <row r="1688" spans="1:20">
      <c r="A1688" s="3" t="str">
        <f t="shared" si="1003"/>
        <v>RL03ENERO-26DINAMICA N2</v>
      </c>
      <c r="B1688" s="41" t="s">
        <v>83</v>
      </c>
      <c r="C1688" s="3" t="s">
        <v>120</v>
      </c>
      <c r="D1688" s="38" t="str">
        <f>W23</f>
        <v>ENERO-26</v>
      </c>
      <c r="E1688" s="58" cm="1">
        <f t="array" ref="E1688">VLOOKUP('.'!D1688,'PRECIOS INDEX GAS'!$J$8:$K$20,2,0)+_xlfn.IFS('.'!B1688="DINAMICA N1",VLOOKUP('.'!C1688,'PRECIOS INDEX GAS'!$A$8:$B$20,2,0),'.'!B1688="DINAMICA N2",VLOOKUP('.'!C1688,'PRECIOS INDEX GAS'!$A$24:$B$36,2,0),'.'!B1688="DINAMICA N3",VLOOKUP('.'!C1688,'PRECIOS INDEX GAS'!$A$40:$B$52,2,0))</f>
        <v>7.3331225806451614E-2</v>
      </c>
      <c r="F1688" s="8">
        <f>'PRECIOS FIJOS GAS'!$J$11</f>
        <v>0.50484024109589043</v>
      </c>
    </row>
    <row r="1689" spans="1:20">
      <c r="A1689" s="3" t="str">
        <f t="shared" si="1003"/>
        <v>RL03ENERO-26DINAMICA N3</v>
      </c>
      <c r="B1689" s="41" t="s">
        <v>84</v>
      </c>
      <c r="C1689" s="3" t="s">
        <v>120</v>
      </c>
      <c r="D1689" s="38" t="str">
        <f>W23</f>
        <v>ENERO-26</v>
      </c>
      <c r="E1689" s="58" cm="1">
        <f t="array" ref="E1689">VLOOKUP('.'!D1689,'PRECIOS INDEX GAS'!$J$8:$K$20,2,0)+_xlfn.IFS('.'!B1689="DINAMICA N1",VLOOKUP('.'!C1689,'PRECIOS INDEX GAS'!$A$8:$B$20,2,0),'.'!B1689="DINAMICA N2",VLOOKUP('.'!C1689,'PRECIOS INDEX GAS'!$A$24:$B$36,2,0),'.'!B1689="DINAMICA N3",VLOOKUP('.'!C1689,'PRECIOS INDEX GAS'!$A$40:$B$52,2,0))</f>
        <v>6.4194225806451621E-2</v>
      </c>
      <c r="F1689" s="8">
        <f>'PRECIOS FIJOS GAS'!$J$11</f>
        <v>0.50484024109589043</v>
      </c>
    </row>
    <row r="1690" spans="1:20">
      <c r="A1690" s="3" t="str">
        <f>C1690&amp;D1690&amp;B1690</f>
        <v>RL04ENERO-26ESTABLE N1</v>
      </c>
      <c r="B1690" s="41" t="s">
        <v>70</v>
      </c>
      <c r="C1690" s="3" t="s">
        <v>121</v>
      </c>
      <c r="D1690" s="38" t="str">
        <f>W23</f>
        <v>ENERO-26</v>
      </c>
      <c r="E1690" s="8">
        <f>'PRECIOS FIJOS GAS'!$B$12</f>
        <v>8.6916999999999994E-2</v>
      </c>
      <c r="F1690" s="8">
        <f>'PRECIOS FIJOS GAS'!$J$12</f>
        <v>1.3487073561643836</v>
      </c>
    </row>
    <row r="1691" spans="1:20">
      <c r="A1691" s="3" t="str">
        <f t="shared" ref="A1691:A1707" si="1004">C1691&amp;D1691&amp;B1691</f>
        <v>RL04ENERO-26ESTABLE N2</v>
      </c>
      <c r="B1691" s="41" t="s">
        <v>71</v>
      </c>
      <c r="C1691" s="3" t="s">
        <v>121</v>
      </c>
      <c r="D1691" s="38" t="str">
        <f>W23</f>
        <v>ENERO-26</v>
      </c>
      <c r="E1691" s="8">
        <f>'PRECIOS FIJOS GAS'!$B$28</f>
        <v>8.2855999999999999E-2</v>
      </c>
      <c r="F1691" s="8">
        <f>'PRECIOS FIJOS GAS'!$J$12</f>
        <v>1.3487073561643836</v>
      </c>
    </row>
    <row r="1692" spans="1:20">
      <c r="A1692" s="3" t="str">
        <f t="shared" si="1004"/>
        <v>RL04ENERO-26ESTABLE N3</v>
      </c>
      <c r="B1692" s="41" t="s">
        <v>72</v>
      </c>
      <c r="C1692" s="3" t="s">
        <v>121</v>
      </c>
      <c r="D1692" s="38" t="str">
        <f>W23</f>
        <v>ENERO-26</v>
      </c>
      <c r="E1692" s="8">
        <f>'PRECIOS FIJOS GAS'!$B$44</f>
        <v>7.4733999999999995E-2</v>
      </c>
      <c r="F1692" s="8">
        <f>'PRECIOS FIJOS GAS'!$J$12</f>
        <v>1.3487073561643836</v>
      </c>
    </row>
    <row r="1693" spans="1:20">
      <c r="A1693" s="3" t="str">
        <f t="shared" si="1004"/>
        <v>RL04ENERO-26DINAMICA N1</v>
      </c>
      <c r="B1693" s="41" t="s">
        <v>82</v>
      </c>
      <c r="C1693" s="3" t="s">
        <v>121</v>
      </c>
      <c r="D1693" s="38" t="str">
        <f>W23</f>
        <v>ENERO-26</v>
      </c>
      <c r="E1693" s="58" cm="1">
        <f t="array" ref="E1693">VLOOKUP('.'!D1693,'PRECIOS INDEX GAS'!$J$8:$K$20,2,0)+_xlfn.IFS('.'!B1693="DINAMICA N1",VLOOKUP('.'!C1693,'PRECIOS INDEX GAS'!$A$8:$B$20,2,0),'.'!B1693="DINAMICA N2",VLOOKUP('.'!C1693,'PRECIOS INDEX GAS'!$A$24:$B$36,2,0),'.'!B1693="DINAMICA N3",VLOOKUP('.'!C1693,'PRECIOS INDEX GAS'!$A$40:$B$52,2,0))</f>
        <v>7.3390225806451617E-2</v>
      </c>
      <c r="F1693" s="8">
        <f>'PRECIOS FIJOS GAS'!$J$12</f>
        <v>1.3487073561643836</v>
      </c>
    </row>
    <row r="1694" spans="1:20">
      <c r="A1694" s="3" t="str">
        <f t="shared" si="1004"/>
        <v>RL04ENERO-26DINAMICA N2</v>
      </c>
      <c r="B1694" s="41" t="s">
        <v>83</v>
      </c>
      <c r="C1694" s="3" t="s">
        <v>121</v>
      </c>
      <c r="D1694" s="38" t="str">
        <f>W23</f>
        <v>ENERO-26</v>
      </c>
      <c r="E1694" s="58" cm="1">
        <f t="array" ref="E1694">VLOOKUP('.'!D1694,'PRECIOS INDEX GAS'!$J$8:$K$20,2,0)+_xlfn.IFS('.'!B1694="DINAMICA N1",VLOOKUP('.'!C1694,'PRECIOS INDEX GAS'!$A$8:$B$20,2,0),'.'!B1694="DINAMICA N2",VLOOKUP('.'!C1694,'PRECIOS INDEX GAS'!$A$24:$B$36,2,0),'.'!B1694="DINAMICA N3",VLOOKUP('.'!C1694,'PRECIOS INDEX GAS'!$A$40:$B$52,2,0))</f>
        <v>6.9329225806451622E-2</v>
      </c>
      <c r="F1694" s="8">
        <f>'PRECIOS FIJOS GAS'!$J$12</f>
        <v>1.3487073561643836</v>
      </c>
    </row>
    <row r="1695" spans="1:20">
      <c r="A1695" s="3" t="str">
        <f t="shared" si="1004"/>
        <v>RL04ENERO-26DINAMICA N3</v>
      </c>
      <c r="B1695" s="41" t="s">
        <v>84</v>
      </c>
      <c r="C1695" s="3" t="s">
        <v>121</v>
      </c>
      <c r="D1695" s="38" t="str">
        <f>W23</f>
        <v>ENERO-26</v>
      </c>
      <c r="E1695" s="58" cm="1">
        <f t="array" ref="E1695">VLOOKUP('.'!D1695,'PRECIOS INDEX GAS'!$J$8:$K$20,2,0)+_xlfn.IFS('.'!B1695="DINAMICA N1",VLOOKUP('.'!C1695,'PRECIOS INDEX GAS'!$A$8:$B$20,2,0),'.'!B1695="DINAMICA N2",VLOOKUP('.'!C1695,'PRECIOS INDEX GAS'!$A$24:$B$36,2,0),'.'!B1695="DINAMICA N3",VLOOKUP('.'!C1695,'PRECIOS INDEX GAS'!$A$40:$B$52,2,0))</f>
        <v>6.1207225806451618E-2</v>
      </c>
      <c r="F1695" s="8">
        <f>'PRECIOS FIJOS GAS'!$J$12</f>
        <v>1.3487073561643836</v>
      </c>
    </row>
    <row r="1696" spans="1:20">
      <c r="A1696" s="3" t="str">
        <f t="shared" si="1004"/>
        <v>RL05ENERO-26ESTABLE N1</v>
      </c>
      <c r="B1696" s="41" t="s">
        <v>70</v>
      </c>
      <c r="C1696" s="3" t="s">
        <v>407</v>
      </c>
      <c r="D1696" s="38" t="str">
        <f>W23</f>
        <v>ENERO-26</v>
      </c>
      <c r="E1696" s="8">
        <f>'PRECIOS FIJOS GAS'!$B$19</f>
        <v>7.4672000000000002E-2</v>
      </c>
      <c r="F1696" s="8">
        <f>'PRECIOS FIJOS GAS'!$J$13</f>
        <v>7.527074128767123</v>
      </c>
    </row>
    <row r="1697" spans="1:6">
      <c r="A1697" s="3" t="str">
        <f t="shared" si="1004"/>
        <v>RL05ENERO-26ESTABLE N2</v>
      </c>
      <c r="B1697" s="41" t="s">
        <v>71</v>
      </c>
      <c r="C1697" s="3" t="s">
        <v>407</v>
      </c>
      <c r="D1697" s="38" t="str">
        <f>W23</f>
        <v>ENERO-26</v>
      </c>
      <c r="E1697" s="8">
        <f>'PRECIOS FIJOS GAS'!$B$35</f>
        <v>7.3657E-2</v>
      </c>
      <c r="F1697" s="8">
        <f>'PRECIOS FIJOS GAS'!$J$13</f>
        <v>7.527074128767123</v>
      </c>
    </row>
    <row r="1698" spans="1:6">
      <c r="A1698" s="3" t="str">
        <f t="shared" si="1004"/>
        <v>RL05ENERO-26ESTABLE N3</v>
      </c>
      <c r="B1698" s="41" t="s">
        <v>72</v>
      </c>
      <c r="C1698" s="3" t="s">
        <v>407</v>
      </c>
      <c r="D1698" s="38" t="str">
        <f>W23</f>
        <v>ENERO-26</v>
      </c>
      <c r="E1698" s="8">
        <f>'PRECIOS FIJOS GAS'!$B$51</f>
        <v>7.2641999999999998E-2</v>
      </c>
      <c r="F1698" s="8">
        <f>'PRECIOS FIJOS GAS'!$J$13</f>
        <v>7.527074128767123</v>
      </c>
    </row>
    <row r="1699" spans="1:6">
      <c r="A1699" s="3" t="str">
        <f t="shared" si="1004"/>
        <v>RL05ENERO-26DINAMICA N1</v>
      </c>
      <c r="B1699" s="41" t="s">
        <v>82</v>
      </c>
      <c r="C1699" s="3" t="s">
        <v>407</v>
      </c>
      <c r="D1699" s="38" t="str">
        <f>W23</f>
        <v>ENERO-26</v>
      </c>
      <c r="E1699" s="58" cm="1">
        <f t="array" ref="E1699">VLOOKUP('.'!D1699,'PRECIOS INDEX GAS'!$J$8:$K$20,2,0)+_xlfn.IFS('.'!B1699="DINAMICA N1",VLOOKUP('.'!C1699,'PRECIOS INDEX GAS'!$A$8:$B$20,2,0),'.'!B1699="DINAMICA N2",VLOOKUP('.'!C1699,'PRECIOS INDEX GAS'!$A$24:$B$36,2,0),'.'!B1699="DINAMICA N3",VLOOKUP('.'!C1699,'PRECIOS INDEX GAS'!$A$40:$B$52,2,0))</f>
        <v>6.1145225806451611E-2</v>
      </c>
      <c r="F1699" s="8">
        <f>'PRECIOS FIJOS GAS'!$J$13</f>
        <v>7.527074128767123</v>
      </c>
    </row>
    <row r="1700" spans="1:6">
      <c r="A1700" s="3" t="str">
        <f t="shared" si="1004"/>
        <v>RL05ENERO-26DINAMICA N2</v>
      </c>
      <c r="B1700" s="41" t="s">
        <v>83</v>
      </c>
      <c r="C1700" s="3" t="s">
        <v>407</v>
      </c>
      <c r="D1700" s="38" t="str">
        <f>W23</f>
        <v>ENERO-26</v>
      </c>
      <c r="E1700" s="58" cm="1">
        <f t="array" ref="E1700">VLOOKUP('.'!D1700,'PRECIOS INDEX GAS'!$J$8:$K$20,2,0)+_xlfn.IFS('.'!B1700="DINAMICA N1",VLOOKUP('.'!C1700,'PRECIOS INDEX GAS'!$A$8:$B$20,2,0),'.'!B1700="DINAMICA N2",VLOOKUP('.'!C1700,'PRECIOS INDEX GAS'!$A$24:$B$36,2,0),'.'!B1700="DINAMICA N3",VLOOKUP('.'!C1700,'PRECIOS INDEX GAS'!$A$40:$B$52,2,0))</f>
        <v>6.0130225806451616E-2</v>
      </c>
      <c r="F1700" s="8">
        <f>'PRECIOS FIJOS GAS'!$J$13</f>
        <v>7.527074128767123</v>
      </c>
    </row>
    <row r="1701" spans="1:6">
      <c r="A1701" s="3" t="str">
        <f t="shared" si="1004"/>
        <v>RL05ENERO-26DINAMICA N3</v>
      </c>
      <c r="B1701" s="41" t="s">
        <v>84</v>
      </c>
      <c r="C1701" s="3" t="s">
        <v>407</v>
      </c>
      <c r="D1701" s="38" t="str">
        <f>W23</f>
        <v>ENERO-26</v>
      </c>
      <c r="E1701" s="58" cm="1">
        <f t="array" ref="E1701">VLOOKUP('.'!D1701,'PRECIOS INDEX GAS'!$J$8:$K$20,2,0)+_xlfn.IFS('.'!B1701="DINAMICA N1",VLOOKUP('.'!C1701,'PRECIOS INDEX GAS'!$A$8:$B$20,2,0),'.'!B1701="DINAMICA N2",VLOOKUP('.'!C1701,'PRECIOS INDEX GAS'!$A$24:$B$36,2,0),'.'!B1701="DINAMICA N3",VLOOKUP('.'!C1701,'PRECIOS INDEX GAS'!$A$40:$B$52,2,0))</f>
        <v>5.9115225806451621E-2</v>
      </c>
      <c r="F1701" s="8">
        <f>'PRECIOS FIJOS GAS'!$J$13</f>
        <v>7.527074128767123</v>
      </c>
    </row>
    <row r="1702" spans="1:6">
      <c r="A1702" s="3" t="str">
        <f t="shared" si="1004"/>
        <v>RL06ENERO-26ESTABLE N1</v>
      </c>
      <c r="B1702" s="41" t="s">
        <v>70</v>
      </c>
      <c r="C1702" s="3" t="s">
        <v>408</v>
      </c>
      <c r="D1702" s="38" t="str">
        <f>W23</f>
        <v>ENERO-26</v>
      </c>
      <c r="E1702" s="8">
        <f>'PRECIOS FIJOS GAS'!$B$20</f>
        <v>6.6526000000000002E-2</v>
      </c>
      <c r="F1702" s="8">
        <f>'PRECIOS FIJOS GAS'!$J$14</f>
        <v>36.208825117808217</v>
      </c>
    </row>
    <row r="1703" spans="1:6" ht="13.15" customHeight="1">
      <c r="A1703" s="3" t="str">
        <f t="shared" si="1004"/>
        <v>RL06ENERO-26ESTABLE N2</v>
      </c>
      <c r="B1703" s="41" t="s">
        <v>71</v>
      </c>
      <c r="C1703" s="3" t="s">
        <v>408</v>
      </c>
      <c r="D1703" s="38" t="str">
        <f>W23</f>
        <v>ENERO-26</v>
      </c>
      <c r="E1703" s="8">
        <f>'PRECIOS FIJOS GAS'!$B$36</f>
        <v>6.5511E-2</v>
      </c>
      <c r="F1703" s="8">
        <f>'PRECIOS FIJOS GAS'!$J$14</f>
        <v>36.208825117808217</v>
      </c>
    </row>
    <row r="1704" spans="1:6">
      <c r="A1704" s="3" t="str">
        <f t="shared" si="1004"/>
        <v>RL06ENERO-26ESTABLE N3</v>
      </c>
      <c r="B1704" s="41" t="s">
        <v>72</v>
      </c>
      <c r="C1704" s="3" t="s">
        <v>408</v>
      </c>
      <c r="D1704" s="38" t="str">
        <f>W23</f>
        <v>ENERO-26</v>
      </c>
      <c r="E1704" s="8">
        <f>'PRECIOS FIJOS GAS'!$B$52</f>
        <v>6.4495999999999998E-2</v>
      </c>
      <c r="F1704" s="8">
        <f>'PRECIOS FIJOS GAS'!$J$14</f>
        <v>36.208825117808217</v>
      </c>
    </row>
    <row r="1705" spans="1:6">
      <c r="A1705" s="3" t="str">
        <f t="shared" si="1004"/>
        <v>RL06ENERO-26DINAMICA N1</v>
      </c>
      <c r="B1705" s="41" t="s">
        <v>82</v>
      </c>
      <c r="C1705" s="3" t="s">
        <v>408</v>
      </c>
      <c r="D1705" s="38" t="str">
        <f>W23</f>
        <v>ENERO-26</v>
      </c>
      <c r="E1705" s="58" cm="1">
        <f t="array" ref="E1705">VLOOKUP('.'!D1705,'PRECIOS INDEX GAS'!$J$8:$K$20,2,0)+_xlfn.IFS('.'!B1705="DINAMICA N1",VLOOKUP('.'!C1705,'PRECIOS INDEX GAS'!$A$8:$B$20,2,0),'.'!B1705="DINAMICA N2",VLOOKUP('.'!C1705,'PRECIOS INDEX GAS'!$A$24:$B$36,2,0),'.'!B1705="DINAMICA N3",VLOOKUP('.'!C1705,'PRECIOS INDEX GAS'!$A$40:$B$52,2,0))</f>
        <v>5.2999225806451618E-2</v>
      </c>
      <c r="F1705" s="8">
        <f>'PRECIOS FIJOS GAS'!$J$14</f>
        <v>36.208825117808217</v>
      </c>
    </row>
    <row r="1706" spans="1:6">
      <c r="A1706" s="3" t="str">
        <f t="shared" si="1004"/>
        <v>RL06ENERO-26DINAMICA N2</v>
      </c>
      <c r="B1706" s="41" t="s">
        <v>83</v>
      </c>
      <c r="C1706" s="3" t="s">
        <v>408</v>
      </c>
      <c r="D1706" s="38" t="str">
        <f>W23</f>
        <v>ENERO-26</v>
      </c>
      <c r="E1706" s="58" cm="1">
        <f t="array" ref="E1706">VLOOKUP('.'!D1706,'PRECIOS INDEX GAS'!$J$8:$K$20,2,0)+_xlfn.IFS('.'!B1706="DINAMICA N1",VLOOKUP('.'!C1706,'PRECIOS INDEX GAS'!$A$8:$B$20,2,0),'.'!B1706="DINAMICA N2",VLOOKUP('.'!C1706,'PRECIOS INDEX GAS'!$A$24:$B$36,2,0),'.'!B1706="DINAMICA N3",VLOOKUP('.'!C1706,'PRECIOS INDEX GAS'!$A$40:$B$52,2,0))</f>
        <v>5.1984225806451616E-2</v>
      </c>
      <c r="F1706" s="8">
        <f>'PRECIOS FIJOS GAS'!$J$14</f>
        <v>36.208825117808217</v>
      </c>
    </row>
    <row r="1707" spans="1:6">
      <c r="A1707" s="3" t="str">
        <f t="shared" si="1004"/>
        <v>RL06ENERO-26DINAMICA N3</v>
      </c>
      <c r="B1707" s="41" t="s">
        <v>84</v>
      </c>
      <c r="C1707" s="3" t="s">
        <v>408</v>
      </c>
      <c r="D1707" s="38" t="str">
        <f>W23</f>
        <v>ENERO-26</v>
      </c>
      <c r="E1707" s="58" cm="1">
        <f t="array" ref="E1707">VLOOKUP('.'!D1707,'PRECIOS INDEX GAS'!$J$8:$K$20,2,0)+_xlfn.IFS('.'!B1707="DINAMICA N1",VLOOKUP('.'!C1707,'PRECIOS INDEX GAS'!$A$8:$B$20,2,0),'.'!B1707="DINAMICA N2",VLOOKUP('.'!C1707,'PRECIOS INDEX GAS'!$A$24:$B$36,2,0),'.'!B1707="DINAMICA N3",VLOOKUP('.'!C1707,'PRECIOS INDEX GAS'!$A$40:$B$52,2,0))</f>
        <v>5.0969225806451621E-2</v>
      </c>
      <c r="F1707" s="8">
        <f>'PRECIOS FIJOS GAS'!$J$14</f>
        <v>36.208825117808217</v>
      </c>
    </row>
    <row r="1708" spans="1:6">
      <c r="A1708" s="3" t="str">
        <f>C1708&amp;D1708&amp;B1708</f>
        <v>RL01FEBRERO-26ESTABLE N1</v>
      </c>
      <c r="B1708" s="41" t="s">
        <v>70</v>
      </c>
      <c r="C1708" s="3" t="s">
        <v>118</v>
      </c>
      <c r="D1708" s="38" t="str">
        <f>W24</f>
        <v>FEBRERO-26</v>
      </c>
      <c r="E1708" s="8">
        <f>'PRECIOS FIJOS GAS'!$B$9</f>
        <v>0.10957500000000001</v>
      </c>
      <c r="F1708" s="8">
        <f>'PRECIOS FIJOS GAS'!$J$9</f>
        <v>7.3335194520547944E-2</v>
      </c>
    </row>
    <row r="1709" spans="1:6">
      <c r="A1709" s="3" t="str">
        <f t="shared" ref="A1709:A1725" si="1005">C1709&amp;D1709&amp;B1709</f>
        <v>RL01FEBRERO-26ESTABLE N2</v>
      </c>
      <c r="B1709" s="41" t="s">
        <v>71</v>
      </c>
      <c r="C1709" s="3" t="s">
        <v>118</v>
      </c>
      <c r="D1709" s="38" t="str">
        <f>W24</f>
        <v>FEBRERO-26</v>
      </c>
      <c r="E1709" s="8">
        <f>'PRECIOS FIJOS GAS'!$B$25</f>
        <v>9.7392000000000006E-2</v>
      </c>
      <c r="F1709" s="8">
        <f>'PRECIOS FIJOS GAS'!$J$9</f>
        <v>7.3335194520547944E-2</v>
      </c>
    </row>
    <row r="1710" spans="1:6">
      <c r="A1710" s="3" t="str">
        <f t="shared" si="1005"/>
        <v>RL01FEBRERO-26ESTABLE N3</v>
      </c>
      <c r="B1710" s="41" t="s">
        <v>72</v>
      </c>
      <c r="C1710" s="3" t="s">
        <v>118</v>
      </c>
      <c r="D1710" s="38" t="str">
        <f>W24</f>
        <v>FEBRERO-26</v>
      </c>
      <c r="E1710" s="8">
        <f>'PRECIOS FIJOS GAS'!$B$41</f>
        <v>8.7239999999999998E-2</v>
      </c>
      <c r="F1710" s="8">
        <f>'PRECIOS FIJOS GAS'!$J$9</f>
        <v>7.3335194520547944E-2</v>
      </c>
    </row>
    <row r="1711" spans="1:6">
      <c r="A1711" s="3" t="str">
        <f t="shared" si="1005"/>
        <v>RL01FEBRERO-26DINAMICA N1</v>
      </c>
      <c r="B1711" s="41" t="s">
        <v>82</v>
      </c>
      <c r="C1711" s="3" t="s">
        <v>118</v>
      </c>
      <c r="D1711" s="38" t="str">
        <f>W24</f>
        <v>FEBRERO-26</v>
      </c>
      <c r="E1711" s="58" cm="1">
        <f t="array" ref="E1711">VLOOKUP('.'!D1711,'PRECIOS INDEX GAS'!$J$8:$K$20,2,0)+_xlfn.IFS('.'!B1711="DINAMICA N1",VLOOKUP('.'!C1711,'PRECIOS INDEX GAS'!$A$8:$B$20,2,0),'.'!B1711="DINAMICA N2",VLOOKUP('.'!C1711,'PRECIOS INDEX GAS'!$A$24:$B$36,2,0),'.'!B1711="DINAMICA N3",VLOOKUP('.'!C1711,'PRECIOS INDEX GAS'!$A$40:$B$52,2,0))</f>
        <v>9.2551785714285711E-2</v>
      </c>
      <c r="F1711" s="8">
        <f>'PRECIOS FIJOS GAS'!$J$9</f>
        <v>7.3335194520547944E-2</v>
      </c>
    </row>
    <row r="1712" spans="1:6">
      <c r="A1712" s="3" t="str">
        <f t="shared" si="1005"/>
        <v>RL01FEBRERO-26DINAMICA N2</v>
      </c>
      <c r="B1712" s="41" t="s">
        <v>83</v>
      </c>
      <c r="C1712" s="3" t="s">
        <v>118</v>
      </c>
      <c r="D1712" s="38" t="str">
        <f>W24</f>
        <v>FEBRERO-26</v>
      </c>
      <c r="E1712" s="58" cm="1">
        <f t="array" ref="E1712">VLOOKUP('.'!D1712,'PRECIOS INDEX GAS'!$J$8:$K$20,2,0)+_xlfn.IFS('.'!B1712="DINAMICA N1",VLOOKUP('.'!C1712,'PRECIOS INDEX GAS'!$A$8:$B$20,2,0),'.'!B1712="DINAMICA N2",VLOOKUP('.'!C1712,'PRECIOS INDEX GAS'!$A$24:$B$36,2,0),'.'!B1712="DINAMICA N3",VLOOKUP('.'!C1712,'PRECIOS INDEX GAS'!$A$40:$B$52,2,0))</f>
        <v>8.0368785714285712E-2</v>
      </c>
      <c r="F1712" s="8">
        <f>'PRECIOS FIJOS GAS'!$J$9</f>
        <v>7.3335194520547944E-2</v>
      </c>
    </row>
    <row r="1713" spans="1:6">
      <c r="A1713" s="3" t="str">
        <f t="shared" si="1005"/>
        <v>RL01FEBRERO-26DINAMICA N3</v>
      </c>
      <c r="B1713" s="41" t="s">
        <v>84</v>
      </c>
      <c r="C1713" s="3" t="s">
        <v>118</v>
      </c>
      <c r="D1713" s="38" t="str">
        <f>W24</f>
        <v>FEBRERO-26</v>
      </c>
      <c r="E1713" s="58" cm="1">
        <f t="array" ref="E1713">VLOOKUP('.'!D1713,'PRECIOS INDEX GAS'!$J$8:$K$20,2,0)+_xlfn.IFS('.'!B1713="DINAMICA N1",VLOOKUP('.'!C1713,'PRECIOS INDEX GAS'!$A$8:$B$20,2,0),'.'!B1713="DINAMICA N2",VLOOKUP('.'!C1713,'PRECIOS INDEX GAS'!$A$24:$B$36,2,0),'.'!B1713="DINAMICA N3",VLOOKUP('.'!C1713,'PRECIOS INDEX GAS'!$A$40:$B$52,2,0))</f>
        <v>7.0216785714285718E-2</v>
      </c>
      <c r="F1713" s="8">
        <f>'PRECIOS FIJOS GAS'!$J$9</f>
        <v>7.3335194520547944E-2</v>
      </c>
    </row>
    <row r="1714" spans="1:6">
      <c r="A1714" s="3" t="str">
        <f t="shared" si="1005"/>
        <v>RL02FEBRERO-26ESTABLE N1</v>
      </c>
      <c r="B1714" s="41" t="s">
        <v>70</v>
      </c>
      <c r="C1714" s="3" t="s">
        <v>119</v>
      </c>
      <c r="D1714" s="38" t="str">
        <f>W24</f>
        <v>FEBRERO-26</v>
      </c>
      <c r="E1714" s="8">
        <f>'PRECIOS FIJOS GAS'!$B$10</f>
        <v>0.10750700000000001</v>
      </c>
      <c r="F1714" s="8">
        <f>'PRECIOS FIJOS GAS'!$J$10</f>
        <v>0.19099350136986301</v>
      </c>
    </row>
    <row r="1715" spans="1:6">
      <c r="A1715" s="3" t="str">
        <f t="shared" si="1005"/>
        <v>RL02FEBRERO-26ESTABLE N2</v>
      </c>
      <c r="B1715" s="41" t="s">
        <v>71</v>
      </c>
      <c r="C1715" s="3" t="s">
        <v>119</v>
      </c>
      <c r="D1715" s="38" t="str">
        <f>W24</f>
        <v>FEBRERO-26</v>
      </c>
      <c r="E1715" s="8">
        <f>'PRECIOS FIJOS GAS'!$B$26</f>
        <v>9.5324000000000006E-2</v>
      </c>
      <c r="F1715" s="8">
        <f>'PRECIOS FIJOS GAS'!$J$10</f>
        <v>0.19099350136986301</v>
      </c>
    </row>
    <row r="1716" spans="1:6">
      <c r="A1716" s="3" t="str">
        <f t="shared" si="1005"/>
        <v>RL02FEBRERO-26ESTABLE N3</v>
      </c>
      <c r="B1716" s="41" t="s">
        <v>72</v>
      </c>
      <c r="C1716" s="3" t="s">
        <v>119</v>
      </c>
      <c r="D1716" s="38" t="str">
        <f>W24</f>
        <v>FEBRERO-26</v>
      </c>
      <c r="E1716" s="8">
        <f>'PRECIOS FIJOS GAS'!$B$42</f>
        <v>8.5171999999999998E-2</v>
      </c>
      <c r="F1716" s="8">
        <f>'PRECIOS FIJOS GAS'!$J$10</f>
        <v>0.19099350136986301</v>
      </c>
    </row>
    <row r="1717" spans="1:6">
      <c r="A1717" s="3" t="str">
        <f t="shared" si="1005"/>
        <v>RL02FEBRERO-26DINAMICA N1</v>
      </c>
      <c r="B1717" s="41" t="s">
        <v>82</v>
      </c>
      <c r="C1717" s="3" t="s">
        <v>119</v>
      </c>
      <c r="D1717" s="38" t="str">
        <f>W24</f>
        <v>FEBRERO-26</v>
      </c>
      <c r="E1717" s="58" cm="1">
        <f t="array" ref="E1717">VLOOKUP('.'!D1717,'PRECIOS INDEX GAS'!$J$8:$K$20,2,0)+_xlfn.IFS('.'!B1717="DINAMICA N1",VLOOKUP('.'!C1717,'PRECIOS INDEX GAS'!$A$8:$B$20,2,0),'.'!B1717="DINAMICA N2",VLOOKUP('.'!C1717,'PRECIOS INDEX GAS'!$A$24:$B$36,2,0),'.'!B1717="DINAMICA N3",VLOOKUP('.'!C1717,'PRECIOS INDEX GAS'!$A$40:$B$52,2,0))</f>
        <v>9.0483785714285725E-2</v>
      </c>
      <c r="F1717" s="8">
        <f>'PRECIOS FIJOS GAS'!$J$10</f>
        <v>0.19099350136986301</v>
      </c>
    </row>
    <row r="1718" spans="1:6">
      <c r="A1718" s="3" t="str">
        <f t="shared" si="1005"/>
        <v>RL02FEBRERO-26DINAMICA N2</v>
      </c>
      <c r="B1718" s="41" t="s">
        <v>83</v>
      </c>
      <c r="C1718" s="3" t="s">
        <v>119</v>
      </c>
      <c r="D1718" s="38" t="str">
        <f>W24</f>
        <v>FEBRERO-26</v>
      </c>
      <c r="E1718" s="58" cm="1">
        <f t="array" ref="E1718">VLOOKUP('.'!D1718,'PRECIOS INDEX GAS'!$J$8:$K$20,2,0)+_xlfn.IFS('.'!B1718="DINAMICA N1",VLOOKUP('.'!C1718,'PRECIOS INDEX GAS'!$A$8:$B$20,2,0),'.'!B1718="DINAMICA N2",VLOOKUP('.'!C1718,'PRECIOS INDEX GAS'!$A$24:$B$36,2,0),'.'!B1718="DINAMICA N3",VLOOKUP('.'!C1718,'PRECIOS INDEX GAS'!$A$40:$B$52,2,0))</f>
        <v>7.8300785714285726E-2</v>
      </c>
      <c r="F1718" s="8">
        <f>'PRECIOS FIJOS GAS'!$J$10</f>
        <v>0.19099350136986301</v>
      </c>
    </row>
    <row r="1719" spans="1:6">
      <c r="A1719" s="3" t="str">
        <f t="shared" si="1005"/>
        <v>RL02FEBRERO-26DINAMICA N3</v>
      </c>
      <c r="B1719" s="41" t="s">
        <v>84</v>
      </c>
      <c r="C1719" s="3" t="s">
        <v>119</v>
      </c>
      <c r="D1719" s="38" t="str">
        <f>W24</f>
        <v>FEBRERO-26</v>
      </c>
      <c r="E1719" s="58" cm="1">
        <f t="array" ref="E1719">VLOOKUP('.'!D1719,'PRECIOS INDEX GAS'!$J$8:$K$20,2,0)+_xlfn.IFS('.'!B1719="DINAMICA N1",VLOOKUP('.'!C1719,'PRECIOS INDEX GAS'!$A$8:$B$20,2,0),'.'!B1719="DINAMICA N2",VLOOKUP('.'!C1719,'PRECIOS INDEX GAS'!$A$24:$B$36,2,0),'.'!B1719="DINAMICA N3",VLOOKUP('.'!C1719,'PRECIOS INDEX GAS'!$A$40:$B$52,2,0))</f>
        <v>6.8148785714285717E-2</v>
      </c>
      <c r="F1719" s="8">
        <f>'PRECIOS FIJOS GAS'!$J$10</f>
        <v>0.19099350136986301</v>
      </c>
    </row>
    <row r="1720" spans="1:6">
      <c r="A1720" s="3" t="str">
        <f t="shared" si="1005"/>
        <v>RL03FEBRERO-26ESTABLE N1</v>
      </c>
      <c r="B1720" s="41" t="s">
        <v>70</v>
      </c>
      <c r="C1720" s="3" t="s">
        <v>120</v>
      </c>
      <c r="D1720" s="38" t="str">
        <f>W24</f>
        <v>FEBRERO-26</v>
      </c>
      <c r="E1720" s="8">
        <f>'PRECIOS FIJOS GAS'!$B$11</f>
        <v>9.7009999999999999E-2</v>
      </c>
      <c r="F1720" s="8">
        <f>'PRECIOS FIJOS GAS'!$J$11</f>
        <v>0.50484024109589043</v>
      </c>
    </row>
    <row r="1721" spans="1:6">
      <c r="A1721" s="3" t="str">
        <f t="shared" si="1005"/>
        <v>RL03FEBRERO-26ESTABLE N2</v>
      </c>
      <c r="B1721" s="41" t="s">
        <v>71</v>
      </c>
      <c r="C1721" s="3" t="s">
        <v>120</v>
      </c>
      <c r="D1721" s="38" t="str">
        <f>W24</f>
        <v>FEBRERO-26</v>
      </c>
      <c r="E1721" s="8">
        <f>'PRECIOS FIJOS GAS'!$B$27</f>
        <v>8.6858000000000005E-2</v>
      </c>
      <c r="F1721" s="8">
        <f>'PRECIOS FIJOS GAS'!$J$11</f>
        <v>0.50484024109589043</v>
      </c>
    </row>
    <row r="1722" spans="1:6">
      <c r="A1722" s="3" t="str">
        <f t="shared" si="1005"/>
        <v>RL03FEBRERO-26ESTABLE N3</v>
      </c>
      <c r="B1722" s="41" t="s">
        <v>72</v>
      </c>
      <c r="C1722" s="3" t="s">
        <v>120</v>
      </c>
      <c r="D1722" s="38" t="str">
        <f>W24</f>
        <v>FEBRERO-26</v>
      </c>
      <c r="E1722" s="8">
        <f>'PRECIOS FIJOS GAS'!$B$43</f>
        <v>7.7720999999999998E-2</v>
      </c>
      <c r="F1722" s="8">
        <f>'PRECIOS FIJOS GAS'!$J$11</f>
        <v>0.50484024109589043</v>
      </c>
    </row>
    <row r="1723" spans="1:6">
      <c r="A1723" s="3" t="str">
        <f t="shared" si="1005"/>
        <v>RL03FEBRERO-26DINAMICA N1</v>
      </c>
      <c r="B1723" s="41" t="s">
        <v>82</v>
      </c>
      <c r="C1723" s="3" t="s">
        <v>120</v>
      </c>
      <c r="D1723" s="38" t="str">
        <f>W24</f>
        <v>FEBRERO-26</v>
      </c>
      <c r="E1723" s="58" cm="1">
        <f t="array" ref="E1723">VLOOKUP('.'!D1723,'PRECIOS INDEX GAS'!$J$8:$K$20,2,0)+_xlfn.IFS('.'!B1723="DINAMICA N1",VLOOKUP('.'!C1723,'PRECIOS INDEX GAS'!$A$8:$B$20,2,0),'.'!B1723="DINAMICA N2",VLOOKUP('.'!C1723,'PRECIOS INDEX GAS'!$A$24:$B$36,2,0),'.'!B1723="DINAMICA N3",VLOOKUP('.'!C1723,'PRECIOS INDEX GAS'!$A$40:$B$52,2,0))</f>
        <v>7.9986785714285719E-2</v>
      </c>
      <c r="F1723" s="8">
        <f>'PRECIOS FIJOS GAS'!$J$11</f>
        <v>0.50484024109589043</v>
      </c>
    </row>
    <row r="1724" spans="1:6">
      <c r="A1724" s="3" t="str">
        <f t="shared" si="1005"/>
        <v>RL03FEBRERO-26DINAMICA N2</v>
      </c>
      <c r="B1724" s="41" t="s">
        <v>83</v>
      </c>
      <c r="C1724" s="3" t="s">
        <v>120</v>
      </c>
      <c r="D1724" s="38" t="str">
        <f>W24</f>
        <v>FEBRERO-26</v>
      </c>
      <c r="E1724" s="58" cm="1">
        <f t="array" ref="E1724">VLOOKUP('.'!D1724,'PRECIOS INDEX GAS'!$J$8:$K$20,2,0)+_xlfn.IFS('.'!B1724="DINAMICA N1",VLOOKUP('.'!C1724,'PRECIOS INDEX GAS'!$A$8:$B$20,2,0),'.'!B1724="DINAMICA N2",VLOOKUP('.'!C1724,'PRECIOS INDEX GAS'!$A$24:$B$36,2,0),'.'!B1724="DINAMICA N3",VLOOKUP('.'!C1724,'PRECIOS INDEX GAS'!$A$40:$B$52,2,0))</f>
        <v>6.9834785714285724E-2</v>
      </c>
      <c r="F1724" s="8">
        <f>'PRECIOS FIJOS GAS'!$J$11</f>
        <v>0.50484024109589043</v>
      </c>
    </row>
    <row r="1725" spans="1:6">
      <c r="A1725" s="3" t="str">
        <f t="shared" si="1005"/>
        <v>RL03FEBRERO-26DINAMICA N3</v>
      </c>
      <c r="B1725" s="41" t="s">
        <v>84</v>
      </c>
      <c r="C1725" s="3" t="s">
        <v>120</v>
      </c>
      <c r="D1725" s="38" t="str">
        <f>W24</f>
        <v>FEBRERO-26</v>
      </c>
      <c r="E1725" s="58" cm="1">
        <f t="array" ref="E1725">VLOOKUP('.'!D1725,'PRECIOS INDEX GAS'!$J$8:$K$20,2,0)+_xlfn.IFS('.'!B1725="DINAMICA N1",VLOOKUP('.'!C1725,'PRECIOS INDEX GAS'!$A$8:$B$20,2,0),'.'!B1725="DINAMICA N2",VLOOKUP('.'!C1725,'PRECIOS INDEX GAS'!$A$24:$B$36,2,0),'.'!B1725="DINAMICA N3",VLOOKUP('.'!C1725,'PRECIOS INDEX GAS'!$A$40:$B$52,2,0))</f>
        <v>6.0697785714285718E-2</v>
      </c>
      <c r="F1725" s="8">
        <f>'PRECIOS FIJOS GAS'!$J$11</f>
        <v>0.50484024109589043</v>
      </c>
    </row>
    <row r="1726" spans="1:6">
      <c r="A1726" s="3" t="str">
        <f>C1726&amp;D1726&amp;B1726</f>
        <v>RL04FEBRERO-26ESTABLE N1</v>
      </c>
      <c r="B1726" s="41" t="s">
        <v>70</v>
      </c>
      <c r="C1726" s="3" t="s">
        <v>121</v>
      </c>
      <c r="D1726" s="38" t="str">
        <f>W24</f>
        <v>FEBRERO-26</v>
      </c>
      <c r="E1726" s="8">
        <f>'PRECIOS FIJOS GAS'!$B$12</f>
        <v>8.6916999999999994E-2</v>
      </c>
      <c r="F1726" s="8">
        <f>'PRECIOS FIJOS GAS'!$J$12</f>
        <v>1.3487073561643836</v>
      </c>
    </row>
    <row r="1727" spans="1:6">
      <c r="A1727" s="3" t="str">
        <f t="shared" ref="A1727:A1743" si="1006">C1727&amp;D1727&amp;B1727</f>
        <v>RL04FEBRERO-26ESTABLE N2</v>
      </c>
      <c r="B1727" s="41" t="s">
        <v>71</v>
      </c>
      <c r="C1727" s="3" t="s">
        <v>121</v>
      </c>
      <c r="D1727" s="38" t="str">
        <f>W24</f>
        <v>FEBRERO-26</v>
      </c>
      <c r="E1727" s="8">
        <f>'PRECIOS FIJOS GAS'!$B$28</f>
        <v>8.2855999999999999E-2</v>
      </c>
      <c r="F1727" s="8">
        <f>'PRECIOS FIJOS GAS'!$J$12</f>
        <v>1.3487073561643836</v>
      </c>
    </row>
    <row r="1728" spans="1:6">
      <c r="A1728" s="3" t="str">
        <f t="shared" si="1006"/>
        <v>RL04FEBRERO-26ESTABLE N3</v>
      </c>
      <c r="B1728" s="41" t="s">
        <v>72</v>
      </c>
      <c r="C1728" s="3" t="s">
        <v>121</v>
      </c>
      <c r="D1728" s="38" t="str">
        <f>W24</f>
        <v>FEBRERO-26</v>
      </c>
      <c r="E1728" s="8">
        <f>'PRECIOS FIJOS GAS'!$B$44</f>
        <v>7.4733999999999995E-2</v>
      </c>
      <c r="F1728" s="8">
        <f>'PRECIOS FIJOS GAS'!$J$12</f>
        <v>1.3487073561643836</v>
      </c>
    </row>
    <row r="1729" spans="1:6">
      <c r="A1729" s="3" t="str">
        <f t="shared" si="1006"/>
        <v>RL04FEBRERO-26DINAMICA N1</v>
      </c>
      <c r="B1729" s="41" t="s">
        <v>82</v>
      </c>
      <c r="C1729" s="3" t="s">
        <v>121</v>
      </c>
      <c r="D1729" s="38" t="str">
        <f>W24</f>
        <v>FEBRERO-26</v>
      </c>
      <c r="E1729" s="58" cm="1">
        <f t="array" ref="E1729">VLOOKUP('.'!D1729,'PRECIOS INDEX GAS'!$J$8:$K$20,2,0)+_xlfn.IFS('.'!B1729="DINAMICA N1",VLOOKUP('.'!C1729,'PRECIOS INDEX GAS'!$A$8:$B$20,2,0),'.'!B1729="DINAMICA N2",VLOOKUP('.'!C1729,'PRECIOS INDEX GAS'!$A$24:$B$36,2,0),'.'!B1729="DINAMICA N3",VLOOKUP('.'!C1729,'PRECIOS INDEX GAS'!$A$40:$B$52,2,0))</f>
        <v>6.9893785714285728E-2</v>
      </c>
      <c r="F1729" s="8">
        <f>'PRECIOS FIJOS GAS'!$J$12</f>
        <v>1.3487073561643836</v>
      </c>
    </row>
    <row r="1730" spans="1:6">
      <c r="A1730" s="3" t="str">
        <f t="shared" si="1006"/>
        <v>RL04FEBRERO-26DINAMICA N2</v>
      </c>
      <c r="B1730" s="41" t="s">
        <v>83</v>
      </c>
      <c r="C1730" s="3" t="s">
        <v>121</v>
      </c>
      <c r="D1730" s="38" t="str">
        <f>W24</f>
        <v>FEBRERO-26</v>
      </c>
      <c r="E1730" s="58" cm="1">
        <f t="array" ref="E1730">VLOOKUP('.'!D1730,'PRECIOS INDEX GAS'!$J$8:$K$20,2,0)+_xlfn.IFS('.'!B1730="DINAMICA N1",VLOOKUP('.'!C1730,'PRECIOS INDEX GAS'!$A$8:$B$20,2,0),'.'!B1730="DINAMICA N2",VLOOKUP('.'!C1730,'PRECIOS INDEX GAS'!$A$24:$B$36,2,0),'.'!B1730="DINAMICA N3",VLOOKUP('.'!C1730,'PRECIOS INDEX GAS'!$A$40:$B$52,2,0))</f>
        <v>6.5832785714285719E-2</v>
      </c>
      <c r="F1730" s="8">
        <f>'PRECIOS FIJOS GAS'!$J$12</f>
        <v>1.3487073561643836</v>
      </c>
    </row>
    <row r="1731" spans="1:6">
      <c r="A1731" s="3" t="str">
        <f t="shared" si="1006"/>
        <v>RL04FEBRERO-26DINAMICA N3</v>
      </c>
      <c r="B1731" s="41" t="s">
        <v>84</v>
      </c>
      <c r="C1731" s="3" t="s">
        <v>121</v>
      </c>
      <c r="D1731" s="38" t="str">
        <f>W24</f>
        <v>FEBRERO-26</v>
      </c>
      <c r="E1731" s="58" cm="1">
        <f t="array" ref="E1731">VLOOKUP('.'!D1731,'PRECIOS INDEX GAS'!$J$8:$K$20,2,0)+_xlfn.IFS('.'!B1731="DINAMICA N1",VLOOKUP('.'!C1731,'PRECIOS INDEX GAS'!$A$8:$B$20,2,0),'.'!B1731="DINAMICA N2",VLOOKUP('.'!C1731,'PRECIOS INDEX GAS'!$A$24:$B$36,2,0),'.'!B1731="DINAMICA N3",VLOOKUP('.'!C1731,'PRECIOS INDEX GAS'!$A$40:$B$52,2,0))</f>
        <v>5.7710785714285721E-2</v>
      </c>
      <c r="F1731" s="8">
        <f>'PRECIOS FIJOS GAS'!$J$12</f>
        <v>1.3487073561643836</v>
      </c>
    </row>
    <row r="1732" spans="1:6">
      <c r="A1732" s="3" t="str">
        <f t="shared" si="1006"/>
        <v>RL05FEBRERO-26ESTABLE N1</v>
      </c>
      <c r="B1732" s="41" t="s">
        <v>70</v>
      </c>
      <c r="C1732" s="3" t="s">
        <v>407</v>
      </c>
      <c r="D1732" s="38" t="str">
        <f>W24</f>
        <v>FEBRERO-26</v>
      </c>
      <c r="E1732" s="8">
        <f>'PRECIOS FIJOS GAS'!$B$19</f>
        <v>7.4672000000000002E-2</v>
      </c>
      <c r="F1732" s="8">
        <f>'PRECIOS FIJOS GAS'!$J$13</f>
        <v>7.527074128767123</v>
      </c>
    </row>
    <row r="1733" spans="1:6">
      <c r="A1733" s="3" t="str">
        <f t="shared" si="1006"/>
        <v>RL05FEBRERO-26ESTABLE N2</v>
      </c>
      <c r="B1733" s="41" t="s">
        <v>71</v>
      </c>
      <c r="C1733" s="3" t="s">
        <v>407</v>
      </c>
      <c r="D1733" s="38" t="str">
        <f>W24</f>
        <v>FEBRERO-26</v>
      </c>
      <c r="E1733" s="8">
        <f>'PRECIOS FIJOS GAS'!$B$35</f>
        <v>7.3657E-2</v>
      </c>
      <c r="F1733" s="8">
        <f>'PRECIOS FIJOS GAS'!$J$13</f>
        <v>7.527074128767123</v>
      </c>
    </row>
    <row r="1734" spans="1:6">
      <c r="A1734" s="3" t="str">
        <f t="shared" si="1006"/>
        <v>RL05FEBRERO-26ESTABLE N3</v>
      </c>
      <c r="B1734" s="41" t="s">
        <v>72</v>
      </c>
      <c r="C1734" s="3" t="s">
        <v>407</v>
      </c>
      <c r="D1734" s="38" t="str">
        <f>W24</f>
        <v>FEBRERO-26</v>
      </c>
      <c r="E1734" s="8">
        <f>'PRECIOS FIJOS GAS'!$B$51</f>
        <v>7.2641999999999998E-2</v>
      </c>
      <c r="F1734" s="8">
        <f>'PRECIOS FIJOS GAS'!$J$13</f>
        <v>7.527074128767123</v>
      </c>
    </row>
    <row r="1735" spans="1:6">
      <c r="A1735" s="3" t="str">
        <f t="shared" si="1006"/>
        <v>RL05FEBRERO-26DINAMICA N1</v>
      </c>
      <c r="B1735" s="41" t="s">
        <v>82</v>
      </c>
      <c r="C1735" s="3" t="s">
        <v>407</v>
      </c>
      <c r="D1735" s="38" t="str">
        <f>W24</f>
        <v>FEBRERO-26</v>
      </c>
      <c r="E1735" s="58" cm="1">
        <f t="array" ref="E1735">VLOOKUP('.'!D1735,'PRECIOS INDEX GAS'!$J$8:$K$20,2,0)+_xlfn.IFS('.'!B1735="DINAMICA N1",VLOOKUP('.'!C1735,'PRECIOS INDEX GAS'!$A$8:$B$20,2,0),'.'!B1735="DINAMICA N2",VLOOKUP('.'!C1735,'PRECIOS INDEX GAS'!$A$24:$B$36,2,0),'.'!B1735="DINAMICA N3",VLOOKUP('.'!C1735,'PRECIOS INDEX GAS'!$A$40:$B$52,2,0))</f>
        <v>5.7648785714285722E-2</v>
      </c>
      <c r="F1735" s="8">
        <f>'PRECIOS FIJOS GAS'!$J$13</f>
        <v>7.527074128767123</v>
      </c>
    </row>
    <row r="1736" spans="1:6">
      <c r="A1736" s="3" t="str">
        <f t="shared" si="1006"/>
        <v>RL05FEBRERO-26DINAMICA N2</v>
      </c>
      <c r="B1736" s="41" t="s">
        <v>83</v>
      </c>
      <c r="C1736" s="3" t="s">
        <v>407</v>
      </c>
      <c r="D1736" s="38" t="str">
        <f>W24</f>
        <v>FEBRERO-26</v>
      </c>
      <c r="E1736" s="58" cm="1">
        <f t="array" ref="E1736">VLOOKUP('.'!D1736,'PRECIOS INDEX GAS'!$J$8:$K$20,2,0)+_xlfn.IFS('.'!B1736="DINAMICA N1",VLOOKUP('.'!C1736,'PRECIOS INDEX GAS'!$A$8:$B$20,2,0),'.'!B1736="DINAMICA N2",VLOOKUP('.'!C1736,'PRECIOS INDEX GAS'!$A$24:$B$36,2,0),'.'!B1736="DINAMICA N3",VLOOKUP('.'!C1736,'PRECIOS INDEX GAS'!$A$40:$B$52,2,0))</f>
        <v>5.663378571428572E-2</v>
      </c>
      <c r="F1736" s="8">
        <f>'PRECIOS FIJOS GAS'!$J$13</f>
        <v>7.527074128767123</v>
      </c>
    </row>
    <row r="1737" spans="1:6">
      <c r="A1737" s="3" t="str">
        <f t="shared" si="1006"/>
        <v>RL05FEBRERO-26DINAMICA N3</v>
      </c>
      <c r="B1737" s="41" t="s">
        <v>84</v>
      </c>
      <c r="C1737" s="3" t="s">
        <v>407</v>
      </c>
      <c r="D1737" s="38" t="str">
        <f>W24</f>
        <v>FEBRERO-26</v>
      </c>
      <c r="E1737" s="58" cm="1">
        <f t="array" ref="E1737">VLOOKUP('.'!D1737,'PRECIOS INDEX GAS'!$J$8:$K$20,2,0)+_xlfn.IFS('.'!B1737="DINAMICA N1",VLOOKUP('.'!C1737,'PRECIOS INDEX GAS'!$A$8:$B$20,2,0),'.'!B1737="DINAMICA N2",VLOOKUP('.'!C1737,'PRECIOS INDEX GAS'!$A$24:$B$36,2,0),'.'!B1737="DINAMICA N3",VLOOKUP('.'!C1737,'PRECIOS INDEX GAS'!$A$40:$B$52,2,0))</f>
        <v>5.5618785714285718E-2</v>
      </c>
      <c r="F1737" s="8">
        <f>'PRECIOS FIJOS GAS'!$J$13</f>
        <v>7.527074128767123</v>
      </c>
    </row>
    <row r="1738" spans="1:6">
      <c r="A1738" s="3" t="str">
        <f t="shared" si="1006"/>
        <v>RL06FEBRERO-26ESTABLE N1</v>
      </c>
      <c r="B1738" s="41" t="s">
        <v>70</v>
      </c>
      <c r="C1738" s="3" t="s">
        <v>408</v>
      </c>
      <c r="D1738" s="38" t="str">
        <f>W24</f>
        <v>FEBRERO-26</v>
      </c>
      <c r="E1738" s="8">
        <f>'PRECIOS FIJOS GAS'!$B$20</f>
        <v>6.6526000000000002E-2</v>
      </c>
      <c r="F1738" s="8">
        <f>'PRECIOS FIJOS GAS'!$J$14</f>
        <v>36.208825117808217</v>
      </c>
    </row>
    <row r="1739" spans="1:6">
      <c r="A1739" s="3" t="str">
        <f t="shared" si="1006"/>
        <v>RL06FEBRERO-26ESTABLE N2</v>
      </c>
      <c r="B1739" s="41" t="s">
        <v>71</v>
      </c>
      <c r="C1739" s="3" t="s">
        <v>408</v>
      </c>
      <c r="D1739" s="38" t="str">
        <f>W24</f>
        <v>FEBRERO-26</v>
      </c>
      <c r="E1739" s="8">
        <f>'PRECIOS FIJOS GAS'!$B$36</f>
        <v>6.5511E-2</v>
      </c>
      <c r="F1739" s="8">
        <f>'PRECIOS FIJOS GAS'!$J$14</f>
        <v>36.208825117808217</v>
      </c>
    </row>
    <row r="1740" spans="1:6">
      <c r="A1740" s="3" t="str">
        <f t="shared" si="1006"/>
        <v>RL06FEBRERO-26ESTABLE N3</v>
      </c>
      <c r="B1740" s="41" t="s">
        <v>72</v>
      </c>
      <c r="C1740" s="3" t="s">
        <v>408</v>
      </c>
      <c r="D1740" s="38" t="str">
        <f>W24</f>
        <v>FEBRERO-26</v>
      </c>
      <c r="E1740" s="8">
        <f>'PRECIOS FIJOS GAS'!$B$52</f>
        <v>6.4495999999999998E-2</v>
      </c>
      <c r="F1740" s="8">
        <f>'PRECIOS FIJOS GAS'!$J$14</f>
        <v>36.208825117808217</v>
      </c>
    </row>
    <row r="1741" spans="1:6">
      <c r="A1741" s="3" t="str">
        <f t="shared" si="1006"/>
        <v>RL06FEBRERO-26DINAMICA N1</v>
      </c>
      <c r="B1741" s="41" t="s">
        <v>82</v>
      </c>
      <c r="C1741" s="3" t="s">
        <v>408</v>
      </c>
      <c r="D1741" s="38" t="str">
        <f>W24</f>
        <v>FEBRERO-26</v>
      </c>
      <c r="E1741" s="58" cm="1">
        <f t="array" ref="E1741">VLOOKUP('.'!D1741,'PRECIOS INDEX GAS'!$J$8:$K$20,2,0)+_xlfn.IFS('.'!B1741="DINAMICA N1",VLOOKUP('.'!C1741,'PRECIOS INDEX GAS'!$A$8:$B$20,2,0),'.'!B1741="DINAMICA N2",VLOOKUP('.'!C1741,'PRECIOS INDEX GAS'!$A$24:$B$36,2,0),'.'!B1741="DINAMICA N3",VLOOKUP('.'!C1741,'PRECIOS INDEX GAS'!$A$40:$B$52,2,0))</f>
        <v>4.9502785714285721E-2</v>
      </c>
      <c r="F1741" s="8">
        <f>'PRECIOS FIJOS GAS'!$J$14</f>
        <v>36.208825117808217</v>
      </c>
    </row>
    <row r="1742" spans="1:6">
      <c r="A1742" s="3" t="str">
        <f t="shared" si="1006"/>
        <v>RL06FEBRERO-26DINAMICA N2</v>
      </c>
      <c r="B1742" s="41" t="s">
        <v>83</v>
      </c>
      <c r="C1742" s="3" t="s">
        <v>408</v>
      </c>
      <c r="D1742" s="38" t="str">
        <f>W24</f>
        <v>FEBRERO-26</v>
      </c>
      <c r="E1742" s="58" cm="1">
        <f t="array" ref="E1742">VLOOKUP('.'!D1742,'PRECIOS INDEX GAS'!$J$8:$K$20,2,0)+_xlfn.IFS('.'!B1742="DINAMICA N1",VLOOKUP('.'!C1742,'PRECIOS INDEX GAS'!$A$8:$B$20,2,0),'.'!B1742="DINAMICA N2",VLOOKUP('.'!C1742,'PRECIOS INDEX GAS'!$A$24:$B$36,2,0),'.'!B1742="DINAMICA N3",VLOOKUP('.'!C1742,'PRECIOS INDEX GAS'!$A$40:$B$52,2,0))</f>
        <v>4.8487785714285719E-2</v>
      </c>
      <c r="F1742" s="8">
        <f>'PRECIOS FIJOS GAS'!$J$14</f>
        <v>36.208825117808217</v>
      </c>
    </row>
    <row r="1743" spans="1:6">
      <c r="A1743" s="3" t="str">
        <f t="shared" si="1006"/>
        <v>RL06FEBRERO-26DINAMICA N3</v>
      </c>
      <c r="B1743" s="41" t="s">
        <v>84</v>
      </c>
      <c r="C1743" s="3" t="s">
        <v>408</v>
      </c>
      <c r="D1743" s="38" t="str">
        <f>W24</f>
        <v>FEBRERO-26</v>
      </c>
      <c r="E1743" s="58" cm="1">
        <f t="array" ref="E1743">VLOOKUP('.'!D1743,'PRECIOS INDEX GAS'!$J$8:$K$20,2,0)+_xlfn.IFS('.'!B1743="DINAMICA N1",VLOOKUP('.'!C1743,'PRECIOS INDEX GAS'!$A$8:$B$20,2,0),'.'!B1743="DINAMICA N2",VLOOKUP('.'!C1743,'PRECIOS INDEX GAS'!$A$24:$B$36,2,0),'.'!B1743="DINAMICA N3",VLOOKUP('.'!C1743,'PRECIOS INDEX GAS'!$A$40:$B$52,2,0))</f>
        <v>4.7472785714285717E-2</v>
      </c>
      <c r="F1743" s="8">
        <f>'PRECIOS FIJOS GAS'!$J$14</f>
        <v>36.208825117808217</v>
      </c>
    </row>
    <row r="1744" spans="1:6">
      <c r="A1744" s="3" t="str">
        <f>C1744&amp;D1744&amp;B1744</f>
        <v>RL01MARZO-26ESTABLE N1</v>
      </c>
      <c r="B1744" s="41" t="s">
        <v>70</v>
      </c>
      <c r="C1744" s="3" t="s">
        <v>118</v>
      </c>
      <c r="D1744" s="38" t="str">
        <f>W25</f>
        <v>MARZO-26</v>
      </c>
      <c r="E1744" s="8">
        <f>'PRECIOS FIJOS GAS'!$B$9</f>
        <v>0.10957500000000001</v>
      </c>
      <c r="F1744" s="8">
        <f>'PRECIOS FIJOS GAS'!$J$9</f>
        <v>7.3335194520547944E-2</v>
      </c>
    </row>
    <row r="1745" spans="1:6">
      <c r="A1745" s="3" t="str">
        <f t="shared" ref="A1745:A1761" si="1007">C1745&amp;D1745&amp;B1745</f>
        <v>RL01MARZO-26ESTABLE N2</v>
      </c>
      <c r="B1745" s="41" t="s">
        <v>71</v>
      </c>
      <c r="C1745" s="3" t="s">
        <v>118</v>
      </c>
      <c r="D1745" s="38" t="str">
        <f>W25</f>
        <v>MARZO-26</v>
      </c>
      <c r="E1745" s="8">
        <f>'PRECIOS FIJOS GAS'!$B$25</f>
        <v>9.7392000000000006E-2</v>
      </c>
      <c r="F1745" s="8">
        <f>'PRECIOS FIJOS GAS'!$J$9</f>
        <v>7.3335194520547944E-2</v>
      </c>
    </row>
    <row r="1746" spans="1:6">
      <c r="A1746" s="3" t="str">
        <f t="shared" si="1007"/>
        <v>RL01MARZO-26ESTABLE N3</v>
      </c>
      <c r="B1746" s="41" t="s">
        <v>72</v>
      </c>
      <c r="C1746" s="3" t="s">
        <v>118</v>
      </c>
      <c r="D1746" s="38" t="str">
        <f>W25</f>
        <v>MARZO-26</v>
      </c>
      <c r="E1746" s="8">
        <f>'PRECIOS FIJOS GAS'!$B$41</f>
        <v>8.7239999999999998E-2</v>
      </c>
      <c r="F1746" s="8">
        <f>'PRECIOS FIJOS GAS'!$J$9</f>
        <v>7.3335194520547944E-2</v>
      </c>
    </row>
    <row r="1747" spans="1:6">
      <c r="A1747" s="3" t="str">
        <f t="shared" si="1007"/>
        <v>RL01MARZO-26DINAMICA N1</v>
      </c>
      <c r="B1747" s="41" t="s">
        <v>82</v>
      </c>
      <c r="C1747" s="3" t="s">
        <v>118</v>
      </c>
      <c r="D1747" s="38" t="str">
        <f>W25</f>
        <v>MARZO-26</v>
      </c>
      <c r="E1747" s="58" cm="1">
        <f t="array" ref="E1747">VLOOKUP('.'!D1747,'PRECIOS INDEX GAS'!$J$8:$K$20,2,0)+_xlfn.IFS('.'!B1747="DINAMICA N1",VLOOKUP('.'!C1747,'PRECIOS INDEX GAS'!$A$8:$B$20,2,0),'.'!B1747="DINAMICA N2",VLOOKUP('.'!C1747,'PRECIOS INDEX GAS'!$A$24:$B$36,2,0),'.'!B1747="DINAMICA N3",VLOOKUP('.'!C1747,'PRECIOS INDEX GAS'!$A$40:$B$52,2,0))</f>
        <v>0.11273467741935483</v>
      </c>
      <c r="F1747" s="8">
        <f>'PRECIOS FIJOS GAS'!$J$9</f>
        <v>7.3335194520547944E-2</v>
      </c>
    </row>
    <row r="1748" spans="1:6">
      <c r="A1748" s="3" t="str">
        <f t="shared" si="1007"/>
        <v>RL01MARZO-26DINAMICA N2</v>
      </c>
      <c r="B1748" s="41" t="s">
        <v>83</v>
      </c>
      <c r="C1748" s="3" t="s">
        <v>118</v>
      </c>
      <c r="D1748" s="38" t="str">
        <f>W25</f>
        <v>MARZO-26</v>
      </c>
      <c r="E1748" s="58" cm="1">
        <f t="array" ref="E1748">VLOOKUP('.'!D1748,'PRECIOS INDEX GAS'!$J$8:$K$20,2,0)+_xlfn.IFS('.'!B1748="DINAMICA N1",VLOOKUP('.'!C1748,'PRECIOS INDEX GAS'!$A$8:$B$20,2,0),'.'!B1748="DINAMICA N2",VLOOKUP('.'!C1748,'PRECIOS INDEX GAS'!$A$24:$B$36,2,0),'.'!B1748="DINAMICA N3",VLOOKUP('.'!C1748,'PRECIOS INDEX GAS'!$A$40:$B$52,2,0))</f>
        <v>0.10055167741935483</v>
      </c>
      <c r="F1748" s="8">
        <f>'PRECIOS FIJOS GAS'!$J$9</f>
        <v>7.3335194520547944E-2</v>
      </c>
    </row>
    <row r="1749" spans="1:6">
      <c r="A1749" s="3" t="str">
        <f t="shared" si="1007"/>
        <v>RL01MARZO-26DINAMICA N3</v>
      </c>
      <c r="B1749" s="41" t="s">
        <v>84</v>
      </c>
      <c r="C1749" s="3" t="s">
        <v>118</v>
      </c>
      <c r="D1749" s="38" t="str">
        <f>W25</f>
        <v>MARZO-26</v>
      </c>
      <c r="E1749" s="58" cm="1">
        <f t="array" ref="E1749">VLOOKUP('.'!D1749,'PRECIOS INDEX GAS'!$J$8:$K$20,2,0)+_xlfn.IFS('.'!B1749="DINAMICA N1",VLOOKUP('.'!C1749,'PRECIOS INDEX GAS'!$A$8:$B$20,2,0),'.'!B1749="DINAMICA N2",VLOOKUP('.'!C1749,'PRECIOS INDEX GAS'!$A$24:$B$36,2,0),'.'!B1749="DINAMICA N3",VLOOKUP('.'!C1749,'PRECIOS INDEX GAS'!$A$40:$B$52,2,0))</f>
        <v>9.039967741935484E-2</v>
      </c>
      <c r="F1749" s="8">
        <f>'PRECIOS FIJOS GAS'!$J$9</f>
        <v>7.3335194520547944E-2</v>
      </c>
    </row>
    <row r="1750" spans="1:6">
      <c r="A1750" s="3" t="str">
        <f t="shared" si="1007"/>
        <v>RL02MARZO-26ESTABLE N1</v>
      </c>
      <c r="B1750" s="41" t="s">
        <v>70</v>
      </c>
      <c r="C1750" s="3" t="s">
        <v>119</v>
      </c>
      <c r="D1750" s="38" t="str">
        <f>W25</f>
        <v>MARZO-26</v>
      </c>
      <c r="E1750" s="8">
        <f>'PRECIOS FIJOS GAS'!$B$10</f>
        <v>0.10750700000000001</v>
      </c>
      <c r="F1750" s="8">
        <f>'PRECIOS FIJOS GAS'!$J$10</f>
        <v>0.19099350136986301</v>
      </c>
    </row>
    <row r="1751" spans="1:6">
      <c r="A1751" s="3" t="str">
        <f t="shared" si="1007"/>
        <v>RL02MARZO-26ESTABLE N2</v>
      </c>
      <c r="B1751" s="41" t="s">
        <v>71</v>
      </c>
      <c r="C1751" s="3" t="s">
        <v>119</v>
      </c>
      <c r="D1751" s="38" t="str">
        <f>W25</f>
        <v>MARZO-26</v>
      </c>
      <c r="E1751" s="8">
        <f>'PRECIOS FIJOS GAS'!$B$26</f>
        <v>9.5324000000000006E-2</v>
      </c>
      <c r="F1751" s="8">
        <f>'PRECIOS FIJOS GAS'!$J$10</f>
        <v>0.19099350136986301</v>
      </c>
    </row>
    <row r="1752" spans="1:6">
      <c r="A1752" s="3" t="str">
        <f t="shared" si="1007"/>
        <v>RL02MARZO-26ESTABLE N3</v>
      </c>
      <c r="B1752" s="41" t="s">
        <v>72</v>
      </c>
      <c r="C1752" s="3" t="s">
        <v>119</v>
      </c>
      <c r="D1752" s="38" t="str">
        <f>W25</f>
        <v>MARZO-26</v>
      </c>
      <c r="E1752" s="8">
        <f>'PRECIOS FIJOS GAS'!$B$42</f>
        <v>8.5171999999999998E-2</v>
      </c>
      <c r="F1752" s="8">
        <f>'PRECIOS FIJOS GAS'!$J$10</f>
        <v>0.19099350136986301</v>
      </c>
    </row>
    <row r="1753" spans="1:6">
      <c r="A1753" s="3" t="str">
        <f t="shared" si="1007"/>
        <v>RL02MARZO-26DINAMICA N1</v>
      </c>
      <c r="B1753" s="41" t="s">
        <v>82</v>
      </c>
      <c r="C1753" s="3" t="s">
        <v>119</v>
      </c>
      <c r="D1753" s="38" t="str">
        <f>W25</f>
        <v>MARZO-26</v>
      </c>
      <c r="E1753" s="58" cm="1">
        <f t="array" ref="E1753">VLOOKUP('.'!D1753,'PRECIOS INDEX GAS'!$J$8:$K$20,2,0)+_xlfn.IFS('.'!B1753="DINAMICA N1",VLOOKUP('.'!C1753,'PRECIOS INDEX GAS'!$A$8:$B$20,2,0),'.'!B1753="DINAMICA N2",VLOOKUP('.'!C1753,'PRECIOS INDEX GAS'!$A$24:$B$36,2,0),'.'!B1753="DINAMICA N3",VLOOKUP('.'!C1753,'PRECIOS INDEX GAS'!$A$40:$B$52,2,0))</f>
        <v>0.11066667741935485</v>
      </c>
      <c r="F1753" s="8">
        <f>'PRECIOS FIJOS GAS'!$J$10</f>
        <v>0.19099350136986301</v>
      </c>
    </row>
    <row r="1754" spans="1:6">
      <c r="A1754" s="3" t="str">
        <f t="shared" si="1007"/>
        <v>RL02MARZO-26DINAMICA N2</v>
      </c>
      <c r="B1754" s="41" t="s">
        <v>83</v>
      </c>
      <c r="C1754" s="3" t="s">
        <v>119</v>
      </c>
      <c r="D1754" s="38" t="str">
        <f>W25</f>
        <v>MARZO-26</v>
      </c>
      <c r="E1754" s="58" cm="1">
        <f t="array" ref="E1754">VLOOKUP('.'!D1754,'PRECIOS INDEX GAS'!$J$8:$K$20,2,0)+_xlfn.IFS('.'!B1754="DINAMICA N1",VLOOKUP('.'!C1754,'PRECIOS INDEX GAS'!$A$8:$B$20,2,0),'.'!B1754="DINAMICA N2",VLOOKUP('.'!C1754,'PRECIOS INDEX GAS'!$A$24:$B$36,2,0),'.'!B1754="DINAMICA N3",VLOOKUP('.'!C1754,'PRECIOS INDEX GAS'!$A$40:$B$52,2,0))</f>
        <v>9.8483677419354848E-2</v>
      </c>
      <c r="F1754" s="8">
        <f>'PRECIOS FIJOS GAS'!$J$10</f>
        <v>0.19099350136986301</v>
      </c>
    </row>
    <row r="1755" spans="1:6">
      <c r="A1755" s="3" t="str">
        <f t="shared" si="1007"/>
        <v>RL02MARZO-26DINAMICA N3</v>
      </c>
      <c r="B1755" s="41" t="s">
        <v>84</v>
      </c>
      <c r="C1755" s="3" t="s">
        <v>119</v>
      </c>
      <c r="D1755" s="38" t="str">
        <f>W25</f>
        <v>MARZO-26</v>
      </c>
      <c r="E1755" s="58" cm="1">
        <f t="array" ref="E1755">VLOOKUP('.'!D1755,'PRECIOS INDEX GAS'!$J$8:$K$20,2,0)+_xlfn.IFS('.'!B1755="DINAMICA N1",VLOOKUP('.'!C1755,'PRECIOS INDEX GAS'!$A$8:$B$20,2,0),'.'!B1755="DINAMICA N2",VLOOKUP('.'!C1755,'PRECIOS INDEX GAS'!$A$24:$B$36,2,0),'.'!B1755="DINAMICA N3",VLOOKUP('.'!C1755,'PRECIOS INDEX GAS'!$A$40:$B$52,2,0))</f>
        <v>8.833167741935484E-2</v>
      </c>
      <c r="F1755" s="8">
        <f>'PRECIOS FIJOS GAS'!$J$10</f>
        <v>0.19099350136986301</v>
      </c>
    </row>
    <row r="1756" spans="1:6">
      <c r="A1756" s="3" t="str">
        <f t="shared" si="1007"/>
        <v>RL03MARZO-26ESTABLE N1</v>
      </c>
      <c r="B1756" s="41" t="s">
        <v>70</v>
      </c>
      <c r="C1756" s="3" t="s">
        <v>120</v>
      </c>
      <c r="D1756" s="38" t="str">
        <f>W25</f>
        <v>MARZO-26</v>
      </c>
      <c r="E1756" s="8">
        <f>'PRECIOS FIJOS GAS'!$B$11</f>
        <v>9.7009999999999999E-2</v>
      </c>
      <c r="F1756" s="8">
        <f>'PRECIOS FIJOS GAS'!$J$11</f>
        <v>0.50484024109589043</v>
      </c>
    </row>
    <row r="1757" spans="1:6">
      <c r="A1757" s="3" t="str">
        <f t="shared" si="1007"/>
        <v>RL03MARZO-26ESTABLE N2</v>
      </c>
      <c r="B1757" s="41" t="s">
        <v>71</v>
      </c>
      <c r="C1757" s="3" t="s">
        <v>120</v>
      </c>
      <c r="D1757" s="38" t="str">
        <f>W25</f>
        <v>MARZO-26</v>
      </c>
      <c r="E1757" s="8">
        <f>'PRECIOS FIJOS GAS'!$B$27</f>
        <v>8.6858000000000005E-2</v>
      </c>
      <c r="F1757" s="8">
        <f>'PRECIOS FIJOS GAS'!$J$11</f>
        <v>0.50484024109589043</v>
      </c>
    </row>
    <row r="1758" spans="1:6">
      <c r="A1758" s="3" t="str">
        <f t="shared" si="1007"/>
        <v>RL03MARZO-26ESTABLE N3</v>
      </c>
      <c r="B1758" s="41" t="s">
        <v>72</v>
      </c>
      <c r="C1758" s="3" t="s">
        <v>120</v>
      </c>
      <c r="D1758" s="38" t="str">
        <f>W25</f>
        <v>MARZO-26</v>
      </c>
      <c r="E1758" s="8">
        <f>'PRECIOS FIJOS GAS'!$B$43</f>
        <v>7.7720999999999998E-2</v>
      </c>
      <c r="F1758" s="8">
        <f>'PRECIOS FIJOS GAS'!$J$11</f>
        <v>0.50484024109589043</v>
      </c>
    </row>
    <row r="1759" spans="1:6">
      <c r="A1759" s="3" t="str">
        <f t="shared" si="1007"/>
        <v>RL03MARZO-26DINAMICA N1</v>
      </c>
      <c r="B1759" s="41" t="s">
        <v>82</v>
      </c>
      <c r="C1759" s="3" t="s">
        <v>120</v>
      </c>
      <c r="D1759" s="38" t="str">
        <f>W25</f>
        <v>MARZO-26</v>
      </c>
      <c r="E1759" s="58" cm="1">
        <f t="array" ref="E1759">VLOOKUP('.'!D1759,'PRECIOS INDEX GAS'!$J$8:$K$20,2,0)+_xlfn.IFS('.'!B1759="DINAMICA N1",VLOOKUP('.'!C1759,'PRECIOS INDEX GAS'!$A$8:$B$20,2,0),'.'!B1759="DINAMICA N2",VLOOKUP('.'!C1759,'PRECIOS INDEX GAS'!$A$24:$B$36,2,0),'.'!B1759="DINAMICA N3",VLOOKUP('.'!C1759,'PRECIOS INDEX GAS'!$A$40:$B$52,2,0))</f>
        <v>0.10016967741935484</v>
      </c>
      <c r="F1759" s="8">
        <f>'PRECIOS FIJOS GAS'!$J$11</f>
        <v>0.50484024109589043</v>
      </c>
    </row>
    <row r="1760" spans="1:6">
      <c r="A1760" s="3" t="str">
        <f t="shared" si="1007"/>
        <v>RL03MARZO-26DINAMICA N2</v>
      </c>
      <c r="B1760" s="41" t="s">
        <v>83</v>
      </c>
      <c r="C1760" s="3" t="s">
        <v>120</v>
      </c>
      <c r="D1760" s="38" t="str">
        <f>W25</f>
        <v>MARZO-26</v>
      </c>
      <c r="E1760" s="58" cm="1">
        <f t="array" ref="E1760">VLOOKUP('.'!D1760,'PRECIOS INDEX GAS'!$J$8:$K$20,2,0)+_xlfn.IFS('.'!B1760="DINAMICA N1",VLOOKUP('.'!C1760,'PRECIOS INDEX GAS'!$A$8:$B$20,2,0),'.'!B1760="DINAMICA N2",VLOOKUP('.'!C1760,'PRECIOS INDEX GAS'!$A$24:$B$36,2,0),'.'!B1760="DINAMICA N3",VLOOKUP('.'!C1760,'PRECIOS INDEX GAS'!$A$40:$B$52,2,0))</f>
        <v>9.0017677419354847E-2</v>
      </c>
      <c r="F1760" s="8">
        <f>'PRECIOS FIJOS GAS'!$J$11</f>
        <v>0.50484024109589043</v>
      </c>
    </row>
    <row r="1761" spans="1:6">
      <c r="A1761" s="3" t="str">
        <f t="shared" si="1007"/>
        <v>RL03MARZO-26DINAMICA N3</v>
      </c>
      <c r="B1761" s="41" t="s">
        <v>84</v>
      </c>
      <c r="C1761" s="3" t="s">
        <v>120</v>
      </c>
      <c r="D1761" s="38" t="str">
        <f>W25</f>
        <v>MARZO-26</v>
      </c>
      <c r="E1761" s="58" cm="1">
        <f t="array" ref="E1761">VLOOKUP('.'!D1761,'PRECIOS INDEX GAS'!$J$8:$K$20,2,0)+_xlfn.IFS('.'!B1761="DINAMICA N1",VLOOKUP('.'!C1761,'PRECIOS INDEX GAS'!$A$8:$B$20,2,0),'.'!B1761="DINAMICA N2",VLOOKUP('.'!C1761,'PRECIOS INDEX GAS'!$A$24:$B$36,2,0),'.'!B1761="DINAMICA N3",VLOOKUP('.'!C1761,'PRECIOS INDEX GAS'!$A$40:$B$52,2,0))</f>
        <v>8.0880677419354841E-2</v>
      </c>
      <c r="F1761" s="8">
        <f>'PRECIOS FIJOS GAS'!$J$11</f>
        <v>0.50484024109589043</v>
      </c>
    </row>
    <row r="1762" spans="1:6">
      <c r="A1762" s="3" t="str">
        <f>C1762&amp;D1762&amp;B1762</f>
        <v>RL04MARZO-26ESTABLE N1</v>
      </c>
      <c r="B1762" s="41" t="s">
        <v>70</v>
      </c>
      <c r="C1762" s="3" t="s">
        <v>121</v>
      </c>
      <c r="D1762" s="38" t="str">
        <f>W25</f>
        <v>MARZO-26</v>
      </c>
      <c r="E1762" s="8">
        <f>'PRECIOS FIJOS GAS'!$B$12</f>
        <v>8.6916999999999994E-2</v>
      </c>
      <c r="F1762" s="8">
        <f>'PRECIOS FIJOS GAS'!$J$12</f>
        <v>1.3487073561643836</v>
      </c>
    </row>
    <row r="1763" spans="1:6">
      <c r="A1763" s="3" t="str">
        <f t="shared" ref="A1763:A1779" si="1008">C1763&amp;D1763&amp;B1763</f>
        <v>RL04MARZO-26ESTABLE N2</v>
      </c>
      <c r="B1763" s="41" t="s">
        <v>71</v>
      </c>
      <c r="C1763" s="3" t="s">
        <v>121</v>
      </c>
      <c r="D1763" s="38" t="str">
        <f>W25</f>
        <v>MARZO-26</v>
      </c>
      <c r="E1763" s="8">
        <f>'PRECIOS FIJOS GAS'!$B$28</f>
        <v>8.2855999999999999E-2</v>
      </c>
      <c r="F1763" s="8">
        <f>'PRECIOS FIJOS GAS'!$J$12</f>
        <v>1.3487073561643836</v>
      </c>
    </row>
    <row r="1764" spans="1:6">
      <c r="A1764" s="3" t="str">
        <f t="shared" si="1008"/>
        <v>RL04MARZO-26ESTABLE N3</v>
      </c>
      <c r="B1764" s="41" t="s">
        <v>72</v>
      </c>
      <c r="C1764" s="3" t="s">
        <v>121</v>
      </c>
      <c r="D1764" s="38" t="str">
        <f>W25</f>
        <v>MARZO-26</v>
      </c>
      <c r="E1764" s="8">
        <f>'PRECIOS FIJOS GAS'!$B$44</f>
        <v>7.4733999999999995E-2</v>
      </c>
      <c r="F1764" s="8">
        <f>'PRECIOS FIJOS GAS'!$J$12</f>
        <v>1.3487073561643836</v>
      </c>
    </row>
    <row r="1765" spans="1:6">
      <c r="A1765" s="3" t="str">
        <f t="shared" si="1008"/>
        <v>RL04MARZO-26DINAMICA N1</v>
      </c>
      <c r="B1765" s="41" t="s">
        <v>82</v>
      </c>
      <c r="C1765" s="3" t="s">
        <v>121</v>
      </c>
      <c r="D1765" s="38" t="str">
        <f>W25</f>
        <v>MARZO-26</v>
      </c>
      <c r="E1765" s="58" cm="1">
        <f t="array" ref="E1765">VLOOKUP('.'!D1765,'PRECIOS INDEX GAS'!$J$8:$K$20,2,0)+_xlfn.IFS('.'!B1765="DINAMICA N1",VLOOKUP('.'!C1765,'PRECIOS INDEX GAS'!$A$8:$B$20,2,0),'.'!B1765="DINAMICA N2",VLOOKUP('.'!C1765,'PRECIOS INDEX GAS'!$A$24:$B$36,2,0),'.'!B1765="DINAMICA N3",VLOOKUP('.'!C1765,'PRECIOS INDEX GAS'!$A$40:$B$52,2,0))</f>
        <v>9.007667741935485E-2</v>
      </c>
      <c r="F1765" s="8">
        <f>'PRECIOS FIJOS GAS'!$J$12</f>
        <v>1.3487073561643836</v>
      </c>
    </row>
    <row r="1766" spans="1:6">
      <c r="A1766" s="3" t="str">
        <f t="shared" si="1008"/>
        <v>RL04MARZO-26DINAMICA N2</v>
      </c>
      <c r="B1766" s="41" t="s">
        <v>83</v>
      </c>
      <c r="C1766" s="3" t="s">
        <v>121</v>
      </c>
      <c r="D1766" s="38" t="str">
        <f>W25</f>
        <v>MARZO-26</v>
      </c>
      <c r="E1766" s="58" cm="1">
        <f t="array" ref="E1766">VLOOKUP('.'!D1766,'PRECIOS INDEX GAS'!$J$8:$K$20,2,0)+_xlfn.IFS('.'!B1766="DINAMICA N1",VLOOKUP('.'!C1766,'PRECIOS INDEX GAS'!$A$8:$B$20,2,0),'.'!B1766="DINAMICA N2",VLOOKUP('.'!C1766,'PRECIOS INDEX GAS'!$A$24:$B$36,2,0),'.'!B1766="DINAMICA N3",VLOOKUP('.'!C1766,'PRECIOS INDEX GAS'!$A$40:$B$52,2,0))</f>
        <v>8.6015677419354841E-2</v>
      </c>
      <c r="F1766" s="8">
        <f>'PRECIOS FIJOS GAS'!$J$12</f>
        <v>1.3487073561643836</v>
      </c>
    </row>
    <row r="1767" spans="1:6">
      <c r="A1767" s="3" t="str">
        <f t="shared" si="1008"/>
        <v>RL04MARZO-26DINAMICA N3</v>
      </c>
      <c r="B1767" s="41" t="s">
        <v>84</v>
      </c>
      <c r="C1767" s="3" t="s">
        <v>121</v>
      </c>
      <c r="D1767" s="38" t="str">
        <f>W25</f>
        <v>MARZO-26</v>
      </c>
      <c r="E1767" s="58" cm="1">
        <f t="array" ref="E1767">VLOOKUP('.'!D1767,'PRECIOS INDEX GAS'!$J$8:$K$20,2,0)+_xlfn.IFS('.'!B1767="DINAMICA N1",VLOOKUP('.'!C1767,'PRECIOS INDEX GAS'!$A$8:$B$20,2,0),'.'!B1767="DINAMICA N2",VLOOKUP('.'!C1767,'PRECIOS INDEX GAS'!$A$24:$B$36,2,0),'.'!B1767="DINAMICA N3",VLOOKUP('.'!C1767,'PRECIOS INDEX GAS'!$A$40:$B$52,2,0))</f>
        <v>7.7893677419354851E-2</v>
      </c>
      <c r="F1767" s="8">
        <f>'PRECIOS FIJOS GAS'!$J$12</f>
        <v>1.3487073561643836</v>
      </c>
    </row>
    <row r="1768" spans="1:6">
      <c r="A1768" s="3" t="str">
        <f t="shared" si="1008"/>
        <v>RL05MARZO-26ESTABLE N1</v>
      </c>
      <c r="B1768" s="41" t="s">
        <v>70</v>
      </c>
      <c r="C1768" s="3" t="s">
        <v>407</v>
      </c>
      <c r="D1768" s="38" t="str">
        <f>W25</f>
        <v>MARZO-26</v>
      </c>
      <c r="E1768" s="8">
        <f>'PRECIOS FIJOS GAS'!$B$19</f>
        <v>7.4672000000000002E-2</v>
      </c>
      <c r="F1768" s="8">
        <f>'PRECIOS FIJOS GAS'!$J$13</f>
        <v>7.527074128767123</v>
      </c>
    </row>
    <row r="1769" spans="1:6">
      <c r="A1769" s="3" t="str">
        <f t="shared" si="1008"/>
        <v>RL05MARZO-26ESTABLE N2</v>
      </c>
      <c r="B1769" s="41" t="s">
        <v>71</v>
      </c>
      <c r="C1769" s="3" t="s">
        <v>407</v>
      </c>
      <c r="D1769" s="38" t="str">
        <f>W25</f>
        <v>MARZO-26</v>
      </c>
      <c r="E1769" s="8">
        <f>'PRECIOS FIJOS GAS'!$B$35</f>
        <v>7.3657E-2</v>
      </c>
      <c r="F1769" s="8">
        <f>'PRECIOS FIJOS GAS'!$J$13</f>
        <v>7.527074128767123</v>
      </c>
    </row>
    <row r="1770" spans="1:6">
      <c r="A1770" s="3" t="str">
        <f t="shared" si="1008"/>
        <v>RL05MARZO-26ESTABLE N3</v>
      </c>
      <c r="B1770" s="41" t="s">
        <v>72</v>
      </c>
      <c r="C1770" s="3" t="s">
        <v>407</v>
      </c>
      <c r="D1770" s="38" t="str">
        <f>W25</f>
        <v>MARZO-26</v>
      </c>
      <c r="E1770" s="8">
        <f>'PRECIOS FIJOS GAS'!$B$51</f>
        <v>7.2641999999999998E-2</v>
      </c>
      <c r="F1770" s="8">
        <f>'PRECIOS FIJOS GAS'!$J$13</f>
        <v>7.527074128767123</v>
      </c>
    </row>
    <row r="1771" spans="1:6">
      <c r="A1771" s="3" t="str">
        <f t="shared" si="1008"/>
        <v>RL05MARZO-26DINAMICA N1</v>
      </c>
      <c r="B1771" s="41" t="s">
        <v>82</v>
      </c>
      <c r="C1771" s="3" t="s">
        <v>407</v>
      </c>
      <c r="D1771" s="38" t="str">
        <f>W25</f>
        <v>MARZO-26</v>
      </c>
      <c r="E1771" s="58" cm="1">
        <f t="array" ref="E1771">VLOOKUP('.'!D1771,'PRECIOS INDEX GAS'!$J$8:$K$20,2,0)+_xlfn.IFS('.'!B1771="DINAMICA N1",VLOOKUP('.'!C1771,'PRECIOS INDEX GAS'!$A$8:$B$20,2,0),'.'!B1771="DINAMICA N2",VLOOKUP('.'!C1771,'PRECIOS INDEX GAS'!$A$24:$B$36,2,0),'.'!B1771="DINAMICA N3",VLOOKUP('.'!C1771,'PRECIOS INDEX GAS'!$A$40:$B$52,2,0))</f>
        <v>7.7831677419354844E-2</v>
      </c>
      <c r="F1771" s="8">
        <f>'PRECIOS FIJOS GAS'!$J$13</f>
        <v>7.527074128767123</v>
      </c>
    </row>
    <row r="1772" spans="1:6">
      <c r="A1772" s="3" t="str">
        <f t="shared" si="1008"/>
        <v>RL05MARZO-26DINAMICA N2</v>
      </c>
      <c r="B1772" s="41" t="s">
        <v>83</v>
      </c>
      <c r="C1772" s="3" t="s">
        <v>407</v>
      </c>
      <c r="D1772" s="38" t="str">
        <f>W25</f>
        <v>MARZO-26</v>
      </c>
      <c r="E1772" s="58" cm="1">
        <f t="array" ref="E1772">VLOOKUP('.'!D1772,'PRECIOS INDEX GAS'!$J$8:$K$20,2,0)+_xlfn.IFS('.'!B1772="DINAMICA N1",VLOOKUP('.'!C1772,'PRECIOS INDEX GAS'!$A$8:$B$20,2,0),'.'!B1772="DINAMICA N2",VLOOKUP('.'!C1772,'PRECIOS INDEX GAS'!$A$24:$B$36,2,0),'.'!B1772="DINAMICA N3",VLOOKUP('.'!C1772,'PRECIOS INDEX GAS'!$A$40:$B$52,2,0))</f>
        <v>7.6816677419354842E-2</v>
      </c>
      <c r="F1772" s="8">
        <f>'PRECIOS FIJOS GAS'!$J$13</f>
        <v>7.527074128767123</v>
      </c>
    </row>
    <row r="1773" spans="1:6">
      <c r="A1773" s="3" t="str">
        <f t="shared" si="1008"/>
        <v>RL05MARZO-26DINAMICA N3</v>
      </c>
      <c r="B1773" s="41" t="s">
        <v>84</v>
      </c>
      <c r="C1773" s="3" t="s">
        <v>407</v>
      </c>
      <c r="D1773" s="38" t="str">
        <f>W25</f>
        <v>MARZO-26</v>
      </c>
      <c r="E1773" s="58" cm="1">
        <f t="array" ref="E1773">VLOOKUP('.'!D1773,'PRECIOS INDEX GAS'!$J$8:$K$20,2,0)+_xlfn.IFS('.'!B1773="DINAMICA N1",VLOOKUP('.'!C1773,'PRECIOS INDEX GAS'!$A$8:$B$20,2,0),'.'!B1773="DINAMICA N2",VLOOKUP('.'!C1773,'PRECIOS INDEX GAS'!$A$24:$B$36,2,0),'.'!B1773="DINAMICA N3",VLOOKUP('.'!C1773,'PRECIOS INDEX GAS'!$A$40:$B$52,2,0))</f>
        <v>7.580167741935484E-2</v>
      </c>
      <c r="F1773" s="8">
        <f>'PRECIOS FIJOS GAS'!$J$13</f>
        <v>7.527074128767123</v>
      </c>
    </row>
    <row r="1774" spans="1:6">
      <c r="A1774" s="3" t="str">
        <f t="shared" si="1008"/>
        <v>RL06MARZO-26ESTABLE N1</v>
      </c>
      <c r="B1774" s="41" t="s">
        <v>70</v>
      </c>
      <c r="C1774" s="3" t="s">
        <v>408</v>
      </c>
      <c r="D1774" s="38" t="str">
        <f>W25</f>
        <v>MARZO-26</v>
      </c>
      <c r="E1774" s="8">
        <f>'PRECIOS FIJOS GAS'!$B$20</f>
        <v>6.6526000000000002E-2</v>
      </c>
      <c r="F1774" s="8">
        <f>'PRECIOS FIJOS GAS'!$J$14</f>
        <v>36.208825117808217</v>
      </c>
    </row>
    <row r="1775" spans="1:6">
      <c r="A1775" s="3" t="str">
        <f t="shared" si="1008"/>
        <v>RL06MARZO-26ESTABLE N2</v>
      </c>
      <c r="B1775" s="41" t="s">
        <v>71</v>
      </c>
      <c r="C1775" s="3" t="s">
        <v>408</v>
      </c>
      <c r="D1775" s="38" t="str">
        <f>W25</f>
        <v>MARZO-26</v>
      </c>
      <c r="E1775" s="8">
        <f>'PRECIOS FIJOS GAS'!$B$36</f>
        <v>6.5511E-2</v>
      </c>
      <c r="F1775" s="8">
        <f>'PRECIOS FIJOS GAS'!$J$14</f>
        <v>36.208825117808217</v>
      </c>
    </row>
    <row r="1776" spans="1:6">
      <c r="A1776" s="3" t="str">
        <f t="shared" si="1008"/>
        <v>RL06MARZO-26ESTABLE N3</v>
      </c>
      <c r="B1776" s="41" t="s">
        <v>72</v>
      </c>
      <c r="C1776" s="3" t="s">
        <v>408</v>
      </c>
      <c r="D1776" s="38" t="str">
        <f>W25</f>
        <v>MARZO-26</v>
      </c>
      <c r="E1776" s="8">
        <f>'PRECIOS FIJOS GAS'!$B$52</f>
        <v>6.4495999999999998E-2</v>
      </c>
      <c r="F1776" s="8">
        <f>'PRECIOS FIJOS GAS'!$J$14</f>
        <v>36.208825117808217</v>
      </c>
    </row>
    <row r="1777" spans="1:6">
      <c r="A1777" s="3" t="str">
        <f t="shared" si="1008"/>
        <v>RL06MARZO-26DINAMICA N1</v>
      </c>
      <c r="B1777" s="41" t="s">
        <v>82</v>
      </c>
      <c r="C1777" s="3" t="s">
        <v>408</v>
      </c>
      <c r="D1777" s="38" t="str">
        <f>W25</f>
        <v>MARZO-26</v>
      </c>
      <c r="E1777" s="58" cm="1">
        <f t="array" ref="E1777">VLOOKUP('.'!D1777,'PRECIOS INDEX GAS'!$J$8:$K$20,2,0)+_xlfn.IFS('.'!B1777="DINAMICA N1",VLOOKUP('.'!C1777,'PRECIOS INDEX GAS'!$A$8:$B$20,2,0),'.'!B1777="DINAMICA N2",VLOOKUP('.'!C1777,'PRECIOS INDEX GAS'!$A$24:$B$36,2,0),'.'!B1777="DINAMICA N3",VLOOKUP('.'!C1777,'PRECIOS INDEX GAS'!$A$40:$B$52,2,0))</f>
        <v>6.9685677419354844E-2</v>
      </c>
      <c r="F1777" s="8">
        <f>'PRECIOS FIJOS GAS'!$J$14</f>
        <v>36.208825117808217</v>
      </c>
    </row>
    <row r="1778" spans="1:6">
      <c r="A1778" s="3" t="str">
        <f t="shared" si="1008"/>
        <v>RL06MARZO-26DINAMICA N2</v>
      </c>
      <c r="B1778" s="41" t="s">
        <v>83</v>
      </c>
      <c r="C1778" s="3" t="s">
        <v>408</v>
      </c>
      <c r="D1778" s="38" t="str">
        <f>W25</f>
        <v>MARZO-26</v>
      </c>
      <c r="E1778" s="58" cm="1">
        <f t="array" ref="E1778">VLOOKUP('.'!D1778,'PRECIOS INDEX GAS'!$J$8:$K$20,2,0)+_xlfn.IFS('.'!B1778="DINAMICA N1",VLOOKUP('.'!C1778,'PRECIOS INDEX GAS'!$A$8:$B$20,2,0),'.'!B1778="DINAMICA N2",VLOOKUP('.'!C1778,'PRECIOS INDEX GAS'!$A$24:$B$36,2,0),'.'!B1778="DINAMICA N3",VLOOKUP('.'!C1778,'PRECIOS INDEX GAS'!$A$40:$B$52,2,0))</f>
        <v>6.8670677419354842E-2</v>
      </c>
      <c r="F1778" s="8">
        <f>'PRECIOS FIJOS GAS'!$J$14</f>
        <v>36.208825117808217</v>
      </c>
    </row>
    <row r="1779" spans="1:6">
      <c r="A1779" s="3" t="str">
        <f t="shared" si="1008"/>
        <v>RL06MARZO-26DINAMICA N3</v>
      </c>
      <c r="B1779" s="41" t="s">
        <v>84</v>
      </c>
      <c r="C1779" s="3" t="s">
        <v>408</v>
      </c>
      <c r="D1779" s="38" t="str">
        <f>W25</f>
        <v>MARZO-26</v>
      </c>
      <c r="E1779" s="58" cm="1">
        <f t="array" ref="E1779">VLOOKUP('.'!D1779,'PRECIOS INDEX GAS'!$J$8:$K$20,2,0)+_xlfn.IFS('.'!B1779="DINAMICA N1",VLOOKUP('.'!C1779,'PRECIOS INDEX GAS'!$A$8:$B$20,2,0),'.'!B1779="DINAMICA N2",VLOOKUP('.'!C1779,'PRECIOS INDEX GAS'!$A$24:$B$36,2,0),'.'!B1779="DINAMICA N3",VLOOKUP('.'!C1779,'PRECIOS INDEX GAS'!$A$40:$B$52,2,0))</f>
        <v>6.765567741935484E-2</v>
      </c>
      <c r="F1779" s="8">
        <f>'PRECIOS FIJOS GAS'!$J$14</f>
        <v>36.208825117808217</v>
      </c>
    </row>
    <row r="1780" spans="1:6">
      <c r="A1780" s="3" t="str">
        <f>C1780&amp;D1780&amp;B1780</f>
        <v>RL01ABRIL-25ESTABLE N1</v>
      </c>
      <c r="B1780" s="41" t="s">
        <v>70</v>
      </c>
      <c r="C1780" s="3" t="s">
        <v>118</v>
      </c>
      <c r="D1780" s="38" t="str">
        <f>W26</f>
        <v>ABRIL-25</v>
      </c>
      <c r="E1780" s="8">
        <f>'PRECIOS FIJOS GAS'!$B$9</f>
        <v>0.10957500000000001</v>
      </c>
      <c r="F1780" s="8">
        <f>'PRECIOS FIJOS GAS'!$J$9</f>
        <v>7.3335194520547944E-2</v>
      </c>
    </row>
    <row r="1781" spans="1:6">
      <c r="A1781" s="3" t="str">
        <f t="shared" ref="A1781:A1797" si="1009">C1781&amp;D1781&amp;B1781</f>
        <v>RL01ABRIL-25ESTABLE N2</v>
      </c>
      <c r="B1781" s="41" t="s">
        <v>71</v>
      </c>
      <c r="C1781" s="3" t="s">
        <v>118</v>
      </c>
      <c r="D1781" s="38" t="str">
        <f>W26</f>
        <v>ABRIL-25</v>
      </c>
      <c r="E1781" s="8">
        <f>'PRECIOS FIJOS GAS'!$B$25</f>
        <v>9.7392000000000006E-2</v>
      </c>
      <c r="F1781" s="8">
        <f>'PRECIOS FIJOS GAS'!$J$9</f>
        <v>7.3335194520547944E-2</v>
      </c>
    </row>
    <row r="1782" spans="1:6">
      <c r="A1782" s="3" t="str">
        <f t="shared" si="1009"/>
        <v>RL01ABRIL-25ESTABLE N3</v>
      </c>
      <c r="B1782" s="41" t="s">
        <v>72</v>
      </c>
      <c r="C1782" s="3" t="s">
        <v>118</v>
      </c>
      <c r="D1782" s="38" t="str">
        <f>W26</f>
        <v>ABRIL-25</v>
      </c>
      <c r="E1782" s="8">
        <f>'PRECIOS FIJOS GAS'!$B$41</f>
        <v>8.7239999999999998E-2</v>
      </c>
      <c r="F1782" s="8">
        <f>'PRECIOS FIJOS GAS'!$J$9</f>
        <v>7.3335194520547944E-2</v>
      </c>
    </row>
    <row r="1783" spans="1:6">
      <c r="A1783" s="3" t="str">
        <f t="shared" si="1009"/>
        <v>RL01ABRIL-25DINAMICA N1</v>
      </c>
      <c r="B1783" s="41" t="s">
        <v>82</v>
      </c>
      <c r="C1783" s="3" t="s">
        <v>118</v>
      </c>
      <c r="D1783" s="38" t="str">
        <f>W26</f>
        <v>ABRIL-25</v>
      </c>
      <c r="E1783" s="58" cm="1">
        <f t="array" ref="E1783">VLOOKUP('.'!D1783,'PRECIOS INDEX GAS'!$J$8:$K$20,2,0)+_xlfn.IFS('.'!B1783="DINAMICA N1",VLOOKUP('.'!C1783,'PRECIOS INDEX GAS'!$A$8:$B$20,2,0),'.'!B1783="DINAMICA N2",VLOOKUP('.'!C1783,'PRECIOS INDEX GAS'!$A$24:$B$36,2,0),'.'!B1783="DINAMICA N3",VLOOKUP('.'!C1783,'PRECIOS INDEX GAS'!$A$40:$B$52,2,0))</f>
        <v>9.4721333333333324E-2</v>
      </c>
      <c r="F1783" s="8">
        <f>'PRECIOS FIJOS GAS'!$J$9</f>
        <v>7.3335194520547944E-2</v>
      </c>
    </row>
    <row r="1784" spans="1:6">
      <c r="A1784" s="3" t="str">
        <f t="shared" si="1009"/>
        <v>RL01ABRIL-25DINAMICA N2</v>
      </c>
      <c r="B1784" s="41" t="s">
        <v>83</v>
      </c>
      <c r="C1784" s="3" t="s">
        <v>118</v>
      </c>
      <c r="D1784" s="38" t="str">
        <f>W26</f>
        <v>ABRIL-25</v>
      </c>
      <c r="E1784" s="58" cm="1">
        <f t="array" ref="E1784">VLOOKUP('.'!D1784,'PRECIOS INDEX GAS'!$J$8:$K$20,2,0)+_xlfn.IFS('.'!B1784="DINAMICA N1",VLOOKUP('.'!C1784,'PRECIOS INDEX GAS'!$A$8:$B$20,2,0),'.'!B1784="DINAMICA N2",VLOOKUP('.'!C1784,'PRECIOS INDEX GAS'!$A$24:$B$36,2,0),'.'!B1784="DINAMICA N3",VLOOKUP('.'!C1784,'PRECIOS INDEX GAS'!$A$40:$B$52,2,0))</f>
        <v>8.2538333333333325E-2</v>
      </c>
      <c r="F1784" s="8">
        <f>'PRECIOS FIJOS GAS'!$J$9</f>
        <v>7.3335194520547944E-2</v>
      </c>
    </row>
    <row r="1785" spans="1:6">
      <c r="A1785" s="3" t="str">
        <f t="shared" si="1009"/>
        <v>RL01ABRIL-25DINAMICA N3</v>
      </c>
      <c r="B1785" s="41" t="s">
        <v>84</v>
      </c>
      <c r="C1785" s="3" t="s">
        <v>118</v>
      </c>
      <c r="D1785" s="38" t="str">
        <f>W26</f>
        <v>ABRIL-25</v>
      </c>
      <c r="E1785" s="58" cm="1">
        <f t="array" ref="E1785">VLOOKUP('.'!D1785,'PRECIOS INDEX GAS'!$J$8:$K$20,2,0)+_xlfn.IFS('.'!B1785="DINAMICA N1",VLOOKUP('.'!C1785,'PRECIOS INDEX GAS'!$A$8:$B$20,2,0),'.'!B1785="DINAMICA N2",VLOOKUP('.'!C1785,'PRECIOS INDEX GAS'!$A$24:$B$36,2,0),'.'!B1785="DINAMICA N3",VLOOKUP('.'!C1785,'PRECIOS INDEX GAS'!$A$40:$B$52,2,0))</f>
        <v>7.238633333333333E-2</v>
      </c>
      <c r="F1785" s="8">
        <f>'PRECIOS FIJOS GAS'!$J$9</f>
        <v>7.3335194520547944E-2</v>
      </c>
    </row>
    <row r="1786" spans="1:6">
      <c r="A1786" s="3" t="str">
        <f t="shared" si="1009"/>
        <v>RL02ABRIL-25ESTABLE N1</v>
      </c>
      <c r="B1786" s="41" t="s">
        <v>70</v>
      </c>
      <c r="C1786" s="3" t="s">
        <v>119</v>
      </c>
      <c r="D1786" s="38" t="str">
        <f>W26</f>
        <v>ABRIL-25</v>
      </c>
      <c r="E1786" s="8">
        <f>'PRECIOS FIJOS GAS'!$B$10</f>
        <v>0.10750700000000001</v>
      </c>
      <c r="F1786" s="8">
        <f>'PRECIOS FIJOS GAS'!$J$10</f>
        <v>0.19099350136986301</v>
      </c>
    </row>
    <row r="1787" spans="1:6">
      <c r="A1787" s="3" t="str">
        <f t="shared" si="1009"/>
        <v>RL02ABRIL-25ESTABLE N2</v>
      </c>
      <c r="B1787" s="41" t="s">
        <v>71</v>
      </c>
      <c r="C1787" s="3" t="s">
        <v>119</v>
      </c>
      <c r="D1787" s="38" t="str">
        <f>W26</f>
        <v>ABRIL-25</v>
      </c>
      <c r="E1787" s="8">
        <f>'PRECIOS FIJOS GAS'!$B$26</f>
        <v>9.5324000000000006E-2</v>
      </c>
      <c r="F1787" s="8">
        <f>'PRECIOS FIJOS GAS'!$J$10</f>
        <v>0.19099350136986301</v>
      </c>
    </row>
    <row r="1788" spans="1:6">
      <c r="A1788" s="3" t="str">
        <f t="shared" si="1009"/>
        <v>RL02ABRIL-25ESTABLE N3</v>
      </c>
      <c r="B1788" s="41" t="s">
        <v>72</v>
      </c>
      <c r="C1788" s="3" t="s">
        <v>119</v>
      </c>
      <c r="D1788" s="38" t="str">
        <f>W26</f>
        <v>ABRIL-25</v>
      </c>
      <c r="E1788" s="8">
        <f>'PRECIOS FIJOS GAS'!$B$42</f>
        <v>8.5171999999999998E-2</v>
      </c>
      <c r="F1788" s="8">
        <f>'PRECIOS FIJOS GAS'!$J$10</f>
        <v>0.19099350136986301</v>
      </c>
    </row>
    <row r="1789" spans="1:6">
      <c r="A1789" s="3" t="str">
        <f t="shared" si="1009"/>
        <v>RL02ABRIL-25DINAMICA N1</v>
      </c>
      <c r="B1789" s="41" t="s">
        <v>82</v>
      </c>
      <c r="C1789" s="3" t="s">
        <v>119</v>
      </c>
      <c r="D1789" s="38" t="str">
        <f>W26</f>
        <v>ABRIL-25</v>
      </c>
      <c r="E1789" s="58" cm="1">
        <f t="array" ref="E1789">VLOOKUP('.'!D1789,'PRECIOS INDEX GAS'!$J$8:$K$20,2,0)+_xlfn.IFS('.'!B1789="DINAMICA N1",VLOOKUP('.'!C1789,'PRECIOS INDEX GAS'!$A$8:$B$20,2,0),'.'!B1789="DINAMICA N2",VLOOKUP('.'!C1789,'PRECIOS INDEX GAS'!$A$24:$B$36,2,0),'.'!B1789="DINAMICA N3",VLOOKUP('.'!C1789,'PRECIOS INDEX GAS'!$A$40:$B$52,2,0))</f>
        <v>9.2653333333333338E-2</v>
      </c>
      <c r="F1789" s="8">
        <f>'PRECIOS FIJOS GAS'!$J$10</f>
        <v>0.19099350136986301</v>
      </c>
    </row>
    <row r="1790" spans="1:6">
      <c r="A1790" s="3" t="str">
        <f t="shared" si="1009"/>
        <v>RL02ABRIL-25DINAMICA N2</v>
      </c>
      <c r="B1790" s="41" t="s">
        <v>83</v>
      </c>
      <c r="C1790" s="3" t="s">
        <v>119</v>
      </c>
      <c r="D1790" s="38" t="str">
        <f>W26</f>
        <v>ABRIL-25</v>
      </c>
      <c r="E1790" s="58" cm="1">
        <f t="array" ref="E1790">VLOOKUP('.'!D1790,'PRECIOS INDEX GAS'!$J$8:$K$20,2,0)+_xlfn.IFS('.'!B1790="DINAMICA N1",VLOOKUP('.'!C1790,'PRECIOS INDEX GAS'!$A$8:$B$20,2,0),'.'!B1790="DINAMICA N2",VLOOKUP('.'!C1790,'PRECIOS INDEX GAS'!$A$24:$B$36,2,0),'.'!B1790="DINAMICA N3",VLOOKUP('.'!C1790,'PRECIOS INDEX GAS'!$A$40:$B$52,2,0))</f>
        <v>8.0470333333333338E-2</v>
      </c>
      <c r="F1790" s="8">
        <f>'PRECIOS FIJOS GAS'!$J$10</f>
        <v>0.19099350136986301</v>
      </c>
    </row>
    <row r="1791" spans="1:6">
      <c r="A1791" s="3" t="str">
        <f t="shared" si="1009"/>
        <v>RL02ABRIL-25DINAMICA N3</v>
      </c>
      <c r="B1791" s="41" t="s">
        <v>84</v>
      </c>
      <c r="C1791" s="3" t="s">
        <v>119</v>
      </c>
      <c r="D1791" s="38" t="str">
        <f>W26</f>
        <v>ABRIL-25</v>
      </c>
      <c r="E1791" s="58" cm="1">
        <f t="array" ref="E1791">VLOOKUP('.'!D1791,'PRECIOS INDEX GAS'!$J$8:$K$20,2,0)+_xlfn.IFS('.'!B1791="DINAMICA N1",VLOOKUP('.'!C1791,'PRECIOS INDEX GAS'!$A$8:$B$20,2,0),'.'!B1791="DINAMICA N2",VLOOKUP('.'!C1791,'PRECIOS INDEX GAS'!$A$24:$B$36,2,0),'.'!B1791="DINAMICA N3",VLOOKUP('.'!C1791,'PRECIOS INDEX GAS'!$A$40:$B$52,2,0))</f>
        <v>7.031833333333333E-2</v>
      </c>
      <c r="F1791" s="8">
        <f>'PRECIOS FIJOS GAS'!$J$10</f>
        <v>0.19099350136986301</v>
      </c>
    </row>
    <row r="1792" spans="1:6">
      <c r="A1792" s="3" t="str">
        <f t="shared" si="1009"/>
        <v>RL03ABRIL-25ESTABLE N1</v>
      </c>
      <c r="B1792" s="41" t="s">
        <v>70</v>
      </c>
      <c r="C1792" s="3" t="s">
        <v>120</v>
      </c>
      <c r="D1792" s="38" t="str">
        <f>W26</f>
        <v>ABRIL-25</v>
      </c>
      <c r="E1792" s="8">
        <f>'PRECIOS FIJOS GAS'!$B$11</f>
        <v>9.7009999999999999E-2</v>
      </c>
      <c r="F1792" s="8">
        <f>'PRECIOS FIJOS GAS'!$J$11</f>
        <v>0.50484024109589043</v>
      </c>
    </row>
    <row r="1793" spans="1:6">
      <c r="A1793" s="3" t="str">
        <f t="shared" si="1009"/>
        <v>RL03ABRIL-25ESTABLE N2</v>
      </c>
      <c r="B1793" s="41" t="s">
        <v>71</v>
      </c>
      <c r="C1793" s="3" t="s">
        <v>120</v>
      </c>
      <c r="D1793" s="38" t="str">
        <f>W26</f>
        <v>ABRIL-25</v>
      </c>
      <c r="E1793" s="8">
        <f>'PRECIOS FIJOS GAS'!$B$27</f>
        <v>8.6858000000000005E-2</v>
      </c>
      <c r="F1793" s="8">
        <f>'PRECIOS FIJOS GAS'!$J$11</f>
        <v>0.50484024109589043</v>
      </c>
    </row>
    <row r="1794" spans="1:6">
      <c r="A1794" s="3" t="str">
        <f t="shared" si="1009"/>
        <v>RL03ABRIL-25ESTABLE N3</v>
      </c>
      <c r="B1794" s="41" t="s">
        <v>72</v>
      </c>
      <c r="C1794" s="3" t="s">
        <v>120</v>
      </c>
      <c r="D1794" s="38" t="str">
        <f>W26</f>
        <v>ABRIL-25</v>
      </c>
      <c r="E1794" s="8">
        <f>'PRECIOS FIJOS GAS'!$B$43</f>
        <v>7.7720999999999998E-2</v>
      </c>
      <c r="F1794" s="8">
        <f>'PRECIOS FIJOS GAS'!$J$11</f>
        <v>0.50484024109589043</v>
      </c>
    </row>
    <row r="1795" spans="1:6">
      <c r="A1795" s="3" t="str">
        <f t="shared" si="1009"/>
        <v>RL03ABRIL-25DINAMICA N1</v>
      </c>
      <c r="B1795" s="41" t="s">
        <v>82</v>
      </c>
      <c r="C1795" s="3" t="s">
        <v>120</v>
      </c>
      <c r="D1795" s="38" t="str">
        <f>W26</f>
        <v>ABRIL-25</v>
      </c>
      <c r="E1795" s="58" cm="1">
        <f t="array" ref="E1795">VLOOKUP('.'!D1795,'PRECIOS INDEX GAS'!$J$8:$K$20,2,0)+_xlfn.IFS('.'!B1795="DINAMICA N1",VLOOKUP('.'!C1795,'PRECIOS INDEX GAS'!$A$8:$B$20,2,0),'.'!B1795="DINAMICA N2",VLOOKUP('.'!C1795,'PRECIOS INDEX GAS'!$A$24:$B$36,2,0),'.'!B1795="DINAMICA N3",VLOOKUP('.'!C1795,'PRECIOS INDEX GAS'!$A$40:$B$52,2,0))</f>
        <v>8.2156333333333331E-2</v>
      </c>
      <c r="F1795" s="8">
        <f>'PRECIOS FIJOS GAS'!$J$11</f>
        <v>0.50484024109589043</v>
      </c>
    </row>
    <row r="1796" spans="1:6">
      <c r="A1796" s="3" t="str">
        <f t="shared" si="1009"/>
        <v>RL03ABRIL-25DINAMICA N2</v>
      </c>
      <c r="B1796" s="41" t="s">
        <v>83</v>
      </c>
      <c r="C1796" s="3" t="s">
        <v>120</v>
      </c>
      <c r="D1796" s="38" t="str">
        <f>W26</f>
        <v>ABRIL-25</v>
      </c>
      <c r="E1796" s="58" cm="1">
        <f t="array" ref="E1796">VLOOKUP('.'!D1796,'PRECIOS INDEX GAS'!$J$8:$K$20,2,0)+_xlfn.IFS('.'!B1796="DINAMICA N1",VLOOKUP('.'!C1796,'PRECIOS INDEX GAS'!$A$8:$B$20,2,0),'.'!B1796="DINAMICA N2",VLOOKUP('.'!C1796,'PRECIOS INDEX GAS'!$A$24:$B$36,2,0),'.'!B1796="DINAMICA N3",VLOOKUP('.'!C1796,'PRECIOS INDEX GAS'!$A$40:$B$52,2,0))</f>
        <v>7.2004333333333337E-2</v>
      </c>
      <c r="F1796" s="8">
        <f>'PRECIOS FIJOS GAS'!$J$11</f>
        <v>0.50484024109589043</v>
      </c>
    </row>
    <row r="1797" spans="1:6">
      <c r="A1797" s="3" t="str">
        <f t="shared" si="1009"/>
        <v>RL03ABRIL-25DINAMICA N3</v>
      </c>
      <c r="B1797" s="41" t="s">
        <v>84</v>
      </c>
      <c r="C1797" s="3" t="s">
        <v>120</v>
      </c>
      <c r="D1797" s="38" t="str">
        <f>W26</f>
        <v>ABRIL-25</v>
      </c>
      <c r="E1797" s="58" cm="1">
        <f t="array" ref="E1797">VLOOKUP('.'!D1797,'PRECIOS INDEX GAS'!$J$8:$K$20,2,0)+_xlfn.IFS('.'!B1797="DINAMICA N1",VLOOKUP('.'!C1797,'PRECIOS INDEX GAS'!$A$8:$B$20,2,0),'.'!B1797="DINAMICA N2",VLOOKUP('.'!C1797,'PRECIOS INDEX GAS'!$A$24:$B$36,2,0),'.'!B1797="DINAMICA N3",VLOOKUP('.'!C1797,'PRECIOS INDEX GAS'!$A$40:$B$52,2,0))</f>
        <v>6.2867333333333331E-2</v>
      </c>
      <c r="F1797" s="8">
        <f>'PRECIOS FIJOS GAS'!$J$11</f>
        <v>0.50484024109589043</v>
      </c>
    </row>
    <row r="1798" spans="1:6">
      <c r="A1798" s="3" t="str">
        <f>C1798&amp;D1798&amp;B1798</f>
        <v>RL04ABRIL-25ESTABLE N1</v>
      </c>
      <c r="B1798" s="41" t="s">
        <v>70</v>
      </c>
      <c r="C1798" s="3" t="s">
        <v>121</v>
      </c>
      <c r="D1798" s="38" t="str">
        <f>W26</f>
        <v>ABRIL-25</v>
      </c>
      <c r="E1798" s="8">
        <f>'PRECIOS FIJOS GAS'!$B$12</f>
        <v>8.6916999999999994E-2</v>
      </c>
      <c r="F1798" s="8">
        <f>'PRECIOS FIJOS GAS'!$J$12</f>
        <v>1.3487073561643836</v>
      </c>
    </row>
    <row r="1799" spans="1:6">
      <c r="A1799" s="3" t="str">
        <f t="shared" ref="A1799:A1815" si="1010">C1799&amp;D1799&amp;B1799</f>
        <v>RL04ABRIL-25ESTABLE N2</v>
      </c>
      <c r="B1799" s="41" t="s">
        <v>71</v>
      </c>
      <c r="C1799" s="3" t="s">
        <v>121</v>
      </c>
      <c r="D1799" s="38" t="str">
        <f>W26</f>
        <v>ABRIL-25</v>
      </c>
      <c r="E1799" s="8">
        <f>'PRECIOS FIJOS GAS'!$B$28</f>
        <v>8.2855999999999999E-2</v>
      </c>
      <c r="F1799" s="8">
        <f>'PRECIOS FIJOS GAS'!$J$12</f>
        <v>1.3487073561643836</v>
      </c>
    </row>
    <row r="1800" spans="1:6">
      <c r="A1800" s="3" t="str">
        <f t="shared" si="1010"/>
        <v>RL04ABRIL-25ESTABLE N3</v>
      </c>
      <c r="B1800" s="41" t="s">
        <v>72</v>
      </c>
      <c r="C1800" s="3" t="s">
        <v>121</v>
      </c>
      <c r="D1800" s="38" t="str">
        <f>W26</f>
        <v>ABRIL-25</v>
      </c>
      <c r="E1800" s="8">
        <f>'PRECIOS FIJOS GAS'!$B$44</f>
        <v>7.4733999999999995E-2</v>
      </c>
      <c r="F1800" s="8">
        <f>'PRECIOS FIJOS GAS'!$J$12</f>
        <v>1.3487073561643836</v>
      </c>
    </row>
    <row r="1801" spans="1:6">
      <c r="A1801" s="3" t="str">
        <f t="shared" si="1010"/>
        <v>RL04ABRIL-25DINAMICA N1</v>
      </c>
      <c r="B1801" s="41" t="s">
        <v>82</v>
      </c>
      <c r="C1801" s="3" t="s">
        <v>121</v>
      </c>
      <c r="D1801" s="38" t="str">
        <f>W26</f>
        <v>ABRIL-25</v>
      </c>
      <c r="E1801" s="58" cm="1">
        <f t="array" ref="E1801">VLOOKUP('.'!D1801,'PRECIOS INDEX GAS'!$J$8:$K$20,2,0)+_xlfn.IFS('.'!B1801="DINAMICA N1",VLOOKUP('.'!C1801,'PRECIOS INDEX GAS'!$A$8:$B$20,2,0),'.'!B1801="DINAMICA N2",VLOOKUP('.'!C1801,'PRECIOS INDEX GAS'!$A$24:$B$36,2,0),'.'!B1801="DINAMICA N3",VLOOKUP('.'!C1801,'PRECIOS INDEX GAS'!$A$40:$B$52,2,0))</f>
        <v>7.206333333333334E-2</v>
      </c>
      <c r="F1801" s="8">
        <f>'PRECIOS FIJOS GAS'!$J$12</f>
        <v>1.3487073561643836</v>
      </c>
    </row>
    <row r="1802" spans="1:6">
      <c r="A1802" s="3" t="str">
        <f t="shared" si="1010"/>
        <v>RL04ABRIL-25DINAMICA N2</v>
      </c>
      <c r="B1802" s="41" t="s">
        <v>83</v>
      </c>
      <c r="C1802" s="3" t="s">
        <v>121</v>
      </c>
      <c r="D1802" s="38" t="str">
        <f>W26</f>
        <v>ABRIL-25</v>
      </c>
      <c r="E1802" s="58" cm="1">
        <f t="array" ref="E1802">VLOOKUP('.'!D1802,'PRECIOS INDEX GAS'!$J$8:$K$20,2,0)+_xlfn.IFS('.'!B1802="DINAMICA N1",VLOOKUP('.'!C1802,'PRECIOS INDEX GAS'!$A$8:$B$20,2,0),'.'!B1802="DINAMICA N2",VLOOKUP('.'!C1802,'PRECIOS INDEX GAS'!$A$24:$B$36,2,0),'.'!B1802="DINAMICA N3",VLOOKUP('.'!C1802,'PRECIOS INDEX GAS'!$A$40:$B$52,2,0))</f>
        <v>6.8002333333333331E-2</v>
      </c>
      <c r="F1802" s="8">
        <f>'PRECIOS FIJOS GAS'!$J$12</f>
        <v>1.3487073561643836</v>
      </c>
    </row>
    <row r="1803" spans="1:6">
      <c r="A1803" s="3" t="str">
        <f t="shared" si="1010"/>
        <v>RL04ABRIL-25DINAMICA N3</v>
      </c>
      <c r="B1803" s="41" t="s">
        <v>84</v>
      </c>
      <c r="C1803" s="3" t="s">
        <v>121</v>
      </c>
      <c r="D1803" s="38" t="str">
        <f>W26</f>
        <v>ABRIL-25</v>
      </c>
      <c r="E1803" s="58" cm="1">
        <f t="array" ref="E1803">VLOOKUP('.'!D1803,'PRECIOS INDEX GAS'!$J$8:$K$20,2,0)+_xlfn.IFS('.'!B1803="DINAMICA N1",VLOOKUP('.'!C1803,'PRECIOS INDEX GAS'!$A$8:$B$20,2,0),'.'!B1803="DINAMICA N2",VLOOKUP('.'!C1803,'PRECIOS INDEX GAS'!$A$24:$B$36,2,0),'.'!B1803="DINAMICA N3",VLOOKUP('.'!C1803,'PRECIOS INDEX GAS'!$A$40:$B$52,2,0))</f>
        <v>5.9880333333333334E-2</v>
      </c>
      <c r="F1803" s="8">
        <f>'PRECIOS FIJOS GAS'!$J$12</f>
        <v>1.3487073561643836</v>
      </c>
    </row>
    <row r="1804" spans="1:6">
      <c r="A1804" s="3" t="str">
        <f t="shared" si="1010"/>
        <v>RL05ABRIL-25ESTABLE N1</v>
      </c>
      <c r="B1804" s="41" t="s">
        <v>70</v>
      </c>
      <c r="C1804" s="3" t="s">
        <v>407</v>
      </c>
      <c r="D1804" s="38" t="str">
        <f>W26</f>
        <v>ABRIL-25</v>
      </c>
      <c r="E1804" s="8">
        <f>'PRECIOS FIJOS GAS'!$B$19</f>
        <v>7.4672000000000002E-2</v>
      </c>
      <c r="F1804" s="8">
        <f>'PRECIOS FIJOS GAS'!$J$13</f>
        <v>7.527074128767123</v>
      </c>
    </row>
    <row r="1805" spans="1:6">
      <c r="A1805" s="3" t="str">
        <f t="shared" si="1010"/>
        <v>RL05ABRIL-25ESTABLE N2</v>
      </c>
      <c r="B1805" s="41" t="s">
        <v>71</v>
      </c>
      <c r="C1805" s="3" t="s">
        <v>407</v>
      </c>
      <c r="D1805" s="38" t="str">
        <f>W26</f>
        <v>ABRIL-25</v>
      </c>
      <c r="E1805" s="8">
        <f>'PRECIOS FIJOS GAS'!$B$35</f>
        <v>7.3657E-2</v>
      </c>
      <c r="F1805" s="8">
        <f>'PRECIOS FIJOS GAS'!$J$13</f>
        <v>7.527074128767123</v>
      </c>
    </row>
    <row r="1806" spans="1:6">
      <c r="A1806" s="3" t="str">
        <f t="shared" si="1010"/>
        <v>RL05ABRIL-25ESTABLE N3</v>
      </c>
      <c r="B1806" s="41" t="s">
        <v>72</v>
      </c>
      <c r="C1806" s="3" t="s">
        <v>407</v>
      </c>
      <c r="D1806" s="38" t="str">
        <f>W26</f>
        <v>ABRIL-25</v>
      </c>
      <c r="E1806" s="8">
        <f>'PRECIOS FIJOS GAS'!$B$51</f>
        <v>7.2641999999999998E-2</v>
      </c>
      <c r="F1806" s="8">
        <f>'PRECIOS FIJOS GAS'!$J$13</f>
        <v>7.527074128767123</v>
      </c>
    </row>
    <row r="1807" spans="1:6">
      <c r="A1807" s="3" t="str">
        <f t="shared" si="1010"/>
        <v>RL05ABRIL-25DINAMICA N1</v>
      </c>
      <c r="B1807" s="41" t="s">
        <v>82</v>
      </c>
      <c r="C1807" s="3" t="s">
        <v>407</v>
      </c>
      <c r="D1807" s="38" t="str">
        <f>W26</f>
        <v>ABRIL-25</v>
      </c>
      <c r="E1807" s="58" cm="1">
        <f t="array" ref="E1807">VLOOKUP('.'!D1807,'PRECIOS INDEX GAS'!$J$8:$K$20,2,0)+_xlfn.IFS('.'!B1807="DINAMICA N1",VLOOKUP('.'!C1807,'PRECIOS INDEX GAS'!$A$8:$B$20,2,0),'.'!B1807="DINAMICA N2",VLOOKUP('.'!C1807,'PRECIOS INDEX GAS'!$A$24:$B$36,2,0),'.'!B1807="DINAMICA N3",VLOOKUP('.'!C1807,'PRECIOS INDEX GAS'!$A$40:$B$52,2,0))</f>
        <v>5.9818333333333334E-2</v>
      </c>
      <c r="F1807" s="8">
        <f>'PRECIOS FIJOS GAS'!$J$13</f>
        <v>7.527074128767123</v>
      </c>
    </row>
    <row r="1808" spans="1:6">
      <c r="A1808" s="3" t="str">
        <f t="shared" si="1010"/>
        <v>RL05ABRIL-25DINAMICA N2</v>
      </c>
      <c r="B1808" s="41" t="s">
        <v>83</v>
      </c>
      <c r="C1808" s="3" t="s">
        <v>407</v>
      </c>
      <c r="D1808" s="38" t="str">
        <f>W26</f>
        <v>ABRIL-25</v>
      </c>
      <c r="E1808" s="58" cm="1">
        <f t="array" ref="E1808">VLOOKUP('.'!D1808,'PRECIOS INDEX GAS'!$J$8:$K$20,2,0)+_xlfn.IFS('.'!B1808="DINAMICA N1",VLOOKUP('.'!C1808,'PRECIOS INDEX GAS'!$A$8:$B$20,2,0),'.'!B1808="DINAMICA N2",VLOOKUP('.'!C1808,'PRECIOS INDEX GAS'!$A$24:$B$36,2,0),'.'!B1808="DINAMICA N3",VLOOKUP('.'!C1808,'PRECIOS INDEX GAS'!$A$40:$B$52,2,0))</f>
        <v>5.8803333333333332E-2</v>
      </c>
      <c r="F1808" s="8">
        <f>'PRECIOS FIJOS GAS'!$J$13</f>
        <v>7.527074128767123</v>
      </c>
    </row>
    <row r="1809" spans="1:6">
      <c r="A1809" s="3" t="str">
        <f t="shared" si="1010"/>
        <v>RL05ABRIL-25DINAMICA N3</v>
      </c>
      <c r="B1809" s="41" t="s">
        <v>84</v>
      </c>
      <c r="C1809" s="3" t="s">
        <v>407</v>
      </c>
      <c r="D1809" s="38" t="str">
        <f>W26</f>
        <v>ABRIL-25</v>
      </c>
      <c r="E1809" s="58" cm="1">
        <f t="array" ref="E1809">VLOOKUP('.'!D1809,'PRECIOS INDEX GAS'!$J$8:$K$20,2,0)+_xlfn.IFS('.'!B1809="DINAMICA N1",VLOOKUP('.'!C1809,'PRECIOS INDEX GAS'!$A$8:$B$20,2,0),'.'!B1809="DINAMICA N2",VLOOKUP('.'!C1809,'PRECIOS INDEX GAS'!$A$24:$B$36,2,0),'.'!B1809="DINAMICA N3",VLOOKUP('.'!C1809,'PRECIOS INDEX GAS'!$A$40:$B$52,2,0))</f>
        <v>5.778833333333333E-2</v>
      </c>
      <c r="F1809" s="8">
        <f>'PRECIOS FIJOS GAS'!$J$13</f>
        <v>7.527074128767123</v>
      </c>
    </row>
    <row r="1810" spans="1:6">
      <c r="A1810" s="3" t="str">
        <f t="shared" si="1010"/>
        <v>RL06ABRIL-25ESTABLE N1</v>
      </c>
      <c r="B1810" s="41" t="s">
        <v>70</v>
      </c>
      <c r="C1810" s="3" t="s">
        <v>408</v>
      </c>
      <c r="D1810" s="38" t="str">
        <f>W26</f>
        <v>ABRIL-25</v>
      </c>
      <c r="E1810" s="8">
        <f>'PRECIOS FIJOS GAS'!$B$18</f>
        <v>9.4739000000000004E-2</v>
      </c>
      <c r="F1810" s="8">
        <f>'PRECIOS FIJOS GAS'!$J$14</f>
        <v>36.208825117808217</v>
      </c>
    </row>
    <row r="1811" spans="1:6">
      <c r="A1811" s="3" t="str">
        <f t="shared" si="1010"/>
        <v>RL06ABRIL-25ESTABLE N2</v>
      </c>
      <c r="B1811" s="41" t="s">
        <v>71</v>
      </c>
      <c r="C1811" s="3" t="s">
        <v>408</v>
      </c>
      <c r="D1811" s="38" t="str">
        <f>W26</f>
        <v>ABRIL-25</v>
      </c>
      <c r="E1811" s="8">
        <f>'PRECIOS FIJOS GAS'!$B$36</f>
        <v>6.5511E-2</v>
      </c>
      <c r="F1811" s="8">
        <f>'PRECIOS FIJOS GAS'!$J$14</f>
        <v>36.208825117808217</v>
      </c>
    </row>
    <row r="1812" spans="1:6">
      <c r="A1812" s="3" t="str">
        <f t="shared" si="1010"/>
        <v>RL06ABRIL-25ESTABLE N3</v>
      </c>
      <c r="B1812" s="41" t="s">
        <v>72</v>
      </c>
      <c r="C1812" s="3" t="s">
        <v>408</v>
      </c>
      <c r="D1812" s="38" t="str">
        <f>W26</f>
        <v>ABRIL-25</v>
      </c>
      <c r="E1812" s="8">
        <f>'PRECIOS FIJOS GAS'!$B$52</f>
        <v>6.4495999999999998E-2</v>
      </c>
      <c r="F1812" s="8">
        <f>'PRECIOS FIJOS GAS'!$J$14</f>
        <v>36.208825117808217</v>
      </c>
    </row>
    <row r="1813" spans="1:6">
      <c r="A1813" s="3" t="str">
        <f t="shared" si="1010"/>
        <v>RL06ABRIL-25DINAMICA N1</v>
      </c>
      <c r="B1813" s="41" t="s">
        <v>82</v>
      </c>
      <c r="C1813" s="3" t="s">
        <v>408</v>
      </c>
      <c r="D1813" s="38" t="str">
        <f>W26</f>
        <v>ABRIL-25</v>
      </c>
      <c r="E1813" s="58" cm="1">
        <f t="array" ref="E1813">VLOOKUP('.'!D1813,'PRECIOS INDEX GAS'!$J$8:$K$20,2,0)+_xlfn.IFS('.'!B1813="DINAMICA N1",VLOOKUP('.'!C1813,'PRECIOS INDEX GAS'!$A$8:$B$20,2,0),'.'!B1813="DINAMICA N2",VLOOKUP('.'!C1813,'PRECIOS INDEX GAS'!$A$24:$B$36,2,0),'.'!B1813="DINAMICA N3",VLOOKUP('.'!C1813,'PRECIOS INDEX GAS'!$A$40:$B$52,2,0))</f>
        <v>5.1672333333333334E-2</v>
      </c>
      <c r="F1813" s="8">
        <f>'PRECIOS FIJOS GAS'!$J$14</f>
        <v>36.208825117808217</v>
      </c>
    </row>
    <row r="1814" spans="1:6">
      <c r="A1814" s="3" t="str">
        <f t="shared" si="1010"/>
        <v>RL06ABRIL-25DINAMICA N2</v>
      </c>
      <c r="B1814" s="41" t="s">
        <v>83</v>
      </c>
      <c r="C1814" s="3" t="s">
        <v>408</v>
      </c>
      <c r="D1814" s="38" t="str">
        <f>W26</f>
        <v>ABRIL-25</v>
      </c>
      <c r="E1814" s="58" cm="1">
        <f t="array" ref="E1814">VLOOKUP('.'!D1814,'PRECIOS INDEX GAS'!$J$8:$K$20,2,0)+_xlfn.IFS('.'!B1814="DINAMICA N1",VLOOKUP('.'!C1814,'PRECIOS INDEX GAS'!$A$8:$B$20,2,0),'.'!B1814="DINAMICA N2",VLOOKUP('.'!C1814,'PRECIOS INDEX GAS'!$A$24:$B$36,2,0),'.'!B1814="DINAMICA N3",VLOOKUP('.'!C1814,'PRECIOS INDEX GAS'!$A$40:$B$52,2,0))</f>
        <v>5.0657333333333332E-2</v>
      </c>
      <c r="F1814" s="8">
        <f>'PRECIOS FIJOS GAS'!$J$14</f>
        <v>36.208825117808217</v>
      </c>
    </row>
    <row r="1815" spans="1:6">
      <c r="A1815" s="3" t="str">
        <f t="shared" si="1010"/>
        <v>RL06ABRIL-25DINAMICA N3</v>
      </c>
      <c r="B1815" s="41" t="s">
        <v>84</v>
      </c>
      <c r="C1815" s="3" t="s">
        <v>408</v>
      </c>
      <c r="D1815" s="38" t="str">
        <f>W26</f>
        <v>ABRIL-25</v>
      </c>
      <c r="E1815" s="58" cm="1">
        <f t="array" ref="E1815">VLOOKUP('.'!D1815,'PRECIOS INDEX GAS'!$J$8:$K$20,2,0)+_xlfn.IFS('.'!B1815="DINAMICA N1",VLOOKUP('.'!C1815,'PRECIOS INDEX GAS'!$A$8:$B$20,2,0),'.'!B1815="DINAMICA N2",VLOOKUP('.'!C1815,'PRECIOS INDEX GAS'!$A$24:$B$36,2,0),'.'!B1815="DINAMICA N3",VLOOKUP('.'!C1815,'PRECIOS INDEX GAS'!$A$40:$B$52,2,0))</f>
        <v>4.964233333333333E-2</v>
      </c>
      <c r="F1815" s="8">
        <f>'PRECIOS FIJOS GAS'!$J$14</f>
        <v>36.208825117808217</v>
      </c>
    </row>
    <row r="1816" spans="1:6">
      <c r="A1816" s="3" t="str">
        <f>C1816&amp;D1816&amp;B1816</f>
        <v>RL01MAYO-25ESTABLE N1</v>
      </c>
      <c r="B1816" s="41" t="s">
        <v>70</v>
      </c>
      <c r="C1816" s="3" t="s">
        <v>118</v>
      </c>
      <c r="D1816" s="38" t="str">
        <f>W27</f>
        <v>MAYO-25</v>
      </c>
      <c r="E1816" s="8">
        <f>'PRECIOS FIJOS GAS'!$B$9</f>
        <v>0.10957500000000001</v>
      </c>
      <c r="F1816" s="8">
        <f>'PRECIOS FIJOS GAS'!$J$9</f>
        <v>7.3335194520547944E-2</v>
      </c>
    </row>
    <row r="1817" spans="1:6">
      <c r="A1817" s="3" t="str">
        <f t="shared" ref="A1817:A1833" si="1011">C1817&amp;D1817&amp;B1817</f>
        <v>RL01MAYO-25ESTABLE N2</v>
      </c>
      <c r="B1817" s="41" t="s">
        <v>71</v>
      </c>
      <c r="C1817" s="3" t="s">
        <v>118</v>
      </c>
      <c r="D1817" s="38" t="str">
        <f>W27</f>
        <v>MAYO-25</v>
      </c>
      <c r="E1817" s="8">
        <f>'PRECIOS FIJOS GAS'!$B$25</f>
        <v>9.7392000000000006E-2</v>
      </c>
      <c r="F1817" s="8">
        <f>'PRECIOS FIJOS GAS'!$J$9</f>
        <v>7.3335194520547944E-2</v>
      </c>
    </row>
    <row r="1818" spans="1:6">
      <c r="A1818" s="3" t="str">
        <f t="shared" si="1011"/>
        <v>RL01MAYO-25ESTABLE N3</v>
      </c>
      <c r="B1818" s="41" t="s">
        <v>72</v>
      </c>
      <c r="C1818" s="3" t="s">
        <v>118</v>
      </c>
      <c r="D1818" s="38" t="str">
        <f>W27</f>
        <v>MAYO-25</v>
      </c>
      <c r="E1818" s="8">
        <f>'PRECIOS FIJOS GAS'!$B$41</f>
        <v>8.7239999999999998E-2</v>
      </c>
      <c r="F1818" s="8">
        <f>'PRECIOS FIJOS GAS'!$J$9</f>
        <v>7.3335194520547944E-2</v>
      </c>
    </row>
    <row r="1819" spans="1:6">
      <c r="A1819" s="3" t="str">
        <f t="shared" si="1011"/>
        <v>RL01MAYO-25DINAMICA N1</v>
      </c>
      <c r="B1819" s="41" t="s">
        <v>82</v>
      </c>
      <c r="C1819" s="3" t="s">
        <v>118</v>
      </c>
      <c r="D1819" s="38" t="str">
        <f>W27</f>
        <v>MAYO-25</v>
      </c>
      <c r="E1819" s="58" cm="1">
        <f t="array" ref="E1819">VLOOKUP('.'!D1819,'PRECIOS INDEX GAS'!$J$8:$K$20,2,0)+_xlfn.IFS('.'!B1819="DINAMICA N1",VLOOKUP('.'!C1819,'PRECIOS INDEX GAS'!$A$8:$B$20,2,0),'.'!B1819="DINAMICA N2",VLOOKUP('.'!C1819,'PRECIOS INDEX GAS'!$A$24:$B$36,2,0),'.'!B1819="DINAMICA N3",VLOOKUP('.'!C1819,'PRECIOS INDEX GAS'!$A$40:$B$52,2,0))</f>
        <v>9.4881129032258066E-2</v>
      </c>
      <c r="F1819" s="8">
        <f>'PRECIOS FIJOS GAS'!$J$9</f>
        <v>7.3335194520547944E-2</v>
      </c>
    </row>
    <row r="1820" spans="1:6">
      <c r="A1820" s="3" t="str">
        <f t="shared" si="1011"/>
        <v>RL01MAYO-25DINAMICA N2</v>
      </c>
      <c r="B1820" s="41" t="s">
        <v>83</v>
      </c>
      <c r="C1820" s="3" t="s">
        <v>118</v>
      </c>
      <c r="D1820" s="38" t="str">
        <f>W27</f>
        <v>MAYO-25</v>
      </c>
      <c r="E1820" s="58" cm="1">
        <f t="array" ref="E1820">VLOOKUP('.'!D1820,'PRECIOS INDEX GAS'!$J$8:$K$20,2,0)+_xlfn.IFS('.'!B1820="DINAMICA N1",VLOOKUP('.'!C1820,'PRECIOS INDEX GAS'!$A$8:$B$20,2,0),'.'!B1820="DINAMICA N2",VLOOKUP('.'!C1820,'PRECIOS INDEX GAS'!$A$24:$B$36,2,0),'.'!B1820="DINAMICA N3",VLOOKUP('.'!C1820,'PRECIOS INDEX GAS'!$A$40:$B$52,2,0))</f>
        <v>8.2698129032258066E-2</v>
      </c>
      <c r="F1820" s="8">
        <f>'PRECIOS FIJOS GAS'!$J$9</f>
        <v>7.3335194520547944E-2</v>
      </c>
    </row>
    <row r="1821" spans="1:6">
      <c r="A1821" s="3" t="str">
        <f t="shared" si="1011"/>
        <v>RL01MAYO-25DINAMICA N3</v>
      </c>
      <c r="B1821" s="41" t="s">
        <v>84</v>
      </c>
      <c r="C1821" s="3" t="s">
        <v>118</v>
      </c>
      <c r="D1821" s="38" t="str">
        <f>W27</f>
        <v>MAYO-25</v>
      </c>
      <c r="E1821" s="58" cm="1">
        <f t="array" ref="E1821">VLOOKUP('.'!D1821,'PRECIOS INDEX GAS'!$J$8:$K$20,2,0)+_xlfn.IFS('.'!B1821="DINAMICA N1",VLOOKUP('.'!C1821,'PRECIOS INDEX GAS'!$A$8:$B$20,2,0),'.'!B1821="DINAMICA N2",VLOOKUP('.'!C1821,'PRECIOS INDEX GAS'!$A$24:$B$36,2,0),'.'!B1821="DINAMICA N3",VLOOKUP('.'!C1821,'PRECIOS INDEX GAS'!$A$40:$B$52,2,0))</f>
        <v>7.2546129032258072E-2</v>
      </c>
      <c r="F1821" s="8">
        <f>'PRECIOS FIJOS GAS'!$J$9</f>
        <v>7.3335194520547944E-2</v>
      </c>
    </row>
    <row r="1822" spans="1:6">
      <c r="A1822" s="3" t="str">
        <f t="shared" si="1011"/>
        <v>RL02MAYO-25ESTABLE N1</v>
      </c>
      <c r="B1822" s="41" t="s">
        <v>70</v>
      </c>
      <c r="C1822" s="3" t="s">
        <v>119</v>
      </c>
      <c r="D1822" s="38" t="str">
        <f>W27</f>
        <v>MAYO-25</v>
      </c>
      <c r="E1822" s="8">
        <f>'PRECIOS FIJOS GAS'!$B$10</f>
        <v>0.10750700000000001</v>
      </c>
      <c r="F1822" s="8">
        <f>'PRECIOS FIJOS GAS'!$J$10</f>
        <v>0.19099350136986301</v>
      </c>
    </row>
    <row r="1823" spans="1:6">
      <c r="A1823" s="3" t="str">
        <f t="shared" si="1011"/>
        <v>RL02MAYO-25ESTABLE N2</v>
      </c>
      <c r="B1823" s="41" t="s">
        <v>71</v>
      </c>
      <c r="C1823" s="3" t="s">
        <v>119</v>
      </c>
      <c r="D1823" s="38" t="str">
        <f>W27</f>
        <v>MAYO-25</v>
      </c>
      <c r="E1823" s="8">
        <f>'PRECIOS FIJOS GAS'!$B$26</f>
        <v>9.5324000000000006E-2</v>
      </c>
      <c r="F1823" s="8">
        <f>'PRECIOS FIJOS GAS'!$J$10</f>
        <v>0.19099350136986301</v>
      </c>
    </row>
    <row r="1824" spans="1:6">
      <c r="A1824" s="3" t="str">
        <f t="shared" si="1011"/>
        <v>RL02MAYO-25ESTABLE N3</v>
      </c>
      <c r="B1824" s="41" t="s">
        <v>72</v>
      </c>
      <c r="C1824" s="3" t="s">
        <v>119</v>
      </c>
      <c r="D1824" s="38" t="str">
        <f>W27</f>
        <v>MAYO-25</v>
      </c>
      <c r="E1824" s="8">
        <f>'PRECIOS FIJOS GAS'!$B$42</f>
        <v>8.5171999999999998E-2</v>
      </c>
      <c r="F1824" s="8">
        <f>'PRECIOS FIJOS GAS'!$J$10</f>
        <v>0.19099350136986301</v>
      </c>
    </row>
    <row r="1825" spans="1:6">
      <c r="A1825" s="3" t="str">
        <f t="shared" si="1011"/>
        <v>RL02MAYO-25DINAMICA N1</v>
      </c>
      <c r="B1825" s="41" t="s">
        <v>82</v>
      </c>
      <c r="C1825" s="3" t="s">
        <v>119</v>
      </c>
      <c r="D1825" s="38" t="str">
        <f>W27</f>
        <v>MAYO-25</v>
      </c>
      <c r="E1825" s="58" cm="1">
        <f t="array" ref="E1825">VLOOKUP('.'!D1825,'PRECIOS INDEX GAS'!$J$8:$K$20,2,0)+_xlfn.IFS('.'!B1825="DINAMICA N1",VLOOKUP('.'!C1825,'PRECIOS INDEX GAS'!$A$8:$B$20,2,0),'.'!B1825="DINAMICA N2",VLOOKUP('.'!C1825,'PRECIOS INDEX GAS'!$A$24:$B$36,2,0),'.'!B1825="DINAMICA N3",VLOOKUP('.'!C1825,'PRECIOS INDEX GAS'!$A$40:$B$52,2,0))</f>
        <v>9.2813129032258065E-2</v>
      </c>
      <c r="F1825" s="8">
        <f>'PRECIOS FIJOS GAS'!$J$10</f>
        <v>0.19099350136986301</v>
      </c>
    </row>
    <row r="1826" spans="1:6">
      <c r="A1826" s="3" t="str">
        <f t="shared" si="1011"/>
        <v>RL02MAYO-25DINAMICA N2</v>
      </c>
      <c r="B1826" s="41" t="s">
        <v>83</v>
      </c>
      <c r="C1826" s="3" t="s">
        <v>119</v>
      </c>
      <c r="D1826" s="38" t="str">
        <f>W27</f>
        <v>MAYO-25</v>
      </c>
      <c r="E1826" s="58" cm="1">
        <f t="array" ref="E1826">VLOOKUP('.'!D1826,'PRECIOS INDEX GAS'!$J$8:$K$20,2,0)+_xlfn.IFS('.'!B1826="DINAMICA N1",VLOOKUP('.'!C1826,'PRECIOS INDEX GAS'!$A$8:$B$20,2,0),'.'!B1826="DINAMICA N2",VLOOKUP('.'!C1826,'PRECIOS INDEX GAS'!$A$24:$B$36,2,0),'.'!B1826="DINAMICA N3",VLOOKUP('.'!C1826,'PRECIOS INDEX GAS'!$A$40:$B$52,2,0))</f>
        <v>8.0630129032258066E-2</v>
      </c>
      <c r="F1826" s="8">
        <f>'PRECIOS FIJOS GAS'!$J$10</f>
        <v>0.19099350136986301</v>
      </c>
    </row>
    <row r="1827" spans="1:6">
      <c r="A1827" s="3" t="str">
        <f t="shared" si="1011"/>
        <v>RL02MAYO-25DINAMICA N3</v>
      </c>
      <c r="B1827" s="41" t="s">
        <v>84</v>
      </c>
      <c r="C1827" s="3" t="s">
        <v>119</v>
      </c>
      <c r="D1827" s="38" t="str">
        <f>W27</f>
        <v>MAYO-25</v>
      </c>
      <c r="E1827" s="58" cm="1">
        <f t="array" ref="E1827">VLOOKUP('.'!D1827,'PRECIOS INDEX GAS'!$J$8:$K$20,2,0)+_xlfn.IFS('.'!B1827="DINAMICA N1",VLOOKUP('.'!C1827,'PRECIOS INDEX GAS'!$A$8:$B$20,2,0),'.'!B1827="DINAMICA N2",VLOOKUP('.'!C1827,'PRECIOS INDEX GAS'!$A$24:$B$36,2,0),'.'!B1827="DINAMICA N3",VLOOKUP('.'!C1827,'PRECIOS INDEX GAS'!$A$40:$B$52,2,0))</f>
        <v>7.0478129032258058E-2</v>
      </c>
      <c r="F1827" s="8">
        <f>'PRECIOS FIJOS GAS'!$J$10</f>
        <v>0.19099350136986301</v>
      </c>
    </row>
    <row r="1828" spans="1:6">
      <c r="A1828" s="3" t="str">
        <f t="shared" si="1011"/>
        <v>RL03MAYO-25ESTABLE N1</v>
      </c>
      <c r="B1828" s="41" t="s">
        <v>70</v>
      </c>
      <c r="C1828" s="3" t="s">
        <v>120</v>
      </c>
      <c r="D1828" s="38" t="str">
        <f>W27</f>
        <v>MAYO-25</v>
      </c>
      <c r="E1828" s="8">
        <f>'PRECIOS FIJOS GAS'!$B$11</f>
        <v>9.7009999999999999E-2</v>
      </c>
      <c r="F1828" s="8">
        <f>'PRECIOS FIJOS GAS'!$J$11</f>
        <v>0.50484024109589043</v>
      </c>
    </row>
    <row r="1829" spans="1:6">
      <c r="A1829" s="3" t="str">
        <f t="shared" si="1011"/>
        <v>RL03MAYO-25ESTABLE N2</v>
      </c>
      <c r="B1829" s="41" t="s">
        <v>71</v>
      </c>
      <c r="C1829" s="3" t="s">
        <v>120</v>
      </c>
      <c r="D1829" s="38" t="str">
        <f>W27</f>
        <v>MAYO-25</v>
      </c>
      <c r="E1829" s="8">
        <f>'PRECIOS FIJOS GAS'!$B$27</f>
        <v>8.6858000000000005E-2</v>
      </c>
      <c r="F1829" s="8">
        <f>'PRECIOS FIJOS GAS'!$J$11</f>
        <v>0.50484024109589043</v>
      </c>
    </row>
    <row r="1830" spans="1:6">
      <c r="A1830" s="3" t="str">
        <f t="shared" si="1011"/>
        <v>RL03MAYO-25ESTABLE N3</v>
      </c>
      <c r="B1830" s="41" t="s">
        <v>72</v>
      </c>
      <c r="C1830" s="3" t="s">
        <v>120</v>
      </c>
      <c r="D1830" s="38" t="str">
        <f>W27</f>
        <v>MAYO-25</v>
      </c>
      <c r="E1830" s="8">
        <f>'PRECIOS FIJOS GAS'!$B$43</f>
        <v>7.7720999999999998E-2</v>
      </c>
      <c r="F1830" s="8">
        <f>'PRECIOS FIJOS GAS'!$J$11</f>
        <v>0.50484024109589043</v>
      </c>
    </row>
    <row r="1831" spans="1:6">
      <c r="A1831" s="3" t="str">
        <f t="shared" si="1011"/>
        <v>RL03MAYO-25DINAMICA N1</v>
      </c>
      <c r="B1831" s="41" t="s">
        <v>82</v>
      </c>
      <c r="C1831" s="3" t="s">
        <v>120</v>
      </c>
      <c r="D1831" s="38" t="str">
        <f>W27</f>
        <v>MAYO-25</v>
      </c>
      <c r="E1831" s="58" cm="1">
        <f t="array" ref="E1831">VLOOKUP('.'!D1831,'PRECIOS INDEX GAS'!$J$8:$K$20,2,0)+_xlfn.IFS('.'!B1831="DINAMICA N1",VLOOKUP('.'!C1831,'PRECIOS INDEX GAS'!$A$8:$B$20,2,0),'.'!B1831="DINAMICA N2",VLOOKUP('.'!C1831,'PRECIOS INDEX GAS'!$A$24:$B$36,2,0),'.'!B1831="DINAMICA N3",VLOOKUP('.'!C1831,'PRECIOS INDEX GAS'!$A$40:$B$52,2,0))</f>
        <v>8.2316129032258073E-2</v>
      </c>
      <c r="F1831" s="8">
        <f>'PRECIOS FIJOS GAS'!$J$11</f>
        <v>0.50484024109589043</v>
      </c>
    </row>
    <row r="1832" spans="1:6">
      <c r="A1832" s="3" t="str">
        <f t="shared" si="1011"/>
        <v>RL03MAYO-25DINAMICA N2</v>
      </c>
      <c r="B1832" s="41" t="s">
        <v>83</v>
      </c>
      <c r="C1832" s="3" t="s">
        <v>120</v>
      </c>
      <c r="D1832" s="38" t="str">
        <f>W27</f>
        <v>MAYO-25</v>
      </c>
      <c r="E1832" s="58" cm="1">
        <f t="array" ref="E1832">VLOOKUP('.'!D1832,'PRECIOS INDEX GAS'!$J$8:$K$20,2,0)+_xlfn.IFS('.'!B1832="DINAMICA N1",VLOOKUP('.'!C1832,'PRECIOS INDEX GAS'!$A$8:$B$20,2,0),'.'!B1832="DINAMICA N2",VLOOKUP('.'!C1832,'PRECIOS INDEX GAS'!$A$24:$B$36,2,0),'.'!B1832="DINAMICA N3",VLOOKUP('.'!C1832,'PRECIOS INDEX GAS'!$A$40:$B$52,2,0))</f>
        <v>7.2164129032258065E-2</v>
      </c>
      <c r="F1832" s="8">
        <f>'PRECIOS FIJOS GAS'!$J$11</f>
        <v>0.50484024109589043</v>
      </c>
    </row>
    <row r="1833" spans="1:6">
      <c r="A1833" s="3" t="str">
        <f t="shared" si="1011"/>
        <v>RL03MAYO-25DINAMICA N3</v>
      </c>
      <c r="B1833" s="41" t="s">
        <v>84</v>
      </c>
      <c r="C1833" s="3" t="s">
        <v>120</v>
      </c>
      <c r="D1833" s="38" t="str">
        <f>W27</f>
        <v>MAYO-25</v>
      </c>
      <c r="E1833" s="58" cm="1">
        <f t="array" ref="E1833">VLOOKUP('.'!D1833,'PRECIOS INDEX GAS'!$J$8:$K$20,2,0)+_xlfn.IFS('.'!B1833="DINAMICA N1",VLOOKUP('.'!C1833,'PRECIOS INDEX GAS'!$A$8:$B$20,2,0),'.'!B1833="DINAMICA N2",VLOOKUP('.'!C1833,'PRECIOS INDEX GAS'!$A$24:$B$36,2,0),'.'!B1833="DINAMICA N3",VLOOKUP('.'!C1833,'PRECIOS INDEX GAS'!$A$40:$B$52,2,0))</f>
        <v>6.3027129032258072E-2</v>
      </c>
      <c r="F1833" s="8">
        <f>'PRECIOS FIJOS GAS'!$J$11</f>
        <v>0.50484024109589043</v>
      </c>
    </row>
    <row r="1834" spans="1:6">
      <c r="A1834" s="3" t="str">
        <f>C1834&amp;D1834&amp;B1834</f>
        <v>RL04MAYO-25ESTABLE N1</v>
      </c>
      <c r="B1834" s="41" t="s">
        <v>70</v>
      </c>
      <c r="C1834" s="3" t="s">
        <v>121</v>
      </c>
      <c r="D1834" s="38" t="str">
        <f>W27</f>
        <v>MAYO-25</v>
      </c>
      <c r="E1834" s="8">
        <f>'PRECIOS FIJOS GAS'!$B$12</f>
        <v>8.6916999999999994E-2</v>
      </c>
      <c r="F1834" s="8">
        <f>'PRECIOS FIJOS GAS'!$J$12</f>
        <v>1.3487073561643836</v>
      </c>
    </row>
    <row r="1835" spans="1:6">
      <c r="A1835" s="3" t="str">
        <f t="shared" ref="A1835:A1851" si="1012">C1835&amp;D1835&amp;B1835</f>
        <v>RL04MAYO-25ESTABLE N2</v>
      </c>
      <c r="B1835" s="41" t="s">
        <v>71</v>
      </c>
      <c r="C1835" s="3" t="s">
        <v>121</v>
      </c>
      <c r="D1835" s="38" t="str">
        <f>W27</f>
        <v>MAYO-25</v>
      </c>
      <c r="E1835" s="8">
        <f>'PRECIOS FIJOS GAS'!$B$28</f>
        <v>8.2855999999999999E-2</v>
      </c>
      <c r="F1835" s="8">
        <f>'PRECIOS FIJOS GAS'!$J$12</f>
        <v>1.3487073561643836</v>
      </c>
    </row>
    <row r="1836" spans="1:6">
      <c r="A1836" s="3" t="str">
        <f t="shared" si="1012"/>
        <v>RL04MAYO-25ESTABLE N3</v>
      </c>
      <c r="B1836" s="41" t="s">
        <v>72</v>
      </c>
      <c r="C1836" s="3" t="s">
        <v>121</v>
      </c>
      <c r="D1836" s="38" t="str">
        <f>W27</f>
        <v>MAYO-25</v>
      </c>
      <c r="E1836" s="8">
        <f>'PRECIOS FIJOS GAS'!$B$44</f>
        <v>7.4733999999999995E-2</v>
      </c>
      <c r="F1836" s="8">
        <f>'PRECIOS FIJOS GAS'!$J$12</f>
        <v>1.3487073561643836</v>
      </c>
    </row>
    <row r="1837" spans="1:6">
      <c r="A1837" s="3" t="str">
        <f t="shared" si="1012"/>
        <v>RL04MAYO-25DINAMICA N1</v>
      </c>
      <c r="B1837" s="41" t="s">
        <v>82</v>
      </c>
      <c r="C1837" s="3" t="s">
        <v>121</v>
      </c>
      <c r="D1837" s="38" t="str">
        <f>W27</f>
        <v>MAYO-25</v>
      </c>
      <c r="E1837" s="58" cm="1">
        <f t="array" ref="E1837">VLOOKUP('.'!D1837,'PRECIOS INDEX GAS'!$J$8:$K$20,2,0)+_xlfn.IFS('.'!B1837="DINAMICA N1",VLOOKUP('.'!C1837,'PRECIOS INDEX GAS'!$A$8:$B$20,2,0),'.'!B1837="DINAMICA N2",VLOOKUP('.'!C1837,'PRECIOS INDEX GAS'!$A$24:$B$36,2,0),'.'!B1837="DINAMICA N3",VLOOKUP('.'!C1837,'PRECIOS INDEX GAS'!$A$40:$B$52,2,0))</f>
        <v>7.2223129032258068E-2</v>
      </c>
      <c r="F1837" s="8">
        <f>'PRECIOS FIJOS GAS'!$J$12</f>
        <v>1.3487073561643836</v>
      </c>
    </row>
    <row r="1838" spans="1:6">
      <c r="A1838" s="3" t="str">
        <f t="shared" si="1012"/>
        <v>RL04MAYO-25DINAMICA N2</v>
      </c>
      <c r="B1838" s="41" t="s">
        <v>83</v>
      </c>
      <c r="C1838" s="3" t="s">
        <v>121</v>
      </c>
      <c r="D1838" s="38" t="str">
        <f>W27</f>
        <v>MAYO-25</v>
      </c>
      <c r="E1838" s="58" cm="1">
        <f t="array" ref="E1838">VLOOKUP('.'!D1838,'PRECIOS INDEX GAS'!$J$8:$K$20,2,0)+_xlfn.IFS('.'!B1838="DINAMICA N1",VLOOKUP('.'!C1838,'PRECIOS INDEX GAS'!$A$8:$B$20,2,0),'.'!B1838="DINAMICA N2",VLOOKUP('.'!C1838,'PRECIOS INDEX GAS'!$A$24:$B$36,2,0),'.'!B1838="DINAMICA N3",VLOOKUP('.'!C1838,'PRECIOS INDEX GAS'!$A$40:$B$52,2,0))</f>
        <v>6.8162129032258073E-2</v>
      </c>
      <c r="F1838" s="8">
        <f>'PRECIOS FIJOS GAS'!$J$12</f>
        <v>1.3487073561643836</v>
      </c>
    </row>
    <row r="1839" spans="1:6">
      <c r="A1839" s="3" t="str">
        <f t="shared" si="1012"/>
        <v>RL04MAYO-25DINAMICA N3</v>
      </c>
      <c r="B1839" s="41" t="s">
        <v>84</v>
      </c>
      <c r="C1839" s="3" t="s">
        <v>121</v>
      </c>
      <c r="D1839" s="38" t="str">
        <f>W27</f>
        <v>MAYO-25</v>
      </c>
      <c r="E1839" s="58" cm="1">
        <f t="array" ref="E1839">VLOOKUP('.'!D1839,'PRECIOS INDEX GAS'!$J$8:$K$20,2,0)+_xlfn.IFS('.'!B1839="DINAMICA N1",VLOOKUP('.'!C1839,'PRECIOS INDEX GAS'!$A$8:$B$20,2,0),'.'!B1839="DINAMICA N2",VLOOKUP('.'!C1839,'PRECIOS INDEX GAS'!$A$24:$B$36,2,0),'.'!B1839="DINAMICA N3",VLOOKUP('.'!C1839,'PRECIOS INDEX GAS'!$A$40:$B$52,2,0))</f>
        <v>6.0040129032258069E-2</v>
      </c>
      <c r="F1839" s="8">
        <f>'PRECIOS FIJOS GAS'!$J$12</f>
        <v>1.3487073561643836</v>
      </c>
    </row>
    <row r="1840" spans="1:6">
      <c r="A1840" s="3" t="str">
        <f t="shared" si="1012"/>
        <v>RL05MAYO-25ESTABLE N1</v>
      </c>
      <c r="B1840" s="41" t="s">
        <v>70</v>
      </c>
      <c r="C1840" s="3" t="s">
        <v>407</v>
      </c>
      <c r="D1840" s="38" t="str">
        <f>W27</f>
        <v>MAYO-25</v>
      </c>
      <c r="E1840" s="8">
        <f>'PRECIOS FIJOS GAS'!$B$19</f>
        <v>7.4672000000000002E-2</v>
      </c>
      <c r="F1840" s="8">
        <f>'PRECIOS FIJOS GAS'!$J$13</f>
        <v>7.527074128767123</v>
      </c>
    </row>
    <row r="1841" spans="1:6">
      <c r="A1841" s="3" t="str">
        <f t="shared" si="1012"/>
        <v>RL05MAYO-25ESTABLE N2</v>
      </c>
      <c r="B1841" s="41" t="s">
        <v>71</v>
      </c>
      <c r="C1841" s="3" t="s">
        <v>407</v>
      </c>
      <c r="D1841" s="38" t="str">
        <f>W27</f>
        <v>MAYO-25</v>
      </c>
      <c r="E1841" s="8">
        <f>'PRECIOS FIJOS GAS'!$B$35</f>
        <v>7.3657E-2</v>
      </c>
      <c r="F1841" s="8">
        <f>'PRECIOS FIJOS GAS'!$J$13</f>
        <v>7.527074128767123</v>
      </c>
    </row>
    <row r="1842" spans="1:6">
      <c r="A1842" s="3" t="str">
        <f t="shared" si="1012"/>
        <v>RL05MAYO-25ESTABLE N3</v>
      </c>
      <c r="B1842" s="41" t="s">
        <v>72</v>
      </c>
      <c r="C1842" s="3" t="s">
        <v>407</v>
      </c>
      <c r="D1842" s="38" t="str">
        <f>W27</f>
        <v>MAYO-25</v>
      </c>
      <c r="E1842" s="8">
        <f>'PRECIOS FIJOS GAS'!$B$51</f>
        <v>7.2641999999999998E-2</v>
      </c>
      <c r="F1842" s="8">
        <f>'PRECIOS FIJOS GAS'!$J$13</f>
        <v>7.527074128767123</v>
      </c>
    </row>
    <row r="1843" spans="1:6">
      <c r="A1843" s="3" t="str">
        <f t="shared" si="1012"/>
        <v>RL05MAYO-25DINAMICA N1</v>
      </c>
      <c r="B1843" s="41" t="s">
        <v>82</v>
      </c>
      <c r="C1843" s="3" t="s">
        <v>407</v>
      </c>
      <c r="D1843" s="38" t="str">
        <f>W27</f>
        <v>MAYO-25</v>
      </c>
      <c r="E1843" s="58" cm="1">
        <f t="array" ref="E1843">VLOOKUP('.'!D1843,'PRECIOS INDEX GAS'!$J$8:$K$20,2,0)+_xlfn.IFS('.'!B1843="DINAMICA N1",VLOOKUP('.'!C1843,'PRECIOS INDEX GAS'!$A$8:$B$20,2,0),'.'!B1843="DINAMICA N2",VLOOKUP('.'!C1843,'PRECIOS INDEX GAS'!$A$24:$B$36,2,0),'.'!B1843="DINAMICA N3",VLOOKUP('.'!C1843,'PRECIOS INDEX GAS'!$A$40:$B$52,2,0))</f>
        <v>5.9978129032258062E-2</v>
      </c>
      <c r="F1843" s="8">
        <f>'PRECIOS FIJOS GAS'!$J$13</f>
        <v>7.527074128767123</v>
      </c>
    </row>
    <row r="1844" spans="1:6">
      <c r="A1844" s="3" t="str">
        <f t="shared" si="1012"/>
        <v>RL05MAYO-25DINAMICA N2</v>
      </c>
      <c r="B1844" s="41" t="s">
        <v>83</v>
      </c>
      <c r="C1844" s="3" t="s">
        <v>407</v>
      </c>
      <c r="D1844" s="38" t="str">
        <f>W27</f>
        <v>MAYO-25</v>
      </c>
      <c r="E1844" s="58" cm="1">
        <f t="array" ref="E1844">VLOOKUP('.'!D1844,'PRECIOS INDEX GAS'!$J$8:$K$20,2,0)+_xlfn.IFS('.'!B1844="DINAMICA N1",VLOOKUP('.'!C1844,'PRECIOS INDEX GAS'!$A$8:$B$20,2,0),'.'!B1844="DINAMICA N2",VLOOKUP('.'!C1844,'PRECIOS INDEX GAS'!$A$24:$B$36,2,0),'.'!B1844="DINAMICA N3",VLOOKUP('.'!C1844,'PRECIOS INDEX GAS'!$A$40:$B$52,2,0))</f>
        <v>5.8963129032258067E-2</v>
      </c>
      <c r="F1844" s="8">
        <f>'PRECIOS FIJOS GAS'!$J$13</f>
        <v>7.527074128767123</v>
      </c>
    </row>
    <row r="1845" spans="1:6">
      <c r="A1845" s="3" t="str">
        <f t="shared" si="1012"/>
        <v>RL05MAYO-25DINAMICA N3</v>
      </c>
      <c r="B1845" s="41" t="s">
        <v>84</v>
      </c>
      <c r="C1845" s="3" t="s">
        <v>407</v>
      </c>
      <c r="D1845" s="38" t="str">
        <f>W27</f>
        <v>MAYO-25</v>
      </c>
      <c r="E1845" s="58" cm="1">
        <f t="array" ref="E1845">VLOOKUP('.'!D1845,'PRECIOS INDEX GAS'!$J$8:$K$20,2,0)+_xlfn.IFS('.'!B1845="DINAMICA N1",VLOOKUP('.'!C1845,'PRECIOS INDEX GAS'!$A$8:$B$20,2,0),'.'!B1845="DINAMICA N2",VLOOKUP('.'!C1845,'PRECIOS INDEX GAS'!$A$24:$B$36,2,0),'.'!B1845="DINAMICA N3",VLOOKUP('.'!C1845,'PRECIOS INDEX GAS'!$A$40:$B$52,2,0))</f>
        <v>5.7948129032258072E-2</v>
      </c>
      <c r="F1845" s="8">
        <f>'PRECIOS FIJOS GAS'!$J$13</f>
        <v>7.527074128767123</v>
      </c>
    </row>
    <row r="1846" spans="1:6">
      <c r="A1846" s="3" t="str">
        <f t="shared" si="1012"/>
        <v>RL06MAYO-25ESTABLE N1</v>
      </c>
      <c r="B1846" s="41" t="s">
        <v>70</v>
      </c>
      <c r="C1846" s="3" t="s">
        <v>408</v>
      </c>
      <c r="D1846" s="38" t="str">
        <f>W27</f>
        <v>MAYO-25</v>
      </c>
      <c r="E1846" s="8">
        <f>'PRECIOS FIJOS GAS'!$B$20</f>
        <v>6.6526000000000002E-2</v>
      </c>
      <c r="F1846" s="8">
        <f>'PRECIOS FIJOS GAS'!$J$14</f>
        <v>36.208825117808217</v>
      </c>
    </row>
    <row r="1847" spans="1:6">
      <c r="A1847" s="3" t="str">
        <f t="shared" si="1012"/>
        <v>RL06MAYO-25ESTABLE N2</v>
      </c>
      <c r="B1847" s="41" t="s">
        <v>71</v>
      </c>
      <c r="C1847" s="3" t="s">
        <v>408</v>
      </c>
      <c r="D1847" s="38" t="str">
        <f>W27</f>
        <v>MAYO-25</v>
      </c>
      <c r="E1847" s="8">
        <f>'PRECIOS FIJOS GAS'!$B$36</f>
        <v>6.5511E-2</v>
      </c>
      <c r="F1847" s="8">
        <f>'PRECIOS FIJOS GAS'!$J$14</f>
        <v>36.208825117808217</v>
      </c>
    </row>
    <row r="1848" spans="1:6">
      <c r="A1848" s="3" t="str">
        <f t="shared" si="1012"/>
        <v>RL06MAYO-25ESTABLE N3</v>
      </c>
      <c r="B1848" s="41" t="s">
        <v>72</v>
      </c>
      <c r="C1848" s="3" t="s">
        <v>408</v>
      </c>
      <c r="D1848" s="38" t="str">
        <f>W27</f>
        <v>MAYO-25</v>
      </c>
      <c r="E1848" s="8">
        <f>'PRECIOS FIJOS GAS'!$B$52</f>
        <v>6.4495999999999998E-2</v>
      </c>
      <c r="F1848" s="8">
        <f>'PRECIOS FIJOS GAS'!$J$14</f>
        <v>36.208825117808217</v>
      </c>
    </row>
    <row r="1849" spans="1:6">
      <c r="A1849" s="3" t="str">
        <f t="shared" si="1012"/>
        <v>RL06MAYO-25DINAMICA N1</v>
      </c>
      <c r="B1849" s="41" t="s">
        <v>82</v>
      </c>
      <c r="C1849" s="3" t="s">
        <v>408</v>
      </c>
      <c r="D1849" s="38" t="str">
        <f>W27</f>
        <v>MAYO-25</v>
      </c>
      <c r="E1849" s="58" cm="1">
        <f t="array" ref="E1849">VLOOKUP('.'!D1849,'PRECIOS INDEX GAS'!$J$8:$K$20,2,0)+_xlfn.IFS('.'!B1849="DINAMICA N1",VLOOKUP('.'!C1849,'PRECIOS INDEX GAS'!$A$8:$B$20,2,0),'.'!B1849="DINAMICA N2",VLOOKUP('.'!C1849,'PRECIOS INDEX GAS'!$A$24:$B$36,2,0),'.'!B1849="DINAMICA N3",VLOOKUP('.'!C1849,'PRECIOS INDEX GAS'!$A$40:$B$52,2,0))</f>
        <v>5.1832129032258069E-2</v>
      </c>
      <c r="F1849" s="8">
        <f>'PRECIOS FIJOS GAS'!$J$14</f>
        <v>36.208825117808217</v>
      </c>
    </row>
    <row r="1850" spans="1:6">
      <c r="A1850" s="3" t="str">
        <f t="shared" si="1012"/>
        <v>RL06MAYO-25DINAMICA N2</v>
      </c>
      <c r="B1850" s="41" t="s">
        <v>83</v>
      </c>
      <c r="C1850" s="3" t="s">
        <v>408</v>
      </c>
      <c r="D1850" s="38" t="str">
        <f>W27</f>
        <v>MAYO-25</v>
      </c>
      <c r="E1850" s="58" cm="1">
        <f t="array" ref="E1850">VLOOKUP('.'!D1850,'PRECIOS INDEX GAS'!$J$8:$K$20,2,0)+_xlfn.IFS('.'!B1850="DINAMICA N1",VLOOKUP('.'!C1850,'PRECIOS INDEX GAS'!$A$8:$B$20,2,0),'.'!B1850="DINAMICA N2",VLOOKUP('.'!C1850,'PRECIOS INDEX GAS'!$A$24:$B$36,2,0),'.'!B1850="DINAMICA N3",VLOOKUP('.'!C1850,'PRECIOS INDEX GAS'!$A$40:$B$52,2,0))</f>
        <v>5.0817129032258067E-2</v>
      </c>
      <c r="F1850" s="8">
        <f>'PRECIOS FIJOS GAS'!$J$14</f>
        <v>36.208825117808217</v>
      </c>
    </row>
    <row r="1851" spans="1:6">
      <c r="A1851" s="3" t="str">
        <f t="shared" si="1012"/>
        <v>RL06MAYO-25DINAMICA N3</v>
      </c>
      <c r="B1851" s="41" t="s">
        <v>84</v>
      </c>
      <c r="C1851" s="3" t="s">
        <v>408</v>
      </c>
      <c r="D1851" s="38" t="str">
        <f>W27</f>
        <v>MAYO-25</v>
      </c>
      <c r="E1851" s="58" cm="1">
        <f t="array" ref="E1851">VLOOKUP('.'!D1851,'PRECIOS INDEX GAS'!$J$8:$K$20,2,0)+_xlfn.IFS('.'!B1851="DINAMICA N1",VLOOKUP('.'!C1851,'PRECIOS INDEX GAS'!$A$8:$B$20,2,0),'.'!B1851="DINAMICA N2",VLOOKUP('.'!C1851,'PRECIOS INDEX GAS'!$A$24:$B$36,2,0),'.'!B1851="DINAMICA N3",VLOOKUP('.'!C1851,'PRECIOS INDEX GAS'!$A$40:$B$52,2,0))</f>
        <v>4.9802129032258072E-2</v>
      </c>
      <c r="F1851" s="8">
        <f>'PRECIOS FIJOS GAS'!$J$14</f>
        <v>36.208825117808217</v>
      </c>
    </row>
    <row r="1852" spans="1:6">
      <c r="A1852" s="3" t="str">
        <f>C1852&amp;D1852&amp;B1852</f>
        <v>RL01JUNIO-25ESTABLE N1</v>
      </c>
      <c r="B1852" s="41" t="s">
        <v>70</v>
      </c>
      <c r="C1852" s="3" t="s">
        <v>118</v>
      </c>
      <c r="D1852" s="38" t="str">
        <f>W28</f>
        <v>JUNIO-25</v>
      </c>
      <c r="E1852" s="8">
        <f>'PRECIOS FIJOS GAS'!$B$9</f>
        <v>0.10957500000000001</v>
      </c>
      <c r="F1852" s="8">
        <f>'PRECIOS FIJOS GAS'!$J$9</f>
        <v>7.3335194520547944E-2</v>
      </c>
    </row>
    <row r="1853" spans="1:6">
      <c r="A1853" s="3" t="str">
        <f t="shared" ref="A1853:A1869" si="1013">C1853&amp;D1853&amp;B1853</f>
        <v>RL01JUNIO-25ESTABLE N2</v>
      </c>
      <c r="B1853" s="41" t="s">
        <v>71</v>
      </c>
      <c r="C1853" s="3" t="s">
        <v>118</v>
      </c>
      <c r="D1853" s="38" t="str">
        <f>W28</f>
        <v>JUNIO-25</v>
      </c>
      <c r="E1853" s="8">
        <f>'PRECIOS FIJOS GAS'!$B$25</f>
        <v>9.7392000000000006E-2</v>
      </c>
      <c r="F1853" s="8">
        <f>'PRECIOS FIJOS GAS'!$J$9</f>
        <v>7.3335194520547944E-2</v>
      </c>
    </row>
    <row r="1854" spans="1:6">
      <c r="A1854" s="3" t="str">
        <f t="shared" si="1013"/>
        <v>RL01JUNIO-25ESTABLE N3</v>
      </c>
      <c r="B1854" s="41" t="s">
        <v>72</v>
      </c>
      <c r="C1854" s="3" t="s">
        <v>118</v>
      </c>
      <c r="D1854" s="38" t="str">
        <f>W28</f>
        <v>JUNIO-25</v>
      </c>
      <c r="E1854" s="8">
        <f>'PRECIOS FIJOS GAS'!$B$41</f>
        <v>8.7239999999999998E-2</v>
      </c>
      <c r="F1854" s="8">
        <f>'PRECIOS FIJOS GAS'!$J$9</f>
        <v>7.3335194520547944E-2</v>
      </c>
    </row>
    <row r="1855" spans="1:6">
      <c r="A1855" s="3" t="str">
        <f t="shared" si="1013"/>
        <v>RL01JUNIO-25DINAMICA N1</v>
      </c>
      <c r="B1855" s="41" t="s">
        <v>82</v>
      </c>
      <c r="C1855" s="3" t="s">
        <v>118</v>
      </c>
      <c r="D1855" s="38" t="str">
        <f>W28</f>
        <v>JUNIO-25</v>
      </c>
      <c r="E1855" s="58" cm="1">
        <f t="array" ref="E1855">VLOOKUP('.'!D1855,'PRECIOS INDEX GAS'!$J$8:$K$20,2,0)+_xlfn.IFS('.'!B1855="DINAMICA N1",VLOOKUP('.'!C1855,'PRECIOS INDEX GAS'!$A$8:$B$20,2,0),'.'!B1855="DINAMICA N2",VLOOKUP('.'!C1855,'PRECIOS INDEX GAS'!$A$24:$B$36,2,0),'.'!B1855="DINAMICA N3",VLOOKUP('.'!C1855,'PRECIOS INDEX GAS'!$A$40:$B$52,2,0))</f>
        <v>9.7456999999999988E-2</v>
      </c>
      <c r="F1855" s="8">
        <f>'PRECIOS FIJOS GAS'!$J$9</f>
        <v>7.3335194520547944E-2</v>
      </c>
    </row>
    <row r="1856" spans="1:6">
      <c r="A1856" s="3" t="str">
        <f t="shared" si="1013"/>
        <v>RL01JUNIO-25DINAMICA N2</v>
      </c>
      <c r="B1856" s="41" t="s">
        <v>83</v>
      </c>
      <c r="C1856" s="3" t="s">
        <v>118</v>
      </c>
      <c r="D1856" s="38" t="str">
        <f>W28</f>
        <v>JUNIO-25</v>
      </c>
      <c r="E1856" s="58" cm="1">
        <f t="array" ref="E1856">VLOOKUP('.'!D1856,'PRECIOS INDEX GAS'!$J$8:$K$20,2,0)+_xlfn.IFS('.'!B1856="DINAMICA N1",VLOOKUP('.'!C1856,'PRECIOS INDEX GAS'!$A$8:$B$20,2,0),'.'!B1856="DINAMICA N2",VLOOKUP('.'!C1856,'PRECIOS INDEX GAS'!$A$24:$B$36,2,0),'.'!B1856="DINAMICA N3",VLOOKUP('.'!C1856,'PRECIOS INDEX GAS'!$A$40:$B$52,2,0))</f>
        <v>8.5273999999999989E-2</v>
      </c>
      <c r="F1856" s="8">
        <f>'PRECIOS FIJOS GAS'!$J$9</f>
        <v>7.3335194520547944E-2</v>
      </c>
    </row>
    <row r="1857" spans="1:6">
      <c r="A1857" s="3" t="str">
        <f t="shared" si="1013"/>
        <v>RL01JUNIO-25DINAMICA N3</v>
      </c>
      <c r="B1857" s="41" t="s">
        <v>84</v>
      </c>
      <c r="C1857" s="3" t="s">
        <v>118</v>
      </c>
      <c r="D1857" s="38" t="str">
        <f>W28</f>
        <v>JUNIO-25</v>
      </c>
      <c r="E1857" s="58" cm="1">
        <f t="array" ref="E1857">VLOOKUP('.'!D1857,'PRECIOS INDEX GAS'!$J$8:$K$20,2,0)+_xlfn.IFS('.'!B1857="DINAMICA N1",VLOOKUP('.'!C1857,'PRECIOS INDEX GAS'!$A$8:$B$20,2,0),'.'!B1857="DINAMICA N2",VLOOKUP('.'!C1857,'PRECIOS INDEX GAS'!$A$24:$B$36,2,0),'.'!B1857="DINAMICA N3",VLOOKUP('.'!C1857,'PRECIOS INDEX GAS'!$A$40:$B$52,2,0))</f>
        <v>7.5121999999999994E-2</v>
      </c>
      <c r="F1857" s="8">
        <f>'PRECIOS FIJOS GAS'!$J$9</f>
        <v>7.3335194520547944E-2</v>
      </c>
    </row>
    <row r="1858" spans="1:6">
      <c r="A1858" s="3" t="str">
        <f t="shared" si="1013"/>
        <v>RL02JUNIO-25ESTABLE N1</v>
      </c>
      <c r="B1858" s="41" t="s">
        <v>70</v>
      </c>
      <c r="C1858" s="3" t="s">
        <v>119</v>
      </c>
      <c r="D1858" s="38" t="str">
        <f>W28</f>
        <v>JUNIO-25</v>
      </c>
      <c r="E1858" s="8">
        <f>'PRECIOS FIJOS GAS'!$B$10</f>
        <v>0.10750700000000001</v>
      </c>
      <c r="F1858" s="8">
        <f>'PRECIOS FIJOS GAS'!$J$10</f>
        <v>0.19099350136986301</v>
      </c>
    </row>
    <row r="1859" spans="1:6">
      <c r="A1859" s="3" t="str">
        <f t="shared" si="1013"/>
        <v>RL02JUNIO-25ESTABLE N2</v>
      </c>
      <c r="B1859" s="41" t="s">
        <v>71</v>
      </c>
      <c r="C1859" s="3" t="s">
        <v>119</v>
      </c>
      <c r="D1859" s="38" t="str">
        <f>W28</f>
        <v>JUNIO-25</v>
      </c>
      <c r="E1859" s="8">
        <f>'PRECIOS FIJOS GAS'!$B$26</f>
        <v>9.5324000000000006E-2</v>
      </c>
      <c r="F1859" s="8">
        <f>'PRECIOS FIJOS GAS'!$J$10</f>
        <v>0.19099350136986301</v>
      </c>
    </row>
    <row r="1860" spans="1:6">
      <c r="A1860" s="3" t="str">
        <f t="shared" si="1013"/>
        <v>RL02JUNIO-25ESTABLE N3</v>
      </c>
      <c r="B1860" s="41" t="s">
        <v>72</v>
      </c>
      <c r="C1860" s="3" t="s">
        <v>119</v>
      </c>
      <c r="D1860" s="38" t="str">
        <f>W28</f>
        <v>JUNIO-25</v>
      </c>
      <c r="E1860" s="8">
        <f>'PRECIOS FIJOS GAS'!$B$42</f>
        <v>8.5171999999999998E-2</v>
      </c>
      <c r="F1860" s="8">
        <f>'PRECIOS FIJOS GAS'!$J$10</f>
        <v>0.19099350136986301</v>
      </c>
    </row>
    <row r="1861" spans="1:6">
      <c r="A1861" s="3" t="str">
        <f t="shared" si="1013"/>
        <v>RL02JUNIO-25DINAMICA N1</v>
      </c>
      <c r="B1861" s="41" t="s">
        <v>82</v>
      </c>
      <c r="C1861" s="3" t="s">
        <v>119</v>
      </c>
      <c r="D1861" s="38" t="str">
        <f>W28</f>
        <v>JUNIO-25</v>
      </c>
      <c r="E1861" s="58" cm="1">
        <f t="array" ref="E1861">VLOOKUP('.'!D1861,'PRECIOS INDEX GAS'!$J$8:$K$20,2,0)+_xlfn.IFS('.'!B1861="DINAMICA N1",VLOOKUP('.'!C1861,'PRECIOS INDEX GAS'!$A$8:$B$20,2,0),'.'!B1861="DINAMICA N2",VLOOKUP('.'!C1861,'PRECIOS INDEX GAS'!$A$24:$B$36,2,0),'.'!B1861="DINAMICA N3",VLOOKUP('.'!C1861,'PRECIOS INDEX GAS'!$A$40:$B$52,2,0))</f>
        <v>9.5389000000000002E-2</v>
      </c>
      <c r="F1861" s="8">
        <f>'PRECIOS FIJOS GAS'!$J$10</f>
        <v>0.19099350136986301</v>
      </c>
    </row>
    <row r="1862" spans="1:6">
      <c r="A1862" s="3" t="str">
        <f t="shared" si="1013"/>
        <v>RL02JUNIO-25DINAMICA N2</v>
      </c>
      <c r="B1862" s="41" t="s">
        <v>83</v>
      </c>
      <c r="C1862" s="3" t="s">
        <v>119</v>
      </c>
      <c r="D1862" s="38" t="str">
        <f>W28</f>
        <v>JUNIO-25</v>
      </c>
      <c r="E1862" s="58" cm="1">
        <f t="array" ref="E1862">VLOOKUP('.'!D1862,'PRECIOS INDEX GAS'!$J$8:$K$20,2,0)+_xlfn.IFS('.'!B1862="DINAMICA N1",VLOOKUP('.'!C1862,'PRECIOS INDEX GAS'!$A$8:$B$20,2,0),'.'!B1862="DINAMICA N2",VLOOKUP('.'!C1862,'PRECIOS INDEX GAS'!$A$24:$B$36,2,0),'.'!B1862="DINAMICA N3",VLOOKUP('.'!C1862,'PRECIOS INDEX GAS'!$A$40:$B$52,2,0))</f>
        <v>8.3206000000000002E-2</v>
      </c>
      <c r="F1862" s="8">
        <f>'PRECIOS FIJOS GAS'!$J$10</f>
        <v>0.19099350136986301</v>
      </c>
    </row>
    <row r="1863" spans="1:6">
      <c r="A1863" s="3" t="str">
        <f t="shared" si="1013"/>
        <v>RL02JUNIO-25DINAMICA N3</v>
      </c>
      <c r="B1863" s="41" t="s">
        <v>84</v>
      </c>
      <c r="C1863" s="3" t="s">
        <v>119</v>
      </c>
      <c r="D1863" s="38" t="str">
        <f>W28</f>
        <v>JUNIO-25</v>
      </c>
      <c r="E1863" s="58" cm="1">
        <f t="array" ref="E1863">VLOOKUP('.'!D1863,'PRECIOS INDEX GAS'!$J$8:$K$20,2,0)+_xlfn.IFS('.'!B1863="DINAMICA N1",VLOOKUP('.'!C1863,'PRECIOS INDEX GAS'!$A$8:$B$20,2,0),'.'!B1863="DINAMICA N2",VLOOKUP('.'!C1863,'PRECIOS INDEX GAS'!$A$24:$B$36,2,0),'.'!B1863="DINAMICA N3",VLOOKUP('.'!C1863,'PRECIOS INDEX GAS'!$A$40:$B$52,2,0))</f>
        <v>7.3053999999999994E-2</v>
      </c>
      <c r="F1863" s="8">
        <f>'PRECIOS FIJOS GAS'!$J$10</f>
        <v>0.19099350136986301</v>
      </c>
    </row>
    <row r="1864" spans="1:6">
      <c r="A1864" s="3" t="str">
        <f t="shared" si="1013"/>
        <v>RL03JUNIO-25ESTABLE N1</v>
      </c>
      <c r="B1864" s="41" t="s">
        <v>70</v>
      </c>
      <c r="C1864" s="3" t="s">
        <v>120</v>
      </c>
      <c r="D1864" s="38" t="str">
        <f>W28</f>
        <v>JUNIO-25</v>
      </c>
      <c r="E1864" s="8">
        <f>'PRECIOS FIJOS GAS'!$B$11</f>
        <v>9.7009999999999999E-2</v>
      </c>
      <c r="F1864" s="8">
        <f>'PRECIOS FIJOS GAS'!$J$11</f>
        <v>0.50484024109589043</v>
      </c>
    </row>
    <row r="1865" spans="1:6">
      <c r="A1865" s="3" t="str">
        <f t="shared" si="1013"/>
        <v>RL03JUNIO-25ESTABLE N2</v>
      </c>
      <c r="B1865" s="41" t="s">
        <v>71</v>
      </c>
      <c r="C1865" s="3" t="s">
        <v>120</v>
      </c>
      <c r="D1865" s="38" t="str">
        <f>W28</f>
        <v>JUNIO-25</v>
      </c>
      <c r="E1865" s="8">
        <f>'PRECIOS FIJOS GAS'!$B$27</f>
        <v>8.6858000000000005E-2</v>
      </c>
      <c r="F1865" s="8">
        <f>'PRECIOS FIJOS GAS'!$J$11</f>
        <v>0.50484024109589043</v>
      </c>
    </row>
    <row r="1866" spans="1:6">
      <c r="A1866" s="3" t="str">
        <f t="shared" si="1013"/>
        <v>RL03JUNIO-25ESTABLE N3</v>
      </c>
      <c r="B1866" s="41" t="s">
        <v>72</v>
      </c>
      <c r="C1866" s="3" t="s">
        <v>120</v>
      </c>
      <c r="D1866" s="38" t="str">
        <f>W28</f>
        <v>JUNIO-25</v>
      </c>
      <c r="E1866" s="8">
        <f>'PRECIOS FIJOS GAS'!$B$43</f>
        <v>7.7720999999999998E-2</v>
      </c>
      <c r="F1866" s="8">
        <f>'PRECIOS FIJOS GAS'!$J$11</f>
        <v>0.50484024109589043</v>
      </c>
    </row>
    <row r="1867" spans="1:6">
      <c r="A1867" s="3" t="str">
        <f t="shared" si="1013"/>
        <v>RL03JUNIO-25DINAMICA N1</v>
      </c>
      <c r="B1867" s="41" t="s">
        <v>82</v>
      </c>
      <c r="C1867" s="3" t="s">
        <v>120</v>
      </c>
      <c r="D1867" s="38" t="str">
        <f>W28</f>
        <v>JUNIO-25</v>
      </c>
      <c r="E1867" s="58" cm="1">
        <f t="array" ref="E1867">VLOOKUP('.'!D1867,'PRECIOS INDEX GAS'!$J$8:$K$20,2,0)+_xlfn.IFS('.'!B1867="DINAMICA N1",VLOOKUP('.'!C1867,'PRECIOS INDEX GAS'!$A$8:$B$20,2,0),'.'!B1867="DINAMICA N2",VLOOKUP('.'!C1867,'PRECIOS INDEX GAS'!$A$24:$B$36,2,0),'.'!B1867="DINAMICA N3",VLOOKUP('.'!C1867,'PRECIOS INDEX GAS'!$A$40:$B$52,2,0))</f>
        <v>8.4891999999999995E-2</v>
      </c>
      <c r="F1867" s="8">
        <f>'PRECIOS FIJOS GAS'!$J$11</f>
        <v>0.50484024109589043</v>
      </c>
    </row>
    <row r="1868" spans="1:6">
      <c r="A1868" s="3" t="str">
        <f t="shared" si="1013"/>
        <v>RL03JUNIO-25DINAMICA N2</v>
      </c>
      <c r="B1868" s="41" t="s">
        <v>83</v>
      </c>
      <c r="C1868" s="3" t="s">
        <v>120</v>
      </c>
      <c r="D1868" s="38" t="str">
        <f>W28</f>
        <v>JUNIO-25</v>
      </c>
      <c r="E1868" s="58" cm="1">
        <f t="array" ref="E1868">VLOOKUP('.'!D1868,'PRECIOS INDEX GAS'!$J$8:$K$20,2,0)+_xlfn.IFS('.'!B1868="DINAMICA N1",VLOOKUP('.'!C1868,'PRECIOS INDEX GAS'!$A$8:$B$20,2,0),'.'!B1868="DINAMICA N2",VLOOKUP('.'!C1868,'PRECIOS INDEX GAS'!$A$24:$B$36,2,0),'.'!B1868="DINAMICA N3",VLOOKUP('.'!C1868,'PRECIOS INDEX GAS'!$A$40:$B$52,2,0))</f>
        <v>7.4740000000000001E-2</v>
      </c>
      <c r="F1868" s="8">
        <f>'PRECIOS FIJOS GAS'!$J$11</f>
        <v>0.50484024109589043</v>
      </c>
    </row>
    <row r="1869" spans="1:6">
      <c r="A1869" s="3" t="str">
        <f t="shared" si="1013"/>
        <v>RL03JUNIO-25DINAMICA N3</v>
      </c>
      <c r="B1869" s="41" t="s">
        <v>84</v>
      </c>
      <c r="C1869" s="3" t="s">
        <v>120</v>
      </c>
      <c r="D1869" s="38" t="str">
        <f>W28</f>
        <v>JUNIO-25</v>
      </c>
      <c r="E1869" s="58" cm="1">
        <f t="array" ref="E1869">VLOOKUP('.'!D1869,'PRECIOS INDEX GAS'!$J$8:$K$20,2,0)+_xlfn.IFS('.'!B1869="DINAMICA N1",VLOOKUP('.'!C1869,'PRECIOS INDEX GAS'!$A$8:$B$20,2,0),'.'!B1869="DINAMICA N2",VLOOKUP('.'!C1869,'PRECIOS INDEX GAS'!$A$24:$B$36,2,0),'.'!B1869="DINAMICA N3",VLOOKUP('.'!C1869,'PRECIOS INDEX GAS'!$A$40:$B$52,2,0))</f>
        <v>6.5602999999999995E-2</v>
      </c>
      <c r="F1869" s="8">
        <f>'PRECIOS FIJOS GAS'!$J$11</f>
        <v>0.50484024109589043</v>
      </c>
    </row>
    <row r="1870" spans="1:6">
      <c r="A1870" s="3" t="str">
        <f>C1870&amp;D1870&amp;B1870</f>
        <v>RL04JUNIO-25ESTABLE N1</v>
      </c>
      <c r="B1870" s="41" t="s">
        <v>70</v>
      </c>
      <c r="C1870" s="3" t="s">
        <v>121</v>
      </c>
      <c r="D1870" s="38" t="str">
        <f>W28</f>
        <v>JUNIO-25</v>
      </c>
      <c r="E1870" s="8">
        <f>'PRECIOS FIJOS GAS'!$B$12</f>
        <v>8.6916999999999994E-2</v>
      </c>
      <c r="F1870" s="8">
        <f>'PRECIOS FIJOS GAS'!$J$12</f>
        <v>1.3487073561643836</v>
      </c>
    </row>
    <row r="1871" spans="1:6">
      <c r="A1871" s="3" t="str">
        <f t="shared" ref="A1871:A1887" si="1014">C1871&amp;D1871&amp;B1871</f>
        <v>RL04JUNIO-25ESTABLE N2</v>
      </c>
      <c r="B1871" s="41" t="s">
        <v>71</v>
      </c>
      <c r="C1871" s="3" t="s">
        <v>121</v>
      </c>
      <c r="D1871" s="38" t="str">
        <f>W28</f>
        <v>JUNIO-25</v>
      </c>
      <c r="E1871" s="8">
        <f>'PRECIOS FIJOS GAS'!$B$28</f>
        <v>8.2855999999999999E-2</v>
      </c>
      <c r="F1871" s="8">
        <f>'PRECIOS FIJOS GAS'!$J$12</f>
        <v>1.3487073561643836</v>
      </c>
    </row>
    <row r="1872" spans="1:6">
      <c r="A1872" s="3" t="str">
        <f t="shared" si="1014"/>
        <v>RL04JUNIO-25ESTABLE N3</v>
      </c>
      <c r="B1872" s="41" t="s">
        <v>72</v>
      </c>
      <c r="C1872" s="3" t="s">
        <v>121</v>
      </c>
      <c r="D1872" s="38" t="str">
        <f>W28</f>
        <v>JUNIO-25</v>
      </c>
      <c r="E1872" s="8">
        <f>'PRECIOS FIJOS GAS'!$B$44</f>
        <v>7.4733999999999995E-2</v>
      </c>
      <c r="F1872" s="8">
        <f>'PRECIOS FIJOS GAS'!$J$12</f>
        <v>1.3487073561643836</v>
      </c>
    </row>
    <row r="1873" spans="1:6">
      <c r="A1873" s="3" t="str">
        <f t="shared" si="1014"/>
        <v>RL04JUNIO-25DINAMICA N1</v>
      </c>
      <c r="B1873" s="41" t="s">
        <v>82</v>
      </c>
      <c r="C1873" s="3" t="s">
        <v>121</v>
      </c>
      <c r="D1873" s="38" t="str">
        <f>W28</f>
        <v>JUNIO-25</v>
      </c>
      <c r="E1873" s="58" cm="1">
        <f t="array" ref="E1873">VLOOKUP('.'!D1873,'PRECIOS INDEX GAS'!$J$8:$K$20,2,0)+_xlfn.IFS('.'!B1873="DINAMICA N1",VLOOKUP('.'!C1873,'PRECIOS INDEX GAS'!$A$8:$B$20,2,0),'.'!B1873="DINAMICA N2",VLOOKUP('.'!C1873,'PRECIOS INDEX GAS'!$A$24:$B$36,2,0),'.'!B1873="DINAMICA N3",VLOOKUP('.'!C1873,'PRECIOS INDEX GAS'!$A$40:$B$52,2,0))</f>
        <v>7.4799000000000004E-2</v>
      </c>
      <c r="F1873" s="8">
        <f>'PRECIOS FIJOS GAS'!$J$12</f>
        <v>1.3487073561643836</v>
      </c>
    </row>
    <row r="1874" spans="1:6">
      <c r="A1874" s="3" t="str">
        <f t="shared" si="1014"/>
        <v>RL04JUNIO-25DINAMICA N2</v>
      </c>
      <c r="B1874" s="41" t="s">
        <v>83</v>
      </c>
      <c r="C1874" s="3" t="s">
        <v>121</v>
      </c>
      <c r="D1874" s="38" t="str">
        <f>W28</f>
        <v>JUNIO-25</v>
      </c>
      <c r="E1874" s="58" cm="1">
        <f t="array" ref="E1874">VLOOKUP('.'!D1874,'PRECIOS INDEX GAS'!$J$8:$K$20,2,0)+_xlfn.IFS('.'!B1874="DINAMICA N1",VLOOKUP('.'!C1874,'PRECIOS INDEX GAS'!$A$8:$B$20,2,0),'.'!B1874="DINAMICA N2",VLOOKUP('.'!C1874,'PRECIOS INDEX GAS'!$A$24:$B$36,2,0),'.'!B1874="DINAMICA N3",VLOOKUP('.'!C1874,'PRECIOS INDEX GAS'!$A$40:$B$52,2,0))</f>
        <v>7.0737999999999995E-2</v>
      </c>
      <c r="F1874" s="8">
        <f>'PRECIOS FIJOS GAS'!$J$12</f>
        <v>1.3487073561643836</v>
      </c>
    </row>
    <row r="1875" spans="1:6">
      <c r="A1875" s="3" t="str">
        <f t="shared" si="1014"/>
        <v>RL04JUNIO-25DINAMICA N3</v>
      </c>
      <c r="B1875" s="41" t="s">
        <v>84</v>
      </c>
      <c r="C1875" s="3" t="s">
        <v>121</v>
      </c>
      <c r="D1875" s="38" t="str">
        <f>W28</f>
        <v>JUNIO-25</v>
      </c>
      <c r="E1875" s="58" cm="1">
        <f t="array" ref="E1875">VLOOKUP('.'!D1875,'PRECIOS INDEX GAS'!$J$8:$K$20,2,0)+_xlfn.IFS('.'!B1875="DINAMICA N1",VLOOKUP('.'!C1875,'PRECIOS INDEX GAS'!$A$8:$B$20,2,0),'.'!B1875="DINAMICA N2",VLOOKUP('.'!C1875,'PRECIOS INDEX GAS'!$A$24:$B$36,2,0),'.'!B1875="DINAMICA N3",VLOOKUP('.'!C1875,'PRECIOS INDEX GAS'!$A$40:$B$52,2,0))</f>
        <v>6.2616000000000005E-2</v>
      </c>
      <c r="F1875" s="8">
        <f>'PRECIOS FIJOS GAS'!$J$12</f>
        <v>1.3487073561643836</v>
      </c>
    </row>
    <row r="1876" spans="1:6">
      <c r="A1876" s="3" t="str">
        <f t="shared" si="1014"/>
        <v>RL05JUNIO-25ESTABLE N1</v>
      </c>
      <c r="B1876" s="41" t="s">
        <v>70</v>
      </c>
      <c r="C1876" s="3" t="s">
        <v>407</v>
      </c>
      <c r="D1876" s="38" t="str">
        <f>W28</f>
        <v>JUNIO-25</v>
      </c>
      <c r="E1876" s="8">
        <f>'PRECIOS FIJOS GAS'!$B$19</f>
        <v>7.4672000000000002E-2</v>
      </c>
      <c r="F1876" s="8">
        <f>'PRECIOS FIJOS GAS'!$J$13</f>
        <v>7.527074128767123</v>
      </c>
    </row>
    <row r="1877" spans="1:6">
      <c r="A1877" s="3" t="str">
        <f t="shared" si="1014"/>
        <v>RL05JUNIO-25ESTABLE N2</v>
      </c>
      <c r="B1877" s="41" t="s">
        <v>71</v>
      </c>
      <c r="C1877" s="3" t="s">
        <v>407</v>
      </c>
      <c r="D1877" s="38" t="str">
        <f>W28</f>
        <v>JUNIO-25</v>
      </c>
      <c r="E1877" s="8">
        <f>'PRECIOS FIJOS GAS'!$B$35</f>
        <v>7.3657E-2</v>
      </c>
      <c r="F1877" s="8">
        <f>'PRECIOS FIJOS GAS'!$J$13</f>
        <v>7.527074128767123</v>
      </c>
    </row>
    <row r="1878" spans="1:6">
      <c r="A1878" s="3" t="str">
        <f t="shared" si="1014"/>
        <v>RL05JUNIO-25ESTABLE N3</v>
      </c>
      <c r="B1878" s="41" t="s">
        <v>72</v>
      </c>
      <c r="C1878" s="3" t="s">
        <v>407</v>
      </c>
      <c r="D1878" s="38" t="str">
        <f>W28</f>
        <v>JUNIO-25</v>
      </c>
      <c r="E1878" s="8">
        <f>'PRECIOS FIJOS GAS'!$B$51</f>
        <v>7.2641999999999998E-2</v>
      </c>
      <c r="F1878" s="8">
        <f>'PRECIOS FIJOS GAS'!$J$13</f>
        <v>7.527074128767123</v>
      </c>
    </row>
    <row r="1879" spans="1:6">
      <c r="A1879" s="3" t="str">
        <f t="shared" si="1014"/>
        <v>RL05JUNIO-25DINAMICA N1</v>
      </c>
      <c r="B1879" s="41" t="s">
        <v>82</v>
      </c>
      <c r="C1879" s="3" t="s">
        <v>407</v>
      </c>
      <c r="D1879" s="38" t="str">
        <f>W28</f>
        <v>JUNIO-25</v>
      </c>
      <c r="E1879" s="58" cm="1">
        <f t="array" ref="E1879">VLOOKUP('.'!D1879,'PRECIOS INDEX GAS'!$J$8:$K$20,2,0)+_xlfn.IFS('.'!B1879="DINAMICA N1",VLOOKUP('.'!C1879,'PRECIOS INDEX GAS'!$A$8:$B$20,2,0),'.'!B1879="DINAMICA N2",VLOOKUP('.'!C1879,'PRECIOS INDEX GAS'!$A$24:$B$36,2,0),'.'!B1879="DINAMICA N3",VLOOKUP('.'!C1879,'PRECIOS INDEX GAS'!$A$40:$B$52,2,0))</f>
        <v>6.2553999999999998E-2</v>
      </c>
      <c r="F1879" s="8">
        <f>'PRECIOS FIJOS GAS'!$J$13</f>
        <v>7.527074128767123</v>
      </c>
    </row>
    <row r="1880" spans="1:6">
      <c r="A1880" s="3" t="str">
        <f t="shared" si="1014"/>
        <v>RL05JUNIO-25DINAMICA N2</v>
      </c>
      <c r="B1880" s="41" t="s">
        <v>83</v>
      </c>
      <c r="C1880" s="3" t="s">
        <v>407</v>
      </c>
      <c r="D1880" s="38" t="str">
        <f>W28</f>
        <v>JUNIO-25</v>
      </c>
      <c r="E1880" s="58" cm="1">
        <f t="array" ref="E1880">VLOOKUP('.'!D1880,'PRECIOS INDEX GAS'!$J$8:$K$20,2,0)+_xlfn.IFS('.'!B1880="DINAMICA N1",VLOOKUP('.'!C1880,'PRECIOS INDEX GAS'!$A$8:$B$20,2,0),'.'!B1880="DINAMICA N2",VLOOKUP('.'!C1880,'PRECIOS INDEX GAS'!$A$24:$B$36,2,0),'.'!B1880="DINAMICA N3",VLOOKUP('.'!C1880,'PRECIOS INDEX GAS'!$A$40:$B$52,2,0))</f>
        <v>6.1538999999999996E-2</v>
      </c>
      <c r="F1880" s="8">
        <f>'PRECIOS FIJOS GAS'!$J$13</f>
        <v>7.527074128767123</v>
      </c>
    </row>
    <row r="1881" spans="1:6">
      <c r="A1881" s="3" t="str">
        <f t="shared" si="1014"/>
        <v>RL05JUNIO-25DINAMICA N3</v>
      </c>
      <c r="B1881" s="41" t="s">
        <v>84</v>
      </c>
      <c r="C1881" s="3" t="s">
        <v>407</v>
      </c>
      <c r="D1881" s="38" t="str">
        <f>W28</f>
        <v>JUNIO-25</v>
      </c>
      <c r="E1881" s="58" cm="1">
        <f t="array" ref="E1881">VLOOKUP('.'!D1881,'PRECIOS INDEX GAS'!$J$8:$K$20,2,0)+_xlfn.IFS('.'!B1881="DINAMICA N1",VLOOKUP('.'!C1881,'PRECIOS INDEX GAS'!$A$8:$B$20,2,0),'.'!B1881="DINAMICA N2",VLOOKUP('.'!C1881,'PRECIOS INDEX GAS'!$A$24:$B$36,2,0),'.'!B1881="DINAMICA N3",VLOOKUP('.'!C1881,'PRECIOS INDEX GAS'!$A$40:$B$52,2,0))</f>
        <v>6.0523999999999994E-2</v>
      </c>
      <c r="F1881" s="8">
        <f>'PRECIOS FIJOS GAS'!$J$13</f>
        <v>7.527074128767123</v>
      </c>
    </row>
    <row r="1882" spans="1:6">
      <c r="A1882" s="3" t="str">
        <f t="shared" si="1014"/>
        <v>RL06JUNIO-25ESTABLE N1</v>
      </c>
      <c r="B1882" s="41" t="s">
        <v>70</v>
      </c>
      <c r="C1882" s="3" t="s">
        <v>408</v>
      </c>
      <c r="D1882" s="38" t="str">
        <f>W28</f>
        <v>JUNIO-25</v>
      </c>
      <c r="E1882" s="8">
        <f>'PRECIOS FIJOS GAS'!$B$20</f>
        <v>6.6526000000000002E-2</v>
      </c>
      <c r="F1882" s="8">
        <f>'PRECIOS FIJOS GAS'!$J$14</f>
        <v>36.208825117808217</v>
      </c>
    </row>
    <row r="1883" spans="1:6">
      <c r="A1883" s="3" t="str">
        <f t="shared" si="1014"/>
        <v>RL06JUNIO-25ESTABLE N2</v>
      </c>
      <c r="B1883" s="41" t="s">
        <v>71</v>
      </c>
      <c r="C1883" s="3" t="s">
        <v>408</v>
      </c>
      <c r="D1883" s="38" t="str">
        <f>W28</f>
        <v>JUNIO-25</v>
      </c>
      <c r="E1883" s="8">
        <f>'PRECIOS FIJOS GAS'!$B$36</f>
        <v>6.5511E-2</v>
      </c>
      <c r="F1883" s="8">
        <f>'PRECIOS FIJOS GAS'!$J$14</f>
        <v>36.208825117808217</v>
      </c>
    </row>
    <row r="1884" spans="1:6">
      <c r="A1884" s="3" t="str">
        <f t="shared" si="1014"/>
        <v>RL06JUNIO-25ESTABLE N3</v>
      </c>
      <c r="B1884" s="41" t="s">
        <v>72</v>
      </c>
      <c r="C1884" s="3" t="s">
        <v>408</v>
      </c>
      <c r="D1884" s="38" t="str">
        <f>W28</f>
        <v>JUNIO-25</v>
      </c>
      <c r="E1884" s="8">
        <f>'PRECIOS FIJOS GAS'!$B$52</f>
        <v>6.4495999999999998E-2</v>
      </c>
      <c r="F1884" s="8">
        <f>'PRECIOS FIJOS GAS'!$J$14</f>
        <v>36.208825117808217</v>
      </c>
    </row>
    <row r="1885" spans="1:6">
      <c r="A1885" s="3" t="str">
        <f t="shared" si="1014"/>
        <v>RL06JUNIO-25DINAMICA N1</v>
      </c>
      <c r="B1885" s="41" t="s">
        <v>82</v>
      </c>
      <c r="C1885" s="3" t="s">
        <v>408</v>
      </c>
      <c r="D1885" s="38" t="str">
        <f>W28</f>
        <v>JUNIO-25</v>
      </c>
      <c r="E1885" s="58" cm="1">
        <f t="array" ref="E1885">VLOOKUP('.'!D1885,'PRECIOS INDEX GAS'!$J$8:$K$20,2,0)+_xlfn.IFS('.'!B1885="DINAMICA N1",VLOOKUP('.'!C1885,'PRECIOS INDEX GAS'!$A$8:$B$20,2,0),'.'!B1885="DINAMICA N2",VLOOKUP('.'!C1885,'PRECIOS INDEX GAS'!$A$24:$B$36,2,0),'.'!B1885="DINAMICA N3",VLOOKUP('.'!C1885,'PRECIOS INDEX GAS'!$A$40:$B$52,2,0))</f>
        <v>5.4407999999999998E-2</v>
      </c>
      <c r="F1885" s="8">
        <f>'PRECIOS FIJOS GAS'!$J$14</f>
        <v>36.208825117808217</v>
      </c>
    </row>
    <row r="1886" spans="1:6">
      <c r="A1886" s="3" t="str">
        <f t="shared" si="1014"/>
        <v>RL06JUNIO-25DINAMICA N2</v>
      </c>
      <c r="B1886" s="41" t="s">
        <v>83</v>
      </c>
      <c r="C1886" s="3" t="s">
        <v>408</v>
      </c>
      <c r="D1886" s="38" t="str">
        <f>W28</f>
        <v>JUNIO-25</v>
      </c>
      <c r="E1886" s="58" cm="1">
        <f t="array" ref="E1886">VLOOKUP('.'!D1886,'PRECIOS INDEX GAS'!$J$8:$K$20,2,0)+_xlfn.IFS('.'!B1886="DINAMICA N1",VLOOKUP('.'!C1886,'PRECIOS INDEX GAS'!$A$8:$B$20,2,0),'.'!B1886="DINAMICA N2",VLOOKUP('.'!C1886,'PRECIOS INDEX GAS'!$A$24:$B$36,2,0),'.'!B1886="DINAMICA N3",VLOOKUP('.'!C1886,'PRECIOS INDEX GAS'!$A$40:$B$52,2,0))</f>
        <v>5.3392999999999996E-2</v>
      </c>
      <c r="F1886" s="8">
        <f>'PRECIOS FIJOS GAS'!$J$14</f>
        <v>36.208825117808217</v>
      </c>
    </row>
    <row r="1887" spans="1:6">
      <c r="A1887" s="3" t="str">
        <f t="shared" si="1014"/>
        <v>RL06JUNIO-25DINAMICA N3</v>
      </c>
      <c r="B1887" s="41" t="s">
        <v>84</v>
      </c>
      <c r="C1887" s="3" t="s">
        <v>408</v>
      </c>
      <c r="D1887" s="38" t="str">
        <f>W28</f>
        <v>JUNIO-25</v>
      </c>
      <c r="E1887" s="58" cm="1">
        <f t="array" ref="E1887">VLOOKUP('.'!D1887,'PRECIOS INDEX GAS'!$J$8:$K$20,2,0)+_xlfn.IFS('.'!B1887="DINAMICA N1",VLOOKUP('.'!C1887,'PRECIOS INDEX GAS'!$A$8:$B$20,2,0),'.'!B1887="DINAMICA N2",VLOOKUP('.'!C1887,'PRECIOS INDEX GAS'!$A$24:$B$36,2,0),'.'!B1887="DINAMICA N3",VLOOKUP('.'!C1887,'PRECIOS INDEX GAS'!$A$40:$B$52,2,0))</f>
        <v>5.2377999999999994E-2</v>
      </c>
      <c r="F1887" s="8">
        <f>'PRECIOS FIJOS GAS'!$J$14</f>
        <v>36.208825117808217</v>
      </c>
    </row>
    <row r="1888" spans="1:6">
      <c r="A1888" s="3" t="str">
        <f>C1888&amp;D1888&amp;B1888</f>
        <v>RL01JULIO-25ESTABLE N1</v>
      </c>
      <c r="B1888" s="41" t="s">
        <v>70</v>
      </c>
      <c r="C1888" s="3" t="s">
        <v>118</v>
      </c>
      <c r="D1888" s="38" t="str">
        <f>W29</f>
        <v>JULIO-25</v>
      </c>
      <c r="E1888" s="8">
        <f>'PRECIOS FIJOS GAS'!$B$9</f>
        <v>0.10957500000000001</v>
      </c>
      <c r="F1888" s="8">
        <f>'PRECIOS FIJOS GAS'!$J$9</f>
        <v>7.3335194520547944E-2</v>
      </c>
    </row>
    <row r="1889" spans="1:6">
      <c r="A1889" s="3" t="str">
        <f t="shared" ref="A1889:A1905" si="1015">C1889&amp;D1889&amp;B1889</f>
        <v>RL01JULIO-25ESTABLE N2</v>
      </c>
      <c r="B1889" s="41" t="s">
        <v>71</v>
      </c>
      <c r="C1889" s="3" t="s">
        <v>118</v>
      </c>
      <c r="D1889" s="38" t="str">
        <f>W29</f>
        <v>JULIO-25</v>
      </c>
      <c r="E1889" s="8">
        <f>'PRECIOS FIJOS GAS'!$B$25</f>
        <v>9.7392000000000006E-2</v>
      </c>
      <c r="F1889" s="8">
        <f>'PRECIOS FIJOS GAS'!$J$9</f>
        <v>7.3335194520547944E-2</v>
      </c>
    </row>
    <row r="1890" spans="1:6">
      <c r="A1890" s="3" t="str">
        <f t="shared" si="1015"/>
        <v>RL01JULIO-25ESTABLE N3</v>
      </c>
      <c r="B1890" s="41" t="s">
        <v>72</v>
      </c>
      <c r="C1890" s="3" t="s">
        <v>118</v>
      </c>
      <c r="D1890" s="38" t="str">
        <f>W29</f>
        <v>JULIO-25</v>
      </c>
      <c r="E1890" s="8">
        <f>'PRECIOS FIJOS GAS'!$B$41</f>
        <v>8.7239999999999998E-2</v>
      </c>
      <c r="F1890" s="8">
        <f>'PRECIOS FIJOS GAS'!$J$9</f>
        <v>7.3335194520547944E-2</v>
      </c>
    </row>
    <row r="1891" spans="1:6">
      <c r="A1891" s="3" t="str">
        <f t="shared" si="1015"/>
        <v>RL01JULIO-25DINAMICA N1</v>
      </c>
      <c r="B1891" s="41" t="s">
        <v>82</v>
      </c>
      <c r="C1891" s="3" t="s">
        <v>118</v>
      </c>
      <c r="D1891" s="38" t="str">
        <f>W29</f>
        <v>JULIO-25</v>
      </c>
      <c r="E1891" s="58" cm="1">
        <f t="array" ref="E1891">VLOOKUP('.'!D1891,'PRECIOS INDEX GAS'!$J$8:$K$20,2,0)+_xlfn.IFS('.'!B1891="DINAMICA N1",VLOOKUP('.'!C1891,'PRECIOS INDEX GAS'!$A$8:$B$20,2,0),'.'!B1891="DINAMICA N2",VLOOKUP('.'!C1891,'PRECIOS INDEX GAS'!$A$24:$B$36,2,0),'.'!B1891="DINAMICA N3",VLOOKUP('.'!C1891,'PRECIOS INDEX GAS'!$A$40:$B$52,2,0))</f>
        <v>9.4788870967741939E-2</v>
      </c>
      <c r="F1891" s="8">
        <f>'PRECIOS FIJOS GAS'!$J$9</f>
        <v>7.3335194520547944E-2</v>
      </c>
    </row>
    <row r="1892" spans="1:6">
      <c r="A1892" s="3" t="str">
        <f t="shared" si="1015"/>
        <v>RL01JULIO-25DINAMICA N2</v>
      </c>
      <c r="B1892" s="41" t="s">
        <v>83</v>
      </c>
      <c r="C1892" s="3" t="s">
        <v>118</v>
      </c>
      <c r="D1892" s="38" t="str">
        <f>W29</f>
        <v>JULIO-25</v>
      </c>
      <c r="E1892" s="58" cm="1">
        <f t="array" ref="E1892">VLOOKUP('.'!D1892,'PRECIOS INDEX GAS'!$J$8:$K$20,2,0)+_xlfn.IFS('.'!B1892="DINAMICA N1",VLOOKUP('.'!C1892,'PRECIOS INDEX GAS'!$A$8:$B$20,2,0),'.'!B1892="DINAMICA N2",VLOOKUP('.'!C1892,'PRECIOS INDEX GAS'!$A$24:$B$36,2,0),'.'!B1892="DINAMICA N3",VLOOKUP('.'!C1892,'PRECIOS INDEX GAS'!$A$40:$B$52,2,0))</f>
        <v>8.260587096774194E-2</v>
      </c>
      <c r="F1892" s="8">
        <f>'PRECIOS FIJOS GAS'!$J$9</f>
        <v>7.3335194520547944E-2</v>
      </c>
    </row>
    <row r="1893" spans="1:6">
      <c r="A1893" s="3" t="str">
        <f t="shared" si="1015"/>
        <v>RL01JULIO-25DINAMICA N3</v>
      </c>
      <c r="B1893" s="41" t="s">
        <v>84</v>
      </c>
      <c r="C1893" s="3" t="s">
        <v>118</v>
      </c>
      <c r="D1893" s="38" t="str">
        <f>W29</f>
        <v>JULIO-25</v>
      </c>
      <c r="E1893" s="58" cm="1">
        <f t="array" ref="E1893">VLOOKUP('.'!D1893,'PRECIOS INDEX GAS'!$J$8:$K$20,2,0)+_xlfn.IFS('.'!B1893="DINAMICA N1",VLOOKUP('.'!C1893,'PRECIOS INDEX GAS'!$A$8:$B$20,2,0),'.'!B1893="DINAMICA N2",VLOOKUP('.'!C1893,'PRECIOS INDEX GAS'!$A$24:$B$36,2,0),'.'!B1893="DINAMICA N3",VLOOKUP('.'!C1893,'PRECIOS INDEX GAS'!$A$40:$B$52,2,0))</f>
        <v>7.2453870967741932E-2</v>
      </c>
      <c r="F1893" s="8">
        <f>'PRECIOS FIJOS GAS'!$J$9</f>
        <v>7.3335194520547944E-2</v>
      </c>
    </row>
    <row r="1894" spans="1:6">
      <c r="A1894" s="3" t="str">
        <f t="shared" si="1015"/>
        <v>RL02JULIO-25ESTABLE N1</v>
      </c>
      <c r="B1894" s="41" t="s">
        <v>70</v>
      </c>
      <c r="C1894" s="3" t="s">
        <v>119</v>
      </c>
      <c r="D1894" s="38" t="str">
        <f>W29</f>
        <v>JULIO-25</v>
      </c>
      <c r="E1894" s="8">
        <f>'PRECIOS FIJOS GAS'!$B$10</f>
        <v>0.10750700000000001</v>
      </c>
      <c r="F1894" s="8">
        <f>'PRECIOS FIJOS GAS'!$J$10</f>
        <v>0.19099350136986301</v>
      </c>
    </row>
    <row r="1895" spans="1:6">
      <c r="A1895" s="3" t="str">
        <f t="shared" si="1015"/>
        <v>RL02JULIO-25ESTABLE N2</v>
      </c>
      <c r="B1895" s="41" t="s">
        <v>71</v>
      </c>
      <c r="C1895" s="3" t="s">
        <v>119</v>
      </c>
      <c r="D1895" s="38" t="str">
        <f>W29</f>
        <v>JULIO-25</v>
      </c>
      <c r="E1895" s="8">
        <f>'PRECIOS FIJOS GAS'!$B$26</f>
        <v>9.5324000000000006E-2</v>
      </c>
      <c r="F1895" s="8">
        <f>'PRECIOS FIJOS GAS'!$J$10</f>
        <v>0.19099350136986301</v>
      </c>
    </row>
    <row r="1896" spans="1:6">
      <c r="A1896" s="3" t="str">
        <f t="shared" si="1015"/>
        <v>RL02JULIO-25ESTABLE N3</v>
      </c>
      <c r="B1896" s="41" t="s">
        <v>72</v>
      </c>
      <c r="C1896" s="3" t="s">
        <v>119</v>
      </c>
      <c r="D1896" s="38" t="str">
        <f>W29</f>
        <v>JULIO-25</v>
      </c>
      <c r="E1896" s="8">
        <f>'PRECIOS FIJOS GAS'!$B$42</f>
        <v>8.5171999999999998E-2</v>
      </c>
      <c r="F1896" s="8">
        <f>'PRECIOS FIJOS GAS'!$J$10</f>
        <v>0.19099350136986301</v>
      </c>
    </row>
    <row r="1897" spans="1:6">
      <c r="A1897" s="3" t="str">
        <f t="shared" si="1015"/>
        <v>RL02JULIO-25DINAMICA N1</v>
      </c>
      <c r="B1897" s="41" t="s">
        <v>82</v>
      </c>
      <c r="C1897" s="3" t="s">
        <v>119</v>
      </c>
      <c r="D1897" s="38" t="str">
        <f>W29</f>
        <v>JULIO-25</v>
      </c>
      <c r="E1897" s="58" cm="1">
        <f t="array" ref="E1897">VLOOKUP('.'!D1897,'PRECIOS INDEX GAS'!$J$8:$K$20,2,0)+_xlfn.IFS('.'!B1897="DINAMICA N1",VLOOKUP('.'!C1897,'PRECIOS INDEX GAS'!$A$8:$B$20,2,0),'.'!B1897="DINAMICA N2",VLOOKUP('.'!C1897,'PRECIOS INDEX GAS'!$A$24:$B$36,2,0),'.'!B1897="DINAMICA N3",VLOOKUP('.'!C1897,'PRECIOS INDEX GAS'!$A$40:$B$52,2,0))</f>
        <v>9.2720870967741925E-2</v>
      </c>
      <c r="F1897" s="8">
        <f>'PRECIOS FIJOS GAS'!$J$10</f>
        <v>0.19099350136986301</v>
      </c>
    </row>
    <row r="1898" spans="1:6">
      <c r="A1898" s="3" t="str">
        <f t="shared" si="1015"/>
        <v>RL02JULIO-25DINAMICA N2</v>
      </c>
      <c r="B1898" s="41" t="s">
        <v>83</v>
      </c>
      <c r="C1898" s="3" t="s">
        <v>119</v>
      </c>
      <c r="D1898" s="38" t="str">
        <f>W29</f>
        <v>JULIO-25</v>
      </c>
      <c r="E1898" s="58" cm="1">
        <f t="array" ref="E1898">VLOOKUP('.'!D1898,'PRECIOS INDEX GAS'!$J$8:$K$20,2,0)+_xlfn.IFS('.'!B1898="DINAMICA N1",VLOOKUP('.'!C1898,'PRECIOS INDEX GAS'!$A$8:$B$20,2,0),'.'!B1898="DINAMICA N2",VLOOKUP('.'!C1898,'PRECIOS INDEX GAS'!$A$24:$B$36,2,0),'.'!B1898="DINAMICA N3",VLOOKUP('.'!C1898,'PRECIOS INDEX GAS'!$A$40:$B$52,2,0))</f>
        <v>8.0537870967741926E-2</v>
      </c>
      <c r="F1898" s="8">
        <f>'PRECIOS FIJOS GAS'!$J$10</f>
        <v>0.19099350136986301</v>
      </c>
    </row>
    <row r="1899" spans="1:6">
      <c r="A1899" s="3" t="str">
        <f t="shared" si="1015"/>
        <v>RL02JULIO-25DINAMICA N3</v>
      </c>
      <c r="B1899" s="41" t="s">
        <v>84</v>
      </c>
      <c r="C1899" s="3" t="s">
        <v>119</v>
      </c>
      <c r="D1899" s="38" t="str">
        <f>W29</f>
        <v>JULIO-25</v>
      </c>
      <c r="E1899" s="58" cm="1">
        <f t="array" ref="E1899">VLOOKUP('.'!D1899,'PRECIOS INDEX GAS'!$J$8:$K$20,2,0)+_xlfn.IFS('.'!B1899="DINAMICA N1",VLOOKUP('.'!C1899,'PRECIOS INDEX GAS'!$A$8:$B$20,2,0),'.'!B1899="DINAMICA N2",VLOOKUP('.'!C1899,'PRECIOS INDEX GAS'!$A$24:$B$36,2,0),'.'!B1899="DINAMICA N3",VLOOKUP('.'!C1899,'PRECIOS INDEX GAS'!$A$40:$B$52,2,0))</f>
        <v>7.0385870967741931E-2</v>
      </c>
      <c r="F1899" s="8">
        <f>'PRECIOS FIJOS GAS'!$J$10</f>
        <v>0.19099350136986301</v>
      </c>
    </row>
    <row r="1900" spans="1:6">
      <c r="A1900" s="3" t="str">
        <f t="shared" si="1015"/>
        <v>RL03JULIO-25ESTABLE N1</v>
      </c>
      <c r="B1900" s="41" t="s">
        <v>70</v>
      </c>
      <c r="C1900" s="3" t="s">
        <v>120</v>
      </c>
      <c r="D1900" s="38" t="str">
        <f>W29</f>
        <v>JULIO-25</v>
      </c>
      <c r="E1900" s="8">
        <f>'PRECIOS FIJOS GAS'!$B$11</f>
        <v>9.7009999999999999E-2</v>
      </c>
      <c r="F1900" s="8">
        <f>'PRECIOS FIJOS GAS'!$J$11</f>
        <v>0.50484024109589043</v>
      </c>
    </row>
    <row r="1901" spans="1:6">
      <c r="A1901" s="3" t="str">
        <f t="shared" si="1015"/>
        <v>RL03JULIO-25ESTABLE N2</v>
      </c>
      <c r="B1901" s="41" t="s">
        <v>71</v>
      </c>
      <c r="C1901" s="3" t="s">
        <v>120</v>
      </c>
      <c r="D1901" s="38" t="str">
        <f>W29</f>
        <v>JULIO-25</v>
      </c>
      <c r="E1901" s="8">
        <f>'PRECIOS FIJOS GAS'!$B$27</f>
        <v>8.6858000000000005E-2</v>
      </c>
      <c r="F1901" s="8">
        <f>'PRECIOS FIJOS GAS'!$J$11</f>
        <v>0.50484024109589043</v>
      </c>
    </row>
    <row r="1902" spans="1:6">
      <c r="A1902" s="3" t="str">
        <f t="shared" si="1015"/>
        <v>RL03JULIO-25ESTABLE N3</v>
      </c>
      <c r="B1902" s="41" t="s">
        <v>72</v>
      </c>
      <c r="C1902" s="3" t="s">
        <v>120</v>
      </c>
      <c r="D1902" s="38" t="str">
        <f>W29</f>
        <v>JULIO-25</v>
      </c>
      <c r="E1902" s="8">
        <f>'PRECIOS FIJOS GAS'!$B$43</f>
        <v>7.7720999999999998E-2</v>
      </c>
      <c r="F1902" s="8">
        <f>'PRECIOS FIJOS GAS'!$J$11</f>
        <v>0.50484024109589043</v>
      </c>
    </row>
    <row r="1903" spans="1:6">
      <c r="A1903" s="3" t="str">
        <f t="shared" si="1015"/>
        <v>RL03JULIO-25DINAMICA N1</v>
      </c>
      <c r="B1903" s="41" t="s">
        <v>82</v>
      </c>
      <c r="C1903" s="3" t="s">
        <v>120</v>
      </c>
      <c r="D1903" s="38" t="str">
        <f>W29</f>
        <v>JULIO-25</v>
      </c>
      <c r="E1903" s="58" cm="1">
        <f t="array" ref="E1903">VLOOKUP('.'!D1903,'PRECIOS INDEX GAS'!$J$8:$K$20,2,0)+_xlfn.IFS('.'!B1903="DINAMICA N1",VLOOKUP('.'!C1903,'PRECIOS INDEX GAS'!$A$8:$B$20,2,0),'.'!B1903="DINAMICA N2",VLOOKUP('.'!C1903,'PRECIOS INDEX GAS'!$A$24:$B$36,2,0),'.'!B1903="DINAMICA N3",VLOOKUP('.'!C1903,'PRECIOS INDEX GAS'!$A$40:$B$52,2,0))</f>
        <v>8.2223870967741933E-2</v>
      </c>
      <c r="F1903" s="8">
        <f>'PRECIOS FIJOS GAS'!$J$11</f>
        <v>0.50484024109589043</v>
      </c>
    </row>
    <row r="1904" spans="1:6">
      <c r="A1904" s="3" t="str">
        <f t="shared" si="1015"/>
        <v>RL03JULIO-25DINAMICA N2</v>
      </c>
      <c r="B1904" s="41" t="s">
        <v>83</v>
      </c>
      <c r="C1904" s="3" t="s">
        <v>120</v>
      </c>
      <c r="D1904" s="38" t="str">
        <f>W29</f>
        <v>JULIO-25</v>
      </c>
      <c r="E1904" s="58" cm="1">
        <f t="array" ref="E1904">VLOOKUP('.'!D1904,'PRECIOS INDEX GAS'!$J$8:$K$20,2,0)+_xlfn.IFS('.'!B1904="DINAMICA N1",VLOOKUP('.'!C1904,'PRECIOS INDEX GAS'!$A$8:$B$20,2,0),'.'!B1904="DINAMICA N2",VLOOKUP('.'!C1904,'PRECIOS INDEX GAS'!$A$24:$B$36,2,0),'.'!B1904="DINAMICA N3",VLOOKUP('.'!C1904,'PRECIOS INDEX GAS'!$A$40:$B$52,2,0))</f>
        <v>7.2071870967741924E-2</v>
      </c>
      <c r="F1904" s="8">
        <f>'PRECIOS FIJOS GAS'!$J$11</f>
        <v>0.50484024109589043</v>
      </c>
    </row>
    <row r="1905" spans="1:6">
      <c r="A1905" s="3" t="str">
        <f t="shared" si="1015"/>
        <v>RL03JULIO-25DINAMICA N3</v>
      </c>
      <c r="B1905" s="41" t="s">
        <v>84</v>
      </c>
      <c r="C1905" s="3" t="s">
        <v>120</v>
      </c>
      <c r="D1905" s="38" t="str">
        <f>W29</f>
        <v>JULIO-25</v>
      </c>
      <c r="E1905" s="58" cm="1">
        <f t="array" ref="E1905">VLOOKUP('.'!D1905,'PRECIOS INDEX GAS'!$J$8:$K$20,2,0)+_xlfn.IFS('.'!B1905="DINAMICA N1",VLOOKUP('.'!C1905,'PRECIOS INDEX GAS'!$A$8:$B$20,2,0),'.'!B1905="DINAMICA N2",VLOOKUP('.'!C1905,'PRECIOS INDEX GAS'!$A$24:$B$36,2,0),'.'!B1905="DINAMICA N3",VLOOKUP('.'!C1905,'PRECIOS INDEX GAS'!$A$40:$B$52,2,0))</f>
        <v>6.2934870967741932E-2</v>
      </c>
      <c r="F1905" s="8">
        <f>'PRECIOS FIJOS GAS'!$J$11</f>
        <v>0.50484024109589043</v>
      </c>
    </row>
    <row r="1906" spans="1:6">
      <c r="A1906" s="3" t="str">
        <f>C1906&amp;D1906&amp;B1906</f>
        <v>RL04JULIO-25ESTABLE N1</v>
      </c>
      <c r="B1906" s="41" t="s">
        <v>70</v>
      </c>
      <c r="C1906" s="3" t="s">
        <v>121</v>
      </c>
      <c r="D1906" s="38" t="str">
        <f>W29</f>
        <v>JULIO-25</v>
      </c>
      <c r="E1906" s="8">
        <f>'PRECIOS FIJOS GAS'!$B$12</f>
        <v>8.6916999999999994E-2</v>
      </c>
      <c r="F1906" s="8">
        <f>'PRECIOS FIJOS GAS'!$J$12</f>
        <v>1.3487073561643836</v>
      </c>
    </row>
    <row r="1907" spans="1:6">
      <c r="A1907" s="3" t="str">
        <f t="shared" ref="A1907:A1923" si="1016">C1907&amp;D1907&amp;B1907</f>
        <v>RL04JULIO-25ESTABLE N2</v>
      </c>
      <c r="B1907" s="41" t="s">
        <v>71</v>
      </c>
      <c r="C1907" s="3" t="s">
        <v>121</v>
      </c>
      <c r="D1907" s="38" t="str">
        <f>W29</f>
        <v>JULIO-25</v>
      </c>
      <c r="E1907" s="8">
        <f>'PRECIOS FIJOS GAS'!$B$28</f>
        <v>8.2855999999999999E-2</v>
      </c>
      <c r="F1907" s="8">
        <f>'PRECIOS FIJOS GAS'!$J$12</f>
        <v>1.3487073561643836</v>
      </c>
    </row>
    <row r="1908" spans="1:6">
      <c r="A1908" s="3" t="str">
        <f t="shared" si="1016"/>
        <v>RL04JULIO-25ESTABLE N3</v>
      </c>
      <c r="B1908" s="41" t="s">
        <v>72</v>
      </c>
      <c r="C1908" s="3" t="s">
        <v>121</v>
      </c>
      <c r="D1908" s="38" t="str">
        <f>W29</f>
        <v>JULIO-25</v>
      </c>
      <c r="E1908" s="8">
        <f>'PRECIOS FIJOS GAS'!$B$44</f>
        <v>7.4733999999999995E-2</v>
      </c>
      <c r="F1908" s="8">
        <f>'PRECIOS FIJOS GAS'!$J$12</f>
        <v>1.3487073561643836</v>
      </c>
    </row>
    <row r="1909" spans="1:6">
      <c r="A1909" s="3" t="str">
        <f t="shared" si="1016"/>
        <v>RL04JULIO-25DINAMICA N1</v>
      </c>
      <c r="B1909" s="41" t="s">
        <v>82</v>
      </c>
      <c r="C1909" s="3" t="s">
        <v>121</v>
      </c>
      <c r="D1909" s="38" t="str">
        <f>W29</f>
        <v>JULIO-25</v>
      </c>
      <c r="E1909" s="58" cm="1">
        <f t="array" ref="E1909">VLOOKUP('.'!D1909,'PRECIOS INDEX GAS'!$J$8:$K$20,2,0)+_xlfn.IFS('.'!B1909="DINAMICA N1",VLOOKUP('.'!C1909,'PRECIOS INDEX GAS'!$A$8:$B$20,2,0),'.'!B1909="DINAMICA N2",VLOOKUP('.'!C1909,'PRECIOS INDEX GAS'!$A$24:$B$36,2,0),'.'!B1909="DINAMICA N3",VLOOKUP('.'!C1909,'PRECIOS INDEX GAS'!$A$40:$B$52,2,0))</f>
        <v>7.2130870967741928E-2</v>
      </c>
      <c r="F1909" s="8">
        <f>'PRECIOS FIJOS GAS'!$J$12</f>
        <v>1.3487073561643836</v>
      </c>
    </row>
    <row r="1910" spans="1:6">
      <c r="A1910" s="3" t="str">
        <f t="shared" si="1016"/>
        <v>RL04JULIO-25DINAMICA N2</v>
      </c>
      <c r="B1910" s="41" t="s">
        <v>83</v>
      </c>
      <c r="C1910" s="3" t="s">
        <v>121</v>
      </c>
      <c r="D1910" s="38" t="str">
        <f>W29</f>
        <v>JULIO-25</v>
      </c>
      <c r="E1910" s="58" cm="1">
        <f t="array" ref="E1910">VLOOKUP('.'!D1910,'PRECIOS INDEX GAS'!$J$8:$K$20,2,0)+_xlfn.IFS('.'!B1910="DINAMICA N1",VLOOKUP('.'!C1910,'PRECIOS INDEX GAS'!$A$8:$B$20,2,0),'.'!B1910="DINAMICA N2",VLOOKUP('.'!C1910,'PRECIOS INDEX GAS'!$A$24:$B$36,2,0),'.'!B1910="DINAMICA N3",VLOOKUP('.'!C1910,'PRECIOS INDEX GAS'!$A$40:$B$52,2,0))</f>
        <v>6.8069870967741933E-2</v>
      </c>
      <c r="F1910" s="8">
        <f>'PRECIOS FIJOS GAS'!$J$12</f>
        <v>1.3487073561643836</v>
      </c>
    </row>
    <row r="1911" spans="1:6">
      <c r="A1911" s="3" t="str">
        <f t="shared" si="1016"/>
        <v>RL04JULIO-25DINAMICA N3</v>
      </c>
      <c r="B1911" s="41" t="s">
        <v>84</v>
      </c>
      <c r="C1911" s="3" t="s">
        <v>121</v>
      </c>
      <c r="D1911" s="38" t="str">
        <f>W29</f>
        <v>JULIO-25</v>
      </c>
      <c r="E1911" s="58" cm="1">
        <f t="array" ref="E1911">VLOOKUP('.'!D1911,'PRECIOS INDEX GAS'!$J$8:$K$20,2,0)+_xlfn.IFS('.'!B1911="DINAMICA N1",VLOOKUP('.'!C1911,'PRECIOS INDEX GAS'!$A$8:$B$20,2,0),'.'!B1911="DINAMICA N2",VLOOKUP('.'!C1911,'PRECIOS INDEX GAS'!$A$24:$B$36,2,0),'.'!B1911="DINAMICA N3",VLOOKUP('.'!C1911,'PRECIOS INDEX GAS'!$A$40:$B$52,2,0))</f>
        <v>5.9947870967741936E-2</v>
      </c>
      <c r="F1911" s="8">
        <f>'PRECIOS FIJOS GAS'!$J$12</f>
        <v>1.3487073561643836</v>
      </c>
    </row>
    <row r="1912" spans="1:6">
      <c r="A1912" s="3" t="str">
        <f t="shared" si="1016"/>
        <v>RL05JULIO-25ESTABLE N1</v>
      </c>
      <c r="B1912" s="41" t="s">
        <v>70</v>
      </c>
      <c r="C1912" s="3" t="s">
        <v>407</v>
      </c>
      <c r="D1912" s="38" t="str">
        <f>W29</f>
        <v>JULIO-25</v>
      </c>
      <c r="E1912" s="8">
        <f>'PRECIOS FIJOS GAS'!$B$19</f>
        <v>7.4672000000000002E-2</v>
      </c>
      <c r="F1912" s="8">
        <f>'PRECIOS FIJOS GAS'!$J$13</f>
        <v>7.527074128767123</v>
      </c>
    </row>
    <row r="1913" spans="1:6">
      <c r="A1913" s="3" t="str">
        <f t="shared" si="1016"/>
        <v>RL05JULIO-25ESTABLE N2</v>
      </c>
      <c r="B1913" s="41" t="s">
        <v>71</v>
      </c>
      <c r="C1913" s="3" t="s">
        <v>407</v>
      </c>
      <c r="D1913" s="38" t="str">
        <f>W29</f>
        <v>JULIO-25</v>
      </c>
      <c r="E1913" s="8">
        <f>'PRECIOS FIJOS GAS'!$B$35</f>
        <v>7.3657E-2</v>
      </c>
      <c r="F1913" s="8">
        <f>'PRECIOS FIJOS GAS'!$J$13</f>
        <v>7.527074128767123</v>
      </c>
    </row>
    <row r="1914" spans="1:6">
      <c r="A1914" s="3" t="str">
        <f t="shared" si="1016"/>
        <v>RL05JULIO-25ESTABLE N3</v>
      </c>
      <c r="B1914" s="41" t="s">
        <v>72</v>
      </c>
      <c r="C1914" s="3" t="s">
        <v>407</v>
      </c>
      <c r="D1914" s="38" t="str">
        <f>W29</f>
        <v>JULIO-25</v>
      </c>
      <c r="E1914" s="8">
        <f>'PRECIOS FIJOS GAS'!$B$51</f>
        <v>7.2641999999999998E-2</v>
      </c>
      <c r="F1914" s="8">
        <f>'PRECIOS FIJOS GAS'!$J$13</f>
        <v>7.527074128767123</v>
      </c>
    </row>
    <row r="1915" spans="1:6">
      <c r="A1915" s="3" t="str">
        <f t="shared" si="1016"/>
        <v>RL05JULIO-25DINAMICA N1</v>
      </c>
      <c r="B1915" s="41" t="s">
        <v>82</v>
      </c>
      <c r="C1915" s="3" t="s">
        <v>407</v>
      </c>
      <c r="D1915" s="38" t="str">
        <f>W29</f>
        <v>JULIO-25</v>
      </c>
      <c r="E1915" s="58" cm="1">
        <f t="array" ref="E1915">VLOOKUP('.'!D1915,'PRECIOS INDEX GAS'!$J$8:$K$20,2,0)+_xlfn.IFS('.'!B1915="DINAMICA N1",VLOOKUP('.'!C1915,'PRECIOS INDEX GAS'!$A$8:$B$20,2,0),'.'!B1915="DINAMICA N2",VLOOKUP('.'!C1915,'PRECIOS INDEX GAS'!$A$24:$B$36,2,0),'.'!B1915="DINAMICA N3",VLOOKUP('.'!C1915,'PRECIOS INDEX GAS'!$A$40:$B$52,2,0))</f>
        <v>5.9885870967741936E-2</v>
      </c>
      <c r="F1915" s="8">
        <f>'PRECIOS FIJOS GAS'!$J$13</f>
        <v>7.527074128767123</v>
      </c>
    </row>
    <row r="1916" spans="1:6">
      <c r="A1916" s="3" t="str">
        <f t="shared" si="1016"/>
        <v>RL05JULIO-25DINAMICA N2</v>
      </c>
      <c r="B1916" s="41" t="s">
        <v>83</v>
      </c>
      <c r="C1916" s="3" t="s">
        <v>407</v>
      </c>
      <c r="D1916" s="38" t="str">
        <f>W29</f>
        <v>JULIO-25</v>
      </c>
      <c r="E1916" s="58" cm="1">
        <f t="array" ref="E1916">VLOOKUP('.'!D1916,'PRECIOS INDEX GAS'!$J$8:$K$20,2,0)+_xlfn.IFS('.'!B1916="DINAMICA N1",VLOOKUP('.'!C1916,'PRECIOS INDEX GAS'!$A$8:$B$20,2,0),'.'!B1916="DINAMICA N2",VLOOKUP('.'!C1916,'PRECIOS INDEX GAS'!$A$24:$B$36,2,0),'.'!B1916="DINAMICA N3",VLOOKUP('.'!C1916,'PRECIOS INDEX GAS'!$A$40:$B$52,2,0))</f>
        <v>5.8870870967741934E-2</v>
      </c>
      <c r="F1916" s="8">
        <f>'PRECIOS FIJOS GAS'!$J$13</f>
        <v>7.527074128767123</v>
      </c>
    </row>
    <row r="1917" spans="1:6">
      <c r="A1917" s="3" t="str">
        <f t="shared" si="1016"/>
        <v>RL05JULIO-25DINAMICA N3</v>
      </c>
      <c r="B1917" s="41" t="s">
        <v>84</v>
      </c>
      <c r="C1917" s="3" t="s">
        <v>407</v>
      </c>
      <c r="D1917" s="38" t="str">
        <f>W29</f>
        <v>JULIO-25</v>
      </c>
      <c r="E1917" s="58" cm="1">
        <f t="array" ref="E1917">VLOOKUP('.'!D1917,'PRECIOS INDEX GAS'!$J$8:$K$20,2,0)+_xlfn.IFS('.'!B1917="DINAMICA N1",VLOOKUP('.'!C1917,'PRECIOS INDEX GAS'!$A$8:$B$20,2,0),'.'!B1917="DINAMICA N2",VLOOKUP('.'!C1917,'PRECIOS INDEX GAS'!$A$24:$B$36,2,0),'.'!B1917="DINAMICA N3",VLOOKUP('.'!C1917,'PRECIOS INDEX GAS'!$A$40:$B$52,2,0))</f>
        <v>5.7855870967741932E-2</v>
      </c>
      <c r="F1917" s="8">
        <f>'PRECIOS FIJOS GAS'!$J$13</f>
        <v>7.527074128767123</v>
      </c>
    </row>
    <row r="1918" spans="1:6">
      <c r="A1918" s="3" t="str">
        <f t="shared" si="1016"/>
        <v>RL06JULIO-25ESTABLE N1</v>
      </c>
      <c r="B1918" s="41" t="s">
        <v>70</v>
      </c>
      <c r="C1918" s="3" t="s">
        <v>408</v>
      </c>
      <c r="D1918" s="38" t="str">
        <f>W29</f>
        <v>JULIO-25</v>
      </c>
      <c r="E1918" s="8">
        <f>'PRECIOS FIJOS GAS'!$B$20</f>
        <v>6.6526000000000002E-2</v>
      </c>
      <c r="F1918" s="8">
        <f>'PRECIOS FIJOS GAS'!$J$14</f>
        <v>36.208825117808217</v>
      </c>
    </row>
    <row r="1919" spans="1:6">
      <c r="A1919" s="3" t="str">
        <f t="shared" si="1016"/>
        <v>RL06JULIO-25ESTABLE N2</v>
      </c>
      <c r="B1919" s="41" t="s">
        <v>71</v>
      </c>
      <c r="C1919" s="3" t="s">
        <v>408</v>
      </c>
      <c r="D1919" s="38" t="str">
        <f>W29</f>
        <v>JULIO-25</v>
      </c>
      <c r="E1919" s="8">
        <f>'PRECIOS FIJOS GAS'!$B$36</f>
        <v>6.5511E-2</v>
      </c>
      <c r="F1919" s="8">
        <f>'PRECIOS FIJOS GAS'!$J$14</f>
        <v>36.208825117808217</v>
      </c>
    </row>
    <row r="1920" spans="1:6">
      <c r="A1920" s="3" t="str">
        <f t="shared" si="1016"/>
        <v>RL06JULIO-25ESTABLE N3</v>
      </c>
      <c r="B1920" s="41" t="s">
        <v>72</v>
      </c>
      <c r="C1920" s="3" t="s">
        <v>408</v>
      </c>
      <c r="D1920" s="38" t="str">
        <f>W29</f>
        <v>JULIO-25</v>
      </c>
      <c r="E1920" s="8">
        <f>'PRECIOS FIJOS GAS'!$B$52</f>
        <v>6.4495999999999998E-2</v>
      </c>
      <c r="F1920" s="8">
        <f>'PRECIOS FIJOS GAS'!$J$14</f>
        <v>36.208825117808217</v>
      </c>
    </row>
    <row r="1921" spans="1:6">
      <c r="A1921" s="3" t="str">
        <f t="shared" si="1016"/>
        <v>RL06JULIO-25DINAMICA N1</v>
      </c>
      <c r="B1921" s="41" t="s">
        <v>82</v>
      </c>
      <c r="C1921" s="3" t="s">
        <v>408</v>
      </c>
      <c r="D1921" s="38" t="str">
        <f>W29</f>
        <v>JULIO-25</v>
      </c>
      <c r="E1921" s="58" cm="1">
        <f t="array" ref="E1921">VLOOKUP('.'!D1921,'PRECIOS INDEX GAS'!$J$8:$K$20,2,0)+_xlfn.IFS('.'!B1921="DINAMICA N1",VLOOKUP('.'!C1921,'PRECIOS INDEX GAS'!$A$8:$B$20,2,0),'.'!B1921="DINAMICA N2",VLOOKUP('.'!C1921,'PRECIOS INDEX GAS'!$A$24:$B$36,2,0),'.'!B1921="DINAMICA N3",VLOOKUP('.'!C1921,'PRECIOS INDEX GAS'!$A$40:$B$52,2,0))</f>
        <v>5.1739870967741936E-2</v>
      </c>
      <c r="F1921" s="8">
        <f>'PRECIOS FIJOS GAS'!$J$14</f>
        <v>36.208825117808217</v>
      </c>
    </row>
    <row r="1922" spans="1:6">
      <c r="A1922" s="3" t="str">
        <f t="shared" si="1016"/>
        <v>RL06JULIO-25DINAMICA N2</v>
      </c>
      <c r="B1922" s="41" t="s">
        <v>83</v>
      </c>
      <c r="C1922" s="3" t="s">
        <v>408</v>
      </c>
      <c r="D1922" s="38" t="str">
        <f>W29</f>
        <v>JULIO-25</v>
      </c>
      <c r="E1922" s="58" cm="1">
        <f t="array" ref="E1922">VLOOKUP('.'!D1922,'PRECIOS INDEX GAS'!$J$8:$K$20,2,0)+_xlfn.IFS('.'!B1922="DINAMICA N1",VLOOKUP('.'!C1922,'PRECIOS INDEX GAS'!$A$8:$B$20,2,0),'.'!B1922="DINAMICA N2",VLOOKUP('.'!C1922,'PRECIOS INDEX GAS'!$A$24:$B$36,2,0),'.'!B1922="DINAMICA N3",VLOOKUP('.'!C1922,'PRECIOS INDEX GAS'!$A$40:$B$52,2,0))</f>
        <v>5.0724870967741933E-2</v>
      </c>
      <c r="F1922" s="8">
        <f>'PRECIOS FIJOS GAS'!$J$14</f>
        <v>36.208825117808217</v>
      </c>
    </row>
    <row r="1923" spans="1:6">
      <c r="A1923" s="3" t="str">
        <f t="shared" si="1016"/>
        <v>RL06JULIO-25DINAMICA N3</v>
      </c>
      <c r="B1923" s="41" t="s">
        <v>84</v>
      </c>
      <c r="C1923" s="3" t="s">
        <v>408</v>
      </c>
      <c r="D1923" s="38" t="str">
        <f>W29</f>
        <v>JULIO-25</v>
      </c>
      <c r="E1923" s="58" cm="1">
        <f t="array" ref="E1923">VLOOKUP('.'!D1923,'PRECIOS INDEX GAS'!$J$8:$K$20,2,0)+_xlfn.IFS('.'!B1923="DINAMICA N1",VLOOKUP('.'!C1923,'PRECIOS INDEX GAS'!$A$8:$B$20,2,0),'.'!B1923="DINAMICA N2",VLOOKUP('.'!C1923,'PRECIOS INDEX GAS'!$A$24:$B$36,2,0),'.'!B1923="DINAMICA N3",VLOOKUP('.'!C1923,'PRECIOS INDEX GAS'!$A$40:$B$52,2,0))</f>
        <v>4.9709870967741931E-2</v>
      </c>
      <c r="F1923" s="8">
        <f>'PRECIOS FIJOS GAS'!$J$14</f>
        <v>36.208825117808217</v>
      </c>
    </row>
    <row r="1924" spans="1:6">
      <c r="A1924" s="3" t="str">
        <f>C1924&amp;D1924&amp;B1924</f>
        <v>RL01AGOSTO-25ESTABLE N1</v>
      </c>
      <c r="B1924" s="41" t="s">
        <v>70</v>
      </c>
      <c r="C1924" s="3" t="s">
        <v>118</v>
      </c>
      <c r="D1924" s="38" t="str">
        <f>W30</f>
        <v>AGOSTO-25</v>
      </c>
      <c r="E1924" s="8">
        <f>'PRECIOS FIJOS GAS'!$B$9</f>
        <v>0.10957500000000001</v>
      </c>
      <c r="F1924" s="8">
        <f>'PRECIOS FIJOS GAS'!$J$9</f>
        <v>7.3335194520547944E-2</v>
      </c>
    </row>
    <row r="1925" spans="1:6">
      <c r="A1925" s="3" t="str">
        <f t="shared" ref="A1925:A1941" si="1017">C1925&amp;D1925&amp;B1925</f>
        <v>RL01AGOSTO-25ESTABLE N2</v>
      </c>
      <c r="B1925" s="41" t="s">
        <v>71</v>
      </c>
      <c r="C1925" s="3" t="s">
        <v>118</v>
      </c>
      <c r="D1925" s="38" t="str">
        <f>W30</f>
        <v>AGOSTO-25</v>
      </c>
      <c r="E1925" s="8">
        <f>'PRECIOS FIJOS GAS'!$B$25</f>
        <v>9.7392000000000006E-2</v>
      </c>
      <c r="F1925" s="8">
        <f>'PRECIOS FIJOS GAS'!$J$9</f>
        <v>7.3335194520547944E-2</v>
      </c>
    </row>
    <row r="1926" spans="1:6">
      <c r="A1926" s="3" t="str">
        <f t="shared" si="1017"/>
        <v>RL01AGOSTO-25ESTABLE N3</v>
      </c>
      <c r="B1926" s="41" t="s">
        <v>72</v>
      </c>
      <c r="C1926" s="3" t="s">
        <v>118</v>
      </c>
      <c r="D1926" s="38" t="str">
        <f>W30</f>
        <v>AGOSTO-25</v>
      </c>
      <c r="E1926" s="8">
        <f>'PRECIOS FIJOS GAS'!$B$41</f>
        <v>8.7239999999999998E-2</v>
      </c>
      <c r="F1926" s="8">
        <f>'PRECIOS FIJOS GAS'!$J$9</f>
        <v>7.3335194520547944E-2</v>
      </c>
    </row>
    <row r="1927" spans="1:6">
      <c r="A1927" s="3" t="str">
        <f t="shared" si="1017"/>
        <v>RL01AGOSTO-25DINAMICA N1</v>
      </c>
      <c r="B1927" s="41" t="s">
        <v>82</v>
      </c>
      <c r="C1927" s="3" t="s">
        <v>118</v>
      </c>
      <c r="D1927" s="38" t="str">
        <f>W30</f>
        <v>AGOSTO-25</v>
      </c>
      <c r="E1927" s="58" cm="1">
        <f t="array" ref="E1927">VLOOKUP('.'!D1927,'PRECIOS INDEX GAS'!$J$8:$K$20,2,0)+_xlfn.IFS('.'!B1927="DINAMICA N1",VLOOKUP('.'!C1927,'PRECIOS INDEX GAS'!$A$8:$B$20,2,0),'.'!B1927="DINAMICA N2",VLOOKUP('.'!C1927,'PRECIOS INDEX GAS'!$A$24:$B$36,2,0),'.'!B1927="DINAMICA N3",VLOOKUP('.'!C1927,'PRECIOS INDEX GAS'!$A$40:$B$52,2,0))</f>
        <v>9.3436612903225802E-2</v>
      </c>
      <c r="F1927" s="8">
        <f>'PRECIOS FIJOS GAS'!$J$9</f>
        <v>7.3335194520547944E-2</v>
      </c>
    </row>
    <row r="1928" spans="1:6">
      <c r="A1928" s="3" t="str">
        <f t="shared" si="1017"/>
        <v>RL01AGOSTO-25DINAMICA N2</v>
      </c>
      <c r="B1928" s="41" t="s">
        <v>83</v>
      </c>
      <c r="C1928" s="3" t="s">
        <v>118</v>
      </c>
      <c r="D1928" s="38" t="str">
        <f>W30</f>
        <v>AGOSTO-25</v>
      </c>
      <c r="E1928" s="58" cm="1">
        <f t="array" ref="E1928">VLOOKUP('.'!D1928,'PRECIOS INDEX GAS'!$J$8:$K$20,2,0)+_xlfn.IFS('.'!B1928="DINAMICA N1",VLOOKUP('.'!C1928,'PRECIOS INDEX GAS'!$A$8:$B$20,2,0),'.'!B1928="DINAMICA N2",VLOOKUP('.'!C1928,'PRECIOS INDEX GAS'!$A$24:$B$36,2,0),'.'!B1928="DINAMICA N3",VLOOKUP('.'!C1928,'PRECIOS INDEX GAS'!$A$40:$B$52,2,0))</f>
        <v>8.1253612903225803E-2</v>
      </c>
      <c r="F1928" s="8">
        <f>'PRECIOS FIJOS GAS'!$J$9</f>
        <v>7.3335194520547944E-2</v>
      </c>
    </row>
    <row r="1929" spans="1:6">
      <c r="A1929" s="3" t="str">
        <f t="shared" si="1017"/>
        <v>RL01AGOSTO-25DINAMICA N3</v>
      </c>
      <c r="B1929" s="41" t="s">
        <v>84</v>
      </c>
      <c r="C1929" s="3" t="s">
        <v>118</v>
      </c>
      <c r="D1929" s="38" t="str">
        <f>W30</f>
        <v>AGOSTO-25</v>
      </c>
      <c r="E1929" s="58" cm="1">
        <f t="array" ref="E1929">VLOOKUP('.'!D1929,'PRECIOS INDEX GAS'!$J$8:$K$20,2,0)+_xlfn.IFS('.'!B1929="DINAMICA N1",VLOOKUP('.'!C1929,'PRECIOS INDEX GAS'!$A$8:$B$20,2,0),'.'!B1929="DINAMICA N2",VLOOKUP('.'!C1929,'PRECIOS INDEX GAS'!$A$24:$B$36,2,0),'.'!B1929="DINAMICA N3",VLOOKUP('.'!C1929,'PRECIOS INDEX GAS'!$A$40:$B$52,2,0))</f>
        <v>7.1101612903225808E-2</v>
      </c>
      <c r="F1929" s="8">
        <f>'PRECIOS FIJOS GAS'!$J$9</f>
        <v>7.3335194520547944E-2</v>
      </c>
    </row>
    <row r="1930" spans="1:6">
      <c r="A1930" s="3" t="str">
        <f t="shared" si="1017"/>
        <v>RL02AGOSTO-25ESTABLE N1</v>
      </c>
      <c r="B1930" s="41" t="s">
        <v>70</v>
      </c>
      <c r="C1930" s="3" t="s">
        <v>119</v>
      </c>
      <c r="D1930" s="38" t="str">
        <f>W30</f>
        <v>AGOSTO-25</v>
      </c>
      <c r="E1930" s="8">
        <f>'PRECIOS FIJOS GAS'!$B$10</f>
        <v>0.10750700000000001</v>
      </c>
      <c r="F1930" s="8">
        <f>'PRECIOS FIJOS GAS'!$J$10</f>
        <v>0.19099350136986301</v>
      </c>
    </row>
    <row r="1931" spans="1:6">
      <c r="A1931" s="3" t="str">
        <f t="shared" si="1017"/>
        <v>RL02AGOSTO-25ESTABLE N2</v>
      </c>
      <c r="B1931" s="41" t="s">
        <v>71</v>
      </c>
      <c r="C1931" s="3" t="s">
        <v>119</v>
      </c>
      <c r="D1931" s="38" t="str">
        <f>W30</f>
        <v>AGOSTO-25</v>
      </c>
      <c r="E1931" s="8">
        <f>'PRECIOS FIJOS GAS'!$B$26</f>
        <v>9.5324000000000006E-2</v>
      </c>
      <c r="F1931" s="8">
        <f>'PRECIOS FIJOS GAS'!$J$10</f>
        <v>0.19099350136986301</v>
      </c>
    </row>
    <row r="1932" spans="1:6">
      <c r="A1932" s="3" t="str">
        <f t="shared" si="1017"/>
        <v>RL02AGOSTO-25ESTABLE N3</v>
      </c>
      <c r="B1932" s="41" t="s">
        <v>72</v>
      </c>
      <c r="C1932" s="3" t="s">
        <v>119</v>
      </c>
      <c r="D1932" s="38" t="str">
        <f>W30</f>
        <v>AGOSTO-25</v>
      </c>
      <c r="E1932" s="8">
        <f>'PRECIOS FIJOS GAS'!$B$42</f>
        <v>8.5171999999999998E-2</v>
      </c>
      <c r="F1932" s="8">
        <f>'PRECIOS FIJOS GAS'!$J$10</f>
        <v>0.19099350136986301</v>
      </c>
    </row>
    <row r="1933" spans="1:6">
      <c r="A1933" s="3" t="str">
        <f t="shared" si="1017"/>
        <v>RL02AGOSTO-25DINAMICA N1</v>
      </c>
      <c r="B1933" s="41" t="s">
        <v>82</v>
      </c>
      <c r="C1933" s="3" t="s">
        <v>119</v>
      </c>
      <c r="D1933" s="38" t="str">
        <f>W30</f>
        <v>AGOSTO-25</v>
      </c>
      <c r="E1933" s="58" cm="1">
        <f t="array" ref="E1933">VLOOKUP('.'!D1933,'PRECIOS INDEX GAS'!$J$8:$K$20,2,0)+_xlfn.IFS('.'!B1933="DINAMICA N1",VLOOKUP('.'!C1933,'PRECIOS INDEX GAS'!$A$8:$B$20,2,0),'.'!B1933="DINAMICA N2",VLOOKUP('.'!C1933,'PRECIOS INDEX GAS'!$A$24:$B$36,2,0),'.'!B1933="DINAMICA N3",VLOOKUP('.'!C1933,'PRECIOS INDEX GAS'!$A$40:$B$52,2,0))</f>
        <v>9.1368612903225802E-2</v>
      </c>
      <c r="F1933" s="8">
        <f>'PRECIOS FIJOS GAS'!$J$10</f>
        <v>0.19099350136986301</v>
      </c>
    </row>
    <row r="1934" spans="1:6">
      <c r="A1934" s="3" t="str">
        <f t="shared" si="1017"/>
        <v>RL02AGOSTO-25DINAMICA N2</v>
      </c>
      <c r="B1934" s="41" t="s">
        <v>83</v>
      </c>
      <c r="C1934" s="3" t="s">
        <v>119</v>
      </c>
      <c r="D1934" s="38" t="str">
        <f>W30</f>
        <v>AGOSTO-25</v>
      </c>
      <c r="E1934" s="58" cm="1">
        <f t="array" ref="E1934">VLOOKUP('.'!D1934,'PRECIOS INDEX GAS'!$J$8:$K$20,2,0)+_xlfn.IFS('.'!B1934="DINAMICA N1",VLOOKUP('.'!C1934,'PRECIOS INDEX GAS'!$A$8:$B$20,2,0),'.'!B1934="DINAMICA N2",VLOOKUP('.'!C1934,'PRECIOS INDEX GAS'!$A$24:$B$36,2,0),'.'!B1934="DINAMICA N3",VLOOKUP('.'!C1934,'PRECIOS INDEX GAS'!$A$40:$B$52,2,0))</f>
        <v>7.9185612903225802E-2</v>
      </c>
      <c r="F1934" s="8">
        <f>'PRECIOS FIJOS GAS'!$J$10</f>
        <v>0.19099350136986301</v>
      </c>
    </row>
    <row r="1935" spans="1:6">
      <c r="A1935" s="3" t="str">
        <f t="shared" si="1017"/>
        <v>RL02AGOSTO-25DINAMICA N3</v>
      </c>
      <c r="B1935" s="41" t="s">
        <v>84</v>
      </c>
      <c r="C1935" s="3" t="s">
        <v>119</v>
      </c>
      <c r="D1935" s="38" t="str">
        <f>W30</f>
        <v>AGOSTO-25</v>
      </c>
      <c r="E1935" s="58" cm="1">
        <f t="array" ref="E1935">VLOOKUP('.'!D1935,'PRECIOS INDEX GAS'!$J$8:$K$20,2,0)+_xlfn.IFS('.'!B1935="DINAMICA N1",VLOOKUP('.'!C1935,'PRECIOS INDEX GAS'!$A$8:$B$20,2,0),'.'!B1935="DINAMICA N2",VLOOKUP('.'!C1935,'PRECIOS INDEX GAS'!$A$24:$B$36,2,0),'.'!B1935="DINAMICA N3",VLOOKUP('.'!C1935,'PRECIOS INDEX GAS'!$A$40:$B$52,2,0))</f>
        <v>6.9033612903225794E-2</v>
      </c>
      <c r="F1935" s="8">
        <f>'PRECIOS FIJOS GAS'!$J$10</f>
        <v>0.19099350136986301</v>
      </c>
    </row>
    <row r="1936" spans="1:6">
      <c r="A1936" s="3" t="str">
        <f t="shared" si="1017"/>
        <v>RL03AGOSTO-25ESTABLE N1</v>
      </c>
      <c r="B1936" s="41" t="s">
        <v>70</v>
      </c>
      <c r="C1936" s="3" t="s">
        <v>120</v>
      </c>
      <c r="D1936" s="38" t="str">
        <f>W30</f>
        <v>AGOSTO-25</v>
      </c>
      <c r="E1936" s="8">
        <f>'PRECIOS FIJOS GAS'!$B$11</f>
        <v>9.7009999999999999E-2</v>
      </c>
      <c r="F1936" s="8">
        <f>'PRECIOS FIJOS GAS'!$J$11</f>
        <v>0.50484024109589043</v>
      </c>
    </row>
    <row r="1937" spans="1:6">
      <c r="A1937" s="3" t="str">
        <f t="shared" si="1017"/>
        <v>RL03AGOSTO-25ESTABLE N2</v>
      </c>
      <c r="B1937" s="41" t="s">
        <v>71</v>
      </c>
      <c r="C1937" s="3" t="s">
        <v>120</v>
      </c>
      <c r="D1937" s="38" t="str">
        <f>W30</f>
        <v>AGOSTO-25</v>
      </c>
      <c r="E1937" s="8">
        <f>'PRECIOS FIJOS GAS'!$B$27</f>
        <v>8.6858000000000005E-2</v>
      </c>
      <c r="F1937" s="8">
        <f>'PRECIOS FIJOS GAS'!$J$11</f>
        <v>0.50484024109589043</v>
      </c>
    </row>
    <row r="1938" spans="1:6">
      <c r="A1938" s="3" t="str">
        <f t="shared" si="1017"/>
        <v>RL03AGOSTO-25ESTABLE N3</v>
      </c>
      <c r="B1938" s="41" t="s">
        <v>72</v>
      </c>
      <c r="C1938" s="3" t="s">
        <v>120</v>
      </c>
      <c r="D1938" s="38" t="str">
        <f>W30</f>
        <v>AGOSTO-25</v>
      </c>
      <c r="E1938" s="8">
        <f>'PRECIOS FIJOS GAS'!$B$43</f>
        <v>7.7720999999999998E-2</v>
      </c>
      <c r="F1938" s="8">
        <f>'PRECIOS FIJOS GAS'!$J$11</f>
        <v>0.50484024109589043</v>
      </c>
    </row>
    <row r="1939" spans="1:6">
      <c r="A1939" s="3" t="str">
        <f t="shared" si="1017"/>
        <v>RL03AGOSTO-25DINAMICA N1</v>
      </c>
      <c r="B1939" s="41" t="s">
        <v>82</v>
      </c>
      <c r="C1939" s="3" t="s">
        <v>120</v>
      </c>
      <c r="D1939" s="38" t="str">
        <f>W30</f>
        <v>AGOSTO-25</v>
      </c>
      <c r="E1939" s="58" cm="1">
        <f t="array" ref="E1939">VLOOKUP('.'!D1939,'PRECIOS INDEX GAS'!$J$8:$K$20,2,0)+_xlfn.IFS('.'!B1939="DINAMICA N1",VLOOKUP('.'!C1939,'PRECIOS INDEX GAS'!$A$8:$B$20,2,0),'.'!B1939="DINAMICA N2",VLOOKUP('.'!C1939,'PRECIOS INDEX GAS'!$A$24:$B$36,2,0),'.'!B1939="DINAMICA N3",VLOOKUP('.'!C1939,'PRECIOS INDEX GAS'!$A$40:$B$52,2,0))</f>
        <v>8.0871612903225809E-2</v>
      </c>
      <c r="F1939" s="8">
        <f>'PRECIOS FIJOS GAS'!$J$11</f>
        <v>0.50484024109589043</v>
      </c>
    </row>
    <row r="1940" spans="1:6">
      <c r="A1940" s="3" t="str">
        <f t="shared" si="1017"/>
        <v>RL03AGOSTO-25DINAMICA N2</v>
      </c>
      <c r="B1940" s="41" t="s">
        <v>83</v>
      </c>
      <c r="C1940" s="3" t="s">
        <v>120</v>
      </c>
      <c r="D1940" s="38" t="str">
        <f>W30</f>
        <v>AGOSTO-25</v>
      </c>
      <c r="E1940" s="58" cm="1">
        <f t="array" ref="E1940">VLOOKUP('.'!D1940,'PRECIOS INDEX GAS'!$J$8:$K$20,2,0)+_xlfn.IFS('.'!B1940="DINAMICA N1",VLOOKUP('.'!C1940,'PRECIOS INDEX GAS'!$A$8:$B$20,2,0),'.'!B1940="DINAMICA N2",VLOOKUP('.'!C1940,'PRECIOS INDEX GAS'!$A$24:$B$36,2,0),'.'!B1940="DINAMICA N3",VLOOKUP('.'!C1940,'PRECIOS INDEX GAS'!$A$40:$B$52,2,0))</f>
        <v>7.0719612903225801E-2</v>
      </c>
      <c r="F1940" s="8">
        <f>'PRECIOS FIJOS GAS'!$J$11</f>
        <v>0.50484024109589043</v>
      </c>
    </row>
    <row r="1941" spans="1:6">
      <c r="A1941" s="3" t="str">
        <f t="shared" si="1017"/>
        <v>RL03AGOSTO-25DINAMICA N3</v>
      </c>
      <c r="B1941" s="41" t="s">
        <v>84</v>
      </c>
      <c r="C1941" s="3" t="s">
        <v>120</v>
      </c>
      <c r="D1941" s="38" t="str">
        <f>W30</f>
        <v>AGOSTO-25</v>
      </c>
      <c r="E1941" s="58" cm="1">
        <f t="array" ref="E1941">VLOOKUP('.'!D1941,'PRECIOS INDEX GAS'!$J$8:$K$20,2,0)+_xlfn.IFS('.'!B1941="DINAMICA N1",VLOOKUP('.'!C1941,'PRECIOS INDEX GAS'!$A$8:$B$20,2,0),'.'!B1941="DINAMICA N2",VLOOKUP('.'!C1941,'PRECIOS INDEX GAS'!$A$24:$B$36,2,0),'.'!B1941="DINAMICA N3",VLOOKUP('.'!C1941,'PRECIOS INDEX GAS'!$A$40:$B$52,2,0))</f>
        <v>6.1582612903225808E-2</v>
      </c>
      <c r="F1941" s="8">
        <f>'PRECIOS FIJOS GAS'!$J$11</f>
        <v>0.50484024109589043</v>
      </c>
    </row>
    <row r="1942" spans="1:6">
      <c r="A1942" s="3" t="str">
        <f>C1942&amp;D1942&amp;B1942</f>
        <v>RL04AGOSTO-25ESTABLE N1</v>
      </c>
      <c r="B1942" s="41" t="s">
        <v>70</v>
      </c>
      <c r="C1942" s="3" t="s">
        <v>121</v>
      </c>
      <c r="D1942" s="38" t="str">
        <f>W30</f>
        <v>AGOSTO-25</v>
      </c>
      <c r="E1942" s="8">
        <f>'PRECIOS FIJOS GAS'!$B$12</f>
        <v>8.6916999999999994E-2</v>
      </c>
      <c r="F1942" s="8">
        <f>'PRECIOS FIJOS GAS'!$J$12</f>
        <v>1.3487073561643836</v>
      </c>
    </row>
    <row r="1943" spans="1:6">
      <c r="A1943" s="3" t="str">
        <f t="shared" ref="A1943:A1959" si="1018">C1943&amp;D1943&amp;B1943</f>
        <v>RL04AGOSTO-25ESTABLE N2</v>
      </c>
      <c r="B1943" s="41" t="s">
        <v>71</v>
      </c>
      <c r="C1943" s="3" t="s">
        <v>121</v>
      </c>
      <c r="D1943" s="38" t="str">
        <f>W30</f>
        <v>AGOSTO-25</v>
      </c>
      <c r="E1943" s="8">
        <f>'PRECIOS FIJOS GAS'!$B$28</f>
        <v>8.2855999999999999E-2</v>
      </c>
      <c r="F1943" s="8">
        <f>'PRECIOS FIJOS GAS'!$J$12</f>
        <v>1.3487073561643836</v>
      </c>
    </row>
    <row r="1944" spans="1:6">
      <c r="A1944" s="3" t="str">
        <f t="shared" si="1018"/>
        <v>RL04AGOSTO-25ESTABLE N3</v>
      </c>
      <c r="B1944" s="41" t="s">
        <v>72</v>
      </c>
      <c r="C1944" s="3" t="s">
        <v>121</v>
      </c>
      <c r="D1944" s="38" t="str">
        <f>W30</f>
        <v>AGOSTO-25</v>
      </c>
      <c r="E1944" s="8">
        <f>'PRECIOS FIJOS GAS'!$B$44</f>
        <v>7.4733999999999995E-2</v>
      </c>
      <c r="F1944" s="8">
        <f>'PRECIOS FIJOS GAS'!$J$12</f>
        <v>1.3487073561643836</v>
      </c>
    </row>
    <row r="1945" spans="1:6">
      <c r="A1945" s="3" t="str">
        <f t="shared" si="1018"/>
        <v>RL04AGOSTO-25DINAMICA N1</v>
      </c>
      <c r="B1945" s="41" t="s">
        <v>82</v>
      </c>
      <c r="C1945" s="3" t="s">
        <v>121</v>
      </c>
      <c r="D1945" s="38" t="str">
        <f>W30</f>
        <v>AGOSTO-25</v>
      </c>
      <c r="E1945" s="58" cm="1">
        <f t="array" ref="E1945">VLOOKUP('.'!D1945,'PRECIOS INDEX GAS'!$J$8:$K$20,2,0)+_xlfn.IFS('.'!B1945="DINAMICA N1",VLOOKUP('.'!C1945,'PRECIOS INDEX GAS'!$A$8:$B$20,2,0),'.'!B1945="DINAMICA N2",VLOOKUP('.'!C1945,'PRECIOS INDEX GAS'!$A$24:$B$36,2,0),'.'!B1945="DINAMICA N3",VLOOKUP('.'!C1945,'PRECIOS INDEX GAS'!$A$40:$B$52,2,0))</f>
        <v>7.0778612903225804E-2</v>
      </c>
      <c r="F1945" s="8">
        <f>'PRECIOS FIJOS GAS'!$J$12</f>
        <v>1.3487073561643836</v>
      </c>
    </row>
    <row r="1946" spans="1:6">
      <c r="A1946" s="3" t="str">
        <f t="shared" si="1018"/>
        <v>RL04AGOSTO-25DINAMICA N2</v>
      </c>
      <c r="B1946" s="41" t="s">
        <v>83</v>
      </c>
      <c r="C1946" s="3" t="s">
        <v>121</v>
      </c>
      <c r="D1946" s="38" t="str">
        <f>W30</f>
        <v>AGOSTO-25</v>
      </c>
      <c r="E1946" s="58" cm="1">
        <f t="array" ref="E1946">VLOOKUP('.'!D1946,'PRECIOS INDEX GAS'!$J$8:$K$20,2,0)+_xlfn.IFS('.'!B1946="DINAMICA N1",VLOOKUP('.'!C1946,'PRECIOS INDEX GAS'!$A$8:$B$20,2,0),'.'!B1946="DINAMICA N2",VLOOKUP('.'!C1946,'PRECIOS INDEX GAS'!$A$24:$B$36,2,0),'.'!B1946="DINAMICA N3",VLOOKUP('.'!C1946,'PRECIOS INDEX GAS'!$A$40:$B$52,2,0))</f>
        <v>6.6717612903225809E-2</v>
      </c>
      <c r="F1946" s="8">
        <f>'PRECIOS FIJOS GAS'!$J$12</f>
        <v>1.3487073561643836</v>
      </c>
    </row>
    <row r="1947" spans="1:6">
      <c r="A1947" s="3" t="str">
        <f t="shared" si="1018"/>
        <v>RL04AGOSTO-25DINAMICA N3</v>
      </c>
      <c r="B1947" s="41" t="s">
        <v>84</v>
      </c>
      <c r="C1947" s="3" t="s">
        <v>121</v>
      </c>
      <c r="D1947" s="38" t="str">
        <f>W30</f>
        <v>AGOSTO-25</v>
      </c>
      <c r="E1947" s="58" cm="1">
        <f t="array" ref="E1947">VLOOKUP('.'!D1947,'PRECIOS INDEX GAS'!$J$8:$K$20,2,0)+_xlfn.IFS('.'!B1947="DINAMICA N1",VLOOKUP('.'!C1947,'PRECIOS INDEX GAS'!$A$8:$B$20,2,0),'.'!B1947="DINAMICA N2",VLOOKUP('.'!C1947,'PRECIOS INDEX GAS'!$A$24:$B$36,2,0),'.'!B1947="DINAMICA N3",VLOOKUP('.'!C1947,'PRECIOS INDEX GAS'!$A$40:$B$52,2,0))</f>
        <v>5.8595612903225805E-2</v>
      </c>
      <c r="F1947" s="8">
        <f>'PRECIOS FIJOS GAS'!$J$12</f>
        <v>1.3487073561643836</v>
      </c>
    </row>
    <row r="1948" spans="1:6">
      <c r="A1948" s="3" t="str">
        <f t="shared" si="1018"/>
        <v>RL05AGOSTO-25ESTABLE N1</v>
      </c>
      <c r="B1948" s="41" t="s">
        <v>70</v>
      </c>
      <c r="C1948" s="3" t="s">
        <v>407</v>
      </c>
      <c r="D1948" s="38" t="str">
        <f>W30</f>
        <v>AGOSTO-25</v>
      </c>
      <c r="E1948" s="8">
        <f>'PRECIOS FIJOS GAS'!$B$19</f>
        <v>7.4672000000000002E-2</v>
      </c>
      <c r="F1948" s="8">
        <f>'PRECIOS FIJOS GAS'!$J$13</f>
        <v>7.527074128767123</v>
      </c>
    </row>
    <row r="1949" spans="1:6">
      <c r="A1949" s="3" t="str">
        <f t="shared" si="1018"/>
        <v>RL05AGOSTO-25ESTABLE N2</v>
      </c>
      <c r="B1949" s="41" t="s">
        <v>71</v>
      </c>
      <c r="C1949" s="3" t="s">
        <v>407</v>
      </c>
      <c r="D1949" s="38" t="str">
        <f>W30</f>
        <v>AGOSTO-25</v>
      </c>
      <c r="E1949" s="8">
        <f>'PRECIOS FIJOS GAS'!$B$35</f>
        <v>7.3657E-2</v>
      </c>
      <c r="F1949" s="8">
        <f>'PRECIOS FIJOS GAS'!$J$13</f>
        <v>7.527074128767123</v>
      </c>
    </row>
    <row r="1950" spans="1:6">
      <c r="A1950" s="3" t="str">
        <f t="shared" si="1018"/>
        <v>RL05AGOSTO-25ESTABLE N3</v>
      </c>
      <c r="B1950" s="41" t="s">
        <v>72</v>
      </c>
      <c r="C1950" s="3" t="s">
        <v>407</v>
      </c>
      <c r="D1950" s="38" t="str">
        <f>W30</f>
        <v>AGOSTO-25</v>
      </c>
      <c r="E1950" s="8">
        <f>'PRECIOS FIJOS GAS'!$B$51</f>
        <v>7.2641999999999998E-2</v>
      </c>
      <c r="F1950" s="8">
        <f>'PRECIOS FIJOS GAS'!$J$13</f>
        <v>7.527074128767123</v>
      </c>
    </row>
    <row r="1951" spans="1:6">
      <c r="A1951" s="3" t="str">
        <f t="shared" si="1018"/>
        <v>RL05AGOSTO-25DINAMICA N1</v>
      </c>
      <c r="B1951" s="41" t="s">
        <v>82</v>
      </c>
      <c r="C1951" s="3" t="s">
        <v>407</v>
      </c>
      <c r="D1951" s="38" t="str">
        <f>W30</f>
        <v>AGOSTO-25</v>
      </c>
      <c r="E1951" s="58" cm="1">
        <f t="array" ref="E1951">VLOOKUP('.'!D1951,'PRECIOS INDEX GAS'!$J$8:$K$20,2,0)+_xlfn.IFS('.'!B1951="DINAMICA N1",VLOOKUP('.'!C1951,'PRECIOS INDEX GAS'!$A$8:$B$20,2,0),'.'!B1951="DINAMICA N2",VLOOKUP('.'!C1951,'PRECIOS INDEX GAS'!$A$24:$B$36,2,0),'.'!B1951="DINAMICA N3",VLOOKUP('.'!C1951,'PRECIOS INDEX GAS'!$A$40:$B$52,2,0))</f>
        <v>5.8533612903225798E-2</v>
      </c>
      <c r="F1951" s="8">
        <f>'PRECIOS FIJOS GAS'!$J$13</f>
        <v>7.527074128767123</v>
      </c>
    </row>
    <row r="1952" spans="1:6">
      <c r="A1952" s="3" t="str">
        <f t="shared" si="1018"/>
        <v>RL05AGOSTO-25DINAMICA N2</v>
      </c>
      <c r="B1952" s="41" t="s">
        <v>83</v>
      </c>
      <c r="C1952" s="3" t="s">
        <v>407</v>
      </c>
      <c r="D1952" s="38" t="str">
        <f>W30</f>
        <v>AGOSTO-25</v>
      </c>
      <c r="E1952" s="58" cm="1">
        <f t="array" ref="E1952">VLOOKUP('.'!D1952,'PRECIOS INDEX GAS'!$J$8:$K$20,2,0)+_xlfn.IFS('.'!B1952="DINAMICA N1",VLOOKUP('.'!C1952,'PRECIOS INDEX GAS'!$A$8:$B$20,2,0),'.'!B1952="DINAMICA N2",VLOOKUP('.'!C1952,'PRECIOS INDEX GAS'!$A$24:$B$36,2,0),'.'!B1952="DINAMICA N3",VLOOKUP('.'!C1952,'PRECIOS INDEX GAS'!$A$40:$B$52,2,0))</f>
        <v>5.7518612903225803E-2</v>
      </c>
      <c r="F1952" s="8">
        <f>'PRECIOS FIJOS GAS'!$J$13</f>
        <v>7.527074128767123</v>
      </c>
    </row>
    <row r="1953" spans="1:6">
      <c r="A1953" s="3" t="str">
        <f t="shared" si="1018"/>
        <v>RL05AGOSTO-25DINAMICA N3</v>
      </c>
      <c r="B1953" s="41" t="s">
        <v>84</v>
      </c>
      <c r="C1953" s="3" t="s">
        <v>407</v>
      </c>
      <c r="D1953" s="38" t="str">
        <f>W30</f>
        <v>AGOSTO-25</v>
      </c>
      <c r="E1953" s="58" cm="1">
        <f t="array" ref="E1953">VLOOKUP('.'!D1953,'PRECIOS INDEX GAS'!$J$8:$K$20,2,0)+_xlfn.IFS('.'!B1953="DINAMICA N1",VLOOKUP('.'!C1953,'PRECIOS INDEX GAS'!$A$8:$B$20,2,0),'.'!B1953="DINAMICA N2",VLOOKUP('.'!C1953,'PRECIOS INDEX GAS'!$A$24:$B$36,2,0),'.'!B1953="DINAMICA N3",VLOOKUP('.'!C1953,'PRECIOS INDEX GAS'!$A$40:$B$52,2,0))</f>
        <v>5.6503612903225808E-2</v>
      </c>
      <c r="F1953" s="8">
        <f>'PRECIOS FIJOS GAS'!$J$13</f>
        <v>7.527074128767123</v>
      </c>
    </row>
    <row r="1954" spans="1:6">
      <c r="A1954" s="3" t="str">
        <f t="shared" si="1018"/>
        <v>RL06AGOSTO-25ESTABLE N1</v>
      </c>
      <c r="B1954" s="41" t="s">
        <v>70</v>
      </c>
      <c r="C1954" s="3" t="s">
        <v>408</v>
      </c>
      <c r="D1954" s="38" t="str">
        <f>W30</f>
        <v>AGOSTO-25</v>
      </c>
      <c r="E1954" s="8">
        <f>'PRECIOS FIJOS GAS'!$B$20</f>
        <v>6.6526000000000002E-2</v>
      </c>
      <c r="F1954" s="8">
        <f>'PRECIOS FIJOS GAS'!$J$14</f>
        <v>36.208825117808217</v>
      </c>
    </row>
    <row r="1955" spans="1:6">
      <c r="A1955" s="3" t="str">
        <f t="shared" si="1018"/>
        <v>RL06AGOSTO-25ESTABLE N2</v>
      </c>
      <c r="B1955" s="41" t="s">
        <v>71</v>
      </c>
      <c r="C1955" s="3" t="s">
        <v>408</v>
      </c>
      <c r="D1955" s="38" t="str">
        <f>W30</f>
        <v>AGOSTO-25</v>
      </c>
      <c r="E1955" s="8">
        <f>'PRECIOS FIJOS GAS'!$B$36</f>
        <v>6.5511E-2</v>
      </c>
      <c r="F1955" s="8">
        <f>'PRECIOS FIJOS GAS'!$J$14</f>
        <v>36.208825117808217</v>
      </c>
    </row>
    <row r="1956" spans="1:6">
      <c r="A1956" s="3" t="str">
        <f t="shared" si="1018"/>
        <v>RL06AGOSTO-25ESTABLE N3</v>
      </c>
      <c r="B1956" s="41" t="s">
        <v>72</v>
      </c>
      <c r="C1956" s="3" t="s">
        <v>408</v>
      </c>
      <c r="D1956" s="38" t="str">
        <f>W30</f>
        <v>AGOSTO-25</v>
      </c>
      <c r="E1956" s="8">
        <f>'PRECIOS FIJOS GAS'!$B$52</f>
        <v>6.4495999999999998E-2</v>
      </c>
      <c r="F1956" s="8">
        <f>'PRECIOS FIJOS GAS'!$J$14</f>
        <v>36.208825117808217</v>
      </c>
    </row>
    <row r="1957" spans="1:6">
      <c r="A1957" s="3" t="str">
        <f t="shared" si="1018"/>
        <v>RL06AGOSTO-25DINAMICA N1</v>
      </c>
      <c r="B1957" s="41" t="s">
        <v>82</v>
      </c>
      <c r="C1957" s="3" t="s">
        <v>408</v>
      </c>
      <c r="D1957" s="38" t="str">
        <f>W30</f>
        <v>AGOSTO-25</v>
      </c>
      <c r="E1957" s="58" cm="1">
        <f t="array" ref="E1957">VLOOKUP('.'!D1957,'PRECIOS INDEX GAS'!$J$8:$K$20,2,0)+_xlfn.IFS('.'!B1957="DINAMICA N1",VLOOKUP('.'!C1957,'PRECIOS INDEX GAS'!$A$8:$B$20,2,0),'.'!B1957="DINAMICA N2",VLOOKUP('.'!C1957,'PRECIOS INDEX GAS'!$A$24:$B$36,2,0),'.'!B1957="DINAMICA N3",VLOOKUP('.'!C1957,'PRECIOS INDEX GAS'!$A$40:$B$52,2,0))</f>
        <v>5.0387612903225805E-2</v>
      </c>
      <c r="F1957" s="8">
        <f>'PRECIOS FIJOS GAS'!$J$14</f>
        <v>36.208825117808217</v>
      </c>
    </row>
    <row r="1958" spans="1:6">
      <c r="A1958" s="3" t="str">
        <f t="shared" si="1018"/>
        <v>RL06AGOSTO-25DINAMICA N2</v>
      </c>
      <c r="B1958" s="41" t="s">
        <v>83</v>
      </c>
      <c r="C1958" s="3" t="s">
        <v>408</v>
      </c>
      <c r="D1958" s="38" t="str">
        <f>W30</f>
        <v>AGOSTO-25</v>
      </c>
      <c r="E1958" s="58" cm="1">
        <f t="array" ref="E1958">VLOOKUP('.'!D1958,'PRECIOS INDEX GAS'!$J$8:$K$20,2,0)+_xlfn.IFS('.'!B1958="DINAMICA N1",VLOOKUP('.'!C1958,'PRECIOS INDEX GAS'!$A$8:$B$20,2,0),'.'!B1958="DINAMICA N2",VLOOKUP('.'!C1958,'PRECIOS INDEX GAS'!$A$24:$B$36,2,0),'.'!B1958="DINAMICA N3",VLOOKUP('.'!C1958,'PRECIOS INDEX GAS'!$A$40:$B$52,2,0))</f>
        <v>4.9372612903225803E-2</v>
      </c>
      <c r="F1958" s="8">
        <f>'PRECIOS FIJOS GAS'!$J$14</f>
        <v>36.208825117808217</v>
      </c>
    </row>
    <row r="1959" spans="1:6">
      <c r="A1959" s="3" t="str">
        <f t="shared" si="1018"/>
        <v>RL06AGOSTO-25DINAMICA N3</v>
      </c>
      <c r="B1959" s="41" t="s">
        <v>84</v>
      </c>
      <c r="C1959" s="3" t="s">
        <v>408</v>
      </c>
      <c r="D1959" s="38" t="str">
        <f>W30</f>
        <v>AGOSTO-25</v>
      </c>
      <c r="E1959" s="58" cm="1">
        <f t="array" ref="E1959">VLOOKUP('.'!D1959,'PRECIOS INDEX GAS'!$J$8:$K$20,2,0)+_xlfn.IFS('.'!B1959="DINAMICA N1",VLOOKUP('.'!C1959,'PRECIOS INDEX GAS'!$A$8:$B$20,2,0),'.'!B1959="DINAMICA N2",VLOOKUP('.'!C1959,'PRECIOS INDEX GAS'!$A$24:$B$36,2,0),'.'!B1959="DINAMICA N3",VLOOKUP('.'!C1959,'PRECIOS INDEX GAS'!$A$40:$B$52,2,0))</f>
        <v>4.8357612903225808E-2</v>
      </c>
      <c r="F1959" s="8">
        <f>'PRECIOS FIJOS GAS'!$J$14</f>
        <v>36.208825117808217</v>
      </c>
    </row>
    <row r="1960" spans="1:6">
      <c r="A1960" s="3" t="str">
        <f>C1960&amp;D1960&amp;B1960</f>
        <v>RL01SEPTIEMBRE-25ESTABLE N1</v>
      </c>
      <c r="B1960" s="41" t="s">
        <v>70</v>
      </c>
      <c r="C1960" s="3" t="s">
        <v>118</v>
      </c>
      <c r="D1960" s="38" t="str">
        <f>W31</f>
        <v>SEPTIEMBRE-25</v>
      </c>
      <c r="E1960" s="8">
        <f>'PRECIOS FIJOS GAS'!$B$9</f>
        <v>0.10957500000000001</v>
      </c>
      <c r="F1960" s="8">
        <f>'PRECIOS FIJOS GAS'!$J$9</f>
        <v>7.3335194520547944E-2</v>
      </c>
    </row>
    <row r="1961" spans="1:6">
      <c r="A1961" s="3" t="str">
        <f t="shared" ref="A1961:A1977" si="1019">C1961&amp;D1961&amp;B1961</f>
        <v>RL01SEPTIEMBRE-25ESTABLE N2</v>
      </c>
      <c r="B1961" s="41" t="s">
        <v>71</v>
      </c>
      <c r="C1961" s="3" t="s">
        <v>118</v>
      </c>
      <c r="D1961" s="38" t="str">
        <f>W31</f>
        <v>SEPTIEMBRE-25</v>
      </c>
      <c r="E1961" s="8">
        <f>'PRECIOS FIJOS GAS'!$B$25</f>
        <v>9.7392000000000006E-2</v>
      </c>
      <c r="F1961" s="8">
        <f>'PRECIOS FIJOS GAS'!$J$9</f>
        <v>7.3335194520547944E-2</v>
      </c>
    </row>
    <row r="1962" spans="1:6">
      <c r="A1962" s="3" t="str">
        <f t="shared" si="1019"/>
        <v>RL01SEPTIEMBRE-25ESTABLE N3</v>
      </c>
      <c r="B1962" s="41" t="s">
        <v>72</v>
      </c>
      <c r="C1962" s="3" t="s">
        <v>118</v>
      </c>
      <c r="D1962" s="38" t="str">
        <f>W31</f>
        <v>SEPTIEMBRE-25</v>
      </c>
      <c r="E1962" s="8">
        <f>'PRECIOS FIJOS GAS'!$B$41</f>
        <v>8.7239999999999998E-2</v>
      </c>
      <c r="F1962" s="8">
        <f>'PRECIOS FIJOS GAS'!$J$9</f>
        <v>7.3335194520547944E-2</v>
      </c>
    </row>
    <row r="1963" spans="1:6">
      <c r="A1963" s="3" t="str">
        <f t="shared" si="1019"/>
        <v>RL01SEPTIEMBRE-25DINAMICA N1</v>
      </c>
      <c r="B1963" s="41" t="s">
        <v>82</v>
      </c>
      <c r="C1963" s="3" t="s">
        <v>118</v>
      </c>
      <c r="D1963" s="38" t="str">
        <f>W31</f>
        <v>SEPTIEMBRE-25</v>
      </c>
      <c r="E1963" s="58" cm="1">
        <f t="array" ref="E1963">VLOOKUP('.'!D1963,'PRECIOS INDEX GAS'!$J$8:$K$20,2,0)+_xlfn.IFS('.'!B1963="DINAMICA N1",VLOOKUP('.'!C1963,'PRECIOS INDEX GAS'!$A$8:$B$20,2,0),'.'!B1963="DINAMICA N2",VLOOKUP('.'!C1963,'PRECIOS INDEX GAS'!$A$24:$B$36,2,0),'.'!B1963="DINAMICA N3",VLOOKUP('.'!C1963,'PRECIOS INDEX GAS'!$A$40:$B$52,2,0))</f>
        <v>9.2677333333333334E-2</v>
      </c>
      <c r="F1963" s="8">
        <f>'PRECIOS FIJOS GAS'!$J$9</f>
        <v>7.3335194520547944E-2</v>
      </c>
    </row>
    <row r="1964" spans="1:6">
      <c r="A1964" s="3" t="str">
        <f t="shared" si="1019"/>
        <v>RL01SEPTIEMBRE-25DINAMICA N2</v>
      </c>
      <c r="B1964" s="41" t="s">
        <v>83</v>
      </c>
      <c r="C1964" s="3" t="s">
        <v>118</v>
      </c>
      <c r="D1964" s="38" t="str">
        <f>W31</f>
        <v>SEPTIEMBRE-25</v>
      </c>
      <c r="E1964" s="58" cm="1">
        <f t="array" ref="E1964">VLOOKUP('.'!D1964,'PRECIOS INDEX GAS'!$J$8:$K$20,2,0)+_xlfn.IFS('.'!B1964="DINAMICA N1",VLOOKUP('.'!C1964,'PRECIOS INDEX GAS'!$A$8:$B$20,2,0),'.'!B1964="DINAMICA N2",VLOOKUP('.'!C1964,'PRECIOS INDEX GAS'!$A$24:$B$36,2,0),'.'!B1964="DINAMICA N3",VLOOKUP('.'!C1964,'PRECIOS INDEX GAS'!$A$40:$B$52,2,0))</f>
        <v>8.0494333333333334E-2</v>
      </c>
      <c r="F1964" s="8">
        <f>'PRECIOS FIJOS GAS'!$J$9</f>
        <v>7.3335194520547944E-2</v>
      </c>
    </row>
    <row r="1965" spans="1:6">
      <c r="A1965" s="3" t="str">
        <f t="shared" si="1019"/>
        <v>RL01SEPTIEMBRE-25DINAMICA N3</v>
      </c>
      <c r="B1965" s="41" t="s">
        <v>84</v>
      </c>
      <c r="C1965" s="3" t="s">
        <v>118</v>
      </c>
      <c r="D1965" s="38" t="str">
        <f>W31</f>
        <v>SEPTIEMBRE-25</v>
      </c>
      <c r="E1965" s="58" cm="1">
        <f t="array" ref="E1965">VLOOKUP('.'!D1965,'PRECIOS INDEX GAS'!$J$8:$K$20,2,0)+_xlfn.IFS('.'!B1965="DINAMICA N1",VLOOKUP('.'!C1965,'PRECIOS INDEX GAS'!$A$8:$B$20,2,0),'.'!B1965="DINAMICA N2",VLOOKUP('.'!C1965,'PRECIOS INDEX GAS'!$A$24:$B$36,2,0),'.'!B1965="DINAMICA N3",VLOOKUP('.'!C1965,'PRECIOS INDEX GAS'!$A$40:$B$52,2,0))</f>
        <v>7.0342333333333326E-2</v>
      </c>
      <c r="F1965" s="8">
        <f>'PRECIOS FIJOS GAS'!$J$9</f>
        <v>7.3335194520547944E-2</v>
      </c>
    </row>
    <row r="1966" spans="1:6">
      <c r="A1966" s="3" t="str">
        <f t="shared" si="1019"/>
        <v>RL02SEPTIEMBRE-25ESTABLE N1</v>
      </c>
      <c r="B1966" s="41" t="s">
        <v>70</v>
      </c>
      <c r="C1966" s="3" t="s">
        <v>119</v>
      </c>
      <c r="D1966" s="38" t="str">
        <f>W31</f>
        <v>SEPTIEMBRE-25</v>
      </c>
      <c r="E1966" s="8">
        <f>'PRECIOS FIJOS GAS'!$B$10</f>
        <v>0.10750700000000001</v>
      </c>
      <c r="F1966" s="8">
        <f>'PRECIOS FIJOS GAS'!$J$10</f>
        <v>0.19099350136986301</v>
      </c>
    </row>
    <row r="1967" spans="1:6">
      <c r="A1967" s="3" t="str">
        <f t="shared" si="1019"/>
        <v>RL02SEPTIEMBRE-25ESTABLE N2</v>
      </c>
      <c r="B1967" s="41" t="s">
        <v>71</v>
      </c>
      <c r="C1967" s="3" t="s">
        <v>119</v>
      </c>
      <c r="D1967" s="38" t="str">
        <f>W31</f>
        <v>SEPTIEMBRE-25</v>
      </c>
      <c r="E1967" s="8">
        <f>'PRECIOS FIJOS GAS'!$B$26</f>
        <v>9.5324000000000006E-2</v>
      </c>
      <c r="F1967" s="8">
        <f>'PRECIOS FIJOS GAS'!$J$10</f>
        <v>0.19099350136986301</v>
      </c>
    </row>
    <row r="1968" spans="1:6">
      <c r="A1968" s="3" t="str">
        <f t="shared" si="1019"/>
        <v>RL02SEPTIEMBRE-25ESTABLE N3</v>
      </c>
      <c r="B1968" s="41" t="s">
        <v>72</v>
      </c>
      <c r="C1968" s="3" t="s">
        <v>119</v>
      </c>
      <c r="D1968" s="38" t="str">
        <f>W31</f>
        <v>SEPTIEMBRE-25</v>
      </c>
      <c r="E1968" s="8">
        <f>'PRECIOS FIJOS GAS'!$B$42</f>
        <v>8.5171999999999998E-2</v>
      </c>
      <c r="F1968" s="8">
        <f>'PRECIOS FIJOS GAS'!$J$10</f>
        <v>0.19099350136986301</v>
      </c>
    </row>
    <row r="1969" spans="1:6">
      <c r="A1969" s="3" t="str">
        <f t="shared" si="1019"/>
        <v>RL02SEPTIEMBRE-25DINAMICA N1</v>
      </c>
      <c r="B1969" s="41" t="s">
        <v>82</v>
      </c>
      <c r="C1969" s="3" t="s">
        <v>119</v>
      </c>
      <c r="D1969" s="38" t="str">
        <f>W31</f>
        <v>SEPTIEMBRE-25</v>
      </c>
      <c r="E1969" s="58" cm="1">
        <f t="array" ref="E1969">VLOOKUP('.'!D1969,'PRECIOS INDEX GAS'!$J$8:$K$20,2,0)+_xlfn.IFS('.'!B1969="DINAMICA N1",VLOOKUP('.'!C1969,'PRECIOS INDEX GAS'!$A$8:$B$20,2,0),'.'!B1969="DINAMICA N2",VLOOKUP('.'!C1969,'PRECIOS INDEX GAS'!$A$24:$B$36,2,0),'.'!B1969="DINAMICA N3",VLOOKUP('.'!C1969,'PRECIOS INDEX GAS'!$A$40:$B$52,2,0))</f>
        <v>9.060933333333332E-2</v>
      </c>
      <c r="F1969" s="8">
        <f>'PRECIOS FIJOS GAS'!$J$10</f>
        <v>0.19099350136986301</v>
      </c>
    </row>
    <row r="1970" spans="1:6">
      <c r="A1970" s="3" t="str">
        <f t="shared" si="1019"/>
        <v>RL02SEPTIEMBRE-25DINAMICA N2</v>
      </c>
      <c r="B1970" s="41" t="s">
        <v>83</v>
      </c>
      <c r="C1970" s="3" t="s">
        <v>119</v>
      </c>
      <c r="D1970" s="38" t="str">
        <f>W31</f>
        <v>SEPTIEMBRE-25</v>
      </c>
      <c r="E1970" s="58" cm="1">
        <f t="array" ref="E1970">VLOOKUP('.'!D1970,'PRECIOS INDEX GAS'!$J$8:$K$20,2,0)+_xlfn.IFS('.'!B1970="DINAMICA N1",VLOOKUP('.'!C1970,'PRECIOS INDEX GAS'!$A$8:$B$20,2,0),'.'!B1970="DINAMICA N2",VLOOKUP('.'!C1970,'PRECIOS INDEX GAS'!$A$24:$B$36,2,0),'.'!B1970="DINAMICA N3",VLOOKUP('.'!C1970,'PRECIOS INDEX GAS'!$A$40:$B$52,2,0))</f>
        <v>7.842633333333332E-2</v>
      </c>
      <c r="F1970" s="8">
        <f>'PRECIOS FIJOS GAS'!$J$10</f>
        <v>0.19099350136986301</v>
      </c>
    </row>
    <row r="1971" spans="1:6">
      <c r="A1971" s="3" t="str">
        <f t="shared" si="1019"/>
        <v>RL02SEPTIEMBRE-25DINAMICA N3</v>
      </c>
      <c r="B1971" s="41" t="s">
        <v>84</v>
      </c>
      <c r="C1971" s="3" t="s">
        <v>119</v>
      </c>
      <c r="D1971" s="38" t="str">
        <f>W31</f>
        <v>SEPTIEMBRE-25</v>
      </c>
      <c r="E1971" s="58" cm="1">
        <f t="array" ref="E1971">VLOOKUP('.'!D1971,'PRECIOS INDEX GAS'!$J$8:$K$20,2,0)+_xlfn.IFS('.'!B1971="DINAMICA N1",VLOOKUP('.'!C1971,'PRECIOS INDEX GAS'!$A$8:$B$20,2,0),'.'!B1971="DINAMICA N2",VLOOKUP('.'!C1971,'PRECIOS INDEX GAS'!$A$24:$B$36,2,0),'.'!B1971="DINAMICA N3",VLOOKUP('.'!C1971,'PRECIOS INDEX GAS'!$A$40:$B$52,2,0))</f>
        <v>6.8274333333333326E-2</v>
      </c>
      <c r="F1971" s="8">
        <f>'PRECIOS FIJOS GAS'!$J$10</f>
        <v>0.19099350136986301</v>
      </c>
    </row>
    <row r="1972" spans="1:6">
      <c r="A1972" s="3" t="str">
        <f t="shared" si="1019"/>
        <v>RL03SEPTIEMBRE-25ESTABLE N1</v>
      </c>
      <c r="B1972" s="41" t="s">
        <v>70</v>
      </c>
      <c r="C1972" s="3" t="s">
        <v>120</v>
      </c>
      <c r="D1972" s="38" t="str">
        <f>W31</f>
        <v>SEPTIEMBRE-25</v>
      </c>
      <c r="E1972" s="8">
        <f>'PRECIOS FIJOS GAS'!$B$11</f>
        <v>9.7009999999999999E-2</v>
      </c>
      <c r="F1972" s="8">
        <f>'PRECIOS FIJOS GAS'!$J$11</f>
        <v>0.50484024109589043</v>
      </c>
    </row>
    <row r="1973" spans="1:6">
      <c r="A1973" s="3" t="str">
        <f t="shared" si="1019"/>
        <v>RL03SEPTIEMBRE-25ESTABLE N2</v>
      </c>
      <c r="B1973" s="41" t="s">
        <v>71</v>
      </c>
      <c r="C1973" s="3" t="s">
        <v>120</v>
      </c>
      <c r="D1973" s="38" t="str">
        <f>W31</f>
        <v>SEPTIEMBRE-25</v>
      </c>
      <c r="E1973" s="8">
        <f>'PRECIOS FIJOS GAS'!$B$27</f>
        <v>8.6858000000000005E-2</v>
      </c>
      <c r="F1973" s="8">
        <f>'PRECIOS FIJOS GAS'!$J$11</f>
        <v>0.50484024109589043</v>
      </c>
    </row>
    <row r="1974" spans="1:6">
      <c r="A1974" s="3" t="str">
        <f t="shared" si="1019"/>
        <v>RL03SEPTIEMBRE-25ESTABLE N3</v>
      </c>
      <c r="B1974" s="41" t="s">
        <v>72</v>
      </c>
      <c r="C1974" s="3" t="s">
        <v>120</v>
      </c>
      <c r="D1974" s="38" t="str">
        <f>W31</f>
        <v>SEPTIEMBRE-25</v>
      </c>
      <c r="E1974" s="8">
        <f>'PRECIOS FIJOS GAS'!$B$43</f>
        <v>7.7720999999999998E-2</v>
      </c>
      <c r="F1974" s="8">
        <f>'PRECIOS FIJOS GAS'!$J$11</f>
        <v>0.50484024109589043</v>
      </c>
    </row>
    <row r="1975" spans="1:6">
      <c r="A1975" s="3" t="str">
        <f t="shared" si="1019"/>
        <v>RL03SEPTIEMBRE-25DINAMICA N1</v>
      </c>
      <c r="B1975" s="41" t="s">
        <v>82</v>
      </c>
      <c r="C1975" s="3" t="s">
        <v>120</v>
      </c>
      <c r="D1975" s="38" t="str">
        <f>W31</f>
        <v>SEPTIEMBRE-25</v>
      </c>
      <c r="E1975" s="58" cm="1">
        <f t="array" ref="E1975">VLOOKUP('.'!D1975,'PRECIOS INDEX GAS'!$J$8:$K$20,2,0)+_xlfn.IFS('.'!B1975="DINAMICA N1",VLOOKUP('.'!C1975,'PRECIOS INDEX GAS'!$A$8:$B$20,2,0),'.'!B1975="DINAMICA N2",VLOOKUP('.'!C1975,'PRECIOS INDEX GAS'!$A$24:$B$36,2,0),'.'!B1975="DINAMICA N3",VLOOKUP('.'!C1975,'PRECIOS INDEX GAS'!$A$40:$B$52,2,0))</f>
        <v>8.0112333333333327E-2</v>
      </c>
      <c r="F1975" s="8">
        <f>'PRECIOS FIJOS GAS'!$J$11</f>
        <v>0.50484024109589043</v>
      </c>
    </row>
    <row r="1976" spans="1:6">
      <c r="A1976" s="3" t="str">
        <f t="shared" si="1019"/>
        <v>RL03SEPTIEMBRE-25DINAMICA N2</v>
      </c>
      <c r="B1976" s="41" t="s">
        <v>83</v>
      </c>
      <c r="C1976" s="3" t="s">
        <v>120</v>
      </c>
      <c r="D1976" s="38" t="str">
        <f>W31</f>
        <v>SEPTIEMBRE-25</v>
      </c>
      <c r="E1976" s="58" cm="1">
        <f t="array" ref="E1976">VLOOKUP('.'!D1976,'PRECIOS INDEX GAS'!$J$8:$K$20,2,0)+_xlfn.IFS('.'!B1976="DINAMICA N1",VLOOKUP('.'!C1976,'PRECIOS INDEX GAS'!$A$8:$B$20,2,0),'.'!B1976="DINAMICA N2",VLOOKUP('.'!C1976,'PRECIOS INDEX GAS'!$A$24:$B$36,2,0),'.'!B1976="DINAMICA N3",VLOOKUP('.'!C1976,'PRECIOS INDEX GAS'!$A$40:$B$52,2,0))</f>
        <v>6.9960333333333319E-2</v>
      </c>
      <c r="F1976" s="8">
        <f>'PRECIOS FIJOS GAS'!$J$11</f>
        <v>0.50484024109589043</v>
      </c>
    </row>
    <row r="1977" spans="1:6">
      <c r="A1977" s="3" t="str">
        <f t="shared" si="1019"/>
        <v>RL03SEPTIEMBRE-25DINAMICA N3</v>
      </c>
      <c r="B1977" s="41" t="s">
        <v>84</v>
      </c>
      <c r="C1977" s="3" t="s">
        <v>120</v>
      </c>
      <c r="D1977" s="38" t="str">
        <f>W31</f>
        <v>SEPTIEMBRE-25</v>
      </c>
      <c r="E1977" s="58" cm="1">
        <f t="array" ref="E1977">VLOOKUP('.'!D1977,'PRECIOS INDEX GAS'!$J$8:$K$20,2,0)+_xlfn.IFS('.'!B1977="DINAMICA N1",VLOOKUP('.'!C1977,'PRECIOS INDEX GAS'!$A$8:$B$20,2,0),'.'!B1977="DINAMICA N2",VLOOKUP('.'!C1977,'PRECIOS INDEX GAS'!$A$24:$B$36,2,0),'.'!B1977="DINAMICA N3",VLOOKUP('.'!C1977,'PRECIOS INDEX GAS'!$A$40:$B$52,2,0))</f>
        <v>6.0823333333333326E-2</v>
      </c>
      <c r="F1977" s="8">
        <f>'PRECIOS FIJOS GAS'!$J$11</f>
        <v>0.50484024109589043</v>
      </c>
    </row>
    <row r="1978" spans="1:6">
      <c r="A1978" s="3" t="str">
        <f>C1978&amp;D1978&amp;B1978</f>
        <v>RL04SEPTIEMBRE-25ESTABLE N1</v>
      </c>
      <c r="B1978" s="41" t="s">
        <v>70</v>
      </c>
      <c r="C1978" s="3" t="s">
        <v>121</v>
      </c>
      <c r="D1978" s="38" t="str">
        <f>W31</f>
        <v>SEPTIEMBRE-25</v>
      </c>
      <c r="E1978" s="8">
        <f>'PRECIOS FIJOS GAS'!$B$12</f>
        <v>8.6916999999999994E-2</v>
      </c>
      <c r="F1978" s="8">
        <f>'PRECIOS FIJOS GAS'!$J$12</f>
        <v>1.3487073561643836</v>
      </c>
    </row>
    <row r="1979" spans="1:6">
      <c r="A1979" s="3" t="str">
        <f t="shared" ref="A1979:A1995" si="1020">C1979&amp;D1979&amp;B1979</f>
        <v>RL04SEPTIEMBRE-25ESTABLE N2</v>
      </c>
      <c r="B1979" s="41" t="s">
        <v>71</v>
      </c>
      <c r="C1979" s="3" t="s">
        <v>121</v>
      </c>
      <c r="D1979" s="38" t="str">
        <f>W31</f>
        <v>SEPTIEMBRE-25</v>
      </c>
      <c r="E1979" s="8">
        <f>'PRECIOS FIJOS GAS'!$B$28</f>
        <v>8.2855999999999999E-2</v>
      </c>
      <c r="F1979" s="8">
        <f>'PRECIOS FIJOS GAS'!$J$12</f>
        <v>1.3487073561643836</v>
      </c>
    </row>
    <row r="1980" spans="1:6">
      <c r="A1980" s="3" t="str">
        <f t="shared" si="1020"/>
        <v>RL04SEPTIEMBRE-25ESTABLE N3</v>
      </c>
      <c r="B1980" s="41" t="s">
        <v>72</v>
      </c>
      <c r="C1980" s="3" t="s">
        <v>121</v>
      </c>
      <c r="D1980" s="38" t="str">
        <f>W31</f>
        <v>SEPTIEMBRE-25</v>
      </c>
      <c r="E1980" s="8">
        <f>'PRECIOS FIJOS GAS'!$B$44</f>
        <v>7.4733999999999995E-2</v>
      </c>
      <c r="F1980" s="8">
        <f>'PRECIOS FIJOS GAS'!$J$12</f>
        <v>1.3487073561643836</v>
      </c>
    </row>
    <row r="1981" spans="1:6">
      <c r="A1981" s="3" t="str">
        <f t="shared" si="1020"/>
        <v>RL04SEPTIEMBRE-25DINAMICA N1</v>
      </c>
      <c r="B1981" s="41" t="s">
        <v>82</v>
      </c>
      <c r="C1981" s="3" t="s">
        <v>121</v>
      </c>
      <c r="D1981" s="38" t="str">
        <f>W31</f>
        <v>SEPTIEMBRE-25</v>
      </c>
      <c r="E1981" s="58" cm="1">
        <f t="array" ref="E1981">VLOOKUP('.'!D1981,'PRECIOS INDEX GAS'!$J$8:$K$20,2,0)+_xlfn.IFS('.'!B1981="DINAMICA N1",VLOOKUP('.'!C1981,'PRECIOS INDEX GAS'!$A$8:$B$20,2,0),'.'!B1981="DINAMICA N2",VLOOKUP('.'!C1981,'PRECIOS INDEX GAS'!$A$24:$B$36,2,0),'.'!B1981="DINAMICA N3",VLOOKUP('.'!C1981,'PRECIOS INDEX GAS'!$A$40:$B$52,2,0))</f>
        <v>7.0019333333333322E-2</v>
      </c>
      <c r="F1981" s="8">
        <f>'PRECIOS FIJOS GAS'!$J$12</f>
        <v>1.3487073561643836</v>
      </c>
    </row>
    <row r="1982" spans="1:6">
      <c r="A1982" s="3" t="str">
        <f t="shared" si="1020"/>
        <v>RL04SEPTIEMBRE-25DINAMICA N2</v>
      </c>
      <c r="B1982" s="41" t="s">
        <v>83</v>
      </c>
      <c r="C1982" s="3" t="s">
        <v>121</v>
      </c>
      <c r="D1982" s="38" t="str">
        <f>W31</f>
        <v>SEPTIEMBRE-25</v>
      </c>
      <c r="E1982" s="58" cm="1">
        <f t="array" ref="E1982">VLOOKUP('.'!D1982,'PRECIOS INDEX GAS'!$J$8:$K$20,2,0)+_xlfn.IFS('.'!B1982="DINAMICA N1",VLOOKUP('.'!C1982,'PRECIOS INDEX GAS'!$A$8:$B$20,2,0),'.'!B1982="DINAMICA N2",VLOOKUP('.'!C1982,'PRECIOS INDEX GAS'!$A$24:$B$36,2,0),'.'!B1982="DINAMICA N3",VLOOKUP('.'!C1982,'PRECIOS INDEX GAS'!$A$40:$B$52,2,0))</f>
        <v>6.5958333333333327E-2</v>
      </c>
      <c r="F1982" s="8">
        <f>'PRECIOS FIJOS GAS'!$J$12</f>
        <v>1.3487073561643836</v>
      </c>
    </row>
    <row r="1983" spans="1:6">
      <c r="A1983" s="3" t="str">
        <f t="shared" si="1020"/>
        <v>RL04SEPTIEMBRE-25DINAMICA N3</v>
      </c>
      <c r="B1983" s="41" t="s">
        <v>84</v>
      </c>
      <c r="C1983" s="3" t="s">
        <v>121</v>
      </c>
      <c r="D1983" s="38" t="str">
        <f>W31</f>
        <v>SEPTIEMBRE-25</v>
      </c>
      <c r="E1983" s="58" cm="1">
        <f t="array" ref="E1983">VLOOKUP('.'!D1983,'PRECIOS INDEX GAS'!$J$8:$K$20,2,0)+_xlfn.IFS('.'!B1983="DINAMICA N1",VLOOKUP('.'!C1983,'PRECIOS INDEX GAS'!$A$8:$B$20,2,0),'.'!B1983="DINAMICA N2",VLOOKUP('.'!C1983,'PRECIOS INDEX GAS'!$A$24:$B$36,2,0),'.'!B1983="DINAMICA N3",VLOOKUP('.'!C1983,'PRECIOS INDEX GAS'!$A$40:$B$52,2,0))</f>
        <v>5.783633333333333E-2</v>
      </c>
      <c r="F1983" s="8">
        <f>'PRECIOS FIJOS GAS'!$J$12</f>
        <v>1.3487073561643836</v>
      </c>
    </row>
    <row r="1984" spans="1:6">
      <c r="A1984" s="3" t="str">
        <f t="shared" si="1020"/>
        <v>RL05SEPTIEMBRE-25ESTABLE N1</v>
      </c>
      <c r="B1984" s="41" t="s">
        <v>70</v>
      </c>
      <c r="C1984" s="3" t="s">
        <v>407</v>
      </c>
      <c r="D1984" s="38" t="str">
        <f>W31</f>
        <v>SEPTIEMBRE-25</v>
      </c>
      <c r="E1984" s="8">
        <f>'PRECIOS FIJOS GAS'!$B$19</f>
        <v>7.4672000000000002E-2</v>
      </c>
      <c r="F1984" s="8">
        <f>'PRECIOS FIJOS GAS'!$J$13</f>
        <v>7.527074128767123</v>
      </c>
    </row>
    <row r="1985" spans="1:6">
      <c r="A1985" s="3" t="str">
        <f t="shared" si="1020"/>
        <v>RL05SEPTIEMBRE-25ESTABLE N2</v>
      </c>
      <c r="B1985" s="41" t="s">
        <v>71</v>
      </c>
      <c r="C1985" s="3" t="s">
        <v>407</v>
      </c>
      <c r="D1985" s="38" t="str">
        <f>W31</f>
        <v>SEPTIEMBRE-25</v>
      </c>
      <c r="E1985" s="8">
        <f>'PRECIOS FIJOS GAS'!$B$35</f>
        <v>7.3657E-2</v>
      </c>
      <c r="F1985" s="8">
        <f>'PRECIOS FIJOS GAS'!$J$13</f>
        <v>7.527074128767123</v>
      </c>
    </row>
    <row r="1986" spans="1:6">
      <c r="A1986" s="3" t="str">
        <f t="shared" si="1020"/>
        <v>RL05SEPTIEMBRE-25ESTABLE N3</v>
      </c>
      <c r="B1986" s="41" t="s">
        <v>72</v>
      </c>
      <c r="C1986" s="3" t="s">
        <v>407</v>
      </c>
      <c r="D1986" s="38" t="str">
        <f>W31</f>
        <v>SEPTIEMBRE-25</v>
      </c>
      <c r="E1986" s="8">
        <f>'PRECIOS FIJOS GAS'!$B$51</f>
        <v>7.2641999999999998E-2</v>
      </c>
      <c r="F1986" s="8">
        <f>'PRECIOS FIJOS GAS'!$J$13</f>
        <v>7.527074128767123</v>
      </c>
    </row>
    <row r="1987" spans="1:6">
      <c r="A1987" s="3" t="str">
        <f t="shared" si="1020"/>
        <v>RL05SEPTIEMBRE-25DINAMICA N1</v>
      </c>
      <c r="B1987" s="41" t="s">
        <v>82</v>
      </c>
      <c r="C1987" s="3" t="s">
        <v>407</v>
      </c>
      <c r="D1987" s="38" t="str">
        <f>W31</f>
        <v>SEPTIEMBRE-25</v>
      </c>
      <c r="E1987" s="58" cm="1">
        <f t="array" ref="E1987">VLOOKUP('.'!D1987,'PRECIOS INDEX GAS'!$J$8:$K$20,2,0)+_xlfn.IFS('.'!B1987="DINAMICA N1",VLOOKUP('.'!C1987,'PRECIOS INDEX GAS'!$A$8:$B$20,2,0),'.'!B1987="DINAMICA N2",VLOOKUP('.'!C1987,'PRECIOS INDEX GAS'!$A$24:$B$36,2,0),'.'!B1987="DINAMICA N3",VLOOKUP('.'!C1987,'PRECIOS INDEX GAS'!$A$40:$B$52,2,0))</f>
        <v>5.777433333333333E-2</v>
      </c>
      <c r="F1987" s="8">
        <f>'PRECIOS FIJOS GAS'!$J$13</f>
        <v>7.527074128767123</v>
      </c>
    </row>
    <row r="1988" spans="1:6">
      <c r="A1988" s="3" t="str">
        <f t="shared" si="1020"/>
        <v>RL05SEPTIEMBRE-25DINAMICA N2</v>
      </c>
      <c r="B1988" s="41" t="s">
        <v>83</v>
      </c>
      <c r="C1988" s="3" t="s">
        <v>407</v>
      </c>
      <c r="D1988" s="38" t="str">
        <f>W31</f>
        <v>SEPTIEMBRE-25</v>
      </c>
      <c r="E1988" s="58" cm="1">
        <f t="array" ref="E1988">VLOOKUP('.'!D1988,'PRECIOS INDEX GAS'!$J$8:$K$20,2,0)+_xlfn.IFS('.'!B1988="DINAMICA N1",VLOOKUP('.'!C1988,'PRECIOS INDEX GAS'!$A$8:$B$20,2,0),'.'!B1988="DINAMICA N2",VLOOKUP('.'!C1988,'PRECIOS INDEX GAS'!$A$24:$B$36,2,0),'.'!B1988="DINAMICA N3",VLOOKUP('.'!C1988,'PRECIOS INDEX GAS'!$A$40:$B$52,2,0))</f>
        <v>5.6759333333333328E-2</v>
      </c>
      <c r="F1988" s="8">
        <f>'PRECIOS FIJOS GAS'!$J$13</f>
        <v>7.527074128767123</v>
      </c>
    </row>
    <row r="1989" spans="1:6">
      <c r="A1989" s="3" t="str">
        <f t="shared" si="1020"/>
        <v>RL05SEPTIEMBRE-25DINAMICA N3</v>
      </c>
      <c r="B1989" s="41" t="s">
        <v>84</v>
      </c>
      <c r="C1989" s="3" t="s">
        <v>407</v>
      </c>
      <c r="D1989" s="38" t="str">
        <f>W31</f>
        <v>SEPTIEMBRE-25</v>
      </c>
      <c r="E1989" s="58" cm="1">
        <f t="array" ref="E1989">VLOOKUP('.'!D1989,'PRECIOS INDEX GAS'!$J$8:$K$20,2,0)+_xlfn.IFS('.'!B1989="DINAMICA N1",VLOOKUP('.'!C1989,'PRECIOS INDEX GAS'!$A$8:$B$20,2,0),'.'!B1989="DINAMICA N2",VLOOKUP('.'!C1989,'PRECIOS INDEX GAS'!$A$24:$B$36,2,0),'.'!B1989="DINAMICA N3",VLOOKUP('.'!C1989,'PRECIOS INDEX GAS'!$A$40:$B$52,2,0))</f>
        <v>5.5744333333333326E-2</v>
      </c>
      <c r="F1989" s="8">
        <f>'PRECIOS FIJOS GAS'!$J$13</f>
        <v>7.527074128767123</v>
      </c>
    </row>
    <row r="1990" spans="1:6">
      <c r="A1990" s="3" t="str">
        <f t="shared" si="1020"/>
        <v>RL06SEPTIEMBRE-25ESTABLE N1</v>
      </c>
      <c r="B1990" s="41" t="s">
        <v>70</v>
      </c>
      <c r="C1990" s="3" t="s">
        <v>408</v>
      </c>
      <c r="D1990" s="38" t="str">
        <f>W31</f>
        <v>SEPTIEMBRE-25</v>
      </c>
      <c r="E1990" s="8">
        <f>'PRECIOS FIJOS GAS'!$B$20</f>
        <v>6.6526000000000002E-2</v>
      </c>
      <c r="F1990" s="8">
        <f>'PRECIOS FIJOS GAS'!$J$14</f>
        <v>36.208825117808217</v>
      </c>
    </row>
    <row r="1991" spans="1:6">
      <c r="A1991" s="3" t="str">
        <f t="shared" si="1020"/>
        <v>RL06SEPTIEMBRE-25ESTABLE N2</v>
      </c>
      <c r="B1991" s="41" t="s">
        <v>71</v>
      </c>
      <c r="C1991" s="3" t="s">
        <v>408</v>
      </c>
      <c r="D1991" s="38" t="str">
        <f>W31</f>
        <v>SEPTIEMBRE-25</v>
      </c>
      <c r="E1991" s="8">
        <f>'PRECIOS FIJOS GAS'!$B$36</f>
        <v>6.5511E-2</v>
      </c>
      <c r="F1991" s="8">
        <f>'PRECIOS FIJOS GAS'!$J$14</f>
        <v>36.208825117808217</v>
      </c>
    </row>
    <row r="1992" spans="1:6">
      <c r="A1992" s="3" t="str">
        <f t="shared" si="1020"/>
        <v>RL06SEPTIEMBRE-25ESTABLE N3</v>
      </c>
      <c r="B1992" s="41" t="s">
        <v>72</v>
      </c>
      <c r="C1992" s="3" t="s">
        <v>408</v>
      </c>
      <c r="D1992" s="38" t="str">
        <f>W31</f>
        <v>SEPTIEMBRE-25</v>
      </c>
      <c r="E1992" s="8">
        <f>'PRECIOS FIJOS GAS'!$B$52</f>
        <v>6.4495999999999998E-2</v>
      </c>
      <c r="F1992" s="8">
        <f>'PRECIOS FIJOS GAS'!$J$14</f>
        <v>36.208825117808217</v>
      </c>
    </row>
    <row r="1993" spans="1:6">
      <c r="A1993" s="3" t="str">
        <f t="shared" si="1020"/>
        <v>RL06SEPTIEMBRE-25DINAMICA N1</v>
      </c>
      <c r="B1993" s="41" t="s">
        <v>82</v>
      </c>
      <c r="C1993" s="3" t="s">
        <v>408</v>
      </c>
      <c r="D1993" s="38" t="str">
        <f>W31</f>
        <v>SEPTIEMBRE-25</v>
      </c>
      <c r="E1993" s="58" cm="1">
        <f t="array" ref="E1993">VLOOKUP('.'!D1993,'PRECIOS INDEX GAS'!$J$8:$K$20,2,0)+_xlfn.IFS('.'!B1993="DINAMICA N1",VLOOKUP('.'!C1993,'PRECIOS INDEX GAS'!$A$8:$B$20,2,0),'.'!B1993="DINAMICA N2",VLOOKUP('.'!C1993,'PRECIOS INDEX GAS'!$A$24:$B$36,2,0),'.'!B1993="DINAMICA N3",VLOOKUP('.'!C1993,'PRECIOS INDEX GAS'!$A$40:$B$52,2,0))</f>
        <v>4.962833333333333E-2</v>
      </c>
      <c r="F1993" s="8">
        <f>'PRECIOS FIJOS GAS'!$J$14</f>
        <v>36.208825117808217</v>
      </c>
    </row>
    <row r="1994" spans="1:6">
      <c r="A1994" s="3" t="str">
        <f t="shared" si="1020"/>
        <v>RL06SEPTIEMBRE-25DINAMICA N2</v>
      </c>
      <c r="B1994" s="41" t="s">
        <v>83</v>
      </c>
      <c r="C1994" s="3" t="s">
        <v>408</v>
      </c>
      <c r="D1994" s="38" t="str">
        <f>W31</f>
        <v>SEPTIEMBRE-25</v>
      </c>
      <c r="E1994" s="58" cm="1">
        <f t="array" ref="E1994">VLOOKUP('.'!D1994,'PRECIOS INDEX GAS'!$J$8:$K$20,2,0)+_xlfn.IFS('.'!B1994="DINAMICA N1",VLOOKUP('.'!C1994,'PRECIOS INDEX GAS'!$A$8:$B$20,2,0),'.'!B1994="DINAMICA N2",VLOOKUP('.'!C1994,'PRECIOS INDEX GAS'!$A$24:$B$36,2,0),'.'!B1994="DINAMICA N3",VLOOKUP('.'!C1994,'PRECIOS INDEX GAS'!$A$40:$B$52,2,0))</f>
        <v>4.8613333333333328E-2</v>
      </c>
      <c r="F1994" s="8">
        <f>'PRECIOS FIJOS GAS'!$J$14</f>
        <v>36.208825117808217</v>
      </c>
    </row>
    <row r="1995" spans="1:6">
      <c r="A1995" s="3" t="str">
        <f t="shared" si="1020"/>
        <v>RL06SEPTIEMBRE-25DINAMICA N3</v>
      </c>
      <c r="B1995" s="41" t="s">
        <v>84</v>
      </c>
      <c r="C1995" s="3" t="s">
        <v>408</v>
      </c>
      <c r="D1995" s="38" t="str">
        <f>W31</f>
        <v>SEPTIEMBRE-25</v>
      </c>
      <c r="E1995" s="58" cm="1">
        <f t="array" ref="E1995">VLOOKUP('.'!D1995,'PRECIOS INDEX GAS'!$J$8:$K$20,2,0)+_xlfn.IFS('.'!B1995="DINAMICA N1",VLOOKUP('.'!C1995,'PRECIOS INDEX GAS'!$A$8:$B$20,2,0),'.'!B1995="DINAMICA N2",VLOOKUP('.'!C1995,'PRECIOS INDEX GAS'!$A$24:$B$36,2,0),'.'!B1995="DINAMICA N3",VLOOKUP('.'!C1995,'PRECIOS INDEX GAS'!$A$40:$B$52,2,0))</f>
        <v>4.7598333333333326E-2</v>
      </c>
      <c r="F1995" s="8">
        <f>'PRECIOS FIJOS GAS'!$J$14</f>
        <v>36.208825117808217</v>
      </c>
    </row>
    <row r="1996" spans="1:6">
      <c r="A1996" s="3" t="str">
        <f>C1996&amp;D1996&amp;B1996</f>
        <v>RL01OCTUBRE-25ESTABLE N1</v>
      </c>
      <c r="B1996" s="41" t="s">
        <v>70</v>
      </c>
      <c r="C1996" s="3" t="s">
        <v>118</v>
      </c>
      <c r="D1996" s="38" t="str">
        <f>W32</f>
        <v>OCTUBRE-25</v>
      </c>
      <c r="E1996" s="8">
        <f>'PRECIOS FIJOS GAS'!$B$9</f>
        <v>0.10957500000000001</v>
      </c>
      <c r="F1996" s="8">
        <f>'PRECIOS FIJOS GAS'!$J$9</f>
        <v>7.3335194520547944E-2</v>
      </c>
    </row>
    <row r="1997" spans="1:6">
      <c r="A1997" s="3" t="str">
        <f t="shared" ref="A1997:A2013" si="1021">C1997&amp;D1997&amp;B1997</f>
        <v>RL01OCTUBRE-25ESTABLE N2</v>
      </c>
      <c r="B1997" s="41" t="s">
        <v>71</v>
      </c>
      <c r="C1997" s="3" t="s">
        <v>118</v>
      </c>
      <c r="D1997" s="38" t="str">
        <f>W32</f>
        <v>OCTUBRE-25</v>
      </c>
      <c r="E1997" s="8">
        <f>'PRECIOS FIJOS GAS'!$B$25</f>
        <v>9.7392000000000006E-2</v>
      </c>
      <c r="F1997" s="8">
        <f>'PRECIOS FIJOS GAS'!$J$9</f>
        <v>7.3335194520547944E-2</v>
      </c>
    </row>
    <row r="1998" spans="1:6">
      <c r="A1998" s="3" t="str">
        <f t="shared" si="1021"/>
        <v>RL01OCTUBRE-25ESTABLE N3</v>
      </c>
      <c r="B1998" s="41" t="s">
        <v>72</v>
      </c>
      <c r="C1998" s="3" t="s">
        <v>118</v>
      </c>
      <c r="D1998" s="38" t="str">
        <f>W32</f>
        <v>OCTUBRE-25</v>
      </c>
      <c r="E1998" s="8">
        <f>'PRECIOS FIJOS GAS'!$B$41</f>
        <v>8.7239999999999998E-2</v>
      </c>
      <c r="F1998" s="8">
        <f>'PRECIOS FIJOS GAS'!$J$9</f>
        <v>7.3335194520547944E-2</v>
      </c>
    </row>
    <row r="1999" spans="1:6">
      <c r="A1999" s="3" t="str">
        <f t="shared" si="1021"/>
        <v>RL01OCTUBRE-25DINAMICA N1</v>
      </c>
      <c r="B1999" s="41" t="s">
        <v>82</v>
      </c>
      <c r="C1999" s="3" t="s">
        <v>118</v>
      </c>
      <c r="D1999" s="38" t="str">
        <f>W32</f>
        <v>OCTUBRE-25</v>
      </c>
      <c r="E1999" s="58" cm="1">
        <f t="array" ref="E1999">VLOOKUP('.'!D1999,'PRECIOS INDEX GAS'!$J$8:$K$20,2,0)+_xlfn.IFS('.'!B1999="DINAMICA N1",VLOOKUP('.'!C1999,'PRECIOS INDEX GAS'!$A$8:$B$20,2,0),'.'!B1999="DINAMICA N2",VLOOKUP('.'!C1999,'PRECIOS INDEX GAS'!$A$24:$B$36,2,0),'.'!B1999="DINAMICA N3",VLOOKUP('.'!C1999,'PRECIOS INDEX GAS'!$A$40:$B$52,2,0))</f>
        <v>9.2041129032258057E-2</v>
      </c>
      <c r="F1999" s="8">
        <f>'PRECIOS FIJOS GAS'!$J$9</f>
        <v>7.3335194520547944E-2</v>
      </c>
    </row>
    <row r="2000" spans="1:6">
      <c r="A2000" s="3" t="str">
        <f t="shared" si="1021"/>
        <v>RL01OCTUBRE-25DINAMICA N2</v>
      </c>
      <c r="B2000" s="41" t="s">
        <v>83</v>
      </c>
      <c r="C2000" s="3" t="s">
        <v>118</v>
      </c>
      <c r="D2000" s="38" t="str">
        <f>W32</f>
        <v>OCTUBRE-25</v>
      </c>
      <c r="E2000" s="58" cm="1">
        <f t="array" ref="E2000">VLOOKUP('.'!D2000,'PRECIOS INDEX GAS'!$J$8:$K$20,2,0)+_xlfn.IFS('.'!B2000="DINAMICA N1",VLOOKUP('.'!C2000,'PRECIOS INDEX GAS'!$A$8:$B$20,2,0),'.'!B2000="DINAMICA N2",VLOOKUP('.'!C2000,'PRECIOS INDEX GAS'!$A$24:$B$36,2,0),'.'!B2000="DINAMICA N3",VLOOKUP('.'!C2000,'PRECIOS INDEX GAS'!$A$40:$B$52,2,0))</f>
        <v>7.9858129032258057E-2</v>
      </c>
      <c r="F2000" s="8">
        <f>'PRECIOS FIJOS GAS'!$J$9</f>
        <v>7.3335194520547944E-2</v>
      </c>
    </row>
    <row r="2001" spans="1:6">
      <c r="A2001" s="3" t="str">
        <f t="shared" si="1021"/>
        <v>RL01OCTUBRE-25DINAMICA N3</v>
      </c>
      <c r="B2001" s="41" t="s">
        <v>84</v>
      </c>
      <c r="C2001" s="3" t="s">
        <v>118</v>
      </c>
      <c r="D2001" s="38" t="str">
        <f>W32</f>
        <v>OCTUBRE-25</v>
      </c>
      <c r="E2001" s="58" cm="1">
        <f t="array" ref="E2001">VLOOKUP('.'!D2001,'PRECIOS INDEX GAS'!$J$8:$K$20,2,0)+_xlfn.IFS('.'!B2001="DINAMICA N1",VLOOKUP('.'!C2001,'PRECIOS INDEX GAS'!$A$8:$B$20,2,0),'.'!B2001="DINAMICA N2",VLOOKUP('.'!C2001,'PRECIOS INDEX GAS'!$A$24:$B$36,2,0),'.'!B2001="DINAMICA N3",VLOOKUP('.'!C2001,'PRECIOS INDEX GAS'!$A$40:$B$52,2,0))</f>
        <v>6.9706129032258063E-2</v>
      </c>
      <c r="F2001" s="8">
        <f>'PRECIOS FIJOS GAS'!$J$9</f>
        <v>7.3335194520547944E-2</v>
      </c>
    </row>
    <row r="2002" spans="1:6">
      <c r="A2002" s="3" t="str">
        <f t="shared" si="1021"/>
        <v>RL02OCTUBRE-25ESTABLE N1</v>
      </c>
      <c r="B2002" s="41" t="s">
        <v>70</v>
      </c>
      <c r="C2002" s="3" t="s">
        <v>119</v>
      </c>
      <c r="D2002" s="38" t="str">
        <f>W32</f>
        <v>OCTUBRE-25</v>
      </c>
      <c r="E2002" s="8">
        <f>'PRECIOS FIJOS GAS'!$B$10</f>
        <v>0.10750700000000001</v>
      </c>
      <c r="F2002" s="8">
        <f>'PRECIOS FIJOS GAS'!$J$10</f>
        <v>0.19099350136986301</v>
      </c>
    </row>
    <row r="2003" spans="1:6">
      <c r="A2003" s="3" t="str">
        <f t="shared" si="1021"/>
        <v>RL02OCTUBRE-25ESTABLE N2</v>
      </c>
      <c r="B2003" s="41" t="s">
        <v>71</v>
      </c>
      <c r="C2003" s="3" t="s">
        <v>119</v>
      </c>
      <c r="D2003" s="38" t="str">
        <f>W32</f>
        <v>OCTUBRE-25</v>
      </c>
      <c r="E2003" s="8">
        <f>'PRECIOS FIJOS GAS'!$B$26</f>
        <v>9.5324000000000006E-2</v>
      </c>
      <c r="F2003" s="8">
        <f>'PRECIOS FIJOS GAS'!$J$10</f>
        <v>0.19099350136986301</v>
      </c>
    </row>
    <row r="2004" spans="1:6">
      <c r="A2004" s="3" t="str">
        <f t="shared" si="1021"/>
        <v>RL02OCTUBRE-25ESTABLE N3</v>
      </c>
      <c r="B2004" s="41" t="s">
        <v>72</v>
      </c>
      <c r="C2004" s="3" t="s">
        <v>119</v>
      </c>
      <c r="D2004" s="38" t="str">
        <f>W32</f>
        <v>OCTUBRE-25</v>
      </c>
      <c r="E2004" s="8">
        <f>'PRECIOS FIJOS GAS'!$B$42</f>
        <v>8.5171999999999998E-2</v>
      </c>
      <c r="F2004" s="8">
        <f>'PRECIOS FIJOS GAS'!$J$10</f>
        <v>0.19099350136986301</v>
      </c>
    </row>
    <row r="2005" spans="1:6">
      <c r="A2005" s="3" t="str">
        <f t="shared" si="1021"/>
        <v>RL02OCTUBRE-25DINAMICA N1</v>
      </c>
      <c r="B2005" s="41" t="s">
        <v>82</v>
      </c>
      <c r="C2005" s="3" t="s">
        <v>119</v>
      </c>
      <c r="D2005" s="38" t="str">
        <f>W32</f>
        <v>OCTUBRE-25</v>
      </c>
      <c r="E2005" s="58" cm="1">
        <f t="array" ref="E2005">VLOOKUP('.'!D2005,'PRECIOS INDEX GAS'!$J$8:$K$20,2,0)+_xlfn.IFS('.'!B2005="DINAMICA N1",VLOOKUP('.'!C2005,'PRECIOS INDEX GAS'!$A$8:$B$20,2,0),'.'!B2005="DINAMICA N2",VLOOKUP('.'!C2005,'PRECIOS INDEX GAS'!$A$24:$B$36,2,0),'.'!B2005="DINAMICA N3",VLOOKUP('.'!C2005,'PRECIOS INDEX GAS'!$A$40:$B$52,2,0))</f>
        <v>8.997312903225807E-2</v>
      </c>
      <c r="F2005" s="8">
        <f>'PRECIOS FIJOS GAS'!$J$10</f>
        <v>0.19099350136986301</v>
      </c>
    </row>
    <row r="2006" spans="1:6">
      <c r="A2006" s="3" t="str">
        <f t="shared" si="1021"/>
        <v>RL02OCTUBRE-25DINAMICA N2</v>
      </c>
      <c r="B2006" s="41" t="s">
        <v>83</v>
      </c>
      <c r="C2006" s="3" t="s">
        <v>119</v>
      </c>
      <c r="D2006" s="38" t="str">
        <f>W32</f>
        <v>OCTUBRE-25</v>
      </c>
      <c r="E2006" s="58" cm="1">
        <f t="array" ref="E2006">VLOOKUP('.'!D2006,'PRECIOS INDEX GAS'!$J$8:$K$20,2,0)+_xlfn.IFS('.'!B2006="DINAMICA N1",VLOOKUP('.'!C2006,'PRECIOS INDEX GAS'!$A$8:$B$20,2,0),'.'!B2006="DINAMICA N2",VLOOKUP('.'!C2006,'PRECIOS INDEX GAS'!$A$24:$B$36,2,0),'.'!B2006="DINAMICA N3",VLOOKUP('.'!C2006,'PRECIOS INDEX GAS'!$A$40:$B$52,2,0))</f>
        <v>7.7790129032258071E-2</v>
      </c>
      <c r="F2006" s="8">
        <f>'PRECIOS FIJOS GAS'!$J$10</f>
        <v>0.19099350136986301</v>
      </c>
    </row>
    <row r="2007" spans="1:6">
      <c r="A2007" s="3" t="str">
        <f t="shared" si="1021"/>
        <v>RL02OCTUBRE-25DINAMICA N3</v>
      </c>
      <c r="B2007" s="41" t="s">
        <v>84</v>
      </c>
      <c r="C2007" s="3" t="s">
        <v>119</v>
      </c>
      <c r="D2007" s="38" t="str">
        <f>W32</f>
        <v>OCTUBRE-25</v>
      </c>
      <c r="E2007" s="58" cm="1">
        <f t="array" ref="E2007">VLOOKUP('.'!D2007,'PRECIOS INDEX GAS'!$J$8:$K$20,2,0)+_xlfn.IFS('.'!B2007="DINAMICA N1",VLOOKUP('.'!C2007,'PRECIOS INDEX GAS'!$A$8:$B$20,2,0),'.'!B2007="DINAMICA N2",VLOOKUP('.'!C2007,'PRECIOS INDEX GAS'!$A$24:$B$36,2,0),'.'!B2007="DINAMICA N3",VLOOKUP('.'!C2007,'PRECIOS INDEX GAS'!$A$40:$B$52,2,0))</f>
        <v>6.7638129032258063E-2</v>
      </c>
      <c r="F2007" s="8">
        <f>'PRECIOS FIJOS GAS'!$J$10</f>
        <v>0.19099350136986301</v>
      </c>
    </row>
    <row r="2008" spans="1:6">
      <c r="A2008" s="3" t="str">
        <f t="shared" si="1021"/>
        <v>RL03OCTUBRE-25ESTABLE N1</v>
      </c>
      <c r="B2008" s="41" t="s">
        <v>70</v>
      </c>
      <c r="C2008" s="3" t="s">
        <v>120</v>
      </c>
      <c r="D2008" s="38" t="str">
        <f>W32</f>
        <v>OCTUBRE-25</v>
      </c>
      <c r="E2008" s="8">
        <f>'PRECIOS FIJOS GAS'!$B$11</f>
        <v>9.7009999999999999E-2</v>
      </c>
      <c r="F2008" s="8">
        <f>'PRECIOS FIJOS GAS'!$J$11</f>
        <v>0.50484024109589043</v>
      </c>
    </row>
    <row r="2009" spans="1:6">
      <c r="A2009" s="3" t="str">
        <f t="shared" si="1021"/>
        <v>RL03OCTUBRE-25ESTABLE N2</v>
      </c>
      <c r="B2009" s="41" t="s">
        <v>71</v>
      </c>
      <c r="C2009" s="3" t="s">
        <v>120</v>
      </c>
      <c r="D2009" s="38" t="str">
        <f>W32</f>
        <v>OCTUBRE-25</v>
      </c>
      <c r="E2009" s="8">
        <f>'PRECIOS FIJOS GAS'!$B$27</f>
        <v>8.6858000000000005E-2</v>
      </c>
      <c r="F2009" s="8">
        <f>'PRECIOS FIJOS GAS'!$J$11</f>
        <v>0.50484024109589043</v>
      </c>
    </row>
    <row r="2010" spans="1:6">
      <c r="A2010" s="3" t="str">
        <f t="shared" si="1021"/>
        <v>RL03OCTUBRE-25ESTABLE N3</v>
      </c>
      <c r="B2010" s="41" t="s">
        <v>72</v>
      </c>
      <c r="C2010" s="3" t="s">
        <v>120</v>
      </c>
      <c r="D2010" s="38" t="str">
        <f>W32</f>
        <v>OCTUBRE-25</v>
      </c>
      <c r="E2010" s="8">
        <f>'PRECIOS FIJOS GAS'!$B$43</f>
        <v>7.7720999999999998E-2</v>
      </c>
      <c r="F2010" s="8">
        <f>'PRECIOS FIJOS GAS'!$J$11</f>
        <v>0.50484024109589043</v>
      </c>
    </row>
    <row r="2011" spans="1:6">
      <c r="A2011" s="3" t="str">
        <f t="shared" si="1021"/>
        <v>RL03OCTUBRE-25DINAMICA N1</v>
      </c>
      <c r="B2011" s="41" t="s">
        <v>82</v>
      </c>
      <c r="C2011" s="3" t="s">
        <v>120</v>
      </c>
      <c r="D2011" s="38" t="str">
        <f>W32</f>
        <v>OCTUBRE-25</v>
      </c>
      <c r="E2011" s="58" cm="1">
        <f t="array" ref="E2011">VLOOKUP('.'!D2011,'PRECIOS INDEX GAS'!$J$8:$K$20,2,0)+_xlfn.IFS('.'!B2011="DINAMICA N1",VLOOKUP('.'!C2011,'PRECIOS INDEX GAS'!$A$8:$B$20,2,0),'.'!B2011="DINAMICA N2",VLOOKUP('.'!C2011,'PRECIOS INDEX GAS'!$A$24:$B$36,2,0),'.'!B2011="DINAMICA N3",VLOOKUP('.'!C2011,'PRECIOS INDEX GAS'!$A$40:$B$52,2,0))</f>
        <v>7.9476129032258064E-2</v>
      </c>
      <c r="F2011" s="8">
        <f>'PRECIOS FIJOS GAS'!$J$11</f>
        <v>0.50484024109589043</v>
      </c>
    </row>
    <row r="2012" spans="1:6">
      <c r="A2012" s="3" t="str">
        <f t="shared" si="1021"/>
        <v>RL03OCTUBRE-25DINAMICA N2</v>
      </c>
      <c r="B2012" s="41" t="s">
        <v>83</v>
      </c>
      <c r="C2012" s="3" t="s">
        <v>120</v>
      </c>
      <c r="D2012" s="38" t="str">
        <f>W32</f>
        <v>OCTUBRE-25</v>
      </c>
      <c r="E2012" s="58" cm="1">
        <f t="array" ref="E2012">VLOOKUP('.'!D2012,'PRECIOS INDEX GAS'!$J$8:$K$20,2,0)+_xlfn.IFS('.'!B2012="DINAMICA N1",VLOOKUP('.'!C2012,'PRECIOS INDEX GAS'!$A$8:$B$20,2,0),'.'!B2012="DINAMICA N2",VLOOKUP('.'!C2012,'PRECIOS INDEX GAS'!$A$24:$B$36,2,0),'.'!B2012="DINAMICA N3",VLOOKUP('.'!C2012,'PRECIOS INDEX GAS'!$A$40:$B$52,2,0))</f>
        <v>6.9324129032258069E-2</v>
      </c>
      <c r="F2012" s="8">
        <f>'PRECIOS FIJOS GAS'!$J$11</f>
        <v>0.50484024109589043</v>
      </c>
    </row>
    <row r="2013" spans="1:6">
      <c r="A2013" s="3" t="str">
        <f t="shared" si="1021"/>
        <v>RL03OCTUBRE-25DINAMICA N3</v>
      </c>
      <c r="B2013" s="41" t="s">
        <v>84</v>
      </c>
      <c r="C2013" s="3" t="s">
        <v>120</v>
      </c>
      <c r="D2013" s="38" t="str">
        <f>W32</f>
        <v>OCTUBRE-25</v>
      </c>
      <c r="E2013" s="58" cm="1">
        <f t="array" ref="E2013">VLOOKUP('.'!D2013,'PRECIOS INDEX GAS'!$J$8:$K$20,2,0)+_xlfn.IFS('.'!B2013="DINAMICA N1",VLOOKUP('.'!C2013,'PRECIOS INDEX GAS'!$A$8:$B$20,2,0),'.'!B2013="DINAMICA N2",VLOOKUP('.'!C2013,'PRECIOS INDEX GAS'!$A$24:$B$36,2,0),'.'!B2013="DINAMICA N3",VLOOKUP('.'!C2013,'PRECIOS INDEX GAS'!$A$40:$B$52,2,0))</f>
        <v>6.0187129032258063E-2</v>
      </c>
      <c r="F2013" s="8">
        <f>'PRECIOS FIJOS GAS'!$J$11</f>
        <v>0.50484024109589043</v>
      </c>
    </row>
    <row r="2014" spans="1:6">
      <c r="A2014" s="3" t="str">
        <f>C2014&amp;D2014&amp;B2014</f>
        <v>RL04OCTUBRE-25ESTABLE N1</v>
      </c>
      <c r="B2014" s="41" t="s">
        <v>70</v>
      </c>
      <c r="C2014" s="3" t="s">
        <v>121</v>
      </c>
      <c r="D2014" s="38" t="str">
        <f>W32</f>
        <v>OCTUBRE-25</v>
      </c>
      <c r="E2014" s="8">
        <f>'PRECIOS FIJOS GAS'!$B$12</f>
        <v>8.6916999999999994E-2</v>
      </c>
      <c r="F2014" s="8">
        <f>'PRECIOS FIJOS GAS'!$J$12</f>
        <v>1.3487073561643836</v>
      </c>
    </row>
    <row r="2015" spans="1:6">
      <c r="A2015" s="3" t="str">
        <f t="shared" ref="A2015:A2031" si="1022">C2015&amp;D2015&amp;B2015</f>
        <v>RL04OCTUBRE-25ESTABLE N2</v>
      </c>
      <c r="B2015" s="41" t="s">
        <v>71</v>
      </c>
      <c r="C2015" s="3" t="s">
        <v>121</v>
      </c>
      <c r="D2015" s="38" t="str">
        <f>W32</f>
        <v>OCTUBRE-25</v>
      </c>
      <c r="E2015" s="8">
        <f>'PRECIOS FIJOS GAS'!$B$28</f>
        <v>8.2855999999999999E-2</v>
      </c>
      <c r="F2015" s="8">
        <f>'PRECIOS FIJOS GAS'!$J$12</f>
        <v>1.3487073561643836</v>
      </c>
    </row>
    <row r="2016" spans="1:6">
      <c r="A2016" s="3" t="str">
        <f t="shared" si="1022"/>
        <v>RL04OCTUBRE-25ESTABLE N3</v>
      </c>
      <c r="B2016" s="41" t="s">
        <v>72</v>
      </c>
      <c r="C2016" s="3" t="s">
        <v>121</v>
      </c>
      <c r="D2016" s="38" t="str">
        <f>W32</f>
        <v>OCTUBRE-25</v>
      </c>
      <c r="E2016" s="8">
        <f>'PRECIOS FIJOS GAS'!$B$44</f>
        <v>7.4733999999999995E-2</v>
      </c>
      <c r="F2016" s="8">
        <f>'PRECIOS FIJOS GAS'!$J$12</f>
        <v>1.3487073561643836</v>
      </c>
    </row>
    <row r="2017" spans="1:6">
      <c r="A2017" s="3" t="str">
        <f t="shared" si="1022"/>
        <v>RL04OCTUBRE-25DINAMICA N1</v>
      </c>
      <c r="B2017" s="41" t="s">
        <v>82</v>
      </c>
      <c r="C2017" s="3" t="s">
        <v>121</v>
      </c>
      <c r="D2017" s="38" t="str">
        <f>W32</f>
        <v>OCTUBRE-25</v>
      </c>
      <c r="E2017" s="58" cm="1">
        <f t="array" ref="E2017">VLOOKUP('.'!D2017,'PRECIOS INDEX GAS'!$J$8:$K$20,2,0)+_xlfn.IFS('.'!B2017="DINAMICA N1",VLOOKUP('.'!C2017,'PRECIOS INDEX GAS'!$A$8:$B$20,2,0),'.'!B2017="DINAMICA N2",VLOOKUP('.'!C2017,'PRECIOS INDEX GAS'!$A$24:$B$36,2,0),'.'!B2017="DINAMICA N3",VLOOKUP('.'!C2017,'PRECIOS INDEX GAS'!$A$40:$B$52,2,0))</f>
        <v>6.9383129032258073E-2</v>
      </c>
      <c r="F2017" s="8">
        <f>'PRECIOS FIJOS GAS'!$J$12</f>
        <v>1.3487073561643836</v>
      </c>
    </row>
    <row r="2018" spans="1:6">
      <c r="A2018" s="3" t="str">
        <f t="shared" si="1022"/>
        <v>RL04OCTUBRE-25DINAMICA N2</v>
      </c>
      <c r="B2018" s="41" t="s">
        <v>83</v>
      </c>
      <c r="C2018" s="3" t="s">
        <v>121</v>
      </c>
      <c r="D2018" s="38" t="str">
        <f>W32</f>
        <v>OCTUBRE-25</v>
      </c>
      <c r="E2018" s="58" cm="1">
        <f t="array" ref="E2018">VLOOKUP('.'!D2018,'PRECIOS INDEX GAS'!$J$8:$K$20,2,0)+_xlfn.IFS('.'!B2018="DINAMICA N1",VLOOKUP('.'!C2018,'PRECIOS INDEX GAS'!$A$8:$B$20,2,0),'.'!B2018="DINAMICA N2",VLOOKUP('.'!C2018,'PRECIOS INDEX GAS'!$A$24:$B$36,2,0),'.'!B2018="DINAMICA N3",VLOOKUP('.'!C2018,'PRECIOS INDEX GAS'!$A$40:$B$52,2,0))</f>
        <v>6.5322129032258064E-2</v>
      </c>
      <c r="F2018" s="8">
        <f>'PRECIOS FIJOS GAS'!$J$12</f>
        <v>1.3487073561643836</v>
      </c>
    </row>
    <row r="2019" spans="1:6">
      <c r="A2019" s="3" t="str">
        <f t="shared" si="1022"/>
        <v>RL04OCTUBRE-25DINAMICA N3</v>
      </c>
      <c r="B2019" s="41" t="s">
        <v>84</v>
      </c>
      <c r="C2019" s="3" t="s">
        <v>121</v>
      </c>
      <c r="D2019" s="38" t="str">
        <f>W32</f>
        <v>OCTUBRE-25</v>
      </c>
      <c r="E2019" s="58" cm="1">
        <f t="array" ref="E2019">VLOOKUP('.'!D2019,'PRECIOS INDEX GAS'!$J$8:$K$20,2,0)+_xlfn.IFS('.'!B2019="DINAMICA N1",VLOOKUP('.'!C2019,'PRECIOS INDEX GAS'!$A$8:$B$20,2,0),'.'!B2019="DINAMICA N2",VLOOKUP('.'!C2019,'PRECIOS INDEX GAS'!$A$24:$B$36,2,0),'.'!B2019="DINAMICA N3",VLOOKUP('.'!C2019,'PRECIOS INDEX GAS'!$A$40:$B$52,2,0))</f>
        <v>5.7200129032258067E-2</v>
      </c>
      <c r="F2019" s="8">
        <f>'PRECIOS FIJOS GAS'!$J$12</f>
        <v>1.3487073561643836</v>
      </c>
    </row>
    <row r="2020" spans="1:6">
      <c r="A2020" s="3" t="str">
        <f t="shared" si="1022"/>
        <v>RL05OCTUBRE-25ESTABLE N1</v>
      </c>
      <c r="B2020" s="41" t="s">
        <v>70</v>
      </c>
      <c r="C2020" s="3" t="s">
        <v>407</v>
      </c>
      <c r="D2020" s="38" t="str">
        <f>W32</f>
        <v>OCTUBRE-25</v>
      </c>
      <c r="E2020" s="8">
        <f>'PRECIOS FIJOS GAS'!$B$19</f>
        <v>7.4672000000000002E-2</v>
      </c>
      <c r="F2020" s="8">
        <f>'PRECIOS FIJOS GAS'!$J$13</f>
        <v>7.527074128767123</v>
      </c>
    </row>
    <row r="2021" spans="1:6">
      <c r="A2021" s="3" t="str">
        <f t="shared" si="1022"/>
        <v>RL05OCTUBRE-25ESTABLE N2</v>
      </c>
      <c r="B2021" s="41" t="s">
        <v>71</v>
      </c>
      <c r="C2021" s="3" t="s">
        <v>407</v>
      </c>
      <c r="D2021" s="38" t="str">
        <f>W32</f>
        <v>OCTUBRE-25</v>
      </c>
      <c r="E2021" s="8">
        <f>'PRECIOS FIJOS GAS'!$B$35</f>
        <v>7.3657E-2</v>
      </c>
      <c r="F2021" s="8">
        <f>'PRECIOS FIJOS GAS'!$J$13</f>
        <v>7.527074128767123</v>
      </c>
    </row>
    <row r="2022" spans="1:6">
      <c r="A2022" s="3" t="str">
        <f t="shared" si="1022"/>
        <v>RL05OCTUBRE-25ESTABLE N3</v>
      </c>
      <c r="B2022" s="41" t="s">
        <v>72</v>
      </c>
      <c r="C2022" s="3" t="s">
        <v>407</v>
      </c>
      <c r="D2022" s="38" t="str">
        <f>W32</f>
        <v>OCTUBRE-25</v>
      </c>
      <c r="E2022" s="8">
        <f>'PRECIOS FIJOS GAS'!$B$51</f>
        <v>7.2641999999999998E-2</v>
      </c>
      <c r="F2022" s="8">
        <f>'PRECIOS FIJOS GAS'!$J$13</f>
        <v>7.527074128767123</v>
      </c>
    </row>
    <row r="2023" spans="1:6">
      <c r="A2023" s="3" t="str">
        <f t="shared" si="1022"/>
        <v>RL05OCTUBRE-25DINAMICA N1</v>
      </c>
      <c r="B2023" s="41" t="s">
        <v>82</v>
      </c>
      <c r="C2023" s="3" t="s">
        <v>407</v>
      </c>
      <c r="D2023" s="38" t="str">
        <f>W32</f>
        <v>OCTUBRE-25</v>
      </c>
      <c r="E2023" s="58" cm="1">
        <f t="array" ref="E2023">VLOOKUP('.'!D2023,'PRECIOS INDEX GAS'!$J$8:$K$20,2,0)+_xlfn.IFS('.'!B2023="DINAMICA N1",VLOOKUP('.'!C2023,'PRECIOS INDEX GAS'!$A$8:$B$20,2,0),'.'!B2023="DINAMICA N2",VLOOKUP('.'!C2023,'PRECIOS INDEX GAS'!$A$24:$B$36,2,0),'.'!B2023="DINAMICA N3",VLOOKUP('.'!C2023,'PRECIOS INDEX GAS'!$A$40:$B$52,2,0))</f>
        <v>5.7138129032258067E-2</v>
      </c>
      <c r="F2023" s="8">
        <f>'PRECIOS FIJOS GAS'!$J$13</f>
        <v>7.527074128767123</v>
      </c>
    </row>
    <row r="2024" spans="1:6">
      <c r="A2024" s="3" t="str">
        <f t="shared" si="1022"/>
        <v>RL05OCTUBRE-25DINAMICA N2</v>
      </c>
      <c r="B2024" s="41" t="s">
        <v>83</v>
      </c>
      <c r="C2024" s="3" t="s">
        <v>407</v>
      </c>
      <c r="D2024" s="38" t="str">
        <f>W32</f>
        <v>OCTUBRE-25</v>
      </c>
      <c r="E2024" s="58" cm="1">
        <f t="array" ref="E2024">VLOOKUP('.'!D2024,'PRECIOS INDEX GAS'!$J$8:$K$20,2,0)+_xlfn.IFS('.'!B2024="DINAMICA N1",VLOOKUP('.'!C2024,'PRECIOS INDEX GAS'!$A$8:$B$20,2,0),'.'!B2024="DINAMICA N2",VLOOKUP('.'!C2024,'PRECIOS INDEX GAS'!$A$24:$B$36,2,0),'.'!B2024="DINAMICA N3",VLOOKUP('.'!C2024,'PRECIOS INDEX GAS'!$A$40:$B$52,2,0))</f>
        <v>5.6123129032258065E-2</v>
      </c>
      <c r="F2024" s="8">
        <f>'PRECIOS FIJOS GAS'!$J$13</f>
        <v>7.527074128767123</v>
      </c>
    </row>
    <row r="2025" spans="1:6">
      <c r="A2025" s="3" t="str">
        <f t="shared" si="1022"/>
        <v>RL05OCTUBRE-25DINAMICA N3</v>
      </c>
      <c r="B2025" s="41" t="s">
        <v>84</v>
      </c>
      <c r="C2025" s="3" t="s">
        <v>407</v>
      </c>
      <c r="D2025" s="38" t="str">
        <f>W32</f>
        <v>OCTUBRE-25</v>
      </c>
      <c r="E2025" s="58" cm="1">
        <f t="array" ref="E2025">VLOOKUP('.'!D2025,'PRECIOS INDEX GAS'!$J$8:$K$20,2,0)+_xlfn.IFS('.'!B2025="DINAMICA N1",VLOOKUP('.'!C2025,'PRECIOS INDEX GAS'!$A$8:$B$20,2,0),'.'!B2025="DINAMICA N2",VLOOKUP('.'!C2025,'PRECIOS INDEX GAS'!$A$24:$B$36,2,0),'.'!B2025="DINAMICA N3",VLOOKUP('.'!C2025,'PRECIOS INDEX GAS'!$A$40:$B$52,2,0))</f>
        <v>5.5108129032258063E-2</v>
      </c>
      <c r="F2025" s="8">
        <f>'PRECIOS FIJOS GAS'!$J$13</f>
        <v>7.527074128767123</v>
      </c>
    </row>
    <row r="2026" spans="1:6">
      <c r="A2026" s="3" t="str">
        <f t="shared" si="1022"/>
        <v>RL06OCTUBRE-25ESTABLE N1</v>
      </c>
      <c r="B2026" s="41" t="s">
        <v>70</v>
      </c>
      <c r="C2026" s="3" t="s">
        <v>408</v>
      </c>
      <c r="D2026" s="38" t="str">
        <f>W32</f>
        <v>OCTUBRE-25</v>
      </c>
      <c r="E2026" s="8">
        <f>'PRECIOS FIJOS GAS'!$B$20</f>
        <v>6.6526000000000002E-2</v>
      </c>
      <c r="F2026" s="8">
        <f>'PRECIOS FIJOS GAS'!$J$14</f>
        <v>36.208825117808217</v>
      </c>
    </row>
    <row r="2027" spans="1:6">
      <c r="A2027" s="3" t="str">
        <f t="shared" si="1022"/>
        <v>RL06OCTUBRE-25ESTABLE N2</v>
      </c>
      <c r="B2027" s="41" t="s">
        <v>71</v>
      </c>
      <c r="C2027" s="3" t="s">
        <v>408</v>
      </c>
      <c r="D2027" s="38" t="str">
        <f>W32</f>
        <v>OCTUBRE-25</v>
      </c>
      <c r="E2027" s="8">
        <f>'PRECIOS FIJOS GAS'!$B$36</f>
        <v>6.5511E-2</v>
      </c>
      <c r="F2027" s="8">
        <f>'PRECIOS FIJOS GAS'!$J$14</f>
        <v>36.208825117808217</v>
      </c>
    </row>
    <row r="2028" spans="1:6">
      <c r="A2028" s="3" t="str">
        <f t="shared" si="1022"/>
        <v>RL06OCTUBRE-25ESTABLE N3</v>
      </c>
      <c r="B2028" s="41" t="s">
        <v>72</v>
      </c>
      <c r="C2028" s="3" t="s">
        <v>408</v>
      </c>
      <c r="D2028" s="38" t="str">
        <f>W32</f>
        <v>OCTUBRE-25</v>
      </c>
      <c r="E2028" s="8">
        <f>'PRECIOS FIJOS GAS'!$B$52</f>
        <v>6.4495999999999998E-2</v>
      </c>
      <c r="F2028" s="8">
        <f>'PRECIOS FIJOS GAS'!$J$14</f>
        <v>36.208825117808217</v>
      </c>
    </row>
    <row r="2029" spans="1:6">
      <c r="A2029" s="3" t="str">
        <f t="shared" si="1022"/>
        <v>RL06OCTUBRE-25DINAMICA N1</v>
      </c>
      <c r="B2029" s="41" t="s">
        <v>82</v>
      </c>
      <c r="C2029" s="3" t="s">
        <v>408</v>
      </c>
      <c r="D2029" s="38" t="str">
        <f>W32</f>
        <v>OCTUBRE-25</v>
      </c>
      <c r="E2029" s="58" cm="1">
        <f t="array" ref="E2029">VLOOKUP('.'!D2029,'PRECIOS INDEX GAS'!$J$8:$K$20,2,0)+_xlfn.IFS('.'!B2029="DINAMICA N1",VLOOKUP('.'!C2029,'PRECIOS INDEX GAS'!$A$8:$B$20,2,0),'.'!B2029="DINAMICA N2",VLOOKUP('.'!C2029,'PRECIOS INDEX GAS'!$A$24:$B$36,2,0),'.'!B2029="DINAMICA N3",VLOOKUP('.'!C2029,'PRECIOS INDEX GAS'!$A$40:$B$52,2,0))</f>
        <v>4.8992129032258067E-2</v>
      </c>
      <c r="F2029" s="8">
        <f>'PRECIOS FIJOS GAS'!$J$14</f>
        <v>36.208825117808217</v>
      </c>
    </row>
    <row r="2030" spans="1:6">
      <c r="A2030" s="3" t="str">
        <f t="shared" si="1022"/>
        <v>RL06OCTUBRE-25DINAMICA N2</v>
      </c>
      <c r="B2030" s="41" t="s">
        <v>83</v>
      </c>
      <c r="C2030" s="3" t="s">
        <v>408</v>
      </c>
      <c r="D2030" s="38" t="str">
        <f>W32</f>
        <v>OCTUBRE-25</v>
      </c>
      <c r="E2030" s="58" cm="1">
        <f t="array" ref="E2030">VLOOKUP('.'!D2030,'PRECIOS INDEX GAS'!$J$8:$K$20,2,0)+_xlfn.IFS('.'!B2030="DINAMICA N1",VLOOKUP('.'!C2030,'PRECIOS INDEX GAS'!$A$8:$B$20,2,0),'.'!B2030="DINAMICA N2",VLOOKUP('.'!C2030,'PRECIOS INDEX GAS'!$A$24:$B$36,2,0),'.'!B2030="DINAMICA N3",VLOOKUP('.'!C2030,'PRECIOS INDEX GAS'!$A$40:$B$52,2,0))</f>
        <v>4.7977129032258065E-2</v>
      </c>
      <c r="F2030" s="8">
        <f>'PRECIOS FIJOS GAS'!$J$14</f>
        <v>36.208825117808217</v>
      </c>
    </row>
    <row r="2031" spans="1:6">
      <c r="A2031" s="3" t="str">
        <f t="shared" si="1022"/>
        <v>RL06OCTUBRE-25DINAMICA N3</v>
      </c>
      <c r="B2031" s="41" t="s">
        <v>84</v>
      </c>
      <c r="C2031" s="3" t="s">
        <v>408</v>
      </c>
      <c r="D2031" s="38" t="str">
        <f>W32</f>
        <v>OCTUBRE-25</v>
      </c>
      <c r="E2031" s="58" cm="1">
        <f t="array" ref="E2031">VLOOKUP('.'!D2031,'PRECIOS INDEX GAS'!$J$8:$K$20,2,0)+_xlfn.IFS('.'!B2031="DINAMICA N1",VLOOKUP('.'!C2031,'PRECIOS INDEX GAS'!$A$8:$B$20,2,0),'.'!B2031="DINAMICA N2",VLOOKUP('.'!C2031,'PRECIOS INDEX GAS'!$A$24:$B$36,2,0),'.'!B2031="DINAMICA N3",VLOOKUP('.'!C2031,'PRECIOS INDEX GAS'!$A$40:$B$52,2,0))</f>
        <v>4.6962129032258063E-2</v>
      </c>
      <c r="F2031" s="8">
        <f>'PRECIOS FIJOS GAS'!$J$14</f>
        <v>36.208825117808217</v>
      </c>
    </row>
    <row r="2032" spans="1:6">
      <c r="A2032" s="3" t="str">
        <f>C2032&amp;D2032&amp;B2032</f>
        <v>RL01NOVIEMBRE-25ESTABLE N1</v>
      </c>
      <c r="B2032" s="41" t="s">
        <v>70</v>
      </c>
      <c r="C2032" s="3" t="s">
        <v>118</v>
      </c>
      <c r="D2032" s="38" t="str">
        <f>W33</f>
        <v>NOVIEMBRE-25</v>
      </c>
      <c r="E2032" s="8">
        <f>'PRECIOS FIJOS GAS'!$B$9</f>
        <v>0.10957500000000001</v>
      </c>
      <c r="F2032" s="8">
        <f>'PRECIOS FIJOS GAS'!$J$9</f>
        <v>7.3335194520547944E-2</v>
      </c>
    </row>
    <row r="2033" spans="1:6">
      <c r="A2033" s="3" t="str">
        <f t="shared" ref="A2033:A2049" si="1023">C2033&amp;D2033&amp;B2033</f>
        <v>RL01NOVIEMBRE-25ESTABLE N2</v>
      </c>
      <c r="B2033" s="41" t="s">
        <v>71</v>
      </c>
      <c r="C2033" s="3" t="s">
        <v>118</v>
      </c>
      <c r="D2033" s="38" t="str">
        <f>W33</f>
        <v>NOVIEMBRE-25</v>
      </c>
      <c r="E2033" s="8">
        <f>'PRECIOS FIJOS GAS'!$B$25</f>
        <v>9.7392000000000006E-2</v>
      </c>
      <c r="F2033" s="8">
        <f>'PRECIOS FIJOS GAS'!$J$9</f>
        <v>7.3335194520547944E-2</v>
      </c>
    </row>
    <row r="2034" spans="1:6">
      <c r="A2034" s="3" t="str">
        <f t="shared" si="1023"/>
        <v>RL01NOVIEMBRE-25ESTABLE N3</v>
      </c>
      <c r="B2034" s="41" t="s">
        <v>72</v>
      </c>
      <c r="C2034" s="3" t="s">
        <v>118</v>
      </c>
      <c r="D2034" s="38" t="str">
        <f>W33</f>
        <v>NOVIEMBRE-25</v>
      </c>
      <c r="E2034" s="8">
        <f>'PRECIOS FIJOS GAS'!$B$41</f>
        <v>8.7239999999999998E-2</v>
      </c>
      <c r="F2034" s="8">
        <f>'PRECIOS FIJOS GAS'!$J$9</f>
        <v>7.3335194520547944E-2</v>
      </c>
    </row>
    <row r="2035" spans="1:6">
      <c r="A2035" s="3" t="str">
        <f t="shared" si="1023"/>
        <v>RL01NOVIEMBRE-25DINAMICA N1</v>
      </c>
      <c r="B2035" s="41" t="s">
        <v>82</v>
      </c>
      <c r="C2035" s="3" t="s">
        <v>118</v>
      </c>
      <c r="D2035" s="38" t="str">
        <f>W33</f>
        <v>NOVIEMBRE-25</v>
      </c>
      <c r="E2035" s="58" cm="1">
        <f t="array" ref="E2035">VLOOKUP('.'!D2035,'PRECIOS INDEX GAS'!$J$8:$K$20,2,0)+_xlfn.IFS('.'!B2035="DINAMICA N1",VLOOKUP('.'!C2035,'PRECIOS INDEX GAS'!$A$8:$B$20,2,0),'.'!B2035="DINAMICA N2",VLOOKUP('.'!C2035,'PRECIOS INDEX GAS'!$A$24:$B$36,2,0),'.'!B2035="DINAMICA N3",VLOOKUP('.'!C2035,'PRECIOS INDEX GAS'!$A$40:$B$52,2,0))</f>
        <v>9.1047666666666666E-2</v>
      </c>
      <c r="F2035" s="8">
        <f>'PRECIOS FIJOS GAS'!$J$9</f>
        <v>7.3335194520547944E-2</v>
      </c>
    </row>
    <row r="2036" spans="1:6">
      <c r="A2036" s="3" t="str">
        <f t="shared" si="1023"/>
        <v>RL01NOVIEMBRE-25DINAMICA N2</v>
      </c>
      <c r="B2036" s="41" t="s">
        <v>83</v>
      </c>
      <c r="C2036" s="3" t="s">
        <v>118</v>
      </c>
      <c r="D2036" s="38" t="str">
        <f>W33</f>
        <v>NOVIEMBRE-25</v>
      </c>
      <c r="E2036" s="58" cm="1">
        <f t="array" ref="E2036">VLOOKUP('.'!D2036,'PRECIOS INDEX GAS'!$J$8:$K$20,2,0)+_xlfn.IFS('.'!B2036="DINAMICA N1",VLOOKUP('.'!C2036,'PRECIOS INDEX GAS'!$A$8:$B$20,2,0),'.'!B2036="DINAMICA N2",VLOOKUP('.'!C2036,'PRECIOS INDEX GAS'!$A$24:$B$36,2,0),'.'!B2036="DINAMICA N3",VLOOKUP('.'!C2036,'PRECIOS INDEX GAS'!$A$40:$B$52,2,0))</f>
        <v>7.8864666666666666E-2</v>
      </c>
      <c r="F2036" s="8">
        <f>'PRECIOS FIJOS GAS'!$J$9</f>
        <v>7.3335194520547944E-2</v>
      </c>
    </row>
    <row r="2037" spans="1:6">
      <c r="A2037" s="3" t="str">
        <f t="shared" si="1023"/>
        <v>RL01NOVIEMBRE-25DINAMICA N3</v>
      </c>
      <c r="B2037" s="41" t="s">
        <v>84</v>
      </c>
      <c r="C2037" s="3" t="s">
        <v>118</v>
      </c>
      <c r="D2037" s="38" t="str">
        <f>W33</f>
        <v>NOVIEMBRE-25</v>
      </c>
      <c r="E2037" s="58" cm="1">
        <f t="array" ref="E2037">VLOOKUP('.'!D2037,'PRECIOS INDEX GAS'!$J$8:$K$20,2,0)+_xlfn.IFS('.'!B2037="DINAMICA N1",VLOOKUP('.'!C2037,'PRECIOS INDEX GAS'!$A$8:$B$20,2,0),'.'!B2037="DINAMICA N2",VLOOKUP('.'!C2037,'PRECIOS INDEX GAS'!$A$24:$B$36,2,0),'.'!B2037="DINAMICA N3",VLOOKUP('.'!C2037,'PRECIOS INDEX GAS'!$A$40:$B$52,2,0))</f>
        <v>6.8712666666666658E-2</v>
      </c>
      <c r="F2037" s="8">
        <f>'PRECIOS FIJOS GAS'!$J$9</f>
        <v>7.3335194520547944E-2</v>
      </c>
    </row>
    <row r="2038" spans="1:6">
      <c r="A2038" s="3" t="str">
        <f t="shared" si="1023"/>
        <v>RL02NOVIEMBRE-25ESTABLE N1</v>
      </c>
      <c r="B2038" s="41" t="s">
        <v>70</v>
      </c>
      <c r="C2038" s="3" t="s">
        <v>119</v>
      </c>
      <c r="D2038" s="38" t="str">
        <f>W33</f>
        <v>NOVIEMBRE-25</v>
      </c>
      <c r="E2038" s="8">
        <f>'PRECIOS FIJOS GAS'!$B$10</f>
        <v>0.10750700000000001</v>
      </c>
      <c r="F2038" s="8">
        <f>'PRECIOS FIJOS GAS'!$J$10</f>
        <v>0.19099350136986301</v>
      </c>
    </row>
    <row r="2039" spans="1:6">
      <c r="A2039" s="3" t="str">
        <f t="shared" si="1023"/>
        <v>RL02NOVIEMBRE-25ESTABLE N2</v>
      </c>
      <c r="B2039" s="41" t="s">
        <v>71</v>
      </c>
      <c r="C2039" s="3" t="s">
        <v>119</v>
      </c>
      <c r="D2039" s="38" t="str">
        <f>W33</f>
        <v>NOVIEMBRE-25</v>
      </c>
      <c r="E2039" s="8">
        <f>'PRECIOS FIJOS GAS'!$B$26</f>
        <v>9.5324000000000006E-2</v>
      </c>
      <c r="F2039" s="8">
        <f>'PRECIOS FIJOS GAS'!$J$10</f>
        <v>0.19099350136986301</v>
      </c>
    </row>
    <row r="2040" spans="1:6">
      <c r="A2040" s="3" t="str">
        <f t="shared" si="1023"/>
        <v>RL02NOVIEMBRE-25ESTABLE N3</v>
      </c>
      <c r="B2040" s="41" t="s">
        <v>72</v>
      </c>
      <c r="C2040" s="3" t="s">
        <v>119</v>
      </c>
      <c r="D2040" s="38" t="str">
        <f>W33</f>
        <v>NOVIEMBRE-25</v>
      </c>
      <c r="E2040" s="8">
        <f>'PRECIOS FIJOS GAS'!$B$42</f>
        <v>8.5171999999999998E-2</v>
      </c>
      <c r="F2040" s="8">
        <f>'PRECIOS FIJOS GAS'!$J$10</f>
        <v>0.19099350136986301</v>
      </c>
    </row>
    <row r="2041" spans="1:6">
      <c r="A2041" s="3" t="str">
        <f t="shared" si="1023"/>
        <v>RL02NOVIEMBRE-25DINAMICA N1</v>
      </c>
      <c r="B2041" s="41" t="s">
        <v>82</v>
      </c>
      <c r="C2041" s="3" t="s">
        <v>119</v>
      </c>
      <c r="D2041" s="38" t="str">
        <f>W33</f>
        <v>NOVIEMBRE-25</v>
      </c>
      <c r="E2041" s="58" cm="1">
        <f t="array" ref="E2041">VLOOKUP('.'!D2041,'PRECIOS INDEX GAS'!$J$8:$K$20,2,0)+_xlfn.IFS('.'!B2041="DINAMICA N1",VLOOKUP('.'!C2041,'PRECIOS INDEX GAS'!$A$8:$B$20,2,0),'.'!B2041="DINAMICA N2",VLOOKUP('.'!C2041,'PRECIOS INDEX GAS'!$A$24:$B$36,2,0),'.'!B2041="DINAMICA N3",VLOOKUP('.'!C2041,'PRECIOS INDEX GAS'!$A$40:$B$52,2,0))</f>
        <v>8.8979666666666665E-2</v>
      </c>
      <c r="F2041" s="8">
        <f>'PRECIOS FIJOS GAS'!$J$10</f>
        <v>0.19099350136986301</v>
      </c>
    </row>
    <row r="2042" spans="1:6">
      <c r="A2042" s="3" t="str">
        <f t="shared" si="1023"/>
        <v>RL02NOVIEMBRE-25DINAMICA N2</v>
      </c>
      <c r="B2042" s="41" t="s">
        <v>83</v>
      </c>
      <c r="C2042" s="3" t="s">
        <v>119</v>
      </c>
      <c r="D2042" s="38" t="str">
        <f>W33</f>
        <v>NOVIEMBRE-25</v>
      </c>
      <c r="E2042" s="58" cm="1">
        <f t="array" ref="E2042">VLOOKUP('.'!D2042,'PRECIOS INDEX GAS'!$J$8:$K$20,2,0)+_xlfn.IFS('.'!B2042="DINAMICA N1",VLOOKUP('.'!C2042,'PRECIOS INDEX GAS'!$A$8:$B$20,2,0),'.'!B2042="DINAMICA N2",VLOOKUP('.'!C2042,'PRECIOS INDEX GAS'!$A$24:$B$36,2,0),'.'!B2042="DINAMICA N3",VLOOKUP('.'!C2042,'PRECIOS INDEX GAS'!$A$40:$B$52,2,0))</f>
        <v>7.6796666666666666E-2</v>
      </c>
      <c r="F2042" s="8">
        <f>'PRECIOS FIJOS GAS'!$J$10</f>
        <v>0.19099350136986301</v>
      </c>
    </row>
    <row r="2043" spans="1:6">
      <c r="A2043" s="3" t="str">
        <f t="shared" si="1023"/>
        <v>RL02NOVIEMBRE-25DINAMICA N3</v>
      </c>
      <c r="B2043" s="41" t="s">
        <v>84</v>
      </c>
      <c r="C2043" s="3" t="s">
        <v>119</v>
      </c>
      <c r="D2043" s="38" t="str">
        <f>W33</f>
        <v>NOVIEMBRE-25</v>
      </c>
      <c r="E2043" s="58" cm="1">
        <f t="array" ref="E2043">VLOOKUP('.'!D2043,'PRECIOS INDEX GAS'!$J$8:$K$20,2,0)+_xlfn.IFS('.'!B2043="DINAMICA N1",VLOOKUP('.'!C2043,'PRECIOS INDEX GAS'!$A$8:$B$20,2,0),'.'!B2043="DINAMICA N2",VLOOKUP('.'!C2043,'PRECIOS INDEX GAS'!$A$24:$B$36,2,0),'.'!B2043="DINAMICA N3",VLOOKUP('.'!C2043,'PRECIOS INDEX GAS'!$A$40:$B$52,2,0))</f>
        <v>6.6644666666666658E-2</v>
      </c>
      <c r="F2043" s="8">
        <f>'PRECIOS FIJOS GAS'!$J$10</f>
        <v>0.19099350136986301</v>
      </c>
    </row>
    <row r="2044" spans="1:6">
      <c r="A2044" s="3" t="str">
        <f t="shared" si="1023"/>
        <v>RL03NOVIEMBRE-25ESTABLE N1</v>
      </c>
      <c r="B2044" s="41" t="s">
        <v>70</v>
      </c>
      <c r="C2044" s="3" t="s">
        <v>120</v>
      </c>
      <c r="D2044" s="38" t="str">
        <f>W33</f>
        <v>NOVIEMBRE-25</v>
      </c>
      <c r="E2044" s="8">
        <f>'PRECIOS FIJOS GAS'!$B$11</f>
        <v>9.7009999999999999E-2</v>
      </c>
      <c r="F2044" s="8">
        <f>'PRECIOS FIJOS GAS'!$J$11</f>
        <v>0.50484024109589043</v>
      </c>
    </row>
    <row r="2045" spans="1:6">
      <c r="A2045" s="3" t="str">
        <f t="shared" si="1023"/>
        <v>RL03NOVIEMBRE-25ESTABLE N2</v>
      </c>
      <c r="B2045" s="41" t="s">
        <v>71</v>
      </c>
      <c r="C2045" s="3" t="s">
        <v>120</v>
      </c>
      <c r="D2045" s="38" t="str">
        <f>W33</f>
        <v>NOVIEMBRE-25</v>
      </c>
      <c r="E2045" s="8">
        <f>'PRECIOS FIJOS GAS'!$B$27</f>
        <v>8.6858000000000005E-2</v>
      </c>
      <c r="F2045" s="8">
        <f>'PRECIOS FIJOS GAS'!$J$11</f>
        <v>0.50484024109589043</v>
      </c>
    </row>
    <row r="2046" spans="1:6">
      <c r="A2046" s="3" t="str">
        <f t="shared" si="1023"/>
        <v>RL03NOVIEMBRE-25ESTABLE N3</v>
      </c>
      <c r="B2046" s="41" t="s">
        <v>72</v>
      </c>
      <c r="C2046" s="3" t="s">
        <v>120</v>
      </c>
      <c r="D2046" s="38" t="str">
        <f>W33</f>
        <v>NOVIEMBRE-25</v>
      </c>
      <c r="E2046" s="8">
        <f>'PRECIOS FIJOS GAS'!$B$43</f>
        <v>7.7720999999999998E-2</v>
      </c>
      <c r="F2046" s="8">
        <f>'PRECIOS FIJOS GAS'!$J$11</f>
        <v>0.50484024109589043</v>
      </c>
    </row>
    <row r="2047" spans="1:6">
      <c r="A2047" s="3" t="str">
        <f t="shared" si="1023"/>
        <v>RL03NOVIEMBRE-25DINAMICA N1</v>
      </c>
      <c r="B2047" s="41" t="s">
        <v>82</v>
      </c>
      <c r="C2047" s="3" t="s">
        <v>120</v>
      </c>
      <c r="D2047" s="38" t="str">
        <f>W33</f>
        <v>NOVIEMBRE-25</v>
      </c>
      <c r="E2047" s="58" cm="1">
        <f t="array" ref="E2047">VLOOKUP('.'!D2047,'PRECIOS INDEX GAS'!$J$8:$K$20,2,0)+_xlfn.IFS('.'!B2047="DINAMICA N1",VLOOKUP('.'!C2047,'PRECIOS INDEX GAS'!$A$8:$B$20,2,0),'.'!B2047="DINAMICA N2",VLOOKUP('.'!C2047,'PRECIOS INDEX GAS'!$A$24:$B$36,2,0),'.'!B2047="DINAMICA N3",VLOOKUP('.'!C2047,'PRECIOS INDEX GAS'!$A$40:$B$52,2,0))</f>
        <v>7.8482666666666659E-2</v>
      </c>
      <c r="F2047" s="8">
        <f>'PRECIOS FIJOS GAS'!$J$11</f>
        <v>0.50484024109589043</v>
      </c>
    </row>
    <row r="2048" spans="1:6">
      <c r="A2048" s="3" t="str">
        <f t="shared" si="1023"/>
        <v>RL03NOVIEMBRE-25DINAMICA N2</v>
      </c>
      <c r="B2048" s="41" t="s">
        <v>83</v>
      </c>
      <c r="C2048" s="3" t="s">
        <v>120</v>
      </c>
      <c r="D2048" s="38" t="str">
        <f>W33</f>
        <v>NOVIEMBRE-25</v>
      </c>
      <c r="E2048" s="58" cm="1">
        <f t="array" ref="E2048">VLOOKUP('.'!D2048,'PRECIOS INDEX GAS'!$J$8:$K$20,2,0)+_xlfn.IFS('.'!B2048="DINAMICA N1",VLOOKUP('.'!C2048,'PRECIOS INDEX GAS'!$A$8:$B$20,2,0),'.'!B2048="DINAMICA N2",VLOOKUP('.'!C2048,'PRECIOS INDEX GAS'!$A$24:$B$36,2,0),'.'!B2048="DINAMICA N3",VLOOKUP('.'!C2048,'PRECIOS INDEX GAS'!$A$40:$B$52,2,0))</f>
        <v>6.8330666666666665E-2</v>
      </c>
      <c r="F2048" s="8">
        <f>'PRECIOS FIJOS GAS'!$J$11</f>
        <v>0.50484024109589043</v>
      </c>
    </row>
    <row r="2049" spans="1:6">
      <c r="A2049" s="3" t="str">
        <f t="shared" si="1023"/>
        <v>RL03NOVIEMBRE-25DINAMICA N3</v>
      </c>
      <c r="B2049" s="41" t="s">
        <v>84</v>
      </c>
      <c r="C2049" s="3" t="s">
        <v>120</v>
      </c>
      <c r="D2049" s="38" t="str">
        <f>W33</f>
        <v>NOVIEMBRE-25</v>
      </c>
      <c r="E2049" s="58" cm="1">
        <f t="array" ref="E2049">VLOOKUP('.'!D2049,'PRECIOS INDEX GAS'!$J$8:$K$20,2,0)+_xlfn.IFS('.'!B2049="DINAMICA N1",VLOOKUP('.'!C2049,'PRECIOS INDEX GAS'!$A$8:$B$20,2,0),'.'!B2049="DINAMICA N2",VLOOKUP('.'!C2049,'PRECIOS INDEX GAS'!$A$24:$B$36,2,0),'.'!B2049="DINAMICA N3",VLOOKUP('.'!C2049,'PRECIOS INDEX GAS'!$A$40:$B$52,2,0))</f>
        <v>5.9193666666666665E-2</v>
      </c>
      <c r="F2049" s="8">
        <f>'PRECIOS FIJOS GAS'!$J$11</f>
        <v>0.50484024109589043</v>
      </c>
    </row>
    <row r="2050" spans="1:6">
      <c r="A2050" s="3" t="str">
        <f>C2050&amp;D2050&amp;B2050</f>
        <v>RL04NOVIEMBRE-25ESTABLE N1</v>
      </c>
      <c r="B2050" s="41" t="s">
        <v>70</v>
      </c>
      <c r="C2050" s="3" t="s">
        <v>121</v>
      </c>
      <c r="D2050" s="38" t="str">
        <f>W33</f>
        <v>NOVIEMBRE-25</v>
      </c>
      <c r="E2050" s="8">
        <f>'PRECIOS FIJOS GAS'!$B$12</f>
        <v>8.6916999999999994E-2</v>
      </c>
      <c r="F2050" s="8">
        <f>'PRECIOS FIJOS GAS'!$J$12</f>
        <v>1.3487073561643836</v>
      </c>
    </row>
    <row r="2051" spans="1:6">
      <c r="A2051" s="3" t="str">
        <f t="shared" ref="A2051:A2067" si="1024">C2051&amp;D2051&amp;B2051</f>
        <v>RL04NOVIEMBRE-25ESTABLE N2</v>
      </c>
      <c r="B2051" s="41" t="s">
        <v>71</v>
      </c>
      <c r="C2051" s="3" t="s">
        <v>121</v>
      </c>
      <c r="D2051" s="38" t="str">
        <f>W33</f>
        <v>NOVIEMBRE-25</v>
      </c>
      <c r="E2051" s="8">
        <f>'PRECIOS FIJOS GAS'!$B$28</f>
        <v>8.2855999999999999E-2</v>
      </c>
      <c r="F2051" s="8">
        <f>'PRECIOS FIJOS GAS'!$J$12</f>
        <v>1.3487073561643836</v>
      </c>
    </row>
    <row r="2052" spans="1:6">
      <c r="A2052" s="3" t="str">
        <f t="shared" si="1024"/>
        <v>RL04NOVIEMBRE-25ESTABLE N3</v>
      </c>
      <c r="B2052" s="41" t="s">
        <v>72</v>
      </c>
      <c r="C2052" s="3" t="s">
        <v>121</v>
      </c>
      <c r="D2052" s="38" t="str">
        <f>W33</f>
        <v>NOVIEMBRE-25</v>
      </c>
      <c r="E2052" s="8">
        <f>'PRECIOS FIJOS GAS'!$B$44</f>
        <v>7.4733999999999995E-2</v>
      </c>
      <c r="F2052" s="8">
        <f>'PRECIOS FIJOS GAS'!$J$12</f>
        <v>1.3487073561643836</v>
      </c>
    </row>
    <row r="2053" spans="1:6">
      <c r="A2053" s="3" t="str">
        <f t="shared" si="1024"/>
        <v>RL04NOVIEMBRE-25DINAMICA N1</v>
      </c>
      <c r="B2053" s="41" t="s">
        <v>82</v>
      </c>
      <c r="C2053" s="3" t="s">
        <v>121</v>
      </c>
      <c r="D2053" s="38" t="str">
        <f>W33</f>
        <v>NOVIEMBRE-25</v>
      </c>
      <c r="E2053" s="58" cm="1">
        <f t="array" ref="E2053">VLOOKUP('.'!D2053,'PRECIOS INDEX GAS'!$J$8:$K$20,2,0)+_xlfn.IFS('.'!B2053="DINAMICA N1",VLOOKUP('.'!C2053,'PRECIOS INDEX GAS'!$A$8:$B$20,2,0),'.'!B2053="DINAMICA N2",VLOOKUP('.'!C2053,'PRECIOS INDEX GAS'!$A$24:$B$36,2,0),'.'!B2053="DINAMICA N3",VLOOKUP('.'!C2053,'PRECIOS INDEX GAS'!$A$40:$B$52,2,0))</f>
        <v>6.8389666666666668E-2</v>
      </c>
      <c r="F2053" s="8">
        <f>'PRECIOS FIJOS GAS'!$J$12</f>
        <v>1.3487073561643836</v>
      </c>
    </row>
    <row r="2054" spans="1:6">
      <c r="A2054" s="3" t="str">
        <f t="shared" si="1024"/>
        <v>RL04NOVIEMBRE-25DINAMICA N2</v>
      </c>
      <c r="B2054" s="41" t="s">
        <v>83</v>
      </c>
      <c r="C2054" s="3" t="s">
        <v>121</v>
      </c>
      <c r="D2054" s="38" t="str">
        <f>W33</f>
        <v>NOVIEMBRE-25</v>
      </c>
      <c r="E2054" s="58" cm="1">
        <f t="array" ref="E2054">VLOOKUP('.'!D2054,'PRECIOS INDEX GAS'!$J$8:$K$20,2,0)+_xlfn.IFS('.'!B2054="DINAMICA N1",VLOOKUP('.'!C2054,'PRECIOS INDEX GAS'!$A$8:$B$20,2,0),'.'!B2054="DINAMICA N2",VLOOKUP('.'!C2054,'PRECIOS INDEX GAS'!$A$24:$B$36,2,0),'.'!B2054="DINAMICA N3",VLOOKUP('.'!C2054,'PRECIOS INDEX GAS'!$A$40:$B$52,2,0))</f>
        <v>6.4328666666666659E-2</v>
      </c>
      <c r="F2054" s="8">
        <f>'PRECIOS FIJOS GAS'!$J$12</f>
        <v>1.3487073561643836</v>
      </c>
    </row>
    <row r="2055" spans="1:6">
      <c r="A2055" s="3" t="str">
        <f t="shared" si="1024"/>
        <v>RL04NOVIEMBRE-25DINAMICA N3</v>
      </c>
      <c r="B2055" s="41" t="s">
        <v>84</v>
      </c>
      <c r="C2055" s="3" t="s">
        <v>121</v>
      </c>
      <c r="D2055" s="38" t="str">
        <f>W33</f>
        <v>NOVIEMBRE-25</v>
      </c>
      <c r="E2055" s="58" cm="1">
        <f t="array" ref="E2055">VLOOKUP('.'!D2055,'PRECIOS INDEX GAS'!$J$8:$K$20,2,0)+_xlfn.IFS('.'!B2055="DINAMICA N1",VLOOKUP('.'!C2055,'PRECIOS INDEX GAS'!$A$8:$B$20,2,0),'.'!B2055="DINAMICA N2",VLOOKUP('.'!C2055,'PRECIOS INDEX GAS'!$A$24:$B$36,2,0),'.'!B2055="DINAMICA N3",VLOOKUP('.'!C2055,'PRECIOS INDEX GAS'!$A$40:$B$52,2,0))</f>
        <v>5.6206666666666669E-2</v>
      </c>
      <c r="F2055" s="8">
        <f>'PRECIOS FIJOS GAS'!$J$12</f>
        <v>1.3487073561643836</v>
      </c>
    </row>
    <row r="2056" spans="1:6">
      <c r="A2056" s="3" t="str">
        <f t="shared" si="1024"/>
        <v>RL05NOVIEMBRE-25ESTABLE N1</v>
      </c>
      <c r="B2056" s="41" t="s">
        <v>70</v>
      </c>
      <c r="C2056" s="3" t="s">
        <v>407</v>
      </c>
      <c r="D2056" s="38" t="str">
        <f>W33</f>
        <v>NOVIEMBRE-25</v>
      </c>
      <c r="E2056" s="8">
        <f>'PRECIOS FIJOS GAS'!$B$19</f>
        <v>7.4672000000000002E-2</v>
      </c>
      <c r="F2056" s="8">
        <f>'PRECIOS FIJOS GAS'!$J$13</f>
        <v>7.527074128767123</v>
      </c>
    </row>
    <row r="2057" spans="1:6">
      <c r="A2057" s="3" t="str">
        <f t="shared" si="1024"/>
        <v>RL05NOVIEMBRE-25ESTABLE N2</v>
      </c>
      <c r="B2057" s="41" t="s">
        <v>71</v>
      </c>
      <c r="C2057" s="3" t="s">
        <v>407</v>
      </c>
      <c r="D2057" s="38" t="str">
        <f>W33</f>
        <v>NOVIEMBRE-25</v>
      </c>
      <c r="E2057" s="8">
        <f>'PRECIOS FIJOS GAS'!$B$35</f>
        <v>7.3657E-2</v>
      </c>
      <c r="F2057" s="8">
        <f>'PRECIOS FIJOS GAS'!$J$13</f>
        <v>7.527074128767123</v>
      </c>
    </row>
    <row r="2058" spans="1:6">
      <c r="A2058" s="3" t="str">
        <f t="shared" si="1024"/>
        <v>RL05NOVIEMBRE-25ESTABLE N3</v>
      </c>
      <c r="B2058" s="41" t="s">
        <v>72</v>
      </c>
      <c r="C2058" s="3" t="s">
        <v>407</v>
      </c>
      <c r="D2058" s="38" t="str">
        <f>W33</f>
        <v>NOVIEMBRE-25</v>
      </c>
      <c r="E2058" s="8">
        <f>'PRECIOS FIJOS GAS'!$B$51</f>
        <v>7.2641999999999998E-2</v>
      </c>
      <c r="F2058" s="8">
        <f>'PRECIOS FIJOS GAS'!$J$13</f>
        <v>7.527074128767123</v>
      </c>
    </row>
    <row r="2059" spans="1:6">
      <c r="A2059" s="3" t="str">
        <f t="shared" si="1024"/>
        <v>RL05NOVIEMBRE-25DINAMICA N1</v>
      </c>
      <c r="B2059" s="41" t="s">
        <v>82</v>
      </c>
      <c r="C2059" s="3" t="s">
        <v>407</v>
      </c>
      <c r="D2059" s="38" t="str">
        <f>W33</f>
        <v>NOVIEMBRE-25</v>
      </c>
      <c r="E2059" s="58" cm="1">
        <f t="array" ref="E2059">VLOOKUP('.'!D2059,'PRECIOS INDEX GAS'!$J$8:$K$20,2,0)+_xlfn.IFS('.'!B2059="DINAMICA N1",VLOOKUP('.'!C2059,'PRECIOS INDEX GAS'!$A$8:$B$20,2,0),'.'!B2059="DINAMICA N2",VLOOKUP('.'!C2059,'PRECIOS INDEX GAS'!$A$24:$B$36,2,0),'.'!B2059="DINAMICA N3",VLOOKUP('.'!C2059,'PRECIOS INDEX GAS'!$A$40:$B$52,2,0))</f>
        <v>5.6144666666666662E-2</v>
      </c>
      <c r="F2059" s="8">
        <f>'PRECIOS FIJOS GAS'!$J$13</f>
        <v>7.527074128767123</v>
      </c>
    </row>
    <row r="2060" spans="1:6">
      <c r="A2060" s="3" t="str">
        <f t="shared" si="1024"/>
        <v>RL05NOVIEMBRE-25DINAMICA N2</v>
      </c>
      <c r="B2060" s="41" t="s">
        <v>83</v>
      </c>
      <c r="C2060" s="3" t="s">
        <v>407</v>
      </c>
      <c r="D2060" s="38" t="str">
        <f>W33</f>
        <v>NOVIEMBRE-25</v>
      </c>
      <c r="E2060" s="58" cm="1">
        <f t="array" ref="E2060">VLOOKUP('.'!D2060,'PRECIOS INDEX GAS'!$J$8:$K$20,2,0)+_xlfn.IFS('.'!B2060="DINAMICA N1",VLOOKUP('.'!C2060,'PRECIOS INDEX GAS'!$A$8:$B$20,2,0),'.'!B2060="DINAMICA N2",VLOOKUP('.'!C2060,'PRECIOS INDEX GAS'!$A$24:$B$36,2,0),'.'!B2060="DINAMICA N3",VLOOKUP('.'!C2060,'PRECIOS INDEX GAS'!$A$40:$B$52,2,0))</f>
        <v>5.512966666666666E-2</v>
      </c>
      <c r="F2060" s="8">
        <f>'PRECIOS FIJOS GAS'!$J$13</f>
        <v>7.527074128767123</v>
      </c>
    </row>
    <row r="2061" spans="1:6">
      <c r="A2061" s="3" t="str">
        <f t="shared" si="1024"/>
        <v>RL05NOVIEMBRE-25DINAMICA N3</v>
      </c>
      <c r="B2061" s="41" t="s">
        <v>84</v>
      </c>
      <c r="C2061" s="3" t="s">
        <v>407</v>
      </c>
      <c r="D2061" s="38" t="str">
        <f>W33</f>
        <v>NOVIEMBRE-25</v>
      </c>
      <c r="E2061" s="58" cm="1">
        <f t="array" ref="E2061">VLOOKUP('.'!D2061,'PRECIOS INDEX GAS'!$J$8:$K$20,2,0)+_xlfn.IFS('.'!B2061="DINAMICA N1",VLOOKUP('.'!C2061,'PRECIOS INDEX GAS'!$A$8:$B$20,2,0),'.'!B2061="DINAMICA N2",VLOOKUP('.'!C2061,'PRECIOS INDEX GAS'!$A$24:$B$36,2,0),'.'!B2061="DINAMICA N3",VLOOKUP('.'!C2061,'PRECIOS INDEX GAS'!$A$40:$B$52,2,0))</f>
        <v>5.4114666666666665E-2</v>
      </c>
      <c r="F2061" s="8">
        <f>'PRECIOS FIJOS GAS'!$J$13</f>
        <v>7.527074128767123</v>
      </c>
    </row>
    <row r="2062" spans="1:6">
      <c r="A2062" s="3" t="str">
        <f t="shared" si="1024"/>
        <v>RL06NOVIEMBRE-25ESTABLE N1</v>
      </c>
      <c r="B2062" s="41" t="s">
        <v>70</v>
      </c>
      <c r="C2062" s="3" t="s">
        <v>408</v>
      </c>
      <c r="D2062" s="38" t="str">
        <f>W33</f>
        <v>NOVIEMBRE-25</v>
      </c>
      <c r="E2062" s="8">
        <f>'PRECIOS FIJOS GAS'!$B$20</f>
        <v>6.6526000000000002E-2</v>
      </c>
      <c r="F2062" s="8">
        <f>'PRECIOS FIJOS GAS'!$J$14</f>
        <v>36.208825117808217</v>
      </c>
    </row>
    <row r="2063" spans="1:6">
      <c r="A2063" s="3" t="str">
        <f t="shared" si="1024"/>
        <v>RL06NOVIEMBRE-25ESTABLE N2</v>
      </c>
      <c r="B2063" s="41" t="s">
        <v>71</v>
      </c>
      <c r="C2063" s="3" t="s">
        <v>408</v>
      </c>
      <c r="D2063" s="38" t="str">
        <f>W33</f>
        <v>NOVIEMBRE-25</v>
      </c>
      <c r="E2063" s="8">
        <f>'PRECIOS FIJOS GAS'!$B$36</f>
        <v>6.5511E-2</v>
      </c>
      <c r="F2063" s="8">
        <f>'PRECIOS FIJOS GAS'!$J$14</f>
        <v>36.208825117808217</v>
      </c>
    </row>
    <row r="2064" spans="1:6">
      <c r="A2064" s="3" t="str">
        <f t="shared" si="1024"/>
        <v>RL06NOVIEMBRE-25ESTABLE N3</v>
      </c>
      <c r="B2064" s="41" t="s">
        <v>72</v>
      </c>
      <c r="C2064" s="3" t="s">
        <v>408</v>
      </c>
      <c r="D2064" s="38" t="str">
        <f>W33</f>
        <v>NOVIEMBRE-25</v>
      </c>
      <c r="E2064" s="8">
        <f>'PRECIOS FIJOS GAS'!$B$52</f>
        <v>6.4495999999999998E-2</v>
      </c>
      <c r="F2064" s="8">
        <f>'PRECIOS FIJOS GAS'!$J$14</f>
        <v>36.208825117808217</v>
      </c>
    </row>
    <row r="2065" spans="1:6">
      <c r="A2065" s="3" t="str">
        <f t="shared" si="1024"/>
        <v>RL06NOVIEMBRE-25DINAMICA N1</v>
      </c>
      <c r="B2065" s="41" t="s">
        <v>82</v>
      </c>
      <c r="C2065" s="3" t="s">
        <v>408</v>
      </c>
      <c r="D2065" s="38" t="str">
        <f>W33</f>
        <v>NOVIEMBRE-25</v>
      </c>
      <c r="E2065" s="58" cm="1">
        <f t="array" ref="E2065">VLOOKUP('.'!D2065,'PRECIOS INDEX GAS'!$J$8:$K$20,2,0)+_xlfn.IFS('.'!B2065="DINAMICA N1",VLOOKUP('.'!C2065,'PRECIOS INDEX GAS'!$A$8:$B$20,2,0),'.'!B2065="DINAMICA N2",VLOOKUP('.'!C2065,'PRECIOS INDEX GAS'!$A$24:$B$36,2,0),'.'!B2065="DINAMICA N3",VLOOKUP('.'!C2065,'PRECIOS INDEX GAS'!$A$40:$B$52,2,0))</f>
        <v>4.7998666666666662E-2</v>
      </c>
      <c r="F2065" s="8">
        <f>'PRECIOS FIJOS GAS'!$J$14</f>
        <v>36.208825117808217</v>
      </c>
    </row>
    <row r="2066" spans="1:6">
      <c r="A2066" s="3" t="str">
        <f t="shared" si="1024"/>
        <v>RL06NOVIEMBRE-25DINAMICA N2</v>
      </c>
      <c r="B2066" s="41" t="s">
        <v>83</v>
      </c>
      <c r="C2066" s="3" t="s">
        <v>408</v>
      </c>
      <c r="D2066" s="38" t="str">
        <f>W33</f>
        <v>NOVIEMBRE-25</v>
      </c>
      <c r="E2066" s="58" cm="1">
        <f t="array" ref="E2066">VLOOKUP('.'!D2066,'PRECIOS INDEX GAS'!$J$8:$K$20,2,0)+_xlfn.IFS('.'!B2066="DINAMICA N1",VLOOKUP('.'!C2066,'PRECIOS INDEX GAS'!$A$8:$B$20,2,0),'.'!B2066="DINAMICA N2",VLOOKUP('.'!C2066,'PRECIOS INDEX GAS'!$A$24:$B$36,2,0),'.'!B2066="DINAMICA N3",VLOOKUP('.'!C2066,'PRECIOS INDEX GAS'!$A$40:$B$52,2,0))</f>
        <v>4.698366666666666E-2</v>
      </c>
      <c r="F2066" s="8">
        <f>'PRECIOS FIJOS GAS'!$J$14</f>
        <v>36.208825117808217</v>
      </c>
    </row>
    <row r="2067" spans="1:6">
      <c r="A2067" s="3" t="str">
        <f t="shared" si="1024"/>
        <v>RL06NOVIEMBRE-25DINAMICA N3</v>
      </c>
      <c r="B2067" s="41" t="s">
        <v>84</v>
      </c>
      <c r="C2067" s="3" t="s">
        <v>408</v>
      </c>
      <c r="D2067" s="38" t="str">
        <f>W33</f>
        <v>NOVIEMBRE-25</v>
      </c>
      <c r="E2067" s="58" cm="1">
        <f t="array" ref="E2067">VLOOKUP('.'!D2067,'PRECIOS INDEX GAS'!$J$8:$K$20,2,0)+_xlfn.IFS('.'!B2067="DINAMICA N1",VLOOKUP('.'!C2067,'PRECIOS INDEX GAS'!$A$8:$B$20,2,0),'.'!B2067="DINAMICA N2",VLOOKUP('.'!C2067,'PRECIOS INDEX GAS'!$A$24:$B$36,2,0),'.'!B2067="DINAMICA N3",VLOOKUP('.'!C2067,'PRECIOS INDEX GAS'!$A$40:$B$52,2,0))</f>
        <v>4.5968666666666665E-2</v>
      </c>
      <c r="F2067" s="8">
        <f>'PRECIOS FIJOS GAS'!$J$14</f>
        <v>36.208825117808217</v>
      </c>
    </row>
    <row r="2068" spans="1:6">
      <c r="A2068" s="3" t="str">
        <f>C2068&amp;D2068&amp;B2068</f>
        <v>RL01DICIEMBRE-25ESTABLE N1</v>
      </c>
      <c r="B2068" s="41" t="s">
        <v>70</v>
      </c>
      <c r="C2068" s="3" t="s">
        <v>118</v>
      </c>
      <c r="D2068" s="38" t="str">
        <f>W34</f>
        <v>DICIEMBRE-25</v>
      </c>
      <c r="E2068" s="8">
        <f>'PRECIOS FIJOS GAS'!$B$9</f>
        <v>0.10957500000000001</v>
      </c>
      <c r="F2068" s="8">
        <f>'PRECIOS FIJOS GAS'!$J$9</f>
        <v>7.3335194520547944E-2</v>
      </c>
    </row>
    <row r="2069" spans="1:6">
      <c r="A2069" s="3" t="str">
        <f t="shared" ref="A2069:A2085" si="1025">C2069&amp;D2069&amp;B2069</f>
        <v>RL01DICIEMBRE-25ESTABLE N2</v>
      </c>
      <c r="B2069" s="41" t="s">
        <v>71</v>
      </c>
      <c r="C2069" s="3" t="s">
        <v>118</v>
      </c>
      <c r="D2069" s="38" t="str">
        <f>W34</f>
        <v>DICIEMBRE-25</v>
      </c>
      <c r="E2069" s="8">
        <f>'PRECIOS FIJOS GAS'!$B$25</f>
        <v>9.7392000000000006E-2</v>
      </c>
      <c r="F2069" s="8">
        <f>'PRECIOS FIJOS GAS'!$J$9</f>
        <v>7.3335194520547944E-2</v>
      </c>
    </row>
    <row r="2070" spans="1:6">
      <c r="A2070" s="3" t="str">
        <f t="shared" si="1025"/>
        <v>RL01DICIEMBRE-25ESTABLE N3</v>
      </c>
      <c r="B2070" s="41" t="s">
        <v>72</v>
      </c>
      <c r="C2070" s="3" t="s">
        <v>118</v>
      </c>
      <c r="D2070" s="38" t="str">
        <f>W34</f>
        <v>DICIEMBRE-25</v>
      </c>
      <c r="E2070" s="8">
        <f>'PRECIOS FIJOS GAS'!$B$41</f>
        <v>8.7239999999999998E-2</v>
      </c>
      <c r="F2070" s="8">
        <f>'PRECIOS FIJOS GAS'!$J$9</f>
        <v>7.3335194520547944E-2</v>
      </c>
    </row>
    <row r="2071" spans="1:6">
      <c r="A2071" s="3" t="str">
        <f t="shared" si="1025"/>
        <v>RL01DICIEMBRE-25DINAMICA N1</v>
      </c>
      <c r="B2071" s="41" t="s">
        <v>82</v>
      </c>
      <c r="C2071" s="3" t="s">
        <v>118</v>
      </c>
      <c r="D2071" s="38" t="str">
        <f>W34</f>
        <v>DICIEMBRE-25</v>
      </c>
      <c r="E2071" s="58" cm="1">
        <f t="array" ref="E2071">VLOOKUP('.'!D2071,'PRECIOS INDEX GAS'!$J$8:$K$20,2,0)+_xlfn.IFS('.'!B2071="DINAMICA N1",VLOOKUP('.'!C2071,'PRECIOS INDEX GAS'!$A$8:$B$20,2,0),'.'!B2071="DINAMICA N2",VLOOKUP('.'!C2071,'PRECIOS INDEX GAS'!$A$24:$B$36,2,0),'.'!B2071="DINAMICA N3",VLOOKUP('.'!C2071,'PRECIOS INDEX GAS'!$A$40:$B$52,2,0))</f>
        <v>8.8595645161290329E-2</v>
      </c>
      <c r="F2071" s="8">
        <f>'PRECIOS FIJOS GAS'!$J$9</f>
        <v>7.3335194520547944E-2</v>
      </c>
    </row>
    <row r="2072" spans="1:6">
      <c r="A2072" s="3" t="str">
        <f t="shared" si="1025"/>
        <v>RL01DICIEMBRE-25DINAMICA N2</v>
      </c>
      <c r="B2072" s="41" t="s">
        <v>83</v>
      </c>
      <c r="C2072" s="3" t="s">
        <v>118</v>
      </c>
      <c r="D2072" s="38" t="str">
        <f>W34</f>
        <v>DICIEMBRE-25</v>
      </c>
      <c r="E2072" s="58" cm="1">
        <f t="array" ref="E2072">VLOOKUP('.'!D2072,'PRECIOS INDEX GAS'!$J$8:$K$20,2,0)+_xlfn.IFS('.'!B2072="DINAMICA N1",VLOOKUP('.'!C2072,'PRECIOS INDEX GAS'!$A$8:$B$20,2,0),'.'!B2072="DINAMICA N2",VLOOKUP('.'!C2072,'PRECIOS INDEX GAS'!$A$24:$B$36,2,0),'.'!B2072="DINAMICA N3",VLOOKUP('.'!C2072,'PRECIOS INDEX GAS'!$A$40:$B$52,2,0))</f>
        <v>7.641264516129033E-2</v>
      </c>
      <c r="F2072" s="8">
        <f>'PRECIOS FIJOS GAS'!$J$9</f>
        <v>7.3335194520547944E-2</v>
      </c>
    </row>
    <row r="2073" spans="1:6">
      <c r="A2073" s="3" t="str">
        <f t="shared" si="1025"/>
        <v>RL01DICIEMBRE-25DINAMICA N3</v>
      </c>
      <c r="B2073" s="41" t="s">
        <v>84</v>
      </c>
      <c r="C2073" s="3" t="s">
        <v>118</v>
      </c>
      <c r="D2073" s="38" t="str">
        <f>W34</f>
        <v>DICIEMBRE-25</v>
      </c>
      <c r="E2073" s="58" cm="1">
        <f t="array" ref="E2073">VLOOKUP('.'!D2073,'PRECIOS INDEX GAS'!$J$8:$K$20,2,0)+_xlfn.IFS('.'!B2073="DINAMICA N1",VLOOKUP('.'!C2073,'PRECIOS INDEX GAS'!$A$8:$B$20,2,0),'.'!B2073="DINAMICA N2",VLOOKUP('.'!C2073,'PRECIOS INDEX GAS'!$A$24:$B$36,2,0),'.'!B2073="DINAMICA N3",VLOOKUP('.'!C2073,'PRECIOS INDEX GAS'!$A$40:$B$52,2,0))</f>
        <v>6.6260645161290321E-2</v>
      </c>
      <c r="F2073" s="8">
        <f>'PRECIOS FIJOS GAS'!$J$9</f>
        <v>7.3335194520547944E-2</v>
      </c>
    </row>
    <row r="2074" spans="1:6">
      <c r="A2074" s="3" t="str">
        <f t="shared" si="1025"/>
        <v>RL02DICIEMBRE-25ESTABLE N1</v>
      </c>
      <c r="B2074" s="41" t="s">
        <v>70</v>
      </c>
      <c r="C2074" s="3" t="s">
        <v>119</v>
      </c>
      <c r="D2074" s="38" t="str">
        <f>W34</f>
        <v>DICIEMBRE-25</v>
      </c>
      <c r="E2074" s="8">
        <f>'PRECIOS FIJOS GAS'!$B$10</f>
        <v>0.10750700000000001</v>
      </c>
      <c r="F2074" s="8">
        <f>'PRECIOS FIJOS GAS'!$J$10</f>
        <v>0.19099350136986301</v>
      </c>
    </row>
    <row r="2075" spans="1:6">
      <c r="A2075" s="3" t="str">
        <f t="shared" si="1025"/>
        <v>RL02DICIEMBRE-25ESTABLE N2</v>
      </c>
      <c r="B2075" s="41" t="s">
        <v>71</v>
      </c>
      <c r="C2075" s="3" t="s">
        <v>119</v>
      </c>
      <c r="D2075" s="38" t="str">
        <f>W34</f>
        <v>DICIEMBRE-25</v>
      </c>
      <c r="E2075" s="8">
        <f>'PRECIOS FIJOS GAS'!$B$26</f>
        <v>9.5324000000000006E-2</v>
      </c>
      <c r="F2075" s="8">
        <f>'PRECIOS FIJOS GAS'!$J$10</f>
        <v>0.19099350136986301</v>
      </c>
    </row>
    <row r="2076" spans="1:6">
      <c r="A2076" s="3" t="str">
        <f t="shared" si="1025"/>
        <v>RL02DICIEMBRE-25ESTABLE N3</v>
      </c>
      <c r="B2076" s="41" t="s">
        <v>72</v>
      </c>
      <c r="C2076" s="3" t="s">
        <v>119</v>
      </c>
      <c r="D2076" s="38" t="str">
        <f>W34</f>
        <v>DICIEMBRE-25</v>
      </c>
      <c r="E2076" s="8">
        <f>'PRECIOS FIJOS GAS'!$B$42</f>
        <v>8.5171999999999998E-2</v>
      </c>
      <c r="F2076" s="8">
        <f>'PRECIOS FIJOS GAS'!$J$10</f>
        <v>0.19099350136986301</v>
      </c>
    </row>
    <row r="2077" spans="1:6">
      <c r="A2077" s="3" t="str">
        <f t="shared" si="1025"/>
        <v>RL02DICIEMBRE-25DINAMICA N1</v>
      </c>
      <c r="B2077" s="41" t="s">
        <v>82</v>
      </c>
      <c r="C2077" s="3" t="s">
        <v>119</v>
      </c>
      <c r="D2077" s="38" t="str">
        <f>W34</f>
        <v>DICIEMBRE-25</v>
      </c>
      <c r="E2077" s="58" cm="1">
        <f t="array" ref="E2077">VLOOKUP('.'!D2077,'PRECIOS INDEX GAS'!$J$8:$K$20,2,0)+_xlfn.IFS('.'!B2077="DINAMICA N1",VLOOKUP('.'!C2077,'PRECIOS INDEX GAS'!$A$8:$B$20,2,0),'.'!B2077="DINAMICA N2",VLOOKUP('.'!C2077,'PRECIOS INDEX GAS'!$A$24:$B$36,2,0),'.'!B2077="DINAMICA N3",VLOOKUP('.'!C2077,'PRECIOS INDEX GAS'!$A$40:$B$52,2,0))</f>
        <v>8.6527645161290329E-2</v>
      </c>
      <c r="F2077" s="8">
        <f>'PRECIOS FIJOS GAS'!$J$10</f>
        <v>0.19099350136986301</v>
      </c>
    </row>
    <row r="2078" spans="1:6">
      <c r="A2078" s="3" t="str">
        <f t="shared" si="1025"/>
        <v>RL02DICIEMBRE-25DINAMICA N2</v>
      </c>
      <c r="B2078" s="41" t="s">
        <v>83</v>
      </c>
      <c r="C2078" s="3" t="s">
        <v>119</v>
      </c>
      <c r="D2078" s="38" t="str">
        <f>W34</f>
        <v>DICIEMBRE-25</v>
      </c>
      <c r="E2078" s="58" cm="1">
        <f t="array" ref="E2078">VLOOKUP('.'!D2078,'PRECIOS INDEX GAS'!$J$8:$K$20,2,0)+_xlfn.IFS('.'!B2078="DINAMICA N1",VLOOKUP('.'!C2078,'PRECIOS INDEX GAS'!$A$8:$B$20,2,0),'.'!B2078="DINAMICA N2",VLOOKUP('.'!C2078,'PRECIOS INDEX GAS'!$A$24:$B$36,2,0),'.'!B2078="DINAMICA N3",VLOOKUP('.'!C2078,'PRECIOS INDEX GAS'!$A$40:$B$52,2,0))</f>
        <v>7.4344645161290329E-2</v>
      </c>
      <c r="F2078" s="8">
        <f>'PRECIOS FIJOS GAS'!$J$10</f>
        <v>0.19099350136986301</v>
      </c>
    </row>
    <row r="2079" spans="1:6">
      <c r="A2079" s="3" t="str">
        <f t="shared" si="1025"/>
        <v>RL02DICIEMBRE-25DINAMICA N3</v>
      </c>
      <c r="B2079" s="41" t="s">
        <v>84</v>
      </c>
      <c r="C2079" s="3" t="s">
        <v>119</v>
      </c>
      <c r="D2079" s="38" t="str">
        <f>W34</f>
        <v>DICIEMBRE-25</v>
      </c>
      <c r="E2079" s="58" cm="1">
        <f t="array" ref="E2079">VLOOKUP('.'!D2079,'PRECIOS INDEX GAS'!$J$8:$K$20,2,0)+_xlfn.IFS('.'!B2079="DINAMICA N1",VLOOKUP('.'!C2079,'PRECIOS INDEX GAS'!$A$8:$B$20,2,0),'.'!B2079="DINAMICA N2",VLOOKUP('.'!C2079,'PRECIOS INDEX GAS'!$A$24:$B$36,2,0),'.'!B2079="DINAMICA N3",VLOOKUP('.'!C2079,'PRECIOS INDEX GAS'!$A$40:$B$52,2,0))</f>
        <v>6.4192645161290335E-2</v>
      </c>
      <c r="F2079" s="8">
        <f>'PRECIOS FIJOS GAS'!$J$10</f>
        <v>0.19099350136986301</v>
      </c>
    </row>
    <row r="2080" spans="1:6">
      <c r="A2080" s="3" t="str">
        <f t="shared" si="1025"/>
        <v>RL03DICIEMBRE-25ESTABLE N1</v>
      </c>
      <c r="B2080" s="41" t="s">
        <v>70</v>
      </c>
      <c r="C2080" s="3" t="s">
        <v>120</v>
      </c>
      <c r="D2080" s="38" t="str">
        <f>W34</f>
        <v>DICIEMBRE-25</v>
      </c>
      <c r="E2080" s="8">
        <f>'PRECIOS FIJOS GAS'!$B$11</f>
        <v>9.7009999999999999E-2</v>
      </c>
      <c r="F2080" s="8">
        <f>'PRECIOS FIJOS GAS'!$J$11</f>
        <v>0.50484024109589043</v>
      </c>
    </row>
    <row r="2081" spans="1:6">
      <c r="A2081" s="3" t="str">
        <f t="shared" si="1025"/>
        <v>RL03DICIEMBRE-25ESTABLE N2</v>
      </c>
      <c r="B2081" s="41" t="s">
        <v>71</v>
      </c>
      <c r="C2081" s="3" t="s">
        <v>120</v>
      </c>
      <c r="D2081" s="38" t="str">
        <f>W34</f>
        <v>DICIEMBRE-25</v>
      </c>
      <c r="E2081" s="8">
        <f>'PRECIOS FIJOS GAS'!$B$27</f>
        <v>8.6858000000000005E-2</v>
      </c>
      <c r="F2081" s="8">
        <f>'PRECIOS FIJOS GAS'!$J$11</f>
        <v>0.50484024109589043</v>
      </c>
    </row>
    <row r="2082" spans="1:6">
      <c r="A2082" s="3" t="str">
        <f t="shared" si="1025"/>
        <v>RL03DICIEMBRE-25ESTABLE N3</v>
      </c>
      <c r="B2082" s="41" t="s">
        <v>72</v>
      </c>
      <c r="C2082" s="3" t="s">
        <v>120</v>
      </c>
      <c r="D2082" s="38" t="str">
        <f>W34</f>
        <v>DICIEMBRE-25</v>
      </c>
      <c r="E2082" s="8">
        <f>'PRECIOS FIJOS GAS'!$B$43</f>
        <v>7.7720999999999998E-2</v>
      </c>
      <c r="F2082" s="8">
        <f>'PRECIOS FIJOS GAS'!$J$11</f>
        <v>0.50484024109589043</v>
      </c>
    </row>
    <row r="2083" spans="1:6">
      <c r="A2083" s="3" t="str">
        <f t="shared" si="1025"/>
        <v>RL03DICIEMBRE-25DINAMICA N1</v>
      </c>
      <c r="B2083" s="41" t="s">
        <v>82</v>
      </c>
      <c r="C2083" s="3" t="s">
        <v>120</v>
      </c>
      <c r="D2083" s="38" t="str">
        <f>W34</f>
        <v>DICIEMBRE-25</v>
      </c>
      <c r="E2083" s="58" cm="1">
        <f t="array" ref="E2083">VLOOKUP('.'!D2083,'PRECIOS INDEX GAS'!$J$8:$K$20,2,0)+_xlfn.IFS('.'!B2083="DINAMICA N1",VLOOKUP('.'!C2083,'PRECIOS INDEX GAS'!$A$8:$B$20,2,0),'.'!B2083="DINAMICA N2",VLOOKUP('.'!C2083,'PRECIOS INDEX GAS'!$A$24:$B$36,2,0),'.'!B2083="DINAMICA N3",VLOOKUP('.'!C2083,'PRECIOS INDEX GAS'!$A$40:$B$52,2,0))</f>
        <v>7.6030645161290322E-2</v>
      </c>
      <c r="F2083" s="8">
        <f>'PRECIOS FIJOS GAS'!$J$11</f>
        <v>0.50484024109589043</v>
      </c>
    </row>
    <row r="2084" spans="1:6">
      <c r="A2084" s="3" t="str">
        <f t="shared" si="1025"/>
        <v>RL03DICIEMBRE-25DINAMICA N2</v>
      </c>
      <c r="B2084" s="41" t="s">
        <v>83</v>
      </c>
      <c r="C2084" s="3" t="s">
        <v>120</v>
      </c>
      <c r="D2084" s="38" t="str">
        <f>W34</f>
        <v>DICIEMBRE-25</v>
      </c>
      <c r="E2084" s="58" cm="1">
        <f t="array" ref="E2084">VLOOKUP('.'!D2084,'PRECIOS INDEX GAS'!$J$8:$K$20,2,0)+_xlfn.IFS('.'!B2084="DINAMICA N1",VLOOKUP('.'!C2084,'PRECIOS INDEX GAS'!$A$8:$B$20,2,0),'.'!B2084="DINAMICA N2",VLOOKUP('.'!C2084,'PRECIOS INDEX GAS'!$A$24:$B$36,2,0),'.'!B2084="DINAMICA N3",VLOOKUP('.'!C2084,'PRECIOS INDEX GAS'!$A$40:$B$52,2,0))</f>
        <v>6.5878645161290328E-2</v>
      </c>
      <c r="F2084" s="8">
        <f>'PRECIOS FIJOS GAS'!$J$11</f>
        <v>0.50484024109589043</v>
      </c>
    </row>
    <row r="2085" spans="1:6">
      <c r="A2085" s="3" t="str">
        <f t="shared" si="1025"/>
        <v>RL03DICIEMBRE-25DINAMICA N3</v>
      </c>
      <c r="B2085" s="41" t="s">
        <v>84</v>
      </c>
      <c r="C2085" s="3" t="s">
        <v>120</v>
      </c>
      <c r="D2085" s="38" t="str">
        <f>W34</f>
        <v>DICIEMBRE-25</v>
      </c>
      <c r="E2085" s="58" cm="1">
        <f t="array" ref="E2085">VLOOKUP('.'!D2085,'PRECIOS INDEX GAS'!$J$8:$K$20,2,0)+_xlfn.IFS('.'!B2085="DINAMICA N1",VLOOKUP('.'!C2085,'PRECIOS INDEX GAS'!$A$8:$B$20,2,0),'.'!B2085="DINAMICA N2",VLOOKUP('.'!C2085,'PRECIOS INDEX GAS'!$A$24:$B$36,2,0),'.'!B2085="DINAMICA N3",VLOOKUP('.'!C2085,'PRECIOS INDEX GAS'!$A$40:$B$52,2,0))</f>
        <v>5.6741645161290336E-2</v>
      </c>
      <c r="F2085" s="8">
        <f>'PRECIOS FIJOS GAS'!$J$11</f>
        <v>0.50484024109589043</v>
      </c>
    </row>
    <row r="2086" spans="1:6">
      <c r="A2086" s="3" t="str">
        <f>C2086&amp;D2086&amp;B2086</f>
        <v>RL04DICIEMBRE-25ESTABLE N1</v>
      </c>
      <c r="B2086" s="41" t="s">
        <v>70</v>
      </c>
      <c r="C2086" s="3" t="s">
        <v>121</v>
      </c>
      <c r="D2086" s="38" t="str">
        <f>W34</f>
        <v>DICIEMBRE-25</v>
      </c>
      <c r="E2086" s="8">
        <f>'PRECIOS FIJOS GAS'!$B$12</f>
        <v>8.6916999999999994E-2</v>
      </c>
      <c r="F2086" s="8">
        <f>'PRECIOS FIJOS GAS'!$J$12</f>
        <v>1.3487073561643836</v>
      </c>
    </row>
    <row r="2087" spans="1:6">
      <c r="A2087" s="3" t="str">
        <f t="shared" ref="A2087:A2103" si="1026">C2087&amp;D2087&amp;B2087</f>
        <v>RL04DICIEMBRE-25ESTABLE N2</v>
      </c>
      <c r="B2087" s="41" t="s">
        <v>71</v>
      </c>
      <c r="C2087" s="3" t="s">
        <v>121</v>
      </c>
      <c r="D2087" s="38" t="str">
        <f>W34</f>
        <v>DICIEMBRE-25</v>
      </c>
      <c r="E2087" s="8">
        <f>'PRECIOS FIJOS GAS'!$B$28</f>
        <v>8.2855999999999999E-2</v>
      </c>
      <c r="F2087" s="8">
        <f>'PRECIOS FIJOS GAS'!$J$12</f>
        <v>1.3487073561643836</v>
      </c>
    </row>
    <row r="2088" spans="1:6">
      <c r="A2088" s="3" t="str">
        <f t="shared" si="1026"/>
        <v>RL04DICIEMBRE-25ESTABLE N3</v>
      </c>
      <c r="B2088" s="41" t="s">
        <v>72</v>
      </c>
      <c r="C2088" s="3" t="s">
        <v>121</v>
      </c>
      <c r="D2088" s="38" t="str">
        <f>W34</f>
        <v>DICIEMBRE-25</v>
      </c>
      <c r="E2088" s="8">
        <f>'PRECIOS FIJOS GAS'!$B$44</f>
        <v>7.4733999999999995E-2</v>
      </c>
      <c r="F2088" s="8">
        <f>'PRECIOS FIJOS GAS'!$J$12</f>
        <v>1.3487073561643836</v>
      </c>
    </row>
    <row r="2089" spans="1:6">
      <c r="A2089" s="3" t="str">
        <f t="shared" si="1026"/>
        <v>RL04DICIEMBRE-25DINAMICA N1</v>
      </c>
      <c r="B2089" s="41" t="s">
        <v>82</v>
      </c>
      <c r="C2089" s="3" t="s">
        <v>121</v>
      </c>
      <c r="D2089" s="38" t="str">
        <f>W34</f>
        <v>DICIEMBRE-25</v>
      </c>
      <c r="E2089" s="58" cm="1">
        <f t="array" ref="E2089">VLOOKUP('.'!D2089,'PRECIOS INDEX GAS'!$J$8:$K$20,2,0)+_xlfn.IFS('.'!B2089="DINAMICA N1",VLOOKUP('.'!C2089,'PRECIOS INDEX GAS'!$A$8:$B$20,2,0),'.'!B2089="DINAMICA N2",VLOOKUP('.'!C2089,'PRECIOS INDEX GAS'!$A$24:$B$36,2,0),'.'!B2089="DINAMICA N3",VLOOKUP('.'!C2089,'PRECIOS INDEX GAS'!$A$40:$B$52,2,0))</f>
        <v>6.5937645161290331E-2</v>
      </c>
      <c r="F2089" s="8">
        <f>'PRECIOS FIJOS GAS'!$J$12</f>
        <v>1.3487073561643836</v>
      </c>
    </row>
    <row r="2090" spans="1:6">
      <c r="A2090" s="3" t="str">
        <f t="shared" si="1026"/>
        <v>RL04DICIEMBRE-25DINAMICA N2</v>
      </c>
      <c r="B2090" s="41" t="s">
        <v>83</v>
      </c>
      <c r="C2090" s="3" t="s">
        <v>121</v>
      </c>
      <c r="D2090" s="38" t="str">
        <f>W34</f>
        <v>DICIEMBRE-25</v>
      </c>
      <c r="E2090" s="58" cm="1">
        <f t="array" ref="E2090">VLOOKUP('.'!D2090,'PRECIOS INDEX GAS'!$J$8:$K$20,2,0)+_xlfn.IFS('.'!B2090="DINAMICA N1",VLOOKUP('.'!C2090,'PRECIOS INDEX GAS'!$A$8:$B$20,2,0),'.'!B2090="DINAMICA N2",VLOOKUP('.'!C2090,'PRECIOS INDEX GAS'!$A$24:$B$36,2,0),'.'!B2090="DINAMICA N3",VLOOKUP('.'!C2090,'PRECIOS INDEX GAS'!$A$40:$B$52,2,0))</f>
        <v>6.1876645161290329E-2</v>
      </c>
      <c r="F2090" s="8">
        <f>'PRECIOS FIJOS GAS'!$J$12</f>
        <v>1.3487073561643836</v>
      </c>
    </row>
    <row r="2091" spans="1:6">
      <c r="A2091" s="3" t="str">
        <f t="shared" si="1026"/>
        <v>RL04DICIEMBRE-25DINAMICA N3</v>
      </c>
      <c r="B2091" s="41" t="s">
        <v>84</v>
      </c>
      <c r="C2091" s="3" t="s">
        <v>121</v>
      </c>
      <c r="D2091" s="38" t="str">
        <f>W34</f>
        <v>DICIEMBRE-25</v>
      </c>
      <c r="E2091" s="58" cm="1">
        <f t="array" ref="E2091">VLOOKUP('.'!D2091,'PRECIOS INDEX GAS'!$J$8:$K$20,2,0)+_xlfn.IFS('.'!B2091="DINAMICA N1",VLOOKUP('.'!C2091,'PRECIOS INDEX GAS'!$A$8:$B$20,2,0),'.'!B2091="DINAMICA N2",VLOOKUP('.'!C2091,'PRECIOS INDEX GAS'!$A$24:$B$36,2,0),'.'!B2091="DINAMICA N3",VLOOKUP('.'!C2091,'PRECIOS INDEX GAS'!$A$40:$B$52,2,0))</f>
        <v>5.3754645161290332E-2</v>
      </c>
      <c r="F2091" s="8">
        <f>'PRECIOS FIJOS GAS'!$J$12</f>
        <v>1.3487073561643836</v>
      </c>
    </row>
    <row r="2092" spans="1:6">
      <c r="A2092" s="3" t="str">
        <f t="shared" si="1026"/>
        <v>RL05DICIEMBRE-25ESTABLE N1</v>
      </c>
      <c r="B2092" s="41" t="s">
        <v>70</v>
      </c>
      <c r="C2092" s="3" t="s">
        <v>407</v>
      </c>
      <c r="D2092" s="38" t="str">
        <f>W34</f>
        <v>DICIEMBRE-25</v>
      </c>
      <c r="E2092" s="8">
        <f>'PRECIOS FIJOS GAS'!$B$19</f>
        <v>7.4672000000000002E-2</v>
      </c>
      <c r="F2092" s="8">
        <f>'PRECIOS FIJOS GAS'!$J$13</f>
        <v>7.527074128767123</v>
      </c>
    </row>
    <row r="2093" spans="1:6">
      <c r="A2093" s="3" t="str">
        <f t="shared" si="1026"/>
        <v>RL05DICIEMBRE-25ESTABLE N2</v>
      </c>
      <c r="B2093" s="41" t="s">
        <v>71</v>
      </c>
      <c r="C2093" s="3" t="s">
        <v>407</v>
      </c>
      <c r="D2093" s="38" t="str">
        <f>W34</f>
        <v>DICIEMBRE-25</v>
      </c>
      <c r="E2093" s="8">
        <f>'PRECIOS FIJOS GAS'!$B$35</f>
        <v>7.3657E-2</v>
      </c>
      <c r="F2093" s="8">
        <f>'PRECIOS FIJOS GAS'!$J$13</f>
        <v>7.527074128767123</v>
      </c>
    </row>
    <row r="2094" spans="1:6">
      <c r="A2094" s="3" t="str">
        <f t="shared" si="1026"/>
        <v>RL05DICIEMBRE-25ESTABLE N3</v>
      </c>
      <c r="B2094" s="41" t="s">
        <v>72</v>
      </c>
      <c r="C2094" s="3" t="s">
        <v>407</v>
      </c>
      <c r="D2094" s="38" t="str">
        <f>W34</f>
        <v>DICIEMBRE-25</v>
      </c>
      <c r="E2094" s="8">
        <f>'PRECIOS FIJOS GAS'!$B$51</f>
        <v>7.2641999999999998E-2</v>
      </c>
      <c r="F2094" s="8">
        <f>'PRECIOS FIJOS GAS'!$J$13</f>
        <v>7.527074128767123</v>
      </c>
    </row>
    <row r="2095" spans="1:6">
      <c r="A2095" s="3" t="str">
        <f t="shared" si="1026"/>
        <v>RL05DICIEMBRE-25DINAMICA N1</v>
      </c>
      <c r="B2095" s="41" t="s">
        <v>82</v>
      </c>
      <c r="C2095" s="3" t="s">
        <v>407</v>
      </c>
      <c r="D2095" s="38" t="str">
        <f>W34</f>
        <v>DICIEMBRE-25</v>
      </c>
      <c r="E2095" s="58" cm="1">
        <f t="array" ref="E2095">VLOOKUP('.'!D2095,'PRECIOS INDEX GAS'!$J$8:$K$20,2,0)+_xlfn.IFS('.'!B2095="DINAMICA N1",VLOOKUP('.'!C2095,'PRECIOS INDEX GAS'!$A$8:$B$20,2,0),'.'!B2095="DINAMICA N2",VLOOKUP('.'!C2095,'PRECIOS INDEX GAS'!$A$24:$B$36,2,0),'.'!B2095="DINAMICA N3",VLOOKUP('.'!C2095,'PRECIOS INDEX GAS'!$A$40:$B$52,2,0))</f>
        <v>5.3692645161290325E-2</v>
      </c>
      <c r="F2095" s="8">
        <f>'PRECIOS FIJOS GAS'!$J$13</f>
        <v>7.527074128767123</v>
      </c>
    </row>
    <row r="2096" spans="1:6">
      <c r="A2096" s="3" t="str">
        <f t="shared" si="1026"/>
        <v>RL05DICIEMBRE-25DINAMICA N2</v>
      </c>
      <c r="B2096" s="41" t="s">
        <v>83</v>
      </c>
      <c r="C2096" s="3" t="s">
        <v>407</v>
      </c>
      <c r="D2096" s="38" t="str">
        <f>W34</f>
        <v>DICIEMBRE-25</v>
      </c>
      <c r="E2096" s="58" cm="1">
        <f t="array" ref="E2096">VLOOKUP('.'!D2096,'PRECIOS INDEX GAS'!$J$8:$K$20,2,0)+_xlfn.IFS('.'!B2096="DINAMICA N1",VLOOKUP('.'!C2096,'PRECIOS INDEX GAS'!$A$8:$B$20,2,0),'.'!B2096="DINAMICA N2",VLOOKUP('.'!C2096,'PRECIOS INDEX GAS'!$A$24:$B$36,2,0),'.'!B2096="DINAMICA N3",VLOOKUP('.'!C2096,'PRECIOS INDEX GAS'!$A$40:$B$52,2,0))</f>
        <v>5.267764516129033E-2</v>
      </c>
      <c r="F2096" s="8">
        <f>'PRECIOS FIJOS GAS'!$J$13</f>
        <v>7.527074128767123</v>
      </c>
    </row>
    <row r="2097" spans="1:20">
      <c r="A2097" s="3" t="str">
        <f t="shared" si="1026"/>
        <v>RL05DICIEMBRE-25DINAMICA N3</v>
      </c>
      <c r="B2097" s="41" t="s">
        <v>84</v>
      </c>
      <c r="C2097" s="3" t="s">
        <v>407</v>
      </c>
      <c r="D2097" s="38" t="str">
        <f>W34</f>
        <v>DICIEMBRE-25</v>
      </c>
      <c r="E2097" s="58" cm="1">
        <f t="array" ref="E2097">VLOOKUP('.'!D2097,'PRECIOS INDEX GAS'!$J$8:$K$20,2,0)+_xlfn.IFS('.'!B2097="DINAMICA N1",VLOOKUP('.'!C2097,'PRECIOS INDEX GAS'!$A$8:$B$20,2,0),'.'!B2097="DINAMICA N2",VLOOKUP('.'!C2097,'PRECIOS INDEX GAS'!$A$24:$B$36,2,0),'.'!B2097="DINAMICA N3",VLOOKUP('.'!C2097,'PRECIOS INDEX GAS'!$A$40:$B$52,2,0))</f>
        <v>5.1662645161290335E-2</v>
      </c>
      <c r="F2097" s="8">
        <f>'PRECIOS FIJOS GAS'!$J$13</f>
        <v>7.527074128767123</v>
      </c>
    </row>
    <row r="2098" spans="1:20">
      <c r="A2098" s="3" t="str">
        <f t="shared" si="1026"/>
        <v>RL06DICIEMBRE-25ESTABLE N1</v>
      </c>
      <c r="B2098" s="41" t="s">
        <v>70</v>
      </c>
      <c r="C2098" s="3" t="s">
        <v>408</v>
      </c>
      <c r="D2098" s="38" t="str">
        <f>W34</f>
        <v>DICIEMBRE-25</v>
      </c>
      <c r="E2098" s="8">
        <f>'PRECIOS FIJOS GAS'!$B$20</f>
        <v>6.6526000000000002E-2</v>
      </c>
      <c r="F2098" s="8">
        <f>'PRECIOS FIJOS GAS'!$J$14</f>
        <v>36.208825117808217</v>
      </c>
    </row>
    <row r="2099" spans="1:20">
      <c r="A2099" s="3" t="str">
        <f t="shared" si="1026"/>
        <v>RL06DICIEMBRE-25ESTABLE N2</v>
      </c>
      <c r="B2099" s="41" t="s">
        <v>71</v>
      </c>
      <c r="C2099" s="3" t="s">
        <v>408</v>
      </c>
      <c r="D2099" s="38" t="str">
        <f>W34</f>
        <v>DICIEMBRE-25</v>
      </c>
      <c r="E2099" s="8">
        <f>'PRECIOS FIJOS GAS'!$B$36</f>
        <v>6.5511E-2</v>
      </c>
      <c r="F2099" s="8">
        <f>'PRECIOS FIJOS GAS'!$J$14</f>
        <v>36.208825117808217</v>
      </c>
    </row>
    <row r="2100" spans="1:20">
      <c r="A2100" s="3" t="str">
        <f t="shared" si="1026"/>
        <v>RL06DICIEMBRE-25ESTABLE N3</v>
      </c>
      <c r="B2100" s="41" t="s">
        <v>72</v>
      </c>
      <c r="C2100" s="3" t="s">
        <v>408</v>
      </c>
      <c r="D2100" s="38" t="str">
        <f>W34</f>
        <v>DICIEMBRE-25</v>
      </c>
      <c r="E2100" s="8">
        <f>'PRECIOS FIJOS GAS'!$B$52</f>
        <v>6.4495999999999998E-2</v>
      </c>
      <c r="F2100" s="8">
        <f>'PRECIOS FIJOS GAS'!$J$14</f>
        <v>36.208825117808217</v>
      </c>
    </row>
    <row r="2101" spans="1:20">
      <c r="A2101" s="3" t="str">
        <f t="shared" si="1026"/>
        <v>RL06DICIEMBRE-25DINAMICA N1</v>
      </c>
      <c r="B2101" s="41" t="s">
        <v>82</v>
      </c>
      <c r="C2101" s="3" t="s">
        <v>408</v>
      </c>
      <c r="D2101" s="38" t="str">
        <f>W34</f>
        <v>DICIEMBRE-25</v>
      </c>
      <c r="E2101" s="58" cm="1">
        <f t="array" ref="E2101">VLOOKUP('.'!D2101,'PRECIOS INDEX GAS'!$J$8:$K$20,2,0)+_xlfn.IFS('.'!B2101="DINAMICA N1",VLOOKUP('.'!C2101,'PRECIOS INDEX GAS'!$A$8:$B$20,2,0),'.'!B2101="DINAMICA N2",VLOOKUP('.'!C2101,'PRECIOS INDEX GAS'!$A$24:$B$36,2,0),'.'!B2101="DINAMICA N3",VLOOKUP('.'!C2101,'PRECIOS INDEX GAS'!$A$40:$B$52,2,0))</f>
        <v>4.5546645161290332E-2</v>
      </c>
      <c r="F2101" s="8">
        <f>'PRECIOS FIJOS GAS'!$J$14</f>
        <v>36.208825117808217</v>
      </c>
    </row>
    <row r="2102" spans="1:20">
      <c r="A2102" s="3" t="str">
        <f t="shared" si="1026"/>
        <v>RL06DICIEMBRE-25DINAMICA N2</v>
      </c>
      <c r="B2102" s="41" t="s">
        <v>83</v>
      </c>
      <c r="C2102" s="3" t="s">
        <v>408</v>
      </c>
      <c r="D2102" s="38" t="str">
        <f>W34</f>
        <v>DICIEMBRE-25</v>
      </c>
      <c r="E2102" s="58" cm="1">
        <f t="array" ref="E2102">VLOOKUP('.'!D2102,'PRECIOS INDEX GAS'!$J$8:$K$20,2,0)+_xlfn.IFS('.'!B2102="DINAMICA N1",VLOOKUP('.'!C2102,'PRECIOS INDEX GAS'!$A$8:$B$20,2,0),'.'!B2102="DINAMICA N2",VLOOKUP('.'!C2102,'PRECIOS INDEX GAS'!$A$24:$B$36,2,0),'.'!B2102="DINAMICA N3",VLOOKUP('.'!C2102,'PRECIOS INDEX GAS'!$A$40:$B$52,2,0))</f>
        <v>4.453164516129033E-2</v>
      </c>
      <c r="F2102" s="8">
        <f>'PRECIOS FIJOS GAS'!$J$14</f>
        <v>36.208825117808217</v>
      </c>
    </row>
    <row r="2103" spans="1:20">
      <c r="A2103" s="3" t="str">
        <f t="shared" si="1026"/>
        <v>RL06DICIEMBRE-25DINAMICA N3</v>
      </c>
      <c r="B2103" s="41" t="s">
        <v>84</v>
      </c>
      <c r="C2103" s="3" t="s">
        <v>408</v>
      </c>
      <c r="D2103" s="38" t="str">
        <f>W34</f>
        <v>DICIEMBRE-25</v>
      </c>
      <c r="E2103" s="58" cm="1">
        <f t="array" ref="E2103">VLOOKUP('.'!D2103,'PRECIOS INDEX GAS'!$J$8:$K$20,2,0)+_xlfn.IFS('.'!B2103="DINAMICA N1",VLOOKUP('.'!C2103,'PRECIOS INDEX GAS'!$A$8:$B$20,2,0),'.'!B2103="DINAMICA N2",VLOOKUP('.'!C2103,'PRECIOS INDEX GAS'!$A$24:$B$36,2,0),'.'!B2103="DINAMICA N3",VLOOKUP('.'!C2103,'PRECIOS INDEX GAS'!$A$40:$B$52,2,0))</f>
        <v>4.3516645161290335E-2</v>
      </c>
      <c r="F2103" s="8">
        <f>'PRECIOS FIJOS GAS'!$J$14</f>
        <v>36.208825117808217</v>
      </c>
    </row>
    <row r="2104" spans="1:20">
      <c r="A2104" s="3" t="str">
        <f>C2104&amp;D2104&amp;B2104</f>
        <v>RL01ENERO-26ESTABLE PLUS N1</v>
      </c>
      <c r="B2104" s="41" t="s">
        <v>73</v>
      </c>
      <c r="C2104" s="3" t="s">
        <v>118</v>
      </c>
      <c r="D2104" s="38" t="str">
        <f>W23</f>
        <v>ENERO-26</v>
      </c>
      <c r="E2104" s="8">
        <f>'PRECIOS FIJOS GAS'!$B$59</f>
        <v>9.0021000000000004E-2</v>
      </c>
      <c r="F2104" s="8">
        <f>'PRECIOS FIJOS GAS'!$J$59</f>
        <v>0.78566396164383556</v>
      </c>
      <c r="T2104" s="38" t="str">
        <f>W23</f>
        <v>ENERO-26</v>
      </c>
    </row>
    <row r="2105" spans="1:20">
      <c r="A2105" s="3" t="str">
        <f t="shared" ref="A2105:A2121" si="1027">C2105&amp;D2105&amp;B2105</f>
        <v>RL01ENERO-26ESTABLE PLUS N2</v>
      </c>
      <c r="B2105" s="41" t="s">
        <v>74</v>
      </c>
      <c r="C2105" s="3" t="s">
        <v>118</v>
      </c>
      <c r="D2105" s="38" t="str">
        <f>W23</f>
        <v>ENERO-26</v>
      </c>
      <c r="E2105" s="8">
        <f>'PRECIOS FIJOS GAS'!$B$75</f>
        <v>8.2915000000000003E-2</v>
      </c>
      <c r="F2105" s="8">
        <f>'PRECIOS FIJOS GAS'!$J$75</f>
        <v>0.4021023178082192</v>
      </c>
      <c r="T2105" s="3" t="s">
        <v>85</v>
      </c>
    </row>
    <row r="2106" spans="1:20">
      <c r="A2106" s="3" t="str">
        <f t="shared" si="1027"/>
        <v>RL01ENERO-26ESTABLE PLUS N3</v>
      </c>
      <c r="B2106" s="41" t="s">
        <v>75</v>
      </c>
      <c r="C2106" s="3" t="s">
        <v>118</v>
      </c>
      <c r="D2106" s="38" t="str">
        <f>W23</f>
        <v>ENERO-26</v>
      </c>
      <c r="E2106" s="8">
        <f>'PRECIOS FIJOS GAS'!$B$91</f>
        <v>7.7473E-2</v>
      </c>
      <c r="F2106" s="8">
        <f>'PRECIOS FIJOS GAS'!$J$91</f>
        <v>0.2925132767123288</v>
      </c>
      <c r="T2106" s="3" t="s">
        <v>86</v>
      </c>
    </row>
    <row r="2107" spans="1:20">
      <c r="A2107" s="3" t="str">
        <f t="shared" si="1027"/>
        <v>RL01ENERO-26DINAMICA PLUS N1</v>
      </c>
      <c r="B2107" s="41" t="s">
        <v>372</v>
      </c>
      <c r="C2107" s="3" t="s">
        <v>118</v>
      </c>
      <c r="D2107" s="38" t="str">
        <f>W23</f>
        <v>ENERO-26</v>
      </c>
      <c r="E2107" s="58" cm="1">
        <f t="array" ref="E2107">VLOOKUP('.'!D2107,'PRECIOS INDEX GAS'!$J$8:$K$20,2,0)+_xlfn.IFS('.'!B2107="DINAMICA PLUS N1",VLOOKUP('.'!C2107,'PRECIOS INDEX GAS'!$A$59:$B$71,2,0),'.'!B2107="DINAMICA PLUS N2",VLOOKUP('.'!C2107,'PRECIOS INDEX GAS'!$A$75:$B$87,2,0),'.'!B2107="DINAMICA PLUS N3",VLOOKUP('.'!C2107,'PRECIOS INDEX GAS'!$A$91:$B$103,2,0))</f>
        <v>7.6494225806451613E-2</v>
      </c>
      <c r="F2107" s="8">
        <f>'PRECIOS FIJOS GAS'!$J$59</f>
        <v>0.78566396164383556</v>
      </c>
      <c r="T2107" s="3" t="s">
        <v>87</v>
      </c>
    </row>
    <row r="2108" spans="1:20">
      <c r="A2108" s="3" t="str">
        <f t="shared" si="1027"/>
        <v>RL01ENERO-26DINAMICA PLUS N2</v>
      </c>
      <c r="B2108" s="41" t="s">
        <v>373</v>
      </c>
      <c r="C2108" s="3" t="s">
        <v>118</v>
      </c>
      <c r="D2108" s="38" t="str">
        <f>W23</f>
        <v>ENERO-26</v>
      </c>
      <c r="E2108" s="58" cm="1">
        <f t="array" ref="E2108">VLOOKUP('.'!D2108,'PRECIOS INDEX GAS'!$J$8:$K$20,2,0)+_xlfn.IFS('.'!B2108="DINAMICA PLUS N1",VLOOKUP('.'!C2108,'PRECIOS INDEX GAS'!$A$59:$B$71,2,0),'.'!B2108="DINAMICA PLUS N2",VLOOKUP('.'!C2108,'PRECIOS INDEX GAS'!$A$75:$B$87,2,0),'.'!B2108="DINAMICA PLUS N3",VLOOKUP('.'!C2108,'PRECIOS INDEX GAS'!$A$91:$B$103,2,0))</f>
        <v>6.9388225806451626E-2</v>
      </c>
      <c r="F2108" s="8">
        <f>'PRECIOS FIJOS GAS'!$J$75</f>
        <v>0.4021023178082192</v>
      </c>
      <c r="T2108" s="3" t="s">
        <v>88</v>
      </c>
    </row>
    <row r="2109" spans="1:20">
      <c r="A2109" s="3" t="str">
        <f t="shared" si="1027"/>
        <v>RL01ENERO-26DINAMICA PLUS N3</v>
      </c>
      <c r="B2109" s="41" t="s">
        <v>374</v>
      </c>
      <c r="C2109" s="3" t="s">
        <v>118</v>
      </c>
      <c r="D2109" s="38" t="str">
        <f>W23</f>
        <v>ENERO-26</v>
      </c>
      <c r="E2109" s="58" cm="1">
        <f t="array" ref="E2109">VLOOKUP('.'!D2109,'PRECIOS INDEX GAS'!$J$8:$K$20,2,0)+_xlfn.IFS('.'!B2109="DINAMICA PLUS N1",VLOOKUP('.'!C2109,'PRECIOS INDEX GAS'!$A$59:$B$71,2,0),'.'!B2109="DINAMICA PLUS N2",VLOOKUP('.'!C2109,'PRECIOS INDEX GAS'!$A$75:$B$87,2,0),'.'!B2109="DINAMICA PLUS N3",VLOOKUP('.'!C2109,'PRECIOS INDEX GAS'!$A$91:$B$103,2,0))</f>
        <v>6.3946225806451623E-2</v>
      </c>
      <c r="F2109" s="8">
        <f>'PRECIOS FIJOS GAS'!$J$91</f>
        <v>0.2925132767123288</v>
      </c>
      <c r="T2109" s="3" t="s">
        <v>59</v>
      </c>
    </row>
    <row r="2110" spans="1:20">
      <c r="A2110" s="3" t="str">
        <f t="shared" si="1027"/>
        <v>RL02ENERO-26ESTABLE PLUS N1</v>
      </c>
      <c r="B2110" s="41" t="s">
        <v>73</v>
      </c>
      <c r="C2110" s="3" t="s">
        <v>119</v>
      </c>
      <c r="D2110" s="38" t="str">
        <f>W23</f>
        <v>ENERO-26</v>
      </c>
      <c r="E2110" s="8">
        <f>'PRECIOS FIJOS GAS'!$B$60</f>
        <v>8.6035E-2</v>
      </c>
      <c r="F2110" s="8">
        <f>'PRECIOS FIJOS GAS'!$J$60</f>
        <v>0.90332226849315067</v>
      </c>
      <c r="T2110" s="3" t="s">
        <v>60</v>
      </c>
    </row>
    <row r="2111" spans="1:20">
      <c r="A2111" s="3" t="str">
        <f t="shared" si="1027"/>
        <v>RL02ENERO-26ESTABLE PLUS N2</v>
      </c>
      <c r="B2111" s="41" t="s">
        <v>74</v>
      </c>
      <c r="C2111" s="3" t="s">
        <v>119</v>
      </c>
      <c r="D2111" s="38" t="str">
        <f>W23</f>
        <v>ENERO-26</v>
      </c>
      <c r="E2111" s="8">
        <f>'PRECIOS FIJOS GAS'!$B$76</f>
        <v>8.0766000000000004E-2</v>
      </c>
      <c r="F2111" s="8">
        <f>'PRECIOS FIJOS GAS'!$J$76</f>
        <v>0.51976062465753425</v>
      </c>
      <c r="T2111" s="3" t="s">
        <v>61</v>
      </c>
    </row>
    <row r="2112" spans="1:20">
      <c r="A2112" s="3" t="str">
        <f t="shared" si="1027"/>
        <v>RL02ENERO-26ESTABLE PLUS N3</v>
      </c>
      <c r="B2112" s="41" t="s">
        <v>75</v>
      </c>
      <c r="C2112" s="3" t="s">
        <v>119</v>
      </c>
      <c r="D2112" s="38" t="str">
        <f>W23</f>
        <v>ENERO-26</v>
      </c>
      <c r="E2112" s="8">
        <f>'PRECIOS FIJOS GAS'!$B$92</f>
        <v>7.6238E-2</v>
      </c>
      <c r="F2112" s="8">
        <f>'PRECIOS FIJOS GAS'!$J$92</f>
        <v>0.41017158356164385</v>
      </c>
      <c r="T2112" s="3" t="s">
        <v>63</v>
      </c>
    </row>
    <row r="2113" spans="1:20">
      <c r="A2113" s="3" t="str">
        <f t="shared" si="1027"/>
        <v>RL02ENERO-26DINAMICA PLUS N1</v>
      </c>
      <c r="B2113" s="41" t="s">
        <v>372</v>
      </c>
      <c r="C2113" s="3" t="s">
        <v>119</v>
      </c>
      <c r="D2113" s="38" t="str">
        <f>W23</f>
        <v>ENERO-26</v>
      </c>
      <c r="E2113" s="58" cm="1">
        <f t="array" ref="E2113">VLOOKUP('.'!D2113,'PRECIOS INDEX GAS'!$J$8:$K$20,2,0)+_xlfn.IFS('.'!B2113="DINAMICA PLUS N1",VLOOKUP('.'!C2113,'PRECIOS INDEX GAS'!$A$59:$B$71,2,0),'.'!B2113="DINAMICA PLUS N2",VLOOKUP('.'!C2113,'PRECIOS INDEX GAS'!$A$75:$B$87,2,0),'.'!B2113="DINAMICA PLUS N3",VLOOKUP('.'!C2113,'PRECIOS INDEX GAS'!$A$91:$B$103,2,0))</f>
        <v>7.2508225806451609E-2</v>
      </c>
      <c r="F2113" s="8">
        <f>'PRECIOS FIJOS GAS'!$J$60</f>
        <v>0.90332226849315067</v>
      </c>
      <c r="T2113" s="3" t="s">
        <v>66</v>
      </c>
    </row>
    <row r="2114" spans="1:20">
      <c r="A2114" s="3" t="str">
        <f t="shared" si="1027"/>
        <v>RL02ENERO-26DINAMICA PLUS N2</v>
      </c>
      <c r="B2114" s="41" t="s">
        <v>373</v>
      </c>
      <c r="C2114" s="3" t="s">
        <v>119</v>
      </c>
      <c r="D2114" s="38" t="str">
        <f>W23</f>
        <v>ENERO-26</v>
      </c>
      <c r="E2114" s="58" cm="1">
        <f t="array" ref="E2114">VLOOKUP('.'!D2114,'PRECIOS INDEX GAS'!$J$8:$K$20,2,0)+_xlfn.IFS('.'!B2114="DINAMICA PLUS N1",VLOOKUP('.'!C2114,'PRECIOS INDEX GAS'!$A$59:$B$71,2,0),'.'!B2114="DINAMICA PLUS N2",VLOOKUP('.'!C2114,'PRECIOS INDEX GAS'!$A$75:$B$87,2,0),'.'!B2114="DINAMICA PLUS N3",VLOOKUP('.'!C2114,'PRECIOS INDEX GAS'!$A$91:$B$103,2,0))</f>
        <v>6.7239225806451614E-2</v>
      </c>
      <c r="F2114" s="8">
        <f>'PRECIOS FIJOS GAS'!$J$76</f>
        <v>0.51976062465753425</v>
      </c>
      <c r="T2114" s="3" t="s">
        <v>67</v>
      </c>
    </row>
    <row r="2115" spans="1:20">
      <c r="A2115" s="3" t="str">
        <f t="shared" si="1027"/>
        <v>RL02ENERO-26DINAMICA PLUS N3</v>
      </c>
      <c r="B2115" s="41" t="s">
        <v>374</v>
      </c>
      <c r="C2115" s="3" t="s">
        <v>119</v>
      </c>
      <c r="D2115" s="38" t="str">
        <f>W23</f>
        <v>ENERO-26</v>
      </c>
      <c r="E2115" s="58" cm="1">
        <f t="array" ref="E2115">VLOOKUP('.'!D2115,'PRECIOS INDEX GAS'!$J$8:$K$20,2,0)+_xlfn.IFS('.'!B2115="DINAMICA PLUS N1",VLOOKUP('.'!C2115,'PRECIOS INDEX GAS'!$A$59:$B$71,2,0),'.'!B2115="DINAMICA PLUS N2",VLOOKUP('.'!C2115,'PRECIOS INDEX GAS'!$A$75:$B$87,2,0),'.'!B2115="DINAMICA PLUS N3",VLOOKUP('.'!C2115,'PRECIOS INDEX GAS'!$A$91:$B$103,2,0))</f>
        <v>6.2711225806451609E-2</v>
      </c>
      <c r="F2115" s="8">
        <f>'PRECIOS FIJOS GAS'!$J$92</f>
        <v>0.41017158356164385</v>
      </c>
      <c r="T2115" s="3" t="s">
        <v>68</v>
      </c>
    </row>
    <row r="2116" spans="1:20">
      <c r="A2116" s="3" t="str">
        <f t="shared" si="1027"/>
        <v>RL03ENERO-26ESTABLE PLUS N1</v>
      </c>
      <c r="B2116" s="41" t="s">
        <v>73</v>
      </c>
      <c r="C2116" s="3" t="s">
        <v>120</v>
      </c>
      <c r="D2116" s="38" t="str">
        <f>W23</f>
        <v>ENERO-26</v>
      </c>
      <c r="E2116" s="8">
        <f>'PRECIOS FIJOS GAS'!$B$61</f>
        <v>8.1811999999999996E-2</v>
      </c>
      <c r="F2116" s="8">
        <f>'PRECIOS FIJOS GAS'!$J$61</f>
        <v>1.217169008219178</v>
      </c>
    </row>
    <row r="2117" spans="1:20">
      <c r="A2117" s="3" t="str">
        <f t="shared" si="1027"/>
        <v>RL03ENERO-26ESTABLE PLUS N2</v>
      </c>
      <c r="B2117" s="41" t="s">
        <v>74</v>
      </c>
      <c r="C2117" s="3" t="s">
        <v>120</v>
      </c>
      <c r="D2117" s="38" t="str">
        <f>W23</f>
        <v>ENERO-26</v>
      </c>
      <c r="E2117" s="8">
        <f>'PRECIOS FIJOS GAS'!$B$77</f>
        <v>7.6065999999999995E-2</v>
      </c>
      <c r="F2117" s="8">
        <f>'PRECIOS FIJOS GAS'!$J$77</f>
        <v>0.83360736438356164</v>
      </c>
    </row>
    <row r="2118" spans="1:20">
      <c r="A2118" s="3" t="str">
        <f t="shared" si="1027"/>
        <v>RL03ENERO-26ESTABLE PLUS N3</v>
      </c>
      <c r="B2118" s="41" t="s">
        <v>75</v>
      </c>
      <c r="C2118" s="3" t="s">
        <v>120</v>
      </c>
      <c r="D2118" s="38" t="str">
        <f>W23</f>
        <v>ENERO-26</v>
      </c>
      <c r="E2118" s="8">
        <f>'PRECIOS FIJOS GAS'!$B$93</f>
        <v>7.2847999999999996E-2</v>
      </c>
      <c r="F2118" s="8">
        <f>'PRECIOS FIJOS GAS'!$J$93</f>
        <v>0.72401832328767124</v>
      </c>
    </row>
    <row r="2119" spans="1:20">
      <c r="A2119" s="3" t="str">
        <f t="shared" si="1027"/>
        <v>RL03ENERO-26DINAMICA PLUS N1</v>
      </c>
      <c r="B2119" s="41" t="s">
        <v>372</v>
      </c>
      <c r="C2119" s="3" t="s">
        <v>120</v>
      </c>
      <c r="D2119" s="38" t="str">
        <f>W23</f>
        <v>ENERO-26</v>
      </c>
      <c r="E2119" s="58" cm="1">
        <f t="array" ref="E2119">VLOOKUP('.'!D2119,'PRECIOS INDEX GAS'!$J$8:$K$20,2,0)+_xlfn.IFS('.'!B2119="DINAMICA PLUS N1",VLOOKUP('.'!C2119,'PRECIOS INDEX GAS'!$A$59:$B$71,2,0),'.'!B2119="DINAMICA PLUS N2",VLOOKUP('.'!C2119,'PRECIOS INDEX GAS'!$A$75:$B$87,2,0),'.'!B2119="DINAMICA PLUS N3",VLOOKUP('.'!C2119,'PRECIOS INDEX GAS'!$A$91:$B$103,2,0))</f>
        <v>6.8285225806451619E-2</v>
      </c>
      <c r="F2119" s="8">
        <f>'PRECIOS FIJOS GAS'!$J$61</f>
        <v>1.217169008219178</v>
      </c>
    </row>
    <row r="2120" spans="1:20">
      <c r="A2120" s="3" t="str">
        <f t="shared" si="1027"/>
        <v>RL03ENERO-26DINAMICA PLUS N2</v>
      </c>
      <c r="B2120" s="41" t="s">
        <v>373</v>
      </c>
      <c r="C2120" s="3" t="s">
        <v>120</v>
      </c>
      <c r="D2120" s="38" t="str">
        <f>W23</f>
        <v>ENERO-26</v>
      </c>
      <c r="E2120" s="58" cm="1">
        <f t="array" ref="E2120">VLOOKUP('.'!D2120,'PRECIOS INDEX GAS'!$J$8:$K$20,2,0)+_xlfn.IFS('.'!B2120="DINAMICA PLUS N1",VLOOKUP('.'!C2120,'PRECIOS INDEX GAS'!$A$59:$B$71,2,0),'.'!B2120="DINAMICA PLUS N2",VLOOKUP('.'!C2120,'PRECIOS INDEX GAS'!$A$75:$B$87,2,0),'.'!B2120="DINAMICA PLUS N3",VLOOKUP('.'!C2120,'PRECIOS INDEX GAS'!$A$91:$B$103,2,0))</f>
        <v>6.2539225806451618E-2</v>
      </c>
      <c r="F2120" s="8">
        <f>'PRECIOS FIJOS GAS'!$J$77</f>
        <v>0.83360736438356164</v>
      </c>
    </row>
    <row r="2121" spans="1:20">
      <c r="A2121" s="3" t="str">
        <f t="shared" si="1027"/>
        <v>RL03ENERO-26DINAMICA PLUS N3</v>
      </c>
      <c r="B2121" s="41" t="s">
        <v>374</v>
      </c>
      <c r="C2121" s="3" t="s">
        <v>120</v>
      </c>
      <c r="D2121" s="38" t="str">
        <f>W23</f>
        <v>ENERO-26</v>
      </c>
      <c r="E2121" s="58" cm="1">
        <f t="array" ref="E2121">VLOOKUP('.'!D2121,'PRECIOS INDEX GAS'!$J$8:$K$20,2,0)+_xlfn.IFS('.'!B2121="DINAMICA PLUS N1",VLOOKUP('.'!C2121,'PRECIOS INDEX GAS'!$A$59:$B$71,2,0),'.'!B2121="DINAMICA PLUS N2",VLOOKUP('.'!C2121,'PRECIOS INDEX GAS'!$A$75:$B$87,2,0),'.'!B2121="DINAMICA PLUS N3",VLOOKUP('.'!C2121,'PRECIOS INDEX GAS'!$A$91:$B$103,2,0))</f>
        <v>5.9321225806451619E-2</v>
      </c>
      <c r="F2121" s="8">
        <f>'PRECIOS FIJOS GAS'!$J$93</f>
        <v>0.72401832328767124</v>
      </c>
    </row>
    <row r="2122" spans="1:20">
      <c r="A2122" s="3" t="str">
        <f>C2122&amp;D2122&amp;B2122</f>
        <v>RL04ENERO-26ESTABLE PLUS N1</v>
      </c>
      <c r="B2122" s="41" t="s">
        <v>73</v>
      </c>
      <c r="C2122" s="3" t="s">
        <v>121</v>
      </c>
      <c r="D2122" s="38" t="str">
        <f>W23</f>
        <v>ENERO-26</v>
      </c>
      <c r="E2122" s="8">
        <f>'PRECIOS FIJOS GAS'!$B$62</f>
        <v>8.4145999999999999E-2</v>
      </c>
      <c r="F2122" s="8">
        <f>'PRECIOS FIJOS GAS'!$J$62</f>
        <v>2.0610361232876713</v>
      </c>
    </row>
    <row r="2123" spans="1:20">
      <c r="A2123" s="3" t="str">
        <f t="shared" ref="A2123:A2139" si="1028">C2123&amp;D2123&amp;B2123</f>
        <v>RL04ENERO-26ESTABLE PLUS N2</v>
      </c>
      <c r="B2123" s="41" t="s">
        <v>74</v>
      </c>
      <c r="C2123" s="3" t="s">
        <v>121</v>
      </c>
      <c r="D2123" s="38" t="str">
        <f>W23</f>
        <v>ENERO-26</v>
      </c>
      <c r="E2123" s="8">
        <f>'PRECIOS FIJOS GAS'!$B$78</f>
        <v>8.0958000000000002E-2</v>
      </c>
      <c r="F2123" s="8">
        <f>'PRECIOS FIJOS GAS'!$J$78</f>
        <v>1.5815840684931508</v>
      </c>
    </row>
    <row r="2124" spans="1:20">
      <c r="A2124" s="3" t="str">
        <f t="shared" si="1028"/>
        <v>RL04ENERO-26ESTABLE PLUS N3</v>
      </c>
      <c r="B2124" s="41" t="s">
        <v>75</v>
      </c>
      <c r="C2124" s="3" t="s">
        <v>121</v>
      </c>
      <c r="D2124" s="38" t="str">
        <f>W23</f>
        <v>ENERO-26</v>
      </c>
      <c r="E2124" s="8">
        <f>'PRECIOS FIJOS GAS'!$B$94</f>
        <v>7.5394000000000003E-2</v>
      </c>
      <c r="F2124" s="8">
        <f>'PRECIOS FIJOS GAS'!$J$94</f>
        <v>1.5404881780821917</v>
      </c>
    </row>
    <row r="2125" spans="1:20">
      <c r="A2125" s="3" t="str">
        <f t="shared" si="1028"/>
        <v>RL04ENERO-26DINAMICA PLUS N1</v>
      </c>
      <c r="B2125" s="41" t="s">
        <v>372</v>
      </c>
      <c r="C2125" s="3" t="s">
        <v>121</v>
      </c>
      <c r="D2125" s="38" t="str">
        <f>W23</f>
        <v>ENERO-26</v>
      </c>
      <c r="E2125" s="58" cm="1">
        <f t="array" ref="E2125">VLOOKUP('.'!D2125,'PRECIOS INDEX GAS'!$J$8:$K$20,2,0)+_xlfn.IFS('.'!B2125="DINAMICA PLUS N1",VLOOKUP('.'!C2125,'PRECIOS INDEX GAS'!$A$59:$B$71,2,0),'.'!B2125="DINAMICA PLUS N2",VLOOKUP('.'!C2125,'PRECIOS INDEX GAS'!$A$75:$B$87,2,0),'.'!B2125="DINAMICA PLUS N3",VLOOKUP('.'!C2125,'PRECIOS INDEX GAS'!$A$91:$B$103,2,0))</f>
        <v>7.0619225806451608E-2</v>
      </c>
      <c r="F2125" s="8">
        <f>'PRECIOS FIJOS GAS'!$J$62</f>
        <v>2.0610361232876713</v>
      </c>
    </row>
    <row r="2126" spans="1:20">
      <c r="A2126" s="3" t="str">
        <f t="shared" si="1028"/>
        <v>RL04ENERO-26DINAMICA PLUS N2</v>
      </c>
      <c r="B2126" s="41" t="s">
        <v>373</v>
      </c>
      <c r="C2126" s="3" t="s">
        <v>121</v>
      </c>
      <c r="D2126" s="38" t="str">
        <f>W23</f>
        <v>ENERO-26</v>
      </c>
      <c r="E2126" s="58" cm="1">
        <f t="array" ref="E2126">VLOOKUP('.'!D2126,'PRECIOS INDEX GAS'!$J$8:$K$20,2,0)+_xlfn.IFS('.'!B2126="DINAMICA PLUS N1",VLOOKUP('.'!C2126,'PRECIOS INDEX GAS'!$A$59:$B$71,2,0),'.'!B2126="DINAMICA PLUS N2",VLOOKUP('.'!C2126,'PRECIOS INDEX GAS'!$A$75:$B$87,2,0),'.'!B2126="DINAMICA PLUS N3",VLOOKUP('.'!C2126,'PRECIOS INDEX GAS'!$A$91:$B$103,2,0))</f>
        <v>6.7431225806451611E-2</v>
      </c>
      <c r="F2126" s="8">
        <f>'PRECIOS FIJOS GAS'!$J$78</f>
        <v>1.5815840684931508</v>
      </c>
    </row>
    <row r="2127" spans="1:20">
      <c r="A2127" s="3" t="str">
        <f t="shared" si="1028"/>
        <v>RL04ENERO-26DINAMICA PLUS N3</v>
      </c>
      <c r="B2127" s="41" t="s">
        <v>374</v>
      </c>
      <c r="C2127" s="3" t="s">
        <v>121</v>
      </c>
      <c r="D2127" s="38" t="str">
        <f>W23</f>
        <v>ENERO-26</v>
      </c>
      <c r="E2127" s="58" cm="1">
        <f t="array" ref="E2127">VLOOKUP('.'!D2127,'PRECIOS INDEX GAS'!$J$8:$K$20,2,0)+_xlfn.IFS('.'!B2127="DINAMICA PLUS N1",VLOOKUP('.'!C2127,'PRECIOS INDEX GAS'!$A$59:$B$71,2,0),'.'!B2127="DINAMICA PLUS N2",VLOOKUP('.'!C2127,'PRECIOS INDEX GAS'!$A$75:$B$87,2,0),'.'!B2127="DINAMICA PLUS N3",VLOOKUP('.'!C2127,'PRECIOS INDEX GAS'!$A$91:$B$103,2,0))</f>
        <v>6.1867225806451612E-2</v>
      </c>
      <c r="F2127" s="8">
        <f>'PRECIOS FIJOS GAS'!$J$94</f>
        <v>1.5404881780821917</v>
      </c>
    </row>
    <row r="2128" spans="1:20">
      <c r="A2128" s="3" t="str">
        <f t="shared" si="1028"/>
        <v>RL05ENERO-26ESTABLE PLUS N1</v>
      </c>
      <c r="B2128" s="41" t="s">
        <v>73</v>
      </c>
      <c r="C2128" s="3" t="s">
        <v>407</v>
      </c>
      <c r="D2128" s="38" t="str">
        <f>W23</f>
        <v>ENERO-26</v>
      </c>
      <c r="E2128" s="8">
        <f>'PRECIOS FIJOS GAS'!$B$69</f>
        <v>8.0764000000000002E-2</v>
      </c>
      <c r="F2128" s="8">
        <f>'PRECIOS FIJOS GAS'!$J$63</f>
        <v>8.2120056356164373</v>
      </c>
    </row>
    <row r="2129" spans="1:6">
      <c r="A2129" s="3" t="str">
        <f t="shared" si="1028"/>
        <v>RL05ENERO-26ESTABLE PLUS N2</v>
      </c>
      <c r="B2129" s="41" t="s">
        <v>74</v>
      </c>
      <c r="C2129" s="3" t="s">
        <v>407</v>
      </c>
      <c r="D2129" s="38" t="str">
        <f>W23</f>
        <v>ENERO-26</v>
      </c>
      <c r="E2129" s="8">
        <f>'PRECIOS FIJOS GAS'!$B$85</f>
        <v>8.0198000000000005E-2</v>
      </c>
      <c r="F2129" s="8">
        <f>'PRECIOS FIJOS GAS'!$J$79</f>
        <v>7.7051563205479443</v>
      </c>
    </row>
    <row r="2130" spans="1:6">
      <c r="A2130" s="3" t="str">
        <f t="shared" si="1028"/>
        <v>RL05ENERO-26ESTABLE PLUS N3</v>
      </c>
      <c r="B2130" s="41" t="s">
        <v>75</v>
      </c>
      <c r="C2130" s="3" t="s">
        <v>407</v>
      </c>
      <c r="D2130" s="38" t="str">
        <f>W23</f>
        <v>ENERO-26</v>
      </c>
      <c r="E2130" s="8">
        <f>'PRECIOS FIJOS GAS'!$B$101</f>
        <v>7.6613000000000001E-2</v>
      </c>
      <c r="F2130" s="8">
        <f>'PRECIOS FIJOS GAS'!$J$95</f>
        <v>7.636663169863013</v>
      </c>
    </row>
    <row r="2131" spans="1:6">
      <c r="A2131" s="3" t="str">
        <f t="shared" si="1028"/>
        <v>RL05ENERO-26DINAMICA PLUS N1</v>
      </c>
      <c r="B2131" s="41" t="s">
        <v>372</v>
      </c>
      <c r="C2131" s="3" t="s">
        <v>407</v>
      </c>
      <c r="D2131" s="38" t="str">
        <f>W23</f>
        <v>ENERO-26</v>
      </c>
      <c r="E2131" s="58" cm="1">
        <f t="array" ref="E2131">VLOOKUP('.'!D2131,'PRECIOS INDEX GAS'!$J$8:$K$20,2,0)+_xlfn.IFS('.'!B2131="DINAMICA PLUS N1",VLOOKUP('.'!C2131,'PRECIOS INDEX GAS'!$A$59:$B$71,2,0),'.'!B2131="DINAMICA PLUS N2",VLOOKUP('.'!C2131,'PRECIOS INDEX GAS'!$A$75:$B$87,2,0),'.'!B2131="DINAMICA PLUS N3",VLOOKUP('.'!C2131,'PRECIOS INDEX GAS'!$A$91:$B$103,2,0))</f>
        <v>6.7237225806451612E-2</v>
      </c>
      <c r="F2131" s="8">
        <f>'PRECIOS FIJOS GAS'!$J$63</f>
        <v>8.2120056356164373</v>
      </c>
    </row>
    <row r="2132" spans="1:6">
      <c r="A2132" s="3" t="str">
        <f t="shared" si="1028"/>
        <v>RL05ENERO-26DINAMICA PLUS N2</v>
      </c>
      <c r="B2132" s="41" t="s">
        <v>373</v>
      </c>
      <c r="C2132" s="3" t="s">
        <v>407</v>
      </c>
      <c r="D2132" s="38" t="str">
        <f>W23</f>
        <v>ENERO-26</v>
      </c>
      <c r="E2132" s="58" cm="1">
        <f t="array" ref="E2132">VLOOKUP('.'!D2132,'PRECIOS INDEX GAS'!$J$8:$K$20,2,0)+_xlfn.IFS('.'!B2132="DINAMICA PLUS N1",VLOOKUP('.'!C2132,'PRECIOS INDEX GAS'!$A$59:$B$71,2,0),'.'!B2132="DINAMICA PLUS N2",VLOOKUP('.'!C2132,'PRECIOS INDEX GAS'!$A$75:$B$87,2,0),'.'!B2132="DINAMICA PLUS N3",VLOOKUP('.'!C2132,'PRECIOS INDEX GAS'!$A$91:$B$103,2,0))</f>
        <v>6.6671225806451614E-2</v>
      </c>
      <c r="F2132" s="8">
        <f>'PRECIOS FIJOS GAS'!$J$79</f>
        <v>7.7051563205479443</v>
      </c>
    </row>
    <row r="2133" spans="1:6">
      <c r="A2133" s="3" t="str">
        <f t="shared" si="1028"/>
        <v>RL05ENERO-26DINAMICA PLUS N3</v>
      </c>
      <c r="B2133" s="41" t="s">
        <v>374</v>
      </c>
      <c r="C2133" s="3" t="s">
        <v>407</v>
      </c>
      <c r="D2133" s="38" t="str">
        <f>W23</f>
        <v>ENERO-26</v>
      </c>
      <c r="E2133" s="58" cm="1">
        <f t="array" ref="E2133">VLOOKUP('.'!D2133,'PRECIOS INDEX GAS'!$J$8:$K$20,2,0)+_xlfn.IFS('.'!B2133="DINAMICA PLUS N1",VLOOKUP('.'!C2133,'PRECIOS INDEX GAS'!$A$59:$B$71,2,0),'.'!B2133="DINAMICA PLUS N2",VLOOKUP('.'!C2133,'PRECIOS INDEX GAS'!$A$75:$B$87,2,0),'.'!B2133="DINAMICA PLUS N3",VLOOKUP('.'!C2133,'PRECIOS INDEX GAS'!$A$91:$B$103,2,0))</f>
        <v>6.3086225806451623E-2</v>
      </c>
      <c r="F2133" s="8">
        <f>'PRECIOS FIJOS GAS'!$J$95</f>
        <v>7.636663169863013</v>
      </c>
    </row>
    <row r="2134" spans="1:6">
      <c r="A2134" s="3" t="str">
        <f t="shared" si="1028"/>
        <v>RL06ENERO-26ESTABLE PLUS N1</v>
      </c>
      <c r="B2134" s="41" t="s">
        <v>73</v>
      </c>
      <c r="C2134" s="3" t="s">
        <v>408</v>
      </c>
      <c r="D2134" s="38" t="str">
        <f>W23</f>
        <v>ENERO-26</v>
      </c>
      <c r="E2134" s="8">
        <f>'PRECIOS FIJOS GAS'!$B$70</f>
        <v>7.3663000000000006E-2</v>
      </c>
      <c r="F2134" s="8">
        <f>'PRECIOS FIJOS GAS'!$J$64</f>
        <v>36.893757627397264</v>
      </c>
    </row>
    <row r="2135" spans="1:6" ht="13.15" customHeight="1">
      <c r="A2135" s="3" t="str">
        <f t="shared" si="1028"/>
        <v>RL06ENERO-26ESTABLE PLUS N2</v>
      </c>
      <c r="B2135" s="41" t="s">
        <v>74</v>
      </c>
      <c r="C2135" s="3" t="s">
        <v>408</v>
      </c>
      <c r="D2135" s="38" t="str">
        <f>W23</f>
        <v>ENERO-26</v>
      </c>
      <c r="E2135" s="8">
        <f>'PRECIOS FIJOS GAS'!$B$86</f>
        <v>7.0808999999999997E-2</v>
      </c>
      <c r="F2135" s="8">
        <f>'PRECIOS FIJOS GAS'!$J$80</f>
        <v>36.386908312328771</v>
      </c>
    </row>
    <row r="2136" spans="1:6">
      <c r="A2136" s="3" t="str">
        <f t="shared" si="1028"/>
        <v>RL06ENERO-26ESTABLE PLUS N3</v>
      </c>
      <c r="B2136" s="41" t="s">
        <v>75</v>
      </c>
      <c r="C2136" s="3" t="s">
        <v>408</v>
      </c>
      <c r="D2136" s="38" t="str">
        <f>W23</f>
        <v>ENERO-26</v>
      </c>
      <c r="E2136" s="8">
        <f>'PRECIOS FIJOS GAS'!$B$102</f>
        <v>6.8442000000000003E-2</v>
      </c>
      <c r="F2136" s="8">
        <f>'PRECIOS FIJOS GAS'!$J$96</f>
        <v>36.318415161643834</v>
      </c>
    </row>
    <row r="2137" spans="1:6">
      <c r="A2137" s="3" t="str">
        <f t="shared" si="1028"/>
        <v>RL06ENERO-26DINAMICA PLUS N1</v>
      </c>
      <c r="B2137" s="41" t="s">
        <v>372</v>
      </c>
      <c r="C2137" s="3" t="s">
        <v>408</v>
      </c>
      <c r="D2137" s="38" t="str">
        <f>W23</f>
        <v>ENERO-26</v>
      </c>
      <c r="E2137" s="58" cm="1">
        <f t="array" ref="E2137">VLOOKUP('.'!D2137,'PRECIOS INDEX GAS'!$J$8:$K$20,2,0)+_xlfn.IFS('.'!B2137="DINAMICA PLUS N1",VLOOKUP('.'!C2137,'PRECIOS INDEX GAS'!$A$59:$B$71,2,0),'.'!B2137="DINAMICA PLUS N2",VLOOKUP('.'!C2137,'PRECIOS INDEX GAS'!$A$75:$B$87,2,0),'.'!B2137="DINAMICA PLUS N3",VLOOKUP('.'!C2137,'PRECIOS INDEX GAS'!$A$91:$B$103,2,0))</f>
        <v>6.0136225806451615E-2</v>
      </c>
      <c r="F2137" s="8">
        <f>'PRECIOS FIJOS GAS'!$J$64</f>
        <v>36.893757627397264</v>
      </c>
    </row>
    <row r="2138" spans="1:6">
      <c r="A2138" s="3" t="str">
        <f t="shared" si="1028"/>
        <v>RL06ENERO-26DINAMICA PLUS N2</v>
      </c>
      <c r="B2138" s="41" t="s">
        <v>373</v>
      </c>
      <c r="C2138" s="3" t="s">
        <v>408</v>
      </c>
      <c r="D2138" s="38" t="str">
        <f>W23</f>
        <v>ENERO-26</v>
      </c>
      <c r="E2138" s="58" cm="1">
        <f t="array" ref="E2138">VLOOKUP('.'!D2138,'PRECIOS INDEX GAS'!$J$8:$K$20,2,0)+_xlfn.IFS('.'!B2138="DINAMICA PLUS N1",VLOOKUP('.'!C2138,'PRECIOS INDEX GAS'!$A$59:$B$71,2,0),'.'!B2138="DINAMICA PLUS N2",VLOOKUP('.'!C2138,'PRECIOS INDEX GAS'!$A$75:$B$87,2,0),'.'!B2138="DINAMICA PLUS N3",VLOOKUP('.'!C2138,'PRECIOS INDEX GAS'!$A$91:$B$103,2,0))</f>
        <v>5.728222580645162E-2</v>
      </c>
      <c r="F2138" s="8">
        <f>'PRECIOS FIJOS GAS'!$J$80</f>
        <v>36.386908312328771</v>
      </c>
    </row>
    <row r="2139" spans="1:6">
      <c r="A2139" s="3" t="str">
        <f t="shared" si="1028"/>
        <v>RL06ENERO-26DINAMICA PLUS N3</v>
      </c>
      <c r="B2139" s="41" t="s">
        <v>374</v>
      </c>
      <c r="C2139" s="3" t="s">
        <v>408</v>
      </c>
      <c r="D2139" s="38" t="str">
        <f>W23</f>
        <v>ENERO-26</v>
      </c>
      <c r="E2139" s="58" cm="1">
        <f t="array" ref="E2139">VLOOKUP('.'!D2139,'PRECIOS INDEX GAS'!$J$8:$K$20,2,0)+_xlfn.IFS('.'!B2139="DINAMICA PLUS N1",VLOOKUP('.'!C2139,'PRECIOS INDEX GAS'!$A$59:$B$71,2,0),'.'!B2139="DINAMICA PLUS N2",VLOOKUP('.'!C2139,'PRECIOS INDEX GAS'!$A$75:$B$87,2,0),'.'!B2139="DINAMICA PLUS N3",VLOOKUP('.'!C2139,'PRECIOS INDEX GAS'!$A$91:$B$103,2,0))</f>
        <v>5.4915225806451612E-2</v>
      </c>
      <c r="F2139" s="8">
        <f>'PRECIOS FIJOS GAS'!$J$96</f>
        <v>36.318415161643834</v>
      </c>
    </row>
    <row r="2140" spans="1:6">
      <c r="A2140" s="3" t="str">
        <f>C2140&amp;D2140&amp;B2140</f>
        <v>RL01FEBRERO-26ESTABLE PLUS N1</v>
      </c>
      <c r="B2140" s="41" t="s">
        <v>73</v>
      </c>
      <c r="C2140" s="3" t="s">
        <v>118</v>
      </c>
      <c r="D2140" s="38" t="str">
        <f>W24</f>
        <v>FEBRERO-26</v>
      </c>
      <c r="E2140" s="8">
        <f>'PRECIOS FIJOS GAS'!$B$59</f>
        <v>9.0021000000000004E-2</v>
      </c>
      <c r="F2140" s="8">
        <f>'PRECIOS FIJOS GAS'!$J$59</f>
        <v>0.78566396164383556</v>
      </c>
    </row>
    <row r="2141" spans="1:6">
      <c r="A2141" s="3" t="str">
        <f t="shared" ref="A2141:A2157" si="1029">C2141&amp;D2141&amp;B2141</f>
        <v>RL01FEBRERO-26ESTABLE PLUS N2</v>
      </c>
      <c r="B2141" s="41" t="s">
        <v>74</v>
      </c>
      <c r="C2141" s="3" t="s">
        <v>118</v>
      </c>
      <c r="D2141" s="38" t="str">
        <f>W24</f>
        <v>FEBRERO-26</v>
      </c>
      <c r="E2141" s="8">
        <f>'PRECIOS FIJOS GAS'!$B$75</f>
        <v>8.2915000000000003E-2</v>
      </c>
      <c r="F2141" s="8">
        <f>'PRECIOS FIJOS GAS'!$J$75</f>
        <v>0.4021023178082192</v>
      </c>
    </row>
    <row r="2142" spans="1:6">
      <c r="A2142" s="3" t="str">
        <f t="shared" si="1029"/>
        <v>RL01FEBRERO-26ESTABLE PLUS N3</v>
      </c>
      <c r="B2142" s="41" t="s">
        <v>75</v>
      </c>
      <c r="C2142" s="3" t="s">
        <v>118</v>
      </c>
      <c r="D2142" s="38" t="str">
        <f>W24</f>
        <v>FEBRERO-26</v>
      </c>
      <c r="E2142" s="8">
        <f>'PRECIOS FIJOS GAS'!$B$91</f>
        <v>7.7473E-2</v>
      </c>
      <c r="F2142" s="8">
        <f>'PRECIOS FIJOS GAS'!$J$91</f>
        <v>0.2925132767123288</v>
      </c>
    </row>
    <row r="2143" spans="1:6">
      <c r="A2143" s="3" t="str">
        <f t="shared" si="1029"/>
        <v>RL01FEBRERO-26DINAMICA PLUS N1</v>
      </c>
      <c r="B2143" s="41" t="s">
        <v>372</v>
      </c>
      <c r="C2143" s="3" t="s">
        <v>118</v>
      </c>
      <c r="D2143" s="38" t="str">
        <f>W24</f>
        <v>FEBRERO-26</v>
      </c>
      <c r="E2143" s="58" cm="1">
        <f t="array" ref="E2143">VLOOKUP('.'!D2143,'PRECIOS INDEX GAS'!$J$8:$K$20,2,0)+_xlfn.IFS('.'!B2143="DINAMICA PLUS N1",VLOOKUP('.'!C2143,'PRECIOS INDEX GAS'!$A$59:$B$71,2,0),'.'!B2143="DINAMICA PLUS N2",VLOOKUP('.'!C2143,'PRECIOS INDEX GAS'!$A$75:$B$87,2,0),'.'!B2143="DINAMICA PLUS N3",VLOOKUP('.'!C2143,'PRECIOS INDEX GAS'!$A$91:$B$103,2,0))</f>
        <v>7.2997785714285723E-2</v>
      </c>
      <c r="F2143" s="8">
        <f>'PRECIOS FIJOS GAS'!$J$59</f>
        <v>0.78566396164383556</v>
      </c>
    </row>
    <row r="2144" spans="1:6">
      <c r="A2144" s="3" t="str">
        <f t="shared" si="1029"/>
        <v>RL01FEBRERO-26DINAMICA PLUS N2</v>
      </c>
      <c r="B2144" s="41" t="s">
        <v>373</v>
      </c>
      <c r="C2144" s="3" t="s">
        <v>118</v>
      </c>
      <c r="D2144" s="38" t="str">
        <f>W24</f>
        <v>FEBRERO-26</v>
      </c>
      <c r="E2144" s="58" cm="1">
        <f t="array" ref="E2144">VLOOKUP('.'!D2144,'PRECIOS INDEX GAS'!$J$8:$K$20,2,0)+_xlfn.IFS('.'!B2144="DINAMICA PLUS N1",VLOOKUP('.'!C2144,'PRECIOS INDEX GAS'!$A$59:$B$71,2,0),'.'!B2144="DINAMICA PLUS N2",VLOOKUP('.'!C2144,'PRECIOS INDEX GAS'!$A$75:$B$87,2,0),'.'!B2144="DINAMICA PLUS N3",VLOOKUP('.'!C2144,'PRECIOS INDEX GAS'!$A$91:$B$103,2,0))</f>
        <v>6.5891785714285722E-2</v>
      </c>
      <c r="F2144" s="8">
        <f>'PRECIOS FIJOS GAS'!$J$75</f>
        <v>0.4021023178082192</v>
      </c>
    </row>
    <row r="2145" spans="1:6">
      <c r="A2145" s="3" t="str">
        <f t="shared" si="1029"/>
        <v>RL01FEBRERO-26DINAMICA PLUS N3</v>
      </c>
      <c r="B2145" s="41" t="s">
        <v>374</v>
      </c>
      <c r="C2145" s="3" t="s">
        <v>118</v>
      </c>
      <c r="D2145" s="38" t="str">
        <f>W24</f>
        <v>FEBRERO-26</v>
      </c>
      <c r="E2145" s="58" cm="1">
        <f t="array" ref="E2145">VLOOKUP('.'!D2145,'PRECIOS INDEX GAS'!$J$8:$K$20,2,0)+_xlfn.IFS('.'!B2145="DINAMICA PLUS N1",VLOOKUP('.'!C2145,'PRECIOS INDEX GAS'!$A$59:$B$71,2,0),'.'!B2145="DINAMICA PLUS N2",VLOOKUP('.'!C2145,'PRECIOS INDEX GAS'!$A$75:$B$87,2,0),'.'!B2145="DINAMICA PLUS N3",VLOOKUP('.'!C2145,'PRECIOS INDEX GAS'!$A$91:$B$103,2,0))</f>
        <v>6.044978571428572E-2</v>
      </c>
      <c r="F2145" s="8">
        <f>'PRECIOS FIJOS GAS'!$J$91</f>
        <v>0.2925132767123288</v>
      </c>
    </row>
    <row r="2146" spans="1:6">
      <c r="A2146" s="3" t="str">
        <f t="shared" si="1029"/>
        <v>RL02FEBRERO-26ESTABLE PLUS N1</v>
      </c>
      <c r="B2146" s="41" t="s">
        <v>73</v>
      </c>
      <c r="C2146" s="3" t="s">
        <v>119</v>
      </c>
      <c r="D2146" s="38" t="str">
        <f>W24</f>
        <v>FEBRERO-26</v>
      </c>
      <c r="E2146" s="8">
        <f>'PRECIOS FIJOS GAS'!$B$60</f>
        <v>8.6035E-2</v>
      </c>
      <c r="F2146" s="8">
        <f>'PRECIOS FIJOS GAS'!$J$60</f>
        <v>0.90332226849315067</v>
      </c>
    </row>
    <row r="2147" spans="1:6">
      <c r="A2147" s="3" t="str">
        <f t="shared" si="1029"/>
        <v>RL02FEBRERO-26ESTABLE PLUS N2</v>
      </c>
      <c r="B2147" s="41" t="s">
        <v>74</v>
      </c>
      <c r="C2147" s="3" t="s">
        <v>119</v>
      </c>
      <c r="D2147" s="38" t="str">
        <f>W24</f>
        <v>FEBRERO-26</v>
      </c>
      <c r="E2147" s="8">
        <f>'PRECIOS FIJOS GAS'!$B$76</f>
        <v>8.0766000000000004E-2</v>
      </c>
      <c r="F2147" s="8">
        <f>'PRECIOS FIJOS GAS'!$J$76</f>
        <v>0.51976062465753425</v>
      </c>
    </row>
    <row r="2148" spans="1:6">
      <c r="A2148" s="3" t="str">
        <f t="shared" si="1029"/>
        <v>RL02FEBRERO-26ESTABLE PLUS N3</v>
      </c>
      <c r="B2148" s="41" t="s">
        <v>75</v>
      </c>
      <c r="C2148" s="3" t="s">
        <v>119</v>
      </c>
      <c r="D2148" s="38" t="str">
        <f>W24</f>
        <v>FEBRERO-26</v>
      </c>
      <c r="E2148" s="8">
        <f>'PRECIOS FIJOS GAS'!$B$92</f>
        <v>7.6238E-2</v>
      </c>
      <c r="F2148" s="8">
        <f>'PRECIOS FIJOS GAS'!$J$92</f>
        <v>0.41017158356164385</v>
      </c>
    </row>
    <row r="2149" spans="1:6">
      <c r="A2149" s="3" t="str">
        <f t="shared" si="1029"/>
        <v>RL02FEBRERO-26DINAMICA PLUS N1</v>
      </c>
      <c r="B2149" s="41" t="s">
        <v>372</v>
      </c>
      <c r="C2149" s="3" t="s">
        <v>119</v>
      </c>
      <c r="D2149" s="38" t="str">
        <f>W24</f>
        <v>FEBRERO-26</v>
      </c>
      <c r="E2149" s="58" cm="1">
        <f t="array" ref="E2149">VLOOKUP('.'!D2149,'PRECIOS INDEX GAS'!$J$8:$K$20,2,0)+_xlfn.IFS('.'!B2149="DINAMICA PLUS N1",VLOOKUP('.'!C2149,'PRECIOS INDEX GAS'!$A$59:$B$71,2,0),'.'!B2149="DINAMICA PLUS N2",VLOOKUP('.'!C2149,'PRECIOS INDEX GAS'!$A$75:$B$87,2,0),'.'!B2149="DINAMICA PLUS N3",VLOOKUP('.'!C2149,'PRECIOS INDEX GAS'!$A$91:$B$103,2,0))</f>
        <v>6.901178571428572E-2</v>
      </c>
      <c r="F2149" s="8">
        <f>'PRECIOS FIJOS GAS'!$J$60</f>
        <v>0.90332226849315067</v>
      </c>
    </row>
    <row r="2150" spans="1:6">
      <c r="A2150" s="3" t="str">
        <f t="shared" si="1029"/>
        <v>RL02FEBRERO-26DINAMICA PLUS N2</v>
      </c>
      <c r="B2150" s="41" t="s">
        <v>373</v>
      </c>
      <c r="C2150" s="3" t="s">
        <v>119</v>
      </c>
      <c r="D2150" s="38" t="str">
        <f>W24</f>
        <v>FEBRERO-26</v>
      </c>
      <c r="E2150" s="58" cm="1">
        <f t="array" ref="E2150">VLOOKUP('.'!D2150,'PRECIOS INDEX GAS'!$J$8:$K$20,2,0)+_xlfn.IFS('.'!B2150="DINAMICA PLUS N1",VLOOKUP('.'!C2150,'PRECIOS INDEX GAS'!$A$59:$B$71,2,0),'.'!B2150="DINAMICA PLUS N2",VLOOKUP('.'!C2150,'PRECIOS INDEX GAS'!$A$75:$B$87,2,0),'.'!B2150="DINAMICA PLUS N3",VLOOKUP('.'!C2150,'PRECIOS INDEX GAS'!$A$91:$B$103,2,0))</f>
        <v>6.374278571428571E-2</v>
      </c>
      <c r="F2150" s="8">
        <f>'PRECIOS FIJOS GAS'!$J$76</f>
        <v>0.51976062465753425</v>
      </c>
    </row>
    <row r="2151" spans="1:6">
      <c r="A2151" s="3" t="str">
        <f t="shared" si="1029"/>
        <v>RL02FEBRERO-26DINAMICA PLUS N3</v>
      </c>
      <c r="B2151" s="41" t="s">
        <v>374</v>
      </c>
      <c r="C2151" s="3" t="s">
        <v>119</v>
      </c>
      <c r="D2151" s="38" t="str">
        <f>W24</f>
        <v>FEBRERO-26</v>
      </c>
      <c r="E2151" s="58" cm="1">
        <f t="array" ref="E2151">VLOOKUP('.'!D2151,'PRECIOS INDEX GAS'!$J$8:$K$20,2,0)+_xlfn.IFS('.'!B2151="DINAMICA PLUS N1",VLOOKUP('.'!C2151,'PRECIOS INDEX GAS'!$A$59:$B$71,2,0),'.'!B2151="DINAMICA PLUS N2",VLOOKUP('.'!C2151,'PRECIOS INDEX GAS'!$A$75:$B$87,2,0),'.'!B2151="DINAMICA PLUS N3",VLOOKUP('.'!C2151,'PRECIOS INDEX GAS'!$A$91:$B$103,2,0))</f>
        <v>5.921478571428572E-2</v>
      </c>
      <c r="F2151" s="8">
        <f>'PRECIOS FIJOS GAS'!$J$92</f>
        <v>0.41017158356164385</v>
      </c>
    </row>
    <row r="2152" spans="1:6">
      <c r="A2152" s="3" t="str">
        <f t="shared" si="1029"/>
        <v>RL03FEBRERO-26ESTABLE PLUS N1</v>
      </c>
      <c r="B2152" s="41" t="s">
        <v>73</v>
      </c>
      <c r="C2152" s="3" t="s">
        <v>120</v>
      </c>
      <c r="D2152" s="38" t="str">
        <f>W24</f>
        <v>FEBRERO-26</v>
      </c>
      <c r="E2152" s="8">
        <f>'PRECIOS FIJOS GAS'!$B$61</f>
        <v>8.1811999999999996E-2</v>
      </c>
      <c r="F2152" s="8">
        <f>'PRECIOS FIJOS GAS'!$J$61</f>
        <v>1.217169008219178</v>
      </c>
    </row>
    <row r="2153" spans="1:6">
      <c r="A2153" s="3" t="str">
        <f t="shared" si="1029"/>
        <v>RL03FEBRERO-26ESTABLE PLUS N2</v>
      </c>
      <c r="B2153" s="41" t="s">
        <v>74</v>
      </c>
      <c r="C2153" s="3" t="s">
        <v>120</v>
      </c>
      <c r="D2153" s="38" t="str">
        <f>W24</f>
        <v>FEBRERO-26</v>
      </c>
      <c r="E2153" s="8">
        <f>'PRECIOS FIJOS GAS'!$B$77</f>
        <v>7.6065999999999995E-2</v>
      </c>
      <c r="F2153" s="8">
        <f>'PRECIOS FIJOS GAS'!$J$77</f>
        <v>0.83360736438356164</v>
      </c>
    </row>
    <row r="2154" spans="1:6">
      <c r="A2154" s="3" t="str">
        <f t="shared" si="1029"/>
        <v>RL03FEBRERO-26ESTABLE PLUS N3</v>
      </c>
      <c r="B2154" s="41" t="s">
        <v>75</v>
      </c>
      <c r="C2154" s="3" t="s">
        <v>120</v>
      </c>
      <c r="D2154" s="38" t="str">
        <f>W24</f>
        <v>FEBRERO-26</v>
      </c>
      <c r="E2154" s="8">
        <f>'PRECIOS FIJOS GAS'!$B$93</f>
        <v>7.2847999999999996E-2</v>
      </c>
      <c r="F2154" s="8">
        <f>'PRECIOS FIJOS GAS'!$J$93</f>
        <v>0.72401832328767124</v>
      </c>
    </row>
    <row r="2155" spans="1:6">
      <c r="A2155" s="3" t="str">
        <f t="shared" si="1029"/>
        <v>RL03FEBRERO-26DINAMICA PLUS N1</v>
      </c>
      <c r="B2155" s="41" t="s">
        <v>372</v>
      </c>
      <c r="C2155" s="3" t="s">
        <v>120</v>
      </c>
      <c r="D2155" s="38" t="str">
        <f>W24</f>
        <v>FEBRERO-26</v>
      </c>
      <c r="E2155" s="58" cm="1">
        <f t="array" ref="E2155">VLOOKUP('.'!D2155,'PRECIOS INDEX GAS'!$J$8:$K$20,2,0)+_xlfn.IFS('.'!B2155="DINAMICA PLUS N1",VLOOKUP('.'!C2155,'PRECIOS INDEX GAS'!$A$59:$B$71,2,0),'.'!B2155="DINAMICA PLUS N2",VLOOKUP('.'!C2155,'PRECIOS INDEX GAS'!$A$75:$B$87,2,0),'.'!B2155="DINAMICA PLUS N3",VLOOKUP('.'!C2155,'PRECIOS INDEX GAS'!$A$91:$B$103,2,0))</f>
        <v>6.4788785714285729E-2</v>
      </c>
      <c r="F2155" s="8">
        <f>'PRECIOS FIJOS GAS'!$J$61</f>
        <v>1.217169008219178</v>
      </c>
    </row>
    <row r="2156" spans="1:6">
      <c r="A2156" s="3" t="str">
        <f t="shared" si="1029"/>
        <v>RL03FEBRERO-26DINAMICA PLUS N2</v>
      </c>
      <c r="B2156" s="41" t="s">
        <v>373</v>
      </c>
      <c r="C2156" s="3" t="s">
        <v>120</v>
      </c>
      <c r="D2156" s="38" t="str">
        <f>W24</f>
        <v>FEBRERO-26</v>
      </c>
      <c r="E2156" s="58" cm="1">
        <f t="array" ref="E2156">VLOOKUP('.'!D2156,'PRECIOS INDEX GAS'!$J$8:$K$20,2,0)+_xlfn.IFS('.'!B2156="DINAMICA PLUS N1",VLOOKUP('.'!C2156,'PRECIOS INDEX GAS'!$A$59:$B$71,2,0),'.'!B2156="DINAMICA PLUS N2",VLOOKUP('.'!C2156,'PRECIOS INDEX GAS'!$A$75:$B$87,2,0),'.'!B2156="DINAMICA PLUS N3",VLOOKUP('.'!C2156,'PRECIOS INDEX GAS'!$A$91:$B$103,2,0))</f>
        <v>5.9042785714285721E-2</v>
      </c>
      <c r="F2156" s="8">
        <f>'PRECIOS FIJOS GAS'!$J$77</f>
        <v>0.83360736438356164</v>
      </c>
    </row>
    <row r="2157" spans="1:6">
      <c r="A2157" s="3" t="str">
        <f t="shared" si="1029"/>
        <v>RL03FEBRERO-26DINAMICA PLUS N3</v>
      </c>
      <c r="B2157" s="41" t="s">
        <v>374</v>
      </c>
      <c r="C2157" s="3" t="s">
        <v>120</v>
      </c>
      <c r="D2157" s="38" t="str">
        <f>W24</f>
        <v>FEBRERO-26</v>
      </c>
      <c r="E2157" s="58" cm="1">
        <f t="array" ref="E2157">VLOOKUP('.'!D2157,'PRECIOS INDEX GAS'!$J$8:$K$20,2,0)+_xlfn.IFS('.'!B2157="DINAMICA PLUS N1",VLOOKUP('.'!C2157,'PRECIOS INDEX GAS'!$A$59:$B$71,2,0),'.'!B2157="DINAMICA PLUS N2",VLOOKUP('.'!C2157,'PRECIOS INDEX GAS'!$A$75:$B$87,2,0),'.'!B2157="DINAMICA PLUS N3",VLOOKUP('.'!C2157,'PRECIOS INDEX GAS'!$A$91:$B$103,2,0))</f>
        <v>5.5824785714285716E-2</v>
      </c>
      <c r="F2157" s="8">
        <f>'PRECIOS FIJOS GAS'!$J$93</f>
        <v>0.72401832328767124</v>
      </c>
    </row>
    <row r="2158" spans="1:6">
      <c r="A2158" s="3" t="str">
        <f>C2158&amp;D2158&amp;B2158</f>
        <v>RL04FEBRERO-26ESTABLE PLUS N1</v>
      </c>
      <c r="B2158" s="41" t="s">
        <v>73</v>
      </c>
      <c r="C2158" s="3" t="s">
        <v>121</v>
      </c>
      <c r="D2158" s="38" t="str">
        <f>W24</f>
        <v>FEBRERO-26</v>
      </c>
      <c r="E2158" s="8">
        <f>'PRECIOS FIJOS GAS'!$B$62</f>
        <v>8.4145999999999999E-2</v>
      </c>
      <c r="F2158" s="8">
        <f>'PRECIOS FIJOS GAS'!$J$62</f>
        <v>2.0610361232876713</v>
      </c>
    </row>
    <row r="2159" spans="1:6">
      <c r="A2159" s="3" t="str">
        <f t="shared" ref="A2159:A2175" si="1030">C2159&amp;D2159&amp;B2159</f>
        <v>RL04FEBRERO-26ESTABLE PLUS N2</v>
      </c>
      <c r="B2159" s="41" t="s">
        <v>74</v>
      </c>
      <c r="C2159" s="3" t="s">
        <v>121</v>
      </c>
      <c r="D2159" s="38" t="str">
        <f>W24</f>
        <v>FEBRERO-26</v>
      </c>
      <c r="E2159" s="8">
        <f>'PRECIOS FIJOS GAS'!$B$78</f>
        <v>8.0958000000000002E-2</v>
      </c>
      <c r="F2159" s="8">
        <f>'PRECIOS FIJOS GAS'!$J$78</f>
        <v>1.5815840684931508</v>
      </c>
    </row>
    <row r="2160" spans="1:6">
      <c r="A2160" s="3" t="str">
        <f t="shared" si="1030"/>
        <v>RL04FEBRERO-26ESTABLE PLUS N3</v>
      </c>
      <c r="B2160" s="41" t="s">
        <v>75</v>
      </c>
      <c r="C2160" s="3" t="s">
        <v>121</v>
      </c>
      <c r="D2160" s="38" t="str">
        <f>W24</f>
        <v>FEBRERO-26</v>
      </c>
      <c r="E2160" s="8">
        <f>'PRECIOS FIJOS GAS'!$B$94</f>
        <v>7.5394000000000003E-2</v>
      </c>
      <c r="F2160" s="8">
        <f>'PRECIOS FIJOS GAS'!$J$94</f>
        <v>1.5404881780821917</v>
      </c>
    </row>
    <row r="2161" spans="1:6">
      <c r="A2161" s="3" t="str">
        <f t="shared" si="1030"/>
        <v>RL04FEBRERO-26DINAMICA PLUS N1</v>
      </c>
      <c r="B2161" s="41" t="s">
        <v>372</v>
      </c>
      <c r="C2161" s="3" t="s">
        <v>121</v>
      </c>
      <c r="D2161" s="38" t="str">
        <f>W24</f>
        <v>FEBRERO-26</v>
      </c>
      <c r="E2161" s="58" cm="1">
        <f t="array" ref="E2161">VLOOKUP('.'!D2161,'PRECIOS INDEX GAS'!$J$8:$K$20,2,0)+_xlfn.IFS('.'!B2161="DINAMICA PLUS N1",VLOOKUP('.'!C2161,'PRECIOS INDEX GAS'!$A$59:$B$71,2,0),'.'!B2161="DINAMICA PLUS N2",VLOOKUP('.'!C2161,'PRECIOS INDEX GAS'!$A$75:$B$87,2,0),'.'!B2161="DINAMICA PLUS N3",VLOOKUP('.'!C2161,'PRECIOS INDEX GAS'!$A$91:$B$103,2,0))</f>
        <v>6.7122785714285718E-2</v>
      </c>
      <c r="F2161" s="8">
        <f>'PRECIOS FIJOS GAS'!$J$62</f>
        <v>2.0610361232876713</v>
      </c>
    </row>
    <row r="2162" spans="1:6">
      <c r="A2162" s="3" t="str">
        <f t="shared" si="1030"/>
        <v>RL04FEBRERO-26DINAMICA PLUS N2</v>
      </c>
      <c r="B2162" s="41" t="s">
        <v>373</v>
      </c>
      <c r="C2162" s="3" t="s">
        <v>121</v>
      </c>
      <c r="D2162" s="38" t="str">
        <f>W24</f>
        <v>FEBRERO-26</v>
      </c>
      <c r="E2162" s="58" cm="1">
        <f t="array" ref="E2162">VLOOKUP('.'!D2162,'PRECIOS INDEX GAS'!$J$8:$K$20,2,0)+_xlfn.IFS('.'!B2162="DINAMICA PLUS N1",VLOOKUP('.'!C2162,'PRECIOS INDEX GAS'!$A$59:$B$71,2,0),'.'!B2162="DINAMICA PLUS N2",VLOOKUP('.'!C2162,'PRECIOS INDEX GAS'!$A$75:$B$87,2,0),'.'!B2162="DINAMICA PLUS N3",VLOOKUP('.'!C2162,'PRECIOS INDEX GAS'!$A$91:$B$103,2,0))</f>
        <v>6.3934785714285722E-2</v>
      </c>
      <c r="F2162" s="8">
        <f>'PRECIOS FIJOS GAS'!$J$78</f>
        <v>1.5815840684931508</v>
      </c>
    </row>
    <row r="2163" spans="1:6">
      <c r="A2163" s="3" t="str">
        <f t="shared" si="1030"/>
        <v>RL04FEBRERO-26DINAMICA PLUS N3</v>
      </c>
      <c r="B2163" s="41" t="s">
        <v>374</v>
      </c>
      <c r="C2163" s="3" t="s">
        <v>121</v>
      </c>
      <c r="D2163" s="38" t="str">
        <f>W24</f>
        <v>FEBRERO-26</v>
      </c>
      <c r="E2163" s="58" cm="1">
        <f t="array" ref="E2163">VLOOKUP('.'!D2163,'PRECIOS INDEX GAS'!$J$8:$K$20,2,0)+_xlfn.IFS('.'!B2163="DINAMICA PLUS N1",VLOOKUP('.'!C2163,'PRECIOS INDEX GAS'!$A$59:$B$71,2,0),'.'!B2163="DINAMICA PLUS N2",VLOOKUP('.'!C2163,'PRECIOS INDEX GAS'!$A$75:$B$87,2,0),'.'!B2163="DINAMICA PLUS N3",VLOOKUP('.'!C2163,'PRECIOS INDEX GAS'!$A$91:$B$103,2,0))</f>
        <v>5.8370785714285722E-2</v>
      </c>
      <c r="F2163" s="8">
        <f>'PRECIOS FIJOS GAS'!$J$94</f>
        <v>1.5404881780821917</v>
      </c>
    </row>
    <row r="2164" spans="1:6">
      <c r="A2164" s="3" t="str">
        <f t="shared" si="1030"/>
        <v>RL05FEBRERO-26ESTABLE PLUS N1</v>
      </c>
      <c r="B2164" s="41" t="s">
        <v>73</v>
      </c>
      <c r="C2164" s="3" t="s">
        <v>407</v>
      </c>
      <c r="D2164" s="38" t="str">
        <f>W24</f>
        <v>FEBRERO-26</v>
      </c>
      <c r="E2164" s="8">
        <f>'PRECIOS FIJOS GAS'!$B$69</f>
        <v>8.0764000000000002E-2</v>
      </c>
      <c r="F2164" s="8">
        <f>'PRECIOS FIJOS GAS'!$J$63</f>
        <v>8.2120056356164373</v>
      </c>
    </row>
    <row r="2165" spans="1:6">
      <c r="A2165" s="3" t="str">
        <f t="shared" si="1030"/>
        <v>RL05FEBRERO-26ESTABLE PLUS N2</v>
      </c>
      <c r="B2165" s="41" t="s">
        <v>74</v>
      </c>
      <c r="C2165" s="3" t="s">
        <v>407</v>
      </c>
      <c r="D2165" s="38" t="str">
        <f>W24</f>
        <v>FEBRERO-26</v>
      </c>
      <c r="E2165" s="8">
        <f>'PRECIOS FIJOS GAS'!$B$85</f>
        <v>8.0198000000000005E-2</v>
      </c>
      <c r="F2165" s="8">
        <f>'PRECIOS FIJOS GAS'!$J$79</f>
        <v>7.7051563205479443</v>
      </c>
    </row>
    <row r="2166" spans="1:6">
      <c r="A2166" s="3" t="str">
        <f t="shared" si="1030"/>
        <v>RL05FEBRERO-26ESTABLE PLUS N3</v>
      </c>
      <c r="B2166" s="41" t="s">
        <v>75</v>
      </c>
      <c r="C2166" s="3" t="s">
        <v>407</v>
      </c>
      <c r="D2166" s="38" t="str">
        <f>W24</f>
        <v>FEBRERO-26</v>
      </c>
      <c r="E2166" s="8">
        <f>'PRECIOS FIJOS GAS'!$B$101</f>
        <v>7.6613000000000001E-2</v>
      </c>
      <c r="F2166" s="8">
        <f>'PRECIOS FIJOS GAS'!$J$95</f>
        <v>7.636663169863013</v>
      </c>
    </row>
    <row r="2167" spans="1:6">
      <c r="A2167" s="3" t="str">
        <f t="shared" si="1030"/>
        <v>RL05FEBRERO-26DINAMICA PLUS N1</v>
      </c>
      <c r="B2167" s="41" t="s">
        <v>372</v>
      </c>
      <c r="C2167" s="3" t="s">
        <v>407</v>
      </c>
      <c r="D2167" s="38" t="str">
        <f>W24</f>
        <v>FEBRERO-26</v>
      </c>
      <c r="E2167" s="58" cm="1">
        <f t="array" ref="E2167">VLOOKUP('.'!D2167,'PRECIOS INDEX GAS'!$J$8:$K$20,2,0)+_xlfn.IFS('.'!B2167="DINAMICA PLUS N1",VLOOKUP('.'!C2167,'PRECIOS INDEX GAS'!$A$59:$B$71,2,0),'.'!B2167="DINAMICA PLUS N2",VLOOKUP('.'!C2167,'PRECIOS INDEX GAS'!$A$75:$B$87,2,0),'.'!B2167="DINAMICA PLUS N3",VLOOKUP('.'!C2167,'PRECIOS INDEX GAS'!$A$91:$B$103,2,0))</f>
        <v>6.3740785714285722E-2</v>
      </c>
      <c r="F2167" s="8">
        <f>'PRECIOS FIJOS GAS'!$J$63</f>
        <v>8.2120056356164373</v>
      </c>
    </row>
    <row r="2168" spans="1:6">
      <c r="A2168" s="3" t="str">
        <f t="shared" si="1030"/>
        <v>RL05FEBRERO-26DINAMICA PLUS N2</v>
      </c>
      <c r="B2168" s="41" t="s">
        <v>373</v>
      </c>
      <c r="C2168" s="3" t="s">
        <v>407</v>
      </c>
      <c r="D2168" s="38" t="str">
        <f>W24</f>
        <v>FEBRERO-26</v>
      </c>
      <c r="E2168" s="58" cm="1">
        <f t="array" ref="E2168">VLOOKUP('.'!D2168,'PRECIOS INDEX GAS'!$J$8:$K$20,2,0)+_xlfn.IFS('.'!B2168="DINAMICA PLUS N1",VLOOKUP('.'!C2168,'PRECIOS INDEX GAS'!$A$59:$B$71,2,0),'.'!B2168="DINAMICA PLUS N2",VLOOKUP('.'!C2168,'PRECIOS INDEX GAS'!$A$75:$B$87,2,0),'.'!B2168="DINAMICA PLUS N3",VLOOKUP('.'!C2168,'PRECIOS INDEX GAS'!$A$91:$B$103,2,0))</f>
        <v>6.3174785714285725E-2</v>
      </c>
      <c r="F2168" s="8">
        <f>'PRECIOS FIJOS GAS'!$J$79</f>
        <v>7.7051563205479443</v>
      </c>
    </row>
    <row r="2169" spans="1:6">
      <c r="A2169" s="3" t="str">
        <f t="shared" si="1030"/>
        <v>RL05FEBRERO-26DINAMICA PLUS N3</v>
      </c>
      <c r="B2169" s="41" t="s">
        <v>374</v>
      </c>
      <c r="C2169" s="3" t="s">
        <v>407</v>
      </c>
      <c r="D2169" s="38" t="str">
        <f>W24</f>
        <v>FEBRERO-26</v>
      </c>
      <c r="E2169" s="58" cm="1">
        <f t="array" ref="E2169">VLOOKUP('.'!D2169,'PRECIOS INDEX GAS'!$J$8:$K$20,2,0)+_xlfn.IFS('.'!B2169="DINAMICA PLUS N1",VLOOKUP('.'!C2169,'PRECIOS INDEX GAS'!$A$59:$B$71,2,0),'.'!B2169="DINAMICA PLUS N2",VLOOKUP('.'!C2169,'PRECIOS INDEX GAS'!$A$75:$B$87,2,0),'.'!B2169="DINAMICA PLUS N3",VLOOKUP('.'!C2169,'PRECIOS INDEX GAS'!$A$91:$B$103,2,0))</f>
        <v>5.958978571428572E-2</v>
      </c>
      <c r="F2169" s="8">
        <f>'PRECIOS FIJOS GAS'!$J$95</f>
        <v>7.636663169863013</v>
      </c>
    </row>
    <row r="2170" spans="1:6">
      <c r="A2170" s="3" t="str">
        <f t="shared" si="1030"/>
        <v>RL06FEBRERO-26ESTABLE PLUS N1</v>
      </c>
      <c r="B2170" s="41" t="s">
        <v>73</v>
      </c>
      <c r="C2170" s="3" t="s">
        <v>408</v>
      </c>
      <c r="D2170" s="38" t="str">
        <f>W24</f>
        <v>FEBRERO-26</v>
      </c>
      <c r="E2170" s="8">
        <f>'PRECIOS FIJOS GAS'!$B$70</f>
        <v>7.3663000000000006E-2</v>
      </c>
      <c r="F2170" s="8">
        <f>'PRECIOS FIJOS GAS'!$J$64</f>
        <v>36.893757627397264</v>
      </c>
    </row>
    <row r="2171" spans="1:6">
      <c r="A2171" s="3" t="str">
        <f t="shared" si="1030"/>
        <v>RL06FEBRERO-26ESTABLE PLUS N2</v>
      </c>
      <c r="B2171" s="41" t="s">
        <v>74</v>
      </c>
      <c r="C2171" s="3" t="s">
        <v>408</v>
      </c>
      <c r="D2171" s="38" t="str">
        <f>W24</f>
        <v>FEBRERO-26</v>
      </c>
      <c r="E2171" s="8">
        <f>'PRECIOS FIJOS GAS'!$B$86</f>
        <v>7.0808999999999997E-2</v>
      </c>
      <c r="F2171" s="8">
        <f>'PRECIOS FIJOS GAS'!$J$80</f>
        <v>36.386908312328771</v>
      </c>
    </row>
    <row r="2172" spans="1:6">
      <c r="A2172" s="3" t="str">
        <f t="shared" si="1030"/>
        <v>RL06FEBRERO-26ESTABLE PLUS N3</v>
      </c>
      <c r="B2172" s="41" t="s">
        <v>75</v>
      </c>
      <c r="C2172" s="3" t="s">
        <v>408</v>
      </c>
      <c r="D2172" s="38" t="str">
        <f>W24</f>
        <v>FEBRERO-26</v>
      </c>
      <c r="E2172" s="8">
        <f>'PRECIOS FIJOS GAS'!$B$102</f>
        <v>6.8442000000000003E-2</v>
      </c>
      <c r="F2172" s="8">
        <f>'PRECIOS FIJOS GAS'!$J$96</f>
        <v>36.318415161643834</v>
      </c>
    </row>
    <row r="2173" spans="1:6">
      <c r="A2173" s="3" t="str">
        <f t="shared" si="1030"/>
        <v>RL06FEBRERO-26DINAMICA PLUS N1</v>
      </c>
      <c r="B2173" s="41" t="s">
        <v>372</v>
      </c>
      <c r="C2173" s="3" t="s">
        <v>408</v>
      </c>
      <c r="D2173" s="38" t="str">
        <f>W24</f>
        <v>FEBRERO-26</v>
      </c>
      <c r="E2173" s="58" cm="1">
        <f t="array" ref="E2173">VLOOKUP('.'!D2173,'PRECIOS INDEX GAS'!$J$8:$K$20,2,0)+_xlfn.IFS('.'!B2173="DINAMICA PLUS N1",VLOOKUP('.'!C2173,'PRECIOS INDEX GAS'!$A$59:$B$71,2,0),'.'!B2173="DINAMICA PLUS N2",VLOOKUP('.'!C2173,'PRECIOS INDEX GAS'!$A$75:$B$87,2,0),'.'!B2173="DINAMICA PLUS N3",VLOOKUP('.'!C2173,'PRECIOS INDEX GAS'!$A$91:$B$103,2,0))</f>
        <v>5.6639785714285719E-2</v>
      </c>
      <c r="F2173" s="8">
        <f>'PRECIOS FIJOS GAS'!$J$64</f>
        <v>36.893757627397264</v>
      </c>
    </row>
    <row r="2174" spans="1:6">
      <c r="A2174" s="3" t="str">
        <f t="shared" si="1030"/>
        <v>RL06FEBRERO-26DINAMICA PLUS N2</v>
      </c>
      <c r="B2174" s="41" t="s">
        <v>373</v>
      </c>
      <c r="C2174" s="3" t="s">
        <v>408</v>
      </c>
      <c r="D2174" s="38" t="str">
        <f>W24</f>
        <v>FEBRERO-26</v>
      </c>
      <c r="E2174" s="58" cm="1">
        <f t="array" ref="E2174">VLOOKUP('.'!D2174,'PRECIOS INDEX GAS'!$J$8:$K$20,2,0)+_xlfn.IFS('.'!B2174="DINAMICA PLUS N1",VLOOKUP('.'!C2174,'PRECIOS INDEX GAS'!$A$59:$B$71,2,0),'.'!B2174="DINAMICA PLUS N2",VLOOKUP('.'!C2174,'PRECIOS INDEX GAS'!$A$75:$B$87,2,0),'.'!B2174="DINAMICA PLUS N3",VLOOKUP('.'!C2174,'PRECIOS INDEX GAS'!$A$91:$B$103,2,0))</f>
        <v>5.3785785714285717E-2</v>
      </c>
      <c r="F2174" s="8">
        <f>'PRECIOS FIJOS GAS'!$J$80</f>
        <v>36.386908312328771</v>
      </c>
    </row>
    <row r="2175" spans="1:6">
      <c r="A2175" s="3" t="str">
        <f t="shared" si="1030"/>
        <v>RL06FEBRERO-26DINAMICA PLUS N3</v>
      </c>
      <c r="B2175" s="41" t="s">
        <v>374</v>
      </c>
      <c r="C2175" s="3" t="s">
        <v>408</v>
      </c>
      <c r="D2175" s="38" t="str">
        <f>W24</f>
        <v>FEBRERO-26</v>
      </c>
      <c r="E2175" s="58" cm="1">
        <f t="array" ref="E2175">VLOOKUP('.'!D2175,'PRECIOS INDEX GAS'!$J$8:$K$20,2,0)+_xlfn.IFS('.'!B2175="DINAMICA PLUS N1",VLOOKUP('.'!C2175,'PRECIOS INDEX GAS'!$A$59:$B$71,2,0),'.'!B2175="DINAMICA PLUS N2",VLOOKUP('.'!C2175,'PRECIOS INDEX GAS'!$A$75:$B$87,2,0),'.'!B2175="DINAMICA PLUS N3",VLOOKUP('.'!C2175,'PRECIOS INDEX GAS'!$A$91:$B$103,2,0))</f>
        <v>5.1418785714285722E-2</v>
      </c>
      <c r="F2175" s="8">
        <f>'PRECIOS FIJOS GAS'!$J$96</f>
        <v>36.318415161643834</v>
      </c>
    </row>
    <row r="2176" spans="1:6">
      <c r="A2176" s="3" t="str">
        <f>C2176&amp;D2176&amp;B2176</f>
        <v>RL01MARZO-26ESTABLE PLUS N1</v>
      </c>
      <c r="B2176" s="41" t="s">
        <v>73</v>
      </c>
      <c r="C2176" s="3" t="s">
        <v>118</v>
      </c>
      <c r="D2176" s="38" t="str">
        <f>W25</f>
        <v>MARZO-26</v>
      </c>
      <c r="E2176" s="8">
        <f>'PRECIOS FIJOS GAS'!$B$59</f>
        <v>9.0021000000000004E-2</v>
      </c>
      <c r="F2176" s="8">
        <f>'PRECIOS FIJOS GAS'!$J$59</f>
        <v>0.78566396164383556</v>
      </c>
    </row>
    <row r="2177" spans="1:6">
      <c r="A2177" s="3" t="str">
        <f t="shared" ref="A2177:A2193" si="1031">C2177&amp;D2177&amp;B2177</f>
        <v>RL01MARZO-26ESTABLE PLUS N2</v>
      </c>
      <c r="B2177" s="41" t="s">
        <v>74</v>
      </c>
      <c r="C2177" s="3" t="s">
        <v>118</v>
      </c>
      <c r="D2177" s="38" t="str">
        <f>W25</f>
        <v>MARZO-26</v>
      </c>
      <c r="E2177" s="8">
        <f>'PRECIOS FIJOS GAS'!$B$75</f>
        <v>8.2915000000000003E-2</v>
      </c>
      <c r="F2177" s="8">
        <f>'PRECIOS FIJOS GAS'!$J$75</f>
        <v>0.4021023178082192</v>
      </c>
    </row>
    <row r="2178" spans="1:6">
      <c r="A2178" s="3" t="str">
        <f t="shared" si="1031"/>
        <v>RL01MARZO-26ESTABLE PLUS N3</v>
      </c>
      <c r="B2178" s="41" t="s">
        <v>75</v>
      </c>
      <c r="C2178" s="3" t="s">
        <v>118</v>
      </c>
      <c r="D2178" s="38" t="str">
        <f>W25</f>
        <v>MARZO-26</v>
      </c>
      <c r="E2178" s="8">
        <f>'PRECIOS FIJOS GAS'!$B$91</f>
        <v>7.7473E-2</v>
      </c>
      <c r="F2178" s="8">
        <f>'PRECIOS FIJOS GAS'!$J$91</f>
        <v>0.2925132767123288</v>
      </c>
    </row>
    <row r="2179" spans="1:6">
      <c r="A2179" s="3" t="str">
        <f t="shared" si="1031"/>
        <v>RL01MARZO-26DINAMICA PLUS N1</v>
      </c>
      <c r="B2179" s="41" t="s">
        <v>372</v>
      </c>
      <c r="C2179" s="3" t="s">
        <v>118</v>
      </c>
      <c r="D2179" s="38" t="str">
        <f>W25</f>
        <v>MARZO-26</v>
      </c>
      <c r="E2179" s="58" cm="1">
        <f t="array" ref="E2179">VLOOKUP('.'!D2179,'PRECIOS INDEX GAS'!$J$8:$K$20,2,0)+_xlfn.IFS('.'!B2179="DINAMICA PLUS N1",VLOOKUP('.'!C2179,'PRECIOS INDEX GAS'!$A$59:$B$71,2,0),'.'!B2179="DINAMICA PLUS N2",VLOOKUP('.'!C2179,'PRECIOS INDEX GAS'!$A$75:$B$87,2,0),'.'!B2179="DINAMICA PLUS N3",VLOOKUP('.'!C2179,'PRECIOS INDEX GAS'!$A$91:$B$103,2,0))</f>
        <v>9.3180677419354846E-2</v>
      </c>
      <c r="F2179" s="8">
        <f>'PRECIOS FIJOS GAS'!$J$59</f>
        <v>0.78566396164383556</v>
      </c>
    </row>
    <row r="2180" spans="1:6">
      <c r="A2180" s="3" t="str">
        <f t="shared" si="1031"/>
        <v>RL01MARZO-26DINAMICA PLUS N2</v>
      </c>
      <c r="B2180" s="41" t="s">
        <v>373</v>
      </c>
      <c r="C2180" s="3" t="s">
        <v>118</v>
      </c>
      <c r="D2180" s="38" t="str">
        <f>W25</f>
        <v>MARZO-26</v>
      </c>
      <c r="E2180" s="58" cm="1">
        <f t="array" ref="E2180">VLOOKUP('.'!D2180,'PRECIOS INDEX GAS'!$J$8:$K$20,2,0)+_xlfn.IFS('.'!B2180="DINAMICA PLUS N1",VLOOKUP('.'!C2180,'PRECIOS INDEX GAS'!$A$59:$B$71,2,0),'.'!B2180="DINAMICA PLUS N2",VLOOKUP('.'!C2180,'PRECIOS INDEX GAS'!$A$75:$B$87,2,0),'.'!B2180="DINAMICA PLUS N3",VLOOKUP('.'!C2180,'PRECIOS INDEX GAS'!$A$91:$B$103,2,0))</f>
        <v>8.6074677419354845E-2</v>
      </c>
      <c r="F2180" s="8">
        <f>'PRECIOS FIJOS GAS'!$J$75</f>
        <v>0.4021023178082192</v>
      </c>
    </row>
    <row r="2181" spans="1:6">
      <c r="A2181" s="3" t="str">
        <f t="shared" si="1031"/>
        <v>RL01MARZO-26DINAMICA PLUS N3</v>
      </c>
      <c r="B2181" s="41" t="s">
        <v>374</v>
      </c>
      <c r="C2181" s="3" t="s">
        <v>118</v>
      </c>
      <c r="D2181" s="38" t="str">
        <f>W25</f>
        <v>MARZO-26</v>
      </c>
      <c r="E2181" s="58" cm="1">
        <f t="array" ref="E2181">VLOOKUP('.'!D2181,'PRECIOS INDEX GAS'!$J$8:$K$20,2,0)+_xlfn.IFS('.'!B2181="DINAMICA PLUS N1",VLOOKUP('.'!C2181,'PRECIOS INDEX GAS'!$A$59:$B$71,2,0),'.'!B2181="DINAMICA PLUS N2",VLOOKUP('.'!C2181,'PRECIOS INDEX GAS'!$A$75:$B$87,2,0),'.'!B2181="DINAMICA PLUS N3",VLOOKUP('.'!C2181,'PRECIOS INDEX GAS'!$A$91:$B$103,2,0))</f>
        <v>8.0632677419354842E-2</v>
      </c>
      <c r="F2181" s="8">
        <f>'PRECIOS FIJOS GAS'!$J$91</f>
        <v>0.2925132767123288</v>
      </c>
    </row>
    <row r="2182" spans="1:6">
      <c r="A2182" s="3" t="str">
        <f t="shared" si="1031"/>
        <v>RL02MARZO-26ESTABLE PLUS N1</v>
      </c>
      <c r="B2182" s="41" t="s">
        <v>73</v>
      </c>
      <c r="C2182" s="3" t="s">
        <v>119</v>
      </c>
      <c r="D2182" s="38" t="str">
        <f>W25</f>
        <v>MARZO-26</v>
      </c>
      <c r="E2182" s="8">
        <f>'PRECIOS FIJOS GAS'!$B$60</f>
        <v>8.6035E-2</v>
      </c>
      <c r="F2182" s="8">
        <f>'PRECIOS FIJOS GAS'!$J$60</f>
        <v>0.90332226849315067</v>
      </c>
    </row>
    <row r="2183" spans="1:6">
      <c r="A2183" s="3" t="str">
        <f t="shared" si="1031"/>
        <v>RL02MARZO-26ESTABLE PLUS N2</v>
      </c>
      <c r="B2183" s="41" t="s">
        <v>74</v>
      </c>
      <c r="C2183" s="3" t="s">
        <v>119</v>
      </c>
      <c r="D2183" s="38" t="str">
        <f>W25</f>
        <v>MARZO-26</v>
      </c>
      <c r="E2183" s="8">
        <f>'PRECIOS FIJOS GAS'!$B$76</f>
        <v>8.0766000000000004E-2</v>
      </c>
      <c r="F2183" s="8">
        <f>'PRECIOS FIJOS GAS'!$J$76</f>
        <v>0.51976062465753425</v>
      </c>
    </row>
    <row r="2184" spans="1:6">
      <c r="A2184" s="3" t="str">
        <f t="shared" si="1031"/>
        <v>RL02MARZO-26ESTABLE PLUS N3</v>
      </c>
      <c r="B2184" s="41" t="s">
        <v>75</v>
      </c>
      <c r="C2184" s="3" t="s">
        <v>119</v>
      </c>
      <c r="D2184" s="38" t="str">
        <f>W25</f>
        <v>MARZO-26</v>
      </c>
      <c r="E2184" s="8">
        <f>'PRECIOS FIJOS GAS'!$B$92</f>
        <v>7.6238E-2</v>
      </c>
      <c r="F2184" s="8">
        <f>'PRECIOS FIJOS GAS'!$J$92</f>
        <v>0.41017158356164385</v>
      </c>
    </row>
    <row r="2185" spans="1:6">
      <c r="A2185" s="3" t="str">
        <f t="shared" si="1031"/>
        <v>RL02MARZO-26DINAMICA PLUS N1</v>
      </c>
      <c r="B2185" s="41" t="s">
        <v>372</v>
      </c>
      <c r="C2185" s="3" t="s">
        <v>119</v>
      </c>
      <c r="D2185" s="38" t="str">
        <f>W25</f>
        <v>MARZO-26</v>
      </c>
      <c r="E2185" s="58" cm="1">
        <f t="array" ref="E2185">VLOOKUP('.'!D2185,'PRECIOS INDEX GAS'!$J$8:$K$20,2,0)+_xlfn.IFS('.'!B2185="DINAMICA PLUS N1",VLOOKUP('.'!C2185,'PRECIOS INDEX GAS'!$A$59:$B$71,2,0),'.'!B2185="DINAMICA PLUS N2",VLOOKUP('.'!C2185,'PRECIOS INDEX GAS'!$A$75:$B$87,2,0),'.'!B2185="DINAMICA PLUS N3",VLOOKUP('.'!C2185,'PRECIOS INDEX GAS'!$A$91:$B$103,2,0))</f>
        <v>8.9194677419354843E-2</v>
      </c>
      <c r="F2185" s="8">
        <f>'PRECIOS FIJOS GAS'!$J$60</f>
        <v>0.90332226849315067</v>
      </c>
    </row>
    <row r="2186" spans="1:6">
      <c r="A2186" s="3" t="str">
        <f t="shared" si="1031"/>
        <v>RL02MARZO-26DINAMICA PLUS N2</v>
      </c>
      <c r="B2186" s="41" t="s">
        <v>373</v>
      </c>
      <c r="C2186" s="3" t="s">
        <v>119</v>
      </c>
      <c r="D2186" s="38" t="str">
        <f>W25</f>
        <v>MARZO-26</v>
      </c>
      <c r="E2186" s="58" cm="1">
        <f t="array" ref="E2186">VLOOKUP('.'!D2186,'PRECIOS INDEX GAS'!$J$8:$K$20,2,0)+_xlfn.IFS('.'!B2186="DINAMICA PLUS N1",VLOOKUP('.'!C2186,'PRECIOS INDEX GAS'!$A$59:$B$71,2,0),'.'!B2186="DINAMICA PLUS N2",VLOOKUP('.'!C2186,'PRECIOS INDEX GAS'!$A$75:$B$87,2,0),'.'!B2186="DINAMICA PLUS N3",VLOOKUP('.'!C2186,'PRECIOS INDEX GAS'!$A$91:$B$103,2,0))</f>
        <v>8.3925677419354833E-2</v>
      </c>
      <c r="F2186" s="8">
        <f>'PRECIOS FIJOS GAS'!$J$76</f>
        <v>0.51976062465753425</v>
      </c>
    </row>
    <row r="2187" spans="1:6">
      <c r="A2187" s="3" t="str">
        <f t="shared" si="1031"/>
        <v>RL02MARZO-26DINAMICA PLUS N3</v>
      </c>
      <c r="B2187" s="41" t="s">
        <v>374</v>
      </c>
      <c r="C2187" s="3" t="s">
        <v>119</v>
      </c>
      <c r="D2187" s="38" t="str">
        <f>W25</f>
        <v>MARZO-26</v>
      </c>
      <c r="E2187" s="58" cm="1">
        <f t="array" ref="E2187">VLOOKUP('.'!D2187,'PRECIOS INDEX GAS'!$J$8:$K$20,2,0)+_xlfn.IFS('.'!B2187="DINAMICA PLUS N1",VLOOKUP('.'!C2187,'PRECIOS INDEX GAS'!$A$59:$B$71,2,0),'.'!B2187="DINAMICA PLUS N2",VLOOKUP('.'!C2187,'PRECIOS INDEX GAS'!$A$75:$B$87,2,0),'.'!B2187="DINAMICA PLUS N3",VLOOKUP('.'!C2187,'PRECIOS INDEX GAS'!$A$91:$B$103,2,0))</f>
        <v>7.9397677419354842E-2</v>
      </c>
      <c r="F2187" s="8">
        <f>'PRECIOS FIJOS GAS'!$J$92</f>
        <v>0.41017158356164385</v>
      </c>
    </row>
    <row r="2188" spans="1:6">
      <c r="A2188" s="3" t="str">
        <f t="shared" si="1031"/>
        <v>RL03MARZO-26ESTABLE PLUS N1</v>
      </c>
      <c r="B2188" s="41" t="s">
        <v>73</v>
      </c>
      <c r="C2188" s="3" t="s">
        <v>120</v>
      </c>
      <c r="D2188" s="38" t="str">
        <f>W25</f>
        <v>MARZO-26</v>
      </c>
      <c r="E2188" s="8">
        <f>'PRECIOS FIJOS GAS'!$B$61</f>
        <v>8.1811999999999996E-2</v>
      </c>
      <c r="F2188" s="8">
        <f>'PRECIOS FIJOS GAS'!$J$61</f>
        <v>1.217169008219178</v>
      </c>
    </row>
    <row r="2189" spans="1:6">
      <c r="A2189" s="3" t="str">
        <f t="shared" si="1031"/>
        <v>RL03MARZO-26ESTABLE PLUS N2</v>
      </c>
      <c r="B2189" s="41" t="s">
        <v>74</v>
      </c>
      <c r="C2189" s="3" t="s">
        <v>120</v>
      </c>
      <c r="D2189" s="38" t="str">
        <f>W25</f>
        <v>MARZO-26</v>
      </c>
      <c r="E2189" s="8">
        <f>'PRECIOS FIJOS GAS'!$B$77</f>
        <v>7.6065999999999995E-2</v>
      </c>
      <c r="F2189" s="8">
        <f>'PRECIOS FIJOS GAS'!$J$77</f>
        <v>0.83360736438356164</v>
      </c>
    </row>
    <row r="2190" spans="1:6">
      <c r="A2190" s="3" t="str">
        <f t="shared" si="1031"/>
        <v>RL03MARZO-26ESTABLE PLUS N3</v>
      </c>
      <c r="B2190" s="41" t="s">
        <v>75</v>
      </c>
      <c r="C2190" s="3" t="s">
        <v>120</v>
      </c>
      <c r="D2190" s="38" t="str">
        <f>W25</f>
        <v>MARZO-26</v>
      </c>
      <c r="E2190" s="8">
        <f>'PRECIOS FIJOS GAS'!$B$93</f>
        <v>7.2847999999999996E-2</v>
      </c>
      <c r="F2190" s="8">
        <f>'PRECIOS FIJOS GAS'!$J$93</f>
        <v>0.72401832328767124</v>
      </c>
    </row>
    <row r="2191" spans="1:6">
      <c r="A2191" s="3" t="str">
        <f t="shared" si="1031"/>
        <v>RL03MARZO-26DINAMICA PLUS N1</v>
      </c>
      <c r="B2191" s="41" t="s">
        <v>372</v>
      </c>
      <c r="C2191" s="3" t="s">
        <v>120</v>
      </c>
      <c r="D2191" s="38" t="str">
        <f>W25</f>
        <v>MARZO-26</v>
      </c>
      <c r="E2191" s="58" cm="1">
        <f t="array" ref="E2191">VLOOKUP('.'!D2191,'PRECIOS INDEX GAS'!$J$8:$K$20,2,0)+_xlfn.IFS('.'!B2191="DINAMICA PLUS N1",VLOOKUP('.'!C2191,'PRECIOS INDEX GAS'!$A$59:$B$71,2,0),'.'!B2191="DINAMICA PLUS N2",VLOOKUP('.'!C2191,'PRECIOS INDEX GAS'!$A$75:$B$87,2,0),'.'!B2191="DINAMICA PLUS N3",VLOOKUP('.'!C2191,'PRECIOS INDEX GAS'!$A$91:$B$103,2,0))</f>
        <v>8.4971677419354852E-2</v>
      </c>
      <c r="F2191" s="8">
        <f>'PRECIOS FIJOS GAS'!$J$61</f>
        <v>1.217169008219178</v>
      </c>
    </row>
    <row r="2192" spans="1:6">
      <c r="A2192" s="3" t="str">
        <f t="shared" si="1031"/>
        <v>RL03MARZO-26DINAMICA PLUS N2</v>
      </c>
      <c r="B2192" s="41" t="s">
        <v>373</v>
      </c>
      <c r="C2192" s="3" t="s">
        <v>120</v>
      </c>
      <c r="D2192" s="38" t="str">
        <f>W25</f>
        <v>MARZO-26</v>
      </c>
      <c r="E2192" s="58" cm="1">
        <f t="array" ref="E2192">VLOOKUP('.'!D2192,'PRECIOS INDEX GAS'!$J$8:$K$20,2,0)+_xlfn.IFS('.'!B2192="DINAMICA PLUS N1",VLOOKUP('.'!C2192,'PRECIOS INDEX GAS'!$A$59:$B$71,2,0),'.'!B2192="DINAMICA PLUS N2",VLOOKUP('.'!C2192,'PRECIOS INDEX GAS'!$A$75:$B$87,2,0),'.'!B2192="DINAMICA PLUS N3",VLOOKUP('.'!C2192,'PRECIOS INDEX GAS'!$A$91:$B$103,2,0))</f>
        <v>7.9225677419354851E-2</v>
      </c>
      <c r="F2192" s="8">
        <f>'PRECIOS FIJOS GAS'!$J$77</f>
        <v>0.83360736438356164</v>
      </c>
    </row>
    <row r="2193" spans="1:6">
      <c r="A2193" s="3" t="str">
        <f t="shared" si="1031"/>
        <v>RL03MARZO-26DINAMICA PLUS N3</v>
      </c>
      <c r="B2193" s="41" t="s">
        <v>374</v>
      </c>
      <c r="C2193" s="3" t="s">
        <v>120</v>
      </c>
      <c r="D2193" s="38" t="str">
        <f>W25</f>
        <v>MARZO-26</v>
      </c>
      <c r="E2193" s="58" cm="1">
        <f t="array" ref="E2193">VLOOKUP('.'!D2193,'PRECIOS INDEX GAS'!$J$8:$K$20,2,0)+_xlfn.IFS('.'!B2193="DINAMICA PLUS N1",VLOOKUP('.'!C2193,'PRECIOS INDEX GAS'!$A$59:$B$71,2,0),'.'!B2193="DINAMICA PLUS N2",VLOOKUP('.'!C2193,'PRECIOS INDEX GAS'!$A$75:$B$87,2,0),'.'!B2193="DINAMICA PLUS N3",VLOOKUP('.'!C2193,'PRECIOS INDEX GAS'!$A$91:$B$103,2,0))</f>
        <v>7.6007677419354838E-2</v>
      </c>
      <c r="F2193" s="8">
        <f>'PRECIOS FIJOS GAS'!$J$93</f>
        <v>0.72401832328767124</v>
      </c>
    </row>
    <row r="2194" spans="1:6">
      <c r="A2194" s="3" t="str">
        <f>C2194&amp;D2194&amp;B2194</f>
        <v>RL04MARZO-26ESTABLE PLUS N1</v>
      </c>
      <c r="B2194" s="41" t="s">
        <v>73</v>
      </c>
      <c r="C2194" s="3" t="s">
        <v>121</v>
      </c>
      <c r="D2194" s="38" t="str">
        <f>W25</f>
        <v>MARZO-26</v>
      </c>
      <c r="E2194" s="8">
        <f>'PRECIOS FIJOS GAS'!$B$62</f>
        <v>8.4145999999999999E-2</v>
      </c>
      <c r="F2194" s="8">
        <f>'PRECIOS FIJOS GAS'!$J$62</f>
        <v>2.0610361232876713</v>
      </c>
    </row>
    <row r="2195" spans="1:6">
      <c r="A2195" s="3" t="str">
        <f t="shared" ref="A2195:A2211" si="1032">C2195&amp;D2195&amp;B2195</f>
        <v>RL04MARZO-26ESTABLE PLUS N2</v>
      </c>
      <c r="B2195" s="41" t="s">
        <v>74</v>
      </c>
      <c r="C2195" s="3" t="s">
        <v>121</v>
      </c>
      <c r="D2195" s="38" t="str">
        <f>W25</f>
        <v>MARZO-26</v>
      </c>
      <c r="E2195" s="8">
        <f>'PRECIOS FIJOS GAS'!$B$78</f>
        <v>8.0958000000000002E-2</v>
      </c>
      <c r="F2195" s="8">
        <f>'PRECIOS FIJOS GAS'!$J$78</f>
        <v>1.5815840684931508</v>
      </c>
    </row>
    <row r="2196" spans="1:6">
      <c r="A2196" s="3" t="str">
        <f t="shared" si="1032"/>
        <v>RL04MARZO-26ESTABLE PLUS N3</v>
      </c>
      <c r="B2196" s="41" t="s">
        <v>75</v>
      </c>
      <c r="C2196" s="3" t="s">
        <v>121</v>
      </c>
      <c r="D2196" s="38" t="str">
        <f>W25</f>
        <v>MARZO-26</v>
      </c>
      <c r="E2196" s="8">
        <f>'PRECIOS FIJOS GAS'!$B$94</f>
        <v>7.5394000000000003E-2</v>
      </c>
      <c r="F2196" s="8">
        <f>'PRECIOS FIJOS GAS'!$J$94</f>
        <v>1.5404881780821917</v>
      </c>
    </row>
    <row r="2197" spans="1:6">
      <c r="A2197" s="3" t="str">
        <f t="shared" si="1032"/>
        <v>RL04MARZO-26DINAMICA PLUS N1</v>
      </c>
      <c r="B2197" s="41" t="s">
        <v>372</v>
      </c>
      <c r="C2197" s="3" t="s">
        <v>121</v>
      </c>
      <c r="D2197" s="38" t="str">
        <f>W25</f>
        <v>MARZO-26</v>
      </c>
      <c r="E2197" s="58" cm="1">
        <f t="array" ref="E2197">VLOOKUP('.'!D2197,'PRECIOS INDEX GAS'!$J$8:$K$20,2,0)+_xlfn.IFS('.'!B2197="DINAMICA PLUS N1",VLOOKUP('.'!C2197,'PRECIOS INDEX GAS'!$A$59:$B$71,2,0),'.'!B2197="DINAMICA PLUS N2",VLOOKUP('.'!C2197,'PRECIOS INDEX GAS'!$A$75:$B$87,2,0),'.'!B2197="DINAMICA PLUS N3",VLOOKUP('.'!C2197,'PRECIOS INDEX GAS'!$A$91:$B$103,2,0))</f>
        <v>8.7305677419354841E-2</v>
      </c>
      <c r="F2197" s="8">
        <f>'PRECIOS FIJOS GAS'!$J$62</f>
        <v>2.0610361232876713</v>
      </c>
    </row>
    <row r="2198" spans="1:6">
      <c r="A2198" s="3" t="str">
        <f t="shared" si="1032"/>
        <v>RL04MARZO-26DINAMICA PLUS N2</v>
      </c>
      <c r="B2198" s="41" t="s">
        <v>373</v>
      </c>
      <c r="C2198" s="3" t="s">
        <v>121</v>
      </c>
      <c r="D2198" s="38" t="str">
        <f>W25</f>
        <v>MARZO-26</v>
      </c>
      <c r="E2198" s="58" cm="1">
        <f t="array" ref="E2198">VLOOKUP('.'!D2198,'PRECIOS INDEX GAS'!$J$8:$K$20,2,0)+_xlfn.IFS('.'!B2198="DINAMICA PLUS N1",VLOOKUP('.'!C2198,'PRECIOS INDEX GAS'!$A$59:$B$71,2,0),'.'!B2198="DINAMICA PLUS N2",VLOOKUP('.'!C2198,'PRECIOS INDEX GAS'!$A$75:$B$87,2,0),'.'!B2198="DINAMICA PLUS N3",VLOOKUP('.'!C2198,'PRECIOS INDEX GAS'!$A$91:$B$103,2,0))</f>
        <v>8.4117677419354844E-2</v>
      </c>
      <c r="F2198" s="8">
        <f>'PRECIOS FIJOS GAS'!$J$78</f>
        <v>1.5815840684931508</v>
      </c>
    </row>
    <row r="2199" spans="1:6">
      <c r="A2199" s="3" t="str">
        <f t="shared" si="1032"/>
        <v>RL04MARZO-26DINAMICA PLUS N3</v>
      </c>
      <c r="B2199" s="41" t="s">
        <v>374</v>
      </c>
      <c r="C2199" s="3" t="s">
        <v>121</v>
      </c>
      <c r="D2199" s="38" t="str">
        <f>W25</f>
        <v>MARZO-26</v>
      </c>
      <c r="E2199" s="58" cm="1">
        <f t="array" ref="E2199">VLOOKUP('.'!D2199,'PRECIOS INDEX GAS'!$J$8:$K$20,2,0)+_xlfn.IFS('.'!B2199="DINAMICA PLUS N1",VLOOKUP('.'!C2199,'PRECIOS INDEX GAS'!$A$59:$B$71,2,0),'.'!B2199="DINAMICA PLUS N2",VLOOKUP('.'!C2199,'PRECIOS INDEX GAS'!$A$75:$B$87,2,0),'.'!B2199="DINAMICA PLUS N3",VLOOKUP('.'!C2199,'PRECIOS INDEX GAS'!$A$91:$B$103,2,0))</f>
        <v>7.8553677419354845E-2</v>
      </c>
      <c r="F2199" s="8">
        <f>'PRECIOS FIJOS GAS'!$J$94</f>
        <v>1.5404881780821917</v>
      </c>
    </row>
    <row r="2200" spans="1:6">
      <c r="A2200" s="3" t="str">
        <f t="shared" si="1032"/>
        <v>RL05MARZO-26ESTABLE PLUS N1</v>
      </c>
      <c r="B2200" s="41" t="s">
        <v>73</v>
      </c>
      <c r="C2200" s="3" t="s">
        <v>407</v>
      </c>
      <c r="D2200" s="38" t="str">
        <f>W25</f>
        <v>MARZO-26</v>
      </c>
      <c r="E2200" s="8">
        <f>'PRECIOS FIJOS GAS'!$B$69</f>
        <v>8.0764000000000002E-2</v>
      </c>
      <c r="F2200" s="8">
        <f>'PRECIOS FIJOS GAS'!$J$63</f>
        <v>8.2120056356164373</v>
      </c>
    </row>
    <row r="2201" spans="1:6">
      <c r="A2201" s="3" t="str">
        <f t="shared" si="1032"/>
        <v>RL05MARZO-26ESTABLE PLUS N2</v>
      </c>
      <c r="B2201" s="41" t="s">
        <v>74</v>
      </c>
      <c r="C2201" s="3" t="s">
        <v>407</v>
      </c>
      <c r="D2201" s="38" t="str">
        <f>W25</f>
        <v>MARZO-26</v>
      </c>
      <c r="E2201" s="8">
        <f>'PRECIOS FIJOS GAS'!$B$85</f>
        <v>8.0198000000000005E-2</v>
      </c>
      <c r="F2201" s="8">
        <f>'PRECIOS FIJOS GAS'!$J$79</f>
        <v>7.7051563205479443</v>
      </c>
    </row>
    <row r="2202" spans="1:6">
      <c r="A2202" s="3" t="str">
        <f t="shared" si="1032"/>
        <v>RL05MARZO-26ESTABLE PLUS N3</v>
      </c>
      <c r="B2202" s="41" t="s">
        <v>75</v>
      </c>
      <c r="C2202" s="3" t="s">
        <v>407</v>
      </c>
      <c r="D2202" s="38" t="str">
        <f>W25</f>
        <v>MARZO-26</v>
      </c>
      <c r="E2202" s="8">
        <f>'PRECIOS FIJOS GAS'!$B$101</f>
        <v>7.6613000000000001E-2</v>
      </c>
      <c r="F2202" s="8">
        <f>'PRECIOS FIJOS GAS'!$J$95</f>
        <v>7.636663169863013</v>
      </c>
    </row>
    <row r="2203" spans="1:6">
      <c r="A2203" s="3" t="str">
        <f t="shared" si="1032"/>
        <v>RL05MARZO-26DINAMICA PLUS N1</v>
      </c>
      <c r="B2203" s="41" t="s">
        <v>372</v>
      </c>
      <c r="C2203" s="3" t="s">
        <v>407</v>
      </c>
      <c r="D2203" s="38" t="str">
        <f>W25</f>
        <v>MARZO-26</v>
      </c>
      <c r="E2203" s="58" cm="1">
        <f t="array" ref="E2203">VLOOKUP('.'!D2203,'PRECIOS INDEX GAS'!$J$8:$K$20,2,0)+_xlfn.IFS('.'!B2203="DINAMICA PLUS N1",VLOOKUP('.'!C2203,'PRECIOS INDEX GAS'!$A$59:$B$71,2,0),'.'!B2203="DINAMICA PLUS N2",VLOOKUP('.'!C2203,'PRECIOS INDEX GAS'!$A$75:$B$87,2,0),'.'!B2203="DINAMICA PLUS N3",VLOOKUP('.'!C2203,'PRECIOS INDEX GAS'!$A$91:$B$103,2,0))</f>
        <v>8.3923677419354845E-2</v>
      </c>
      <c r="F2203" s="8">
        <f>'PRECIOS FIJOS GAS'!$J$63</f>
        <v>8.2120056356164373</v>
      </c>
    </row>
    <row r="2204" spans="1:6">
      <c r="A2204" s="3" t="str">
        <f t="shared" si="1032"/>
        <v>RL05MARZO-26DINAMICA PLUS N2</v>
      </c>
      <c r="B2204" s="41" t="s">
        <v>373</v>
      </c>
      <c r="C2204" s="3" t="s">
        <v>407</v>
      </c>
      <c r="D2204" s="38" t="str">
        <f>W25</f>
        <v>MARZO-26</v>
      </c>
      <c r="E2204" s="58" cm="1">
        <f t="array" ref="E2204">VLOOKUP('.'!D2204,'PRECIOS INDEX GAS'!$J$8:$K$20,2,0)+_xlfn.IFS('.'!B2204="DINAMICA PLUS N1",VLOOKUP('.'!C2204,'PRECIOS INDEX GAS'!$A$59:$B$71,2,0),'.'!B2204="DINAMICA PLUS N2",VLOOKUP('.'!C2204,'PRECIOS INDEX GAS'!$A$75:$B$87,2,0),'.'!B2204="DINAMICA PLUS N3",VLOOKUP('.'!C2204,'PRECIOS INDEX GAS'!$A$91:$B$103,2,0))</f>
        <v>8.3357677419354848E-2</v>
      </c>
      <c r="F2204" s="8">
        <f>'PRECIOS FIJOS GAS'!$J$79</f>
        <v>7.7051563205479443</v>
      </c>
    </row>
    <row r="2205" spans="1:6">
      <c r="A2205" s="3" t="str">
        <f t="shared" si="1032"/>
        <v>RL05MARZO-26DINAMICA PLUS N3</v>
      </c>
      <c r="B2205" s="41" t="s">
        <v>374</v>
      </c>
      <c r="C2205" s="3" t="s">
        <v>407</v>
      </c>
      <c r="D2205" s="38" t="str">
        <f>W25</f>
        <v>MARZO-26</v>
      </c>
      <c r="E2205" s="58" cm="1">
        <f t="array" ref="E2205">VLOOKUP('.'!D2205,'PRECIOS INDEX GAS'!$J$8:$K$20,2,0)+_xlfn.IFS('.'!B2205="DINAMICA PLUS N1",VLOOKUP('.'!C2205,'PRECIOS INDEX GAS'!$A$59:$B$71,2,0),'.'!B2205="DINAMICA PLUS N2",VLOOKUP('.'!C2205,'PRECIOS INDEX GAS'!$A$75:$B$87,2,0),'.'!B2205="DINAMICA PLUS N3",VLOOKUP('.'!C2205,'PRECIOS INDEX GAS'!$A$91:$B$103,2,0))</f>
        <v>7.9772677419354843E-2</v>
      </c>
      <c r="F2205" s="8">
        <f>'PRECIOS FIJOS GAS'!$J$95</f>
        <v>7.636663169863013</v>
      </c>
    </row>
    <row r="2206" spans="1:6">
      <c r="A2206" s="3" t="str">
        <f t="shared" si="1032"/>
        <v>RL06MARZO-26ESTABLE PLUS N1</v>
      </c>
      <c r="B2206" s="41" t="s">
        <v>73</v>
      </c>
      <c r="C2206" s="3" t="s">
        <v>408</v>
      </c>
      <c r="D2206" s="38" t="str">
        <f>W25</f>
        <v>MARZO-26</v>
      </c>
      <c r="E2206" s="8">
        <f>'PRECIOS FIJOS GAS'!$B$70</f>
        <v>7.3663000000000006E-2</v>
      </c>
      <c r="F2206" s="8">
        <f>'PRECIOS FIJOS GAS'!$J$64</f>
        <v>36.893757627397264</v>
      </c>
    </row>
    <row r="2207" spans="1:6">
      <c r="A2207" s="3" t="str">
        <f t="shared" si="1032"/>
        <v>RL06MARZO-26ESTABLE PLUS N2</v>
      </c>
      <c r="B2207" s="41" t="s">
        <v>74</v>
      </c>
      <c r="C2207" s="3" t="s">
        <v>408</v>
      </c>
      <c r="D2207" s="38" t="str">
        <f>W25</f>
        <v>MARZO-26</v>
      </c>
      <c r="E2207" s="8">
        <f>'PRECIOS FIJOS GAS'!$B$86</f>
        <v>7.0808999999999997E-2</v>
      </c>
      <c r="F2207" s="8">
        <f>'PRECIOS FIJOS GAS'!$J$80</f>
        <v>36.386908312328771</v>
      </c>
    </row>
    <row r="2208" spans="1:6">
      <c r="A2208" s="3" t="str">
        <f t="shared" si="1032"/>
        <v>RL06MARZO-26ESTABLE PLUS N3</v>
      </c>
      <c r="B2208" s="41" t="s">
        <v>75</v>
      </c>
      <c r="C2208" s="3" t="s">
        <v>408</v>
      </c>
      <c r="D2208" s="38" t="str">
        <f>W25</f>
        <v>MARZO-26</v>
      </c>
      <c r="E2208" s="8">
        <f>'PRECIOS FIJOS GAS'!$B$102</f>
        <v>6.8442000000000003E-2</v>
      </c>
      <c r="F2208" s="8">
        <f>'PRECIOS FIJOS GAS'!$J$96</f>
        <v>36.318415161643834</v>
      </c>
    </row>
    <row r="2209" spans="1:6">
      <c r="A2209" s="3" t="str">
        <f t="shared" si="1032"/>
        <v>RL06MARZO-26DINAMICA PLUS N1</v>
      </c>
      <c r="B2209" s="41" t="s">
        <v>372</v>
      </c>
      <c r="C2209" s="3" t="s">
        <v>408</v>
      </c>
      <c r="D2209" s="38" t="str">
        <f>W25</f>
        <v>MARZO-26</v>
      </c>
      <c r="E2209" s="58" cm="1">
        <f t="array" ref="E2209">VLOOKUP('.'!D2209,'PRECIOS INDEX GAS'!$J$8:$K$20,2,0)+_xlfn.IFS('.'!B2209="DINAMICA PLUS N1",VLOOKUP('.'!C2209,'PRECIOS INDEX GAS'!$A$59:$B$71,2,0),'.'!B2209="DINAMICA PLUS N2",VLOOKUP('.'!C2209,'PRECIOS INDEX GAS'!$A$75:$B$87,2,0),'.'!B2209="DINAMICA PLUS N3",VLOOKUP('.'!C2209,'PRECIOS INDEX GAS'!$A$91:$B$103,2,0))</f>
        <v>7.6822677419354835E-2</v>
      </c>
      <c r="F2209" s="8">
        <f>'PRECIOS FIJOS GAS'!$J$64</f>
        <v>36.893757627397264</v>
      </c>
    </row>
    <row r="2210" spans="1:6">
      <c r="A2210" s="3" t="str">
        <f t="shared" si="1032"/>
        <v>RL06MARZO-26DINAMICA PLUS N2</v>
      </c>
      <c r="B2210" s="41" t="s">
        <v>373</v>
      </c>
      <c r="C2210" s="3" t="s">
        <v>408</v>
      </c>
      <c r="D2210" s="38" t="str">
        <f>W25</f>
        <v>MARZO-26</v>
      </c>
      <c r="E2210" s="58" cm="1">
        <f t="array" ref="E2210">VLOOKUP('.'!D2210,'PRECIOS INDEX GAS'!$J$8:$K$20,2,0)+_xlfn.IFS('.'!B2210="DINAMICA PLUS N1",VLOOKUP('.'!C2210,'PRECIOS INDEX GAS'!$A$59:$B$71,2,0),'.'!B2210="DINAMICA PLUS N2",VLOOKUP('.'!C2210,'PRECIOS INDEX GAS'!$A$75:$B$87,2,0),'.'!B2210="DINAMICA PLUS N3",VLOOKUP('.'!C2210,'PRECIOS INDEX GAS'!$A$91:$B$103,2,0))</f>
        <v>7.3968677419354839E-2</v>
      </c>
      <c r="F2210" s="8">
        <f>'PRECIOS FIJOS GAS'!$J$80</f>
        <v>36.386908312328771</v>
      </c>
    </row>
    <row r="2211" spans="1:6">
      <c r="A2211" s="3" t="str">
        <f t="shared" si="1032"/>
        <v>RL06MARZO-26DINAMICA PLUS N3</v>
      </c>
      <c r="B2211" s="41" t="s">
        <v>374</v>
      </c>
      <c r="C2211" s="3" t="s">
        <v>408</v>
      </c>
      <c r="D2211" s="38" t="str">
        <f>W25</f>
        <v>MARZO-26</v>
      </c>
      <c r="E2211" s="58" cm="1">
        <f t="array" ref="E2211">VLOOKUP('.'!D2211,'PRECIOS INDEX GAS'!$J$8:$K$20,2,0)+_xlfn.IFS('.'!B2211="DINAMICA PLUS N1",VLOOKUP('.'!C2211,'PRECIOS INDEX GAS'!$A$59:$B$71,2,0),'.'!B2211="DINAMICA PLUS N2",VLOOKUP('.'!C2211,'PRECIOS INDEX GAS'!$A$75:$B$87,2,0),'.'!B2211="DINAMICA PLUS N3",VLOOKUP('.'!C2211,'PRECIOS INDEX GAS'!$A$91:$B$103,2,0))</f>
        <v>7.1601677419354845E-2</v>
      </c>
      <c r="F2211" s="8">
        <f>'PRECIOS FIJOS GAS'!$J$96</f>
        <v>36.318415161643834</v>
      </c>
    </row>
    <row r="2212" spans="1:6">
      <c r="A2212" s="3" t="str">
        <f>C2212&amp;D2212&amp;B2212</f>
        <v>RL01ABRIL-25ESTABLE PLUS N1</v>
      </c>
      <c r="B2212" s="41" t="s">
        <v>73</v>
      </c>
      <c r="C2212" s="3" t="s">
        <v>118</v>
      </c>
      <c r="D2212" s="38" t="str">
        <f>W26</f>
        <v>ABRIL-25</v>
      </c>
      <c r="E2212" s="8">
        <f>'PRECIOS FIJOS GAS'!$B$59</f>
        <v>9.0021000000000004E-2</v>
      </c>
      <c r="F2212" s="8">
        <f>'PRECIOS FIJOS GAS'!$J$59</f>
        <v>0.78566396164383556</v>
      </c>
    </row>
    <row r="2213" spans="1:6">
      <c r="A2213" s="3" t="str">
        <f t="shared" ref="A2213:A2229" si="1033">C2213&amp;D2213&amp;B2213</f>
        <v>RL01ABRIL-25ESTABLE PLUS N2</v>
      </c>
      <c r="B2213" s="41" t="s">
        <v>74</v>
      </c>
      <c r="C2213" s="3" t="s">
        <v>118</v>
      </c>
      <c r="D2213" s="38" t="str">
        <f>W26</f>
        <v>ABRIL-25</v>
      </c>
      <c r="E2213" s="8">
        <f>'PRECIOS FIJOS GAS'!$B$75</f>
        <v>8.2915000000000003E-2</v>
      </c>
      <c r="F2213" s="8">
        <f>'PRECIOS FIJOS GAS'!$J$75</f>
        <v>0.4021023178082192</v>
      </c>
    </row>
    <row r="2214" spans="1:6">
      <c r="A2214" s="3" t="str">
        <f t="shared" si="1033"/>
        <v>RL01ABRIL-25ESTABLE PLUS N3</v>
      </c>
      <c r="B2214" s="41" t="s">
        <v>75</v>
      </c>
      <c r="C2214" s="3" t="s">
        <v>118</v>
      </c>
      <c r="D2214" s="38" t="str">
        <f>W26</f>
        <v>ABRIL-25</v>
      </c>
      <c r="E2214" s="8">
        <f>'PRECIOS FIJOS GAS'!$B$91</f>
        <v>7.7473E-2</v>
      </c>
      <c r="F2214" s="8">
        <f>'PRECIOS FIJOS GAS'!$J$91</f>
        <v>0.2925132767123288</v>
      </c>
    </row>
    <row r="2215" spans="1:6">
      <c r="A2215" s="3" t="str">
        <f t="shared" si="1033"/>
        <v>RL01ABRIL-25DINAMICA PLUS N1</v>
      </c>
      <c r="B2215" s="41" t="s">
        <v>372</v>
      </c>
      <c r="C2215" s="3" t="s">
        <v>118</v>
      </c>
      <c r="D2215" s="38" t="str">
        <f>W26</f>
        <v>ABRIL-25</v>
      </c>
      <c r="E2215" s="58" cm="1">
        <f t="array" ref="E2215">VLOOKUP('.'!D2215,'PRECIOS INDEX GAS'!$J$8:$K$20,2,0)+_xlfn.IFS('.'!B2215="DINAMICA PLUS N1",VLOOKUP('.'!C2215,'PRECIOS INDEX GAS'!$A$59:$B$71,2,0),'.'!B2215="DINAMICA PLUS N2",VLOOKUP('.'!C2215,'PRECIOS INDEX GAS'!$A$75:$B$87,2,0),'.'!B2215="DINAMICA PLUS N3",VLOOKUP('.'!C2215,'PRECIOS INDEX GAS'!$A$91:$B$103,2,0))</f>
        <v>7.5167333333333336E-2</v>
      </c>
      <c r="F2215" s="8">
        <f>'PRECIOS FIJOS GAS'!$J$59</f>
        <v>0.78566396164383556</v>
      </c>
    </row>
    <row r="2216" spans="1:6">
      <c r="A2216" s="3" t="str">
        <f t="shared" si="1033"/>
        <v>RL01ABRIL-25DINAMICA PLUS N2</v>
      </c>
      <c r="B2216" s="41" t="s">
        <v>373</v>
      </c>
      <c r="C2216" s="3" t="s">
        <v>118</v>
      </c>
      <c r="D2216" s="38" t="str">
        <f>W26</f>
        <v>ABRIL-25</v>
      </c>
      <c r="E2216" s="58" cm="1">
        <f t="array" ref="E2216">VLOOKUP('.'!D2216,'PRECIOS INDEX GAS'!$J$8:$K$20,2,0)+_xlfn.IFS('.'!B2216="DINAMICA PLUS N1",VLOOKUP('.'!C2216,'PRECIOS INDEX GAS'!$A$59:$B$71,2,0),'.'!B2216="DINAMICA PLUS N2",VLOOKUP('.'!C2216,'PRECIOS INDEX GAS'!$A$75:$B$87,2,0),'.'!B2216="DINAMICA PLUS N3",VLOOKUP('.'!C2216,'PRECIOS INDEX GAS'!$A$91:$B$103,2,0))</f>
        <v>6.8061333333333335E-2</v>
      </c>
      <c r="F2216" s="8">
        <f>'PRECIOS FIJOS GAS'!$J$75</f>
        <v>0.4021023178082192</v>
      </c>
    </row>
    <row r="2217" spans="1:6">
      <c r="A2217" s="3" t="str">
        <f t="shared" si="1033"/>
        <v>RL01ABRIL-25DINAMICA PLUS N3</v>
      </c>
      <c r="B2217" s="41" t="s">
        <v>374</v>
      </c>
      <c r="C2217" s="3" t="s">
        <v>118</v>
      </c>
      <c r="D2217" s="38" t="str">
        <f>W26</f>
        <v>ABRIL-25</v>
      </c>
      <c r="E2217" s="58" cm="1">
        <f t="array" ref="E2217">VLOOKUP('.'!D2217,'PRECIOS INDEX GAS'!$J$8:$K$20,2,0)+_xlfn.IFS('.'!B2217="DINAMICA PLUS N1",VLOOKUP('.'!C2217,'PRECIOS INDEX GAS'!$A$59:$B$71,2,0),'.'!B2217="DINAMICA PLUS N2",VLOOKUP('.'!C2217,'PRECIOS INDEX GAS'!$A$75:$B$87,2,0),'.'!B2217="DINAMICA PLUS N3",VLOOKUP('.'!C2217,'PRECIOS INDEX GAS'!$A$91:$B$103,2,0))</f>
        <v>6.2619333333333332E-2</v>
      </c>
      <c r="F2217" s="8">
        <f>'PRECIOS FIJOS GAS'!$J$91</f>
        <v>0.2925132767123288</v>
      </c>
    </row>
    <row r="2218" spans="1:6">
      <c r="A2218" s="3" t="str">
        <f t="shared" si="1033"/>
        <v>RL02ABRIL-25ESTABLE PLUS N1</v>
      </c>
      <c r="B2218" s="41" t="s">
        <v>73</v>
      </c>
      <c r="C2218" s="3" t="s">
        <v>119</v>
      </c>
      <c r="D2218" s="38" t="str">
        <f>W26</f>
        <v>ABRIL-25</v>
      </c>
      <c r="E2218" s="8">
        <f>'PRECIOS FIJOS GAS'!$B$60</f>
        <v>8.6035E-2</v>
      </c>
      <c r="F2218" s="8">
        <f>'PRECIOS FIJOS GAS'!$J$60</f>
        <v>0.90332226849315067</v>
      </c>
    </row>
    <row r="2219" spans="1:6">
      <c r="A2219" s="3" t="str">
        <f t="shared" si="1033"/>
        <v>RL02ABRIL-25ESTABLE PLUS N2</v>
      </c>
      <c r="B2219" s="41" t="s">
        <v>74</v>
      </c>
      <c r="C2219" s="3" t="s">
        <v>119</v>
      </c>
      <c r="D2219" s="38" t="str">
        <f>W26</f>
        <v>ABRIL-25</v>
      </c>
      <c r="E2219" s="8">
        <f>'PRECIOS FIJOS GAS'!$B$76</f>
        <v>8.0766000000000004E-2</v>
      </c>
      <c r="F2219" s="8">
        <f>'PRECIOS FIJOS GAS'!$J$76</f>
        <v>0.51976062465753425</v>
      </c>
    </row>
    <row r="2220" spans="1:6">
      <c r="A2220" s="3" t="str">
        <f t="shared" si="1033"/>
        <v>RL02ABRIL-25ESTABLE PLUS N3</v>
      </c>
      <c r="B2220" s="41" t="s">
        <v>75</v>
      </c>
      <c r="C2220" s="3" t="s">
        <v>119</v>
      </c>
      <c r="D2220" s="38" t="str">
        <f>W26</f>
        <v>ABRIL-25</v>
      </c>
      <c r="E2220" s="8">
        <f>'PRECIOS FIJOS GAS'!$B$92</f>
        <v>7.6238E-2</v>
      </c>
      <c r="F2220" s="8">
        <f>'PRECIOS FIJOS GAS'!$J$92</f>
        <v>0.41017158356164385</v>
      </c>
    </row>
    <row r="2221" spans="1:6">
      <c r="A2221" s="3" t="str">
        <f t="shared" si="1033"/>
        <v>RL02ABRIL-25DINAMICA PLUS N1</v>
      </c>
      <c r="B2221" s="41" t="s">
        <v>372</v>
      </c>
      <c r="C2221" s="3" t="s">
        <v>119</v>
      </c>
      <c r="D2221" s="38" t="str">
        <f>W26</f>
        <v>ABRIL-25</v>
      </c>
      <c r="E2221" s="58" cm="1">
        <f t="array" ref="E2221">VLOOKUP('.'!D2221,'PRECIOS INDEX GAS'!$J$8:$K$20,2,0)+_xlfn.IFS('.'!B2221="DINAMICA PLUS N1",VLOOKUP('.'!C2221,'PRECIOS INDEX GAS'!$A$59:$B$71,2,0),'.'!B2221="DINAMICA PLUS N2",VLOOKUP('.'!C2221,'PRECIOS INDEX GAS'!$A$75:$B$87,2,0),'.'!B2221="DINAMICA PLUS N3",VLOOKUP('.'!C2221,'PRECIOS INDEX GAS'!$A$91:$B$103,2,0))</f>
        <v>7.1181333333333333E-2</v>
      </c>
      <c r="F2221" s="8">
        <f>'PRECIOS FIJOS GAS'!$J$60</f>
        <v>0.90332226849315067</v>
      </c>
    </row>
    <row r="2222" spans="1:6">
      <c r="A2222" s="3" t="str">
        <f t="shared" si="1033"/>
        <v>RL02ABRIL-25DINAMICA PLUS N2</v>
      </c>
      <c r="B2222" s="41" t="s">
        <v>373</v>
      </c>
      <c r="C2222" s="3" t="s">
        <v>119</v>
      </c>
      <c r="D2222" s="38" t="str">
        <f>W26</f>
        <v>ABRIL-25</v>
      </c>
      <c r="E2222" s="58" cm="1">
        <f t="array" ref="E2222">VLOOKUP('.'!D2222,'PRECIOS INDEX GAS'!$J$8:$K$20,2,0)+_xlfn.IFS('.'!B2222="DINAMICA PLUS N1",VLOOKUP('.'!C2222,'PRECIOS INDEX GAS'!$A$59:$B$71,2,0),'.'!B2222="DINAMICA PLUS N2",VLOOKUP('.'!C2222,'PRECIOS INDEX GAS'!$A$75:$B$87,2,0),'.'!B2222="DINAMICA PLUS N3",VLOOKUP('.'!C2222,'PRECIOS INDEX GAS'!$A$91:$B$103,2,0))</f>
        <v>6.5912333333333323E-2</v>
      </c>
      <c r="F2222" s="8">
        <f>'PRECIOS FIJOS GAS'!$J$76</f>
        <v>0.51976062465753425</v>
      </c>
    </row>
    <row r="2223" spans="1:6">
      <c r="A2223" s="3" t="str">
        <f t="shared" si="1033"/>
        <v>RL02ABRIL-25DINAMICA PLUS N3</v>
      </c>
      <c r="B2223" s="41" t="s">
        <v>374</v>
      </c>
      <c r="C2223" s="3" t="s">
        <v>119</v>
      </c>
      <c r="D2223" s="38" t="str">
        <f>W26</f>
        <v>ABRIL-25</v>
      </c>
      <c r="E2223" s="58" cm="1">
        <f t="array" ref="E2223">VLOOKUP('.'!D2223,'PRECIOS INDEX GAS'!$J$8:$K$20,2,0)+_xlfn.IFS('.'!B2223="DINAMICA PLUS N1",VLOOKUP('.'!C2223,'PRECIOS INDEX GAS'!$A$59:$B$71,2,0),'.'!B2223="DINAMICA PLUS N2",VLOOKUP('.'!C2223,'PRECIOS INDEX GAS'!$A$75:$B$87,2,0),'.'!B2223="DINAMICA PLUS N3",VLOOKUP('.'!C2223,'PRECIOS INDEX GAS'!$A$91:$B$103,2,0))</f>
        <v>6.1384333333333332E-2</v>
      </c>
      <c r="F2223" s="8">
        <f>'PRECIOS FIJOS GAS'!$J$92</f>
        <v>0.41017158356164385</v>
      </c>
    </row>
    <row r="2224" spans="1:6">
      <c r="A2224" s="3" t="str">
        <f t="shared" si="1033"/>
        <v>RL03ABRIL-25ESTABLE PLUS N1</v>
      </c>
      <c r="B2224" s="41" t="s">
        <v>73</v>
      </c>
      <c r="C2224" s="3" t="s">
        <v>120</v>
      </c>
      <c r="D2224" s="38" t="str">
        <f>W26</f>
        <v>ABRIL-25</v>
      </c>
      <c r="E2224" s="8">
        <f>'PRECIOS FIJOS GAS'!$B$61</f>
        <v>8.1811999999999996E-2</v>
      </c>
      <c r="F2224" s="8">
        <f>'PRECIOS FIJOS GAS'!$J$61</f>
        <v>1.217169008219178</v>
      </c>
    </row>
    <row r="2225" spans="1:6">
      <c r="A2225" s="3" t="str">
        <f t="shared" si="1033"/>
        <v>RL03ABRIL-25ESTABLE PLUS N2</v>
      </c>
      <c r="B2225" s="41" t="s">
        <v>74</v>
      </c>
      <c r="C2225" s="3" t="s">
        <v>120</v>
      </c>
      <c r="D2225" s="38" t="str">
        <f>W26</f>
        <v>ABRIL-25</v>
      </c>
      <c r="E2225" s="8">
        <f>'PRECIOS FIJOS GAS'!$B$77</f>
        <v>7.6065999999999995E-2</v>
      </c>
      <c r="F2225" s="8">
        <f>'PRECIOS FIJOS GAS'!$J$77</f>
        <v>0.83360736438356164</v>
      </c>
    </row>
    <row r="2226" spans="1:6">
      <c r="A2226" s="3" t="str">
        <f t="shared" si="1033"/>
        <v>RL03ABRIL-25ESTABLE PLUS N3</v>
      </c>
      <c r="B2226" s="41" t="s">
        <v>75</v>
      </c>
      <c r="C2226" s="3" t="s">
        <v>120</v>
      </c>
      <c r="D2226" s="38" t="str">
        <f>W26</f>
        <v>ABRIL-25</v>
      </c>
      <c r="E2226" s="8">
        <f>'PRECIOS FIJOS GAS'!$B$93</f>
        <v>7.2847999999999996E-2</v>
      </c>
      <c r="F2226" s="8">
        <f>'PRECIOS FIJOS GAS'!$J$93</f>
        <v>0.72401832328767124</v>
      </c>
    </row>
    <row r="2227" spans="1:6">
      <c r="A2227" s="3" t="str">
        <f t="shared" si="1033"/>
        <v>RL03ABRIL-25DINAMICA PLUS N1</v>
      </c>
      <c r="B2227" s="41" t="s">
        <v>372</v>
      </c>
      <c r="C2227" s="3" t="s">
        <v>120</v>
      </c>
      <c r="D2227" s="38" t="str">
        <f>W26</f>
        <v>ABRIL-25</v>
      </c>
      <c r="E2227" s="58" cm="1">
        <f t="array" ref="E2227">VLOOKUP('.'!D2227,'PRECIOS INDEX GAS'!$J$8:$K$20,2,0)+_xlfn.IFS('.'!B2227="DINAMICA PLUS N1",VLOOKUP('.'!C2227,'PRECIOS INDEX GAS'!$A$59:$B$71,2,0),'.'!B2227="DINAMICA PLUS N2",VLOOKUP('.'!C2227,'PRECIOS INDEX GAS'!$A$75:$B$87,2,0),'.'!B2227="DINAMICA PLUS N3",VLOOKUP('.'!C2227,'PRECIOS INDEX GAS'!$A$91:$B$103,2,0))</f>
        <v>6.6958333333333342E-2</v>
      </c>
      <c r="F2227" s="8">
        <f>'PRECIOS FIJOS GAS'!$J$61</f>
        <v>1.217169008219178</v>
      </c>
    </row>
    <row r="2228" spans="1:6">
      <c r="A2228" s="3" t="str">
        <f t="shared" si="1033"/>
        <v>RL03ABRIL-25DINAMICA PLUS N2</v>
      </c>
      <c r="B2228" s="41" t="s">
        <v>373</v>
      </c>
      <c r="C2228" s="3" t="s">
        <v>120</v>
      </c>
      <c r="D2228" s="38" t="str">
        <f>W26</f>
        <v>ABRIL-25</v>
      </c>
      <c r="E2228" s="58" cm="1">
        <f t="array" ref="E2228">VLOOKUP('.'!D2228,'PRECIOS INDEX GAS'!$J$8:$K$20,2,0)+_xlfn.IFS('.'!B2228="DINAMICA PLUS N1",VLOOKUP('.'!C2228,'PRECIOS INDEX GAS'!$A$59:$B$71,2,0),'.'!B2228="DINAMICA PLUS N2",VLOOKUP('.'!C2228,'PRECIOS INDEX GAS'!$A$75:$B$87,2,0),'.'!B2228="DINAMICA PLUS N3",VLOOKUP('.'!C2228,'PRECIOS INDEX GAS'!$A$91:$B$103,2,0))</f>
        <v>6.1212333333333334E-2</v>
      </c>
      <c r="F2228" s="8">
        <f>'PRECIOS FIJOS GAS'!$J$77</f>
        <v>0.83360736438356164</v>
      </c>
    </row>
    <row r="2229" spans="1:6">
      <c r="A2229" s="3" t="str">
        <f t="shared" si="1033"/>
        <v>RL03ABRIL-25DINAMICA PLUS N3</v>
      </c>
      <c r="B2229" s="41" t="s">
        <v>374</v>
      </c>
      <c r="C2229" s="3" t="s">
        <v>120</v>
      </c>
      <c r="D2229" s="38" t="str">
        <f>W26</f>
        <v>ABRIL-25</v>
      </c>
      <c r="E2229" s="58" cm="1">
        <f t="array" ref="E2229">VLOOKUP('.'!D2229,'PRECIOS INDEX GAS'!$J$8:$K$20,2,0)+_xlfn.IFS('.'!B2229="DINAMICA PLUS N1",VLOOKUP('.'!C2229,'PRECIOS INDEX GAS'!$A$59:$B$71,2,0),'.'!B2229="DINAMICA PLUS N2",VLOOKUP('.'!C2229,'PRECIOS INDEX GAS'!$A$75:$B$87,2,0),'.'!B2229="DINAMICA PLUS N3",VLOOKUP('.'!C2229,'PRECIOS INDEX GAS'!$A$91:$B$103,2,0))</f>
        <v>5.7994333333333328E-2</v>
      </c>
      <c r="F2229" s="8">
        <f>'PRECIOS FIJOS GAS'!$J$93</f>
        <v>0.72401832328767124</v>
      </c>
    </row>
    <row r="2230" spans="1:6">
      <c r="A2230" s="3" t="str">
        <f>C2230&amp;D2230&amp;B2230</f>
        <v>RL04ABRIL-25ESTABLE PLUS N1</v>
      </c>
      <c r="B2230" s="41" t="s">
        <v>73</v>
      </c>
      <c r="C2230" s="3" t="s">
        <v>121</v>
      </c>
      <c r="D2230" s="38" t="str">
        <f>W26</f>
        <v>ABRIL-25</v>
      </c>
      <c r="E2230" s="8">
        <f>'PRECIOS FIJOS GAS'!$B$62</f>
        <v>8.4145999999999999E-2</v>
      </c>
      <c r="F2230" s="8">
        <f>'PRECIOS FIJOS GAS'!$J$62</f>
        <v>2.0610361232876713</v>
      </c>
    </row>
    <row r="2231" spans="1:6">
      <c r="A2231" s="3" t="str">
        <f t="shared" ref="A2231:A2247" si="1034">C2231&amp;D2231&amp;B2231</f>
        <v>RL04ABRIL-25ESTABLE PLUS N2</v>
      </c>
      <c r="B2231" s="41" t="s">
        <v>74</v>
      </c>
      <c r="C2231" s="3" t="s">
        <v>121</v>
      </c>
      <c r="D2231" s="38" t="str">
        <f>W26</f>
        <v>ABRIL-25</v>
      </c>
      <c r="E2231" s="8">
        <f>'PRECIOS FIJOS GAS'!$B$78</f>
        <v>8.0958000000000002E-2</v>
      </c>
      <c r="F2231" s="8">
        <f>'PRECIOS FIJOS GAS'!$J$78</f>
        <v>1.5815840684931508</v>
      </c>
    </row>
    <row r="2232" spans="1:6">
      <c r="A2232" s="3" t="str">
        <f t="shared" si="1034"/>
        <v>RL04ABRIL-25ESTABLE PLUS N3</v>
      </c>
      <c r="B2232" s="41" t="s">
        <v>75</v>
      </c>
      <c r="C2232" s="3" t="s">
        <v>121</v>
      </c>
      <c r="D2232" s="38" t="str">
        <f>W26</f>
        <v>ABRIL-25</v>
      </c>
      <c r="E2232" s="8">
        <f>'PRECIOS FIJOS GAS'!$B$94</f>
        <v>7.5394000000000003E-2</v>
      </c>
      <c r="F2232" s="8">
        <f>'PRECIOS FIJOS GAS'!$J$94</f>
        <v>1.5404881780821917</v>
      </c>
    </row>
    <row r="2233" spans="1:6">
      <c r="A2233" s="3" t="str">
        <f t="shared" si="1034"/>
        <v>RL04ABRIL-25DINAMICA PLUS N1</v>
      </c>
      <c r="B2233" s="41" t="s">
        <v>372</v>
      </c>
      <c r="C2233" s="3" t="s">
        <v>121</v>
      </c>
      <c r="D2233" s="38" t="str">
        <f>W26</f>
        <v>ABRIL-25</v>
      </c>
      <c r="E2233" s="58" cm="1">
        <f t="array" ref="E2233">VLOOKUP('.'!D2233,'PRECIOS INDEX GAS'!$J$8:$K$20,2,0)+_xlfn.IFS('.'!B2233="DINAMICA PLUS N1",VLOOKUP('.'!C2233,'PRECIOS INDEX GAS'!$A$59:$B$71,2,0),'.'!B2233="DINAMICA PLUS N2",VLOOKUP('.'!C2233,'PRECIOS INDEX GAS'!$A$75:$B$87,2,0),'.'!B2233="DINAMICA PLUS N3",VLOOKUP('.'!C2233,'PRECIOS INDEX GAS'!$A$91:$B$103,2,0))</f>
        <v>6.9292333333333331E-2</v>
      </c>
      <c r="F2233" s="8">
        <f>'PRECIOS FIJOS GAS'!$J$62</f>
        <v>2.0610361232876713</v>
      </c>
    </row>
    <row r="2234" spans="1:6">
      <c r="A2234" s="3" t="str">
        <f t="shared" si="1034"/>
        <v>RL04ABRIL-25DINAMICA PLUS N2</v>
      </c>
      <c r="B2234" s="41" t="s">
        <v>373</v>
      </c>
      <c r="C2234" s="3" t="s">
        <v>121</v>
      </c>
      <c r="D2234" s="38" t="str">
        <f>W26</f>
        <v>ABRIL-25</v>
      </c>
      <c r="E2234" s="58" cm="1">
        <f t="array" ref="E2234">VLOOKUP('.'!D2234,'PRECIOS INDEX GAS'!$J$8:$K$20,2,0)+_xlfn.IFS('.'!B2234="DINAMICA PLUS N1",VLOOKUP('.'!C2234,'PRECIOS INDEX GAS'!$A$59:$B$71,2,0),'.'!B2234="DINAMICA PLUS N2",VLOOKUP('.'!C2234,'PRECIOS INDEX GAS'!$A$75:$B$87,2,0),'.'!B2234="DINAMICA PLUS N3",VLOOKUP('.'!C2234,'PRECIOS INDEX GAS'!$A$91:$B$103,2,0))</f>
        <v>6.6104333333333334E-2</v>
      </c>
      <c r="F2234" s="8">
        <f>'PRECIOS FIJOS GAS'!$J$78</f>
        <v>1.5815840684931508</v>
      </c>
    </row>
    <row r="2235" spans="1:6">
      <c r="A2235" s="3" t="str">
        <f t="shared" si="1034"/>
        <v>RL04ABRIL-25DINAMICA PLUS N3</v>
      </c>
      <c r="B2235" s="41" t="s">
        <v>374</v>
      </c>
      <c r="C2235" s="3" t="s">
        <v>121</v>
      </c>
      <c r="D2235" s="38" t="str">
        <f>W26</f>
        <v>ABRIL-25</v>
      </c>
      <c r="E2235" s="58" cm="1">
        <f t="array" ref="E2235">VLOOKUP('.'!D2235,'PRECIOS INDEX GAS'!$J$8:$K$20,2,0)+_xlfn.IFS('.'!B2235="DINAMICA PLUS N1",VLOOKUP('.'!C2235,'PRECIOS INDEX GAS'!$A$59:$B$71,2,0),'.'!B2235="DINAMICA PLUS N2",VLOOKUP('.'!C2235,'PRECIOS INDEX GAS'!$A$75:$B$87,2,0),'.'!B2235="DINAMICA PLUS N3",VLOOKUP('.'!C2235,'PRECIOS INDEX GAS'!$A$91:$B$103,2,0))</f>
        <v>6.0540333333333335E-2</v>
      </c>
      <c r="F2235" s="8">
        <f>'PRECIOS FIJOS GAS'!$J$94</f>
        <v>1.5404881780821917</v>
      </c>
    </row>
    <row r="2236" spans="1:6">
      <c r="A2236" s="3" t="str">
        <f t="shared" si="1034"/>
        <v>RL05ABRIL-25ESTABLE PLUS N1</v>
      </c>
      <c r="B2236" s="41" t="s">
        <v>73</v>
      </c>
      <c r="C2236" s="3" t="s">
        <v>407</v>
      </c>
      <c r="D2236" s="38" t="str">
        <f>W26</f>
        <v>ABRIL-25</v>
      </c>
      <c r="E2236" s="8">
        <f>'PRECIOS FIJOS GAS'!$B$69</f>
        <v>8.0764000000000002E-2</v>
      </c>
      <c r="F2236" s="8">
        <f>'PRECIOS FIJOS GAS'!$J$63</f>
        <v>8.2120056356164373</v>
      </c>
    </row>
    <row r="2237" spans="1:6">
      <c r="A2237" s="3" t="str">
        <f t="shared" si="1034"/>
        <v>RL05ABRIL-25ESTABLE PLUS N2</v>
      </c>
      <c r="B2237" s="41" t="s">
        <v>74</v>
      </c>
      <c r="C2237" s="3" t="s">
        <v>407</v>
      </c>
      <c r="D2237" s="38" t="str">
        <f>W26</f>
        <v>ABRIL-25</v>
      </c>
      <c r="E2237" s="8">
        <f>'PRECIOS FIJOS GAS'!$B$85</f>
        <v>8.0198000000000005E-2</v>
      </c>
      <c r="F2237" s="8">
        <f>'PRECIOS FIJOS GAS'!$J$79</f>
        <v>7.7051563205479443</v>
      </c>
    </row>
    <row r="2238" spans="1:6">
      <c r="A2238" s="3" t="str">
        <f t="shared" si="1034"/>
        <v>RL05ABRIL-25ESTABLE PLUS N3</v>
      </c>
      <c r="B2238" s="41" t="s">
        <v>75</v>
      </c>
      <c r="C2238" s="3" t="s">
        <v>407</v>
      </c>
      <c r="D2238" s="38" t="str">
        <f>W26</f>
        <v>ABRIL-25</v>
      </c>
      <c r="E2238" s="8">
        <f>'PRECIOS FIJOS GAS'!$B$101</f>
        <v>7.6613000000000001E-2</v>
      </c>
      <c r="F2238" s="8">
        <f>'PRECIOS FIJOS GAS'!$J$95</f>
        <v>7.636663169863013</v>
      </c>
    </row>
    <row r="2239" spans="1:6">
      <c r="A2239" s="3" t="str">
        <f t="shared" si="1034"/>
        <v>RL05ABRIL-25DINAMICA PLUS N1</v>
      </c>
      <c r="B2239" s="41" t="s">
        <v>372</v>
      </c>
      <c r="C2239" s="3" t="s">
        <v>407</v>
      </c>
      <c r="D2239" s="38" t="str">
        <f>W26</f>
        <v>ABRIL-25</v>
      </c>
      <c r="E2239" s="58" cm="1">
        <f t="array" ref="E2239">VLOOKUP('.'!D2239,'PRECIOS INDEX GAS'!$J$8:$K$20,2,0)+_xlfn.IFS('.'!B2239="DINAMICA PLUS N1",VLOOKUP('.'!C2239,'PRECIOS INDEX GAS'!$A$59:$B$71,2,0),'.'!B2239="DINAMICA PLUS N2",VLOOKUP('.'!C2239,'PRECIOS INDEX GAS'!$A$75:$B$87,2,0),'.'!B2239="DINAMICA PLUS N3",VLOOKUP('.'!C2239,'PRECIOS INDEX GAS'!$A$91:$B$103,2,0))</f>
        <v>6.5910333333333335E-2</v>
      </c>
      <c r="F2239" s="8">
        <f>'PRECIOS FIJOS GAS'!$J$63</f>
        <v>8.2120056356164373</v>
      </c>
    </row>
    <row r="2240" spans="1:6">
      <c r="A2240" s="3" t="str">
        <f t="shared" si="1034"/>
        <v>RL05ABRIL-25DINAMICA PLUS N2</v>
      </c>
      <c r="B2240" s="41" t="s">
        <v>373</v>
      </c>
      <c r="C2240" s="3" t="s">
        <v>407</v>
      </c>
      <c r="D2240" s="38" t="str">
        <f>W26</f>
        <v>ABRIL-25</v>
      </c>
      <c r="E2240" s="58" cm="1">
        <f t="array" ref="E2240">VLOOKUP('.'!D2240,'PRECIOS INDEX GAS'!$J$8:$K$20,2,0)+_xlfn.IFS('.'!B2240="DINAMICA PLUS N1",VLOOKUP('.'!C2240,'PRECIOS INDEX GAS'!$A$59:$B$71,2,0),'.'!B2240="DINAMICA PLUS N2",VLOOKUP('.'!C2240,'PRECIOS INDEX GAS'!$A$75:$B$87,2,0),'.'!B2240="DINAMICA PLUS N3",VLOOKUP('.'!C2240,'PRECIOS INDEX GAS'!$A$91:$B$103,2,0))</f>
        <v>6.5344333333333338E-2</v>
      </c>
      <c r="F2240" s="8">
        <f>'PRECIOS FIJOS GAS'!$J$79</f>
        <v>7.7051563205479443</v>
      </c>
    </row>
    <row r="2241" spans="1:6">
      <c r="A2241" s="3" t="str">
        <f t="shared" si="1034"/>
        <v>RL05ABRIL-25DINAMICA PLUS N3</v>
      </c>
      <c r="B2241" s="41" t="s">
        <v>374</v>
      </c>
      <c r="C2241" s="3" t="s">
        <v>407</v>
      </c>
      <c r="D2241" s="38" t="str">
        <f>W26</f>
        <v>ABRIL-25</v>
      </c>
      <c r="E2241" s="58" cm="1">
        <f t="array" ref="E2241">VLOOKUP('.'!D2241,'PRECIOS INDEX GAS'!$J$8:$K$20,2,0)+_xlfn.IFS('.'!B2241="DINAMICA PLUS N1",VLOOKUP('.'!C2241,'PRECIOS INDEX GAS'!$A$59:$B$71,2,0),'.'!B2241="DINAMICA PLUS N2",VLOOKUP('.'!C2241,'PRECIOS INDEX GAS'!$A$75:$B$87,2,0),'.'!B2241="DINAMICA PLUS N3",VLOOKUP('.'!C2241,'PRECIOS INDEX GAS'!$A$91:$B$103,2,0))</f>
        <v>6.1759333333333333E-2</v>
      </c>
      <c r="F2241" s="8">
        <f>'PRECIOS FIJOS GAS'!$J$95</f>
        <v>7.636663169863013</v>
      </c>
    </row>
    <row r="2242" spans="1:6">
      <c r="A2242" s="3" t="str">
        <f t="shared" si="1034"/>
        <v>RL06ABRIL-25ESTABLE PLUS N1</v>
      </c>
      <c r="B2242" s="41" t="s">
        <v>73</v>
      </c>
      <c r="C2242" s="3" t="s">
        <v>408</v>
      </c>
      <c r="D2242" s="38" t="str">
        <f>W26</f>
        <v>ABRIL-25</v>
      </c>
      <c r="E2242" s="8">
        <f>'PRECIOS FIJOS GAS'!$B$70</f>
        <v>7.3663000000000006E-2</v>
      </c>
      <c r="F2242" s="8">
        <f>'PRECIOS FIJOS GAS'!$J$64</f>
        <v>36.893757627397264</v>
      </c>
    </row>
    <row r="2243" spans="1:6">
      <c r="A2243" s="3" t="str">
        <f t="shared" si="1034"/>
        <v>RL06ABRIL-25ESTABLE PLUS N2</v>
      </c>
      <c r="B2243" s="41" t="s">
        <v>74</v>
      </c>
      <c r="C2243" s="3" t="s">
        <v>408</v>
      </c>
      <c r="D2243" s="38" t="str">
        <f>W26</f>
        <v>ABRIL-25</v>
      </c>
      <c r="E2243" s="8">
        <f>'PRECIOS FIJOS GAS'!$B$86</f>
        <v>7.0808999999999997E-2</v>
      </c>
      <c r="F2243" s="8">
        <f>'PRECIOS FIJOS GAS'!$J$80</f>
        <v>36.386908312328771</v>
      </c>
    </row>
    <row r="2244" spans="1:6">
      <c r="A2244" s="3" t="str">
        <f t="shared" si="1034"/>
        <v>RL06ABRIL-25ESTABLE PLUS N3</v>
      </c>
      <c r="B2244" s="41" t="s">
        <v>75</v>
      </c>
      <c r="C2244" s="3" t="s">
        <v>408</v>
      </c>
      <c r="D2244" s="38" t="str">
        <f>W26</f>
        <v>ABRIL-25</v>
      </c>
      <c r="E2244" s="8">
        <f>'PRECIOS FIJOS GAS'!$B$102</f>
        <v>6.8442000000000003E-2</v>
      </c>
      <c r="F2244" s="8">
        <f>'PRECIOS FIJOS GAS'!$J$96</f>
        <v>36.318415161643834</v>
      </c>
    </row>
    <row r="2245" spans="1:6">
      <c r="A2245" s="3" t="str">
        <f t="shared" si="1034"/>
        <v>RL06ABRIL-25DINAMICA PLUS N1</v>
      </c>
      <c r="B2245" s="41" t="s">
        <v>372</v>
      </c>
      <c r="C2245" s="3" t="s">
        <v>408</v>
      </c>
      <c r="D2245" s="38" t="str">
        <f>W26</f>
        <v>ABRIL-25</v>
      </c>
      <c r="E2245" s="58" cm="1">
        <f t="array" ref="E2245">VLOOKUP('.'!D2245,'PRECIOS INDEX GAS'!$J$8:$K$20,2,0)+_xlfn.IFS('.'!B2245="DINAMICA PLUS N1",VLOOKUP('.'!C2245,'PRECIOS INDEX GAS'!$A$59:$B$71,2,0),'.'!B2245="DINAMICA PLUS N2",VLOOKUP('.'!C2245,'PRECIOS INDEX GAS'!$A$75:$B$87,2,0),'.'!B2245="DINAMICA PLUS N3",VLOOKUP('.'!C2245,'PRECIOS INDEX GAS'!$A$91:$B$103,2,0))</f>
        <v>5.8809333333333332E-2</v>
      </c>
      <c r="F2245" s="8">
        <f>'PRECIOS FIJOS GAS'!$J$64</f>
        <v>36.893757627397264</v>
      </c>
    </row>
    <row r="2246" spans="1:6">
      <c r="A2246" s="3" t="str">
        <f t="shared" si="1034"/>
        <v>RL06ABRIL-25DINAMICA PLUS N2</v>
      </c>
      <c r="B2246" s="41" t="s">
        <v>373</v>
      </c>
      <c r="C2246" s="3" t="s">
        <v>408</v>
      </c>
      <c r="D2246" s="38" t="str">
        <f>W26</f>
        <v>ABRIL-25</v>
      </c>
      <c r="E2246" s="58" cm="1">
        <f t="array" ref="E2246">VLOOKUP('.'!D2246,'PRECIOS INDEX GAS'!$J$8:$K$20,2,0)+_xlfn.IFS('.'!B2246="DINAMICA PLUS N1",VLOOKUP('.'!C2246,'PRECIOS INDEX GAS'!$A$59:$B$71,2,0),'.'!B2246="DINAMICA PLUS N2",VLOOKUP('.'!C2246,'PRECIOS INDEX GAS'!$A$75:$B$87,2,0),'.'!B2246="DINAMICA PLUS N3",VLOOKUP('.'!C2246,'PRECIOS INDEX GAS'!$A$91:$B$103,2,0))</f>
        <v>5.5955333333333329E-2</v>
      </c>
      <c r="F2246" s="8">
        <f>'PRECIOS FIJOS GAS'!$J$80</f>
        <v>36.386908312328771</v>
      </c>
    </row>
    <row r="2247" spans="1:6">
      <c r="A2247" s="3" t="str">
        <f t="shared" si="1034"/>
        <v>RL06ABRIL-25DINAMICA PLUS N3</v>
      </c>
      <c r="B2247" s="41" t="s">
        <v>374</v>
      </c>
      <c r="C2247" s="3" t="s">
        <v>408</v>
      </c>
      <c r="D2247" s="38" t="str">
        <f>W26</f>
        <v>ABRIL-25</v>
      </c>
      <c r="E2247" s="58" cm="1">
        <f t="array" ref="E2247">VLOOKUP('.'!D2247,'PRECIOS INDEX GAS'!$J$8:$K$20,2,0)+_xlfn.IFS('.'!B2247="DINAMICA PLUS N1",VLOOKUP('.'!C2247,'PRECIOS INDEX GAS'!$A$59:$B$71,2,0),'.'!B2247="DINAMICA PLUS N2",VLOOKUP('.'!C2247,'PRECIOS INDEX GAS'!$A$75:$B$87,2,0),'.'!B2247="DINAMICA PLUS N3",VLOOKUP('.'!C2247,'PRECIOS INDEX GAS'!$A$91:$B$103,2,0))</f>
        <v>5.3588333333333335E-2</v>
      </c>
      <c r="F2247" s="8">
        <f>'PRECIOS FIJOS GAS'!$J$96</f>
        <v>36.318415161643834</v>
      </c>
    </row>
    <row r="2248" spans="1:6">
      <c r="A2248" s="3" t="str">
        <f>C2248&amp;D2248&amp;B2248</f>
        <v>RL01MAYO-25ESTABLE PLUS N1</v>
      </c>
      <c r="B2248" s="41" t="s">
        <v>73</v>
      </c>
      <c r="C2248" s="3" t="s">
        <v>118</v>
      </c>
      <c r="D2248" s="38" t="str">
        <f>W27</f>
        <v>MAYO-25</v>
      </c>
      <c r="E2248" s="8">
        <f>'PRECIOS FIJOS GAS'!$B$59</f>
        <v>9.0021000000000004E-2</v>
      </c>
      <c r="F2248" s="8">
        <f>'PRECIOS FIJOS GAS'!$J$59</f>
        <v>0.78566396164383556</v>
      </c>
    </row>
    <row r="2249" spans="1:6">
      <c r="A2249" s="3" t="str">
        <f t="shared" ref="A2249:A2265" si="1035">C2249&amp;D2249&amp;B2249</f>
        <v>RL01MAYO-25ESTABLE PLUS N2</v>
      </c>
      <c r="B2249" s="41" t="s">
        <v>74</v>
      </c>
      <c r="C2249" s="3" t="s">
        <v>118</v>
      </c>
      <c r="D2249" s="38" t="str">
        <f>W27</f>
        <v>MAYO-25</v>
      </c>
      <c r="E2249" s="8">
        <f>'PRECIOS FIJOS GAS'!$B$75</f>
        <v>8.2915000000000003E-2</v>
      </c>
      <c r="F2249" s="8">
        <f>'PRECIOS FIJOS GAS'!$J$75</f>
        <v>0.4021023178082192</v>
      </c>
    </row>
    <row r="2250" spans="1:6">
      <c r="A2250" s="3" t="str">
        <f t="shared" si="1035"/>
        <v>RL01MAYO-25ESTABLE PLUS N3</v>
      </c>
      <c r="B2250" s="41" t="s">
        <v>75</v>
      </c>
      <c r="C2250" s="3" t="s">
        <v>118</v>
      </c>
      <c r="D2250" s="38" t="str">
        <f>W27</f>
        <v>MAYO-25</v>
      </c>
      <c r="E2250" s="8">
        <f>'PRECIOS FIJOS GAS'!$B$91</f>
        <v>7.7473E-2</v>
      </c>
      <c r="F2250" s="8">
        <f>'PRECIOS FIJOS GAS'!$J$91</f>
        <v>0.2925132767123288</v>
      </c>
    </row>
    <row r="2251" spans="1:6">
      <c r="A2251" s="3" t="str">
        <f t="shared" si="1035"/>
        <v>RL01MAYO-25DINAMICA PLUS N1</v>
      </c>
      <c r="B2251" s="41" t="s">
        <v>372</v>
      </c>
      <c r="C2251" s="3" t="s">
        <v>118</v>
      </c>
      <c r="D2251" s="38" t="str">
        <f>W27</f>
        <v>MAYO-25</v>
      </c>
      <c r="E2251" s="58" cm="1">
        <f t="array" ref="E2251">VLOOKUP('.'!D2251,'PRECIOS INDEX GAS'!$J$8:$K$20,2,0)+_xlfn.IFS('.'!B2251="DINAMICA PLUS N1",VLOOKUP('.'!C2251,'PRECIOS INDEX GAS'!$A$59:$B$71,2,0),'.'!B2251="DINAMICA PLUS N2",VLOOKUP('.'!C2251,'PRECIOS INDEX GAS'!$A$75:$B$87,2,0),'.'!B2251="DINAMICA PLUS N3",VLOOKUP('.'!C2251,'PRECIOS INDEX GAS'!$A$91:$B$103,2,0))</f>
        <v>7.5327129032258064E-2</v>
      </c>
      <c r="F2251" s="8">
        <f>'PRECIOS FIJOS GAS'!$J$59</f>
        <v>0.78566396164383556</v>
      </c>
    </row>
    <row r="2252" spans="1:6">
      <c r="A2252" s="3" t="str">
        <f t="shared" si="1035"/>
        <v>RL01MAYO-25DINAMICA PLUS N2</v>
      </c>
      <c r="B2252" s="41" t="s">
        <v>373</v>
      </c>
      <c r="C2252" s="3" t="s">
        <v>118</v>
      </c>
      <c r="D2252" s="38" t="str">
        <f>W27</f>
        <v>MAYO-25</v>
      </c>
      <c r="E2252" s="58" cm="1">
        <f t="array" ref="E2252">VLOOKUP('.'!D2252,'PRECIOS INDEX GAS'!$J$8:$K$20,2,0)+_xlfn.IFS('.'!B2252="DINAMICA PLUS N1",VLOOKUP('.'!C2252,'PRECIOS INDEX GAS'!$A$59:$B$71,2,0),'.'!B2252="DINAMICA PLUS N2",VLOOKUP('.'!C2252,'PRECIOS INDEX GAS'!$A$75:$B$87,2,0),'.'!B2252="DINAMICA PLUS N3",VLOOKUP('.'!C2252,'PRECIOS INDEX GAS'!$A$91:$B$103,2,0))</f>
        <v>6.8221129032258077E-2</v>
      </c>
      <c r="F2252" s="8">
        <f>'PRECIOS FIJOS GAS'!$J$75</f>
        <v>0.4021023178082192</v>
      </c>
    </row>
    <row r="2253" spans="1:6">
      <c r="A2253" s="3" t="str">
        <f t="shared" si="1035"/>
        <v>RL01MAYO-25DINAMICA PLUS N3</v>
      </c>
      <c r="B2253" s="41" t="s">
        <v>374</v>
      </c>
      <c r="C2253" s="3" t="s">
        <v>118</v>
      </c>
      <c r="D2253" s="38" t="str">
        <f>W27</f>
        <v>MAYO-25</v>
      </c>
      <c r="E2253" s="58" cm="1">
        <f t="array" ref="E2253">VLOOKUP('.'!D2253,'PRECIOS INDEX GAS'!$J$8:$K$20,2,0)+_xlfn.IFS('.'!B2253="DINAMICA PLUS N1",VLOOKUP('.'!C2253,'PRECIOS INDEX GAS'!$A$59:$B$71,2,0),'.'!B2253="DINAMICA PLUS N2",VLOOKUP('.'!C2253,'PRECIOS INDEX GAS'!$A$75:$B$87,2,0),'.'!B2253="DINAMICA PLUS N3",VLOOKUP('.'!C2253,'PRECIOS INDEX GAS'!$A$91:$B$103,2,0))</f>
        <v>6.2779129032258074E-2</v>
      </c>
      <c r="F2253" s="8">
        <f>'PRECIOS FIJOS GAS'!$J$91</f>
        <v>0.2925132767123288</v>
      </c>
    </row>
    <row r="2254" spans="1:6">
      <c r="A2254" s="3" t="str">
        <f t="shared" si="1035"/>
        <v>RL02MAYO-25ESTABLE PLUS N1</v>
      </c>
      <c r="B2254" s="41" t="s">
        <v>73</v>
      </c>
      <c r="C2254" s="3" t="s">
        <v>119</v>
      </c>
      <c r="D2254" s="38" t="str">
        <f>W27</f>
        <v>MAYO-25</v>
      </c>
      <c r="E2254" s="8">
        <f>'PRECIOS FIJOS GAS'!$B$60</f>
        <v>8.6035E-2</v>
      </c>
      <c r="F2254" s="8">
        <f>'PRECIOS FIJOS GAS'!$J$60</f>
        <v>0.90332226849315067</v>
      </c>
    </row>
    <row r="2255" spans="1:6">
      <c r="A2255" s="3" t="str">
        <f t="shared" si="1035"/>
        <v>RL02MAYO-25ESTABLE PLUS N2</v>
      </c>
      <c r="B2255" s="41" t="s">
        <v>74</v>
      </c>
      <c r="C2255" s="3" t="s">
        <v>119</v>
      </c>
      <c r="D2255" s="38" t="str">
        <f>W27</f>
        <v>MAYO-25</v>
      </c>
      <c r="E2255" s="8">
        <f>'PRECIOS FIJOS GAS'!$B$76</f>
        <v>8.0766000000000004E-2</v>
      </c>
      <c r="F2255" s="8">
        <f>'PRECIOS FIJOS GAS'!$J$76</f>
        <v>0.51976062465753425</v>
      </c>
    </row>
    <row r="2256" spans="1:6">
      <c r="A2256" s="3" t="str">
        <f t="shared" si="1035"/>
        <v>RL02MAYO-25ESTABLE PLUS N3</v>
      </c>
      <c r="B2256" s="41" t="s">
        <v>75</v>
      </c>
      <c r="C2256" s="3" t="s">
        <v>119</v>
      </c>
      <c r="D2256" s="38" t="str">
        <f>W27</f>
        <v>MAYO-25</v>
      </c>
      <c r="E2256" s="8">
        <f>'PRECIOS FIJOS GAS'!$B$92</f>
        <v>7.6238E-2</v>
      </c>
      <c r="F2256" s="8">
        <f>'PRECIOS FIJOS GAS'!$J$92</f>
        <v>0.41017158356164385</v>
      </c>
    </row>
    <row r="2257" spans="1:6">
      <c r="A2257" s="3" t="str">
        <f t="shared" si="1035"/>
        <v>RL02MAYO-25DINAMICA PLUS N1</v>
      </c>
      <c r="B2257" s="41" t="s">
        <v>372</v>
      </c>
      <c r="C2257" s="3" t="s">
        <v>119</v>
      </c>
      <c r="D2257" s="38" t="str">
        <f>W27</f>
        <v>MAYO-25</v>
      </c>
      <c r="E2257" s="58" cm="1">
        <f t="array" ref="E2257">VLOOKUP('.'!D2257,'PRECIOS INDEX GAS'!$J$8:$K$20,2,0)+_xlfn.IFS('.'!B2257="DINAMICA PLUS N1",VLOOKUP('.'!C2257,'PRECIOS INDEX GAS'!$A$59:$B$71,2,0),'.'!B2257="DINAMICA PLUS N2",VLOOKUP('.'!C2257,'PRECIOS INDEX GAS'!$A$75:$B$87,2,0),'.'!B2257="DINAMICA PLUS N3",VLOOKUP('.'!C2257,'PRECIOS INDEX GAS'!$A$91:$B$103,2,0))</f>
        <v>7.134112903225806E-2</v>
      </c>
      <c r="F2257" s="8">
        <f>'PRECIOS FIJOS GAS'!$J$60</f>
        <v>0.90332226849315067</v>
      </c>
    </row>
    <row r="2258" spans="1:6">
      <c r="A2258" s="3" t="str">
        <f t="shared" si="1035"/>
        <v>RL02MAYO-25DINAMICA PLUS N2</v>
      </c>
      <c r="B2258" s="41" t="s">
        <v>373</v>
      </c>
      <c r="C2258" s="3" t="s">
        <v>119</v>
      </c>
      <c r="D2258" s="38" t="str">
        <f>W27</f>
        <v>MAYO-25</v>
      </c>
      <c r="E2258" s="58" cm="1">
        <f t="array" ref="E2258">VLOOKUP('.'!D2258,'PRECIOS INDEX GAS'!$J$8:$K$20,2,0)+_xlfn.IFS('.'!B2258="DINAMICA PLUS N1",VLOOKUP('.'!C2258,'PRECIOS INDEX GAS'!$A$59:$B$71,2,0),'.'!B2258="DINAMICA PLUS N2",VLOOKUP('.'!C2258,'PRECIOS INDEX GAS'!$A$75:$B$87,2,0),'.'!B2258="DINAMICA PLUS N3",VLOOKUP('.'!C2258,'PRECIOS INDEX GAS'!$A$91:$B$103,2,0))</f>
        <v>6.6072129032258065E-2</v>
      </c>
      <c r="F2258" s="8">
        <f>'PRECIOS FIJOS GAS'!$J$76</f>
        <v>0.51976062465753425</v>
      </c>
    </row>
    <row r="2259" spans="1:6">
      <c r="A2259" s="3" t="str">
        <f t="shared" si="1035"/>
        <v>RL02MAYO-25DINAMICA PLUS N3</v>
      </c>
      <c r="B2259" s="41" t="s">
        <v>374</v>
      </c>
      <c r="C2259" s="3" t="s">
        <v>119</v>
      </c>
      <c r="D2259" s="38" t="str">
        <f>W27</f>
        <v>MAYO-25</v>
      </c>
      <c r="E2259" s="58" cm="1">
        <f t="array" ref="E2259">VLOOKUP('.'!D2259,'PRECIOS INDEX GAS'!$J$8:$K$20,2,0)+_xlfn.IFS('.'!B2259="DINAMICA PLUS N1",VLOOKUP('.'!C2259,'PRECIOS INDEX GAS'!$A$59:$B$71,2,0),'.'!B2259="DINAMICA PLUS N2",VLOOKUP('.'!C2259,'PRECIOS INDEX GAS'!$A$75:$B$87,2,0),'.'!B2259="DINAMICA PLUS N3",VLOOKUP('.'!C2259,'PRECIOS INDEX GAS'!$A$91:$B$103,2,0))</f>
        <v>6.1544129032258067E-2</v>
      </c>
      <c r="F2259" s="8">
        <f>'PRECIOS FIJOS GAS'!$J$92</f>
        <v>0.41017158356164385</v>
      </c>
    </row>
    <row r="2260" spans="1:6">
      <c r="A2260" s="3" t="str">
        <f t="shared" si="1035"/>
        <v>RL03MAYO-25ESTABLE PLUS N1</v>
      </c>
      <c r="B2260" s="41" t="s">
        <v>73</v>
      </c>
      <c r="C2260" s="3" t="s">
        <v>120</v>
      </c>
      <c r="D2260" s="38" t="str">
        <f>W27</f>
        <v>MAYO-25</v>
      </c>
      <c r="E2260" s="8">
        <f>'PRECIOS FIJOS GAS'!$B$61</f>
        <v>8.1811999999999996E-2</v>
      </c>
      <c r="F2260" s="8">
        <f>'PRECIOS FIJOS GAS'!$J$61</f>
        <v>1.217169008219178</v>
      </c>
    </row>
    <row r="2261" spans="1:6">
      <c r="A2261" s="3" t="str">
        <f t="shared" si="1035"/>
        <v>RL03MAYO-25ESTABLE PLUS N2</v>
      </c>
      <c r="B2261" s="41" t="s">
        <v>74</v>
      </c>
      <c r="C2261" s="3" t="s">
        <v>120</v>
      </c>
      <c r="D2261" s="38" t="str">
        <f>W27</f>
        <v>MAYO-25</v>
      </c>
      <c r="E2261" s="8">
        <f>'PRECIOS FIJOS GAS'!$B$77</f>
        <v>7.6065999999999995E-2</v>
      </c>
      <c r="F2261" s="8">
        <f>'PRECIOS FIJOS GAS'!$J$77</f>
        <v>0.83360736438356164</v>
      </c>
    </row>
    <row r="2262" spans="1:6">
      <c r="A2262" s="3" t="str">
        <f t="shared" si="1035"/>
        <v>RL03MAYO-25ESTABLE PLUS N3</v>
      </c>
      <c r="B2262" s="41" t="s">
        <v>75</v>
      </c>
      <c r="C2262" s="3" t="s">
        <v>120</v>
      </c>
      <c r="D2262" s="38" t="str">
        <f>W27</f>
        <v>MAYO-25</v>
      </c>
      <c r="E2262" s="8">
        <f>'PRECIOS FIJOS GAS'!$B$93</f>
        <v>7.2847999999999996E-2</v>
      </c>
      <c r="F2262" s="8">
        <f>'PRECIOS FIJOS GAS'!$J$93</f>
        <v>0.72401832328767124</v>
      </c>
    </row>
    <row r="2263" spans="1:6">
      <c r="A2263" s="3" t="str">
        <f t="shared" si="1035"/>
        <v>RL03MAYO-25DINAMICA PLUS N1</v>
      </c>
      <c r="B2263" s="41" t="s">
        <v>372</v>
      </c>
      <c r="C2263" s="3" t="s">
        <v>120</v>
      </c>
      <c r="D2263" s="38" t="str">
        <f>W27</f>
        <v>MAYO-25</v>
      </c>
      <c r="E2263" s="58" cm="1">
        <f t="array" ref="E2263">VLOOKUP('.'!D2263,'PRECIOS INDEX GAS'!$J$8:$K$20,2,0)+_xlfn.IFS('.'!B2263="DINAMICA PLUS N1",VLOOKUP('.'!C2263,'PRECIOS INDEX GAS'!$A$59:$B$71,2,0),'.'!B2263="DINAMICA PLUS N2",VLOOKUP('.'!C2263,'PRECIOS INDEX GAS'!$A$75:$B$87,2,0),'.'!B2263="DINAMICA PLUS N3",VLOOKUP('.'!C2263,'PRECIOS INDEX GAS'!$A$91:$B$103,2,0))</f>
        <v>6.711812903225807E-2</v>
      </c>
      <c r="F2263" s="8">
        <f>'PRECIOS FIJOS GAS'!$J$61</f>
        <v>1.217169008219178</v>
      </c>
    </row>
    <row r="2264" spans="1:6">
      <c r="A2264" s="3" t="str">
        <f t="shared" si="1035"/>
        <v>RL03MAYO-25DINAMICA PLUS N2</v>
      </c>
      <c r="B2264" s="41" t="s">
        <v>373</v>
      </c>
      <c r="C2264" s="3" t="s">
        <v>120</v>
      </c>
      <c r="D2264" s="38" t="str">
        <f>W27</f>
        <v>MAYO-25</v>
      </c>
      <c r="E2264" s="58" cm="1">
        <f t="array" ref="E2264">VLOOKUP('.'!D2264,'PRECIOS INDEX GAS'!$J$8:$K$20,2,0)+_xlfn.IFS('.'!B2264="DINAMICA PLUS N1",VLOOKUP('.'!C2264,'PRECIOS INDEX GAS'!$A$59:$B$71,2,0),'.'!B2264="DINAMICA PLUS N2",VLOOKUP('.'!C2264,'PRECIOS INDEX GAS'!$A$75:$B$87,2,0),'.'!B2264="DINAMICA PLUS N3",VLOOKUP('.'!C2264,'PRECIOS INDEX GAS'!$A$91:$B$103,2,0))</f>
        <v>6.1372129032258069E-2</v>
      </c>
      <c r="F2264" s="8">
        <f>'PRECIOS FIJOS GAS'!$J$77</f>
        <v>0.83360736438356164</v>
      </c>
    </row>
    <row r="2265" spans="1:6">
      <c r="A2265" s="3" t="str">
        <f t="shared" si="1035"/>
        <v>RL03MAYO-25DINAMICA PLUS N3</v>
      </c>
      <c r="B2265" s="41" t="s">
        <v>374</v>
      </c>
      <c r="C2265" s="3" t="s">
        <v>120</v>
      </c>
      <c r="D2265" s="38" t="str">
        <f>W27</f>
        <v>MAYO-25</v>
      </c>
      <c r="E2265" s="58" cm="1">
        <f t="array" ref="E2265">VLOOKUP('.'!D2265,'PRECIOS INDEX GAS'!$J$8:$K$20,2,0)+_xlfn.IFS('.'!B2265="DINAMICA PLUS N1",VLOOKUP('.'!C2265,'PRECIOS INDEX GAS'!$A$59:$B$71,2,0),'.'!B2265="DINAMICA PLUS N2",VLOOKUP('.'!C2265,'PRECIOS INDEX GAS'!$A$75:$B$87,2,0),'.'!B2265="DINAMICA PLUS N3",VLOOKUP('.'!C2265,'PRECIOS INDEX GAS'!$A$91:$B$103,2,0))</f>
        <v>5.815412903225807E-2</v>
      </c>
      <c r="F2265" s="8">
        <f>'PRECIOS FIJOS GAS'!$J$93</f>
        <v>0.72401832328767124</v>
      </c>
    </row>
    <row r="2266" spans="1:6">
      <c r="A2266" s="3" t="str">
        <f>C2266&amp;D2266&amp;B2266</f>
        <v>RL04MAYO-25ESTABLE PLUS N1</v>
      </c>
      <c r="B2266" s="41" t="s">
        <v>73</v>
      </c>
      <c r="C2266" s="3" t="s">
        <v>121</v>
      </c>
      <c r="D2266" s="38" t="str">
        <f>W27</f>
        <v>MAYO-25</v>
      </c>
      <c r="E2266" s="8">
        <f>'PRECIOS FIJOS GAS'!$B$62</f>
        <v>8.4145999999999999E-2</v>
      </c>
      <c r="F2266" s="8">
        <f>'PRECIOS FIJOS GAS'!$J$62</f>
        <v>2.0610361232876713</v>
      </c>
    </row>
    <row r="2267" spans="1:6">
      <c r="A2267" s="3" t="str">
        <f t="shared" ref="A2267:A2283" si="1036">C2267&amp;D2267&amp;B2267</f>
        <v>RL04MAYO-25ESTABLE PLUS N2</v>
      </c>
      <c r="B2267" s="41" t="s">
        <v>74</v>
      </c>
      <c r="C2267" s="3" t="s">
        <v>121</v>
      </c>
      <c r="D2267" s="38" t="str">
        <f>W27</f>
        <v>MAYO-25</v>
      </c>
      <c r="E2267" s="8">
        <f>'PRECIOS FIJOS GAS'!$B$78</f>
        <v>8.0958000000000002E-2</v>
      </c>
      <c r="F2267" s="8">
        <f>'PRECIOS FIJOS GAS'!$J$78</f>
        <v>1.5815840684931508</v>
      </c>
    </row>
    <row r="2268" spans="1:6">
      <c r="A2268" s="3" t="str">
        <f t="shared" si="1036"/>
        <v>RL04MAYO-25ESTABLE PLUS N3</v>
      </c>
      <c r="B2268" s="41" t="s">
        <v>75</v>
      </c>
      <c r="C2268" s="3" t="s">
        <v>121</v>
      </c>
      <c r="D2268" s="38" t="str">
        <f>W27</f>
        <v>MAYO-25</v>
      </c>
      <c r="E2268" s="8">
        <f>'PRECIOS FIJOS GAS'!$B$94</f>
        <v>7.5394000000000003E-2</v>
      </c>
      <c r="F2268" s="8">
        <f>'PRECIOS FIJOS GAS'!$J$94</f>
        <v>1.5404881780821917</v>
      </c>
    </row>
    <row r="2269" spans="1:6">
      <c r="A2269" s="3" t="str">
        <f t="shared" si="1036"/>
        <v>RL04MAYO-25DINAMICA PLUS N1</v>
      </c>
      <c r="B2269" s="41" t="s">
        <v>372</v>
      </c>
      <c r="C2269" s="3" t="s">
        <v>121</v>
      </c>
      <c r="D2269" s="38" t="str">
        <f>W27</f>
        <v>MAYO-25</v>
      </c>
      <c r="E2269" s="58" cm="1">
        <f t="array" ref="E2269">VLOOKUP('.'!D2269,'PRECIOS INDEX GAS'!$J$8:$K$20,2,0)+_xlfn.IFS('.'!B2269="DINAMICA PLUS N1",VLOOKUP('.'!C2269,'PRECIOS INDEX GAS'!$A$59:$B$71,2,0),'.'!B2269="DINAMICA PLUS N2",VLOOKUP('.'!C2269,'PRECIOS INDEX GAS'!$A$75:$B$87,2,0),'.'!B2269="DINAMICA PLUS N3",VLOOKUP('.'!C2269,'PRECIOS INDEX GAS'!$A$91:$B$103,2,0))</f>
        <v>6.9452129032258059E-2</v>
      </c>
      <c r="F2269" s="8">
        <f>'PRECIOS FIJOS GAS'!$J$62</f>
        <v>2.0610361232876713</v>
      </c>
    </row>
    <row r="2270" spans="1:6">
      <c r="A2270" s="3" t="str">
        <f t="shared" si="1036"/>
        <v>RL04MAYO-25DINAMICA PLUS N2</v>
      </c>
      <c r="B2270" s="41" t="s">
        <v>373</v>
      </c>
      <c r="C2270" s="3" t="s">
        <v>121</v>
      </c>
      <c r="D2270" s="38" t="str">
        <f>W27</f>
        <v>MAYO-25</v>
      </c>
      <c r="E2270" s="58" cm="1">
        <f t="array" ref="E2270">VLOOKUP('.'!D2270,'PRECIOS INDEX GAS'!$J$8:$K$20,2,0)+_xlfn.IFS('.'!B2270="DINAMICA PLUS N1",VLOOKUP('.'!C2270,'PRECIOS INDEX GAS'!$A$59:$B$71,2,0),'.'!B2270="DINAMICA PLUS N2",VLOOKUP('.'!C2270,'PRECIOS INDEX GAS'!$A$75:$B$87,2,0),'.'!B2270="DINAMICA PLUS N3",VLOOKUP('.'!C2270,'PRECIOS INDEX GAS'!$A$91:$B$103,2,0))</f>
        <v>6.6264129032258062E-2</v>
      </c>
      <c r="F2270" s="8">
        <f>'PRECIOS FIJOS GAS'!$J$78</f>
        <v>1.5815840684931508</v>
      </c>
    </row>
    <row r="2271" spans="1:6">
      <c r="A2271" s="3" t="str">
        <f t="shared" si="1036"/>
        <v>RL04MAYO-25DINAMICA PLUS N3</v>
      </c>
      <c r="B2271" s="41" t="s">
        <v>374</v>
      </c>
      <c r="C2271" s="3" t="s">
        <v>121</v>
      </c>
      <c r="D2271" s="38" t="str">
        <f>W27</f>
        <v>MAYO-25</v>
      </c>
      <c r="E2271" s="58" cm="1">
        <f t="array" ref="E2271">VLOOKUP('.'!D2271,'PRECIOS INDEX GAS'!$J$8:$K$20,2,0)+_xlfn.IFS('.'!B2271="DINAMICA PLUS N1",VLOOKUP('.'!C2271,'PRECIOS INDEX GAS'!$A$59:$B$71,2,0),'.'!B2271="DINAMICA PLUS N2",VLOOKUP('.'!C2271,'PRECIOS INDEX GAS'!$A$75:$B$87,2,0),'.'!B2271="DINAMICA PLUS N3",VLOOKUP('.'!C2271,'PRECIOS INDEX GAS'!$A$91:$B$103,2,0))</f>
        <v>6.0700129032258063E-2</v>
      </c>
      <c r="F2271" s="8">
        <f>'PRECIOS FIJOS GAS'!$J$94</f>
        <v>1.5404881780821917</v>
      </c>
    </row>
    <row r="2272" spans="1:6">
      <c r="A2272" s="3" t="str">
        <f t="shared" si="1036"/>
        <v>RL05MAYO-25ESTABLE PLUS N1</v>
      </c>
      <c r="B2272" s="41" t="s">
        <v>73</v>
      </c>
      <c r="C2272" s="3" t="s">
        <v>407</v>
      </c>
      <c r="D2272" s="38" t="str">
        <f>W27</f>
        <v>MAYO-25</v>
      </c>
      <c r="E2272" s="8">
        <f>'PRECIOS FIJOS GAS'!$B$69</f>
        <v>8.0764000000000002E-2</v>
      </c>
      <c r="F2272" s="8">
        <f>'PRECIOS FIJOS GAS'!$J$63</f>
        <v>8.2120056356164373</v>
      </c>
    </row>
    <row r="2273" spans="1:6">
      <c r="A2273" s="3" t="str">
        <f t="shared" si="1036"/>
        <v>RL05MAYO-25ESTABLE PLUS N2</v>
      </c>
      <c r="B2273" s="41" t="s">
        <v>74</v>
      </c>
      <c r="C2273" s="3" t="s">
        <v>407</v>
      </c>
      <c r="D2273" s="38" t="str">
        <f>W27</f>
        <v>MAYO-25</v>
      </c>
      <c r="E2273" s="8">
        <f>'PRECIOS FIJOS GAS'!$B$85</f>
        <v>8.0198000000000005E-2</v>
      </c>
      <c r="F2273" s="8">
        <f>'PRECIOS FIJOS GAS'!$J$79</f>
        <v>7.7051563205479443</v>
      </c>
    </row>
    <row r="2274" spans="1:6">
      <c r="A2274" s="3" t="str">
        <f t="shared" si="1036"/>
        <v>RL05MAYO-25ESTABLE PLUS N3</v>
      </c>
      <c r="B2274" s="41" t="s">
        <v>75</v>
      </c>
      <c r="C2274" s="3" t="s">
        <v>407</v>
      </c>
      <c r="D2274" s="38" t="str">
        <f>W27</f>
        <v>MAYO-25</v>
      </c>
      <c r="E2274" s="8">
        <f>'PRECIOS FIJOS GAS'!$B$101</f>
        <v>7.6613000000000001E-2</v>
      </c>
      <c r="F2274" s="8">
        <f>'PRECIOS FIJOS GAS'!$J$95</f>
        <v>7.636663169863013</v>
      </c>
    </row>
    <row r="2275" spans="1:6">
      <c r="A2275" s="3" t="str">
        <f t="shared" si="1036"/>
        <v>RL05MAYO-25DINAMICA PLUS N1</v>
      </c>
      <c r="B2275" s="41" t="s">
        <v>372</v>
      </c>
      <c r="C2275" s="3" t="s">
        <v>407</v>
      </c>
      <c r="D2275" s="38" t="str">
        <f>W27</f>
        <v>MAYO-25</v>
      </c>
      <c r="E2275" s="58" cm="1">
        <f t="array" ref="E2275">VLOOKUP('.'!D2275,'PRECIOS INDEX GAS'!$J$8:$K$20,2,0)+_xlfn.IFS('.'!B2275="DINAMICA PLUS N1",VLOOKUP('.'!C2275,'PRECIOS INDEX GAS'!$A$59:$B$71,2,0),'.'!B2275="DINAMICA PLUS N2",VLOOKUP('.'!C2275,'PRECIOS INDEX GAS'!$A$75:$B$87,2,0),'.'!B2275="DINAMICA PLUS N3",VLOOKUP('.'!C2275,'PRECIOS INDEX GAS'!$A$91:$B$103,2,0))</f>
        <v>6.6070129032258063E-2</v>
      </c>
      <c r="F2275" s="8">
        <f>'PRECIOS FIJOS GAS'!$J$63</f>
        <v>8.2120056356164373</v>
      </c>
    </row>
    <row r="2276" spans="1:6">
      <c r="A2276" s="3" t="str">
        <f t="shared" si="1036"/>
        <v>RL05MAYO-25DINAMICA PLUS N2</v>
      </c>
      <c r="B2276" s="41" t="s">
        <v>373</v>
      </c>
      <c r="C2276" s="3" t="s">
        <v>407</v>
      </c>
      <c r="D2276" s="38" t="str">
        <f>W27</f>
        <v>MAYO-25</v>
      </c>
      <c r="E2276" s="58" cm="1">
        <f t="array" ref="E2276">VLOOKUP('.'!D2276,'PRECIOS INDEX GAS'!$J$8:$K$20,2,0)+_xlfn.IFS('.'!B2276="DINAMICA PLUS N1",VLOOKUP('.'!C2276,'PRECIOS INDEX GAS'!$A$59:$B$71,2,0),'.'!B2276="DINAMICA PLUS N2",VLOOKUP('.'!C2276,'PRECIOS INDEX GAS'!$A$75:$B$87,2,0),'.'!B2276="DINAMICA PLUS N3",VLOOKUP('.'!C2276,'PRECIOS INDEX GAS'!$A$91:$B$103,2,0))</f>
        <v>6.5504129032258065E-2</v>
      </c>
      <c r="F2276" s="8">
        <f>'PRECIOS FIJOS GAS'!$J$79</f>
        <v>7.7051563205479443</v>
      </c>
    </row>
    <row r="2277" spans="1:6">
      <c r="A2277" s="3" t="str">
        <f t="shared" si="1036"/>
        <v>RL05MAYO-25DINAMICA PLUS N3</v>
      </c>
      <c r="B2277" s="41" t="s">
        <v>374</v>
      </c>
      <c r="C2277" s="3" t="s">
        <v>407</v>
      </c>
      <c r="D2277" s="38" t="str">
        <f>W27</f>
        <v>MAYO-25</v>
      </c>
      <c r="E2277" s="58" cm="1">
        <f t="array" ref="E2277">VLOOKUP('.'!D2277,'PRECIOS INDEX GAS'!$J$8:$K$20,2,0)+_xlfn.IFS('.'!B2277="DINAMICA PLUS N1",VLOOKUP('.'!C2277,'PRECIOS INDEX GAS'!$A$59:$B$71,2,0),'.'!B2277="DINAMICA PLUS N2",VLOOKUP('.'!C2277,'PRECIOS INDEX GAS'!$A$75:$B$87,2,0),'.'!B2277="DINAMICA PLUS N3",VLOOKUP('.'!C2277,'PRECIOS INDEX GAS'!$A$91:$B$103,2,0))</f>
        <v>6.1919129032258068E-2</v>
      </c>
      <c r="F2277" s="8">
        <f>'PRECIOS FIJOS GAS'!$J$95</f>
        <v>7.636663169863013</v>
      </c>
    </row>
    <row r="2278" spans="1:6">
      <c r="A2278" s="3" t="str">
        <f t="shared" si="1036"/>
        <v>RL06MAYO-25ESTABLE PLUS N1</v>
      </c>
      <c r="B2278" s="41" t="s">
        <v>73</v>
      </c>
      <c r="C2278" s="3" t="s">
        <v>408</v>
      </c>
      <c r="D2278" s="38" t="str">
        <f>W27</f>
        <v>MAYO-25</v>
      </c>
      <c r="E2278" s="8">
        <f>'PRECIOS FIJOS GAS'!$B$70</f>
        <v>7.3663000000000006E-2</v>
      </c>
      <c r="F2278" s="8">
        <f>'PRECIOS FIJOS GAS'!$J$64</f>
        <v>36.893757627397264</v>
      </c>
    </row>
    <row r="2279" spans="1:6">
      <c r="A2279" s="3" t="str">
        <f t="shared" si="1036"/>
        <v>RL06MAYO-25ESTABLE PLUS N2</v>
      </c>
      <c r="B2279" s="41" t="s">
        <v>74</v>
      </c>
      <c r="C2279" s="3" t="s">
        <v>408</v>
      </c>
      <c r="D2279" s="38" t="str">
        <f>W27</f>
        <v>MAYO-25</v>
      </c>
      <c r="E2279" s="8">
        <f>'PRECIOS FIJOS GAS'!$B$86</f>
        <v>7.0808999999999997E-2</v>
      </c>
      <c r="F2279" s="8">
        <f>'PRECIOS FIJOS GAS'!$J$80</f>
        <v>36.386908312328771</v>
      </c>
    </row>
    <row r="2280" spans="1:6">
      <c r="A2280" s="3" t="str">
        <f t="shared" si="1036"/>
        <v>RL06MAYO-25ESTABLE PLUS N3</v>
      </c>
      <c r="B2280" s="41" t="s">
        <v>75</v>
      </c>
      <c r="C2280" s="3" t="s">
        <v>408</v>
      </c>
      <c r="D2280" s="38" t="str">
        <f>W27</f>
        <v>MAYO-25</v>
      </c>
      <c r="E2280" s="8">
        <f>'PRECIOS FIJOS GAS'!$B$102</f>
        <v>6.8442000000000003E-2</v>
      </c>
      <c r="F2280" s="8">
        <f>'PRECIOS FIJOS GAS'!$J$96</f>
        <v>36.318415161643834</v>
      </c>
    </row>
    <row r="2281" spans="1:6">
      <c r="A2281" s="3" t="str">
        <f t="shared" si="1036"/>
        <v>RL06MAYO-25DINAMICA PLUS N1</v>
      </c>
      <c r="B2281" s="41" t="s">
        <v>372</v>
      </c>
      <c r="C2281" s="3" t="s">
        <v>408</v>
      </c>
      <c r="D2281" s="38" t="str">
        <f>W27</f>
        <v>MAYO-25</v>
      </c>
      <c r="E2281" s="58" cm="1">
        <f t="array" ref="E2281">VLOOKUP('.'!D2281,'PRECIOS INDEX GAS'!$J$8:$K$20,2,0)+_xlfn.IFS('.'!B2281="DINAMICA PLUS N1",VLOOKUP('.'!C2281,'PRECIOS INDEX GAS'!$A$59:$B$71,2,0),'.'!B2281="DINAMICA PLUS N2",VLOOKUP('.'!C2281,'PRECIOS INDEX GAS'!$A$75:$B$87,2,0),'.'!B2281="DINAMICA PLUS N3",VLOOKUP('.'!C2281,'PRECIOS INDEX GAS'!$A$91:$B$103,2,0))</f>
        <v>5.8969129032258066E-2</v>
      </c>
      <c r="F2281" s="8">
        <f>'PRECIOS FIJOS GAS'!$J$64</f>
        <v>36.893757627397264</v>
      </c>
    </row>
    <row r="2282" spans="1:6">
      <c r="A2282" s="3" t="str">
        <f t="shared" si="1036"/>
        <v>RL06MAYO-25DINAMICA PLUS N2</v>
      </c>
      <c r="B2282" s="41" t="s">
        <v>373</v>
      </c>
      <c r="C2282" s="3" t="s">
        <v>408</v>
      </c>
      <c r="D2282" s="38" t="str">
        <f>W27</f>
        <v>MAYO-25</v>
      </c>
      <c r="E2282" s="58" cm="1">
        <f t="array" ref="E2282">VLOOKUP('.'!D2282,'PRECIOS INDEX GAS'!$J$8:$K$20,2,0)+_xlfn.IFS('.'!B2282="DINAMICA PLUS N1",VLOOKUP('.'!C2282,'PRECIOS INDEX GAS'!$A$59:$B$71,2,0),'.'!B2282="DINAMICA PLUS N2",VLOOKUP('.'!C2282,'PRECIOS INDEX GAS'!$A$75:$B$87,2,0),'.'!B2282="DINAMICA PLUS N3",VLOOKUP('.'!C2282,'PRECIOS INDEX GAS'!$A$91:$B$103,2,0))</f>
        <v>5.6115129032258071E-2</v>
      </c>
      <c r="F2282" s="8">
        <f>'PRECIOS FIJOS GAS'!$J$80</f>
        <v>36.386908312328771</v>
      </c>
    </row>
    <row r="2283" spans="1:6">
      <c r="A2283" s="3" t="str">
        <f t="shared" si="1036"/>
        <v>RL06MAYO-25DINAMICA PLUS N3</v>
      </c>
      <c r="B2283" s="41" t="s">
        <v>374</v>
      </c>
      <c r="C2283" s="3" t="s">
        <v>408</v>
      </c>
      <c r="D2283" s="38" t="str">
        <f>W27</f>
        <v>MAYO-25</v>
      </c>
      <c r="E2283" s="58" cm="1">
        <f t="array" ref="E2283">VLOOKUP('.'!D2283,'PRECIOS INDEX GAS'!$J$8:$K$20,2,0)+_xlfn.IFS('.'!B2283="DINAMICA PLUS N1",VLOOKUP('.'!C2283,'PRECIOS INDEX GAS'!$A$59:$B$71,2,0),'.'!B2283="DINAMICA PLUS N2",VLOOKUP('.'!C2283,'PRECIOS INDEX GAS'!$A$75:$B$87,2,0),'.'!B2283="DINAMICA PLUS N3",VLOOKUP('.'!C2283,'PRECIOS INDEX GAS'!$A$91:$B$103,2,0))</f>
        <v>5.3748129032258063E-2</v>
      </c>
      <c r="F2283" s="8">
        <f>'PRECIOS FIJOS GAS'!$J$96</f>
        <v>36.318415161643834</v>
      </c>
    </row>
    <row r="2284" spans="1:6">
      <c r="A2284" s="3" t="str">
        <f>C2284&amp;D2284&amp;B2284</f>
        <v>RL01JUNIO-25ESTABLE PLUS N1</v>
      </c>
      <c r="B2284" s="41" t="s">
        <v>73</v>
      </c>
      <c r="C2284" s="3" t="s">
        <v>118</v>
      </c>
      <c r="D2284" s="38" t="str">
        <f>W28</f>
        <v>JUNIO-25</v>
      </c>
      <c r="E2284" s="8">
        <f>'PRECIOS FIJOS GAS'!$B$59</f>
        <v>9.0021000000000004E-2</v>
      </c>
      <c r="F2284" s="8">
        <f>'PRECIOS FIJOS GAS'!$J$59</f>
        <v>0.78566396164383556</v>
      </c>
    </row>
    <row r="2285" spans="1:6">
      <c r="A2285" s="3" t="str">
        <f t="shared" ref="A2285:A2301" si="1037">C2285&amp;D2285&amp;B2285</f>
        <v>RL01JUNIO-25ESTABLE PLUS N2</v>
      </c>
      <c r="B2285" s="41" t="s">
        <v>74</v>
      </c>
      <c r="C2285" s="3" t="s">
        <v>118</v>
      </c>
      <c r="D2285" s="38" t="str">
        <f>W28</f>
        <v>JUNIO-25</v>
      </c>
      <c r="E2285" s="8">
        <f>'PRECIOS FIJOS GAS'!$B$75</f>
        <v>8.2915000000000003E-2</v>
      </c>
      <c r="F2285" s="8">
        <f>'PRECIOS FIJOS GAS'!$J$75</f>
        <v>0.4021023178082192</v>
      </c>
    </row>
    <row r="2286" spans="1:6">
      <c r="A2286" s="3" t="str">
        <f t="shared" si="1037"/>
        <v>RL01JUNIO-25ESTABLE PLUS N3</v>
      </c>
      <c r="B2286" s="41" t="s">
        <v>75</v>
      </c>
      <c r="C2286" s="3" t="s">
        <v>118</v>
      </c>
      <c r="D2286" s="38" t="str">
        <f>W28</f>
        <v>JUNIO-25</v>
      </c>
      <c r="E2286" s="8">
        <f>'PRECIOS FIJOS GAS'!$B$91</f>
        <v>7.7473E-2</v>
      </c>
      <c r="F2286" s="8">
        <f>'PRECIOS FIJOS GAS'!$J$91</f>
        <v>0.2925132767123288</v>
      </c>
    </row>
    <row r="2287" spans="1:6">
      <c r="A2287" s="3" t="str">
        <f t="shared" si="1037"/>
        <v>RL01JUNIO-25DINAMICA PLUS N1</v>
      </c>
      <c r="B2287" s="41" t="s">
        <v>372</v>
      </c>
      <c r="C2287" s="3" t="s">
        <v>118</v>
      </c>
      <c r="D2287" s="38" t="str">
        <f>W28</f>
        <v>JUNIO-25</v>
      </c>
      <c r="E2287" s="58" cm="1">
        <f t="array" ref="E2287">VLOOKUP('.'!D2287,'PRECIOS INDEX GAS'!$J$8:$K$20,2,0)+_xlfn.IFS('.'!B2287="DINAMICA PLUS N1",VLOOKUP('.'!C2287,'PRECIOS INDEX GAS'!$A$59:$B$71,2,0),'.'!B2287="DINAMICA PLUS N2",VLOOKUP('.'!C2287,'PRECIOS INDEX GAS'!$A$75:$B$87,2,0),'.'!B2287="DINAMICA PLUS N3",VLOOKUP('.'!C2287,'PRECIOS INDEX GAS'!$A$91:$B$103,2,0))</f>
        <v>7.7903E-2</v>
      </c>
      <c r="F2287" s="8">
        <f>'PRECIOS FIJOS GAS'!$J$59</f>
        <v>0.78566396164383556</v>
      </c>
    </row>
    <row r="2288" spans="1:6">
      <c r="A2288" s="3" t="str">
        <f t="shared" si="1037"/>
        <v>RL01JUNIO-25DINAMICA PLUS N2</v>
      </c>
      <c r="B2288" s="41" t="s">
        <v>373</v>
      </c>
      <c r="C2288" s="3" t="s">
        <v>118</v>
      </c>
      <c r="D2288" s="38" t="str">
        <f>W28</f>
        <v>JUNIO-25</v>
      </c>
      <c r="E2288" s="58" cm="1">
        <f t="array" ref="E2288">VLOOKUP('.'!D2288,'PRECIOS INDEX GAS'!$J$8:$K$20,2,0)+_xlfn.IFS('.'!B2288="DINAMICA PLUS N1",VLOOKUP('.'!C2288,'PRECIOS INDEX GAS'!$A$59:$B$71,2,0),'.'!B2288="DINAMICA PLUS N2",VLOOKUP('.'!C2288,'PRECIOS INDEX GAS'!$A$75:$B$87,2,0),'.'!B2288="DINAMICA PLUS N3",VLOOKUP('.'!C2288,'PRECIOS INDEX GAS'!$A$91:$B$103,2,0))</f>
        <v>7.0796999999999999E-2</v>
      </c>
      <c r="F2288" s="8">
        <f>'PRECIOS FIJOS GAS'!$J$75</f>
        <v>0.4021023178082192</v>
      </c>
    </row>
    <row r="2289" spans="1:6">
      <c r="A2289" s="3" t="str">
        <f t="shared" si="1037"/>
        <v>RL01JUNIO-25DINAMICA PLUS N3</v>
      </c>
      <c r="B2289" s="41" t="s">
        <v>374</v>
      </c>
      <c r="C2289" s="3" t="s">
        <v>118</v>
      </c>
      <c r="D2289" s="38" t="str">
        <f>W28</f>
        <v>JUNIO-25</v>
      </c>
      <c r="E2289" s="58" cm="1">
        <f t="array" ref="E2289">VLOOKUP('.'!D2289,'PRECIOS INDEX GAS'!$J$8:$K$20,2,0)+_xlfn.IFS('.'!B2289="DINAMICA PLUS N1",VLOOKUP('.'!C2289,'PRECIOS INDEX GAS'!$A$59:$B$71,2,0),'.'!B2289="DINAMICA PLUS N2",VLOOKUP('.'!C2289,'PRECIOS INDEX GAS'!$A$75:$B$87,2,0),'.'!B2289="DINAMICA PLUS N3",VLOOKUP('.'!C2289,'PRECIOS INDEX GAS'!$A$91:$B$103,2,0))</f>
        <v>6.5354999999999996E-2</v>
      </c>
      <c r="F2289" s="8">
        <f>'PRECIOS FIJOS GAS'!$J$91</f>
        <v>0.2925132767123288</v>
      </c>
    </row>
    <row r="2290" spans="1:6">
      <c r="A2290" s="3" t="str">
        <f t="shared" si="1037"/>
        <v>RL02JUNIO-25ESTABLE PLUS N1</v>
      </c>
      <c r="B2290" s="41" t="s">
        <v>73</v>
      </c>
      <c r="C2290" s="3" t="s">
        <v>119</v>
      </c>
      <c r="D2290" s="38" t="str">
        <f>W28</f>
        <v>JUNIO-25</v>
      </c>
      <c r="E2290" s="8">
        <f>'PRECIOS FIJOS GAS'!$B$60</f>
        <v>8.6035E-2</v>
      </c>
      <c r="F2290" s="8">
        <f>'PRECIOS FIJOS GAS'!$J$60</f>
        <v>0.90332226849315067</v>
      </c>
    </row>
    <row r="2291" spans="1:6">
      <c r="A2291" s="3" t="str">
        <f t="shared" si="1037"/>
        <v>RL02JUNIO-25ESTABLE PLUS N2</v>
      </c>
      <c r="B2291" s="41" t="s">
        <v>74</v>
      </c>
      <c r="C2291" s="3" t="s">
        <v>119</v>
      </c>
      <c r="D2291" s="38" t="str">
        <f>W28</f>
        <v>JUNIO-25</v>
      </c>
      <c r="E2291" s="8">
        <f>'PRECIOS FIJOS GAS'!$B$76</f>
        <v>8.0766000000000004E-2</v>
      </c>
      <c r="F2291" s="8">
        <f>'PRECIOS FIJOS GAS'!$J$76</f>
        <v>0.51976062465753425</v>
      </c>
    </row>
    <row r="2292" spans="1:6">
      <c r="A2292" s="3" t="str">
        <f t="shared" si="1037"/>
        <v>RL02JUNIO-25ESTABLE PLUS N3</v>
      </c>
      <c r="B2292" s="41" t="s">
        <v>75</v>
      </c>
      <c r="C2292" s="3" t="s">
        <v>119</v>
      </c>
      <c r="D2292" s="38" t="str">
        <f>W28</f>
        <v>JUNIO-25</v>
      </c>
      <c r="E2292" s="8">
        <f>'PRECIOS FIJOS GAS'!$B$92</f>
        <v>7.6238E-2</v>
      </c>
      <c r="F2292" s="8">
        <f>'PRECIOS FIJOS GAS'!$J$92</f>
        <v>0.41017158356164385</v>
      </c>
    </row>
    <row r="2293" spans="1:6">
      <c r="A2293" s="3" t="str">
        <f t="shared" si="1037"/>
        <v>RL02JUNIO-25DINAMICA PLUS N1</v>
      </c>
      <c r="B2293" s="41" t="s">
        <v>372</v>
      </c>
      <c r="C2293" s="3" t="s">
        <v>119</v>
      </c>
      <c r="D2293" s="38" t="str">
        <f>W28</f>
        <v>JUNIO-25</v>
      </c>
      <c r="E2293" s="58" cm="1">
        <f t="array" ref="E2293">VLOOKUP('.'!D2293,'PRECIOS INDEX GAS'!$J$8:$K$20,2,0)+_xlfn.IFS('.'!B2293="DINAMICA PLUS N1",VLOOKUP('.'!C2293,'PRECIOS INDEX GAS'!$A$59:$B$71,2,0),'.'!B2293="DINAMICA PLUS N2",VLOOKUP('.'!C2293,'PRECIOS INDEX GAS'!$A$75:$B$87,2,0),'.'!B2293="DINAMICA PLUS N3",VLOOKUP('.'!C2293,'PRECIOS INDEX GAS'!$A$91:$B$103,2,0))</f>
        <v>7.3916999999999997E-2</v>
      </c>
      <c r="F2293" s="8">
        <f>'PRECIOS FIJOS GAS'!$J$60</f>
        <v>0.90332226849315067</v>
      </c>
    </row>
    <row r="2294" spans="1:6">
      <c r="A2294" s="3" t="str">
        <f t="shared" si="1037"/>
        <v>RL02JUNIO-25DINAMICA PLUS N2</v>
      </c>
      <c r="B2294" s="41" t="s">
        <v>373</v>
      </c>
      <c r="C2294" s="3" t="s">
        <v>119</v>
      </c>
      <c r="D2294" s="38" t="str">
        <f>W28</f>
        <v>JUNIO-25</v>
      </c>
      <c r="E2294" s="58" cm="1">
        <f t="array" ref="E2294">VLOOKUP('.'!D2294,'PRECIOS INDEX GAS'!$J$8:$K$20,2,0)+_xlfn.IFS('.'!B2294="DINAMICA PLUS N1",VLOOKUP('.'!C2294,'PRECIOS INDEX GAS'!$A$59:$B$71,2,0),'.'!B2294="DINAMICA PLUS N2",VLOOKUP('.'!C2294,'PRECIOS INDEX GAS'!$A$75:$B$87,2,0),'.'!B2294="DINAMICA PLUS N3",VLOOKUP('.'!C2294,'PRECIOS INDEX GAS'!$A$91:$B$103,2,0))</f>
        <v>6.8647999999999987E-2</v>
      </c>
      <c r="F2294" s="8">
        <f>'PRECIOS FIJOS GAS'!$J$76</f>
        <v>0.51976062465753425</v>
      </c>
    </row>
    <row r="2295" spans="1:6">
      <c r="A2295" s="3" t="str">
        <f t="shared" si="1037"/>
        <v>RL02JUNIO-25DINAMICA PLUS N3</v>
      </c>
      <c r="B2295" s="41" t="s">
        <v>374</v>
      </c>
      <c r="C2295" s="3" t="s">
        <v>119</v>
      </c>
      <c r="D2295" s="38" t="str">
        <f>W28</f>
        <v>JUNIO-25</v>
      </c>
      <c r="E2295" s="58" cm="1">
        <f t="array" ref="E2295">VLOOKUP('.'!D2295,'PRECIOS INDEX GAS'!$J$8:$K$20,2,0)+_xlfn.IFS('.'!B2295="DINAMICA PLUS N1",VLOOKUP('.'!C2295,'PRECIOS INDEX GAS'!$A$59:$B$71,2,0),'.'!B2295="DINAMICA PLUS N2",VLOOKUP('.'!C2295,'PRECIOS INDEX GAS'!$A$75:$B$87,2,0),'.'!B2295="DINAMICA PLUS N3",VLOOKUP('.'!C2295,'PRECIOS INDEX GAS'!$A$91:$B$103,2,0))</f>
        <v>6.4119999999999996E-2</v>
      </c>
      <c r="F2295" s="8">
        <f>'PRECIOS FIJOS GAS'!$J$92</f>
        <v>0.41017158356164385</v>
      </c>
    </row>
    <row r="2296" spans="1:6">
      <c r="A2296" s="3" t="str">
        <f t="shared" si="1037"/>
        <v>RL03JUNIO-25ESTABLE PLUS N1</v>
      </c>
      <c r="B2296" s="41" t="s">
        <v>73</v>
      </c>
      <c r="C2296" s="3" t="s">
        <v>120</v>
      </c>
      <c r="D2296" s="38" t="str">
        <f>W28</f>
        <v>JUNIO-25</v>
      </c>
      <c r="E2296" s="8">
        <f>'PRECIOS FIJOS GAS'!$B$61</f>
        <v>8.1811999999999996E-2</v>
      </c>
      <c r="F2296" s="8">
        <f>'PRECIOS FIJOS GAS'!$J$61</f>
        <v>1.217169008219178</v>
      </c>
    </row>
    <row r="2297" spans="1:6">
      <c r="A2297" s="3" t="str">
        <f t="shared" si="1037"/>
        <v>RL03JUNIO-25ESTABLE PLUS N2</v>
      </c>
      <c r="B2297" s="41" t="s">
        <v>74</v>
      </c>
      <c r="C2297" s="3" t="s">
        <v>120</v>
      </c>
      <c r="D2297" s="38" t="str">
        <f>W28</f>
        <v>JUNIO-25</v>
      </c>
      <c r="E2297" s="8">
        <f>'PRECIOS FIJOS GAS'!$B$77</f>
        <v>7.6065999999999995E-2</v>
      </c>
      <c r="F2297" s="8">
        <f>'PRECIOS FIJOS GAS'!$J$77</f>
        <v>0.83360736438356164</v>
      </c>
    </row>
    <row r="2298" spans="1:6">
      <c r="A2298" s="3" t="str">
        <f t="shared" si="1037"/>
        <v>RL03JUNIO-25ESTABLE PLUS N3</v>
      </c>
      <c r="B2298" s="41" t="s">
        <v>75</v>
      </c>
      <c r="C2298" s="3" t="s">
        <v>120</v>
      </c>
      <c r="D2298" s="38" t="str">
        <f>W28</f>
        <v>JUNIO-25</v>
      </c>
      <c r="E2298" s="8">
        <f>'PRECIOS FIJOS GAS'!$B$93</f>
        <v>7.2847999999999996E-2</v>
      </c>
      <c r="F2298" s="8">
        <f>'PRECIOS FIJOS GAS'!$J$93</f>
        <v>0.72401832328767124</v>
      </c>
    </row>
    <row r="2299" spans="1:6">
      <c r="A2299" s="3" t="str">
        <f t="shared" si="1037"/>
        <v>RL03JUNIO-25DINAMICA PLUS N1</v>
      </c>
      <c r="B2299" s="41" t="s">
        <v>372</v>
      </c>
      <c r="C2299" s="3" t="s">
        <v>120</v>
      </c>
      <c r="D2299" s="38" t="str">
        <f>W28</f>
        <v>JUNIO-25</v>
      </c>
      <c r="E2299" s="58" cm="1">
        <f t="array" ref="E2299">VLOOKUP('.'!D2299,'PRECIOS INDEX GAS'!$J$8:$K$20,2,0)+_xlfn.IFS('.'!B2299="DINAMICA PLUS N1",VLOOKUP('.'!C2299,'PRECIOS INDEX GAS'!$A$59:$B$71,2,0),'.'!B2299="DINAMICA PLUS N2",VLOOKUP('.'!C2299,'PRECIOS INDEX GAS'!$A$75:$B$87,2,0),'.'!B2299="DINAMICA PLUS N3",VLOOKUP('.'!C2299,'PRECIOS INDEX GAS'!$A$91:$B$103,2,0))</f>
        <v>6.9694000000000006E-2</v>
      </c>
      <c r="F2299" s="8">
        <f>'PRECIOS FIJOS GAS'!$J$61</f>
        <v>1.217169008219178</v>
      </c>
    </row>
    <row r="2300" spans="1:6">
      <c r="A2300" s="3" t="str">
        <f t="shared" si="1037"/>
        <v>RL03JUNIO-25DINAMICA PLUS N2</v>
      </c>
      <c r="B2300" s="41" t="s">
        <v>373</v>
      </c>
      <c r="C2300" s="3" t="s">
        <v>120</v>
      </c>
      <c r="D2300" s="38" t="str">
        <f>W28</f>
        <v>JUNIO-25</v>
      </c>
      <c r="E2300" s="58" cm="1">
        <f t="array" ref="E2300">VLOOKUP('.'!D2300,'PRECIOS INDEX GAS'!$J$8:$K$20,2,0)+_xlfn.IFS('.'!B2300="DINAMICA PLUS N1",VLOOKUP('.'!C2300,'PRECIOS INDEX GAS'!$A$59:$B$71,2,0),'.'!B2300="DINAMICA PLUS N2",VLOOKUP('.'!C2300,'PRECIOS INDEX GAS'!$A$75:$B$87,2,0),'.'!B2300="DINAMICA PLUS N3",VLOOKUP('.'!C2300,'PRECIOS INDEX GAS'!$A$91:$B$103,2,0))</f>
        <v>6.3948000000000005E-2</v>
      </c>
      <c r="F2300" s="8">
        <f>'PRECIOS FIJOS GAS'!$J$77</f>
        <v>0.83360736438356164</v>
      </c>
    </row>
    <row r="2301" spans="1:6">
      <c r="A2301" s="3" t="str">
        <f t="shared" si="1037"/>
        <v>RL03JUNIO-25DINAMICA PLUS N3</v>
      </c>
      <c r="B2301" s="41" t="s">
        <v>374</v>
      </c>
      <c r="C2301" s="3" t="s">
        <v>120</v>
      </c>
      <c r="D2301" s="38" t="str">
        <f>W28</f>
        <v>JUNIO-25</v>
      </c>
      <c r="E2301" s="58" cm="1">
        <f t="array" ref="E2301">VLOOKUP('.'!D2301,'PRECIOS INDEX GAS'!$J$8:$K$20,2,0)+_xlfn.IFS('.'!B2301="DINAMICA PLUS N1",VLOOKUP('.'!C2301,'PRECIOS INDEX GAS'!$A$59:$B$71,2,0),'.'!B2301="DINAMICA PLUS N2",VLOOKUP('.'!C2301,'PRECIOS INDEX GAS'!$A$75:$B$87,2,0),'.'!B2301="DINAMICA PLUS N3",VLOOKUP('.'!C2301,'PRECIOS INDEX GAS'!$A$91:$B$103,2,0))</f>
        <v>6.0729999999999992E-2</v>
      </c>
      <c r="F2301" s="8">
        <f>'PRECIOS FIJOS GAS'!$J$93</f>
        <v>0.72401832328767124</v>
      </c>
    </row>
    <row r="2302" spans="1:6">
      <c r="A2302" s="3" t="str">
        <f>C2302&amp;D2302&amp;B2302</f>
        <v>RL04JUNIO-25ESTABLE PLUS N1</v>
      </c>
      <c r="B2302" s="41" t="s">
        <v>73</v>
      </c>
      <c r="C2302" s="3" t="s">
        <v>121</v>
      </c>
      <c r="D2302" s="38" t="str">
        <f>W28</f>
        <v>JUNIO-25</v>
      </c>
      <c r="E2302" s="8">
        <f>'PRECIOS FIJOS GAS'!$B$62</f>
        <v>8.4145999999999999E-2</v>
      </c>
      <c r="F2302" s="8">
        <f>'PRECIOS FIJOS GAS'!$J$62</f>
        <v>2.0610361232876713</v>
      </c>
    </row>
    <row r="2303" spans="1:6">
      <c r="A2303" s="3" t="str">
        <f t="shared" ref="A2303:A2319" si="1038">C2303&amp;D2303&amp;B2303</f>
        <v>RL04JUNIO-25ESTABLE PLUS N2</v>
      </c>
      <c r="B2303" s="41" t="s">
        <v>74</v>
      </c>
      <c r="C2303" s="3" t="s">
        <v>121</v>
      </c>
      <c r="D2303" s="38" t="str">
        <f>W28</f>
        <v>JUNIO-25</v>
      </c>
      <c r="E2303" s="8">
        <f>'PRECIOS FIJOS GAS'!$B$78</f>
        <v>8.0958000000000002E-2</v>
      </c>
      <c r="F2303" s="8">
        <f>'PRECIOS FIJOS GAS'!$J$78</f>
        <v>1.5815840684931508</v>
      </c>
    </row>
    <row r="2304" spans="1:6">
      <c r="A2304" s="3" t="str">
        <f t="shared" si="1038"/>
        <v>RL04JUNIO-25ESTABLE PLUS N3</v>
      </c>
      <c r="B2304" s="41" t="s">
        <v>75</v>
      </c>
      <c r="C2304" s="3" t="s">
        <v>121</v>
      </c>
      <c r="D2304" s="38" t="str">
        <f>W28</f>
        <v>JUNIO-25</v>
      </c>
      <c r="E2304" s="8">
        <f>'PRECIOS FIJOS GAS'!$B$94</f>
        <v>7.5394000000000003E-2</v>
      </c>
      <c r="F2304" s="8">
        <f>'PRECIOS FIJOS GAS'!$J$94</f>
        <v>1.5404881780821917</v>
      </c>
    </row>
    <row r="2305" spans="1:6">
      <c r="A2305" s="3" t="str">
        <f t="shared" si="1038"/>
        <v>RL04JUNIO-25DINAMICA PLUS N1</v>
      </c>
      <c r="B2305" s="41" t="s">
        <v>372</v>
      </c>
      <c r="C2305" s="3" t="s">
        <v>121</v>
      </c>
      <c r="D2305" s="38" t="str">
        <f>W28</f>
        <v>JUNIO-25</v>
      </c>
      <c r="E2305" s="58" cm="1">
        <f t="array" ref="E2305">VLOOKUP('.'!D2305,'PRECIOS INDEX GAS'!$J$8:$K$20,2,0)+_xlfn.IFS('.'!B2305="DINAMICA PLUS N1",VLOOKUP('.'!C2305,'PRECIOS INDEX GAS'!$A$59:$B$71,2,0),'.'!B2305="DINAMICA PLUS N2",VLOOKUP('.'!C2305,'PRECIOS INDEX GAS'!$A$75:$B$87,2,0),'.'!B2305="DINAMICA PLUS N3",VLOOKUP('.'!C2305,'PRECIOS INDEX GAS'!$A$91:$B$103,2,0))</f>
        <v>7.2027999999999995E-2</v>
      </c>
      <c r="F2305" s="8">
        <f>'PRECIOS FIJOS GAS'!$J$62</f>
        <v>2.0610361232876713</v>
      </c>
    </row>
    <row r="2306" spans="1:6">
      <c r="A2306" s="3" t="str">
        <f t="shared" si="1038"/>
        <v>RL04JUNIO-25DINAMICA PLUS N2</v>
      </c>
      <c r="B2306" s="41" t="s">
        <v>373</v>
      </c>
      <c r="C2306" s="3" t="s">
        <v>121</v>
      </c>
      <c r="D2306" s="38" t="str">
        <f>W28</f>
        <v>JUNIO-25</v>
      </c>
      <c r="E2306" s="58" cm="1">
        <f t="array" ref="E2306">VLOOKUP('.'!D2306,'PRECIOS INDEX GAS'!$J$8:$K$20,2,0)+_xlfn.IFS('.'!B2306="DINAMICA PLUS N1",VLOOKUP('.'!C2306,'PRECIOS INDEX GAS'!$A$59:$B$71,2,0),'.'!B2306="DINAMICA PLUS N2",VLOOKUP('.'!C2306,'PRECIOS INDEX GAS'!$A$75:$B$87,2,0),'.'!B2306="DINAMICA PLUS N3",VLOOKUP('.'!C2306,'PRECIOS INDEX GAS'!$A$91:$B$103,2,0))</f>
        <v>6.8839999999999998E-2</v>
      </c>
      <c r="F2306" s="8">
        <f>'PRECIOS FIJOS GAS'!$J$78</f>
        <v>1.5815840684931508</v>
      </c>
    </row>
    <row r="2307" spans="1:6">
      <c r="A2307" s="3" t="str">
        <f t="shared" si="1038"/>
        <v>RL04JUNIO-25DINAMICA PLUS N3</v>
      </c>
      <c r="B2307" s="41" t="s">
        <v>374</v>
      </c>
      <c r="C2307" s="3" t="s">
        <v>121</v>
      </c>
      <c r="D2307" s="38" t="str">
        <f>W28</f>
        <v>JUNIO-25</v>
      </c>
      <c r="E2307" s="58" cm="1">
        <f t="array" ref="E2307">VLOOKUP('.'!D2307,'PRECIOS INDEX GAS'!$J$8:$K$20,2,0)+_xlfn.IFS('.'!B2307="DINAMICA PLUS N1",VLOOKUP('.'!C2307,'PRECIOS INDEX GAS'!$A$59:$B$71,2,0),'.'!B2307="DINAMICA PLUS N2",VLOOKUP('.'!C2307,'PRECIOS INDEX GAS'!$A$75:$B$87,2,0),'.'!B2307="DINAMICA PLUS N3",VLOOKUP('.'!C2307,'PRECIOS INDEX GAS'!$A$91:$B$103,2,0))</f>
        <v>6.3275999999999999E-2</v>
      </c>
      <c r="F2307" s="8">
        <f>'PRECIOS FIJOS GAS'!$J$94</f>
        <v>1.5404881780821917</v>
      </c>
    </row>
    <row r="2308" spans="1:6">
      <c r="A2308" s="3" t="str">
        <f t="shared" si="1038"/>
        <v>RL05JUNIO-25ESTABLE PLUS N1</v>
      </c>
      <c r="B2308" s="41" t="s">
        <v>73</v>
      </c>
      <c r="C2308" s="3" t="s">
        <v>407</v>
      </c>
      <c r="D2308" s="38" t="str">
        <f>W28</f>
        <v>JUNIO-25</v>
      </c>
      <c r="E2308" s="8">
        <f>'PRECIOS FIJOS GAS'!$B$69</f>
        <v>8.0764000000000002E-2</v>
      </c>
      <c r="F2308" s="8">
        <f>'PRECIOS FIJOS GAS'!$J$63</f>
        <v>8.2120056356164373</v>
      </c>
    </row>
    <row r="2309" spans="1:6">
      <c r="A2309" s="3" t="str">
        <f t="shared" si="1038"/>
        <v>RL05JUNIO-25ESTABLE PLUS N2</v>
      </c>
      <c r="B2309" s="41" t="s">
        <v>74</v>
      </c>
      <c r="C2309" s="3" t="s">
        <v>407</v>
      </c>
      <c r="D2309" s="38" t="str">
        <f>W28</f>
        <v>JUNIO-25</v>
      </c>
      <c r="E2309" s="8">
        <f>'PRECIOS FIJOS GAS'!$B$85</f>
        <v>8.0198000000000005E-2</v>
      </c>
      <c r="F2309" s="8">
        <f>'PRECIOS FIJOS GAS'!$J$79</f>
        <v>7.7051563205479443</v>
      </c>
    </row>
    <row r="2310" spans="1:6">
      <c r="A2310" s="3" t="str">
        <f t="shared" si="1038"/>
        <v>RL05JUNIO-25ESTABLE PLUS N3</v>
      </c>
      <c r="B2310" s="41" t="s">
        <v>75</v>
      </c>
      <c r="C2310" s="3" t="s">
        <v>407</v>
      </c>
      <c r="D2310" s="38" t="str">
        <f>W28</f>
        <v>JUNIO-25</v>
      </c>
      <c r="E2310" s="8">
        <f>'PRECIOS FIJOS GAS'!$B$101</f>
        <v>7.6613000000000001E-2</v>
      </c>
      <c r="F2310" s="8">
        <f>'PRECIOS FIJOS GAS'!$J$95</f>
        <v>7.636663169863013</v>
      </c>
    </row>
    <row r="2311" spans="1:6">
      <c r="A2311" s="3" t="str">
        <f t="shared" si="1038"/>
        <v>RL05JUNIO-25DINAMICA PLUS N1</v>
      </c>
      <c r="B2311" s="41" t="s">
        <v>372</v>
      </c>
      <c r="C2311" s="3" t="s">
        <v>407</v>
      </c>
      <c r="D2311" s="38" t="str">
        <f>W28</f>
        <v>JUNIO-25</v>
      </c>
      <c r="E2311" s="58" cm="1">
        <f t="array" ref="E2311">VLOOKUP('.'!D2311,'PRECIOS INDEX GAS'!$J$8:$K$20,2,0)+_xlfn.IFS('.'!B2311="DINAMICA PLUS N1",VLOOKUP('.'!C2311,'PRECIOS INDEX GAS'!$A$59:$B$71,2,0),'.'!B2311="DINAMICA PLUS N2",VLOOKUP('.'!C2311,'PRECIOS INDEX GAS'!$A$75:$B$87,2,0),'.'!B2311="DINAMICA PLUS N3",VLOOKUP('.'!C2311,'PRECIOS INDEX GAS'!$A$91:$B$103,2,0))</f>
        <v>6.8645999999999999E-2</v>
      </c>
      <c r="F2311" s="8">
        <f>'PRECIOS FIJOS GAS'!$J$63</f>
        <v>8.2120056356164373</v>
      </c>
    </row>
    <row r="2312" spans="1:6">
      <c r="A2312" s="3" t="str">
        <f t="shared" si="1038"/>
        <v>RL05JUNIO-25DINAMICA PLUS N2</v>
      </c>
      <c r="B2312" s="41" t="s">
        <v>373</v>
      </c>
      <c r="C2312" s="3" t="s">
        <v>407</v>
      </c>
      <c r="D2312" s="38" t="str">
        <f>W28</f>
        <v>JUNIO-25</v>
      </c>
      <c r="E2312" s="58" cm="1">
        <f t="array" ref="E2312">VLOOKUP('.'!D2312,'PRECIOS INDEX GAS'!$J$8:$K$20,2,0)+_xlfn.IFS('.'!B2312="DINAMICA PLUS N1",VLOOKUP('.'!C2312,'PRECIOS INDEX GAS'!$A$59:$B$71,2,0),'.'!B2312="DINAMICA PLUS N2",VLOOKUP('.'!C2312,'PRECIOS INDEX GAS'!$A$75:$B$87,2,0),'.'!B2312="DINAMICA PLUS N3",VLOOKUP('.'!C2312,'PRECIOS INDEX GAS'!$A$91:$B$103,2,0))</f>
        <v>6.8080000000000002E-2</v>
      </c>
      <c r="F2312" s="8">
        <f>'PRECIOS FIJOS GAS'!$J$79</f>
        <v>7.7051563205479443</v>
      </c>
    </row>
    <row r="2313" spans="1:6">
      <c r="A2313" s="3" t="str">
        <f t="shared" si="1038"/>
        <v>RL05JUNIO-25DINAMICA PLUS N3</v>
      </c>
      <c r="B2313" s="41" t="s">
        <v>374</v>
      </c>
      <c r="C2313" s="3" t="s">
        <v>407</v>
      </c>
      <c r="D2313" s="38" t="str">
        <f>W28</f>
        <v>JUNIO-25</v>
      </c>
      <c r="E2313" s="58" cm="1">
        <f t="array" ref="E2313">VLOOKUP('.'!D2313,'PRECIOS INDEX GAS'!$J$8:$K$20,2,0)+_xlfn.IFS('.'!B2313="DINAMICA PLUS N1",VLOOKUP('.'!C2313,'PRECIOS INDEX GAS'!$A$59:$B$71,2,0),'.'!B2313="DINAMICA PLUS N2",VLOOKUP('.'!C2313,'PRECIOS INDEX GAS'!$A$75:$B$87,2,0),'.'!B2313="DINAMICA PLUS N3",VLOOKUP('.'!C2313,'PRECIOS INDEX GAS'!$A$91:$B$103,2,0))</f>
        <v>6.4494999999999997E-2</v>
      </c>
      <c r="F2313" s="8">
        <f>'PRECIOS FIJOS GAS'!$J$95</f>
        <v>7.636663169863013</v>
      </c>
    </row>
    <row r="2314" spans="1:6">
      <c r="A2314" s="3" t="str">
        <f t="shared" si="1038"/>
        <v>RL06JUNIO-25ESTABLE PLUS N1</v>
      </c>
      <c r="B2314" s="41" t="s">
        <v>73</v>
      </c>
      <c r="C2314" s="3" t="s">
        <v>408</v>
      </c>
      <c r="D2314" s="38" t="str">
        <f>W28</f>
        <v>JUNIO-25</v>
      </c>
      <c r="E2314" s="8">
        <f>'PRECIOS FIJOS GAS'!$B$70</f>
        <v>7.3663000000000006E-2</v>
      </c>
      <c r="F2314" s="8">
        <f>'PRECIOS FIJOS GAS'!$J$64</f>
        <v>36.893757627397264</v>
      </c>
    </row>
    <row r="2315" spans="1:6">
      <c r="A2315" s="3" t="str">
        <f t="shared" si="1038"/>
        <v>RL06JUNIO-25ESTABLE PLUS N2</v>
      </c>
      <c r="B2315" s="41" t="s">
        <v>74</v>
      </c>
      <c r="C2315" s="3" t="s">
        <v>408</v>
      </c>
      <c r="D2315" s="38" t="str">
        <f>W28</f>
        <v>JUNIO-25</v>
      </c>
      <c r="E2315" s="8">
        <f>'PRECIOS FIJOS GAS'!$B$86</f>
        <v>7.0808999999999997E-2</v>
      </c>
      <c r="F2315" s="8">
        <f>'PRECIOS FIJOS GAS'!$J$80</f>
        <v>36.386908312328771</v>
      </c>
    </row>
    <row r="2316" spans="1:6">
      <c r="A2316" s="3" t="str">
        <f t="shared" si="1038"/>
        <v>RL06JUNIO-25ESTABLE PLUS N3</v>
      </c>
      <c r="B2316" s="41" t="s">
        <v>75</v>
      </c>
      <c r="C2316" s="3" t="s">
        <v>408</v>
      </c>
      <c r="D2316" s="38" t="str">
        <f>W28</f>
        <v>JUNIO-25</v>
      </c>
      <c r="E2316" s="8">
        <f>'PRECIOS FIJOS GAS'!$B$102</f>
        <v>6.8442000000000003E-2</v>
      </c>
      <c r="F2316" s="8">
        <f>'PRECIOS FIJOS GAS'!$J$96</f>
        <v>36.318415161643834</v>
      </c>
    </row>
    <row r="2317" spans="1:6">
      <c r="A2317" s="3" t="str">
        <f t="shared" si="1038"/>
        <v>RL06JUNIO-25DINAMICA PLUS N1</v>
      </c>
      <c r="B2317" s="41" t="s">
        <v>372</v>
      </c>
      <c r="C2317" s="3" t="s">
        <v>408</v>
      </c>
      <c r="D2317" s="38" t="str">
        <f>W28</f>
        <v>JUNIO-25</v>
      </c>
      <c r="E2317" s="58" cm="1">
        <f t="array" ref="E2317">VLOOKUP('.'!D2317,'PRECIOS INDEX GAS'!$J$8:$K$20,2,0)+_xlfn.IFS('.'!B2317="DINAMICA PLUS N1",VLOOKUP('.'!C2317,'PRECIOS INDEX GAS'!$A$59:$B$71,2,0),'.'!B2317="DINAMICA PLUS N2",VLOOKUP('.'!C2317,'PRECIOS INDEX GAS'!$A$75:$B$87,2,0),'.'!B2317="DINAMICA PLUS N3",VLOOKUP('.'!C2317,'PRECIOS INDEX GAS'!$A$91:$B$103,2,0))</f>
        <v>6.1544999999999996E-2</v>
      </c>
      <c r="F2317" s="8">
        <f>'PRECIOS FIJOS GAS'!$J$64</f>
        <v>36.893757627397264</v>
      </c>
    </row>
    <row r="2318" spans="1:6">
      <c r="A2318" s="3" t="str">
        <f t="shared" si="1038"/>
        <v>RL06JUNIO-25DINAMICA PLUS N2</v>
      </c>
      <c r="B2318" s="41" t="s">
        <v>373</v>
      </c>
      <c r="C2318" s="3" t="s">
        <v>408</v>
      </c>
      <c r="D2318" s="38" t="str">
        <f>W28</f>
        <v>JUNIO-25</v>
      </c>
      <c r="E2318" s="58" cm="1">
        <f t="array" ref="E2318">VLOOKUP('.'!D2318,'PRECIOS INDEX GAS'!$J$8:$K$20,2,0)+_xlfn.IFS('.'!B2318="DINAMICA PLUS N1",VLOOKUP('.'!C2318,'PRECIOS INDEX GAS'!$A$59:$B$71,2,0),'.'!B2318="DINAMICA PLUS N2",VLOOKUP('.'!C2318,'PRECIOS INDEX GAS'!$A$75:$B$87,2,0),'.'!B2318="DINAMICA PLUS N3",VLOOKUP('.'!C2318,'PRECIOS INDEX GAS'!$A$91:$B$103,2,0))</f>
        <v>5.8690999999999993E-2</v>
      </c>
      <c r="F2318" s="8">
        <f>'PRECIOS FIJOS GAS'!$J$80</f>
        <v>36.386908312328771</v>
      </c>
    </row>
    <row r="2319" spans="1:6">
      <c r="A2319" s="3" t="str">
        <f t="shared" si="1038"/>
        <v>RL06JUNIO-25DINAMICA PLUS N3</v>
      </c>
      <c r="B2319" s="41" t="s">
        <v>374</v>
      </c>
      <c r="C2319" s="3" t="s">
        <v>408</v>
      </c>
      <c r="D2319" s="38" t="str">
        <f>W28</f>
        <v>JUNIO-25</v>
      </c>
      <c r="E2319" s="58" cm="1">
        <f t="array" ref="E2319">VLOOKUP('.'!D2319,'PRECIOS INDEX GAS'!$J$8:$K$20,2,0)+_xlfn.IFS('.'!B2319="DINAMICA PLUS N1",VLOOKUP('.'!C2319,'PRECIOS INDEX GAS'!$A$59:$B$71,2,0),'.'!B2319="DINAMICA PLUS N2",VLOOKUP('.'!C2319,'PRECIOS INDEX GAS'!$A$75:$B$87,2,0),'.'!B2319="DINAMICA PLUS N3",VLOOKUP('.'!C2319,'PRECIOS INDEX GAS'!$A$91:$B$103,2,0))</f>
        <v>5.6323999999999999E-2</v>
      </c>
      <c r="F2319" s="8">
        <f>'PRECIOS FIJOS GAS'!$J$96</f>
        <v>36.318415161643834</v>
      </c>
    </row>
    <row r="2320" spans="1:6">
      <c r="A2320" s="3" t="str">
        <f>C2320&amp;D2320&amp;B2320</f>
        <v>RL01JULIO-25ESTABLE PLUS N1</v>
      </c>
      <c r="B2320" s="41" t="s">
        <v>73</v>
      </c>
      <c r="C2320" s="3" t="s">
        <v>118</v>
      </c>
      <c r="D2320" s="38" t="str">
        <f>W29</f>
        <v>JULIO-25</v>
      </c>
      <c r="E2320" s="8">
        <f>'PRECIOS FIJOS GAS'!$B$59</f>
        <v>9.0021000000000004E-2</v>
      </c>
      <c r="F2320" s="8">
        <f>'PRECIOS FIJOS GAS'!$J$59</f>
        <v>0.78566396164383556</v>
      </c>
    </row>
    <row r="2321" spans="1:6">
      <c r="A2321" s="3" t="str">
        <f t="shared" ref="A2321:A2337" si="1039">C2321&amp;D2321&amp;B2321</f>
        <v>RL01JULIO-25ESTABLE PLUS N2</v>
      </c>
      <c r="B2321" s="41" t="s">
        <v>74</v>
      </c>
      <c r="C2321" s="3" t="s">
        <v>118</v>
      </c>
      <c r="D2321" s="38" t="str">
        <f>W29</f>
        <v>JULIO-25</v>
      </c>
      <c r="E2321" s="8">
        <f>'PRECIOS FIJOS GAS'!$B$75</f>
        <v>8.2915000000000003E-2</v>
      </c>
      <c r="F2321" s="8">
        <f>'PRECIOS FIJOS GAS'!$J$75</f>
        <v>0.4021023178082192</v>
      </c>
    </row>
    <row r="2322" spans="1:6">
      <c r="A2322" s="3" t="str">
        <f t="shared" si="1039"/>
        <v>RL01JULIO-25ESTABLE PLUS N3</v>
      </c>
      <c r="B2322" s="41" t="s">
        <v>75</v>
      </c>
      <c r="C2322" s="3" t="s">
        <v>118</v>
      </c>
      <c r="D2322" s="38" t="str">
        <f>W29</f>
        <v>JULIO-25</v>
      </c>
      <c r="E2322" s="8">
        <f>'PRECIOS FIJOS GAS'!$B$91</f>
        <v>7.7473E-2</v>
      </c>
      <c r="F2322" s="8">
        <f>'PRECIOS FIJOS GAS'!$J$91</f>
        <v>0.2925132767123288</v>
      </c>
    </row>
    <row r="2323" spans="1:6">
      <c r="A2323" s="3" t="str">
        <f t="shared" si="1039"/>
        <v>RL01JULIO-25DINAMICA PLUS N1</v>
      </c>
      <c r="B2323" s="41" t="s">
        <v>372</v>
      </c>
      <c r="C2323" s="3" t="s">
        <v>118</v>
      </c>
      <c r="D2323" s="38" t="str">
        <f>W29</f>
        <v>JULIO-25</v>
      </c>
      <c r="E2323" s="58" cm="1">
        <f t="array" ref="E2323">VLOOKUP('.'!D2323,'PRECIOS INDEX GAS'!$J$8:$K$20,2,0)+_xlfn.IFS('.'!B2323="DINAMICA PLUS N1",VLOOKUP('.'!C2323,'PRECIOS INDEX GAS'!$A$59:$B$71,2,0),'.'!B2323="DINAMICA PLUS N2",VLOOKUP('.'!C2323,'PRECIOS INDEX GAS'!$A$75:$B$87,2,0),'.'!B2323="DINAMICA PLUS N3",VLOOKUP('.'!C2323,'PRECIOS INDEX GAS'!$A$91:$B$103,2,0))</f>
        <v>7.5234870967741924E-2</v>
      </c>
      <c r="F2323" s="8">
        <f>'PRECIOS FIJOS GAS'!$J$59</f>
        <v>0.78566396164383556</v>
      </c>
    </row>
    <row r="2324" spans="1:6">
      <c r="A2324" s="3" t="str">
        <f t="shared" si="1039"/>
        <v>RL01JULIO-25DINAMICA PLUS N2</v>
      </c>
      <c r="B2324" s="41" t="s">
        <v>373</v>
      </c>
      <c r="C2324" s="3" t="s">
        <v>118</v>
      </c>
      <c r="D2324" s="38" t="str">
        <f>W29</f>
        <v>JULIO-25</v>
      </c>
      <c r="E2324" s="58" cm="1">
        <f t="array" ref="E2324">VLOOKUP('.'!D2324,'PRECIOS INDEX GAS'!$J$8:$K$20,2,0)+_xlfn.IFS('.'!B2324="DINAMICA PLUS N1",VLOOKUP('.'!C2324,'PRECIOS INDEX GAS'!$A$59:$B$71,2,0),'.'!B2324="DINAMICA PLUS N2",VLOOKUP('.'!C2324,'PRECIOS INDEX GAS'!$A$75:$B$87,2,0),'.'!B2324="DINAMICA PLUS N3",VLOOKUP('.'!C2324,'PRECIOS INDEX GAS'!$A$91:$B$103,2,0))</f>
        <v>6.8128870967741936E-2</v>
      </c>
      <c r="F2324" s="8">
        <f>'PRECIOS FIJOS GAS'!$J$75</f>
        <v>0.4021023178082192</v>
      </c>
    </row>
    <row r="2325" spans="1:6">
      <c r="A2325" s="3" t="str">
        <f t="shared" si="1039"/>
        <v>RL01JULIO-25DINAMICA PLUS N3</v>
      </c>
      <c r="B2325" s="41" t="s">
        <v>374</v>
      </c>
      <c r="C2325" s="3" t="s">
        <v>118</v>
      </c>
      <c r="D2325" s="38" t="str">
        <f>W29</f>
        <v>JULIO-25</v>
      </c>
      <c r="E2325" s="58" cm="1">
        <f t="array" ref="E2325">VLOOKUP('.'!D2325,'PRECIOS INDEX GAS'!$J$8:$K$20,2,0)+_xlfn.IFS('.'!B2325="DINAMICA PLUS N1",VLOOKUP('.'!C2325,'PRECIOS INDEX GAS'!$A$59:$B$71,2,0),'.'!B2325="DINAMICA PLUS N2",VLOOKUP('.'!C2325,'PRECIOS INDEX GAS'!$A$75:$B$87,2,0),'.'!B2325="DINAMICA PLUS N3",VLOOKUP('.'!C2325,'PRECIOS INDEX GAS'!$A$91:$B$103,2,0))</f>
        <v>6.2686870967741934E-2</v>
      </c>
      <c r="F2325" s="8">
        <f>'PRECIOS FIJOS GAS'!$J$91</f>
        <v>0.2925132767123288</v>
      </c>
    </row>
    <row r="2326" spans="1:6">
      <c r="A2326" s="3" t="str">
        <f t="shared" si="1039"/>
        <v>RL02JULIO-25ESTABLE PLUS N1</v>
      </c>
      <c r="B2326" s="41" t="s">
        <v>73</v>
      </c>
      <c r="C2326" s="3" t="s">
        <v>119</v>
      </c>
      <c r="D2326" s="38" t="str">
        <f>W29</f>
        <v>JULIO-25</v>
      </c>
      <c r="E2326" s="8">
        <f>'PRECIOS FIJOS GAS'!$B$60</f>
        <v>8.6035E-2</v>
      </c>
      <c r="F2326" s="8">
        <f>'PRECIOS FIJOS GAS'!$J$60</f>
        <v>0.90332226849315067</v>
      </c>
    </row>
    <row r="2327" spans="1:6">
      <c r="A2327" s="3" t="str">
        <f t="shared" si="1039"/>
        <v>RL02JULIO-25ESTABLE PLUS N2</v>
      </c>
      <c r="B2327" s="41" t="s">
        <v>74</v>
      </c>
      <c r="C2327" s="3" t="s">
        <v>119</v>
      </c>
      <c r="D2327" s="38" t="str">
        <f>W29</f>
        <v>JULIO-25</v>
      </c>
      <c r="E2327" s="8">
        <f>'PRECIOS FIJOS GAS'!$B$76</f>
        <v>8.0766000000000004E-2</v>
      </c>
      <c r="F2327" s="8">
        <f>'PRECIOS FIJOS GAS'!$J$76</f>
        <v>0.51976062465753425</v>
      </c>
    </row>
    <row r="2328" spans="1:6">
      <c r="A2328" s="3" t="str">
        <f t="shared" si="1039"/>
        <v>RL02JULIO-25ESTABLE PLUS N3</v>
      </c>
      <c r="B2328" s="41" t="s">
        <v>75</v>
      </c>
      <c r="C2328" s="3" t="s">
        <v>119</v>
      </c>
      <c r="D2328" s="38" t="str">
        <f>W29</f>
        <v>JULIO-25</v>
      </c>
      <c r="E2328" s="8">
        <f>'PRECIOS FIJOS GAS'!$B$92</f>
        <v>7.6238E-2</v>
      </c>
      <c r="F2328" s="8">
        <f>'PRECIOS FIJOS GAS'!$J$92</f>
        <v>0.41017158356164385</v>
      </c>
    </row>
    <row r="2329" spans="1:6">
      <c r="A2329" s="3" t="str">
        <f t="shared" si="1039"/>
        <v>RL02JULIO-25DINAMICA PLUS N1</v>
      </c>
      <c r="B2329" s="41" t="s">
        <v>372</v>
      </c>
      <c r="C2329" s="3" t="s">
        <v>119</v>
      </c>
      <c r="D2329" s="38" t="str">
        <f>W29</f>
        <v>JULIO-25</v>
      </c>
      <c r="E2329" s="58" cm="1">
        <f t="array" ref="E2329">VLOOKUP('.'!D2329,'PRECIOS INDEX GAS'!$J$8:$K$20,2,0)+_xlfn.IFS('.'!B2329="DINAMICA PLUS N1",VLOOKUP('.'!C2329,'PRECIOS INDEX GAS'!$A$59:$B$71,2,0),'.'!B2329="DINAMICA PLUS N2",VLOOKUP('.'!C2329,'PRECIOS INDEX GAS'!$A$75:$B$87,2,0),'.'!B2329="DINAMICA PLUS N3",VLOOKUP('.'!C2329,'PRECIOS INDEX GAS'!$A$91:$B$103,2,0))</f>
        <v>7.1248870967741934E-2</v>
      </c>
      <c r="F2329" s="8">
        <f>'PRECIOS FIJOS GAS'!$J$60</f>
        <v>0.90332226849315067</v>
      </c>
    </row>
    <row r="2330" spans="1:6">
      <c r="A2330" s="3" t="str">
        <f t="shared" si="1039"/>
        <v>RL02JULIO-25DINAMICA PLUS N2</v>
      </c>
      <c r="B2330" s="41" t="s">
        <v>373</v>
      </c>
      <c r="C2330" s="3" t="s">
        <v>119</v>
      </c>
      <c r="D2330" s="38" t="str">
        <f>W29</f>
        <v>JULIO-25</v>
      </c>
      <c r="E2330" s="58" cm="1">
        <f t="array" ref="E2330">VLOOKUP('.'!D2330,'PRECIOS INDEX GAS'!$J$8:$K$20,2,0)+_xlfn.IFS('.'!B2330="DINAMICA PLUS N1",VLOOKUP('.'!C2330,'PRECIOS INDEX GAS'!$A$59:$B$71,2,0),'.'!B2330="DINAMICA PLUS N2",VLOOKUP('.'!C2330,'PRECIOS INDEX GAS'!$A$75:$B$87,2,0),'.'!B2330="DINAMICA PLUS N3",VLOOKUP('.'!C2330,'PRECIOS INDEX GAS'!$A$91:$B$103,2,0))</f>
        <v>6.5979870967741938E-2</v>
      </c>
      <c r="F2330" s="8">
        <f>'PRECIOS FIJOS GAS'!$J$76</f>
        <v>0.51976062465753425</v>
      </c>
    </row>
    <row r="2331" spans="1:6">
      <c r="A2331" s="3" t="str">
        <f t="shared" si="1039"/>
        <v>RL02JULIO-25DINAMICA PLUS N3</v>
      </c>
      <c r="B2331" s="41" t="s">
        <v>374</v>
      </c>
      <c r="C2331" s="3" t="s">
        <v>119</v>
      </c>
      <c r="D2331" s="38" t="str">
        <f>W29</f>
        <v>JULIO-25</v>
      </c>
      <c r="E2331" s="58" cm="1">
        <f t="array" ref="E2331">VLOOKUP('.'!D2331,'PRECIOS INDEX GAS'!$J$8:$K$20,2,0)+_xlfn.IFS('.'!B2331="DINAMICA PLUS N1",VLOOKUP('.'!C2331,'PRECIOS INDEX GAS'!$A$59:$B$71,2,0),'.'!B2331="DINAMICA PLUS N2",VLOOKUP('.'!C2331,'PRECIOS INDEX GAS'!$A$75:$B$87,2,0),'.'!B2331="DINAMICA PLUS N3",VLOOKUP('.'!C2331,'PRECIOS INDEX GAS'!$A$91:$B$103,2,0))</f>
        <v>6.1451870967741934E-2</v>
      </c>
      <c r="F2331" s="8">
        <f>'PRECIOS FIJOS GAS'!$J$92</f>
        <v>0.41017158356164385</v>
      </c>
    </row>
    <row r="2332" spans="1:6">
      <c r="A2332" s="3" t="str">
        <f t="shared" si="1039"/>
        <v>RL03JULIO-25ESTABLE PLUS N1</v>
      </c>
      <c r="B2332" s="41" t="s">
        <v>73</v>
      </c>
      <c r="C2332" s="3" t="s">
        <v>120</v>
      </c>
      <c r="D2332" s="38" t="str">
        <f>W29</f>
        <v>JULIO-25</v>
      </c>
      <c r="E2332" s="8">
        <f>'PRECIOS FIJOS GAS'!$B$61</f>
        <v>8.1811999999999996E-2</v>
      </c>
      <c r="F2332" s="8">
        <f>'PRECIOS FIJOS GAS'!$J$61</f>
        <v>1.217169008219178</v>
      </c>
    </row>
    <row r="2333" spans="1:6">
      <c r="A2333" s="3" t="str">
        <f t="shared" si="1039"/>
        <v>RL03JULIO-25ESTABLE PLUS N2</v>
      </c>
      <c r="B2333" s="41" t="s">
        <v>74</v>
      </c>
      <c r="C2333" s="3" t="s">
        <v>120</v>
      </c>
      <c r="D2333" s="38" t="str">
        <f>W29</f>
        <v>JULIO-25</v>
      </c>
      <c r="E2333" s="8">
        <f>'PRECIOS FIJOS GAS'!$B$77</f>
        <v>7.6065999999999995E-2</v>
      </c>
      <c r="F2333" s="8">
        <f>'PRECIOS FIJOS GAS'!$J$77</f>
        <v>0.83360736438356164</v>
      </c>
    </row>
    <row r="2334" spans="1:6">
      <c r="A2334" s="3" t="str">
        <f t="shared" si="1039"/>
        <v>RL03JULIO-25ESTABLE PLUS N3</v>
      </c>
      <c r="B2334" s="41" t="s">
        <v>75</v>
      </c>
      <c r="C2334" s="3" t="s">
        <v>120</v>
      </c>
      <c r="D2334" s="38" t="str">
        <f>W29</f>
        <v>JULIO-25</v>
      </c>
      <c r="E2334" s="8">
        <f>'PRECIOS FIJOS GAS'!$B$93</f>
        <v>7.2847999999999996E-2</v>
      </c>
      <c r="F2334" s="8">
        <f>'PRECIOS FIJOS GAS'!$J$93</f>
        <v>0.72401832328767124</v>
      </c>
    </row>
    <row r="2335" spans="1:6">
      <c r="A2335" s="3" t="str">
        <f t="shared" si="1039"/>
        <v>RL03JULIO-25DINAMICA PLUS N1</v>
      </c>
      <c r="B2335" s="41" t="s">
        <v>372</v>
      </c>
      <c r="C2335" s="3" t="s">
        <v>120</v>
      </c>
      <c r="D2335" s="38" t="str">
        <f>W29</f>
        <v>JULIO-25</v>
      </c>
      <c r="E2335" s="58" cm="1">
        <f t="array" ref="E2335">VLOOKUP('.'!D2335,'PRECIOS INDEX GAS'!$J$8:$K$20,2,0)+_xlfn.IFS('.'!B2335="DINAMICA PLUS N1",VLOOKUP('.'!C2335,'PRECIOS INDEX GAS'!$A$59:$B$71,2,0),'.'!B2335="DINAMICA PLUS N2",VLOOKUP('.'!C2335,'PRECIOS INDEX GAS'!$A$75:$B$87,2,0),'.'!B2335="DINAMICA PLUS N3",VLOOKUP('.'!C2335,'PRECIOS INDEX GAS'!$A$91:$B$103,2,0))</f>
        <v>6.702587096774193E-2</v>
      </c>
      <c r="F2335" s="8">
        <f>'PRECIOS FIJOS GAS'!$J$61</f>
        <v>1.217169008219178</v>
      </c>
    </row>
    <row r="2336" spans="1:6">
      <c r="A2336" s="3" t="str">
        <f t="shared" si="1039"/>
        <v>RL03JULIO-25DINAMICA PLUS N2</v>
      </c>
      <c r="B2336" s="41" t="s">
        <v>373</v>
      </c>
      <c r="C2336" s="3" t="s">
        <v>120</v>
      </c>
      <c r="D2336" s="38" t="str">
        <f>W29</f>
        <v>JULIO-25</v>
      </c>
      <c r="E2336" s="58" cm="1">
        <f t="array" ref="E2336">VLOOKUP('.'!D2336,'PRECIOS INDEX GAS'!$J$8:$K$20,2,0)+_xlfn.IFS('.'!B2336="DINAMICA PLUS N1",VLOOKUP('.'!C2336,'PRECIOS INDEX GAS'!$A$59:$B$71,2,0),'.'!B2336="DINAMICA PLUS N2",VLOOKUP('.'!C2336,'PRECIOS INDEX GAS'!$A$75:$B$87,2,0),'.'!B2336="DINAMICA PLUS N3",VLOOKUP('.'!C2336,'PRECIOS INDEX GAS'!$A$91:$B$103,2,0))</f>
        <v>6.1279870967741935E-2</v>
      </c>
      <c r="F2336" s="8">
        <f>'PRECIOS FIJOS GAS'!$J$77</f>
        <v>0.83360736438356164</v>
      </c>
    </row>
    <row r="2337" spans="1:6">
      <c r="A2337" s="3" t="str">
        <f t="shared" si="1039"/>
        <v>RL03JULIO-25DINAMICA PLUS N3</v>
      </c>
      <c r="B2337" s="41" t="s">
        <v>374</v>
      </c>
      <c r="C2337" s="3" t="s">
        <v>120</v>
      </c>
      <c r="D2337" s="38" t="str">
        <f>W29</f>
        <v>JULIO-25</v>
      </c>
      <c r="E2337" s="58" cm="1">
        <f t="array" ref="E2337">VLOOKUP('.'!D2337,'PRECIOS INDEX GAS'!$J$8:$K$20,2,0)+_xlfn.IFS('.'!B2337="DINAMICA PLUS N1",VLOOKUP('.'!C2337,'PRECIOS INDEX GAS'!$A$59:$B$71,2,0),'.'!B2337="DINAMICA PLUS N2",VLOOKUP('.'!C2337,'PRECIOS INDEX GAS'!$A$75:$B$87,2,0),'.'!B2337="DINAMICA PLUS N3",VLOOKUP('.'!C2337,'PRECIOS INDEX GAS'!$A$91:$B$103,2,0))</f>
        <v>5.806187096774193E-2</v>
      </c>
      <c r="F2337" s="8">
        <f>'PRECIOS FIJOS GAS'!$J$93</f>
        <v>0.72401832328767124</v>
      </c>
    </row>
    <row r="2338" spans="1:6">
      <c r="A2338" s="3" t="str">
        <f>C2338&amp;D2338&amp;B2338</f>
        <v>RL04JULIO-25ESTABLE PLUS N1</v>
      </c>
      <c r="B2338" s="41" t="s">
        <v>73</v>
      </c>
      <c r="C2338" s="3" t="s">
        <v>121</v>
      </c>
      <c r="D2338" s="38" t="str">
        <f>W29</f>
        <v>JULIO-25</v>
      </c>
      <c r="E2338" s="8">
        <f>'PRECIOS FIJOS GAS'!$B$62</f>
        <v>8.4145999999999999E-2</v>
      </c>
      <c r="F2338" s="8">
        <f>'PRECIOS FIJOS GAS'!$J$62</f>
        <v>2.0610361232876713</v>
      </c>
    </row>
    <row r="2339" spans="1:6">
      <c r="A2339" s="3" t="str">
        <f t="shared" ref="A2339:A2355" si="1040">C2339&amp;D2339&amp;B2339</f>
        <v>RL04JULIO-25ESTABLE PLUS N2</v>
      </c>
      <c r="B2339" s="41" t="s">
        <v>74</v>
      </c>
      <c r="C2339" s="3" t="s">
        <v>121</v>
      </c>
      <c r="D2339" s="38" t="str">
        <f>W29</f>
        <v>JULIO-25</v>
      </c>
      <c r="E2339" s="8">
        <f>'PRECIOS FIJOS GAS'!$B$78</f>
        <v>8.0958000000000002E-2</v>
      </c>
      <c r="F2339" s="8">
        <f>'PRECIOS FIJOS GAS'!$J$78</f>
        <v>1.5815840684931508</v>
      </c>
    </row>
    <row r="2340" spans="1:6">
      <c r="A2340" s="3" t="str">
        <f t="shared" si="1040"/>
        <v>RL04JULIO-25ESTABLE PLUS N3</v>
      </c>
      <c r="B2340" s="41" t="s">
        <v>75</v>
      </c>
      <c r="C2340" s="3" t="s">
        <v>121</v>
      </c>
      <c r="D2340" s="38" t="str">
        <f>W29</f>
        <v>JULIO-25</v>
      </c>
      <c r="E2340" s="8">
        <f>'PRECIOS FIJOS GAS'!$B$94</f>
        <v>7.5394000000000003E-2</v>
      </c>
      <c r="F2340" s="8">
        <f>'PRECIOS FIJOS GAS'!$J$94</f>
        <v>1.5404881780821917</v>
      </c>
    </row>
    <row r="2341" spans="1:6">
      <c r="A2341" s="3" t="str">
        <f t="shared" si="1040"/>
        <v>RL04JULIO-25DINAMICA PLUS N1</v>
      </c>
      <c r="B2341" s="41" t="s">
        <v>372</v>
      </c>
      <c r="C2341" s="3" t="s">
        <v>121</v>
      </c>
      <c r="D2341" s="38" t="str">
        <f>W29</f>
        <v>JULIO-25</v>
      </c>
      <c r="E2341" s="58" cm="1">
        <f t="array" ref="E2341">VLOOKUP('.'!D2341,'PRECIOS INDEX GAS'!$J$8:$K$20,2,0)+_xlfn.IFS('.'!B2341="DINAMICA PLUS N1",VLOOKUP('.'!C2341,'PRECIOS INDEX GAS'!$A$59:$B$71,2,0),'.'!B2341="DINAMICA PLUS N2",VLOOKUP('.'!C2341,'PRECIOS INDEX GAS'!$A$75:$B$87,2,0),'.'!B2341="DINAMICA PLUS N3",VLOOKUP('.'!C2341,'PRECIOS INDEX GAS'!$A$91:$B$103,2,0))</f>
        <v>6.9359870967741932E-2</v>
      </c>
      <c r="F2341" s="8">
        <f>'PRECIOS FIJOS GAS'!$J$62</f>
        <v>2.0610361232876713</v>
      </c>
    </row>
    <row r="2342" spans="1:6">
      <c r="A2342" s="3" t="str">
        <f t="shared" si="1040"/>
        <v>RL04JULIO-25DINAMICA PLUS N2</v>
      </c>
      <c r="B2342" s="41" t="s">
        <v>373</v>
      </c>
      <c r="C2342" s="3" t="s">
        <v>121</v>
      </c>
      <c r="D2342" s="38" t="str">
        <f>W29</f>
        <v>JULIO-25</v>
      </c>
      <c r="E2342" s="58" cm="1">
        <f t="array" ref="E2342">VLOOKUP('.'!D2342,'PRECIOS INDEX GAS'!$J$8:$K$20,2,0)+_xlfn.IFS('.'!B2342="DINAMICA PLUS N1",VLOOKUP('.'!C2342,'PRECIOS INDEX GAS'!$A$59:$B$71,2,0),'.'!B2342="DINAMICA PLUS N2",VLOOKUP('.'!C2342,'PRECIOS INDEX GAS'!$A$75:$B$87,2,0),'.'!B2342="DINAMICA PLUS N3",VLOOKUP('.'!C2342,'PRECIOS INDEX GAS'!$A$91:$B$103,2,0))</f>
        <v>6.6171870967741936E-2</v>
      </c>
      <c r="F2342" s="8">
        <f>'PRECIOS FIJOS GAS'!$J$78</f>
        <v>1.5815840684931508</v>
      </c>
    </row>
    <row r="2343" spans="1:6">
      <c r="A2343" s="3" t="str">
        <f t="shared" si="1040"/>
        <v>RL04JULIO-25DINAMICA PLUS N3</v>
      </c>
      <c r="B2343" s="41" t="s">
        <v>374</v>
      </c>
      <c r="C2343" s="3" t="s">
        <v>121</v>
      </c>
      <c r="D2343" s="38" t="str">
        <f>W29</f>
        <v>JULIO-25</v>
      </c>
      <c r="E2343" s="58" cm="1">
        <f t="array" ref="E2343">VLOOKUP('.'!D2343,'PRECIOS INDEX GAS'!$J$8:$K$20,2,0)+_xlfn.IFS('.'!B2343="DINAMICA PLUS N1",VLOOKUP('.'!C2343,'PRECIOS INDEX GAS'!$A$59:$B$71,2,0),'.'!B2343="DINAMICA PLUS N2",VLOOKUP('.'!C2343,'PRECIOS INDEX GAS'!$A$75:$B$87,2,0),'.'!B2343="DINAMICA PLUS N3",VLOOKUP('.'!C2343,'PRECIOS INDEX GAS'!$A$91:$B$103,2,0))</f>
        <v>6.0607870967741936E-2</v>
      </c>
      <c r="F2343" s="8">
        <f>'PRECIOS FIJOS GAS'!$J$94</f>
        <v>1.5404881780821917</v>
      </c>
    </row>
    <row r="2344" spans="1:6">
      <c r="A2344" s="3" t="str">
        <f t="shared" si="1040"/>
        <v>RL05JULIO-25ESTABLE PLUS N1</v>
      </c>
      <c r="B2344" s="41" t="s">
        <v>73</v>
      </c>
      <c r="C2344" s="3" t="s">
        <v>407</v>
      </c>
      <c r="D2344" s="38" t="str">
        <f>W29</f>
        <v>JULIO-25</v>
      </c>
      <c r="E2344" s="8">
        <f>'PRECIOS FIJOS GAS'!$B$69</f>
        <v>8.0764000000000002E-2</v>
      </c>
      <c r="F2344" s="8">
        <f>'PRECIOS FIJOS GAS'!$J$63</f>
        <v>8.2120056356164373</v>
      </c>
    </row>
    <row r="2345" spans="1:6">
      <c r="A2345" s="3" t="str">
        <f t="shared" si="1040"/>
        <v>RL05JULIO-25ESTABLE PLUS N2</v>
      </c>
      <c r="B2345" s="41" t="s">
        <v>74</v>
      </c>
      <c r="C2345" s="3" t="s">
        <v>407</v>
      </c>
      <c r="D2345" s="38" t="str">
        <f>W29</f>
        <v>JULIO-25</v>
      </c>
      <c r="E2345" s="8">
        <f>'PRECIOS FIJOS GAS'!$B$85</f>
        <v>8.0198000000000005E-2</v>
      </c>
      <c r="F2345" s="8">
        <f>'PRECIOS FIJOS GAS'!$J$79</f>
        <v>7.7051563205479443</v>
      </c>
    </row>
    <row r="2346" spans="1:6">
      <c r="A2346" s="3" t="str">
        <f t="shared" si="1040"/>
        <v>RL05JULIO-25ESTABLE PLUS N3</v>
      </c>
      <c r="B2346" s="41" t="s">
        <v>75</v>
      </c>
      <c r="C2346" s="3" t="s">
        <v>407</v>
      </c>
      <c r="D2346" s="38" t="str">
        <f>W29</f>
        <v>JULIO-25</v>
      </c>
      <c r="E2346" s="8">
        <f>'PRECIOS FIJOS GAS'!$B$101</f>
        <v>7.6613000000000001E-2</v>
      </c>
      <c r="F2346" s="8">
        <f>'PRECIOS FIJOS GAS'!$J$95</f>
        <v>7.636663169863013</v>
      </c>
    </row>
    <row r="2347" spans="1:6">
      <c r="A2347" s="3" t="str">
        <f t="shared" si="1040"/>
        <v>RL05JULIO-25DINAMICA PLUS N1</v>
      </c>
      <c r="B2347" s="41" t="s">
        <v>372</v>
      </c>
      <c r="C2347" s="3" t="s">
        <v>407</v>
      </c>
      <c r="D2347" s="38" t="str">
        <f>W29</f>
        <v>JULIO-25</v>
      </c>
      <c r="E2347" s="58" cm="1">
        <f t="array" ref="E2347">VLOOKUP('.'!D2347,'PRECIOS INDEX GAS'!$J$8:$K$20,2,0)+_xlfn.IFS('.'!B2347="DINAMICA PLUS N1",VLOOKUP('.'!C2347,'PRECIOS INDEX GAS'!$A$59:$B$71,2,0),'.'!B2347="DINAMICA PLUS N2",VLOOKUP('.'!C2347,'PRECIOS INDEX GAS'!$A$75:$B$87,2,0),'.'!B2347="DINAMICA PLUS N3",VLOOKUP('.'!C2347,'PRECIOS INDEX GAS'!$A$91:$B$103,2,0))</f>
        <v>6.5977870967741936E-2</v>
      </c>
      <c r="F2347" s="8">
        <f>'PRECIOS FIJOS GAS'!$J$63</f>
        <v>8.2120056356164373</v>
      </c>
    </row>
    <row r="2348" spans="1:6">
      <c r="A2348" s="3" t="str">
        <f t="shared" si="1040"/>
        <v>RL05JULIO-25DINAMICA PLUS N2</v>
      </c>
      <c r="B2348" s="41" t="s">
        <v>373</v>
      </c>
      <c r="C2348" s="3" t="s">
        <v>407</v>
      </c>
      <c r="D2348" s="38" t="str">
        <f>W29</f>
        <v>JULIO-25</v>
      </c>
      <c r="E2348" s="58" cm="1">
        <f t="array" ref="E2348">VLOOKUP('.'!D2348,'PRECIOS INDEX GAS'!$J$8:$K$20,2,0)+_xlfn.IFS('.'!B2348="DINAMICA PLUS N1",VLOOKUP('.'!C2348,'PRECIOS INDEX GAS'!$A$59:$B$71,2,0),'.'!B2348="DINAMICA PLUS N2",VLOOKUP('.'!C2348,'PRECIOS INDEX GAS'!$A$75:$B$87,2,0),'.'!B2348="DINAMICA PLUS N3",VLOOKUP('.'!C2348,'PRECIOS INDEX GAS'!$A$91:$B$103,2,0))</f>
        <v>6.5411870967741925E-2</v>
      </c>
      <c r="F2348" s="8">
        <f>'PRECIOS FIJOS GAS'!$J$79</f>
        <v>7.7051563205479443</v>
      </c>
    </row>
    <row r="2349" spans="1:6">
      <c r="A2349" s="3" t="str">
        <f t="shared" si="1040"/>
        <v>RL05JULIO-25DINAMICA PLUS N3</v>
      </c>
      <c r="B2349" s="41" t="s">
        <v>374</v>
      </c>
      <c r="C2349" s="3" t="s">
        <v>407</v>
      </c>
      <c r="D2349" s="38" t="str">
        <f>W29</f>
        <v>JULIO-25</v>
      </c>
      <c r="E2349" s="58" cm="1">
        <f t="array" ref="E2349">VLOOKUP('.'!D2349,'PRECIOS INDEX GAS'!$J$8:$K$20,2,0)+_xlfn.IFS('.'!B2349="DINAMICA PLUS N1",VLOOKUP('.'!C2349,'PRECIOS INDEX GAS'!$A$59:$B$71,2,0),'.'!B2349="DINAMICA PLUS N2",VLOOKUP('.'!C2349,'PRECIOS INDEX GAS'!$A$75:$B$87,2,0),'.'!B2349="DINAMICA PLUS N3",VLOOKUP('.'!C2349,'PRECIOS INDEX GAS'!$A$91:$B$103,2,0))</f>
        <v>6.1826870967741934E-2</v>
      </c>
      <c r="F2349" s="8">
        <f>'PRECIOS FIJOS GAS'!$J$95</f>
        <v>7.636663169863013</v>
      </c>
    </row>
    <row r="2350" spans="1:6">
      <c r="A2350" s="3" t="str">
        <f t="shared" si="1040"/>
        <v>RL06JULIO-25ESTABLE PLUS N1</v>
      </c>
      <c r="B2350" s="41" t="s">
        <v>73</v>
      </c>
      <c r="C2350" s="3" t="s">
        <v>408</v>
      </c>
      <c r="D2350" s="38" t="str">
        <f>W29</f>
        <v>JULIO-25</v>
      </c>
      <c r="E2350" s="8">
        <f>'PRECIOS FIJOS GAS'!$B$70</f>
        <v>7.3663000000000006E-2</v>
      </c>
      <c r="F2350" s="8">
        <f>'PRECIOS FIJOS GAS'!$J$64</f>
        <v>36.893757627397264</v>
      </c>
    </row>
    <row r="2351" spans="1:6">
      <c r="A2351" s="3" t="str">
        <f t="shared" si="1040"/>
        <v>RL06JULIO-25ESTABLE PLUS N2</v>
      </c>
      <c r="B2351" s="41" t="s">
        <v>74</v>
      </c>
      <c r="C2351" s="3" t="s">
        <v>408</v>
      </c>
      <c r="D2351" s="38" t="str">
        <f>W29</f>
        <v>JULIO-25</v>
      </c>
      <c r="E2351" s="8">
        <f>'PRECIOS FIJOS GAS'!$B$86</f>
        <v>7.0808999999999997E-2</v>
      </c>
      <c r="F2351" s="8">
        <f>'PRECIOS FIJOS GAS'!$J$80</f>
        <v>36.386908312328771</v>
      </c>
    </row>
    <row r="2352" spans="1:6">
      <c r="A2352" s="3" t="str">
        <f t="shared" si="1040"/>
        <v>RL06JULIO-25ESTABLE PLUS N3</v>
      </c>
      <c r="B2352" s="41" t="s">
        <v>75</v>
      </c>
      <c r="C2352" s="3" t="s">
        <v>408</v>
      </c>
      <c r="D2352" s="38" t="str">
        <f>W29</f>
        <v>JULIO-25</v>
      </c>
      <c r="E2352" s="8">
        <f>'PRECIOS FIJOS GAS'!$B$102</f>
        <v>6.8442000000000003E-2</v>
      </c>
      <c r="F2352" s="8">
        <f>'PRECIOS FIJOS GAS'!$J$96</f>
        <v>36.318415161643834</v>
      </c>
    </row>
    <row r="2353" spans="1:6">
      <c r="A2353" s="3" t="str">
        <f t="shared" si="1040"/>
        <v>RL06JULIO-25DINAMICA PLUS N1</v>
      </c>
      <c r="B2353" s="41" t="s">
        <v>372</v>
      </c>
      <c r="C2353" s="3" t="s">
        <v>408</v>
      </c>
      <c r="D2353" s="38" t="str">
        <f>W29</f>
        <v>JULIO-25</v>
      </c>
      <c r="E2353" s="58" cm="1">
        <f t="array" ref="E2353">VLOOKUP('.'!D2353,'PRECIOS INDEX GAS'!$J$8:$K$20,2,0)+_xlfn.IFS('.'!B2353="DINAMICA PLUS N1",VLOOKUP('.'!C2353,'PRECIOS INDEX GAS'!$A$59:$B$71,2,0),'.'!B2353="DINAMICA PLUS N2",VLOOKUP('.'!C2353,'PRECIOS INDEX GAS'!$A$75:$B$87,2,0),'.'!B2353="DINAMICA PLUS N3",VLOOKUP('.'!C2353,'PRECIOS INDEX GAS'!$A$91:$B$103,2,0))</f>
        <v>5.8876870967741933E-2</v>
      </c>
      <c r="F2353" s="8">
        <f>'PRECIOS FIJOS GAS'!$J$64</f>
        <v>36.893757627397264</v>
      </c>
    </row>
    <row r="2354" spans="1:6">
      <c r="A2354" s="3" t="str">
        <f t="shared" si="1040"/>
        <v>RL06JULIO-25DINAMICA PLUS N2</v>
      </c>
      <c r="B2354" s="41" t="s">
        <v>373</v>
      </c>
      <c r="C2354" s="3" t="s">
        <v>408</v>
      </c>
      <c r="D2354" s="38" t="str">
        <f>W29</f>
        <v>JULIO-25</v>
      </c>
      <c r="E2354" s="58" cm="1">
        <f t="array" ref="E2354">VLOOKUP('.'!D2354,'PRECIOS INDEX GAS'!$J$8:$K$20,2,0)+_xlfn.IFS('.'!B2354="DINAMICA PLUS N1",VLOOKUP('.'!C2354,'PRECIOS INDEX GAS'!$A$59:$B$71,2,0),'.'!B2354="DINAMICA PLUS N2",VLOOKUP('.'!C2354,'PRECIOS INDEX GAS'!$A$75:$B$87,2,0),'.'!B2354="DINAMICA PLUS N3",VLOOKUP('.'!C2354,'PRECIOS INDEX GAS'!$A$91:$B$103,2,0))</f>
        <v>5.6022870967741931E-2</v>
      </c>
      <c r="F2354" s="8">
        <f>'PRECIOS FIJOS GAS'!$J$80</f>
        <v>36.386908312328771</v>
      </c>
    </row>
    <row r="2355" spans="1:6">
      <c r="A2355" s="3" t="str">
        <f t="shared" si="1040"/>
        <v>RL06JULIO-25DINAMICA PLUS N3</v>
      </c>
      <c r="B2355" s="41" t="s">
        <v>374</v>
      </c>
      <c r="C2355" s="3" t="s">
        <v>408</v>
      </c>
      <c r="D2355" s="38" t="str">
        <f>W29</f>
        <v>JULIO-25</v>
      </c>
      <c r="E2355" s="58" cm="1">
        <f t="array" ref="E2355">VLOOKUP('.'!D2355,'PRECIOS INDEX GAS'!$J$8:$K$20,2,0)+_xlfn.IFS('.'!B2355="DINAMICA PLUS N1",VLOOKUP('.'!C2355,'PRECIOS INDEX GAS'!$A$59:$B$71,2,0),'.'!B2355="DINAMICA PLUS N2",VLOOKUP('.'!C2355,'PRECIOS INDEX GAS'!$A$75:$B$87,2,0),'.'!B2355="DINAMICA PLUS N3",VLOOKUP('.'!C2355,'PRECIOS INDEX GAS'!$A$91:$B$103,2,0))</f>
        <v>5.3655870967741937E-2</v>
      </c>
      <c r="F2355" s="8">
        <f>'PRECIOS FIJOS GAS'!$J$96</f>
        <v>36.318415161643834</v>
      </c>
    </row>
    <row r="2356" spans="1:6">
      <c r="A2356" s="3" t="str">
        <f>C2356&amp;D2356&amp;B2356</f>
        <v>RL01AGOSTO-25ESTABLE PLUS N1</v>
      </c>
      <c r="B2356" s="41" t="s">
        <v>73</v>
      </c>
      <c r="C2356" s="3" t="s">
        <v>118</v>
      </c>
      <c r="D2356" s="38" t="str">
        <f>W30</f>
        <v>AGOSTO-25</v>
      </c>
      <c r="E2356" s="8">
        <f>'PRECIOS FIJOS GAS'!$B$59</f>
        <v>9.0021000000000004E-2</v>
      </c>
      <c r="F2356" s="8">
        <f>'PRECIOS FIJOS GAS'!$J$59</f>
        <v>0.78566396164383556</v>
      </c>
    </row>
    <row r="2357" spans="1:6">
      <c r="A2357" s="3" t="str">
        <f t="shared" ref="A2357:A2373" si="1041">C2357&amp;D2357&amp;B2357</f>
        <v>RL01AGOSTO-25ESTABLE PLUS N2</v>
      </c>
      <c r="B2357" s="41" t="s">
        <v>74</v>
      </c>
      <c r="C2357" s="3" t="s">
        <v>118</v>
      </c>
      <c r="D2357" s="38" t="str">
        <f>W30</f>
        <v>AGOSTO-25</v>
      </c>
      <c r="E2357" s="8">
        <f>'PRECIOS FIJOS GAS'!$B$75</f>
        <v>8.2915000000000003E-2</v>
      </c>
      <c r="F2357" s="8">
        <f>'PRECIOS FIJOS GAS'!$J$75</f>
        <v>0.4021023178082192</v>
      </c>
    </row>
    <row r="2358" spans="1:6">
      <c r="A2358" s="3" t="str">
        <f t="shared" si="1041"/>
        <v>RL01AGOSTO-25ESTABLE PLUS N3</v>
      </c>
      <c r="B2358" s="41" t="s">
        <v>75</v>
      </c>
      <c r="C2358" s="3" t="s">
        <v>118</v>
      </c>
      <c r="D2358" s="38" t="str">
        <f>W30</f>
        <v>AGOSTO-25</v>
      </c>
      <c r="E2358" s="8">
        <f>'PRECIOS FIJOS GAS'!$B$91</f>
        <v>7.7473E-2</v>
      </c>
      <c r="F2358" s="8">
        <f>'PRECIOS FIJOS GAS'!$J$91</f>
        <v>0.2925132767123288</v>
      </c>
    </row>
    <row r="2359" spans="1:6">
      <c r="A2359" s="3" t="str">
        <f t="shared" si="1041"/>
        <v>RL01AGOSTO-25DINAMICA PLUS N1</v>
      </c>
      <c r="B2359" s="41" t="s">
        <v>372</v>
      </c>
      <c r="C2359" s="3" t="s">
        <v>118</v>
      </c>
      <c r="D2359" s="38" t="str">
        <f>W30</f>
        <v>AGOSTO-25</v>
      </c>
      <c r="E2359" s="58" cm="1">
        <f t="array" ref="E2359">VLOOKUP('.'!D2359,'PRECIOS INDEX GAS'!$J$8:$K$20,2,0)+_xlfn.IFS('.'!B2359="DINAMICA PLUS N1",VLOOKUP('.'!C2359,'PRECIOS INDEX GAS'!$A$59:$B$71,2,0),'.'!B2359="DINAMICA PLUS N2",VLOOKUP('.'!C2359,'PRECIOS INDEX GAS'!$A$75:$B$87,2,0),'.'!B2359="DINAMICA PLUS N3",VLOOKUP('.'!C2359,'PRECIOS INDEX GAS'!$A$91:$B$103,2,0))</f>
        <v>7.38826129032258E-2</v>
      </c>
      <c r="F2359" s="8">
        <f>'PRECIOS FIJOS GAS'!$J$59</f>
        <v>0.78566396164383556</v>
      </c>
    </row>
    <row r="2360" spans="1:6">
      <c r="A2360" s="3" t="str">
        <f t="shared" si="1041"/>
        <v>RL01AGOSTO-25DINAMICA PLUS N2</v>
      </c>
      <c r="B2360" s="41" t="s">
        <v>373</v>
      </c>
      <c r="C2360" s="3" t="s">
        <v>118</v>
      </c>
      <c r="D2360" s="38" t="str">
        <f>W30</f>
        <v>AGOSTO-25</v>
      </c>
      <c r="E2360" s="58" cm="1">
        <f t="array" ref="E2360">VLOOKUP('.'!D2360,'PRECIOS INDEX GAS'!$J$8:$K$20,2,0)+_xlfn.IFS('.'!B2360="DINAMICA PLUS N1",VLOOKUP('.'!C2360,'PRECIOS INDEX GAS'!$A$59:$B$71,2,0),'.'!B2360="DINAMICA PLUS N2",VLOOKUP('.'!C2360,'PRECIOS INDEX GAS'!$A$75:$B$87,2,0),'.'!B2360="DINAMICA PLUS N3",VLOOKUP('.'!C2360,'PRECIOS INDEX GAS'!$A$91:$B$103,2,0))</f>
        <v>6.6776612903225813E-2</v>
      </c>
      <c r="F2360" s="8">
        <f>'PRECIOS FIJOS GAS'!$J$75</f>
        <v>0.4021023178082192</v>
      </c>
    </row>
    <row r="2361" spans="1:6">
      <c r="A2361" s="3" t="str">
        <f t="shared" si="1041"/>
        <v>RL01AGOSTO-25DINAMICA PLUS N3</v>
      </c>
      <c r="B2361" s="41" t="s">
        <v>374</v>
      </c>
      <c r="C2361" s="3" t="s">
        <v>118</v>
      </c>
      <c r="D2361" s="38" t="str">
        <f>W30</f>
        <v>AGOSTO-25</v>
      </c>
      <c r="E2361" s="58" cm="1">
        <f t="array" ref="E2361">VLOOKUP('.'!D2361,'PRECIOS INDEX GAS'!$J$8:$K$20,2,0)+_xlfn.IFS('.'!B2361="DINAMICA PLUS N1",VLOOKUP('.'!C2361,'PRECIOS INDEX GAS'!$A$59:$B$71,2,0),'.'!B2361="DINAMICA PLUS N2",VLOOKUP('.'!C2361,'PRECIOS INDEX GAS'!$A$75:$B$87,2,0),'.'!B2361="DINAMICA PLUS N3",VLOOKUP('.'!C2361,'PRECIOS INDEX GAS'!$A$91:$B$103,2,0))</f>
        <v>6.1334612903225803E-2</v>
      </c>
      <c r="F2361" s="8">
        <f>'PRECIOS FIJOS GAS'!$J$91</f>
        <v>0.2925132767123288</v>
      </c>
    </row>
    <row r="2362" spans="1:6">
      <c r="A2362" s="3" t="str">
        <f t="shared" si="1041"/>
        <v>RL02AGOSTO-25ESTABLE PLUS N1</v>
      </c>
      <c r="B2362" s="41" t="s">
        <v>73</v>
      </c>
      <c r="C2362" s="3" t="s">
        <v>119</v>
      </c>
      <c r="D2362" s="38" t="str">
        <f>W30</f>
        <v>AGOSTO-25</v>
      </c>
      <c r="E2362" s="8">
        <f>'PRECIOS FIJOS GAS'!$B$60</f>
        <v>8.6035E-2</v>
      </c>
      <c r="F2362" s="8">
        <f>'PRECIOS FIJOS GAS'!$J$60</f>
        <v>0.90332226849315067</v>
      </c>
    </row>
    <row r="2363" spans="1:6">
      <c r="A2363" s="3" t="str">
        <f t="shared" si="1041"/>
        <v>RL02AGOSTO-25ESTABLE PLUS N2</v>
      </c>
      <c r="B2363" s="41" t="s">
        <v>74</v>
      </c>
      <c r="C2363" s="3" t="s">
        <v>119</v>
      </c>
      <c r="D2363" s="38" t="str">
        <f>W30</f>
        <v>AGOSTO-25</v>
      </c>
      <c r="E2363" s="8">
        <f>'PRECIOS FIJOS GAS'!$B$76</f>
        <v>8.0766000000000004E-2</v>
      </c>
      <c r="F2363" s="8">
        <f>'PRECIOS FIJOS GAS'!$J$76</f>
        <v>0.51976062465753425</v>
      </c>
    </row>
    <row r="2364" spans="1:6">
      <c r="A2364" s="3" t="str">
        <f t="shared" si="1041"/>
        <v>RL02AGOSTO-25ESTABLE PLUS N3</v>
      </c>
      <c r="B2364" s="41" t="s">
        <v>75</v>
      </c>
      <c r="C2364" s="3" t="s">
        <v>119</v>
      </c>
      <c r="D2364" s="38" t="str">
        <f>W30</f>
        <v>AGOSTO-25</v>
      </c>
      <c r="E2364" s="8">
        <f>'PRECIOS FIJOS GAS'!$B$92</f>
        <v>7.6238E-2</v>
      </c>
      <c r="F2364" s="8">
        <f>'PRECIOS FIJOS GAS'!$J$92</f>
        <v>0.41017158356164385</v>
      </c>
    </row>
    <row r="2365" spans="1:6">
      <c r="A2365" s="3" t="str">
        <f t="shared" si="1041"/>
        <v>RL02AGOSTO-25DINAMICA PLUS N1</v>
      </c>
      <c r="B2365" s="41" t="s">
        <v>372</v>
      </c>
      <c r="C2365" s="3" t="s">
        <v>119</v>
      </c>
      <c r="D2365" s="38" t="str">
        <f>W30</f>
        <v>AGOSTO-25</v>
      </c>
      <c r="E2365" s="58" cm="1">
        <f t="array" ref="E2365">VLOOKUP('.'!D2365,'PRECIOS INDEX GAS'!$J$8:$K$20,2,0)+_xlfn.IFS('.'!B2365="DINAMICA PLUS N1",VLOOKUP('.'!C2365,'PRECIOS INDEX GAS'!$A$59:$B$71,2,0),'.'!B2365="DINAMICA PLUS N2",VLOOKUP('.'!C2365,'PRECIOS INDEX GAS'!$A$75:$B$87,2,0),'.'!B2365="DINAMICA PLUS N3",VLOOKUP('.'!C2365,'PRECIOS INDEX GAS'!$A$91:$B$103,2,0))</f>
        <v>6.9896612903225797E-2</v>
      </c>
      <c r="F2365" s="8">
        <f>'PRECIOS FIJOS GAS'!$J$60</f>
        <v>0.90332226849315067</v>
      </c>
    </row>
    <row r="2366" spans="1:6">
      <c r="A2366" s="3" t="str">
        <f t="shared" si="1041"/>
        <v>RL02AGOSTO-25DINAMICA PLUS N2</v>
      </c>
      <c r="B2366" s="41" t="s">
        <v>373</v>
      </c>
      <c r="C2366" s="3" t="s">
        <v>119</v>
      </c>
      <c r="D2366" s="38" t="str">
        <f>W30</f>
        <v>AGOSTO-25</v>
      </c>
      <c r="E2366" s="58" cm="1">
        <f t="array" ref="E2366">VLOOKUP('.'!D2366,'PRECIOS INDEX GAS'!$J$8:$K$20,2,0)+_xlfn.IFS('.'!B2366="DINAMICA PLUS N1",VLOOKUP('.'!C2366,'PRECIOS INDEX GAS'!$A$59:$B$71,2,0),'.'!B2366="DINAMICA PLUS N2",VLOOKUP('.'!C2366,'PRECIOS INDEX GAS'!$A$75:$B$87,2,0),'.'!B2366="DINAMICA PLUS N3",VLOOKUP('.'!C2366,'PRECIOS INDEX GAS'!$A$91:$B$103,2,0))</f>
        <v>6.4627612903225801E-2</v>
      </c>
      <c r="F2366" s="8">
        <f>'PRECIOS FIJOS GAS'!$J$76</f>
        <v>0.51976062465753425</v>
      </c>
    </row>
    <row r="2367" spans="1:6">
      <c r="A2367" s="3" t="str">
        <f t="shared" si="1041"/>
        <v>RL02AGOSTO-25DINAMICA PLUS N3</v>
      </c>
      <c r="B2367" s="41" t="s">
        <v>374</v>
      </c>
      <c r="C2367" s="3" t="s">
        <v>119</v>
      </c>
      <c r="D2367" s="38" t="str">
        <f>W30</f>
        <v>AGOSTO-25</v>
      </c>
      <c r="E2367" s="58" cm="1">
        <f t="array" ref="E2367">VLOOKUP('.'!D2367,'PRECIOS INDEX GAS'!$J$8:$K$20,2,0)+_xlfn.IFS('.'!B2367="DINAMICA PLUS N1",VLOOKUP('.'!C2367,'PRECIOS INDEX GAS'!$A$59:$B$71,2,0),'.'!B2367="DINAMICA PLUS N2",VLOOKUP('.'!C2367,'PRECIOS INDEX GAS'!$A$75:$B$87,2,0),'.'!B2367="DINAMICA PLUS N3",VLOOKUP('.'!C2367,'PRECIOS INDEX GAS'!$A$91:$B$103,2,0))</f>
        <v>6.0099612903225803E-2</v>
      </c>
      <c r="F2367" s="8">
        <f>'PRECIOS FIJOS GAS'!$J$92</f>
        <v>0.41017158356164385</v>
      </c>
    </row>
    <row r="2368" spans="1:6">
      <c r="A2368" s="3" t="str">
        <f t="shared" si="1041"/>
        <v>RL03AGOSTO-25ESTABLE PLUS N1</v>
      </c>
      <c r="B2368" s="41" t="s">
        <v>73</v>
      </c>
      <c r="C2368" s="3" t="s">
        <v>120</v>
      </c>
      <c r="D2368" s="38" t="str">
        <f>W30</f>
        <v>AGOSTO-25</v>
      </c>
      <c r="E2368" s="8">
        <f>'PRECIOS FIJOS GAS'!$B$61</f>
        <v>8.1811999999999996E-2</v>
      </c>
      <c r="F2368" s="8">
        <f>'PRECIOS FIJOS GAS'!$J$61</f>
        <v>1.217169008219178</v>
      </c>
    </row>
    <row r="2369" spans="1:6">
      <c r="A2369" s="3" t="str">
        <f t="shared" si="1041"/>
        <v>RL03AGOSTO-25ESTABLE PLUS N2</v>
      </c>
      <c r="B2369" s="41" t="s">
        <v>74</v>
      </c>
      <c r="C2369" s="3" t="s">
        <v>120</v>
      </c>
      <c r="D2369" s="38" t="str">
        <f>W30</f>
        <v>AGOSTO-25</v>
      </c>
      <c r="E2369" s="8">
        <f>'PRECIOS FIJOS GAS'!$B$77</f>
        <v>7.6065999999999995E-2</v>
      </c>
      <c r="F2369" s="8">
        <f>'PRECIOS FIJOS GAS'!$J$77</f>
        <v>0.83360736438356164</v>
      </c>
    </row>
    <row r="2370" spans="1:6">
      <c r="A2370" s="3" t="str">
        <f t="shared" si="1041"/>
        <v>RL03AGOSTO-25ESTABLE PLUS N3</v>
      </c>
      <c r="B2370" s="41" t="s">
        <v>75</v>
      </c>
      <c r="C2370" s="3" t="s">
        <v>120</v>
      </c>
      <c r="D2370" s="38" t="str">
        <f>W30</f>
        <v>AGOSTO-25</v>
      </c>
      <c r="E2370" s="8">
        <f>'PRECIOS FIJOS GAS'!$B$93</f>
        <v>7.2847999999999996E-2</v>
      </c>
      <c r="F2370" s="8">
        <f>'PRECIOS FIJOS GAS'!$J$93</f>
        <v>0.72401832328767124</v>
      </c>
    </row>
    <row r="2371" spans="1:6">
      <c r="A2371" s="3" t="str">
        <f t="shared" si="1041"/>
        <v>RL03AGOSTO-25DINAMICA PLUS N1</v>
      </c>
      <c r="B2371" s="41" t="s">
        <v>372</v>
      </c>
      <c r="C2371" s="3" t="s">
        <v>120</v>
      </c>
      <c r="D2371" s="38" t="str">
        <f>W30</f>
        <v>AGOSTO-25</v>
      </c>
      <c r="E2371" s="58" cm="1">
        <f t="array" ref="E2371">VLOOKUP('.'!D2371,'PRECIOS INDEX GAS'!$J$8:$K$20,2,0)+_xlfn.IFS('.'!B2371="DINAMICA PLUS N1",VLOOKUP('.'!C2371,'PRECIOS INDEX GAS'!$A$59:$B$71,2,0),'.'!B2371="DINAMICA PLUS N2",VLOOKUP('.'!C2371,'PRECIOS INDEX GAS'!$A$75:$B$87,2,0),'.'!B2371="DINAMICA PLUS N3",VLOOKUP('.'!C2371,'PRECIOS INDEX GAS'!$A$91:$B$103,2,0))</f>
        <v>6.5673612903225806E-2</v>
      </c>
      <c r="F2371" s="8">
        <f>'PRECIOS FIJOS GAS'!$J$61</f>
        <v>1.217169008219178</v>
      </c>
    </row>
    <row r="2372" spans="1:6">
      <c r="A2372" s="3" t="str">
        <f t="shared" si="1041"/>
        <v>RL03AGOSTO-25DINAMICA PLUS N2</v>
      </c>
      <c r="B2372" s="41" t="s">
        <v>373</v>
      </c>
      <c r="C2372" s="3" t="s">
        <v>120</v>
      </c>
      <c r="D2372" s="38" t="str">
        <f>W30</f>
        <v>AGOSTO-25</v>
      </c>
      <c r="E2372" s="58" cm="1">
        <f t="array" ref="E2372">VLOOKUP('.'!D2372,'PRECIOS INDEX GAS'!$J$8:$K$20,2,0)+_xlfn.IFS('.'!B2372="DINAMICA PLUS N1",VLOOKUP('.'!C2372,'PRECIOS INDEX GAS'!$A$59:$B$71,2,0),'.'!B2372="DINAMICA PLUS N2",VLOOKUP('.'!C2372,'PRECIOS INDEX GAS'!$A$75:$B$87,2,0),'.'!B2372="DINAMICA PLUS N3",VLOOKUP('.'!C2372,'PRECIOS INDEX GAS'!$A$91:$B$103,2,0))</f>
        <v>5.9927612903225805E-2</v>
      </c>
      <c r="F2372" s="8">
        <f>'PRECIOS FIJOS GAS'!$J$77</f>
        <v>0.83360736438356164</v>
      </c>
    </row>
    <row r="2373" spans="1:6">
      <c r="A2373" s="3" t="str">
        <f t="shared" si="1041"/>
        <v>RL03AGOSTO-25DINAMICA PLUS N3</v>
      </c>
      <c r="B2373" s="41" t="s">
        <v>374</v>
      </c>
      <c r="C2373" s="3" t="s">
        <v>120</v>
      </c>
      <c r="D2373" s="38" t="str">
        <f>W30</f>
        <v>AGOSTO-25</v>
      </c>
      <c r="E2373" s="58" cm="1">
        <f t="array" ref="E2373">VLOOKUP('.'!D2373,'PRECIOS INDEX GAS'!$J$8:$K$20,2,0)+_xlfn.IFS('.'!B2373="DINAMICA PLUS N1",VLOOKUP('.'!C2373,'PRECIOS INDEX GAS'!$A$59:$B$71,2,0),'.'!B2373="DINAMICA PLUS N2",VLOOKUP('.'!C2373,'PRECIOS INDEX GAS'!$A$75:$B$87,2,0),'.'!B2373="DINAMICA PLUS N3",VLOOKUP('.'!C2373,'PRECIOS INDEX GAS'!$A$91:$B$103,2,0))</f>
        <v>5.6709612903225806E-2</v>
      </c>
      <c r="F2373" s="8">
        <f>'PRECIOS FIJOS GAS'!$J$93</f>
        <v>0.72401832328767124</v>
      </c>
    </row>
    <row r="2374" spans="1:6">
      <c r="A2374" s="3" t="str">
        <f>C2374&amp;D2374&amp;B2374</f>
        <v>RL04AGOSTO-25ESTABLE PLUS N1</v>
      </c>
      <c r="B2374" s="41" t="s">
        <v>73</v>
      </c>
      <c r="C2374" s="3" t="s">
        <v>121</v>
      </c>
      <c r="D2374" s="38" t="str">
        <f>W30</f>
        <v>AGOSTO-25</v>
      </c>
      <c r="E2374" s="8">
        <f>'PRECIOS FIJOS GAS'!$B$62</f>
        <v>8.4145999999999999E-2</v>
      </c>
      <c r="F2374" s="8">
        <f>'PRECIOS FIJOS GAS'!$J$62</f>
        <v>2.0610361232876713</v>
      </c>
    </row>
    <row r="2375" spans="1:6">
      <c r="A2375" s="3" t="str">
        <f t="shared" ref="A2375:A2391" si="1042">C2375&amp;D2375&amp;B2375</f>
        <v>RL04AGOSTO-25ESTABLE PLUS N2</v>
      </c>
      <c r="B2375" s="41" t="s">
        <v>74</v>
      </c>
      <c r="C2375" s="3" t="s">
        <v>121</v>
      </c>
      <c r="D2375" s="38" t="str">
        <f>W30</f>
        <v>AGOSTO-25</v>
      </c>
      <c r="E2375" s="8">
        <f>'PRECIOS FIJOS GAS'!$B$78</f>
        <v>8.0958000000000002E-2</v>
      </c>
      <c r="F2375" s="8">
        <f>'PRECIOS FIJOS GAS'!$J$78</f>
        <v>1.5815840684931508</v>
      </c>
    </row>
    <row r="2376" spans="1:6">
      <c r="A2376" s="3" t="str">
        <f t="shared" si="1042"/>
        <v>RL04AGOSTO-25ESTABLE PLUS N3</v>
      </c>
      <c r="B2376" s="41" t="s">
        <v>75</v>
      </c>
      <c r="C2376" s="3" t="s">
        <v>121</v>
      </c>
      <c r="D2376" s="38" t="str">
        <f>W30</f>
        <v>AGOSTO-25</v>
      </c>
      <c r="E2376" s="8">
        <f>'PRECIOS FIJOS GAS'!$B$94</f>
        <v>7.5394000000000003E-2</v>
      </c>
      <c r="F2376" s="8">
        <f>'PRECIOS FIJOS GAS'!$J$94</f>
        <v>1.5404881780821917</v>
      </c>
    </row>
    <row r="2377" spans="1:6">
      <c r="A2377" s="3" t="str">
        <f t="shared" si="1042"/>
        <v>RL04AGOSTO-25DINAMICA PLUS N1</v>
      </c>
      <c r="B2377" s="41" t="s">
        <v>372</v>
      </c>
      <c r="C2377" s="3" t="s">
        <v>121</v>
      </c>
      <c r="D2377" s="38" t="str">
        <f>W30</f>
        <v>AGOSTO-25</v>
      </c>
      <c r="E2377" s="58" cm="1">
        <f t="array" ref="E2377">VLOOKUP('.'!D2377,'PRECIOS INDEX GAS'!$J$8:$K$20,2,0)+_xlfn.IFS('.'!B2377="DINAMICA PLUS N1",VLOOKUP('.'!C2377,'PRECIOS INDEX GAS'!$A$59:$B$71,2,0),'.'!B2377="DINAMICA PLUS N2",VLOOKUP('.'!C2377,'PRECIOS INDEX GAS'!$A$75:$B$87,2,0),'.'!B2377="DINAMICA PLUS N3",VLOOKUP('.'!C2377,'PRECIOS INDEX GAS'!$A$91:$B$103,2,0))</f>
        <v>6.8007612903225795E-2</v>
      </c>
      <c r="F2377" s="8">
        <f>'PRECIOS FIJOS GAS'!$J$62</f>
        <v>2.0610361232876713</v>
      </c>
    </row>
    <row r="2378" spans="1:6">
      <c r="A2378" s="3" t="str">
        <f t="shared" si="1042"/>
        <v>RL04AGOSTO-25DINAMICA PLUS N2</v>
      </c>
      <c r="B2378" s="41" t="s">
        <v>373</v>
      </c>
      <c r="C2378" s="3" t="s">
        <v>121</v>
      </c>
      <c r="D2378" s="38" t="str">
        <f>W30</f>
        <v>AGOSTO-25</v>
      </c>
      <c r="E2378" s="58" cm="1">
        <f t="array" ref="E2378">VLOOKUP('.'!D2378,'PRECIOS INDEX GAS'!$J$8:$K$20,2,0)+_xlfn.IFS('.'!B2378="DINAMICA PLUS N1",VLOOKUP('.'!C2378,'PRECIOS INDEX GAS'!$A$59:$B$71,2,0),'.'!B2378="DINAMICA PLUS N2",VLOOKUP('.'!C2378,'PRECIOS INDEX GAS'!$A$75:$B$87,2,0),'.'!B2378="DINAMICA PLUS N3",VLOOKUP('.'!C2378,'PRECIOS INDEX GAS'!$A$91:$B$103,2,0))</f>
        <v>6.4819612903225798E-2</v>
      </c>
      <c r="F2378" s="8">
        <f>'PRECIOS FIJOS GAS'!$J$78</f>
        <v>1.5815840684931508</v>
      </c>
    </row>
    <row r="2379" spans="1:6">
      <c r="A2379" s="3" t="str">
        <f t="shared" si="1042"/>
        <v>RL04AGOSTO-25DINAMICA PLUS N3</v>
      </c>
      <c r="B2379" s="41" t="s">
        <v>374</v>
      </c>
      <c r="C2379" s="3" t="s">
        <v>121</v>
      </c>
      <c r="D2379" s="38" t="str">
        <f>W30</f>
        <v>AGOSTO-25</v>
      </c>
      <c r="E2379" s="58" cm="1">
        <f t="array" ref="E2379">VLOOKUP('.'!D2379,'PRECIOS INDEX GAS'!$J$8:$K$20,2,0)+_xlfn.IFS('.'!B2379="DINAMICA PLUS N1",VLOOKUP('.'!C2379,'PRECIOS INDEX GAS'!$A$59:$B$71,2,0),'.'!B2379="DINAMICA PLUS N2",VLOOKUP('.'!C2379,'PRECIOS INDEX GAS'!$A$75:$B$87,2,0),'.'!B2379="DINAMICA PLUS N3",VLOOKUP('.'!C2379,'PRECIOS INDEX GAS'!$A$91:$B$103,2,0))</f>
        <v>5.9255612903225799E-2</v>
      </c>
      <c r="F2379" s="8">
        <f>'PRECIOS FIJOS GAS'!$J$94</f>
        <v>1.5404881780821917</v>
      </c>
    </row>
    <row r="2380" spans="1:6">
      <c r="A2380" s="3" t="str">
        <f t="shared" si="1042"/>
        <v>RL05AGOSTO-25ESTABLE PLUS N1</v>
      </c>
      <c r="B2380" s="41" t="s">
        <v>73</v>
      </c>
      <c r="C2380" s="3" t="s">
        <v>407</v>
      </c>
      <c r="D2380" s="38" t="str">
        <f>W30</f>
        <v>AGOSTO-25</v>
      </c>
      <c r="E2380" s="8">
        <f>'PRECIOS FIJOS GAS'!$B$69</f>
        <v>8.0764000000000002E-2</v>
      </c>
      <c r="F2380" s="8">
        <f>'PRECIOS FIJOS GAS'!$J$63</f>
        <v>8.2120056356164373</v>
      </c>
    </row>
    <row r="2381" spans="1:6">
      <c r="A2381" s="3" t="str">
        <f t="shared" si="1042"/>
        <v>RL05AGOSTO-25ESTABLE PLUS N2</v>
      </c>
      <c r="B2381" s="41" t="s">
        <v>74</v>
      </c>
      <c r="C2381" s="3" t="s">
        <v>407</v>
      </c>
      <c r="D2381" s="38" t="str">
        <f>W30</f>
        <v>AGOSTO-25</v>
      </c>
      <c r="E2381" s="8">
        <f>'PRECIOS FIJOS GAS'!$B$85</f>
        <v>8.0198000000000005E-2</v>
      </c>
      <c r="F2381" s="8">
        <f>'PRECIOS FIJOS GAS'!$J$79</f>
        <v>7.7051563205479443</v>
      </c>
    </row>
    <row r="2382" spans="1:6">
      <c r="A2382" s="3" t="str">
        <f t="shared" si="1042"/>
        <v>RL05AGOSTO-25ESTABLE PLUS N3</v>
      </c>
      <c r="B2382" s="41" t="s">
        <v>75</v>
      </c>
      <c r="C2382" s="3" t="s">
        <v>407</v>
      </c>
      <c r="D2382" s="38" t="str">
        <f>W30</f>
        <v>AGOSTO-25</v>
      </c>
      <c r="E2382" s="8">
        <f>'PRECIOS FIJOS GAS'!$B$101</f>
        <v>7.6613000000000001E-2</v>
      </c>
      <c r="F2382" s="8">
        <f>'PRECIOS FIJOS GAS'!$J$95</f>
        <v>7.636663169863013</v>
      </c>
    </row>
    <row r="2383" spans="1:6">
      <c r="A2383" s="3" t="str">
        <f t="shared" si="1042"/>
        <v>RL05AGOSTO-25DINAMICA PLUS N1</v>
      </c>
      <c r="B2383" s="41" t="s">
        <v>372</v>
      </c>
      <c r="C2383" s="3" t="s">
        <v>407</v>
      </c>
      <c r="D2383" s="38" t="str">
        <f>W30</f>
        <v>AGOSTO-25</v>
      </c>
      <c r="E2383" s="58" cm="1">
        <f t="array" ref="E2383">VLOOKUP('.'!D2383,'PRECIOS INDEX GAS'!$J$8:$K$20,2,0)+_xlfn.IFS('.'!B2383="DINAMICA PLUS N1",VLOOKUP('.'!C2383,'PRECIOS INDEX GAS'!$A$59:$B$71,2,0),'.'!B2383="DINAMICA PLUS N2",VLOOKUP('.'!C2383,'PRECIOS INDEX GAS'!$A$75:$B$87,2,0),'.'!B2383="DINAMICA PLUS N3",VLOOKUP('.'!C2383,'PRECIOS INDEX GAS'!$A$91:$B$103,2,0))</f>
        <v>6.4625612903225799E-2</v>
      </c>
      <c r="F2383" s="8">
        <f>'PRECIOS FIJOS GAS'!$J$63</f>
        <v>8.2120056356164373</v>
      </c>
    </row>
    <row r="2384" spans="1:6">
      <c r="A2384" s="3" t="str">
        <f t="shared" si="1042"/>
        <v>RL05AGOSTO-25DINAMICA PLUS N2</v>
      </c>
      <c r="B2384" s="41" t="s">
        <v>373</v>
      </c>
      <c r="C2384" s="3" t="s">
        <v>407</v>
      </c>
      <c r="D2384" s="38" t="str">
        <f>W30</f>
        <v>AGOSTO-25</v>
      </c>
      <c r="E2384" s="58" cm="1">
        <f t="array" ref="E2384">VLOOKUP('.'!D2384,'PRECIOS INDEX GAS'!$J$8:$K$20,2,0)+_xlfn.IFS('.'!B2384="DINAMICA PLUS N1",VLOOKUP('.'!C2384,'PRECIOS INDEX GAS'!$A$59:$B$71,2,0),'.'!B2384="DINAMICA PLUS N2",VLOOKUP('.'!C2384,'PRECIOS INDEX GAS'!$A$75:$B$87,2,0),'.'!B2384="DINAMICA PLUS N3",VLOOKUP('.'!C2384,'PRECIOS INDEX GAS'!$A$91:$B$103,2,0))</f>
        <v>6.4059612903225802E-2</v>
      </c>
      <c r="F2384" s="8">
        <f>'PRECIOS FIJOS GAS'!$J$79</f>
        <v>7.7051563205479443</v>
      </c>
    </row>
    <row r="2385" spans="1:6">
      <c r="A2385" s="3" t="str">
        <f t="shared" si="1042"/>
        <v>RL05AGOSTO-25DINAMICA PLUS N3</v>
      </c>
      <c r="B2385" s="41" t="s">
        <v>374</v>
      </c>
      <c r="C2385" s="3" t="s">
        <v>407</v>
      </c>
      <c r="D2385" s="38" t="str">
        <f>W30</f>
        <v>AGOSTO-25</v>
      </c>
      <c r="E2385" s="58" cm="1">
        <f t="array" ref="E2385">VLOOKUP('.'!D2385,'PRECIOS INDEX GAS'!$J$8:$K$20,2,0)+_xlfn.IFS('.'!B2385="DINAMICA PLUS N1",VLOOKUP('.'!C2385,'PRECIOS INDEX GAS'!$A$59:$B$71,2,0),'.'!B2385="DINAMICA PLUS N2",VLOOKUP('.'!C2385,'PRECIOS INDEX GAS'!$A$75:$B$87,2,0),'.'!B2385="DINAMICA PLUS N3",VLOOKUP('.'!C2385,'PRECIOS INDEX GAS'!$A$91:$B$103,2,0))</f>
        <v>6.0474612903225804E-2</v>
      </c>
      <c r="F2385" s="8">
        <f>'PRECIOS FIJOS GAS'!$J$95</f>
        <v>7.636663169863013</v>
      </c>
    </row>
    <row r="2386" spans="1:6">
      <c r="A2386" s="3" t="str">
        <f t="shared" si="1042"/>
        <v>RL06AGOSTO-25ESTABLE PLUS N1</v>
      </c>
      <c r="B2386" s="41" t="s">
        <v>73</v>
      </c>
      <c r="C2386" s="3" t="s">
        <v>408</v>
      </c>
      <c r="D2386" s="38" t="str">
        <f>W30</f>
        <v>AGOSTO-25</v>
      </c>
      <c r="E2386" s="8">
        <f>'PRECIOS FIJOS GAS'!$B$70</f>
        <v>7.3663000000000006E-2</v>
      </c>
      <c r="F2386" s="8">
        <f>'PRECIOS FIJOS GAS'!$J$64</f>
        <v>36.893757627397264</v>
      </c>
    </row>
    <row r="2387" spans="1:6">
      <c r="A2387" s="3" t="str">
        <f t="shared" si="1042"/>
        <v>RL06AGOSTO-25ESTABLE PLUS N2</v>
      </c>
      <c r="B2387" s="41" t="s">
        <v>74</v>
      </c>
      <c r="C2387" s="3" t="s">
        <v>408</v>
      </c>
      <c r="D2387" s="38" t="str">
        <f>W30</f>
        <v>AGOSTO-25</v>
      </c>
      <c r="E2387" s="8">
        <f>'PRECIOS FIJOS GAS'!$B$86</f>
        <v>7.0808999999999997E-2</v>
      </c>
      <c r="F2387" s="8">
        <f>'PRECIOS FIJOS GAS'!$J$80</f>
        <v>36.386908312328771</v>
      </c>
    </row>
    <row r="2388" spans="1:6">
      <c r="A2388" s="3" t="str">
        <f t="shared" si="1042"/>
        <v>RL06AGOSTO-25ESTABLE PLUS N3</v>
      </c>
      <c r="B2388" s="41" t="s">
        <v>75</v>
      </c>
      <c r="C2388" s="3" t="s">
        <v>408</v>
      </c>
      <c r="D2388" s="38" t="str">
        <f>W30</f>
        <v>AGOSTO-25</v>
      </c>
      <c r="E2388" s="8">
        <f>'PRECIOS FIJOS GAS'!$B$102</f>
        <v>6.8442000000000003E-2</v>
      </c>
      <c r="F2388" s="8">
        <f>'PRECIOS FIJOS GAS'!$J$96</f>
        <v>36.318415161643834</v>
      </c>
    </row>
    <row r="2389" spans="1:6">
      <c r="A2389" s="3" t="str">
        <f t="shared" si="1042"/>
        <v>RL06AGOSTO-25DINAMICA PLUS N1</v>
      </c>
      <c r="B2389" s="41" t="s">
        <v>372</v>
      </c>
      <c r="C2389" s="3" t="s">
        <v>408</v>
      </c>
      <c r="D2389" s="38" t="str">
        <f>W30</f>
        <v>AGOSTO-25</v>
      </c>
      <c r="E2389" s="58" cm="1">
        <f t="array" ref="E2389">VLOOKUP('.'!D2389,'PRECIOS INDEX GAS'!$J$8:$K$20,2,0)+_xlfn.IFS('.'!B2389="DINAMICA PLUS N1",VLOOKUP('.'!C2389,'PRECIOS INDEX GAS'!$A$59:$B$71,2,0),'.'!B2389="DINAMICA PLUS N2",VLOOKUP('.'!C2389,'PRECIOS INDEX GAS'!$A$75:$B$87,2,0),'.'!B2389="DINAMICA PLUS N3",VLOOKUP('.'!C2389,'PRECIOS INDEX GAS'!$A$91:$B$103,2,0))</f>
        <v>5.7524612903225802E-2</v>
      </c>
      <c r="F2389" s="8">
        <f>'PRECIOS FIJOS GAS'!$J$64</f>
        <v>36.893757627397264</v>
      </c>
    </row>
    <row r="2390" spans="1:6">
      <c r="A2390" s="3" t="str">
        <f t="shared" si="1042"/>
        <v>RL06AGOSTO-25DINAMICA PLUS N2</v>
      </c>
      <c r="B2390" s="41" t="s">
        <v>373</v>
      </c>
      <c r="C2390" s="3" t="s">
        <v>408</v>
      </c>
      <c r="D2390" s="38" t="str">
        <f>W30</f>
        <v>AGOSTO-25</v>
      </c>
      <c r="E2390" s="58" cm="1">
        <f t="array" ref="E2390">VLOOKUP('.'!D2390,'PRECIOS INDEX GAS'!$J$8:$K$20,2,0)+_xlfn.IFS('.'!B2390="DINAMICA PLUS N1",VLOOKUP('.'!C2390,'PRECIOS INDEX GAS'!$A$59:$B$71,2,0),'.'!B2390="DINAMICA PLUS N2",VLOOKUP('.'!C2390,'PRECIOS INDEX GAS'!$A$75:$B$87,2,0),'.'!B2390="DINAMICA PLUS N3",VLOOKUP('.'!C2390,'PRECIOS INDEX GAS'!$A$91:$B$103,2,0))</f>
        <v>5.4670612903225807E-2</v>
      </c>
      <c r="F2390" s="8">
        <f>'PRECIOS FIJOS GAS'!$J$80</f>
        <v>36.386908312328771</v>
      </c>
    </row>
    <row r="2391" spans="1:6">
      <c r="A2391" s="3" t="str">
        <f t="shared" si="1042"/>
        <v>RL06AGOSTO-25DINAMICA PLUS N3</v>
      </c>
      <c r="B2391" s="41" t="s">
        <v>374</v>
      </c>
      <c r="C2391" s="3" t="s">
        <v>408</v>
      </c>
      <c r="D2391" s="38" t="str">
        <f>W30</f>
        <v>AGOSTO-25</v>
      </c>
      <c r="E2391" s="58" cm="1">
        <f t="array" ref="E2391">VLOOKUP('.'!D2391,'PRECIOS INDEX GAS'!$J$8:$K$20,2,0)+_xlfn.IFS('.'!B2391="DINAMICA PLUS N1",VLOOKUP('.'!C2391,'PRECIOS INDEX GAS'!$A$59:$B$71,2,0),'.'!B2391="DINAMICA PLUS N2",VLOOKUP('.'!C2391,'PRECIOS INDEX GAS'!$A$75:$B$87,2,0),'.'!B2391="DINAMICA PLUS N3",VLOOKUP('.'!C2391,'PRECIOS INDEX GAS'!$A$91:$B$103,2,0))</f>
        <v>5.2303612903225799E-2</v>
      </c>
      <c r="F2391" s="8">
        <f>'PRECIOS FIJOS GAS'!$J$96</f>
        <v>36.318415161643834</v>
      </c>
    </row>
    <row r="2392" spans="1:6">
      <c r="A2392" s="3" t="str">
        <f>C2392&amp;D2392&amp;B2392</f>
        <v>RL01SEPTIEMBRE-25ESTABLE PLUS N1</v>
      </c>
      <c r="B2392" s="41" t="s">
        <v>73</v>
      </c>
      <c r="C2392" s="3" t="s">
        <v>118</v>
      </c>
      <c r="D2392" s="38" t="str">
        <f>W31</f>
        <v>SEPTIEMBRE-25</v>
      </c>
      <c r="E2392" s="8">
        <f>'PRECIOS FIJOS GAS'!$B$59</f>
        <v>9.0021000000000004E-2</v>
      </c>
      <c r="F2392" s="8">
        <f>'PRECIOS FIJOS GAS'!$J$59</f>
        <v>0.78566396164383556</v>
      </c>
    </row>
    <row r="2393" spans="1:6">
      <c r="A2393" s="3" t="str">
        <f t="shared" ref="A2393:A2409" si="1043">C2393&amp;D2393&amp;B2393</f>
        <v>RL01SEPTIEMBRE-25ESTABLE PLUS N2</v>
      </c>
      <c r="B2393" s="41" t="s">
        <v>74</v>
      </c>
      <c r="C2393" s="3" t="s">
        <v>118</v>
      </c>
      <c r="D2393" s="38" t="str">
        <f>W31</f>
        <v>SEPTIEMBRE-25</v>
      </c>
      <c r="E2393" s="8">
        <f>'PRECIOS FIJOS GAS'!$B$75</f>
        <v>8.2915000000000003E-2</v>
      </c>
      <c r="F2393" s="8">
        <f>'PRECIOS FIJOS GAS'!$J$75</f>
        <v>0.4021023178082192</v>
      </c>
    </row>
    <row r="2394" spans="1:6">
      <c r="A2394" s="3" t="str">
        <f t="shared" si="1043"/>
        <v>RL01SEPTIEMBRE-25ESTABLE PLUS N3</v>
      </c>
      <c r="B2394" s="41" t="s">
        <v>75</v>
      </c>
      <c r="C2394" s="3" t="s">
        <v>118</v>
      </c>
      <c r="D2394" s="38" t="str">
        <f>W31</f>
        <v>SEPTIEMBRE-25</v>
      </c>
      <c r="E2394" s="8">
        <f>'PRECIOS FIJOS GAS'!$B$91</f>
        <v>7.7473E-2</v>
      </c>
      <c r="F2394" s="8">
        <f>'PRECIOS FIJOS GAS'!$J$91</f>
        <v>0.2925132767123288</v>
      </c>
    </row>
    <row r="2395" spans="1:6">
      <c r="A2395" s="3" t="str">
        <f t="shared" si="1043"/>
        <v>RL01SEPTIEMBRE-25DINAMICA PLUS N1</v>
      </c>
      <c r="B2395" s="41" t="s">
        <v>372</v>
      </c>
      <c r="C2395" s="3" t="s">
        <v>118</v>
      </c>
      <c r="D2395" s="38" t="str">
        <f>W31</f>
        <v>SEPTIEMBRE-25</v>
      </c>
      <c r="E2395" s="58" cm="1">
        <f t="array" ref="E2395">VLOOKUP('.'!D2395,'PRECIOS INDEX GAS'!$J$8:$K$20,2,0)+_xlfn.IFS('.'!B2395="DINAMICA PLUS N1",VLOOKUP('.'!C2395,'PRECIOS INDEX GAS'!$A$59:$B$71,2,0),'.'!B2395="DINAMICA PLUS N2",VLOOKUP('.'!C2395,'PRECIOS INDEX GAS'!$A$75:$B$87,2,0),'.'!B2395="DINAMICA PLUS N3",VLOOKUP('.'!C2395,'PRECIOS INDEX GAS'!$A$91:$B$103,2,0))</f>
        <v>7.3123333333333318E-2</v>
      </c>
      <c r="F2395" s="8">
        <f>'PRECIOS FIJOS GAS'!$J$59</f>
        <v>0.78566396164383556</v>
      </c>
    </row>
    <row r="2396" spans="1:6">
      <c r="A2396" s="3" t="str">
        <f t="shared" si="1043"/>
        <v>RL01SEPTIEMBRE-25DINAMICA PLUS N2</v>
      </c>
      <c r="B2396" s="41" t="s">
        <v>373</v>
      </c>
      <c r="C2396" s="3" t="s">
        <v>118</v>
      </c>
      <c r="D2396" s="38" t="str">
        <f>W31</f>
        <v>SEPTIEMBRE-25</v>
      </c>
      <c r="E2396" s="58" cm="1">
        <f t="array" ref="E2396">VLOOKUP('.'!D2396,'PRECIOS INDEX GAS'!$J$8:$K$20,2,0)+_xlfn.IFS('.'!B2396="DINAMICA PLUS N1",VLOOKUP('.'!C2396,'PRECIOS INDEX GAS'!$A$59:$B$71,2,0),'.'!B2396="DINAMICA PLUS N2",VLOOKUP('.'!C2396,'PRECIOS INDEX GAS'!$A$75:$B$87,2,0),'.'!B2396="DINAMICA PLUS N3",VLOOKUP('.'!C2396,'PRECIOS INDEX GAS'!$A$91:$B$103,2,0))</f>
        <v>6.6017333333333331E-2</v>
      </c>
      <c r="F2396" s="8">
        <f>'PRECIOS FIJOS GAS'!$J$75</f>
        <v>0.4021023178082192</v>
      </c>
    </row>
    <row r="2397" spans="1:6">
      <c r="A2397" s="3" t="str">
        <f t="shared" si="1043"/>
        <v>RL01SEPTIEMBRE-25DINAMICA PLUS N3</v>
      </c>
      <c r="B2397" s="41" t="s">
        <v>374</v>
      </c>
      <c r="C2397" s="3" t="s">
        <v>118</v>
      </c>
      <c r="D2397" s="38" t="str">
        <f>W31</f>
        <v>SEPTIEMBRE-25</v>
      </c>
      <c r="E2397" s="58" cm="1">
        <f t="array" ref="E2397">VLOOKUP('.'!D2397,'PRECIOS INDEX GAS'!$J$8:$K$20,2,0)+_xlfn.IFS('.'!B2397="DINAMICA PLUS N1",VLOOKUP('.'!C2397,'PRECIOS INDEX GAS'!$A$59:$B$71,2,0),'.'!B2397="DINAMICA PLUS N2",VLOOKUP('.'!C2397,'PRECIOS INDEX GAS'!$A$75:$B$87,2,0),'.'!B2397="DINAMICA PLUS N3",VLOOKUP('.'!C2397,'PRECIOS INDEX GAS'!$A$91:$B$103,2,0))</f>
        <v>6.0575333333333328E-2</v>
      </c>
      <c r="F2397" s="8">
        <f>'PRECIOS FIJOS GAS'!$J$91</f>
        <v>0.2925132767123288</v>
      </c>
    </row>
    <row r="2398" spans="1:6">
      <c r="A2398" s="3" t="str">
        <f t="shared" si="1043"/>
        <v>RL02SEPTIEMBRE-25ESTABLE PLUS N1</v>
      </c>
      <c r="B2398" s="41" t="s">
        <v>73</v>
      </c>
      <c r="C2398" s="3" t="s">
        <v>119</v>
      </c>
      <c r="D2398" s="38" t="str">
        <f>W31</f>
        <v>SEPTIEMBRE-25</v>
      </c>
      <c r="E2398" s="8">
        <f>'PRECIOS FIJOS GAS'!$B$60</f>
        <v>8.6035E-2</v>
      </c>
      <c r="F2398" s="8">
        <f>'PRECIOS FIJOS GAS'!$J$60</f>
        <v>0.90332226849315067</v>
      </c>
    </row>
    <row r="2399" spans="1:6">
      <c r="A2399" s="3" t="str">
        <f t="shared" si="1043"/>
        <v>RL02SEPTIEMBRE-25ESTABLE PLUS N2</v>
      </c>
      <c r="B2399" s="41" t="s">
        <v>74</v>
      </c>
      <c r="C2399" s="3" t="s">
        <v>119</v>
      </c>
      <c r="D2399" s="38" t="str">
        <f>W31</f>
        <v>SEPTIEMBRE-25</v>
      </c>
      <c r="E2399" s="8">
        <f>'PRECIOS FIJOS GAS'!$B$76</f>
        <v>8.0766000000000004E-2</v>
      </c>
      <c r="F2399" s="8">
        <f>'PRECIOS FIJOS GAS'!$J$76</f>
        <v>0.51976062465753425</v>
      </c>
    </row>
    <row r="2400" spans="1:6">
      <c r="A2400" s="3" t="str">
        <f t="shared" si="1043"/>
        <v>RL02SEPTIEMBRE-25ESTABLE PLUS N3</v>
      </c>
      <c r="B2400" s="41" t="s">
        <v>75</v>
      </c>
      <c r="C2400" s="3" t="s">
        <v>119</v>
      </c>
      <c r="D2400" s="38" t="str">
        <f>W31</f>
        <v>SEPTIEMBRE-25</v>
      </c>
      <c r="E2400" s="8">
        <f>'PRECIOS FIJOS GAS'!$B$92</f>
        <v>7.6238E-2</v>
      </c>
      <c r="F2400" s="8">
        <f>'PRECIOS FIJOS GAS'!$J$92</f>
        <v>0.41017158356164385</v>
      </c>
    </row>
    <row r="2401" spans="1:6">
      <c r="A2401" s="3" t="str">
        <f t="shared" si="1043"/>
        <v>RL02SEPTIEMBRE-25DINAMICA PLUS N1</v>
      </c>
      <c r="B2401" s="41" t="s">
        <v>372</v>
      </c>
      <c r="C2401" s="3" t="s">
        <v>119</v>
      </c>
      <c r="D2401" s="38" t="str">
        <f>W31</f>
        <v>SEPTIEMBRE-25</v>
      </c>
      <c r="E2401" s="58" cm="1">
        <f t="array" ref="E2401">VLOOKUP('.'!D2401,'PRECIOS INDEX GAS'!$J$8:$K$20,2,0)+_xlfn.IFS('.'!B2401="DINAMICA PLUS N1",VLOOKUP('.'!C2401,'PRECIOS INDEX GAS'!$A$59:$B$71,2,0),'.'!B2401="DINAMICA PLUS N2",VLOOKUP('.'!C2401,'PRECIOS INDEX GAS'!$A$75:$B$87,2,0),'.'!B2401="DINAMICA PLUS N3",VLOOKUP('.'!C2401,'PRECIOS INDEX GAS'!$A$91:$B$103,2,0))</f>
        <v>6.9137333333333328E-2</v>
      </c>
      <c r="F2401" s="8">
        <f>'PRECIOS FIJOS GAS'!$J$60</f>
        <v>0.90332226849315067</v>
      </c>
    </row>
    <row r="2402" spans="1:6">
      <c r="A2402" s="3" t="str">
        <f t="shared" si="1043"/>
        <v>RL02SEPTIEMBRE-25DINAMICA PLUS N2</v>
      </c>
      <c r="B2402" s="41" t="s">
        <v>373</v>
      </c>
      <c r="C2402" s="3" t="s">
        <v>119</v>
      </c>
      <c r="D2402" s="38" t="str">
        <f>W31</f>
        <v>SEPTIEMBRE-25</v>
      </c>
      <c r="E2402" s="58" cm="1">
        <f t="array" ref="E2402">VLOOKUP('.'!D2402,'PRECIOS INDEX GAS'!$J$8:$K$20,2,0)+_xlfn.IFS('.'!B2402="DINAMICA PLUS N1",VLOOKUP('.'!C2402,'PRECIOS INDEX GAS'!$A$59:$B$71,2,0),'.'!B2402="DINAMICA PLUS N2",VLOOKUP('.'!C2402,'PRECIOS INDEX GAS'!$A$75:$B$87,2,0),'.'!B2402="DINAMICA PLUS N3",VLOOKUP('.'!C2402,'PRECIOS INDEX GAS'!$A$91:$B$103,2,0))</f>
        <v>6.3868333333333333E-2</v>
      </c>
      <c r="F2402" s="8">
        <f>'PRECIOS FIJOS GAS'!$J$76</f>
        <v>0.51976062465753425</v>
      </c>
    </row>
    <row r="2403" spans="1:6">
      <c r="A2403" s="3" t="str">
        <f t="shared" si="1043"/>
        <v>RL02SEPTIEMBRE-25DINAMICA PLUS N3</v>
      </c>
      <c r="B2403" s="41" t="s">
        <v>374</v>
      </c>
      <c r="C2403" s="3" t="s">
        <v>119</v>
      </c>
      <c r="D2403" s="38" t="str">
        <f>W31</f>
        <v>SEPTIEMBRE-25</v>
      </c>
      <c r="E2403" s="58" cm="1">
        <f t="array" ref="E2403">VLOOKUP('.'!D2403,'PRECIOS INDEX GAS'!$J$8:$K$20,2,0)+_xlfn.IFS('.'!B2403="DINAMICA PLUS N1",VLOOKUP('.'!C2403,'PRECIOS INDEX GAS'!$A$59:$B$71,2,0),'.'!B2403="DINAMICA PLUS N2",VLOOKUP('.'!C2403,'PRECIOS INDEX GAS'!$A$75:$B$87,2,0),'.'!B2403="DINAMICA PLUS N3",VLOOKUP('.'!C2403,'PRECIOS INDEX GAS'!$A$91:$B$103,2,0))</f>
        <v>5.9340333333333328E-2</v>
      </c>
      <c r="F2403" s="8">
        <f>'PRECIOS FIJOS GAS'!$J$92</f>
        <v>0.41017158356164385</v>
      </c>
    </row>
    <row r="2404" spans="1:6">
      <c r="A2404" s="3" t="str">
        <f t="shared" si="1043"/>
        <v>RL03SEPTIEMBRE-25ESTABLE PLUS N1</v>
      </c>
      <c r="B2404" s="41" t="s">
        <v>73</v>
      </c>
      <c r="C2404" s="3" t="s">
        <v>120</v>
      </c>
      <c r="D2404" s="38" t="str">
        <f>W31</f>
        <v>SEPTIEMBRE-25</v>
      </c>
      <c r="E2404" s="8">
        <f>'PRECIOS FIJOS GAS'!$B$61</f>
        <v>8.1811999999999996E-2</v>
      </c>
      <c r="F2404" s="8">
        <f>'PRECIOS FIJOS GAS'!$J$61</f>
        <v>1.217169008219178</v>
      </c>
    </row>
    <row r="2405" spans="1:6">
      <c r="A2405" s="3" t="str">
        <f t="shared" si="1043"/>
        <v>RL03SEPTIEMBRE-25ESTABLE PLUS N2</v>
      </c>
      <c r="B2405" s="41" t="s">
        <v>74</v>
      </c>
      <c r="C2405" s="3" t="s">
        <v>120</v>
      </c>
      <c r="D2405" s="38" t="str">
        <f>W31</f>
        <v>SEPTIEMBRE-25</v>
      </c>
      <c r="E2405" s="8">
        <f>'PRECIOS FIJOS GAS'!$B$77</f>
        <v>7.6065999999999995E-2</v>
      </c>
      <c r="F2405" s="8">
        <f>'PRECIOS FIJOS GAS'!$J$77</f>
        <v>0.83360736438356164</v>
      </c>
    </row>
    <row r="2406" spans="1:6">
      <c r="A2406" s="3" t="str">
        <f t="shared" si="1043"/>
        <v>RL03SEPTIEMBRE-25ESTABLE PLUS N3</v>
      </c>
      <c r="B2406" s="41" t="s">
        <v>75</v>
      </c>
      <c r="C2406" s="3" t="s">
        <v>120</v>
      </c>
      <c r="D2406" s="38" t="str">
        <f>W31</f>
        <v>SEPTIEMBRE-25</v>
      </c>
      <c r="E2406" s="8">
        <f>'PRECIOS FIJOS GAS'!$B$93</f>
        <v>7.2847999999999996E-2</v>
      </c>
      <c r="F2406" s="8">
        <f>'PRECIOS FIJOS GAS'!$J$93</f>
        <v>0.72401832328767124</v>
      </c>
    </row>
    <row r="2407" spans="1:6">
      <c r="A2407" s="3" t="str">
        <f t="shared" si="1043"/>
        <v>RL03SEPTIEMBRE-25DINAMICA PLUS N1</v>
      </c>
      <c r="B2407" s="41" t="s">
        <v>372</v>
      </c>
      <c r="C2407" s="3" t="s">
        <v>120</v>
      </c>
      <c r="D2407" s="38" t="str">
        <f>W31</f>
        <v>SEPTIEMBRE-25</v>
      </c>
      <c r="E2407" s="58" cm="1">
        <f t="array" ref="E2407">VLOOKUP('.'!D2407,'PRECIOS INDEX GAS'!$J$8:$K$20,2,0)+_xlfn.IFS('.'!B2407="DINAMICA PLUS N1",VLOOKUP('.'!C2407,'PRECIOS INDEX GAS'!$A$59:$B$71,2,0),'.'!B2407="DINAMICA PLUS N2",VLOOKUP('.'!C2407,'PRECIOS INDEX GAS'!$A$75:$B$87,2,0),'.'!B2407="DINAMICA PLUS N3",VLOOKUP('.'!C2407,'PRECIOS INDEX GAS'!$A$91:$B$103,2,0))</f>
        <v>6.4914333333333324E-2</v>
      </c>
      <c r="F2407" s="8">
        <f>'PRECIOS FIJOS GAS'!$J$61</f>
        <v>1.217169008219178</v>
      </c>
    </row>
    <row r="2408" spans="1:6">
      <c r="A2408" s="3" t="str">
        <f t="shared" si="1043"/>
        <v>RL03SEPTIEMBRE-25DINAMICA PLUS N2</v>
      </c>
      <c r="B2408" s="41" t="s">
        <v>373</v>
      </c>
      <c r="C2408" s="3" t="s">
        <v>120</v>
      </c>
      <c r="D2408" s="38" t="str">
        <f>W31</f>
        <v>SEPTIEMBRE-25</v>
      </c>
      <c r="E2408" s="58" cm="1">
        <f t="array" ref="E2408">VLOOKUP('.'!D2408,'PRECIOS INDEX GAS'!$J$8:$K$20,2,0)+_xlfn.IFS('.'!B2408="DINAMICA PLUS N1",VLOOKUP('.'!C2408,'PRECIOS INDEX GAS'!$A$59:$B$71,2,0),'.'!B2408="DINAMICA PLUS N2",VLOOKUP('.'!C2408,'PRECIOS INDEX GAS'!$A$75:$B$87,2,0),'.'!B2408="DINAMICA PLUS N3",VLOOKUP('.'!C2408,'PRECIOS INDEX GAS'!$A$91:$B$103,2,0))</f>
        <v>5.916833333333333E-2</v>
      </c>
      <c r="F2408" s="8">
        <f>'PRECIOS FIJOS GAS'!$J$77</f>
        <v>0.83360736438356164</v>
      </c>
    </row>
    <row r="2409" spans="1:6">
      <c r="A2409" s="3" t="str">
        <f t="shared" si="1043"/>
        <v>RL03SEPTIEMBRE-25DINAMICA PLUS N3</v>
      </c>
      <c r="B2409" s="41" t="s">
        <v>374</v>
      </c>
      <c r="C2409" s="3" t="s">
        <v>120</v>
      </c>
      <c r="D2409" s="38" t="str">
        <f>W31</f>
        <v>SEPTIEMBRE-25</v>
      </c>
      <c r="E2409" s="58" cm="1">
        <f t="array" ref="E2409">VLOOKUP('.'!D2409,'PRECIOS INDEX GAS'!$J$8:$K$20,2,0)+_xlfn.IFS('.'!B2409="DINAMICA PLUS N1",VLOOKUP('.'!C2409,'PRECIOS INDEX GAS'!$A$59:$B$71,2,0),'.'!B2409="DINAMICA PLUS N2",VLOOKUP('.'!C2409,'PRECIOS INDEX GAS'!$A$75:$B$87,2,0),'.'!B2409="DINAMICA PLUS N3",VLOOKUP('.'!C2409,'PRECIOS INDEX GAS'!$A$91:$B$103,2,0))</f>
        <v>5.5950333333333324E-2</v>
      </c>
      <c r="F2409" s="8">
        <f>'PRECIOS FIJOS GAS'!$J$93</f>
        <v>0.72401832328767124</v>
      </c>
    </row>
    <row r="2410" spans="1:6">
      <c r="A2410" s="3" t="str">
        <f>C2410&amp;D2410&amp;B2410</f>
        <v>RL04SEPTIEMBRE-25ESTABLE PLUS N1</v>
      </c>
      <c r="B2410" s="41" t="s">
        <v>73</v>
      </c>
      <c r="C2410" s="3" t="s">
        <v>121</v>
      </c>
      <c r="D2410" s="38" t="str">
        <f>W31</f>
        <v>SEPTIEMBRE-25</v>
      </c>
      <c r="E2410" s="8">
        <f>'PRECIOS FIJOS GAS'!$B$62</f>
        <v>8.4145999999999999E-2</v>
      </c>
      <c r="F2410" s="8">
        <f>'PRECIOS FIJOS GAS'!$J$62</f>
        <v>2.0610361232876713</v>
      </c>
    </row>
    <row r="2411" spans="1:6">
      <c r="A2411" s="3" t="str">
        <f t="shared" ref="A2411:A2427" si="1044">C2411&amp;D2411&amp;B2411</f>
        <v>RL04SEPTIEMBRE-25ESTABLE PLUS N2</v>
      </c>
      <c r="B2411" s="41" t="s">
        <v>74</v>
      </c>
      <c r="C2411" s="3" t="s">
        <v>121</v>
      </c>
      <c r="D2411" s="38" t="str">
        <f>W31</f>
        <v>SEPTIEMBRE-25</v>
      </c>
      <c r="E2411" s="8">
        <f>'PRECIOS FIJOS GAS'!$B$78</f>
        <v>8.0958000000000002E-2</v>
      </c>
      <c r="F2411" s="8">
        <f>'PRECIOS FIJOS GAS'!$J$78</f>
        <v>1.5815840684931508</v>
      </c>
    </row>
    <row r="2412" spans="1:6">
      <c r="A2412" s="3" t="str">
        <f t="shared" si="1044"/>
        <v>RL04SEPTIEMBRE-25ESTABLE PLUS N3</v>
      </c>
      <c r="B2412" s="41" t="s">
        <v>75</v>
      </c>
      <c r="C2412" s="3" t="s">
        <v>121</v>
      </c>
      <c r="D2412" s="38" t="str">
        <f>W31</f>
        <v>SEPTIEMBRE-25</v>
      </c>
      <c r="E2412" s="8">
        <f>'PRECIOS FIJOS GAS'!$B$94</f>
        <v>7.5394000000000003E-2</v>
      </c>
      <c r="F2412" s="8">
        <f>'PRECIOS FIJOS GAS'!$J$94</f>
        <v>1.5404881780821917</v>
      </c>
    </row>
    <row r="2413" spans="1:6">
      <c r="A2413" s="3" t="str">
        <f t="shared" si="1044"/>
        <v>RL04SEPTIEMBRE-25DINAMICA PLUS N1</v>
      </c>
      <c r="B2413" s="41" t="s">
        <v>372</v>
      </c>
      <c r="C2413" s="3" t="s">
        <v>121</v>
      </c>
      <c r="D2413" s="38" t="str">
        <f>W31</f>
        <v>SEPTIEMBRE-25</v>
      </c>
      <c r="E2413" s="58" cm="1">
        <f t="array" ref="E2413">VLOOKUP('.'!D2413,'PRECIOS INDEX GAS'!$J$8:$K$20,2,0)+_xlfn.IFS('.'!B2413="DINAMICA PLUS N1",VLOOKUP('.'!C2413,'PRECIOS INDEX GAS'!$A$59:$B$71,2,0),'.'!B2413="DINAMICA PLUS N2",VLOOKUP('.'!C2413,'PRECIOS INDEX GAS'!$A$75:$B$87,2,0),'.'!B2413="DINAMICA PLUS N3",VLOOKUP('.'!C2413,'PRECIOS INDEX GAS'!$A$91:$B$103,2,0))</f>
        <v>6.7248333333333327E-2</v>
      </c>
      <c r="F2413" s="8">
        <f>'PRECIOS FIJOS GAS'!$J$62</f>
        <v>2.0610361232876713</v>
      </c>
    </row>
    <row r="2414" spans="1:6">
      <c r="A2414" s="3" t="str">
        <f t="shared" si="1044"/>
        <v>RL04SEPTIEMBRE-25DINAMICA PLUS N2</v>
      </c>
      <c r="B2414" s="41" t="s">
        <v>373</v>
      </c>
      <c r="C2414" s="3" t="s">
        <v>121</v>
      </c>
      <c r="D2414" s="38" t="str">
        <f>W31</f>
        <v>SEPTIEMBRE-25</v>
      </c>
      <c r="E2414" s="58" cm="1">
        <f t="array" ref="E2414">VLOOKUP('.'!D2414,'PRECIOS INDEX GAS'!$J$8:$K$20,2,0)+_xlfn.IFS('.'!B2414="DINAMICA PLUS N1",VLOOKUP('.'!C2414,'PRECIOS INDEX GAS'!$A$59:$B$71,2,0),'.'!B2414="DINAMICA PLUS N2",VLOOKUP('.'!C2414,'PRECIOS INDEX GAS'!$A$75:$B$87,2,0),'.'!B2414="DINAMICA PLUS N3",VLOOKUP('.'!C2414,'PRECIOS INDEX GAS'!$A$91:$B$103,2,0))</f>
        <v>6.406033333333333E-2</v>
      </c>
      <c r="F2414" s="8">
        <f>'PRECIOS FIJOS GAS'!$J$78</f>
        <v>1.5815840684931508</v>
      </c>
    </row>
    <row r="2415" spans="1:6">
      <c r="A2415" s="3" t="str">
        <f t="shared" si="1044"/>
        <v>RL04SEPTIEMBRE-25DINAMICA PLUS N3</v>
      </c>
      <c r="B2415" s="41" t="s">
        <v>374</v>
      </c>
      <c r="C2415" s="3" t="s">
        <v>121</v>
      </c>
      <c r="D2415" s="38" t="str">
        <f>W31</f>
        <v>SEPTIEMBRE-25</v>
      </c>
      <c r="E2415" s="58" cm="1">
        <f t="array" ref="E2415">VLOOKUP('.'!D2415,'PRECIOS INDEX GAS'!$J$8:$K$20,2,0)+_xlfn.IFS('.'!B2415="DINAMICA PLUS N1",VLOOKUP('.'!C2415,'PRECIOS INDEX GAS'!$A$59:$B$71,2,0),'.'!B2415="DINAMICA PLUS N2",VLOOKUP('.'!C2415,'PRECIOS INDEX GAS'!$A$75:$B$87,2,0),'.'!B2415="DINAMICA PLUS N3",VLOOKUP('.'!C2415,'PRECIOS INDEX GAS'!$A$91:$B$103,2,0))</f>
        <v>5.8496333333333331E-2</v>
      </c>
      <c r="F2415" s="8">
        <f>'PRECIOS FIJOS GAS'!$J$94</f>
        <v>1.5404881780821917</v>
      </c>
    </row>
    <row r="2416" spans="1:6">
      <c r="A2416" s="3" t="str">
        <f t="shared" si="1044"/>
        <v>RL05SEPTIEMBRE-25ESTABLE PLUS N1</v>
      </c>
      <c r="B2416" s="41" t="s">
        <v>73</v>
      </c>
      <c r="C2416" s="3" t="s">
        <v>407</v>
      </c>
      <c r="D2416" s="38" t="str">
        <f>W31</f>
        <v>SEPTIEMBRE-25</v>
      </c>
      <c r="E2416" s="8">
        <f>'PRECIOS FIJOS GAS'!$B$69</f>
        <v>8.0764000000000002E-2</v>
      </c>
      <c r="F2416" s="8">
        <f>'PRECIOS FIJOS GAS'!$J$63</f>
        <v>8.2120056356164373</v>
      </c>
    </row>
    <row r="2417" spans="1:6">
      <c r="A2417" s="3" t="str">
        <f t="shared" si="1044"/>
        <v>RL05SEPTIEMBRE-25ESTABLE PLUS N2</v>
      </c>
      <c r="B2417" s="41" t="s">
        <v>74</v>
      </c>
      <c r="C2417" s="3" t="s">
        <v>407</v>
      </c>
      <c r="D2417" s="38" t="str">
        <f>W31</f>
        <v>SEPTIEMBRE-25</v>
      </c>
      <c r="E2417" s="8">
        <f>'PRECIOS FIJOS GAS'!$B$85</f>
        <v>8.0198000000000005E-2</v>
      </c>
      <c r="F2417" s="8">
        <f>'PRECIOS FIJOS GAS'!$J$79</f>
        <v>7.7051563205479443</v>
      </c>
    </row>
    <row r="2418" spans="1:6">
      <c r="A2418" s="3" t="str">
        <f t="shared" si="1044"/>
        <v>RL05SEPTIEMBRE-25ESTABLE PLUS N3</v>
      </c>
      <c r="B2418" s="41" t="s">
        <v>75</v>
      </c>
      <c r="C2418" s="3" t="s">
        <v>407</v>
      </c>
      <c r="D2418" s="38" t="str">
        <f>W31</f>
        <v>SEPTIEMBRE-25</v>
      </c>
      <c r="E2418" s="8">
        <f>'PRECIOS FIJOS GAS'!$B$101</f>
        <v>7.6613000000000001E-2</v>
      </c>
      <c r="F2418" s="8">
        <f>'PRECIOS FIJOS GAS'!$J$95</f>
        <v>7.636663169863013</v>
      </c>
    </row>
    <row r="2419" spans="1:6">
      <c r="A2419" s="3" t="str">
        <f t="shared" si="1044"/>
        <v>RL05SEPTIEMBRE-25DINAMICA PLUS N1</v>
      </c>
      <c r="B2419" s="41" t="s">
        <v>372</v>
      </c>
      <c r="C2419" s="3" t="s">
        <v>407</v>
      </c>
      <c r="D2419" s="38" t="str">
        <f>W31</f>
        <v>SEPTIEMBRE-25</v>
      </c>
      <c r="E2419" s="58" cm="1">
        <f t="array" ref="E2419">VLOOKUP('.'!D2419,'PRECIOS INDEX GAS'!$J$8:$K$20,2,0)+_xlfn.IFS('.'!B2419="DINAMICA PLUS N1",VLOOKUP('.'!C2419,'PRECIOS INDEX GAS'!$A$59:$B$71,2,0),'.'!B2419="DINAMICA PLUS N2",VLOOKUP('.'!C2419,'PRECIOS INDEX GAS'!$A$75:$B$87,2,0),'.'!B2419="DINAMICA PLUS N3",VLOOKUP('.'!C2419,'PRECIOS INDEX GAS'!$A$91:$B$103,2,0))</f>
        <v>6.3866333333333331E-2</v>
      </c>
      <c r="F2419" s="8">
        <f>'PRECIOS FIJOS GAS'!$J$63</f>
        <v>8.2120056356164373</v>
      </c>
    </row>
    <row r="2420" spans="1:6">
      <c r="A2420" s="3" t="str">
        <f t="shared" si="1044"/>
        <v>RL05SEPTIEMBRE-25DINAMICA PLUS N2</v>
      </c>
      <c r="B2420" s="41" t="s">
        <v>373</v>
      </c>
      <c r="C2420" s="3" t="s">
        <v>407</v>
      </c>
      <c r="D2420" s="38" t="str">
        <f>W31</f>
        <v>SEPTIEMBRE-25</v>
      </c>
      <c r="E2420" s="58" cm="1">
        <f t="array" ref="E2420">VLOOKUP('.'!D2420,'PRECIOS INDEX GAS'!$J$8:$K$20,2,0)+_xlfn.IFS('.'!B2420="DINAMICA PLUS N1",VLOOKUP('.'!C2420,'PRECIOS INDEX GAS'!$A$59:$B$71,2,0),'.'!B2420="DINAMICA PLUS N2",VLOOKUP('.'!C2420,'PRECIOS INDEX GAS'!$A$75:$B$87,2,0),'.'!B2420="DINAMICA PLUS N3",VLOOKUP('.'!C2420,'PRECIOS INDEX GAS'!$A$91:$B$103,2,0))</f>
        <v>6.330033333333332E-2</v>
      </c>
      <c r="F2420" s="8">
        <f>'PRECIOS FIJOS GAS'!$J$79</f>
        <v>7.7051563205479443</v>
      </c>
    </row>
    <row r="2421" spans="1:6">
      <c r="A2421" s="3" t="str">
        <f t="shared" si="1044"/>
        <v>RL05SEPTIEMBRE-25DINAMICA PLUS N3</v>
      </c>
      <c r="B2421" s="41" t="s">
        <v>374</v>
      </c>
      <c r="C2421" s="3" t="s">
        <v>407</v>
      </c>
      <c r="D2421" s="38" t="str">
        <f>W31</f>
        <v>SEPTIEMBRE-25</v>
      </c>
      <c r="E2421" s="58" cm="1">
        <f t="array" ref="E2421">VLOOKUP('.'!D2421,'PRECIOS INDEX GAS'!$J$8:$K$20,2,0)+_xlfn.IFS('.'!B2421="DINAMICA PLUS N1",VLOOKUP('.'!C2421,'PRECIOS INDEX GAS'!$A$59:$B$71,2,0),'.'!B2421="DINAMICA PLUS N2",VLOOKUP('.'!C2421,'PRECIOS INDEX GAS'!$A$75:$B$87,2,0),'.'!B2421="DINAMICA PLUS N3",VLOOKUP('.'!C2421,'PRECIOS INDEX GAS'!$A$91:$B$103,2,0))</f>
        <v>5.9715333333333329E-2</v>
      </c>
      <c r="F2421" s="8">
        <f>'PRECIOS FIJOS GAS'!$J$95</f>
        <v>7.636663169863013</v>
      </c>
    </row>
    <row r="2422" spans="1:6">
      <c r="A2422" s="3" t="str">
        <f t="shared" si="1044"/>
        <v>RL06SEPTIEMBRE-25ESTABLE PLUS N1</v>
      </c>
      <c r="B2422" s="41" t="s">
        <v>73</v>
      </c>
      <c r="C2422" s="3" t="s">
        <v>408</v>
      </c>
      <c r="D2422" s="38" t="str">
        <f>W31</f>
        <v>SEPTIEMBRE-25</v>
      </c>
      <c r="E2422" s="8">
        <f>'PRECIOS FIJOS GAS'!$B$70</f>
        <v>7.3663000000000006E-2</v>
      </c>
      <c r="F2422" s="8">
        <f>'PRECIOS FIJOS GAS'!$J$64</f>
        <v>36.893757627397264</v>
      </c>
    </row>
    <row r="2423" spans="1:6">
      <c r="A2423" s="3" t="str">
        <f t="shared" si="1044"/>
        <v>RL06SEPTIEMBRE-25ESTABLE PLUS N2</v>
      </c>
      <c r="B2423" s="41" t="s">
        <v>74</v>
      </c>
      <c r="C2423" s="3" t="s">
        <v>408</v>
      </c>
      <c r="D2423" s="38" t="str">
        <f>W31</f>
        <v>SEPTIEMBRE-25</v>
      </c>
      <c r="E2423" s="8">
        <f>'PRECIOS FIJOS GAS'!$B$86</f>
        <v>7.0808999999999997E-2</v>
      </c>
      <c r="F2423" s="8">
        <f>'PRECIOS FIJOS GAS'!$J$80</f>
        <v>36.386908312328771</v>
      </c>
    </row>
    <row r="2424" spans="1:6">
      <c r="A2424" s="3" t="str">
        <f t="shared" si="1044"/>
        <v>RL06SEPTIEMBRE-25ESTABLE PLUS N3</v>
      </c>
      <c r="B2424" s="41" t="s">
        <v>75</v>
      </c>
      <c r="C2424" s="3" t="s">
        <v>408</v>
      </c>
      <c r="D2424" s="38" t="str">
        <f>W31</f>
        <v>SEPTIEMBRE-25</v>
      </c>
      <c r="E2424" s="8">
        <f>'PRECIOS FIJOS GAS'!$B$102</f>
        <v>6.8442000000000003E-2</v>
      </c>
      <c r="F2424" s="8">
        <f>'PRECIOS FIJOS GAS'!$J$96</f>
        <v>36.318415161643834</v>
      </c>
    </row>
    <row r="2425" spans="1:6">
      <c r="A2425" s="3" t="str">
        <f t="shared" si="1044"/>
        <v>RL06SEPTIEMBRE-25DINAMICA PLUS N1</v>
      </c>
      <c r="B2425" s="41" t="s">
        <v>372</v>
      </c>
      <c r="C2425" s="3" t="s">
        <v>408</v>
      </c>
      <c r="D2425" s="38" t="str">
        <f>W31</f>
        <v>SEPTIEMBRE-25</v>
      </c>
      <c r="E2425" s="58" cm="1">
        <f t="array" ref="E2425">VLOOKUP('.'!D2425,'PRECIOS INDEX GAS'!$J$8:$K$20,2,0)+_xlfn.IFS('.'!B2425="DINAMICA PLUS N1",VLOOKUP('.'!C2425,'PRECIOS INDEX GAS'!$A$59:$B$71,2,0),'.'!B2425="DINAMICA PLUS N2",VLOOKUP('.'!C2425,'PRECIOS INDEX GAS'!$A$75:$B$87,2,0),'.'!B2425="DINAMICA PLUS N3",VLOOKUP('.'!C2425,'PRECIOS INDEX GAS'!$A$91:$B$103,2,0))</f>
        <v>5.6765333333333327E-2</v>
      </c>
      <c r="F2425" s="8">
        <f>'PRECIOS FIJOS GAS'!$J$64</f>
        <v>36.893757627397264</v>
      </c>
    </row>
    <row r="2426" spans="1:6">
      <c r="A2426" s="3" t="str">
        <f t="shared" si="1044"/>
        <v>RL06SEPTIEMBRE-25DINAMICA PLUS N2</v>
      </c>
      <c r="B2426" s="41" t="s">
        <v>373</v>
      </c>
      <c r="C2426" s="3" t="s">
        <v>408</v>
      </c>
      <c r="D2426" s="38" t="str">
        <f>W31</f>
        <v>SEPTIEMBRE-25</v>
      </c>
      <c r="E2426" s="58" cm="1">
        <f t="array" ref="E2426">VLOOKUP('.'!D2426,'PRECIOS INDEX GAS'!$J$8:$K$20,2,0)+_xlfn.IFS('.'!B2426="DINAMICA PLUS N1",VLOOKUP('.'!C2426,'PRECIOS INDEX GAS'!$A$59:$B$71,2,0),'.'!B2426="DINAMICA PLUS N2",VLOOKUP('.'!C2426,'PRECIOS INDEX GAS'!$A$75:$B$87,2,0),'.'!B2426="DINAMICA PLUS N3",VLOOKUP('.'!C2426,'PRECIOS INDEX GAS'!$A$91:$B$103,2,0))</f>
        <v>5.3911333333333325E-2</v>
      </c>
      <c r="F2426" s="8">
        <f>'PRECIOS FIJOS GAS'!$J$80</f>
        <v>36.386908312328771</v>
      </c>
    </row>
    <row r="2427" spans="1:6">
      <c r="A2427" s="3" t="str">
        <f t="shared" si="1044"/>
        <v>RL06SEPTIEMBRE-25DINAMICA PLUS N3</v>
      </c>
      <c r="B2427" s="41" t="s">
        <v>374</v>
      </c>
      <c r="C2427" s="3" t="s">
        <v>408</v>
      </c>
      <c r="D2427" s="38" t="str">
        <f>W31</f>
        <v>SEPTIEMBRE-25</v>
      </c>
      <c r="E2427" s="58" cm="1">
        <f t="array" ref="E2427">VLOOKUP('.'!D2427,'PRECIOS INDEX GAS'!$J$8:$K$20,2,0)+_xlfn.IFS('.'!B2427="DINAMICA PLUS N1",VLOOKUP('.'!C2427,'PRECIOS INDEX GAS'!$A$59:$B$71,2,0),'.'!B2427="DINAMICA PLUS N2",VLOOKUP('.'!C2427,'PRECIOS INDEX GAS'!$A$75:$B$87,2,0),'.'!B2427="DINAMICA PLUS N3",VLOOKUP('.'!C2427,'PRECIOS INDEX GAS'!$A$91:$B$103,2,0))</f>
        <v>5.1544333333333331E-2</v>
      </c>
      <c r="F2427" s="8">
        <f>'PRECIOS FIJOS GAS'!$J$96</f>
        <v>36.318415161643834</v>
      </c>
    </row>
    <row r="2428" spans="1:6">
      <c r="A2428" s="3" t="str">
        <f>C2428&amp;D2428&amp;B2428</f>
        <v>RL01OCTUBRE-25ESTABLE PLUS N1</v>
      </c>
      <c r="B2428" s="41" t="s">
        <v>73</v>
      </c>
      <c r="C2428" s="3" t="s">
        <v>118</v>
      </c>
      <c r="D2428" s="38" t="str">
        <f>W32</f>
        <v>OCTUBRE-25</v>
      </c>
      <c r="E2428" s="8">
        <f>'PRECIOS FIJOS GAS'!$B$59</f>
        <v>9.0021000000000004E-2</v>
      </c>
      <c r="F2428" s="8">
        <f>'PRECIOS FIJOS GAS'!$J$59</f>
        <v>0.78566396164383556</v>
      </c>
    </row>
    <row r="2429" spans="1:6">
      <c r="A2429" s="3" t="str">
        <f t="shared" ref="A2429:A2445" si="1045">C2429&amp;D2429&amp;B2429</f>
        <v>RL01OCTUBRE-25ESTABLE PLUS N2</v>
      </c>
      <c r="B2429" s="41" t="s">
        <v>74</v>
      </c>
      <c r="C2429" s="3" t="s">
        <v>118</v>
      </c>
      <c r="D2429" s="38" t="str">
        <f>W32</f>
        <v>OCTUBRE-25</v>
      </c>
      <c r="E2429" s="8">
        <f>'PRECIOS FIJOS GAS'!$B$75</f>
        <v>8.2915000000000003E-2</v>
      </c>
      <c r="F2429" s="8">
        <f>'PRECIOS FIJOS GAS'!$J$75</f>
        <v>0.4021023178082192</v>
      </c>
    </row>
    <row r="2430" spans="1:6">
      <c r="A2430" s="3" t="str">
        <f t="shared" si="1045"/>
        <v>RL01OCTUBRE-25ESTABLE PLUS N3</v>
      </c>
      <c r="B2430" s="41" t="s">
        <v>75</v>
      </c>
      <c r="C2430" s="3" t="s">
        <v>118</v>
      </c>
      <c r="D2430" s="38" t="str">
        <f>W32</f>
        <v>OCTUBRE-25</v>
      </c>
      <c r="E2430" s="8">
        <f>'PRECIOS FIJOS GAS'!$B$91</f>
        <v>7.7473E-2</v>
      </c>
      <c r="F2430" s="8">
        <f>'PRECIOS FIJOS GAS'!$J$91</f>
        <v>0.2925132767123288</v>
      </c>
    </row>
    <row r="2431" spans="1:6">
      <c r="A2431" s="3" t="str">
        <f t="shared" si="1045"/>
        <v>RL01OCTUBRE-25DINAMICA PLUS N1</v>
      </c>
      <c r="B2431" s="41" t="s">
        <v>372</v>
      </c>
      <c r="C2431" s="3" t="s">
        <v>118</v>
      </c>
      <c r="D2431" s="38" t="str">
        <f>W32</f>
        <v>OCTUBRE-25</v>
      </c>
      <c r="E2431" s="58" cm="1">
        <f t="array" ref="E2431">VLOOKUP('.'!D2431,'PRECIOS INDEX GAS'!$J$8:$K$20,2,0)+_xlfn.IFS('.'!B2431="DINAMICA PLUS N1",VLOOKUP('.'!C2431,'PRECIOS INDEX GAS'!$A$59:$B$71,2,0),'.'!B2431="DINAMICA PLUS N2",VLOOKUP('.'!C2431,'PRECIOS INDEX GAS'!$A$75:$B$87,2,0),'.'!B2431="DINAMICA PLUS N3",VLOOKUP('.'!C2431,'PRECIOS INDEX GAS'!$A$91:$B$103,2,0))</f>
        <v>7.2487129032258069E-2</v>
      </c>
      <c r="F2431" s="8">
        <f>'PRECIOS FIJOS GAS'!$J$59</f>
        <v>0.78566396164383556</v>
      </c>
    </row>
    <row r="2432" spans="1:6">
      <c r="A2432" s="3" t="str">
        <f t="shared" si="1045"/>
        <v>RL01OCTUBRE-25DINAMICA PLUS N2</v>
      </c>
      <c r="B2432" s="41" t="s">
        <v>373</v>
      </c>
      <c r="C2432" s="3" t="s">
        <v>118</v>
      </c>
      <c r="D2432" s="38" t="str">
        <f>W32</f>
        <v>OCTUBRE-25</v>
      </c>
      <c r="E2432" s="58" cm="1">
        <f t="array" ref="E2432">VLOOKUP('.'!D2432,'PRECIOS INDEX GAS'!$J$8:$K$20,2,0)+_xlfn.IFS('.'!B2432="DINAMICA PLUS N1",VLOOKUP('.'!C2432,'PRECIOS INDEX GAS'!$A$59:$B$71,2,0),'.'!B2432="DINAMICA PLUS N2",VLOOKUP('.'!C2432,'PRECIOS INDEX GAS'!$A$75:$B$87,2,0),'.'!B2432="DINAMICA PLUS N3",VLOOKUP('.'!C2432,'PRECIOS INDEX GAS'!$A$91:$B$103,2,0))</f>
        <v>6.5381129032258067E-2</v>
      </c>
      <c r="F2432" s="8">
        <f>'PRECIOS FIJOS GAS'!$J$75</f>
        <v>0.4021023178082192</v>
      </c>
    </row>
    <row r="2433" spans="1:6">
      <c r="A2433" s="3" t="str">
        <f t="shared" si="1045"/>
        <v>RL01OCTUBRE-25DINAMICA PLUS N3</v>
      </c>
      <c r="B2433" s="41" t="s">
        <v>374</v>
      </c>
      <c r="C2433" s="3" t="s">
        <v>118</v>
      </c>
      <c r="D2433" s="38" t="str">
        <f>W32</f>
        <v>OCTUBRE-25</v>
      </c>
      <c r="E2433" s="58" cm="1">
        <f t="array" ref="E2433">VLOOKUP('.'!D2433,'PRECIOS INDEX GAS'!$J$8:$K$20,2,0)+_xlfn.IFS('.'!B2433="DINAMICA PLUS N1",VLOOKUP('.'!C2433,'PRECIOS INDEX GAS'!$A$59:$B$71,2,0),'.'!B2433="DINAMICA PLUS N2",VLOOKUP('.'!C2433,'PRECIOS INDEX GAS'!$A$75:$B$87,2,0),'.'!B2433="DINAMICA PLUS N3",VLOOKUP('.'!C2433,'PRECIOS INDEX GAS'!$A$91:$B$103,2,0))</f>
        <v>5.9939129032258065E-2</v>
      </c>
      <c r="F2433" s="8">
        <f>'PRECIOS FIJOS GAS'!$J$91</f>
        <v>0.2925132767123288</v>
      </c>
    </row>
    <row r="2434" spans="1:6">
      <c r="A2434" s="3" t="str">
        <f t="shared" si="1045"/>
        <v>RL02OCTUBRE-25ESTABLE PLUS N1</v>
      </c>
      <c r="B2434" s="41" t="s">
        <v>73</v>
      </c>
      <c r="C2434" s="3" t="s">
        <v>119</v>
      </c>
      <c r="D2434" s="38" t="str">
        <f>W32</f>
        <v>OCTUBRE-25</v>
      </c>
      <c r="E2434" s="8">
        <f>'PRECIOS FIJOS GAS'!$B$60</f>
        <v>8.6035E-2</v>
      </c>
      <c r="F2434" s="8">
        <f>'PRECIOS FIJOS GAS'!$J$60</f>
        <v>0.90332226849315067</v>
      </c>
    </row>
    <row r="2435" spans="1:6">
      <c r="A2435" s="3" t="str">
        <f t="shared" si="1045"/>
        <v>RL02OCTUBRE-25ESTABLE PLUS N2</v>
      </c>
      <c r="B2435" s="41" t="s">
        <v>74</v>
      </c>
      <c r="C2435" s="3" t="s">
        <v>119</v>
      </c>
      <c r="D2435" s="38" t="str">
        <f>W32</f>
        <v>OCTUBRE-25</v>
      </c>
      <c r="E2435" s="8">
        <f>'PRECIOS FIJOS GAS'!$B$76</f>
        <v>8.0766000000000004E-2</v>
      </c>
      <c r="F2435" s="8">
        <f>'PRECIOS FIJOS GAS'!$J$76</f>
        <v>0.51976062465753425</v>
      </c>
    </row>
    <row r="2436" spans="1:6">
      <c r="A2436" s="3" t="str">
        <f t="shared" si="1045"/>
        <v>RL02OCTUBRE-25ESTABLE PLUS N3</v>
      </c>
      <c r="B2436" s="41" t="s">
        <v>75</v>
      </c>
      <c r="C2436" s="3" t="s">
        <v>119</v>
      </c>
      <c r="D2436" s="38" t="str">
        <f>W32</f>
        <v>OCTUBRE-25</v>
      </c>
      <c r="E2436" s="8">
        <f>'PRECIOS FIJOS GAS'!$B$92</f>
        <v>7.6238E-2</v>
      </c>
      <c r="F2436" s="8">
        <f>'PRECIOS FIJOS GAS'!$J$92</f>
        <v>0.41017158356164385</v>
      </c>
    </row>
    <row r="2437" spans="1:6">
      <c r="A2437" s="3" t="str">
        <f t="shared" si="1045"/>
        <v>RL02OCTUBRE-25DINAMICA PLUS N1</v>
      </c>
      <c r="B2437" s="41" t="s">
        <v>372</v>
      </c>
      <c r="C2437" s="3" t="s">
        <v>119</v>
      </c>
      <c r="D2437" s="38" t="str">
        <f>W32</f>
        <v>OCTUBRE-25</v>
      </c>
      <c r="E2437" s="58" cm="1">
        <f t="array" ref="E2437">VLOOKUP('.'!D2437,'PRECIOS INDEX GAS'!$J$8:$K$20,2,0)+_xlfn.IFS('.'!B2437="DINAMICA PLUS N1",VLOOKUP('.'!C2437,'PRECIOS INDEX GAS'!$A$59:$B$71,2,0),'.'!B2437="DINAMICA PLUS N2",VLOOKUP('.'!C2437,'PRECIOS INDEX GAS'!$A$75:$B$87,2,0),'.'!B2437="DINAMICA PLUS N3",VLOOKUP('.'!C2437,'PRECIOS INDEX GAS'!$A$91:$B$103,2,0))</f>
        <v>6.8501129032258065E-2</v>
      </c>
      <c r="F2437" s="8">
        <f>'PRECIOS FIJOS GAS'!$J$60</f>
        <v>0.90332226849315067</v>
      </c>
    </row>
    <row r="2438" spans="1:6">
      <c r="A2438" s="3" t="str">
        <f t="shared" si="1045"/>
        <v>RL02OCTUBRE-25DINAMICA PLUS N2</v>
      </c>
      <c r="B2438" s="41" t="s">
        <v>373</v>
      </c>
      <c r="C2438" s="3" t="s">
        <v>119</v>
      </c>
      <c r="D2438" s="38" t="str">
        <f>W32</f>
        <v>OCTUBRE-25</v>
      </c>
      <c r="E2438" s="58" cm="1">
        <f t="array" ref="E2438">VLOOKUP('.'!D2438,'PRECIOS INDEX GAS'!$J$8:$K$20,2,0)+_xlfn.IFS('.'!B2438="DINAMICA PLUS N1",VLOOKUP('.'!C2438,'PRECIOS INDEX GAS'!$A$59:$B$71,2,0),'.'!B2438="DINAMICA PLUS N2",VLOOKUP('.'!C2438,'PRECIOS INDEX GAS'!$A$75:$B$87,2,0),'.'!B2438="DINAMICA PLUS N3",VLOOKUP('.'!C2438,'PRECIOS INDEX GAS'!$A$91:$B$103,2,0))</f>
        <v>6.3232129032258055E-2</v>
      </c>
      <c r="F2438" s="8">
        <f>'PRECIOS FIJOS GAS'!$J$76</f>
        <v>0.51976062465753425</v>
      </c>
    </row>
    <row r="2439" spans="1:6">
      <c r="A2439" s="3" t="str">
        <f t="shared" si="1045"/>
        <v>RL02OCTUBRE-25DINAMICA PLUS N3</v>
      </c>
      <c r="B2439" s="41" t="s">
        <v>374</v>
      </c>
      <c r="C2439" s="3" t="s">
        <v>119</v>
      </c>
      <c r="D2439" s="38" t="str">
        <f>W32</f>
        <v>OCTUBRE-25</v>
      </c>
      <c r="E2439" s="58" cm="1">
        <f t="array" ref="E2439">VLOOKUP('.'!D2439,'PRECIOS INDEX GAS'!$J$8:$K$20,2,0)+_xlfn.IFS('.'!B2439="DINAMICA PLUS N1",VLOOKUP('.'!C2439,'PRECIOS INDEX GAS'!$A$59:$B$71,2,0),'.'!B2439="DINAMICA PLUS N2",VLOOKUP('.'!C2439,'PRECIOS INDEX GAS'!$A$75:$B$87,2,0),'.'!B2439="DINAMICA PLUS N3",VLOOKUP('.'!C2439,'PRECIOS INDEX GAS'!$A$91:$B$103,2,0))</f>
        <v>5.8704129032258065E-2</v>
      </c>
      <c r="F2439" s="8">
        <f>'PRECIOS FIJOS GAS'!$J$92</f>
        <v>0.41017158356164385</v>
      </c>
    </row>
    <row r="2440" spans="1:6">
      <c r="A2440" s="3" t="str">
        <f t="shared" si="1045"/>
        <v>RL03OCTUBRE-25ESTABLE PLUS N1</v>
      </c>
      <c r="B2440" s="41" t="s">
        <v>73</v>
      </c>
      <c r="C2440" s="3" t="s">
        <v>120</v>
      </c>
      <c r="D2440" s="38" t="str">
        <f>W32</f>
        <v>OCTUBRE-25</v>
      </c>
      <c r="E2440" s="8">
        <f>'PRECIOS FIJOS GAS'!$B$61</f>
        <v>8.1811999999999996E-2</v>
      </c>
      <c r="F2440" s="8">
        <f>'PRECIOS FIJOS GAS'!$J$61</f>
        <v>1.217169008219178</v>
      </c>
    </row>
    <row r="2441" spans="1:6">
      <c r="A2441" s="3" t="str">
        <f t="shared" si="1045"/>
        <v>RL03OCTUBRE-25ESTABLE PLUS N2</v>
      </c>
      <c r="B2441" s="41" t="s">
        <v>74</v>
      </c>
      <c r="C2441" s="3" t="s">
        <v>120</v>
      </c>
      <c r="D2441" s="38" t="str">
        <f>W32</f>
        <v>OCTUBRE-25</v>
      </c>
      <c r="E2441" s="8">
        <f>'PRECIOS FIJOS GAS'!$B$77</f>
        <v>7.6065999999999995E-2</v>
      </c>
      <c r="F2441" s="8">
        <f>'PRECIOS FIJOS GAS'!$J$77</f>
        <v>0.83360736438356164</v>
      </c>
    </row>
    <row r="2442" spans="1:6">
      <c r="A2442" s="3" t="str">
        <f t="shared" si="1045"/>
        <v>RL03OCTUBRE-25ESTABLE PLUS N3</v>
      </c>
      <c r="B2442" s="41" t="s">
        <v>75</v>
      </c>
      <c r="C2442" s="3" t="s">
        <v>120</v>
      </c>
      <c r="D2442" s="38" t="str">
        <f>W32</f>
        <v>OCTUBRE-25</v>
      </c>
      <c r="E2442" s="8">
        <f>'PRECIOS FIJOS GAS'!$B$93</f>
        <v>7.2847999999999996E-2</v>
      </c>
      <c r="F2442" s="8">
        <f>'PRECIOS FIJOS GAS'!$J$93</f>
        <v>0.72401832328767124</v>
      </c>
    </row>
    <row r="2443" spans="1:6">
      <c r="A2443" s="3" t="str">
        <f t="shared" si="1045"/>
        <v>RL03OCTUBRE-25DINAMICA PLUS N1</v>
      </c>
      <c r="B2443" s="41" t="s">
        <v>372</v>
      </c>
      <c r="C2443" s="3" t="s">
        <v>120</v>
      </c>
      <c r="D2443" s="38" t="str">
        <f>W32</f>
        <v>OCTUBRE-25</v>
      </c>
      <c r="E2443" s="58" cm="1">
        <f t="array" ref="E2443">VLOOKUP('.'!D2443,'PRECIOS INDEX GAS'!$J$8:$K$20,2,0)+_xlfn.IFS('.'!B2443="DINAMICA PLUS N1",VLOOKUP('.'!C2443,'PRECIOS INDEX GAS'!$A$59:$B$71,2,0),'.'!B2443="DINAMICA PLUS N2",VLOOKUP('.'!C2443,'PRECIOS INDEX GAS'!$A$75:$B$87,2,0),'.'!B2443="DINAMICA PLUS N3",VLOOKUP('.'!C2443,'PRECIOS INDEX GAS'!$A$91:$B$103,2,0))</f>
        <v>6.4278129032258075E-2</v>
      </c>
      <c r="F2443" s="8">
        <f>'PRECIOS FIJOS GAS'!$J$61</f>
        <v>1.217169008219178</v>
      </c>
    </row>
    <row r="2444" spans="1:6">
      <c r="A2444" s="3" t="str">
        <f t="shared" si="1045"/>
        <v>RL03OCTUBRE-25DINAMICA PLUS N2</v>
      </c>
      <c r="B2444" s="41" t="s">
        <v>373</v>
      </c>
      <c r="C2444" s="3" t="s">
        <v>120</v>
      </c>
      <c r="D2444" s="38" t="str">
        <f>W32</f>
        <v>OCTUBRE-25</v>
      </c>
      <c r="E2444" s="58" cm="1">
        <f t="array" ref="E2444">VLOOKUP('.'!D2444,'PRECIOS INDEX GAS'!$J$8:$K$20,2,0)+_xlfn.IFS('.'!B2444="DINAMICA PLUS N1",VLOOKUP('.'!C2444,'PRECIOS INDEX GAS'!$A$59:$B$71,2,0),'.'!B2444="DINAMICA PLUS N2",VLOOKUP('.'!C2444,'PRECIOS INDEX GAS'!$A$75:$B$87,2,0),'.'!B2444="DINAMICA PLUS N3",VLOOKUP('.'!C2444,'PRECIOS INDEX GAS'!$A$91:$B$103,2,0))</f>
        <v>5.8532129032258066E-2</v>
      </c>
      <c r="F2444" s="8">
        <f>'PRECIOS FIJOS GAS'!$J$77</f>
        <v>0.83360736438356164</v>
      </c>
    </row>
    <row r="2445" spans="1:6">
      <c r="A2445" s="3" t="str">
        <f t="shared" si="1045"/>
        <v>RL03OCTUBRE-25DINAMICA PLUS N3</v>
      </c>
      <c r="B2445" s="41" t="s">
        <v>374</v>
      </c>
      <c r="C2445" s="3" t="s">
        <v>120</v>
      </c>
      <c r="D2445" s="38" t="str">
        <f>W32</f>
        <v>OCTUBRE-25</v>
      </c>
      <c r="E2445" s="58" cm="1">
        <f t="array" ref="E2445">VLOOKUP('.'!D2445,'PRECIOS INDEX GAS'!$J$8:$K$20,2,0)+_xlfn.IFS('.'!B2445="DINAMICA PLUS N1",VLOOKUP('.'!C2445,'PRECIOS INDEX GAS'!$A$59:$B$71,2,0),'.'!B2445="DINAMICA PLUS N2",VLOOKUP('.'!C2445,'PRECIOS INDEX GAS'!$A$75:$B$87,2,0),'.'!B2445="DINAMICA PLUS N3",VLOOKUP('.'!C2445,'PRECIOS INDEX GAS'!$A$91:$B$103,2,0))</f>
        <v>5.5314129032258061E-2</v>
      </c>
      <c r="F2445" s="8">
        <f>'PRECIOS FIJOS GAS'!$J$93</f>
        <v>0.72401832328767124</v>
      </c>
    </row>
    <row r="2446" spans="1:6">
      <c r="A2446" s="3" t="str">
        <f>C2446&amp;D2446&amp;B2446</f>
        <v>RL04OCTUBRE-25ESTABLE PLUS N1</v>
      </c>
      <c r="B2446" s="41" t="s">
        <v>73</v>
      </c>
      <c r="C2446" s="3" t="s">
        <v>121</v>
      </c>
      <c r="D2446" s="38" t="str">
        <f>W32</f>
        <v>OCTUBRE-25</v>
      </c>
      <c r="E2446" s="8">
        <f>'PRECIOS FIJOS GAS'!$B$62</f>
        <v>8.4145999999999999E-2</v>
      </c>
      <c r="F2446" s="8">
        <f>'PRECIOS FIJOS GAS'!$J$62</f>
        <v>2.0610361232876713</v>
      </c>
    </row>
    <row r="2447" spans="1:6">
      <c r="A2447" s="3" t="str">
        <f t="shared" ref="A2447:A2463" si="1046">C2447&amp;D2447&amp;B2447</f>
        <v>RL04OCTUBRE-25ESTABLE PLUS N2</v>
      </c>
      <c r="B2447" s="41" t="s">
        <v>74</v>
      </c>
      <c r="C2447" s="3" t="s">
        <v>121</v>
      </c>
      <c r="D2447" s="38" t="str">
        <f>W32</f>
        <v>OCTUBRE-25</v>
      </c>
      <c r="E2447" s="8">
        <f>'PRECIOS FIJOS GAS'!$B$78</f>
        <v>8.0958000000000002E-2</v>
      </c>
      <c r="F2447" s="8">
        <f>'PRECIOS FIJOS GAS'!$J$78</f>
        <v>1.5815840684931508</v>
      </c>
    </row>
    <row r="2448" spans="1:6">
      <c r="A2448" s="3" t="str">
        <f t="shared" si="1046"/>
        <v>RL04OCTUBRE-25ESTABLE PLUS N3</v>
      </c>
      <c r="B2448" s="41" t="s">
        <v>75</v>
      </c>
      <c r="C2448" s="3" t="s">
        <v>121</v>
      </c>
      <c r="D2448" s="38" t="str">
        <f>W32</f>
        <v>OCTUBRE-25</v>
      </c>
      <c r="E2448" s="8">
        <f>'PRECIOS FIJOS GAS'!$B$94</f>
        <v>7.5394000000000003E-2</v>
      </c>
      <c r="F2448" s="8">
        <f>'PRECIOS FIJOS GAS'!$J$94</f>
        <v>1.5404881780821917</v>
      </c>
    </row>
    <row r="2449" spans="1:6">
      <c r="A2449" s="3" t="str">
        <f t="shared" si="1046"/>
        <v>RL04OCTUBRE-25DINAMICA PLUS N1</v>
      </c>
      <c r="B2449" s="41" t="s">
        <v>372</v>
      </c>
      <c r="C2449" s="3" t="s">
        <v>121</v>
      </c>
      <c r="D2449" s="38" t="str">
        <f>W32</f>
        <v>OCTUBRE-25</v>
      </c>
      <c r="E2449" s="58" cm="1">
        <f t="array" ref="E2449">VLOOKUP('.'!D2449,'PRECIOS INDEX GAS'!$J$8:$K$20,2,0)+_xlfn.IFS('.'!B2449="DINAMICA PLUS N1",VLOOKUP('.'!C2449,'PRECIOS INDEX GAS'!$A$59:$B$71,2,0),'.'!B2449="DINAMICA PLUS N2",VLOOKUP('.'!C2449,'PRECIOS INDEX GAS'!$A$75:$B$87,2,0),'.'!B2449="DINAMICA PLUS N3",VLOOKUP('.'!C2449,'PRECIOS INDEX GAS'!$A$91:$B$103,2,0))</f>
        <v>6.6612129032258063E-2</v>
      </c>
      <c r="F2449" s="8">
        <f>'PRECIOS FIJOS GAS'!$J$62</f>
        <v>2.0610361232876713</v>
      </c>
    </row>
    <row r="2450" spans="1:6">
      <c r="A2450" s="3" t="str">
        <f t="shared" si="1046"/>
        <v>RL04OCTUBRE-25DINAMICA PLUS N2</v>
      </c>
      <c r="B2450" s="41" t="s">
        <v>373</v>
      </c>
      <c r="C2450" s="3" t="s">
        <v>121</v>
      </c>
      <c r="D2450" s="38" t="str">
        <f>W32</f>
        <v>OCTUBRE-25</v>
      </c>
      <c r="E2450" s="58" cm="1">
        <f t="array" ref="E2450">VLOOKUP('.'!D2450,'PRECIOS INDEX GAS'!$J$8:$K$20,2,0)+_xlfn.IFS('.'!B2450="DINAMICA PLUS N1",VLOOKUP('.'!C2450,'PRECIOS INDEX GAS'!$A$59:$B$71,2,0),'.'!B2450="DINAMICA PLUS N2",VLOOKUP('.'!C2450,'PRECIOS INDEX GAS'!$A$75:$B$87,2,0),'.'!B2450="DINAMICA PLUS N3",VLOOKUP('.'!C2450,'PRECIOS INDEX GAS'!$A$91:$B$103,2,0))</f>
        <v>6.3424129032258067E-2</v>
      </c>
      <c r="F2450" s="8">
        <f>'PRECIOS FIJOS GAS'!$J$78</f>
        <v>1.5815840684931508</v>
      </c>
    </row>
    <row r="2451" spans="1:6">
      <c r="A2451" s="3" t="str">
        <f t="shared" si="1046"/>
        <v>RL04OCTUBRE-25DINAMICA PLUS N3</v>
      </c>
      <c r="B2451" s="41" t="s">
        <v>374</v>
      </c>
      <c r="C2451" s="3" t="s">
        <v>121</v>
      </c>
      <c r="D2451" s="38" t="str">
        <f>W32</f>
        <v>OCTUBRE-25</v>
      </c>
      <c r="E2451" s="58" cm="1">
        <f t="array" ref="E2451">VLOOKUP('.'!D2451,'PRECIOS INDEX GAS'!$J$8:$K$20,2,0)+_xlfn.IFS('.'!B2451="DINAMICA PLUS N1",VLOOKUP('.'!C2451,'PRECIOS INDEX GAS'!$A$59:$B$71,2,0),'.'!B2451="DINAMICA PLUS N2",VLOOKUP('.'!C2451,'PRECIOS INDEX GAS'!$A$75:$B$87,2,0),'.'!B2451="DINAMICA PLUS N3",VLOOKUP('.'!C2451,'PRECIOS INDEX GAS'!$A$91:$B$103,2,0))</f>
        <v>5.7860129032258067E-2</v>
      </c>
      <c r="F2451" s="8">
        <f>'PRECIOS FIJOS GAS'!$J$94</f>
        <v>1.5404881780821917</v>
      </c>
    </row>
    <row r="2452" spans="1:6">
      <c r="A2452" s="3" t="str">
        <f t="shared" si="1046"/>
        <v>RL05OCTUBRE-25ESTABLE PLUS N1</v>
      </c>
      <c r="B2452" s="41" t="s">
        <v>73</v>
      </c>
      <c r="C2452" s="3" t="s">
        <v>407</v>
      </c>
      <c r="D2452" s="38" t="str">
        <f>W32</f>
        <v>OCTUBRE-25</v>
      </c>
      <c r="E2452" s="8">
        <f>'PRECIOS FIJOS GAS'!$B$69</f>
        <v>8.0764000000000002E-2</v>
      </c>
      <c r="F2452" s="8">
        <f>'PRECIOS FIJOS GAS'!$J$63</f>
        <v>8.2120056356164373</v>
      </c>
    </row>
    <row r="2453" spans="1:6">
      <c r="A2453" s="3" t="str">
        <f t="shared" si="1046"/>
        <v>RL05OCTUBRE-25ESTABLE PLUS N2</v>
      </c>
      <c r="B2453" s="41" t="s">
        <v>74</v>
      </c>
      <c r="C2453" s="3" t="s">
        <v>407</v>
      </c>
      <c r="D2453" s="38" t="str">
        <f>W32</f>
        <v>OCTUBRE-25</v>
      </c>
      <c r="E2453" s="8">
        <f>'PRECIOS FIJOS GAS'!$B$85</f>
        <v>8.0198000000000005E-2</v>
      </c>
      <c r="F2453" s="8">
        <f>'PRECIOS FIJOS GAS'!$J$79</f>
        <v>7.7051563205479443</v>
      </c>
    </row>
    <row r="2454" spans="1:6">
      <c r="A2454" s="3" t="str">
        <f t="shared" si="1046"/>
        <v>RL05OCTUBRE-25ESTABLE PLUS N3</v>
      </c>
      <c r="B2454" s="41" t="s">
        <v>75</v>
      </c>
      <c r="C2454" s="3" t="s">
        <v>407</v>
      </c>
      <c r="D2454" s="38" t="str">
        <f>W32</f>
        <v>OCTUBRE-25</v>
      </c>
      <c r="E2454" s="8">
        <f>'PRECIOS FIJOS GAS'!$B$101</f>
        <v>7.6613000000000001E-2</v>
      </c>
      <c r="F2454" s="8">
        <f>'PRECIOS FIJOS GAS'!$J$95</f>
        <v>7.636663169863013</v>
      </c>
    </row>
    <row r="2455" spans="1:6">
      <c r="A2455" s="3" t="str">
        <f t="shared" si="1046"/>
        <v>RL05OCTUBRE-25DINAMICA PLUS N1</v>
      </c>
      <c r="B2455" s="41" t="s">
        <v>372</v>
      </c>
      <c r="C2455" s="3" t="s">
        <v>407</v>
      </c>
      <c r="D2455" s="38" t="str">
        <f>W32</f>
        <v>OCTUBRE-25</v>
      </c>
      <c r="E2455" s="58" cm="1">
        <f t="array" ref="E2455">VLOOKUP('.'!D2455,'PRECIOS INDEX GAS'!$J$8:$K$20,2,0)+_xlfn.IFS('.'!B2455="DINAMICA PLUS N1",VLOOKUP('.'!C2455,'PRECIOS INDEX GAS'!$A$59:$B$71,2,0),'.'!B2455="DINAMICA PLUS N2",VLOOKUP('.'!C2455,'PRECIOS INDEX GAS'!$A$75:$B$87,2,0),'.'!B2455="DINAMICA PLUS N3",VLOOKUP('.'!C2455,'PRECIOS INDEX GAS'!$A$91:$B$103,2,0))</f>
        <v>6.3230129032258067E-2</v>
      </c>
      <c r="F2455" s="8">
        <f>'PRECIOS FIJOS GAS'!$J$63</f>
        <v>8.2120056356164373</v>
      </c>
    </row>
    <row r="2456" spans="1:6">
      <c r="A2456" s="3" t="str">
        <f t="shared" si="1046"/>
        <v>RL05OCTUBRE-25DINAMICA PLUS N2</v>
      </c>
      <c r="B2456" s="41" t="s">
        <v>373</v>
      </c>
      <c r="C2456" s="3" t="s">
        <v>407</v>
      </c>
      <c r="D2456" s="38" t="str">
        <f>W32</f>
        <v>OCTUBRE-25</v>
      </c>
      <c r="E2456" s="58" cm="1">
        <f t="array" ref="E2456">VLOOKUP('.'!D2456,'PRECIOS INDEX GAS'!$J$8:$K$20,2,0)+_xlfn.IFS('.'!B2456="DINAMICA PLUS N1",VLOOKUP('.'!C2456,'PRECIOS INDEX GAS'!$A$59:$B$71,2,0),'.'!B2456="DINAMICA PLUS N2",VLOOKUP('.'!C2456,'PRECIOS INDEX GAS'!$A$75:$B$87,2,0),'.'!B2456="DINAMICA PLUS N3",VLOOKUP('.'!C2456,'PRECIOS INDEX GAS'!$A$91:$B$103,2,0))</f>
        <v>6.266412903225807E-2</v>
      </c>
      <c r="F2456" s="8">
        <f>'PRECIOS FIJOS GAS'!$J$79</f>
        <v>7.7051563205479443</v>
      </c>
    </row>
    <row r="2457" spans="1:6">
      <c r="A2457" s="3" t="str">
        <f t="shared" si="1046"/>
        <v>RL05OCTUBRE-25DINAMICA PLUS N3</v>
      </c>
      <c r="B2457" s="41" t="s">
        <v>374</v>
      </c>
      <c r="C2457" s="3" t="s">
        <v>407</v>
      </c>
      <c r="D2457" s="38" t="str">
        <f>W32</f>
        <v>OCTUBRE-25</v>
      </c>
      <c r="E2457" s="58" cm="1">
        <f t="array" ref="E2457">VLOOKUP('.'!D2457,'PRECIOS INDEX GAS'!$J$8:$K$20,2,0)+_xlfn.IFS('.'!B2457="DINAMICA PLUS N1",VLOOKUP('.'!C2457,'PRECIOS INDEX GAS'!$A$59:$B$71,2,0),'.'!B2457="DINAMICA PLUS N2",VLOOKUP('.'!C2457,'PRECIOS INDEX GAS'!$A$75:$B$87,2,0),'.'!B2457="DINAMICA PLUS N3",VLOOKUP('.'!C2457,'PRECIOS INDEX GAS'!$A$91:$B$103,2,0))</f>
        <v>5.9079129032258065E-2</v>
      </c>
      <c r="F2457" s="8">
        <f>'PRECIOS FIJOS GAS'!$J$95</f>
        <v>7.636663169863013</v>
      </c>
    </row>
    <row r="2458" spans="1:6">
      <c r="A2458" s="3" t="str">
        <f t="shared" si="1046"/>
        <v>RL06OCTUBRE-25ESTABLE PLUS N1</v>
      </c>
      <c r="B2458" s="41" t="s">
        <v>73</v>
      </c>
      <c r="C2458" s="3" t="s">
        <v>408</v>
      </c>
      <c r="D2458" s="38" t="str">
        <f>W32</f>
        <v>OCTUBRE-25</v>
      </c>
      <c r="E2458" s="8">
        <f>'PRECIOS FIJOS GAS'!$B$70</f>
        <v>7.3663000000000006E-2</v>
      </c>
      <c r="F2458" s="8">
        <f>'PRECIOS FIJOS GAS'!$J$64</f>
        <v>36.893757627397264</v>
      </c>
    </row>
    <row r="2459" spans="1:6">
      <c r="A2459" s="3" t="str">
        <f t="shared" si="1046"/>
        <v>RL06OCTUBRE-25ESTABLE PLUS N2</v>
      </c>
      <c r="B2459" s="41" t="s">
        <v>74</v>
      </c>
      <c r="C2459" s="3" t="s">
        <v>408</v>
      </c>
      <c r="D2459" s="38" t="str">
        <f>W32</f>
        <v>OCTUBRE-25</v>
      </c>
      <c r="E2459" s="8">
        <f>'PRECIOS FIJOS GAS'!$B$86</f>
        <v>7.0808999999999997E-2</v>
      </c>
      <c r="F2459" s="8">
        <f>'PRECIOS FIJOS GAS'!$J$80</f>
        <v>36.386908312328771</v>
      </c>
    </row>
    <row r="2460" spans="1:6">
      <c r="A2460" s="3" t="str">
        <f t="shared" si="1046"/>
        <v>RL06OCTUBRE-25ESTABLE PLUS N3</v>
      </c>
      <c r="B2460" s="41" t="s">
        <v>75</v>
      </c>
      <c r="C2460" s="3" t="s">
        <v>408</v>
      </c>
      <c r="D2460" s="38" t="str">
        <f>W32</f>
        <v>OCTUBRE-25</v>
      </c>
      <c r="E2460" s="8">
        <f>'PRECIOS FIJOS GAS'!$B$102</f>
        <v>6.8442000000000003E-2</v>
      </c>
      <c r="F2460" s="8">
        <f>'PRECIOS FIJOS GAS'!$J$96</f>
        <v>36.318415161643834</v>
      </c>
    </row>
    <row r="2461" spans="1:6">
      <c r="A2461" s="3" t="str">
        <f t="shared" si="1046"/>
        <v>RL06OCTUBRE-25DINAMICA PLUS N1</v>
      </c>
      <c r="B2461" s="41" t="s">
        <v>372</v>
      </c>
      <c r="C2461" s="3" t="s">
        <v>408</v>
      </c>
      <c r="D2461" s="38" t="str">
        <f>W32</f>
        <v>OCTUBRE-25</v>
      </c>
      <c r="E2461" s="58" cm="1">
        <f t="array" ref="E2461">VLOOKUP('.'!D2461,'PRECIOS INDEX GAS'!$J$8:$K$20,2,0)+_xlfn.IFS('.'!B2461="DINAMICA PLUS N1",VLOOKUP('.'!C2461,'PRECIOS INDEX GAS'!$A$59:$B$71,2,0),'.'!B2461="DINAMICA PLUS N2",VLOOKUP('.'!C2461,'PRECIOS INDEX GAS'!$A$75:$B$87,2,0),'.'!B2461="DINAMICA PLUS N3",VLOOKUP('.'!C2461,'PRECIOS INDEX GAS'!$A$91:$B$103,2,0))</f>
        <v>5.6129129032258064E-2</v>
      </c>
      <c r="F2461" s="8">
        <f>'PRECIOS FIJOS GAS'!$J$64</f>
        <v>36.893757627397264</v>
      </c>
    </row>
    <row r="2462" spans="1:6">
      <c r="A2462" s="3" t="str">
        <f t="shared" si="1046"/>
        <v>RL06OCTUBRE-25DINAMICA PLUS N2</v>
      </c>
      <c r="B2462" s="41" t="s">
        <v>373</v>
      </c>
      <c r="C2462" s="3" t="s">
        <v>408</v>
      </c>
      <c r="D2462" s="38" t="str">
        <f>W32</f>
        <v>OCTUBRE-25</v>
      </c>
      <c r="E2462" s="58" cm="1">
        <f t="array" ref="E2462">VLOOKUP('.'!D2462,'PRECIOS INDEX GAS'!$J$8:$K$20,2,0)+_xlfn.IFS('.'!B2462="DINAMICA PLUS N1",VLOOKUP('.'!C2462,'PRECIOS INDEX GAS'!$A$59:$B$71,2,0),'.'!B2462="DINAMICA PLUS N2",VLOOKUP('.'!C2462,'PRECIOS INDEX GAS'!$A$75:$B$87,2,0),'.'!B2462="DINAMICA PLUS N3",VLOOKUP('.'!C2462,'PRECIOS INDEX GAS'!$A$91:$B$103,2,0))</f>
        <v>5.3275129032258062E-2</v>
      </c>
      <c r="F2462" s="8">
        <f>'PRECIOS FIJOS GAS'!$J$80</f>
        <v>36.386908312328771</v>
      </c>
    </row>
    <row r="2463" spans="1:6">
      <c r="A2463" s="3" t="str">
        <f t="shared" si="1046"/>
        <v>RL06OCTUBRE-25DINAMICA PLUS N3</v>
      </c>
      <c r="B2463" s="41" t="s">
        <v>374</v>
      </c>
      <c r="C2463" s="3" t="s">
        <v>408</v>
      </c>
      <c r="D2463" s="38" t="str">
        <f>W32</f>
        <v>OCTUBRE-25</v>
      </c>
      <c r="E2463" s="58" cm="1">
        <f t="array" ref="E2463">VLOOKUP('.'!D2463,'PRECIOS INDEX GAS'!$J$8:$K$20,2,0)+_xlfn.IFS('.'!B2463="DINAMICA PLUS N1",VLOOKUP('.'!C2463,'PRECIOS INDEX GAS'!$A$59:$B$71,2,0),'.'!B2463="DINAMICA PLUS N2",VLOOKUP('.'!C2463,'PRECIOS INDEX GAS'!$A$75:$B$87,2,0),'.'!B2463="DINAMICA PLUS N3",VLOOKUP('.'!C2463,'PRECIOS INDEX GAS'!$A$91:$B$103,2,0))</f>
        <v>5.0908129032258068E-2</v>
      </c>
      <c r="F2463" s="8">
        <f>'PRECIOS FIJOS GAS'!$J$96</f>
        <v>36.318415161643834</v>
      </c>
    </row>
    <row r="2464" spans="1:6">
      <c r="A2464" s="3" t="str">
        <f>C2464&amp;D2464&amp;B2464</f>
        <v>RL01NOVIEMBRE-25ESTABLE PLUS N1</v>
      </c>
      <c r="B2464" s="41" t="s">
        <v>73</v>
      </c>
      <c r="C2464" s="3" t="s">
        <v>118</v>
      </c>
      <c r="D2464" s="38" t="str">
        <f>W33</f>
        <v>NOVIEMBRE-25</v>
      </c>
      <c r="E2464" s="8">
        <f>'PRECIOS FIJOS GAS'!$B$59</f>
        <v>9.0021000000000004E-2</v>
      </c>
      <c r="F2464" s="8">
        <f>'PRECIOS FIJOS GAS'!$J$59</f>
        <v>0.78566396164383556</v>
      </c>
    </row>
    <row r="2465" spans="1:6">
      <c r="A2465" s="3" t="str">
        <f t="shared" ref="A2465:A2481" si="1047">C2465&amp;D2465&amp;B2465</f>
        <v>RL01NOVIEMBRE-25ESTABLE PLUS N2</v>
      </c>
      <c r="B2465" s="41" t="s">
        <v>74</v>
      </c>
      <c r="C2465" s="3" t="s">
        <v>118</v>
      </c>
      <c r="D2465" s="38" t="str">
        <f>W33</f>
        <v>NOVIEMBRE-25</v>
      </c>
      <c r="E2465" s="8">
        <f>'PRECIOS FIJOS GAS'!$B$75</f>
        <v>8.2915000000000003E-2</v>
      </c>
      <c r="F2465" s="8">
        <f>'PRECIOS FIJOS GAS'!$J$75</f>
        <v>0.4021023178082192</v>
      </c>
    </row>
    <row r="2466" spans="1:6">
      <c r="A2466" s="3" t="str">
        <f t="shared" si="1047"/>
        <v>RL01NOVIEMBRE-25ESTABLE PLUS N3</v>
      </c>
      <c r="B2466" s="41" t="s">
        <v>75</v>
      </c>
      <c r="C2466" s="3" t="s">
        <v>118</v>
      </c>
      <c r="D2466" s="38" t="str">
        <f>W33</f>
        <v>NOVIEMBRE-25</v>
      </c>
      <c r="E2466" s="8">
        <f>'PRECIOS FIJOS GAS'!$B$91</f>
        <v>7.7473E-2</v>
      </c>
      <c r="F2466" s="8">
        <f>'PRECIOS FIJOS GAS'!$J$91</f>
        <v>0.2925132767123288</v>
      </c>
    </row>
    <row r="2467" spans="1:6">
      <c r="A2467" s="3" t="str">
        <f t="shared" si="1047"/>
        <v>RL01NOVIEMBRE-25DINAMICA PLUS N1</v>
      </c>
      <c r="B2467" s="41" t="s">
        <v>372</v>
      </c>
      <c r="C2467" s="3" t="s">
        <v>118</v>
      </c>
      <c r="D2467" s="38" t="str">
        <f>W33</f>
        <v>NOVIEMBRE-25</v>
      </c>
      <c r="E2467" s="58" cm="1">
        <f t="array" ref="E2467">VLOOKUP('.'!D2467,'PRECIOS INDEX GAS'!$J$8:$K$20,2,0)+_xlfn.IFS('.'!B2467="DINAMICA PLUS N1",VLOOKUP('.'!C2467,'PRECIOS INDEX GAS'!$A$59:$B$71,2,0),'.'!B2467="DINAMICA PLUS N2",VLOOKUP('.'!C2467,'PRECIOS INDEX GAS'!$A$75:$B$87,2,0),'.'!B2467="DINAMICA PLUS N3",VLOOKUP('.'!C2467,'PRECIOS INDEX GAS'!$A$91:$B$103,2,0))</f>
        <v>7.1493666666666664E-2</v>
      </c>
      <c r="F2467" s="8">
        <f>'PRECIOS FIJOS GAS'!$J$59</f>
        <v>0.78566396164383556</v>
      </c>
    </row>
    <row r="2468" spans="1:6">
      <c r="A2468" s="3" t="str">
        <f t="shared" si="1047"/>
        <v>RL01NOVIEMBRE-25DINAMICA PLUS N2</v>
      </c>
      <c r="B2468" s="41" t="s">
        <v>373</v>
      </c>
      <c r="C2468" s="3" t="s">
        <v>118</v>
      </c>
      <c r="D2468" s="38" t="str">
        <f>W33</f>
        <v>NOVIEMBRE-25</v>
      </c>
      <c r="E2468" s="58" cm="1">
        <f t="array" ref="E2468">VLOOKUP('.'!D2468,'PRECIOS INDEX GAS'!$J$8:$K$20,2,0)+_xlfn.IFS('.'!B2468="DINAMICA PLUS N1",VLOOKUP('.'!C2468,'PRECIOS INDEX GAS'!$A$59:$B$71,2,0),'.'!B2468="DINAMICA PLUS N2",VLOOKUP('.'!C2468,'PRECIOS INDEX GAS'!$A$75:$B$87,2,0),'.'!B2468="DINAMICA PLUS N3",VLOOKUP('.'!C2468,'PRECIOS INDEX GAS'!$A$91:$B$103,2,0))</f>
        <v>6.4387666666666662E-2</v>
      </c>
      <c r="F2468" s="8">
        <f>'PRECIOS FIJOS GAS'!$J$75</f>
        <v>0.4021023178082192</v>
      </c>
    </row>
    <row r="2469" spans="1:6">
      <c r="A2469" s="3" t="str">
        <f t="shared" si="1047"/>
        <v>RL01NOVIEMBRE-25DINAMICA PLUS N3</v>
      </c>
      <c r="B2469" s="41" t="s">
        <v>374</v>
      </c>
      <c r="C2469" s="3" t="s">
        <v>118</v>
      </c>
      <c r="D2469" s="38" t="str">
        <f>W33</f>
        <v>NOVIEMBRE-25</v>
      </c>
      <c r="E2469" s="58" cm="1">
        <f t="array" ref="E2469">VLOOKUP('.'!D2469,'PRECIOS INDEX GAS'!$J$8:$K$20,2,0)+_xlfn.IFS('.'!B2469="DINAMICA PLUS N1",VLOOKUP('.'!C2469,'PRECIOS INDEX GAS'!$A$59:$B$71,2,0),'.'!B2469="DINAMICA PLUS N2",VLOOKUP('.'!C2469,'PRECIOS INDEX GAS'!$A$75:$B$87,2,0),'.'!B2469="DINAMICA PLUS N3",VLOOKUP('.'!C2469,'PRECIOS INDEX GAS'!$A$91:$B$103,2,0))</f>
        <v>5.894566666666666E-2</v>
      </c>
      <c r="F2469" s="8">
        <f>'PRECIOS FIJOS GAS'!$J$91</f>
        <v>0.2925132767123288</v>
      </c>
    </row>
    <row r="2470" spans="1:6">
      <c r="A2470" s="3" t="str">
        <f t="shared" si="1047"/>
        <v>RL02NOVIEMBRE-25ESTABLE PLUS N1</v>
      </c>
      <c r="B2470" s="41" t="s">
        <v>73</v>
      </c>
      <c r="C2470" s="3" t="s">
        <v>119</v>
      </c>
      <c r="D2470" s="38" t="str">
        <f>W33</f>
        <v>NOVIEMBRE-25</v>
      </c>
      <c r="E2470" s="8">
        <f>'PRECIOS FIJOS GAS'!$B$60</f>
        <v>8.6035E-2</v>
      </c>
      <c r="F2470" s="8">
        <f>'PRECIOS FIJOS GAS'!$J$60</f>
        <v>0.90332226849315067</v>
      </c>
    </row>
    <row r="2471" spans="1:6">
      <c r="A2471" s="3" t="str">
        <f t="shared" si="1047"/>
        <v>RL02NOVIEMBRE-25ESTABLE PLUS N2</v>
      </c>
      <c r="B2471" s="41" t="s">
        <v>74</v>
      </c>
      <c r="C2471" s="3" t="s">
        <v>119</v>
      </c>
      <c r="D2471" s="38" t="str">
        <f>W33</f>
        <v>NOVIEMBRE-25</v>
      </c>
      <c r="E2471" s="8">
        <f>'PRECIOS FIJOS GAS'!$B$76</f>
        <v>8.0766000000000004E-2</v>
      </c>
      <c r="F2471" s="8">
        <f>'PRECIOS FIJOS GAS'!$J$76</f>
        <v>0.51976062465753425</v>
      </c>
    </row>
    <row r="2472" spans="1:6">
      <c r="A2472" s="3" t="str">
        <f t="shared" si="1047"/>
        <v>RL02NOVIEMBRE-25ESTABLE PLUS N3</v>
      </c>
      <c r="B2472" s="41" t="s">
        <v>75</v>
      </c>
      <c r="C2472" s="3" t="s">
        <v>119</v>
      </c>
      <c r="D2472" s="38" t="str">
        <f>W33</f>
        <v>NOVIEMBRE-25</v>
      </c>
      <c r="E2472" s="8">
        <f>'PRECIOS FIJOS GAS'!$B$92</f>
        <v>7.6238E-2</v>
      </c>
      <c r="F2472" s="8">
        <f>'PRECIOS FIJOS GAS'!$J$92</f>
        <v>0.41017158356164385</v>
      </c>
    </row>
    <row r="2473" spans="1:6">
      <c r="A2473" s="3" t="str">
        <f t="shared" si="1047"/>
        <v>RL02NOVIEMBRE-25DINAMICA PLUS N1</v>
      </c>
      <c r="B2473" s="41" t="s">
        <v>372</v>
      </c>
      <c r="C2473" s="3" t="s">
        <v>119</v>
      </c>
      <c r="D2473" s="38" t="str">
        <f>W33</f>
        <v>NOVIEMBRE-25</v>
      </c>
      <c r="E2473" s="58" cm="1">
        <f t="array" ref="E2473">VLOOKUP('.'!D2473,'PRECIOS INDEX GAS'!$J$8:$K$20,2,0)+_xlfn.IFS('.'!B2473="DINAMICA PLUS N1",VLOOKUP('.'!C2473,'PRECIOS INDEX GAS'!$A$59:$B$71,2,0),'.'!B2473="DINAMICA PLUS N2",VLOOKUP('.'!C2473,'PRECIOS INDEX GAS'!$A$75:$B$87,2,0),'.'!B2473="DINAMICA PLUS N3",VLOOKUP('.'!C2473,'PRECIOS INDEX GAS'!$A$91:$B$103,2,0))</f>
        <v>6.750766666666666E-2</v>
      </c>
      <c r="F2473" s="8">
        <f>'PRECIOS FIJOS GAS'!$J$60</f>
        <v>0.90332226849315067</v>
      </c>
    </row>
    <row r="2474" spans="1:6">
      <c r="A2474" s="3" t="str">
        <f t="shared" si="1047"/>
        <v>RL02NOVIEMBRE-25DINAMICA PLUS N2</v>
      </c>
      <c r="B2474" s="41" t="s">
        <v>373</v>
      </c>
      <c r="C2474" s="3" t="s">
        <v>119</v>
      </c>
      <c r="D2474" s="38" t="str">
        <f>W33</f>
        <v>NOVIEMBRE-25</v>
      </c>
      <c r="E2474" s="58" cm="1">
        <f t="array" ref="E2474">VLOOKUP('.'!D2474,'PRECIOS INDEX GAS'!$J$8:$K$20,2,0)+_xlfn.IFS('.'!B2474="DINAMICA PLUS N1",VLOOKUP('.'!C2474,'PRECIOS INDEX GAS'!$A$59:$B$71,2,0),'.'!B2474="DINAMICA PLUS N2",VLOOKUP('.'!C2474,'PRECIOS INDEX GAS'!$A$75:$B$87,2,0),'.'!B2474="DINAMICA PLUS N3",VLOOKUP('.'!C2474,'PRECIOS INDEX GAS'!$A$91:$B$103,2,0))</f>
        <v>6.2238666666666664E-2</v>
      </c>
      <c r="F2474" s="8">
        <f>'PRECIOS FIJOS GAS'!$J$76</f>
        <v>0.51976062465753425</v>
      </c>
    </row>
    <row r="2475" spans="1:6">
      <c r="A2475" s="3" t="str">
        <f t="shared" si="1047"/>
        <v>RL02NOVIEMBRE-25DINAMICA PLUS N3</v>
      </c>
      <c r="B2475" s="41" t="s">
        <v>374</v>
      </c>
      <c r="C2475" s="3" t="s">
        <v>119</v>
      </c>
      <c r="D2475" s="38" t="str">
        <f>W33</f>
        <v>NOVIEMBRE-25</v>
      </c>
      <c r="E2475" s="58" cm="1">
        <f t="array" ref="E2475">VLOOKUP('.'!D2475,'PRECIOS INDEX GAS'!$J$8:$K$20,2,0)+_xlfn.IFS('.'!B2475="DINAMICA PLUS N1",VLOOKUP('.'!C2475,'PRECIOS INDEX GAS'!$A$59:$B$71,2,0),'.'!B2475="DINAMICA PLUS N2",VLOOKUP('.'!C2475,'PRECIOS INDEX GAS'!$A$75:$B$87,2,0),'.'!B2475="DINAMICA PLUS N3",VLOOKUP('.'!C2475,'PRECIOS INDEX GAS'!$A$91:$B$103,2,0))</f>
        <v>5.771066666666666E-2</v>
      </c>
      <c r="F2475" s="8">
        <f>'PRECIOS FIJOS GAS'!$J$92</f>
        <v>0.41017158356164385</v>
      </c>
    </row>
    <row r="2476" spans="1:6">
      <c r="A2476" s="3" t="str">
        <f t="shared" si="1047"/>
        <v>RL03NOVIEMBRE-25ESTABLE PLUS N1</v>
      </c>
      <c r="B2476" s="41" t="s">
        <v>73</v>
      </c>
      <c r="C2476" s="3" t="s">
        <v>120</v>
      </c>
      <c r="D2476" s="38" t="str">
        <f>W33</f>
        <v>NOVIEMBRE-25</v>
      </c>
      <c r="E2476" s="8">
        <f>'PRECIOS FIJOS GAS'!$B$61</f>
        <v>8.1811999999999996E-2</v>
      </c>
      <c r="F2476" s="8">
        <f>'PRECIOS FIJOS GAS'!$J$61</f>
        <v>1.217169008219178</v>
      </c>
    </row>
    <row r="2477" spans="1:6">
      <c r="A2477" s="3" t="str">
        <f t="shared" si="1047"/>
        <v>RL03NOVIEMBRE-25ESTABLE PLUS N2</v>
      </c>
      <c r="B2477" s="41" t="s">
        <v>74</v>
      </c>
      <c r="C2477" s="3" t="s">
        <v>120</v>
      </c>
      <c r="D2477" s="38" t="str">
        <f>W33</f>
        <v>NOVIEMBRE-25</v>
      </c>
      <c r="E2477" s="8">
        <f>'PRECIOS FIJOS GAS'!$B$77</f>
        <v>7.6065999999999995E-2</v>
      </c>
      <c r="F2477" s="8">
        <f>'PRECIOS FIJOS GAS'!$J$77</f>
        <v>0.83360736438356164</v>
      </c>
    </row>
    <row r="2478" spans="1:6">
      <c r="A2478" s="3" t="str">
        <f t="shared" si="1047"/>
        <v>RL03NOVIEMBRE-25ESTABLE PLUS N3</v>
      </c>
      <c r="B2478" s="41" t="s">
        <v>75</v>
      </c>
      <c r="C2478" s="3" t="s">
        <v>120</v>
      </c>
      <c r="D2478" s="38" t="str">
        <f>W33</f>
        <v>NOVIEMBRE-25</v>
      </c>
      <c r="E2478" s="8">
        <f>'PRECIOS FIJOS GAS'!$B$93</f>
        <v>7.2847999999999996E-2</v>
      </c>
      <c r="F2478" s="8">
        <f>'PRECIOS FIJOS GAS'!$J$93</f>
        <v>0.72401832328767124</v>
      </c>
    </row>
    <row r="2479" spans="1:6">
      <c r="A2479" s="3" t="str">
        <f t="shared" si="1047"/>
        <v>RL03NOVIEMBRE-25DINAMICA PLUS N1</v>
      </c>
      <c r="B2479" s="41" t="s">
        <v>372</v>
      </c>
      <c r="C2479" s="3" t="s">
        <v>120</v>
      </c>
      <c r="D2479" s="38" t="str">
        <f>W33</f>
        <v>NOVIEMBRE-25</v>
      </c>
      <c r="E2479" s="58" cm="1">
        <f t="array" ref="E2479">VLOOKUP('.'!D2479,'PRECIOS INDEX GAS'!$J$8:$K$20,2,0)+_xlfn.IFS('.'!B2479="DINAMICA PLUS N1",VLOOKUP('.'!C2479,'PRECIOS INDEX GAS'!$A$59:$B$71,2,0),'.'!B2479="DINAMICA PLUS N2",VLOOKUP('.'!C2479,'PRECIOS INDEX GAS'!$A$75:$B$87,2,0),'.'!B2479="DINAMICA PLUS N3",VLOOKUP('.'!C2479,'PRECIOS INDEX GAS'!$A$91:$B$103,2,0))</f>
        <v>6.328466666666667E-2</v>
      </c>
      <c r="F2479" s="8">
        <f>'PRECIOS FIJOS GAS'!$J$61</f>
        <v>1.217169008219178</v>
      </c>
    </row>
    <row r="2480" spans="1:6">
      <c r="A2480" s="3" t="str">
        <f t="shared" si="1047"/>
        <v>RL03NOVIEMBRE-25DINAMICA PLUS N2</v>
      </c>
      <c r="B2480" s="41" t="s">
        <v>373</v>
      </c>
      <c r="C2480" s="3" t="s">
        <v>120</v>
      </c>
      <c r="D2480" s="38" t="str">
        <f>W33</f>
        <v>NOVIEMBRE-25</v>
      </c>
      <c r="E2480" s="58" cm="1">
        <f t="array" ref="E2480">VLOOKUP('.'!D2480,'PRECIOS INDEX GAS'!$J$8:$K$20,2,0)+_xlfn.IFS('.'!B2480="DINAMICA PLUS N1",VLOOKUP('.'!C2480,'PRECIOS INDEX GAS'!$A$59:$B$71,2,0),'.'!B2480="DINAMICA PLUS N2",VLOOKUP('.'!C2480,'PRECIOS INDEX GAS'!$A$75:$B$87,2,0),'.'!B2480="DINAMICA PLUS N3",VLOOKUP('.'!C2480,'PRECIOS INDEX GAS'!$A$91:$B$103,2,0))</f>
        <v>5.7538666666666669E-2</v>
      </c>
      <c r="F2480" s="8">
        <f>'PRECIOS FIJOS GAS'!$J$77</f>
        <v>0.83360736438356164</v>
      </c>
    </row>
    <row r="2481" spans="1:6">
      <c r="A2481" s="3" t="str">
        <f t="shared" si="1047"/>
        <v>RL03NOVIEMBRE-25DINAMICA PLUS N3</v>
      </c>
      <c r="B2481" s="41" t="s">
        <v>374</v>
      </c>
      <c r="C2481" s="3" t="s">
        <v>120</v>
      </c>
      <c r="D2481" s="38" t="str">
        <f>W33</f>
        <v>NOVIEMBRE-25</v>
      </c>
      <c r="E2481" s="58" cm="1">
        <f t="array" ref="E2481">VLOOKUP('.'!D2481,'PRECIOS INDEX GAS'!$J$8:$K$20,2,0)+_xlfn.IFS('.'!B2481="DINAMICA PLUS N1",VLOOKUP('.'!C2481,'PRECIOS INDEX GAS'!$A$59:$B$71,2,0),'.'!B2481="DINAMICA PLUS N2",VLOOKUP('.'!C2481,'PRECIOS INDEX GAS'!$A$75:$B$87,2,0),'.'!B2481="DINAMICA PLUS N3",VLOOKUP('.'!C2481,'PRECIOS INDEX GAS'!$A$91:$B$103,2,0))</f>
        <v>5.4320666666666663E-2</v>
      </c>
      <c r="F2481" s="8">
        <f>'PRECIOS FIJOS GAS'!$J$93</f>
        <v>0.72401832328767124</v>
      </c>
    </row>
    <row r="2482" spans="1:6">
      <c r="A2482" s="3" t="str">
        <f>C2482&amp;D2482&amp;B2482</f>
        <v>RL04NOVIEMBRE-25ESTABLE PLUS N1</v>
      </c>
      <c r="B2482" s="41" t="s">
        <v>73</v>
      </c>
      <c r="C2482" s="3" t="s">
        <v>121</v>
      </c>
      <c r="D2482" s="38" t="str">
        <f>W33</f>
        <v>NOVIEMBRE-25</v>
      </c>
      <c r="E2482" s="8">
        <f>'PRECIOS FIJOS GAS'!$B$62</f>
        <v>8.4145999999999999E-2</v>
      </c>
      <c r="F2482" s="8">
        <f>'PRECIOS FIJOS GAS'!$J$62</f>
        <v>2.0610361232876713</v>
      </c>
    </row>
    <row r="2483" spans="1:6">
      <c r="A2483" s="3" t="str">
        <f t="shared" ref="A2483:A2499" si="1048">C2483&amp;D2483&amp;B2483</f>
        <v>RL04NOVIEMBRE-25ESTABLE PLUS N2</v>
      </c>
      <c r="B2483" s="41" t="s">
        <v>74</v>
      </c>
      <c r="C2483" s="3" t="s">
        <v>121</v>
      </c>
      <c r="D2483" s="38" t="str">
        <f>W33</f>
        <v>NOVIEMBRE-25</v>
      </c>
      <c r="E2483" s="8">
        <f>'PRECIOS FIJOS GAS'!$B$78</f>
        <v>8.0958000000000002E-2</v>
      </c>
      <c r="F2483" s="8">
        <f>'PRECIOS FIJOS GAS'!$J$78</f>
        <v>1.5815840684931508</v>
      </c>
    </row>
    <row r="2484" spans="1:6">
      <c r="A2484" s="3" t="str">
        <f t="shared" si="1048"/>
        <v>RL04NOVIEMBRE-25ESTABLE PLUS N3</v>
      </c>
      <c r="B2484" s="41" t="s">
        <v>75</v>
      </c>
      <c r="C2484" s="3" t="s">
        <v>121</v>
      </c>
      <c r="D2484" s="38" t="str">
        <f>W33</f>
        <v>NOVIEMBRE-25</v>
      </c>
      <c r="E2484" s="8">
        <f>'PRECIOS FIJOS GAS'!$B$94</f>
        <v>7.5394000000000003E-2</v>
      </c>
      <c r="F2484" s="8">
        <f>'PRECIOS FIJOS GAS'!$J$94</f>
        <v>1.5404881780821917</v>
      </c>
    </row>
    <row r="2485" spans="1:6">
      <c r="A2485" s="3" t="str">
        <f t="shared" si="1048"/>
        <v>RL04NOVIEMBRE-25DINAMICA PLUS N1</v>
      </c>
      <c r="B2485" s="41" t="s">
        <v>372</v>
      </c>
      <c r="C2485" s="3" t="s">
        <v>121</v>
      </c>
      <c r="D2485" s="38" t="str">
        <f>W33</f>
        <v>NOVIEMBRE-25</v>
      </c>
      <c r="E2485" s="58" cm="1">
        <f t="array" ref="E2485">VLOOKUP('.'!D2485,'PRECIOS INDEX GAS'!$J$8:$K$20,2,0)+_xlfn.IFS('.'!B2485="DINAMICA PLUS N1",VLOOKUP('.'!C2485,'PRECIOS INDEX GAS'!$A$59:$B$71,2,0),'.'!B2485="DINAMICA PLUS N2",VLOOKUP('.'!C2485,'PRECIOS INDEX GAS'!$A$75:$B$87,2,0),'.'!B2485="DINAMICA PLUS N3",VLOOKUP('.'!C2485,'PRECIOS INDEX GAS'!$A$91:$B$103,2,0))</f>
        <v>6.5618666666666658E-2</v>
      </c>
      <c r="F2485" s="8">
        <f>'PRECIOS FIJOS GAS'!$J$62</f>
        <v>2.0610361232876713</v>
      </c>
    </row>
    <row r="2486" spans="1:6">
      <c r="A2486" s="3" t="str">
        <f t="shared" si="1048"/>
        <v>RL04NOVIEMBRE-25DINAMICA PLUS N2</v>
      </c>
      <c r="B2486" s="41" t="s">
        <v>373</v>
      </c>
      <c r="C2486" s="3" t="s">
        <v>121</v>
      </c>
      <c r="D2486" s="38" t="str">
        <f>W33</f>
        <v>NOVIEMBRE-25</v>
      </c>
      <c r="E2486" s="58" cm="1">
        <f t="array" ref="E2486">VLOOKUP('.'!D2486,'PRECIOS INDEX GAS'!$J$8:$K$20,2,0)+_xlfn.IFS('.'!B2486="DINAMICA PLUS N1",VLOOKUP('.'!C2486,'PRECIOS INDEX GAS'!$A$59:$B$71,2,0),'.'!B2486="DINAMICA PLUS N2",VLOOKUP('.'!C2486,'PRECIOS INDEX GAS'!$A$75:$B$87,2,0),'.'!B2486="DINAMICA PLUS N3",VLOOKUP('.'!C2486,'PRECIOS INDEX GAS'!$A$91:$B$103,2,0))</f>
        <v>6.2430666666666662E-2</v>
      </c>
      <c r="F2486" s="8">
        <f>'PRECIOS FIJOS GAS'!$J$78</f>
        <v>1.5815840684931508</v>
      </c>
    </row>
    <row r="2487" spans="1:6">
      <c r="A2487" s="3" t="str">
        <f t="shared" si="1048"/>
        <v>RL04NOVIEMBRE-25DINAMICA PLUS N3</v>
      </c>
      <c r="B2487" s="41" t="s">
        <v>374</v>
      </c>
      <c r="C2487" s="3" t="s">
        <v>121</v>
      </c>
      <c r="D2487" s="38" t="str">
        <f>W33</f>
        <v>NOVIEMBRE-25</v>
      </c>
      <c r="E2487" s="58" cm="1">
        <f t="array" ref="E2487">VLOOKUP('.'!D2487,'PRECIOS INDEX GAS'!$J$8:$K$20,2,0)+_xlfn.IFS('.'!B2487="DINAMICA PLUS N1",VLOOKUP('.'!C2487,'PRECIOS INDEX GAS'!$A$59:$B$71,2,0),'.'!B2487="DINAMICA PLUS N2",VLOOKUP('.'!C2487,'PRECIOS INDEX GAS'!$A$75:$B$87,2,0),'.'!B2487="DINAMICA PLUS N3",VLOOKUP('.'!C2487,'PRECIOS INDEX GAS'!$A$91:$B$103,2,0))</f>
        <v>5.6866666666666663E-2</v>
      </c>
      <c r="F2487" s="8">
        <f>'PRECIOS FIJOS GAS'!$J$94</f>
        <v>1.5404881780821917</v>
      </c>
    </row>
    <row r="2488" spans="1:6">
      <c r="A2488" s="3" t="str">
        <f t="shared" si="1048"/>
        <v>RL05NOVIEMBRE-25ESTABLE PLUS N1</v>
      </c>
      <c r="B2488" s="41" t="s">
        <v>73</v>
      </c>
      <c r="C2488" s="3" t="s">
        <v>407</v>
      </c>
      <c r="D2488" s="38" t="str">
        <f>W33</f>
        <v>NOVIEMBRE-25</v>
      </c>
      <c r="E2488" s="8">
        <f>'PRECIOS FIJOS GAS'!$B$69</f>
        <v>8.0764000000000002E-2</v>
      </c>
      <c r="F2488" s="8">
        <f>'PRECIOS FIJOS GAS'!$J$63</f>
        <v>8.2120056356164373</v>
      </c>
    </row>
    <row r="2489" spans="1:6">
      <c r="A2489" s="3" t="str">
        <f t="shared" si="1048"/>
        <v>RL05NOVIEMBRE-25ESTABLE PLUS N2</v>
      </c>
      <c r="B2489" s="41" t="s">
        <v>74</v>
      </c>
      <c r="C2489" s="3" t="s">
        <v>407</v>
      </c>
      <c r="D2489" s="38" t="str">
        <f>W33</f>
        <v>NOVIEMBRE-25</v>
      </c>
      <c r="E2489" s="8">
        <f>'PRECIOS FIJOS GAS'!$B$85</f>
        <v>8.0198000000000005E-2</v>
      </c>
      <c r="F2489" s="8">
        <f>'PRECIOS FIJOS GAS'!$J$79</f>
        <v>7.7051563205479443</v>
      </c>
    </row>
    <row r="2490" spans="1:6">
      <c r="A2490" s="3" t="str">
        <f t="shared" si="1048"/>
        <v>RL05NOVIEMBRE-25ESTABLE PLUS N3</v>
      </c>
      <c r="B2490" s="41" t="s">
        <v>75</v>
      </c>
      <c r="C2490" s="3" t="s">
        <v>407</v>
      </c>
      <c r="D2490" s="38" t="str">
        <f>W33</f>
        <v>NOVIEMBRE-25</v>
      </c>
      <c r="E2490" s="8">
        <f>'PRECIOS FIJOS GAS'!$B$101</f>
        <v>7.6613000000000001E-2</v>
      </c>
      <c r="F2490" s="8">
        <f>'PRECIOS FIJOS GAS'!$J$95</f>
        <v>7.636663169863013</v>
      </c>
    </row>
    <row r="2491" spans="1:6">
      <c r="A2491" s="3" t="str">
        <f t="shared" si="1048"/>
        <v>RL05NOVIEMBRE-25DINAMICA PLUS N1</v>
      </c>
      <c r="B2491" s="41" t="s">
        <v>372</v>
      </c>
      <c r="C2491" s="3" t="s">
        <v>407</v>
      </c>
      <c r="D2491" s="38" t="str">
        <f>W33</f>
        <v>NOVIEMBRE-25</v>
      </c>
      <c r="E2491" s="58" cm="1">
        <f t="array" ref="E2491">VLOOKUP('.'!D2491,'PRECIOS INDEX GAS'!$J$8:$K$20,2,0)+_xlfn.IFS('.'!B2491="DINAMICA PLUS N1",VLOOKUP('.'!C2491,'PRECIOS INDEX GAS'!$A$59:$B$71,2,0),'.'!B2491="DINAMICA PLUS N2",VLOOKUP('.'!C2491,'PRECIOS INDEX GAS'!$A$75:$B$87,2,0),'.'!B2491="DINAMICA PLUS N3",VLOOKUP('.'!C2491,'PRECIOS INDEX GAS'!$A$91:$B$103,2,0))</f>
        <v>6.2236666666666662E-2</v>
      </c>
      <c r="F2491" s="8">
        <f>'PRECIOS FIJOS GAS'!$J$63</f>
        <v>8.2120056356164373</v>
      </c>
    </row>
    <row r="2492" spans="1:6">
      <c r="A2492" s="3" t="str">
        <f t="shared" si="1048"/>
        <v>RL05NOVIEMBRE-25DINAMICA PLUS N2</v>
      </c>
      <c r="B2492" s="41" t="s">
        <v>373</v>
      </c>
      <c r="C2492" s="3" t="s">
        <v>407</v>
      </c>
      <c r="D2492" s="38" t="str">
        <f>W33</f>
        <v>NOVIEMBRE-25</v>
      </c>
      <c r="E2492" s="58" cm="1">
        <f t="array" ref="E2492">VLOOKUP('.'!D2492,'PRECIOS INDEX GAS'!$J$8:$K$20,2,0)+_xlfn.IFS('.'!B2492="DINAMICA PLUS N1",VLOOKUP('.'!C2492,'PRECIOS INDEX GAS'!$A$59:$B$71,2,0),'.'!B2492="DINAMICA PLUS N2",VLOOKUP('.'!C2492,'PRECIOS INDEX GAS'!$A$75:$B$87,2,0),'.'!B2492="DINAMICA PLUS N3",VLOOKUP('.'!C2492,'PRECIOS INDEX GAS'!$A$91:$B$103,2,0))</f>
        <v>6.1670666666666665E-2</v>
      </c>
      <c r="F2492" s="8">
        <f>'PRECIOS FIJOS GAS'!$J$79</f>
        <v>7.7051563205479443</v>
      </c>
    </row>
    <row r="2493" spans="1:6">
      <c r="A2493" s="3" t="str">
        <f t="shared" si="1048"/>
        <v>RL05NOVIEMBRE-25DINAMICA PLUS N3</v>
      </c>
      <c r="B2493" s="41" t="s">
        <v>374</v>
      </c>
      <c r="C2493" s="3" t="s">
        <v>407</v>
      </c>
      <c r="D2493" s="38" t="str">
        <f>W33</f>
        <v>NOVIEMBRE-25</v>
      </c>
      <c r="E2493" s="58" cm="1">
        <f t="array" ref="E2493">VLOOKUP('.'!D2493,'PRECIOS INDEX GAS'!$J$8:$K$20,2,0)+_xlfn.IFS('.'!B2493="DINAMICA PLUS N1",VLOOKUP('.'!C2493,'PRECIOS INDEX GAS'!$A$59:$B$71,2,0),'.'!B2493="DINAMICA PLUS N2",VLOOKUP('.'!C2493,'PRECIOS INDEX GAS'!$A$75:$B$87,2,0),'.'!B2493="DINAMICA PLUS N3",VLOOKUP('.'!C2493,'PRECIOS INDEX GAS'!$A$91:$B$103,2,0))</f>
        <v>5.808566666666666E-2</v>
      </c>
      <c r="F2493" s="8">
        <f>'PRECIOS FIJOS GAS'!$J$95</f>
        <v>7.636663169863013</v>
      </c>
    </row>
    <row r="2494" spans="1:6">
      <c r="A2494" s="3" t="str">
        <f t="shared" si="1048"/>
        <v>RL06NOVIEMBRE-25ESTABLE PLUS N1</v>
      </c>
      <c r="B2494" s="41" t="s">
        <v>73</v>
      </c>
      <c r="C2494" s="3" t="s">
        <v>408</v>
      </c>
      <c r="D2494" s="38" t="str">
        <f>W33</f>
        <v>NOVIEMBRE-25</v>
      </c>
      <c r="E2494" s="8">
        <f>'PRECIOS FIJOS GAS'!$B$70</f>
        <v>7.3663000000000006E-2</v>
      </c>
      <c r="F2494" s="8">
        <f>'PRECIOS FIJOS GAS'!$J$64</f>
        <v>36.893757627397264</v>
      </c>
    </row>
    <row r="2495" spans="1:6">
      <c r="A2495" s="3" t="str">
        <f t="shared" si="1048"/>
        <v>RL06NOVIEMBRE-25ESTABLE PLUS N2</v>
      </c>
      <c r="B2495" s="41" t="s">
        <v>74</v>
      </c>
      <c r="C2495" s="3" t="s">
        <v>408</v>
      </c>
      <c r="D2495" s="38" t="str">
        <f>W33</f>
        <v>NOVIEMBRE-25</v>
      </c>
      <c r="E2495" s="8">
        <f>'PRECIOS FIJOS GAS'!$B$86</f>
        <v>7.0808999999999997E-2</v>
      </c>
      <c r="F2495" s="8">
        <f>'PRECIOS FIJOS GAS'!$J$80</f>
        <v>36.386908312328771</v>
      </c>
    </row>
    <row r="2496" spans="1:6">
      <c r="A2496" s="3" t="str">
        <f t="shared" si="1048"/>
        <v>RL06NOVIEMBRE-25ESTABLE PLUS N3</v>
      </c>
      <c r="B2496" s="41" t="s">
        <v>75</v>
      </c>
      <c r="C2496" s="3" t="s">
        <v>408</v>
      </c>
      <c r="D2496" s="38" t="str">
        <f>W33</f>
        <v>NOVIEMBRE-25</v>
      </c>
      <c r="E2496" s="8">
        <f>'PRECIOS FIJOS GAS'!$B$102</f>
        <v>6.8442000000000003E-2</v>
      </c>
      <c r="F2496" s="8">
        <f>'PRECIOS FIJOS GAS'!$J$96</f>
        <v>36.318415161643834</v>
      </c>
    </row>
    <row r="2497" spans="1:6">
      <c r="A2497" s="3" t="str">
        <f t="shared" si="1048"/>
        <v>RL06NOVIEMBRE-25DINAMICA PLUS N1</v>
      </c>
      <c r="B2497" s="41" t="s">
        <v>372</v>
      </c>
      <c r="C2497" s="3" t="s">
        <v>408</v>
      </c>
      <c r="D2497" s="38" t="str">
        <f>W33</f>
        <v>NOVIEMBRE-25</v>
      </c>
      <c r="E2497" s="58" cm="1">
        <f t="array" ref="E2497">VLOOKUP('.'!D2497,'PRECIOS INDEX GAS'!$J$8:$K$20,2,0)+_xlfn.IFS('.'!B2497="DINAMICA PLUS N1",VLOOKUP('.'!C2497,'PRECIOS INDEX GAS'!$A$59:$B$71,2,0),'.'!B2497="DINAMICA PLUS N2",VLOOKUP('.'!C2497,'PRECIOS INDEX GAS'!$A$75:$B$87,2,0),'.'!B2497="DINAMICA PLUS N3",VLOOKUP('.'!C2497,'PRECIOS INDEX GAS'!$A$91:$B$103,2,0))</f>
        <v>5.5135666666666666E-2</v>
      </c>
      <c r="F2497" s="8">
        <f>'PRECIOS FIJOS GAS'!$J$64</f>
        <v>36.893757627397264</v>
      </c>
    </row>
    <row r="2498" spans="1:6">
      <c r="A2498" s="3" t="str">
        <f t="shared" si="1048"/>
        <v>RL06NOVIEMBRE-25DINAMICA PLUS N2</v>
      </c>
      <c r="B2498" s="41" t="s">
        <v>373</v>
      </c>
      <c r="C2498" s="3" t="s">
        <v>408</v>
      </c>
      <c r="D2498" s="38" t="str">
        <f>W33</f>
        <v>NOVIEMBRE-25</v>
      </c>
      <c r="E2498" s="58" cm="1">
        <f t="array" ref="E2498">VLOOKUP('.'!D2498,'PRECIOS INDEX GAS'!$J$8:$K$20,2,0)+_xlfn.IFS('.'!B2498="DINAMICA PLUS N1",VLOOKUP('.'!C2498,'PRECIOS INDEX GAS'!$A$59:$B$71,2,0),'.'!B2498="DINAMICA PLUS N2",VLOOKUP('.'!C2498,'PRECIOS INDEX GAS'!$A$75:$B$87,2,0),'.'!B2498="DINAMICA PLUS N3",VLOOKUP('.'!C2498,'PRECIOS INDEX GAS'!$A$91:$B$103,2,0))</f>
        <v>5.2281666666666664E-2</v>
      </c>
      <c r="F2498" s="8">
        <f>'PRECIOS FIJOS GAS'!$J$80</f>
        <v>36.386908312328771</v>
      </c>
    </row>
    <row r="2499" spans="1:6">
      <c r="A2499" s="3" t="str">
        <f t="shared" si="1048"/>
        <v>RL06NOVIEMBRE-25DINAMICA PLUS N3</v>
      </c>
      <c r="B2499" s="41" t="s">
        <v>374</v>
      </c>
      <c r="C2499" s="3" t="s">
        <v>408</v>
      </c>
      <c r="D2499" s="38" t="str">
        <f>W33</f>
        <v>NOVIEMBRE-25</v>
      </c>
      <c r="E2499" s="58" cm="1">
        <f t="array" ref="E2499">VLOOKUP('.'!D2499,'PRECIOS INDEX GAS'!$J$8:$K$20,2,0)+_xlfn.IFS('.'!B2499="DINAMICA PLUS N1",VLOOKUP('.'!C2499,'PRECIOS INDEX GAS'!$A$59:$B$71,2,0),'.'!B2499="DINAMICA PLUS N2",VLOOKUP('.'!C2499,'PRECIOS INDEX GAS'!$A$75:$B$87,2,0),'.'!B2499="DINAMICA PLUS N3",VLOOKUP('.'!C2499,'PRECIOS INDEX GAS'!$A$91:$B$103,2,0))</f>
        <v>4.9914666666666663E-2</v>
      </c>
      <c r="F2499" s="8">
        <f>'PRECIOS FIJOS GAS'!$J$96</f>
        <v>36.318415161643834</v>
      </c>
    </row>
    <row r="2500" spans="1:6">
      <c r="A2500" s="3" t="str">
        <f>C2500&amp;D2500&amp;B2500</f>
        <v>RL01DICIEMBRE-25ESTABLE PLUS N1</v>
      </c>
      <c r="B2500" s="41" t="s">
        <v>73</v>
      </c>
      <c r="C2500" s="3" t="s">
        <v>118</v>
      </c>
      <c r="D2500" s="38" t="str">
        <f>W34</f>
        <v>DICIEMBRE-25</v>
      </c>
      <c r="E2500" s="8">
        <f>'PRECIOS FIJOS GAS'!$B$59</f>
        <v>9.0021000000000004E-2</v>
      </c>
      <c r="F2500" s="8">
        <f>'PRECIOS FIJOS GAS'!$J$59</f>
        <v>0.78566396164383556</v>
      </c>
    </row>
    <row r="2501" spans="1:6">
      <c r="A2501" s="3" t="str">
        <f t="shared" ref="A2501:A2517" si="1049">C2501&amp;D2501&amp;B2501</f>
        <v>RL01DICIEMBRE-25ESTABLE PLUS N2</v>
      </c>
      <c r="B2501" s="41" t="s">
        <v>74</v>
      </c>
      <c r="C2501" s="3" t="s">
        <v>118</v>
      </c>
      <c r="D2501" s="38" t="str">
        <f>W34</f>
        <v>DICIEMBRE-25</v>
      </c>
      <c r="E2501" s="8">
        <f>'PRECIOS FIJOS GAS'!$B$75</f>
        <v>8.2915000000000003E-2</v>
      </c>
      <c r="F2501" s="8">
        <f>'PRECIOS FIJOS GAS'!$J$75</f>
        <v>0.4021023178082192</v>
      </c>
    </row>
    <row r="2502" spans="1:6">
      <c r="A2502" s="3" t="str">
        <f t="shared" si="1049"/>
        <v>RL01DICIEMBRE-25ESTABLE PLUS N3</v>
      </c>
      <c r="B2502" s="41" t="s">
        <v>75</v>
      </c>
      <c r="C2502" s="3" t="s">
        <v>118</v>
      </c>
      <c r="D2502" s="38" t="str">
        <f>W34</f>
        <v>DICIEMBRE-25</v>
      </c>
      <c r="E2502" s="8">
        <f>'PRECIOS FIJOS GAS'!$B$91</f>
        <v>7.7473E-2</v>
      </c>
      <c r="F2502" s="8">
        <f>'PRECIOS FIJOS GAS'!$J$91</f>
        <v>0.2925132767123288</v>
      </c>
    </row>
    <row r="2503" spans="1:6">
      <c r="A2503" s="3" t="str">
        <f t="shared" si="1049"/>
        <v>RL01DICIEMBRE-25DINAMICA PLUS N1</v>
      </c>
      <c r="B2503" s="41" t="s">
        <v>372</v>
      </c>
      <c r="C2503" s="3" t="s">
        <v>118</v>
      </c>
      <c r="D2503" s="38" t="str">
        <f>W34</f>
        <v>DICIEMBRE-25</v>
      </c>
      <c r="E2503" s="58" cm="1">
        <f t="array" ref="E2503">VLOOKUP('.'!D2503,'PRECIOS INDEX GAS'!$J$8:$K$20,2,0)+_xlfn.IFS('.'!B2503="DINAMICA PLUS N1",VLOOKUP('.'!C2503,'PRECIOS INDEX GAS'!$A$59:$B$71,2,0),'.'!B2503="DINAMICA PLUS N2",VLOOKUP('.'!C2503,'PRECIOS INDEX GAS'!$A$75:$B$87,2,0),'.'!B2503="DINAMICA PLUS N3",VLOOKUP('.'!C2503,'PRECIOS INDEX GAS'!$A$91:$B$103,2,0))</f>
        <v>6.9041645161290327E-2</v>
      </c>
      <c r="F2503" s="8">
        <f>'PRECIOS FIJOS GAS'!$J$59</f>
        <v>0.78566396164383556</v>
      </c>
    </row>
    <row r="2504" spans="1:6">
      <c r="A2504" s="3" t="str">
        <f t="shared" si="1049"/>
        <v>RL01DICIEMBRE-25DINAMICA PLUS N2</v>
      </c>
      <c r="B2504" s="41" t="s">
        <v>373</v>
      </c>
      <c r="C2504" s="3" t="s">
        <v>118</v>
      </c>
      <c r="D2504" s="38" t="str">
        <f>W34</f>
        <v>DICIEMBRE-25</v>
      </c>
      <c r="E2504" s="58" cm="1">
        <f t="array" ref="E2504">VLOOKUP('.'!D2504,'PRECIOS INDEX GAS'!$J$8:$K$20,2,0)+_xlfn.IFS('.'!B2504="DINAMICA PLUS N1",VLOOKUP('.'!C2504,'PRECIOS INDEX GAS'!$A$59:$B$71,2,0),'.'!B2504="DINAMICA PLUS N2",VLOOKUP('.'!C2504,'PRECIOS INDEX GAS'!$A$75:$B$87,2,0),'.'!B2504="DINAMICA PLUS N3",VLOOKUP('.'!C2504,'PRECIOS INDEX GAS'!$A$91:$B$103,2,0))</f>
        <v>6.1935645161290333E-2</v>
      </c>
      <c r="F2504" s="8">
        <f>'PRECIOS FIJOS GAS'!$J$75</f>
        <v>0.4021023178082192</v>
      </c>
    </row>
    <row r="2505" spans="1:6">
      <c r="A2505" s="3" t="str">
        <f t="shared" si="1049"/>
        <v>RL01DICIEMBRE-25DINAMICA PLUS N3</v>
      </c>
      <c r="B2505" s="41" t="s">
        <v>374</v>
      </c>
      <c r="C2505" s="3" t="s">
        <v>118</v>
      </c>
      <c r="D2505" s="38" t="str">
        <f>W34</f>
        <v>DICIEMBRE-25</v>
      </c>
      <c r="E2505" s="58" cm="1">
        <f t="array" ref="E2505">VLOOKUP('.'!D2505,'PRECIOS INDEX GAS'!$J$8:$K$20,2,0)+_xlfn.IFS('.'!B2505="DINAMICA PLUS N1",VLOOKUP('.'!C2505,'PRECIOS INDEX GAS'!$A$59:$B$71,2,0),'.'!B2505="DINAMICA PLUS N2",VLOOKUP('.'!C2505,'PRECIOS INDEX GAS'!$A$75:$B$87,2,0),'.'!B2505="DINAMICA PLUS N3",VLOOKUP('.'!C2505,'PRECIOS INDEX GAS'!$A$91:$B$103,2,0))</f>
        <v>5.649364516129033E-2</v>
      </c>
      <c r="F2505" s="8">
        <f>'PRECIOS FIJOS GAS'!$J$91</f>
        <v>0.2925132767123288</v>
      </c>
    </row>
    <row r="2506" spans="1:6">
      <c r="A2506" s="3" t="str">
        <f t="shared" si="1049"/>
        <v>RL02DICIEMBRE-25ESTABLE PLUS N1</v>
      </c>
      <c r="B2506" s="41" t="s">
        <v>73</v>
      </c>
      <c r="C2506" s="3" t="s">
        <v>119</v>
      </c>
      <c r="D2506" s="38" t="str">
        <f>W34</f>
        <v>DICIEMBRE-25</v>
      </c>
      <c r="E2506" s="8">
        <f>'PRECIOS FIJOS GAS'!$B$60</f>
        <v>8.6035E-2</v>
      </c>
      <c r="F2506" s="8">
        <f>'PRECIOS FIJOS GAS'!$J$60</f>
        <v>0.90332226849315067</v>
      </c>
    </row>
    <row r="2507" spans="1:6">
      <c r="A2507" s="3" t="str">
        <f t="shared" si="1049"/>
        <v>RL02DICIEMBRE-25ESTABLE PLUS N2</v>
      </c>
      <c r="B2507" s="41" t="s">
        <v>74</v>
      </c>
      <c r="C2507" s="3" t="s">
        <v>119</v>
      </c>
      <c r="D2507" s="38" t="str">
        <f>W34</f>
        <v>DICIEMBRE-25</v>
      </c>
      <c r="E2507" s="8">
        <f>'PRECIOS FIJOS GAS'!$B$76</f>
        <v>8.0766000000000004E-2</v>
      </c>
      <c r="F2507" s="8">
        <f>'PRECIOS FIJOS GAS'!$J$76</f>
        <v>0.51976062465753425</v>
      </c>
    </row>
    <row r="2508" spans="1:6">
      <c r="A2508" s="3" t="str">
        <f t="shared" si="1049"/>
        <v>RL02DICIEMBRE-25ESTABLE PLUS N3</v>
      </c>
      <c r="B2508" s="41" t="s">
        <v>75</v>
      </c>
      <c r="C2508" s="3" t="s">
        <v>119</v>
      </c>
      <c r="D2508" s="38" t="str">
        <f>W34</f>
        <v>DICIEMBRE-25</v>
      </c>
      <c r="E2508" s="8">
        <f>'PRECIOS FIJOS GAS'!$B$92</f>
        <v>7.6238E-2</v>
      </c>
      <c r="F2508" s="8">
        <f>'PRECIOS FIJOS GAS'!$J$92</f>
        <v>0.41017158356164385</v>
      </c>
    </row>
    <row r="2509" spans="1:6">
      <c r="A2509" s="3" t="str">
        <f t="shared" si="1049"/>
        <v>RL02DICIEMBRE-25DINAMICA PLUS N1</v>
      </c>
      <c r="B2509" s="41" t="s">
        <v>372</v>
      </c>
      <c r="C2509" s="3" t="s">
        <v>119</v>
      </c>
      <c r="D2509" s="38" t="str">
        <f>W34</f>
        <v>DICIEMBRE-25</v>
      </c>
      <c r="E2509" s="58" cm="1">
        <f t="array" ref="E2509">VLOOKUP('.'!D2509,'PRECIOS INDEX GAS'!$J$8:$K$20,2,0)+_xlfn.IFS('.'!B2509="DINAMICA PLUS N1",VLOOKUP('.'!C2509,'PRECIOS INDEX GAS'!$A$59:$B$71,2,0),'.'!B2509="DINAMICA PLUS N2",VLOOKUP('.'!C2509,'PRECIOS INDEX GAS'!$A$75:$B$87,2,0),'.'!B2509="DINAMICA PLUS N3",VLOOKUP('.'!C2509,'PRECIOS INDEX GAS'!$A$91:$B$103,2,0))</f>
        <v>6.5055645161290337E-2</v>
      </c>
      <c r="F2509" s="8">
        <f>'PRECIOS FIJOS GAS'!$J$60</f>
        <v>0.90332226849315067</v>
      </c>
    </row>
    <row r="2510" spans="1:6">
      <c r="A2510" s="3" t="str">
        <f t="shared" si="1049"/>
        <v>RL02DICIEMBRE-25DINAMICA PLUS N2</v>
      </c>
      <c r="B2510" s="41" t="s">
        <v>373</v>
      </c>
      <c r="C2510" s="3" t="s">
        <v>119</v>
      </c>
      <c r="D2510" s="38" t="str">
        <f>W34</f>
        <v>DICIEMBRE-25</v>
      </c>
      <c r="E2510" s="58" cm="1">
        <f t="array" ref="E2510">VLOOKUP('.'!D2510,'PRECIOS INDEX GAS'!$J$8:$K$20,2,0)+_xlfn.IFS('.'!B2510="DINAMICA PLUS N1",VLOOKUP('.'!C2510,'PRECIOS INDEX GAS'!$A$59:$B$71,2,0),'.'!B2510="DINAMICA PLUS N2",VLOOKUP('.'!C2510,'PRECIOS INDEX GAS'!$A$75:$B$87,2,0),'.'!B2510="DINAMICA PLUS N3",VLOOKUP('.'!C2510,'PRECIOS INDEX GAS'!$A$91:$B$103,2,0))</f>
        <v>5.9786645161290328E-2</v>
      </c>
      <c r="F2510" s="8">
        <f>'PRECIOS FIJOS GAS'!$J$76</f>
        <v>0.51976062465753425</v>
      </c>
    </row>
    <row r="2511" spans="1:6">
      <c r="A2511" s="3" t="str">
        <f t="shared" si="1049"/>
        <v>RL02DICIEMBRE-25DINAMICA PLUS N3</v>
      </c>
      <c r="B2511" s="41" t="s">
        <v>374</v>
      </c>
      <c r="C2511" s="3" t="s">
        <v>119</v>
      </c>
      <c r="D2511" s="38" t="str">
        <f>W34</f>
        <v>DICIEMBRE-25</v>
      </c>
      <c r="E2511" s="58" cm="1">
        <f t="array" ref="E2511">VLOOKUP('.'!D2511,'PRECIOS INDEX GAS'!$J$8:$K$20,2,0)+_xlfn.IFS('.'!B2511="DINAMICA PLUS N1",VLOOKUP('.'!C2511,'PRECIOS INDEX GAS'!$A$59:$B$71,2,0),'.'!B2511="DINAMICA PLUS N2",VLOOKUP('.'!C2511,'PRECIOS INDEX GAS'!$A$75:$B$87,2,0),'.'!B2511="DINAMICA PLUS N3",VLOOKUP('.'!C2511,'PRECIOS INDEX GAS'!$A$91:$B$103,2,0))</f>
        <v>5.525864516129033E-2</v>
      </c>
      <c r="F2511" s="8">
        <f>'PRECIOS FIJOS GAS'!$J$92</f>
        <v>0.41017158356164385</v>
      </c>
    </row>
    <row r="2512" spans="1:6">
      <c r="A2512" s="3" t="str">
        <f t="shared" si="1049"/>
        <v>RL03DICIEMBRE-25ESTABLE PLUS N1</v>
      </c>
      <c r="B2512" s="41" t="s">
        <v>73</v>
      </c>
      <c r="C2512" s="3" t="s">
        <v>120</v>
      </c>
      <c r="D2512" s="38" t="str">
        <f>W34</f>
        <v>DICIEMBRE-25</v>
      </c>
      <c r="E2512" s="8">
        <f>'PRECIOS FIJOS GAS'!$B$61</f>
        <v>8.1811999999999996E-2</v>
      </c>
      <c r="F2512" s="8">
        <f>'PRECIOS FIJOS GAS'!$J$61</f>
        <v>1.217169008219178</v>
      </c>
    </row>
    <row r="2513" spans="1:11">
      <c r="A2513" s="3" t="str">
        <f t="shared" si="1049"/>
        <v>RL03DICIEMBRE-25ESTABLE PLUS N2</v>
      </c>
      <c r="B2513" s="41" t="s">
        <v>74</v>
      </c>
      <c r="C2513" s="3" t="s">
        <v>120</v>
      </c>
      <c r="D2513" s="38" t="str">
        <f>W34</f>
        <v>DICIEMBRE-25</v>
      </c>
      <c r="E2513" s="8">
        <f>'PRECIOS FIJOS GAS'!$B$77</f>
        <v>7.6065999999999995E-2</v>
      </c>
      <c r="F2513" s="8">
        <f>'PRECIOS FIJOS GAS'!$J$77</f>
        <v>0.83360736438356164</v>
      </c>
    </row>
    <row r="2514" spans="1:11">
      <c r="A2514" s="3" t="str">
        <f t="shared" si="1049"/>
        <v>RL03DICIEMBRE-25ESTABLE PLUS N3</v>
      </c>
      <c r="B2514" s="41" t="s">
        <v>75</v>
      </c>
      <c r="C2514" s="3" t="s">
        <v>120</v>
      </c>
      <c r="D2514" s="38" t="str">
        <f>W34</f>
        <v>DICIEMBRE-25</v>
      </c>
      <c r="E2514" s="8">
        <f>'PRECIOS FIJOS GAS'!$B$93</f>
        <v>7.2847999999999996E-2</v>
      </c>
      <c r="F2514" s="8">
        <f>'PRECIOS FIJOS GAS'!$J$93</f>
        <v>0.72401832328767124</v>
      </c>
    </row>
    <row r="2515" spans="1:11">
      <c r="A2515" s="3" t="str">
        <f t="shared" si="1049"/>
        <v>RL03DICIEMBRE-25DINAMICA PLUS N1</v>
      </c>
      <c r="B2515" s="41" t="s">
        <v>372</v>
      </c>
      <c r="C2515" s="3" t="s">
        <v>120</v>
      </c>
      <c r="D2515" s="38" t="str">
        <f>W34</f>
        <v>DICIEMBRE-25</v>
      </c>
      <c r="E2515" s="58" cm="1">
        <f t="array" ref="E2515">VLOOKUP('.'!D2515,'PRECIOS INDEX GAS'!$J$8:$K$20,2,0)+_xlfn.IFS('.'!B2515="DINAMICA PLUS N1",VLOOKUP('.'!C2515,'PRECIOS INDEX GAS'!$A$59:$B$71,2,0),'.'!B2515="DINAMICA PLUS N2",VLOOKUP('.'!C2515,'PRECIOS INDEX GAS'!$A$75:$B$87,2,0),'.'!B2515="DINAMICA PLUS N3",VLOOKUP('.'!C2515,'PRECIOS INDEX GAS'!$A$91:$B$103,2,0))</f>
        <v>6.0832645161290333E-2</v>
      </c>
      <c r="F2515" s="8">
        <f>'PRECIOS FIJOS GAS'!$J$61</f>
        <v>1.217169008219178</v>
      </c>
    </row>
    <row r="2516" spans="1:11">
      <c r="A2516" s="3" t="str">
        <f t="shared" si="1049"/>
        <v>RL03DICIEMBRE-25DINAMICA PLUS N2</v>
      </c>
      <c r="B2516" s="41" t="s">
        <v>373</v>
      </c>
      <c r="C2516" s="3" t="s">
        <v>120</v>
      </c>
      <c r="D2516" s="38" t="str">
        <f>W34</f>
        <v>DICIEMBRE-25</v>
      </c>
      <c r="E2516" s="58" cm="1">
        <f t="array" ref="E2516">VLOOKUP('.'!D2516,'PRECIOS INDEX GAS'!$J$8:$K$20,2,0)+_xlfn.IFS('.'!B2516="DINAMICA PLUS N1",VLOOKUP('.'!C2516,'PRECIOS INDEX GAS'!$A$59:$B$71,2,0),'.'!B2516="DINAMICA PLUS N2",VLOOKUP('.'!C2516,'PRECIOS INDEX GAS'!$A$75:$B$87,2,0),'.'!B2516="DINAMICA PLUS N3",VLOOKUP('.'!C2516,'PRECIOS INDEX GAS'!$A$91:$B$103,2,0))</f>
        <v>5.5086645161290332E-2</v>
      </c>
      <c r="F2516" s="8">
        <f>'PRECIOS FIJOS GAS'!$J$77</f>
        <v>0.83360736438356164</v>
      </c>
    </row>
    <row r="2517" spans="1:11">
      <c r="A2517" s="3" t="str">
        <f t="shared" si="1049"/>
        <v>RL03DICIEMBRE-25DINAMICA PLUS N3</v>
      </c>
      <c r="B2517" s="41" t="s">
        <v>374</v>
      </c>
      <c r="C2517" s="3" t="s">
        <v>120</v>
      </c>
      <c r="D2517" s="38" t="str">
        <f>W34</f>
        <v>DICIEMBRE-25</v>
      </c>
      <c r="E2517" s="58" cm="1">
        <f t="array" ref="E2517">VLOOKUP('.'!D2517,'PRECIOS INDEX GAS'!$J$8:$K$20,2,0)+_xlfn.IFS('.'!B2517="DINAMICA PLUS N1",VLOOKUP('.'!C2517,'PRECIOS INDEX GAS'!$A$59:$B$71,2,0),'.'!B2517="DINAMICA PLUS N2",VLOOKUP('.'!C2517,'PRECIOS INDEX GAS'!$A$75:$B$87,2,0),'.'!B2517="DINAMICA PLUS N3",VLOOKUP('.'!C2517,'PRECIOS INDEX GAS'!$A$91:$B$103,2,0))</f>
        <v>5.1868645161290333E-2</v>
      </c>
      <c r="F2517" s="8">
        <f>'PRECIOS FIJOS GAS'!$J$93</f>
        <v>0.72401832328767124</v>
      </c>
    </row>
    <row r="2518" spans="1:11">
      <c r="A2518" s="3" t="str">
        <f>C2518&amp;D2518&amp;B2518</f>
        <v>RL04DICIEMBRE-25ESTABLE PLUS N1</v>
      </c>
      <c r="B2518" s="41" t="s">
        <v>73</v>
      </c>
      <c r="C2518" s="3" t="s">
        <v>121</v>
      </c>
      <c r="D2518" s="38" t="str">
        <f>W34</f>
        <v>DICIEMBRE-25</v>
      </c>
      <c r="E2518" s="8">
        <f>'PRECIOS FIJOS GAS'!$B$62</f>
        <v>8.4145999999999999E-2</v>
      </c>
      <c r="F2518" s="8">
        <f>'PRECIOS FIJOS GAS'!$J$62</f>
        <v>2.0610361232876713</v>
      </c>
    </row>
    <row r="2519" spans="1:11">
      <c r="A2519" s="3" t="str">
        <f t="shared" ref="A2519:A2535" si="1050">C2519&amp;D2519&amp;B2519</f>
        <v>RL04DICIEMBRE-25ESTABLE PLUS N2</v>
      </c>
      <c r="B2519" s="41" t="s">
        <v>74</v>
      </c>
      <c r="C2519" s="3" t="s">
        <v>121</v>
      </c>
      <c r="D2519" s="38" t="str">
        <f>W34</f>
        <v>DICIEMBRE-25</v>
      </c>
      <c r="E2519" s="8">
        <f>'PRECIOS FIJOS GAS'!$B$78</f>
        <v>8.0958000000000002E-2</v>
      </c>
      <c r="F2519" s="8">
        <f>'PRECIOS FIJOS GAS'!$J$78</f>
        <v>1.5815840684931508</v>
      </c>
    </row>
    <row r="2520" spans="1:11">
      <c r="A2520" s="3" t="str">
        <f t="shared" si="1050"/>
        <v>RL04DICIEMBRE-25ESTABLE PLUS N3</v>
      </c>
      <c r="B2520" s="41" t="s">
        <v>75</v>
      </c>
      <c r="C2520" s="3" t="s">
        <v>121</v>
      </c>
      <c r="D2520" s="38" t="str">
        <f>W34</f>
        <v>DICIEMBRE-25</v>
      </c>
      <c r="E2520" s="8">
        <f>'PRECIOS FIJOS GAS'!$B$94</f>
        <v>7.5394000000000003E-2</v>
      </c>
      <c r="F2520" s="8">
        <f>'PRECIOS FIJOS GAS'!$J$94</f>
        <v>1.5404881780821917</v>
      </c>
    </row>
    <row r="2521" spans="1:11">
      <c r="A2521" s="3" t="str">
        <f t="shared" si="1050"/>
        <v>RL04DICIEMBRE-25DINAMICA PLUS N1</v>
      </c>
      <c r="B2521" s="41" t="s">
        <v>372</v>
      </c>
      <c r="C2521" s="3" t="s">
        <v>121</v>
      </c>
      <c r="D2521" s="38" t="str">
        <f>W34</f>
        <v>DICIEMBRE-25</v>
      </c>
      <c r="E2521" s="58" cm="1">
        <f t="array" ref="E2521">VLOOKUP('.'!D2521,'PRECIOS INDEX GAS'!$J$8:$K$20,2,0)+_xlfn.IFS('.'!B2521="DINAMICA PLUS N1",VLOOKUP('.'!C2521,'PRECIOS INDEX GAS'!$A$59:$B$71,2,0),'.'!B2521="DINAMICA PLUS N2",VLOOKUP('.'!C2521,'PRECIOS INDEX GAS'!$A$75:$B$87,2,0),'.'!B2521="DINAMICA PLUS N3",VLOOKUP('.'!C2521,'PRECIOS INDEX GAS'!$A$91:$B$103,2,0))</f>
        <v>6.3166645161290336E-2</v>
      </c>
      <c r="F2521" s="8">
        <f>'PRECIOS FIJOS GAS'!$J$62</f>
        <v>2.0610361232876713</v>
      </c>
    </row>
    <row r="2522" spans="1:11">
      <c r="A2522" s="3" t="str">
        <f t="shared" si="1050"/>
        <v>RL04DICIEMBRE-25DINAMICA PLUS N2</v>
      </c>
      <c r="B2522" s="41" t="s">
        <v>373</v>
      </c>
      <c r="C2522" s="3" t="s">
        <v>121</v>
      </c>
      <c r="D2522" s="38" t="str">
        <f>W34</f>
        <v>DICIEMBRE-25</v>
      </c>
      <c r="E2522" s="58" cm="1">
        <f t="array" ref="E2522">VLOOKUP('.'!D2522,'PRECIOS INDEX GAS'!$J$8:$K$20,2,0)+_xlfn.IFS('.'!B2522="DINAMICA PLUS N1",VLOOKUP('.'!C2522,'PRECIOS INDEX GAS'!$A$59:$B$71,2,0),'.'!B2522="DINAMICA PLUS N2",VLOOKUP('.'!C2522,'PRECIOS INDEX GAS'!$A$75:$B$87,2,0),'.'!B2522="DINAMICA PLUS N3",VLOOKUP('.'!C2522,'PRECIOS INDEX GAS'!$A$91:$B$103,2,0))</f>
        <v>5.9978645161290332E-2</v>
      </c>
      <c r="F2522" s="8">
        <f>'PRECIOS FIJOS GAS'!$J$78</f>
        <v>1.5815840684931508</v>
      </c>
    </row>
    <row r="2523" spans="1:11">
      <c r="A2523" s="3" t="str">
        <f t="shared" si="1050"/>
        <v>RL04DICIEMBRE-25DINAMICA PLUS N3</v>
      </c>
      <c r="B2523" s="41" t="s">
        <v>374</v>
      </c>
      <c r="C2523" s="3" t="s">
        <v>121</v>
      </c>
      <c r="D2523" s="38" t="str">
        <f>W34</f>
        <v>DICIEMBRE-25</v>
      </c>
      <c r="E2523" s="58" cm="1">
        <f t="array" ref="E2523">VLOOKUP('.'!D2523,'PRECIOS INDEX GAS'!$J$8:$K$20,2,0)+_xlfn.IFS('.'!B2523="DINAMICA PLUS N1",VLOOKUP('.'!C2523,'PRECIOS INDEX GAS'!$A$59:$B$71,2,0),'.'!B2523="DINAMICA PLUS N2",VLOOKUP('.'!C2523,'PRECIOS INDEX GAS'!$A$75:$B$87,2,0),'.'!B2523="DINAMICA PLUS N3",VLOOKUP('.'!C2523,'PRECIOS INDEX GAS'!$A$91:$B$103,2,0))</f>
        <v>5.4414645161290326E-2</v>
      </c>
      <c r="F2523" s="8">
        <f>'PRECIOS FIJOS GAS'!$J$94</f>
        <v>1.5404881780821917</v>
      </c>
      <c r="K2523" s="3" t="str">
        <f>'PETICION DATOS GAS'!N12</f>
        <v>ESTABLE N1</v>
      </c>
    </row>
    <row r="2524" spans="1:11">
      <c r="A2524" s="3" t="str">
        <f t="shared" si="1050"/>
        <v>RL05DICIEMBRE-25ESTABLE PLUS N1</v>
      </c>
      <c r="B2524" s="41" t="s">
        <v>73</v>
      </c>
      <c r="C2524" s="3" t="s">
        <v>407</v>
      </c>
      <c r="D2524" s="38" t="str">
        <f>W34</f>
        <v>DICIEMBRE-25</v>
      </c>
      <c r="E2524" s="8">
        <f>'PRECIOS FIJOS GAS'!$B$69</f>
        <v>8.0764000000000002E-2</v>
      </c>
      <c r="F2524" s="8">
        <f>'PRECIOS FIJOS GAS'!$J$63</f>
        <v>8.2120056356164373</v>
      </c>
      <c r="K2524" s="3" t="str">
        <f>'PETICION DATOS GAS'!N13</f>
        <v>ESTABLE N2</v>
      </c>
    </row>
    <row r="2525" spans="1:11">
      <c r="A2525" s="3" t="str">
        <f t="shared" si="1050"/>
        <v>RL05DICIEMBRE-25ESTABLE PLUS N2</v>
      </c>
      <c r="B2525" s="41" t="s">
        <v>74</v>
      </c>
      <c r="C2525" s="3" t="s">
        <v>407</v>
      </c>
      <c r="D2525" s="38" t="str">
        <f>W34</f>
        <v>DICIEMBRE-25</v>
      </c>
      <c r="E2525" s="8">
        <f>'PRECIOS FIJOS GAS'!$B$85</f>
        <v>8.0198000000000005E-2</v>
      </c>
      <c r="F2525" s="8">
        <f>'PRECIOS FIJOS GAS'!$J$79</f>
        <v>7.7051563205479443</v>
      </c>
      <c r="K2525" s="3" t="str">
        <f>'PETICION DATOS GAS'!N14</f>
        <v>ESTABLE N3</v>
      </c>
    </row>
    <row r="2526" spans="1:11">
      <c r="A2526" s="3" t="str">
        <f t="shared" si="1050"/>
        <v>RL05DICIEMBRE-25ESTABLE PLUS N3</v>
      </c>
      <c r="B2526" s="41" t="s">
        <v>75</v>
      </c>
      <c r="C2526" s="3" t="s">
        <v>407</v>
      </c>
      <c r="D2526" s="38" t="str">
        <f>W34</f>
        <v>DICIEMBRE-25</v>
      </c>
      <c r="E2526" s="8">
        <f>'PRECIOS FIJOS GAS'!$B$101</f>
        <v>7.6613000000000001E-2</v>
      </c>
      <c r="F2526" s="8">
        <f>'PRECIOS FIJOS GAS'!$J$95</f>
        <v>7.636663169863013</v>
      </c>
      <c r="K2526" s="3" t="str">
        <f>'PETICION DATOS GAS'!N15</f>
        <v>ESTABLE PLUS N1</v>
      </c>
    </row>
    <row r="2527" spans="1:11">
      <c r="A2527" s="3" t="str">
        <f t="shared" si="1050"/>
        <v>RL05DICIEMBRE-25DINAMICA PLUS N1</v>
      </c>
      <c r="B2527" s="41" t="s">
        <v>372</v>
      </c>
      <c r="C2527" s="3" t="s">
        <v>407</v>
      </c>
      <c r="D2527" s="38" t="str">
        <f>W34</f>
        <v>DICIEMBRE-25</v>
      </c>
      <c r="E2527" s="58" cm="1">
        <f t="array" ref="E2527">VLOOKUP('.'!D2527,'PRECIOS INDEX GAS'!$J$8:$K$20,2,0)+_xlfn.IFS('.'!B2527="DINAMICA PLUS N1",VLOOKUP('.'!C2527,'PRECIOS INDEX GAS'!$A$59:$B$71,2,0),'.'!B2527="DINAMICA PLUS N2",VLOOKUP('.'!C2527,'PRECIOS INDEX GAS'!$A$75:$B$87,2,0),'.'!B2527="DINAMICA PLUS N3",VLOOKUP('.'!C2527,'PRECIOS INDEX GAS'!$A$91:$B$103,2,0))</f>
        <v>5.9784645161290333E-2</v>
      </c>
      <c r="F2527" s="8">
        <f>'PRECIOS FIJOS GAS'!$J$63</f>
        <v>8.2120056356164373</v>
      </c>
      <c r="K2527" s="3" t="str">
        <f>'PETICION DATOS GAS'!N16</f>
        <v>ESTABLE PLUS N2</v>
      </c>
    </row>
    <row r="2528" spans="1:11">
      <c r="A2528" s="3" t="str">
        <f t="shared" si="1050"/>
        <v>RL05DICIEMBRE-25DINAMICA PLUS N2</v>
      </c>
      <c r="B2528" s="41" t="s">
        <v>373</v>
      </c>
      <c r="C2528" s="3" t="s">
        <v>407</v>
      </c>
      <c r="D2528" s="38" t="str">
        <f>W34</f>
        <v>DICIEMBRE-25</v>
      </c>
      <c r="E2528" s="58" cm="1">
        <f t="array" ref="E2528">VLOOKUP('.'!D2528,'PRECIOS INDEX GAS'!$J$8:$K$20,2,0)+_xlfn.IFS('.'!B2528="DINAMICA PLUS N1",VLOOKUP('.'!C2528,'PRECIOS INDEX GAS'!$A$59:$B$71,2,0),'.'!B2528="DINAMICA PLUS N2",VLOOKUP('.'!C2528,'PRECIOS INDEX GAS'!$A$75:$B$87,2,0),'.'!B2528="DINAMICA PLUS N3",VLOOKUP('.'!C2528,'PRECIOS INDEX GAS'!$A$91:$B$103,2,0))</f>
        <v>5.9218645161290329E-2</v>
      </c>
      <c r="F2528" s="8">
        <f>'PRECIOS FIJOS GAS'!$J$79</f>
        <v>7.7051563205479443</v>
      </c>
      <c r="K2528" s="3" t="str">
        <f>'PETICION DATOS GAS'!N17</f>
        <v>ESTABLE PLUS N3</v>
      </c>
    </row>
    <row r="2529" spans="1:11">
      <c r="A2529" s="3" t="str">
        <f t="shared" si="1050"/>
        <v>RL05DICIEMBRE-25DINAMICA PLUS N3</v>
      </c>
      <c r="B2529" s="41" t="s">
        <v>374</v>
      </c>
      <c r="C2529" s="3" t="s">
        <v>407</v>
      </c>
      <c r="D2529" s="38" t="str">
        <f>W34</f>
        <v>DICIEMBRE-25</v>
      </c>
      <c r="E2529" s="58" cm="1">
        <f t="array" ref="E2529">VLOOKUP('.'!D2529,'PRECIOS INDEX GAS'!$J$8:$K$20,2,0)+_xlfn.IFS('.'!B2529="DINAMICA PLUS N1",VLOOKUP('.'!C2529,'PRECIOS INDEX GAS'!$A$59:$B$71,2,0),'.'!B2529="DINAMICA PLUS N2",VLOOKUP('.'!C2529,'PRECIOS INDEX GAS'!$A$75:$B$87,2,0),'.'!B2529="DINAMICA PLUS N3",VLOOKUP('.'!C2529,'PRECIOS INDEX GAS'!$A$91:$B$103,2,0))</f>
        <v>5.5633645161290331E-2</v>
      </c>
      <c r="F2529" s="8">
        <f>'PRECIOS FIJOS GAS'!$J$95</f>
        <v>7.636663169863013</v>
      </c>
      <c r="K2529" s="3" t="str">
        <f>'PETICION DATOS GAS'!N22</f>
        <v>DINAMICA N1</v>
      </c>
    </row>
    <row r="2530" spans="1:11">
      <c r="A2530" s="3" t="str">
        <f t="shared" si="1050"/>
        <v>RL06DICIEMBRE-25ESTABLE PLUS N1</v>
      </c>
      <c r="B2530" s="41" t="s">
        <v>73</v>
      </c>
      <c r="C2530" s="3" t="s">
        <v>408</v>
      </c>
      <c r="D2530" s="38" t="str">
        <f>W34</f>
        <v>DICIEMBRE-25</v>
      </c>
      <c r="E2530" s="8">
        <f>'PRECIOS FIJOS GAS'!$B$70</f>
        <v>7.3663000000000006E-2</v>
      </c>
      <c r="F2530" s="8">
        <f>'PRECIOS FIJOS GAS'!$J$64</f>
        <v>36.893757627397264</v>
      </c>
      <c r="K2530" s="3" t="str">
        <f>'PETICION DATOS GAS'!N23</f>
        <v>DINAMICA N2</v>
      </c>
    </row>
    <row r="2531" spans="1:11">
      <c r="A2531" s="3" t="str">
        <f t="shared" si="1050"/>
        <v>RL06DICIEMBRE-25ESTABLE PLUS N2</v>
      </c>
      <c r="B2531" s="41" t="s">
        <v>74</v>
      </c>
      <c r="C2531" s="3" t="s">
        <v>408</v>
      </c>
      <c r="D2531" s="38" t="str">
        <f>W34</f>
        <v>DICIEMBRE-25</v>
      </c>
      <c r="E2531" s="8">
        <f>'PRECIOS FIJOS GAS'!$B$86</f>
        <v>7.0808999999999997E-2</v>
      </c>
      <c r="F2531" s="8">
        <f>'PRECIOS FIJOS GAS'!$J$80</f>
        <v>36.386908312328771</v>
      </c>
      <c r="K2531" s="3" t="str">
        <f>'PETICION DATOS GAS'!N24</f>
        <v>DINAMICA N3</v>
      </c>
    </row>
    <row r="2532" spans="1:11">
      <c r="A2532" s="3" t="str">
        <f t="shared" si="1050"/>
        <v>RL06DICIEMBRE-25ESTABLE PLUS N3</v>
      </c>
      <c r="B2532" s="41" t="s">
        <v>75</v>
      </c>
      <c r="C2532" s="3" t="s">
        <v>408</v>
      </c>
      <c r="D2532" s="38" t="str">
        <f>W34</f>
        <v>DICIEMBRE-25</v>
      </c>
      <c r="E2532" s="8">
        <f>'PRECIOS FIJOS GAS'!$B$102</f>
        <v>6.8442000000000003E-2</v>
      </c>
      <c r="F2532" s="8">
        <f>'PRECIOS FIJOS GAS'!$J$96</f>
        <v>36.318415161643834</v>
      </c>
      <c r="K2532" s="3" t="str">
        <f>'PETICION DATOS GAS'!N25</f>
        <v>DINAMICA PLUS N1</v>
      </c>
    </row>
    <row r="2533" spans="1:11">
      <c r="A2533" s="3" t="str">
        <f t="shared" si="1050"/>
        <v>RL06DICIEMBRE-25DINAMICA PLUS N1</v>
      </c>
      <c r="B2533" s="41" t="s">
        <v>372</v>
      </c>
      <c r="C2533" s="3" t="s">
        <v>408</v>
      </c>
      <c r="D2533" s="38" t="str">
        <f>W34</f>
        <v>DICIEMBRE-25</v>
      </c>
      <c r="E2533" s="58" cm="1">
        <f t="array" ref="E2533">VLOOKUP('.'!D2533,'PRECIOS INDEX GAS'!$J$8:$K$20,2,0)+_xlfn.IFS('.'!B2533="DINAMICA PLUS N1",VLOOKUP('.'!C2533,'PRECIOS INDEX GAS'!$A$59:$B$71,2,0),'.'!B2533="DINAMICA PLUS N2",VLOOKUP('.'!C2533,'PRECIOS INDEX GAS'!$A$75:$B$87,2,0),'.'!B2533="DINAMICA PLUS N3",VLOOKUP('.'!C2533,'PRECIOS INDEX GAS'!$A$91:$B$103,2,0))</f>
        <v>5.2683645161290329E-2</v>
      </c>
      <c r="F2533" s="8">
        <f>'PRECIOS FIJOS GAS'!$J$64</f>
        <v>36.893757627397264</v>
      </c>
      <c r="K2533" s="3" t="str">
        <f>'PETICION DATOS GAS'!N26</f>
        <v>DINAMICA PLUS N2</v>
      </c>
    </row>
    <row r="2534" spans="1:11">
      <c r="A2534" s="3" t="str">
        <f t="shared" si="1050"/>
        <v>RL06DICIEMBRE-25DINAMICA PLUS N2</v>
      </c>
      <c r="B2534" s="41" t="s">
        <v>373</v>
      </c>
      <c r="C2534" s="3" t="s">
        <v>408</v>
      </c>
      <c r="D2534" s="38" t="str">
        <f>W34</f>
        <v>DICIEMBRE-25</v>
      </c>
      <c r="E2534" s="58" cm="1">
        <f t="array" ref="E2534">VLOOKUP('.'!D2534,'PRECIOS INDEX GAS'!$J$8:$K$20,2,0)+_xlfn.IFS('.'!B2534="DINAMICA PLUS N1",VLOOKUP('.'!C2534,'PRECIOS INDEX GAS'!$A$59:$B$71,2,0),'.'!B2534="DINAMICA PLUS N2",VLOOKUP('.'!C2534,'PRECIOS INDEX GAS'!$A$75:$B$87,2,0),'.'!B2534="DINAMICA PLUS N3",VLOOKUP('.'!C2534,'PRECIOS INDEX GAS'!$A$91:$B$103,2,0))</f>
        <v>4.9829645161290334E-2</v>
      </c>
      <c r="F2534" s="8">
        <f>'PRECIOS FIJOS GAS'!$J$80</f>
        <v>36.386908312328771</v>
      </c>
      <c r="K2534" s="3" t="str">
        <f>'PETICION DATOS GAS'!N27</f>
        <v>DINAMICA PLUS N3</v>
      </c>
    </row>
    <row r="2535" spans="1:11">
      <c r="A2535" s="3" t="str">
        <f t="shared" si="1050"/>
        <v>RL06DICIEMBRE-25DINAMICA PLUS N3</v>
      </c>
      <c r="B2535" s="41" t="s">
        <v>374</v>
      </c>
      <c r="C2535" s="3" t="s">
        <v>408</v>
      </c>
      <c r="D2535" s="38" t="str">
        <f>W34</f>
        <v>DICIEMBRE-25</v>
      </c>
      <c r="E2535" s="58" cm="1">
        <f t="array" ref="E2535">VLOOKUP('.'!D2535,'PRECIOS INDEX GAS'!$J$8:$K$20,2,0)+_xlfn.IFS('.'!B2535="DINAMICA PLUS N1",VLOOKUP('.'!C2535,'PRECIOS INDEX GAS'!$A$59:$B$71,2,0),'.'!B2535="DINAMICA PLUS N2",VLOOKUP('.'!C2535,'PRECIOS INDEX GAS'!$A$75:$B$87,2,0),'.'!B2535="DINAMICA PLUS N3",VLOOKUP('.'!C2535,'PRECIOS INDEX GAS'!$A$91:$B$103,2,0))</f>
        <v>4.7462645161290326E-2</v>
      </c>
      <c r="F2535" s="8">
        <f>'PRECIOS FIJOS GAS'!$J$96</f>
        <v>36.318415161643834</v>
      </c>
    </row>
    <row r="2536" spans="1:11">
      <c r="A2536" s="3" t="str">
        <f>C2536&amp;D2536&amp;B2536</f>
        <v>RL01ENERO-26PERSONALIZADA INDEX</v>
      </c>
      <c r="B2536" s="41" t="s">
        <v>482</v>
      </c>
      <c r="C2536" s="3" t="s">
        <v>118</v>
      </c>
      <c r="D2536" s="38" t="str">
        <f t="shared" ref="D2536:D2547" si="1051">W23</f>
        <v>ENERO-26</v>
      </c>
      <c r="E2536" s="58">
        <f>('PETICION DATOS GAS'!$J$26)+INDEX('PRECIOS INDEX GAS'!$J$9:$K$20,MATCH('.'!D2536,'PRECIOS INDEX GAS'!$J$9:$J$20,0),MATCH('.'!$E$1671,'PRECIOS INDEX GAS'!$J$8:$K$8,0))</f>
        <v>3.5173225806451616E-2</v>
      </c>
      <c r="F2536" s="8">
        <f>INDEX('PRECIOS FIJOS GAS'!$I$8:$J$14,MATCH('.'!C2536,'PRECIOS FIJOS GAS'!$I$8:$I$14,0),MATCH('.'!$F$1671,'PRECIOS FIJOS GAS'!$I$8:$J$8,0))</f>
        <v>7.3335194520547944E-2</v>
      </c>
      <c r="K2536" s="3" t="s">
        <v>482</v>
      </c>
    </row>
    <row r="2537" spans="1:11">
      <c r="A2537" s="3" t="str">
        <f t="shared" ref="A2537:A2553" si="1052">C2537&amp;D2537&amp;B2537</f>
        <v>RL01FEBRERO-26PERSONALIZADA INDEX</v>
      </c>
      <c r="B2537" s="41" t="s">
        <v>482</v>
      </c>
      <c r="C2537" s="3" t="s">
        <v>118</v>
      </c>
      <c r="D2537" s="38" t="str">
        <f t="shared" si="1051"/>
        <v>FEBRERO-26</v>
      </c>
      <c r="E2537" s="58">
        <f>('PETICION DATOS GAS'!$J$26)+INDEX('PRECIOS INDEX GAS'!$J$9:$K$20,MATCH('.'!D2537,'PRECIOS INDEX GAS'!$J$9:$J$20,0),MATCH('.'!$E$1671,'PRECIOS INDEX GAS'!$J$8:$K$8,0))</f>
        <v>3.167678571428572E-2</v>
      </c>
      <c r="F2537" s="8">
        <f>INDEX('PRECIOS FIJOS GAS'!$I$8:$J$14,MATCH('.'!C2537,'PRECIOS FIJOS GAS'!$I$8:$I$14,0),MATCH('.'!$F$1671,'PRECIOS FIJOS GAS'!$I$8:$J$8,0))</f>
        <v>7.3335194520547944E-2</v>
      </c>
    </row>
    <row r="2538" spans="1:11">
      <c r="A2538" s="3" t="str">
        <f t="shared" si="1052"/>
        <v>RL01MARZO-26PERSONALIZADA INDEX</v>
      </c>
      <c r="B2538" s="41" t="s">
        <v>482</v>
      </c>
      <c r="C2538" s="3" t="s">
        <v>118</v>
      </c>
      <c r="D2538" s="38" t="str">
        <f t="shared" si="1051"/>
        <v>MARZO-26</v>
      </c>
      <c r="E2538" s="58">
        <f>('PETICION DATOS GAS'!$J$26)+INDEX('PRECIOS INDEX GAS'!$J$9:$K$20,MATCH('.'!D2538,'PRECIOS INDEX GAS'!$J$9:$J$20,0),MATCH('.'!$E$1671,'PRECIOS INDEX GAS'!$J$8:$K$8,0))</f>
        <v>5.1859677419354842E-2</v>
      </c>
      <c r="F2538" s="8">
        <f>INDEX('PRECIOS FIJOS GAS'!$I$8:$J$14,MATCH('.'!C2538,'PRECIOS FIJOS GAS'!$I$8:$I$14,0),MATCH('.'!$F$1671,'PRECIOS FIJOS GAS'!$I$8:$J$8,0))</f>
        <v>7.3335194520547944E-2</v>
      </c>
    </row>
    <row r="2539" spans="1:11">
      <c r="A2539" s="3" t="str">
        <f t="shared" si="1052"/>
        <v>RL01ABRIL-25PERSONALIZADA INDEX</v>
      </c>
      <c r="B2539" s="41" t="s">
        <v>482</v>
      </c>
      <c r="C2539" s="3" t="s">
        <v>118</v>
      </c>
      <c r="D2539" s="38" t="str">
        <f t="shared" si="1051"/>
        <v>ABRIL-25</v>
      </c>
      <c r="E2539" s="58">
        <f>('PETICION DATOS GAS'!$J$26)+INDEX('PRECIOS INDEX GAS'!$J$9:$K$20,MATCH('.'!D2539,'PRECIOS INDEX GAS'!$J$9:$J$20,0),MATCH('.'!$E$1671,'PRECIOS INDEX GAS'!$J$8:$K$8,0))</f>
        <v>3.3846333333333332E-2</v>
      </c>
      <c r="F2539" s="8">
        <f>INDEX('PRECIOS FIJOS GAS'!$I$8:$J$14,MATCH('.'!C2539,'PRECIOS FIJOS GAS'!$I$8:$I$14,0),MATCH('.'!$F$1671,'PRECIOS FIJOS GAS'!$I$8:$J$8,0))</f>
        <v>7.3335194520547944E-2</v>
      </c>
    </row>
    <row r="2540" spans="1:11">
      <c r="A2540" s="3" t="str">
        <f t="shared" si="1052"/>
        <v>RL01MAYO-25PERSONALIZADA INDEX</v>
      </c>
      <c r="B2540" s="41" t="s">
        <v>482</v>
      </c>
      <c r="C2540" s="3" t="s">
        <v>118</v>
      </c>
      <c r="D2540" s="38" t="str">
        <f t="shared" si="1051"/>
        <v>MAYO-25</v>
      </c>
      <c r="E2540" s="58">
        <f>('PETICION DATOS GAS'!$J$26)+INDEX('PRECIOS INDEX GAS'!$J$9:$K$20,MATCH('.'!D2540,'PRECIOS INDEX GAS'!$J$9:$J$20,0),MATCH('.'!$E$1671,'PRECIOS INDEX GAS'!$J$8:$K$8,0))</f>
        <v>3.4006129032258067E-2</v>
      </c>
      <c r="F2540" s="8">
        <f>INDEX('PRECIOS FIJOS GAS'!$I$8:$J$14,MATCH('.'!C2540,'PRECIOS FIJOS GAS'!$I$8:$I$14,0),MATCH('.'!$F$1671,'PRECIOS FIJOS GAS'!$I$8:$J$8,0))</f>
        <v>7.3335194520547944E-2</v>
      </c>
    </row>
    <row r="2541" spans="1:11">
      <c r="A2541" s="3" t="str">
        <f t="shared" si="1052"/>
        <v>RL01JUNIO-25PERSONALIZADA INDEX</v>
      </c>
      <c r="B2541" s="41" t="s">
        <v>482</v>
      </c>
      <c r="C2541" s="3" t="s">
        <v>118</v>
      </c>
      <c r="D2541" s="38" t="str">
        <f t="shared" si="1051"/>
        <v>JUNIO-25</v>
      </c>
      <c r="E2541" s="58">
        <f>('PETICION DATOS GAS'!$J$26)+INDEX('PRECIOS INDEX GAS'!$J$9:$K$20,MATCH('.'!D2541,'PRECIOS INDEX GAS'!$J$9:$J$20,0),MATCH('.'!$E$1671,'PRECIOS INDEX GAS'!$J$8:$K$8,0))</f>
        <v>3.6581999999999996E-2</v>
      </c>
      <c r="F2541" s="8">
        <f>INDEX('PRECIOS FIJOS GAS'!$I$8:$J$14,MATCH('.'!C2541,'PRECIOS FIJOS GAS'!$I$8:$I$14,0),MATCH('.'!$F$1671,'PRECIOS FIJOS GAS'!$I$8:$J$8,0))</f>
        <v>7.3335194520547944E-2</v>
      </c>
    </row>
    <row r="2542" spans="1:11">
      <c r="A2542" s="3" t="str">
        <f t="shared" si="1052"/>
        <v>RL01JULIO-25PERSONALIZADA INDEX</v>
      </c>
      <c r="B2542" s="41" t="s">
        <v>482</v>
      </c>
      <c r="C2542" s="3" t="s">
        <v>118</v>
      </c>
      <c r="D2542" s="38" t="str">
        <f t="shared" si="1051"/>
        <v>JULIO-25</v>
      </c>
      <c r="E2542" s="58">
        <f>('PETICION DATOS GAS'!$J$26)+INDEX('PRECIOS INDEX GAS'!$J$9:$K$20,MATCH('.'!D2542,'PRECIOS INDEX GAS'!$J$9:$J$20,0),MATCH('.'!$E$1671,'PRECIOS INDEX GAS'!$J$8:$K$8,0))</f>
        <v>3.3913870967741934E-2</v>
      </c>
      <c r="F2542" s="8">
        <f>INDEX('PRECIOS FIJOS GAS'!$I$8:$J$14,MATCH('.'!C2542,'PRECIOS FIJOS GAS'!$I$8:$I$14,0),MATCH('.'!$F$1671,'PRECIOS FIJOS GAS'!$I$8:$J$8,0))</f>
        <v>7.3335194520547944E-2</v>
      </c>
    </row>
    <row r="2543" spans="1:11">
      <c r="A2543" s="3" t="str">
        <f t="shared" si="1052"/>
        <v>RL01AGOSTO-25PERSONALIZADA INDEX</v>
      </c>
      <c r="B2543" s="41" t="s">
        <v>482</v>
      </c>
      <c r="C2543" s="3" t="s">
        <v>118</v>
      </c>
      <c r="D2543" s="38" t="str">
        <f t="shared" si="1051"/>
        <v>AGOSTO-25</v>
      </c>
      <c r="E2543" s="58">
        <f>('PETICION DATOS GAS'!$J$26)+INDEX('PRECIOS INDEX GAS'!$J$9:$K$20,MATCH('.'!D2543,'PRECIOS INDEX GAS'!$J$9:$J$20,0),MATCH('.'!$E$1671,'PRECIOS INDEX GAS'!$J$8:$K$8,0))</f>
        <v>3.2561612903225803E-2</v>
      </c>
      <c r="F2543" s="8">
        <f>INDEX('PRECIOS FIJOS GAS'!$I$8:$J$14,MATCH('.'!C2543,'PRECIOS FIJOS GAS'!$I$8:$I$14,0),MATCH('.'!$F$1671,'PRECIOS FIJOS GAS'!$I$8:$J$8,0))</f>
        <v>7.3335194520547944E-2</v>
      </c>
    </row>
    <row r="2544" spans="1:11">
      <c r="A2544" s="3" t="str">
        <f t="shared" si="1052"/>
        <v>RL01SEPTIEMBRE-25PERSONALIZADA INDEX</v>
      </c>
      <c r="B2544" s="41" t="s">
        <v>482</v>
      </c>
      <c r="C2544" s="3" t="s">
        <v>118</v>
      </c>
      <c r="D2544" s="38" t="str">
        <f t="shared" si="1051"/>
        <v>SEPTIEMBRE-25</v>
      </c>
      <c r="E2544" s="58">
        <f>('PETICION DATOS GAS'!$J$26)+INDEX('PRECIOS INDEX GAS'!$J$9:$K$20,MATCH('.'!D2544,'PRECIOS INDEX GAS'!$J$9:$J$20,0),MATCH('.'!$E$1671,'PRECIOS INDEX GAS'!$J$8:$K$8,0))</f>
        <v>3.1802333333333328E-2</v>
      </c>
      <c r="F2544" s="8">
        <f>INDEX('PRECIOS FIJOS GAS'!$I$8:$J$14,MATCH('.'!C2544,'PRECIOS FIJOS GAS'!$I$8:$I$14,0),MATCH('.'!$F$1671,'PRECIOS FIJOS GAS'!$I$8:$J$8,0))</f>
        <v>7.3335194520547944E-2</v>
      </c>
    </row>
    <row r="2545" spans="1:6">
      <c r="A2545" s="3" t="str">
        <f t="shared" si="1052"/>
        <v>RL01OCTUBRE-25PERSONALIZADA INDEX</v>
      </c>
      <c r="B2545" s="41" t="s">
        <v>482</v>
      </c>
      <c r="C2545" s="3" t="s">
        <v>118</v>
      </c>
      <c r="D2545" s="38" t="str">
        <f t="shared" si="1051"/>
        <v>OCTUBRE-25</v>
      </c>
      <c r="E2545" s="58">
        <f>('PETICION DATOS GAS'!$J$26)+INDEX('PRECIOS INDEX GAS'!$J$9:$K$20,MATCH('.'!D2545,'PRECIOS INDEX GAS'!$J$9:$J$20,0),MATCH('.'!$E$1671,'PRECIOS INDEX GAS'!$J$8:$K$8,0))</f>
        <v>3.1166129032258065E-2</v>
      </c>
      <c r="F2545" s="8">
        <f>INDEX('PRECIOS FIJOS GAS'!$I$8:$J$14,MATCH('.'!C2545,'PRECIOS FIJOS GAS'!$I$8:$I$14,0),MATCH('.'!$F$1671,'PRECIOS FIJOS GAS'!$I$8:$J$8,0))</f>
        <v>7.3335194520547944E-2</v>
      </c>
    </row>
    <row r="2546" spans="1:6">
      <c r="A2546" s="3" t="str">
        <f t="shared" si="1052"/>
        <v>RL01NOVIEMBRE-25PERSONALIZADA INDEX</v>
      </c>
      <c r="B2546" s="41" t="s">
        <v>482</v>
      </c>
      <c r="C2546" s="3" t="s">
        <v>118</v>
      </c>
      <c r="D2546" s="38" t="str">
        <f t="shared" si="1051"/>
        <v>NOVIEMBRE-25</v>
      </c>
      <c r="E2546" s="58">
        <f>('PETICION DATOS GAS'!$J$26)+INDEX('PRECIOS INDEX GAS'!$J$9:$K$20,MATCH('.'!D2546,'PRECIOS INDEX GAS'!$J$9:$J$20,0),MATCH('.'!$E$1671,'PRECIOS INDEX GAS'!$J$8:$K$8,0))</f>
        <v>3.0172666666666664E-2</v>
      </c>
      <c r="F2546" s="8">
        <f>INDEX('PRECIOS FIJOS GAS'!$I$8:$J$14,MATCH('.'!C2546,'PRECIOS FIJOS GAS'!$I$8:$I$14,0),MATCH('.'!$F$1671,'PRECIOS FIJOS GAS'!$I$8:$J$8,0))</f>
        <v>7.3335194520547944E-2</v>
      </c>
    </row>
    <row r="2547" spans="1:6">
      <c r="A2547" s="3" t="str">
        <f t="shared" si="1052"/>
        <v>RL01DICIEMBRE-25PERSONALIZADA INDEX</v>
      </c>
      <c r="B2547" s="41" t="s">
        <v>482</v>
      </c>
      <c r="C2547" s="3" t="s">
        <v>118</v>
      </c>
      <c r="D2547" s="38" t="str">
        <f t="shared" si="1051"/>
        <v>DICIEMBRE-25</v>
      </c>
      <c r="E2547" s="58">
        <f>('PETICION DATOS GAS'!$J$26)+INDEX('PRECIOS INDEX GAS'!$J$9:$K$20,MATCH('.'!D2547,'PRECIOS INDEX GAS'!$J$9:$J$20,0),MATCH('.'!$E$1671,'PRECIOS INDEX GAS'!$J$8:$K$8,0))</f>
        <v>2.772064516129033E-2</v>
      </c>
      <c r="F2547" s="8">
        <f>INDEX('PRECIOS FIJOS GAS'!$I$8:$J$14,MATCH('.'!C2547,'PRECIOS FIJOS GAS'!$I$8:$I$14,0),MATCH('.'!$F$1671,'PRECIOS FIJOS GAS'!$I$8:$J$8,0))</f>
        <v>7.3335194520547944E-2</v>
      </c>
    </row>
    <row r="2548" spans="1:6">
      <c r="A2548" s="3" t="str">
        <f t="shared" si="1052"/>
        <v>RL02ENERO-26PERSONALIZADA INDEX</v>
      </c>
      <c r="B2548" s="41" t="s">
        <v>482</v>
      </c>
      <c r="C2548" s="3" t="s">
        <v>119</v>
      </c>
      <c r="D2548" s="38" t="str">
        <f t="shared" ref="D2548:D2559" si="1053">W23</f>
        <v>ENERO-26</v>
      </c>
      <c r="E2548" s="58">
        <f>('PETICION DATOS GAS'!$J$26)+INDEX('PRECIOS INDEX GAS'!$J$9:$K$20,MATCH('.'!D2548,'PRECIOS INDEX GAS'!$J$9:$J$20,0),MATCH('.'!$E$1671,'PRECIOS INDEX GAS'!$J$8:$K$8,0))</f>
        <v>3.5173225806451616E-2</v>
      </c>
      <c r="F2548" s="8">
        <f>INDEX('PRECIOS FIJOS GAS'!$I$8:$J$14,MATCH('.'!C2548,'PRECIOS FIJOS GAS'!$I$8:$I$14,0),MATCH('.'!$F$1671,'PRECIOS FIJOS GAS'!$I$8:$J$8,0))</f>
        <v>0.19099350136986301</v>
      </c>
    </row>
    <row r="2549" spans="1:6">
      <c r="A2549" s="3" t="str">
        <f t="shared" si="1052"/>
        <v>RL02FEBRERO-26PERSONALIZADA INDEX</v>
      </c>
      <c r="B2549" s="41" t="s">
        <v>482</v>
      </c>
      <c r="C2549" s="3" t="s">
        <v>119</v>
      </c>
      <c r="D2549" s="38" t="str">
        <f t="shared" si="1053"/>
        <v>FEBRERO-26</v>
      </c>
      <c r="E2549" s="58">
        <f>('PETICION DATOS GAS'!$J$26)+INDEX('PRECIOS INDEX GAS'!$J$9:$K$20,MATCH('.'!D2549,'PRECIOS INDEX GAS'!$J$9:$J$20,0),MATCH('.'!$E$1671,'PRECIOS INDEX GAS'!$J$8:$K$8,0))</f>
        <v>3.167678571428572E-2</v>
      </c>
      <c r="F2549" s="8">
        <f>INDEX('PRECIOS FIJOS GAS'!$I$8:$J$14,MATCH('.'!C2549,'PRECIOS FIJOS GAS'!$I$8:$I$14,0),MATCH('.'!$F$1671,'PRECIOS FIJOS GAS'!$I$8:$J$8,0))</f>
        <v>0.19099350136986301</v>
      </c>
    </row>
    <row r="2550" spans="1:6">
      <c r="A2550" s="3" t="str">
        <f t="shared" si="1052"/>
        <v>RL02MARZO-26PERSONALIZADA INDEX</v>
      </c>
      <c r="B2550" s="41" t="s">
        <v>482</v>
      </c>
      <c r="C2550" s="3" t="s">
        <v>119</v>
      </c>
      <c r="D2550" s="38" t="str">
        <f t="shared" si="1053"/>
        <v>MARZO-26</v>
      </c>
      <c r="E2550" s="58">
        <f>('PETICION DATOS GAS'!$J$26)+INDEX('PRECIOS INDEX GAS'!$J$9:$K$20,MATCH('.'!D2550,'PRECIOS INDEX GAS'!$J$9:$J$20,0),MATCH('.'!$E$1671,'PRECIOS INDEX GAS'!$J$8:$K$8,0))</f>
        <v>5.1859677419354842E-2</v>
      </c>
      <c r="F2550" s="8">
        <f>INDEX('PRECIOS FIJOS GAS'!$I$8:$J$14,MATCH('.'!C2550,'PRECIOS FIJOS GAS'!$I$8:$I$14,0),MATCH('.'!$F$1671,'PRECIOS FIJOS GAS'!$I$8:$J$8,0))</f>
        <v>0.19099350136986301</v>
      </c>
    </row>
    <row r="2551" spans="1:6">
      <c r="A2551" s="3" t="str">
        <f t="shared" si="1052"/>
        <v>RL02ABRIL-25PERSONALIZADA INDEX</v>
      </c>
      <c r="B2551" s="41" t="s">
        <v>482</v>
      </c>
      <c r="C2551" s="3" t="s">
        <v>119</v>
      </c>
      <c r="D2551" s="38" t="str">
        <f t="shared" si="1053"/>
        <v>ABRIL-25</v>
      </c>
      <c r="E2551" s="58">
        <f>('PETICION DATOS GAS'!$J$26)+INDEX('PRECIOS INDEX GAS'!$J$9:$K$20,MATCH('.'!D2551,'PRECIOS INDEX GAS'!$J$9:$J$20,0),MATCH('.'!$E$1671,'PRECIOS INDEX GAS'!$J$8:$K$8,0))</f>
        <v>3.3846333333333332E-2</v>
      </c>
      <c r="F2551" s="8">
        <f>INDEX('PRECIOS FIJOS GAS'!$I$8:$J$14,MATCH('.'!C2551,'PRECIOS FIJOS GAS'!$I$8:$I$14,0),MATCH('.'!$F$1671,'PRECIOS FIJOS GAS'!$I$8:$J$8,0))</f>
        <v>0.19099350136986301</v>
      </c>
    </row>
    <row r="2552" spans="1:6">
      <c r="A2552" s="3" t="str">
        <f t="shared" si="1052"/>
        <v>RL02MAYO-25PERSONALIZADA INDEX</v>
      </c>
      <c r="B2552" s="41" t="s">
        <v>482</v>
      </c>
      <c r="C2552" s="3" t="s">
        <v>119</v>
      </c>
      <c r="D2552" s="38" t="str">
        <f t="shared" si="1053"/>
        <v>MAYO-25</v>
      </c>
      <c r="E2552" s="58">
        <f>('PETICION DATOS GAS'!$J$26)+INDEX('PRECIOS INDEX GAS'!$J$9:$K$20,MATCH('.'!D2552,'PRECIOS INDEX GAS'!$J$9:$J$20,0),MATCH('.'!$E$1671,'PRECIOS INDEX GAS'!$J$8:$K$8,0))</f>
        <v>3.4006129032258067E-2</v>
      </c>
      <c r="F2552" s="8">
        <f>INDEX('PRECIOS FIJOS GAS'!$I$8:$J$14,MATCH('.'!C2552,'PRECIOS FIJOS GAS'!$I$8:$I$14,0),MATCH('.'!$F$1671,'PRECIOS FIJOS GAS'!$I$8:$J$8,0))</f>
        <v>0.19099350136986301</v>
      </c>
    </row>
    <row r="2553" spans="1:6">
      <c r="A2553" s="3" t="str">
        <f t="shared" si="1052"/>
        <v>RL02JUNIO-25PERSONALIZADA INDEX</v>
      </c>
      <c r="B2553" s="41" t="s">
        <v>482</v>
      </c>
      <c r="C2553" s="3" t="s">
        <v>119</v>
      </c>
      <c r="D2553" s="38" t="str">
        <f t="shared" si="1053"/>
        <v>JUNIO-25</v>
      </c>
      <c r="E2553" s="58">
        <f>('PETICION DATOS GAS'!$J$26)+INDEX('PRECIOS INDEX GAS'!$J$9:$K$20,MATCH('.'!D2553,'PRECIOS INDEX GAS'!$J$9:$J$20,0),MATCH('.'!$E$1671,'PRECIOS INDEX GAS'!$J$8:$K$8,0))</f>
        <v>3.6581999999999996E-2</v>
      </c>
      <c r="F2553" s="8">
        <f>INDEX('PRECIOS FIJOS GAS'!$I$8:$J$14,MATCH('.'!C2553,'PRECIOS FIJOS GAS'!$I$8:$I$14,0),MATCH('.'!$F$1671,'PRECIOS FIJOS GAS'!$I$8:$J$8,0))</f>
        <v>0.19099350136986301</v>
      </c>
    </row>
    <row r="2554" spans="1:6">
      <c r="A2554" s="3" t="str">
        <f>C2554&amp;D2554&amp;B2554</f>
        <v>RL02JULIO-25PERSONALIZADA INDEX</v>
      </c>
      <c r="B2554" s="41" t="s">
        <v>482</v>
      </c>
      <c r="C2554" s="3" t="s">
        <v>119</v>
      </c>
      <c r="D2554" s="38" t="str">
        <f t="shared" si="1053"/>
        <v>JULIO-25</v>
      </c>
      <c r="E2554" s="58">
        <f>('PETICION DATOS GAS'!$J$26)+INDEX('PRECIOS INDEX GAS'!$J$9:$K$20,MATCH('.'!D2554,'PRECIOS INDEX GAS'!$J$9:$J$20,0),MATCH('.'!$E$1671,'PRECIOS INDEX GAS'!$J$8:$K$8,0))</f>
        <v>3.3913870967741934E-2</v>
      </c>
      <c r="F2554" s="8">
        <f>INDEX('PRECIOS FIJOS GAS'!$I$8:$J$14,MATCH('.'!C2554,'PRECIOS FIJOS GAS'!$I$8:$I$14,0),MATCH('.'!$F$1671,'PRECIOS FIJOS GAS'!$I$8:$J$8,0))</f>
        <v>0.19099350136986301</v>
      </c>
    </row>
    <row r="2555" spans="1:6">
      <c r="A2555" s="3" t="str">
        <f t="shared" ref="A2555:A2571" si="1054">C2555&amp;D2555&amp;B2555</f>
        <v>RL02AGOSTO-25PERSONALIZADA INDEX</v>
      </c>
      <c r="B2555" s="41" t="s">
        <v>482</v>
      </c>
      <c r="C2555" s="3" t="s">
        <v>119</v>
      </c>
      <c r="D2555" s="38" t="str">
        <f t="shared" si="1053"/>
        <v>AGOSTO-25</v>
      </c>
      <c r="E2555" s="58">
        <f>('PETICION DATOS GAS'!$J$26)+INDEX('PRECIOS INDEX GAS'!$J$9:$K$20,MATCH('.'!D2555,'PRECIOS INDEX GAS'!$J$9:$J$20,0),MATCH('.'!$E$1671,'PRECIOS INDEX GAS'!$J$8:$K$8,0))</f>
        <v>3.2561612903225803E-2</v>
      </c>
      <c r="F2555" s="8">
        <f>INDEX('PRECIOS FIJOS GAS'!$I$8:$J$14,MATCH('.'!C2555,'PRECIOS FIJOS GAS'!$I$8:$I$14,0),MATCH('.'!$F$1671,'PRECIOS FIJOS GAS'!$I$8:$J$8,0))</f>
        <v>0.19099350136986301</v>
      </c>
    </row>
    <row r="2556" spans="1:6">
      <c r="A2556" s="3" t="str">
        <f t="shared" si="1054"/>
        <v>RL02SEPTIEMBRE-25PERSONALIZADA INDEX</v>
      </c>
      <c r="B2556" s="41" t="s">
        <v>482</v>
      </c>
      <c r="C2556" s="3" t="s">
        <v>119</v>
      </c>
      <c r="D2556" s="38" t="str">
        <f t="shared" si="1053"/>
        <v>SEPTIEMBRE-25</v>
      </c>
      <c r="E2556" s="58">
        <f>('PETICION DATOS GAS'!$J$26)+INDEX('PRECIOS INDEX GAS'!$J$9:$K$20,MATCH('.'!D2556,'PRECIOS INDEX GAS'!$J$9:$J$20,0),MATCH('.'!$E$1671,'PRECIOS INDEX GAS'!$J$8:$K$8,0))</f>
        <v>3.1802333333333328E-2</v>
      </c>
      <c r="F2556" s="8">
        <f>INDEX('PRECIOS FIJOS GAS'!$I$8:$J$14,MATCH('.'!C2556,'PRECIOS FIJOS GAS'!$I$8:$I$14,0),MATCH('.'!$F$1671,'PRECIOS FIJOS GAS'!$I$8:$J$8,0))</f>
        <v>0.19099350136986301</v>
      </c>
    </row>
    <row r="2557" spans="1:6">
      <c r="A2557" s="3" t="str">
        <f t="shared" si="1054"/>
        <v>RL02OCTUBRE-25PERSONALIZADA INDEX</v>
      </c>
      <c r="B2557" s="41" t="s">
        <v>482</v>
      </c>
      <c r="C2557" s="3" t="s">
        <v>119</v>
      </c>
      <c r="D2557" s="38" t="str">
        <f t="shared" si="1053"/>
        <v>OCTUBRE-25</v>
      </c>
      <c r="E2557" s="58">
        <f>('PETICION DATOS GAS'!$J$26)+INDEX('PRECIOS INDEX GAS'!$J$9:$K$20,MATCH('.'!D2557,'PRECIOS INDEX GAS'!$J$9:$J$20,0),MATCH('.'!$E$1671,'PRECIOS INDEX GAS'!$J$8:$K$8,0))</f>
        <v>3.1166129032258065E-2</v>
      </c>
      <c r="F2557" s="8">
        <f>INDEX('PRECIOS FIJOS GAS'!$I$8:$J$14,MATCH('.'!C2557,'PRECIOS FIJOS GAS'!$I$8:$I$14,0),MATCH('.'!$F$1671,'PRECIOS FIJOS GAS'!$I$8:$J$8,0))</f>
        <v>0.19099350136986301</v>
      </c>
    </row>
    <row r="2558" spans="1:6">
      <c r="A2558" s="3" t="str">
        <f t="shared" si="1054"/>
        <v>RL02NOVIEMBRE-25PERSONALIZADA INDEX</v>
      </c>
      <c r="B2558" s="41" t="s">
        <v>482</v>
      </c>
      <c r="C2558" s="3" t="s">
        <v>119</v>
      </c>
      <c r="D2558" s="38" t="str">
        <f t="shared" si="1053"/>
        <v>NOVIEMBRE-25</v>
      </c>
      <c r="E2558" s="58">
        <f>('PETICION DATOS GAS'!$J$26)+INDEX('PRECIOS INDEX GAS'!$J$9:$K$20,MATCH('.'!D2558,'PRECIOS INDEX GAS'!$J$9:$J$20,0),MATCH('.'!$E$1671,'PRECIOS INDEX GAS'!$J$8:$K$8,0))</f>
        <v>3.0172666666666664E-2</v>
      </c>
      <c r="F2558" s="8">
        <f>INDEX('PRECIOS FIJOS GAS'!$I$8:$J$14,MATCH('.'!C2558,'PRECIOS FIJOS GAS'!$I$8:$I$14,0),MATCH('.'!$F$1671,'PRECIOS FIJOS GAS'!$I$8:$J$8,0))</f>
        <v>0.19099350136986301</v>
      </c>
    </row>
    <row r="2559" spans="1:6">
      <c r="A2559" s="3" t="str">
        <f t="shared" si="1054"/>
        <v>RL02DICIEMBRE-25PERSONALIZADA INDEX</v>
      </c>
      <c r="B2559" s="41" t="s">
        <v>482</v>
      </c>
      <c r="C2559" s="3" t="s">
        <v>119</v>
      </c>
      <c r="D2559" s="38" t="str">
        <f t="shared" si="1053"/>
        <v>DICIEMBRE-25</v>
      </c>
      <c r="E2559" s="58">
        <f>('PETICION DATOS GAS'!$J$26)+INDEX('PRECIOS INDEX GAS'!$J$9:$K$20,MATCH('.'!D2559,'PRECIOS INDEX GAS'!$J$9:$J$20,0),MATCH('.'!$E$1671,'PRECIOS INDEX GAS'!$J$8:$K$8,0))</f>
        <v>2.772064516129033E-2</v>
      </c>
      <c r="F2559" s="8">
        <f>INDEX('PRECIOS FIJOS GAS'!$I$8:$J$14,MATCH('.'!C2559,'PRECIOS FIJOS GAS'!$I$8:$I$14,0),MATCH('.'!$F$1671,'PRECIOS FIJOS GAS'!$I$8:$J$8,0))</f>
        <v>0.19099350136986301</v>
      </c>
    </row>
    <row r="2560" spans="1:6">
      <c r="A2560" s="3" t="str">
        <f t="shared" si="1054"/>
        <v>RL03ENERO-26PERSONALIZADA INDEX</v>
      </c>
      <c r="B2560" s="41" t="s">
        <v>482</v>
      </c>
      <c r="C2560" s="3" t="s">
        <v>120</v>
      </c>
      <c r="D2560" s="38" t="str">
        <f t="shared" ref="D2560:D2571" si="1055">W23</f>
        <v>ENERO-26</v>
      </c>
      <c r="E2560" s="58">
        <f>('PETICION DATOS GAS'!$J$26)+INDEX('PRECIOS INDEX GAS'!$J$9:$K$20,MATCH('.'!D2560,'PRECIOS INDEX GAS'!$J$9:$J$20,0),MATCH('.'!$E$1671,'PRECIOS INDEX GAS'!$J$8:$K$8,0))</f>
        <v>3.5173225806451616E-2</v>
      </c>
      <c r="F2560" s="8">
        <f>INDEX('PRECIOS FIJOS GAS'!$I$8:$J$14,MATCH('.'!C2560,'PRECIOS FIJOS GAS'!$I$8:$I$14,0),MATCH('.'!$F$1671,'PRECIOS FIJOS GAS'!$I$8:$J$8,0))</f>
        <v>0.50484024109589043</v>
      </c>
    </row>
    <row r="2561" spans="1:6">
      <c r="A2561" s="3" t="str">
        <f t="shared" si="1054"/>
        <v>RL03FEBRERO-26PERSONALIZADA INDEX</v>
      </c>
      <c r="B2561" s="41" t="s">
        <v>482</v>
      </c>
      <c r="C2561" s="3" t="s">
        <v>120</v>
      </c>
      <c r="D2561" s="38" t="str">
        <f t="shared" si="1055"/>
        <v>FEBRERO-26</v>
      </c>
      <c r="E2561" s="58">
        <f>('PETICION DATOS GAS'!$J$26)+INDEX('PRECIOS INDEX GAS'!$J$9:$K$20,MATCH('.'!D2561,'PRECIOS INDEX GAS'!$J$9:$J$20,0),MATCH('.'!$E$1671,'PRECIOS INDEX GAS'!$J$8:$K$8,0))</f>
        <v>3.167678571428572E-2</v>
      </c>
      <c r="F2561" s="8">
        <f>INDEX('PRECIOS FIJOS GAS'!$I$8:$J$14,MATCH('.'!C2561,'PRECIOS FIJOS GAS'!$I$8:$I$14,0),MATCH('.'!$F$1671,'PRECIOS FIJOS GAS'!$I$8:$J$8,0))</f>
        <v>0.50484024109589043</v>
      </c>
    </row>
    <row r="2562" spans="1:6">
      <c r="A2562" s="3" t="str">
        <f t="shared" si="1054"/>
        <v>RL03MARZO-26PERSONALIZADA INDEX</v>
      </c>
      <c r="B2562" s="41" t="s">
        <v>482</v>
      </c>
      <c r="C2562" s="3" t="s">
        <v>120</v>
      </c>
      <c r="D2562" s="38" t="str">
        <f t="shared" si="1055"/>
        <v>MARZO-26</v>
      </c>
      <c r="E2562" s="58">
        <f>('PETICION DATOS GAS'!$J$26)+INDEX('PRECIOS INDEX GAS'!$J$9:$K$20,MATCH('.'!D2562,'PRECIOS INDEX GAS'!$J$9:$J$20,0),MATCH('.'!$E$1671,'PRECIOS INDEX GAS'!$J$8:$K$8,0))</f>
        <v>5.1859677419354842E-2</v>
      </c>
      <c r="F2562" s="8">
        <f>INDEX('PRECIOS FIJOS GAS'!$I$8:$J$14,MATCH('.'!C2562,'PRECIOS FIJOS GAS'!$I$8:$I$14,0),MATCH('.'!$F$1671,'PRECIOS FIJOS GAS'!$I$8:$J$8,0))</f>
        <v>0.50484024109589043</v>
      </c>
    </row>
    <row r="2563" spans="1:6">
      <c r="A2563" s="3" t="str">
        <f t="shared" si="1054"/>
        <v>RL03ABRIL-25PERSONALIZADA INDEX</v>
      </c>
      <c r="B2563" s="41" t="s">
        <v>482</v>
      </c>
      <c r="C2563" s="3" t="s">
        <v>120</v>
      </c>
      <c r="D2563" s="38" t="str">
        <f t="shared" si="1055"/>
        <v>ABRIL-25</v>
      </c>
      <c r="E2563" s="58">
        <f>('PETICION DATOS GAS'!$J$26)+INDEX('PRECIOS INDEX GAS'!$J$9:$K$20,MATCH('.'!D2563,'PRECIOS INDEX GAS'!$J$9:$J$20,0),MATCH('.'!$E$1671,'PRECIOS INDEX GAS'!$J$8:$K$8,0))</f>
        <v>3.3846333333333332E-2</v>
      </c>
      <c r="F2563" s="8">
        <f>INDEX('PRECIOS FIJOS GAS'!$I$8:$J$14,MATCH('.'!C2563,'PRECIOS FIJOS GAS'!$I$8:$I$14,0),MATCH('.'!$F$1671,'PRECIOS FIJOS GAS'!$I$8:$J$8,0))</f>
        <v>0.50484024109589043</v>
      </c>
    </row>
    <row r="2564" spans="1:6">
      <c r="A2564" s="3" t="str">
        <f t="shared" si="1054"/>
        <v>RL03MAYO-25PERSONALIZADA INDEX</v>
      </c>
      <c r="B2564" s="41" t="s">
        <v>482</v>
      </c>
      <c r="C2564" s="3" t="s">
        <v>120</v>
      </c>
      <c r="D2564" s="38" t="str">
        <f t="shared" si="1055"/>
        <v>MAYO-25</v>
      </c>
      <c r="E2564" s="58">
        <f>('PETICION DATOS GAS'!$J$26)+INDEX('PRECIOS INDEX GAS'!$J$9:$K$20,MATCH('.'!D2564,'PRECIOS INDEX GAS'!$J$9:$J$20,0),MATCH('.'!$E$1671,'PRECIOS INDEX GAS'!$J$8:$K$8,0))</f>
        <v>3.4006129032258067E-2</v>
      </c>
      <c r="F2564" s="8">
        <f>INDEX('PRECIOS FIJOS GAS'!$I$8:$J$14,MATCH('.'!C2564,'PRECIOS FIJOS GAS'!$I$8:$I$14,0),MATCH('.'!$F$1671,'PRECIOS FIJOS GAS'!$I$8:$J$8,0))</f>
        <v>0.50484024109589043</v>
      </c>
    </row>
    <row r="2565" spans="1:6">
      <c r="A2565" s="3" t="str">
        <f t="shared" si="1054"/>
        <v>RL03JUNIO-25PERSONALIZADA INDEX</v>
      </c>
      <c r="B2565" s="41" t="s">
        <v>482</v>
      </c>
      <c r="C2565" s="3" t="s">
        <v>120</v>
      </c>
      <c r="D2565" s="38" t="str">
        <f t="shared" si="1055"/>
        <v>JUNIO-25</v>
      </c>
      <c r="E2565" s="58">
        <f>('PETICION DATOS GAS'!$J$26)+INDEX('PRECIOS INDEX GAS'!$J$9:$K$20,MATCH('.'!D2565,'PRECIOS INDEX GAS'!$J$9:$J$20,0),MATCH('.'!$E$1671,'PRECIOS INDEX GAS'!$J$8:$K$8,0))</f>
        <v>3.6581999999999996E-2</v>
      </c>
      <c r="F2565" s="8">
        <f>INDEX('PRECIOS FIJOS GAS'!$I$8:$J$14,MATCH('.'!C2565,'PRECIOS FIJOS GAS'!$I$8:$I$14,0),MATCH('.'!$F$1671,'PRECIOS FIJOS GAS'!$I$8:$J$8,0))</f>
        <v>0.50484024109589043</v>
      </c>
    </row>
    <row r="2566" spans="1:6">
      <c r="A2566" s="3" t="str">
        <f t="shared" si="1054"/>
        <v>RL03JULIO-25PERSONALIZADA INDEX</v>
      </c>
      <c r="B2566" s="41" t="s">
        <v>482</v>
      </c>
      <c r="C2566" s="3" t="s">
        <v>120</v>
      </c>
      <c r="D2566" s="38" t="str">
        <f t="shared" si="1055"/>
        <v>JULIO-25</v>
      </c>
      <c r="E2566" s="58">
        <f>('PETICION DATOS GAS'!$J$26)+INDEX('PRECIOS INDEX GAS'!$J$9:$K$20,MATCH('.'!D2566,'PRECIOS INDEX GAS'!$J$9:$J$20,0),MATCH('.'!$E$1671,'PRECIOS INDEX GAS'!$J$8:$K$8,0))</f>
        <v>3.3913870967741934E-2</v>
      </c>
      <c r="F2566" s="8">
        <f>INDEX('PRECIOS FIJOS GAS'!$I$8:$J$14,MATCH('.'!C2566,'PRECIOS FIJOS GAS'!$I$8:$I$14,0),MATCH('.'!$F$1671,'PRECIOS FIJOS GAS'!$I$8:$J$8,0))</f>
        <v>0.50484024109589043</v>
      </c>
    </row>
    <row r="2567" spans="1:6">
      <c r="A2567" s="3" t="str">
        <f t="shared" si="1054"/>
        <v>RL03AGOSTO-25PERSONALIZADA INDEX</v>
      </c>
      <c r="B2567" s="41" t="s">
        <v>482</v>
      </c>
      <c r="C2567" s="3" t="s">
        <v>120</v>
      </c>
      <c r="D2567" s="38" t="str">
        <f t="shared" si="1055"/>
        <v>AGOSTO-25</v>
      </c>
      <c r="E2567" s="58">
        <f>('PETICION DATOS GAS'!$J$26)+INDEX('PRECIOS INDEX GAS'!$J$9:$K$20,MATCH('.'!D2567,'PRECIOS INDEX GAS'!$J$9:$J$20,0),MATCH('.'!$E$1671,'PRECIOS INDEX GAS'!$J$8:$K$8,0))</f>
        <v>3.2561612903225803E-2</v>
      </c>
      <c r="F2567" s="8">
        <f>INDEX('PRECIOS FIJOS GAS'!$I$8:$J$14,MATCH('.'!C2567,'PRECIOS FIJOS GAS'!$I$8:$I$14,0),MATCH('.'!$F$1671,'PRECIOS FIJOS GAS'!$I$8:$J$8,0))</f>
        <v>0.50484024109589043</v>
      </c>
    </row>
    <row r="2568" spans="1:6">
      <c r="A2568" s="3" t="str">
        <f t="shared" si="1054"/>
        <v>RL03SEPTIEMBRE-25PERSONALIZADA INDEX</v>
      </c>
      <c r="B2568" s="41" t="s">
        <v>482</v>
      </c>
      <c r="C2568" s="3" t="s">
        <v>120</v>
      </c>
      <c r="D2568" s="38" t="str">
        <f t="shared" si="1055"/>
        <v>SEPTIEMBRE-25</v>
      </c>
      <c r="E2568" s="58">
        <f>('PETICION DATOS GAS'!$J$26)+INDEX('PRECIOS INDEX GAS'!$J$9:$K$20,MATCH('.'!D2568,'PRECIOS INDEX GAS'!$J$9:$J$20,0),MATCH('.'!$E$1671,'PRECIOS INDEX GAS'!$J$8:$K$8,0))</f>
        <v>3.1802333333333328E-2</v>
      </c>
      <c r="F2568" s="8">
        <f>INDEX('PRECIOS FIJOS GAS'!$I$8:$J$14,MATCH('.'!C2568,'PRECIOS FIJOS GAS'!$I$8:$I$14,0),MATCH('.'!$F$1671,'PRECIOS FIJOS GAS'!$I$8:$J$8,0))</f>
        <v>0.50484024109589043</v>
      </c>
    </row>
    <row r="2569" spans="1:6">
      <c r="A2569" s="3" t="str">
        <f t="shared" si="1054"/>
        <v>RL03OCTUBRE-25PERSONALIZADA INDEX</v>
      </c>
      <c r="B2569" s="41" t="s">
        <v>482</v>
      </c>
      <c r="C2569" s="3" t="s">
        <v>120</v>
      </c>
      <c r="D2569" s="38" t="str">
        <f t="shared" si="1055"/>
        <v>OCTUBRE-25</v>
      </c>
      <c r="E2569" s="58">
        <f>('PETICION DATOS GAS'!$J$26)+INDEX('PRECIOS INDEX GAS'!$J$9:$K$20,MATCH('.'!D2569,'PRECIOS INDEX GAS'!$J$9:$J$20,0),MATCH('.'!$E$1671,'PRECIOS INDEX GAS'!$J$8:$K$8,0))</f>
        <v>3.1166129032258065E-2</v>
      </c>
      <c r="F2569" s="8">
        <f>INDEX('PRECIOS FIJOS GAS'!$I$8:$J$14,MATCH('.'!C2569,'PRECIOS FIJOS GAS'!$I$8:$I$14,0),MATCH('.'!$F$1671,'PRECIOS FIJOS GAS'!$I$8:$J$8,0))</f>
        <v>0.50484024109589043</v>
      </c>
    </row>
    <row r="2570" spans="1:6">
      <c r="A2570" s="3" t="str">
        <f t="shared" si="1054"/>
        <v>RL03NOVIEMBRE-25PERSONALIZADA INDEX</v>
      </c>
      <c r="B2570" s="41" t="s">
        <v>482</v>
      </c>
      <c r="C2570" s="3" t="s">
        <v>120</v>
      </c>
      <c r="D2570" s="38" t="str">
        <f t="shared" si="1055"/>
        <v>NOVIEMBRE-25</v>
      </c>
      <c r="E2570" s="58">
        <f>('PETICION DATOS GAS'!$J$26)+INDEX('PRECIOS INDEX GAS'!$J$9:$K$20,MATCH('.'!D2570,'PRECIOS INDEX GAS'!$J$9:$J$20,0),MATCH('.'!$E$1671,'PRECIOS INDEX GAS'!$J$8:$K$8,0))</f>
        <v>3.0172666666666664E-2</v>
      </c>
      <c r="F2570" s="8">
        <f>INDEX('PRECIOS FIJOS GAS'!$I$8:$J$14,MATCH('.'!C2570,'PRECIOS FIJOS GAS'!$I$8:$I$14,0),MATCH('.'!$F$1671,'PRECIOS FIJOS GAS'!$I$8:$J$8,0))</f>
        <v>0.50484024109589043</v>
      </c>
    </row>
    <row r="2571" spans="1:6">
      <c r="A2571" s="3" t="str">
        <f t="shared" si="1054"/>
        <v>RL03DICIEMBRE-25PERSONALIZADA INDEX</v>
      </c>
      <c r="B2571" s="41" t="s">
        <v>482</v>
      </c>
      <c r="C2571" s="3" t="s">
        <v>120</v>
      </c>
      <c r="D2571" s="38" t="str">
        <f t="shared" si="1055"/>
        <v>DICIEMBRE-25</v>
      </c>
      <c r="E2571" s="58">
        <f>('PETICION DATOS GAS'!$J$26)+INDEX('PRECIOS INDEX GAS'!$J$9:$K$20,MATCH('.'!D2571,'PRECIOS INDEX GAS'!$J$9:$J$20,0),MATCH('.'!$E$1671,'PRECIOS INDEX GAS'!$J$8:$K$8,0))</f>
        <v>2.772064516129033E-2</v>
      </c>
      <c r="F2571" s="8">
        <f>INDEX('PRECIOS FIJOS GAS'!$I$8:$J$14,MATCH('.'!C2571,'PRECIOS FIJOS GAS'!$I$8:$I$14,0),MATCH('.'!$F$1671,'PRECIOS FIJOS GAS'!$I$8:$J$8,0))</f>
        <v>0.50484024109589043</v>
      </c>
    </row>
    <row r="2572" spans="1:6">
      <c r="A2572" s="3" t="str">
        <f t="shared" ref="A2572:A2583" si="1056">C2572&amp;D2572&amp;B2572</f>
        <v>RL04ENERO-26PERSONALIZADA INDEX</v>
      </c>
      <c r="B2572" s="41" t="s">
        <v>482</v>
      </c>
      <c r="C2572" s="3" t="s">
        <v>121</v>
      </c>
      <c r="D2572" s="38" t="str">
        <f t="shared" ref="D2572:D2583" si="1057">W23</f>
        <v>ENERO-26</v>
      </c>
      <c r="E2572" s="58">
        <f>('PETICION DATOS GAS'!$J$26)+INDEX('PRECIOS INDEX GAS'!$J$9:$K$20,MATCH('.'!D2572,'PRECIOS INDEX GAS'!$J$9:$J$20,0),MATCH('.'!$E$1671,'PRECIOS INDEX GAS'!$J$8:$K$8,0))</f>
        <v>3.5173225806451616E-2</v>
      </c>
      <c r="F2572" s="8">
        <f>INDEX('PRECIOS FIJOS GAS'!$I$8:$J$14,MATCH('.'!C2572,'PRECIOS FIJOS GAS'!$I$8:$I$14,0),MATCH('.'!$F$1671,'PRECIOS FIJOS GAS'!$I$8:$J$8,0))</f>
        <v>1.3487073561643836</v>
      </c>
    </row>
    <row r="2573" spans="1:6">
      <c r="A2573" s="3" t="str">
        <f t="shared" si="1056"/>
        <v>RL04FEBRERO-26PERSONALIZADA INDEX</v>
      </c>
      <c r="B2573" s="41" t="s">
        <v>482</v>
      </c>
      <c r="C2573" s="3" t="s">
        <v>121</v>
      </c>
      <c r="D2573" s="38" t="str">
        <f t="shared" si="1057"/>
        <v>FEBRERO-26</v>
      </c>
      <c r="E2573" s="58">
        <f>('PETICION DATOS GAS'!$J$26)+INDEX('PRECIOS INDEX GAS'!$J$9:$K$20,MATCH('.'!D2573,'PRECIOS INDEX GAS'!$J$9:$J$20,0),MATCH('.'!$E$1671,'PRECIOS INDEX GAS'!$J$8:$K$8,0))</f>
        <v>3.167678571428572E-2</v>
      </c>
      <c r="F2573" s="8">
        <f>INDEX('PRECIOS FIJOS GAS'!$I$8:$J$14,MATCH('.'!C2573,'PRECIOS FIJOS GAS'!$I$8:$I$14,0),MATCH('.'!$F$1671,'PRECIOS FIJOS GAS'!$I$8:$J$8,0))</f>
        <v>1.3487073561643836</v>
      </c>
    </row>
    <row r="2574" spans="1:6">
      <c r="A2574" s="3" t="str">
        <f t="shared" si="1056"/>
        <v>RL04MARZO-26PERSONALIZADA INDEX</v>
      </c>
      <c r="B2574" s="41" t="s">
        <v>482</v>
      </c>
      <c r="C2574" s="3" t="s">
        <v>121</v>
      </c>
      <c r="D2574" s="38" t="str">
        <f t="shared" si="1057"/>
        <v>MARZO-26</v>
      </c>
      <c r="E2574" s="58">
        <f>('PETICION DATOS GAS'!$J$26)+INDEX('PRECIOS INDEX GAS'!$J$9:$K$20,MATCH('.'!D2574,'PRECIOS INDEX GAS'!$J$9:$J$20,0),MATCH('.'!$E$1671,'PRECIOS INDEX GAS'!$J$8:$K$8,0))</f>
        <v>5.1859677419354842E-2</v>
      </c>
      <c r="F2574" s="8">
        <f>INDEX('PRECIOS FIJOS GAS'!$I$8:$J$14,MATCH('.'!C2574,'PRECIOS FIJOS GAS'!$I$8:$I$14,0),MATCH('.'!$F$1671,'PRECIOS FIJOS GAS'!$I$8:$J$8,0))</f>
        <v>1.3487073561643836</v>
      </c>
    </row>
    <row r="2575" spans="1:6">
      <c r="A2575" s="3" t="str">
        <f t="shared" si="1056"/>
        <v>RL04ABRIL-25PERSONALIZADA INDEX</v>
      </c>
      <c r="B2575" s="41" t="s">
        <v>482</v>
      </c>
      <c r="C2575" s="3" t="s">
        <v>121</v>
      </c>
      <c r="D2575" s="38" t="str">
        <f t="shared" si="1057"/>
        <v>ABRIL-25</v>
      </c>
      <c r="E2575" s="58">
        <f>('PETICION DATOS GAS'!$J$26)+INDEX('PRECIOS INDEX GAS'!$J$9:$K$20,MATCH('.'!D2575,'PRECIOS INDEX GAS'!$J$9:$J$20,0),MATCH('.'!$E$1671,'PRECIOS INDEX GAS'!$J$8:$K$8,0))</f>
        <v>3.3846333333333332E-2</v>
      </c>
      <c r="F2575" s="8">
        <f>INDEX('PRECIOS FIJOS GAS'!$I$8:$J$14,MATCH('.'!C2575,'PRECIOS FIJOS GAS'!$I$8:$I$14,0),MATCH('.'!$F$1671,'PRECIOS FIJOS GAS'!$I$8:$J$8,0))</f>
        <v>1.3487073561643836</v>
      </c>
    </row>
    <row r="2576" spans="1:6">
      <c r="A2576" s="3" t="str">
        <f t="shared" si="1056"/>
        <v>RL04MAYO-25PERSONALIZADA INDEX</v>
      </c>
      <c r="B2576" s="41" t="s">
        <v>482</v>
      </c>
      <c r="C2576" s="3" t="s">
        <v>121</v>
      </c>
      <c r="D2576" s="38" t="str">
        <f t="shared" si="1057"/>
        <v>MAYO-25</v>
      </c>
      <c r="E2576" s="58">
        <f>('PETICION DATOS GAS'!$J$26)+INDEX('PRECIOS INDEX GAS'!$J$9:$K$20,MATCH('.'!D2576,'PRECIOS INDEX GAS'!$J$9:$J$20,0),MATCH('.'!$E$1671,'PRECIOS INDEX GAS'!$J$8:$K$8,0))</f>
        <v>3.4006129032258067E-2</v>
      </c>
      <c r="F2576" s="8">
        <f>INDEX('PRECIOS FIJOS GAS'!$I$8:$J$14,MATCH('.'!C2576,'PRECIOS FIJOS GAS'!$I$8:$I$14,0),MATCH('.'!$F$1671,'PRECIOS FIJOS GAS'!$I$8:$J$8,0))</f>
        <v>1.3487073561643836</v>
      </c>
    </row>
    <row r="2577" spans="1:6">
      <c r="A2577" s="3" t="str">
        <f t="shared" si="1056"/>
        <v>RL04JUNIO-25PERSONALIZADA INDEX</v>
      </c>
      <c r="B2577" s="41" t="s">
        <v>482</v>
      </c>
      <c r="C2577" s="3" t="s">
        <v>121</v>
      </c>
      <c r="D2577" s="38" t="str">
        <f t="shared" si="1057"/>
        <v>JUNIO-25</v>
      </c>
      <c r="E2577" s="58">
        <f>('PETICION DATOS GAS'!$J$26)+INDEX('PRECIOS INDEX GAS'!$J$9:$K$20,MATCH('.'!D2577,'PRECIOS INDEX GAS'!$J$9:$J$20,0),MATCH('.'!$E$1671,'PRECIOS INDEX GAS'!$J$8:$K$8,0))</f>
        <v>3.6581999999999996E-2</v>
      </c>
      <c r="F2577" s="8">
        <f>INDEX('PRECIOS FIJOS GAS'!$I$8:$J$14,MATCH('.'!C2577,'PRECIOS FIJOS GAS'!$I$8:$I$14,0),MATCH('.'!$F$1671,'PRECIOS FIJOS GAS'!$I$8:$J$8,0))</f>
        <v>1.3487073561643836</v>
      </c>
    </row>
    <row r="2578" spans="1:6">
      <c r="A2578" s="3" t="str">
        <f t="shared" si="1056"/>
        <v>RL04JULIO-25PERSONALIZADA INDEX</v>
      </c>
      <c r="B2578" s="41" t="s">
        <v>482</v>
      </c>
      <c r="C2578" s="3" t="s">
        <v>121</v>
      </c>
      <c r="D2578" s="38" t="str">
        <f t="shared" si="1057"/>
        <v>JULIO-25</v>
      </c>
      <c r="E2578" s="58">
        <f>('PETICION DATOS GAS'!$J$26)+INDEX('PRECIOS INDEX GAS'!$J$9:$K$20,MATCH('.'!D2578,'PRECIOS INDEX GAS'!$J$9:$J$20,0),MATCH('.'!$E$1671,'PRECIOS INDEX GAS'!$J$8:$K$8,0))</f>
        <v>3.3913870967741934E-2</v>
      </c>
      <c r="F2578" s="8">
        <f>INDEX('PRECIOS FIJOS GAS'!$I$8:$J$14,MATCH('.'!C2578,'PRECIOS FIJOS GAS'!$I$8:$I$14,0),MATCH('.'!$F$1671,'PRECIOS FIJOS GAS'!$I$8:$J$8,0))</f>
        <v>1.3487073561643836</v>
      </c>
    </row>
    <row r="2579" spans="1:6">
      <c r="A2579" s="3" t="str">
        <f t="shared" si="1056"/>
        <v>RL04AGOSTO-25PERSONALIZADA INDEX</v>
      </c>
      <c r="B2579" s="41" t="s">
        <v>482</v>
      </c>
      <c r="C2579" s="3" t="s">
        <v>121</v>
      </c>
      <c r="D2579" s="38" t="str">
        <f t="shared" si="1057"/>
        <v>AGOSTO-25</v>
      </c>
      <c r="E2579" s="58">
        <f>('PETICION DATOS GAS'!$J$26)+INDEX('PRECIOS INDEX GAS'!$J$9:$K$20,MATCH('.'!D2579,'PRECIOS INDEX GAS'!$J$9:$J$20,0),MATCH('.'!$E$1671,'PRECIOS INDEX GAS'!$J$8:$K$8,0))</f>
        <v>3.2561612903225803E-2</v>
      </c>
      <c r="F2579" s="8">
        <f>INDEX('PRECIOS FIJOS GAS'!$I$8:$J$14,MATCH('.'!C2579,'PRECIOS FIJOS GAS'!$I$8:$I$14,0),MATCH('.'!$F$1671,'PRECIOS FIJOS GAS'!$I$8:$J$8,0))</f>
        <v>1.3487073561643836</v>
      </c>
    </row>
    <row r="2580" spans="1:6">
      <c r="A2580" s="3" t="str">
        <f t="shared" si="1056"/>
        <v>RL04SEPTIEMBRE-25PERSONALIZADA INDEX</v>
      </c>
      <c r="B2580" s="41" t="s">
        <v>482</v>
      </c>
      <c r="C2580" s="3" t="s">
        <v>121</v>
      </c>
      <c r="D2580" s="38" t="str">
        <f t="shared" si="1057"/>
        <v>SEPTIEMBRE-25</v>
      </c>
      <c r="E2580" s="58">
        <f>('PETICION DATOS GAS'!$J$26)+INDEX('PRECIOS INDEX GAS'!$J$9:$K$20,MATCH('.'!D2580,'PRECIOS INDEX GAS'!$J$9:$J$20,0),MATCH('.'!$E$1671,'PRECIOS INDEX GAS'!$J$8:$K$8,0))</f>
        <v>3.1802333333333328E-2</v>
      </c>
      <c r="F2580" s="8">
        <f>INDEX('PRECIOS FIJOS GAS'!$I$8:$J$14,MATCH('.'!C2580,'PRECIOS FIJOS GAS'!$I$8:$I$14,0),MATCH('.'!$F$1671,'PRECIOS FIJOS GAS'!$I$8:$J$8,0))</f>
        <v>1.3487073561643836</v>
      </c>
    </row>
    <row r="2581" spans="1:6">
      <c r="A2581" s="3" t="str">
        <f t="shared" si="1056"/>
        <v>RL04OCTUBRE-25PERSONALIZADA INDEX</v>
      </c>
      <c r="B2581" s="41" t="s">
        <v>482</v>
      </c>
      <c r="C2581" s="3" t="s">
        <v>121</v>
      </c>
      <c r="D2581" s="38" t="str">
        <f t="shared" si="1057"/>
        <v>OCTUBRE-25</v>
      </c>
      <c r="E2581" s="58">
        <f>('PETICION DATOS GAS'!$J$26)+INDEX('PRECIOS INDEX GAS'!$J$9:$K$20,MATCH('.'!D2581,'PRECIOS INDEX GAS'!$J$9:$J$20,0),MATCH('.'!$E$1671,'PRECIOS INDEX GAS'!$J$8:$K$8,0))</f>
        <v>3.1166129032258065E-2</v>
      </c>
      <c r="F2581" s="8">
        <f>INDEX('PRECIOS FIJOS GAS'!$I$8:$J$14,MATCH('.'!C2581,'PRECIOS FIJOS GAS'!$I$8:$I$14,0),MATCH('.'!$F$1671,'PRECIOS FIJOS GAS'!$I$8:$J$8,0))</f>
        <v>1.3487073561643836</v>
      </c>
    </row>
    <row r="2582" spans="1:6">
      <c r="A2582" s="3" t="str">
        <f t="shared" si="1056"/>
        <v>RL04NOVIEMBRE-25PERSONALIZADA INDEX</v>
      </c>
      <c r="B2582" s="41" t="s">
        <v>482</v>
      </c>
      <c r="C2582" s="3" t="s">
        <v>121</v>
      </c>
      <c r="D2582" s="38" t="str">
        <f t="shared" si="1057"/>
        <v>NOVIEMBRE-25</v>
      </c>
      <c r="E2582" s="58">
        <f>('PETICION DATOS GAS'!$J$26)+INDEX('PRECIOS INDEX GAS'!$J$9:$K$20,MATCH('.'!D2582,'PRECIOS INDEX GAS'!$J$9:$J$20,0),MATCH('.'!$E$1671,'PRECIOS INDEX GAS'!$J$8:$K$8,0))</f>
        <v>3.0172666666666664E-2</v>
      </c>
      <c r="F2582" s="8">
        <f>INDEX('PRECIOS FIJOS GAS'!$I$8:$J$14,MATCH('.'!C2582,'PRECIOS FIJOS GAS'!$I$8:$I$14,0),MATCH('.'!$F$1671,'PRECIOS FIJOS GAS'!$I$8:$J$8,0))</f>
        <v>1.3487073561643836</v>
      </c>
    </row>
    <row r="2583" spans="1:6">
      <c r="A2583" s="3" t="str">
        <f t="shared" si="1056"/>
        <v>RL04DICIEMBRE-25PERSONALIZADA INDEX</v>
      </c>
      <c r="B2583" s="41" t="s">
        <v>482</v>
      </c>
      <c r="C2583" s="3" t="s">
        <v>121</v>
      </c>
      <c r="D2583" s="38" t="str">
        <f t="shared" si="1057"/>
        <v>DICIEMBRE-25</v>
      </c>
      <c r="E2583" s="58">
        <f>('PETICION DATOS GAS'!$J$26)+INDEX('PRECIOS INDEX GAS'!$J$9:$K$20,MATCH('.'!D2583,'PRECIOS INDEX GAS'!$J$9:$J$20,0),MATCH('.'!$E$1671,'PRECIOS INDEX GAS'!$J$8:$K$8,0))</f>
        <v>2.772064516129033E-2</v>
      </c>
      <c r="F2583" s="8">
        <f>INDEX('PRECIOS FIJOS GAS'!$I$8:$J$14,MATCH('.'!C2583,'PRECIOS FIJOS GAS'!$I$8:$I$14,0),MATCH('.'!$F$1671,'PRECIOS FIJOS GAS'!$I$8:$J$8,0))</f>
        <v>1.3487073561643836</v>
      </c>
    </row>
    <row r="2584" spans="1:6">
      <c r="A2584" s="3" t="str">
        <f t="shared" ref="A2584:A2595" si="1058">C2584&amp;D2584&amp;B2584</f>
        <v>RL05ENERO-26PERSONALIZADA INDEX</v>
      </c>
      <c r="B2584" s="41" t="s">
        <v>482</v>
      </c>
      <c r="C2584" s="3" t="s">
        <v>407</v>
      </c>
      <c r="D2584" s="38" t="str">
        <f t="shared" ref="D2584:D2595" si="1059">W23</f>
        <v>ENERO-26</v>
      </c>
      <c r="E2584" s="58">
        <f>('PETICION DATOS GAS'!$J$26)+INDEX('PRECIOS INDEX GAS'!$J$9:$K$20,MATCH('.'!D2584,'PRECIOS INDEX GAS'!$J$9:$J$20,0),MATCH('.'!$E$1671,'PRECIOS INDEX GAS'!$J$8:$K$8,0))</f>
        <v>3.5173225806451616E-2</v>
      </c>
      <c r="F2584" s="8">
        <f>INDEX('PRECIOS FIJOS GAS'!$I$8:$J$14,MATCH('.'!C2584,'PRECIOS FIJOS GAS'!$I$8:$I$14,0),MATCH('.'!$F$1671,'PRECIOS FIJOS GAS'!$I$8:$J$8,0))</f>
        <v>7.527074128767123</v>
      </c>
    </row>
    <row r="2585" spans="1:6">
      <c r="A2585" s="3" t="str">
        <f t="shared" si="1058"/>
        <v>RL05FEBRERO-26PERSONALIZADA INDEX</v>
      </c>
      <c r="B2585" s="41" t="s">
        <v>482</v>
      </c>
      <c r="C2585" s="3" t="s">
        <v>407</v>
      </c>
      <c r="D2585" s="38" t="str">
        <f t="shared" si="1059"/>
        <v>FEBRERO-26</v>
      </c>
      <c r="E2585" s="58">
        <f>('PETICION DATOS GAS'!$J$26)+INDEX('PRECIOS INDEX GAS'!$J$9:$K$20,MATCH('.'!D2585,'PRECIOS INDEX GAS'!$J$9:$J$20,0),MATCH('.'!$E$1671,'PRECIOS INDEX GAS'!$J$8:$K$8,0))</f>
        <v>3.167678571428572E-2</v>
      </c>
      <c r="F2585" s="8">
        <f>INDEX('PRECIOS FIJOS GAS'!$I$8:$J$14,MATCH('.'!C2585,'PRECIOS FIJOS GAS'!$I$8:$I$14,0),MATCH('.'!$F$1671,'PRECIOS FIJOS GAS'!$I$8:$J$8,0))</f>
        <v>7.527074128767123</v>
      </c>
    </row>
    <row r="2586" spans="1:6">
      <c r="A2586" s="3" t="str">
        <f t="shared" si="1058"/>
        <v>RL05MARZO-26PERSONALIZADA INDEX</v>
      </c>
      <c r="B2586" s="41" t="s">
        <v>482</v>
      </c>
      <c r="C2586" s="3" t="s">
        <v>407</v>
      </c>
      <c r="D2586" s="38" t="str">
        <f t="shared" si="1059"/>
        <v>MARZO-26</v>
      </c>
      <c r="E2586" s="58">
        <f>('PETICION DATOS GAS'!$J$26)+INDEX('PRECIOS INDEX GAS'!$J$9:$K$20,MATCH('.'!D2586,'PRECIOS INDEX GAS'!$J$9:$J$20,0),MATCH('.'!$E$1671,'PRECIOS INDEX GAS'!$J$8:$K$8,0))</f>
        <v>5.1859677419354842E-2</v>
      </c>
      <c r="F2586" s="8">
        <f>INDEX('PRECIOS FIJOS GAS'!$I$8:$J$14,MATCH('.'!C2586,'PRECIOS FIJOS GAS'!$I$8:$I$14,0),MATCH('.'!$F$1671,'PRECIOS FIJOS GAS'!$I$8:$J$8,0))</f>
        <v>7.527074128767123</v>
      </c>
    </row>
    <row r="2587" spans="1:6">
      <c r="A2587" s="3" t="str">
        <f t="shared" si="1058"/>
        <v>RL05ABRIL-25PERSONALIZADA INDEX</v>
      </c>
      <c r="B2587" s="41" t="s">
        <v>482</v>
      </c>
      <c r="C2587" s="3" t="s">
        <v>407</v>
      </c>
      <c r="D2587" s="38" t="str">
        <f t="shared" si="1059"/>
        <v>ABRIL-25</v>
      </c>
      <c r="E2587" s="58">
        <f>('PETICION DATOS GAS'!$J$26)+INDEX('PRECIOS INDEX GAS'!$J$9:$K$20,MATCH('.'!D2587,'PRECIOS INDEX GAS'!$J$9:$J$20,0),MATCH('.'!$E$1671,'PRECIOS INDEX GAS'!$J$8:$K$8,0))</f>
        <v>3.3846333333333332E-2</v>
      </c>
      <c r="F2587" s="8">
        <f>INDEX('PRECIOS FIJOS GAS'!$I$8:$J$14,MATCH('.'!C2587,'PRECIOS FIJOS GAS'!$I$8:$I$14,0),MATCH('.'!$F$1671,'PRECIOS FIJOS GAS'!$I$8:$J$8,0))</f>
        <v>7.527074128767123</v>
      </c>
    </row>
    <row r="2588" spans="1:6">
      <c r="A2588" s="3" t="str">
        <f t="shared" si="1058"/>
        <v>RL05MAYO-25PERSONALIZADA INDEX</v>
      </c>
      <c r="B2588" s="41" t="s">
        <v>482</v>
      </c>
      <c r="C2588" s="3" t="s">
        <v>407</v>
      </c>
      <c r="D2588" s="38" t="str">
        <f t="shared" si="1059"/>
        <v>MAYO-25</v>
      </c>
      <c r="E2588" s="58">
        <f>('PETICION DATOS GAS'!$J$26)+INDEX('PRECIOS INDEX GAS'!$J$9:$K$20,MATCH('.'!D2588,'PRECIOS INDEX GAS'!$J$9:$J$20,0),MATCH('.'!$E$1671,'PRECIOS INDEX GAS'!$J$8:$K$8,0))</f>
        <v>3.4006129032258067E-2</v>
      </c>
      <c r="F2588" s="8">
        <f>INDEX('PRECIOS FIJOS GAS'!$I$8:$J$14,MATCH('.'!C2588,'PRECIOS FIJOS GAS'!$I$8:$I$14,0),MATCH('.'!$F$1671,'PRECIOS FIJOS GAS'!$I$8:$J$8,0))</f>
        <v>7.527074128767123</v>
      </c>
    </row>
    <row r="2589" spans="1:6">
      <c r="A2589" s="3" t="str">
        <f t="shared" si="1058"/>
        <v>RL05JUNIO-25PERSONALIZADA INDEX</v>
      </c>
      <c r="B2589" s="41" t="s">
        <v>482</v>
      </c>
      <c r="C2589" s="3" t="s">
        <v>407</v>
      </c>
      <c r="D2589" s="38" t="str">
        <f t="shared" si="1059"/>
        <v>JUNIO-25</v>
      </c>
      <c r="E2589" s="58">
        <f>('PETICION DATOS GAS'!$J$26)+INDEX('PRECIOS INDEX GAS'!$J$9:$K$20,MATCH('.'!D2589,'PRECIOS INDEX GAS'!$J$9:$J$20,0),MATCH('.'!$E$1671,'PRECIOS INDEX GAS'!$J$8:$K$8,0))</f>
        <v>3.6581999999999996E-2</v>
      </c>
      <c r="F2589" s="8">
        <f>INDEX('PRECIOS FIJOS GAS'!$I$8:$J$14,MATCH('.'!C2589,'PRECIOS FIJOS GAS'!$I$8:$I$14,0),MATCH('.'!$F$1671,'PRECIOS FIJOS GAS'!$I$8:$J$8,0))</f>
        <v>7.527074128767123</v>
      </c>
    </row>
    <row r="2590" spans="1:6">
      <c r="A2590" s="3" t="str">
        <f t="shared" si="1058"/>
        <v>RL05JULIO-25PERSONALIZADA INDEX</v>
      </c>
      <c r="B2590" s="41" t="s">
        <v>482</v>
      </c>
      <c r="C2590" s="3" t="s">
        <v>407</v>
      </c>
      <c r="D2590" s="38" t="str">
        <f t="shared" si="1059"/>
        <v>JULIO-25</v>
      </c>
      <c r="E2590" s="58">
        <f>('PETICION DATOS GAS'!$J$26)+INDEX('PRECIOS INDEX GAS'!$J$9:$K$20,MATCH('.'!D2590,'PRECIOS INDEX GAS'!$J$9:$J$20,0),MATCH('.'!$E$1671,'PRECIOS INDEX GAS'!$J$8:$K$8,0))</f>
        <v>3.3913870967741934E-2</v>
      </c>
      <c r="F2590" s="8">
        <f>INDEX('PRECIOS FIJOS GAS'!$I$8:$J$14,MATCH('.'!C2590,'PRECIOS FIJOS GAS'!$I$8:$I$14,0),MATCH('.'!$F$1671,'PRECIOS FIJOS GAS'!$I$8:$J$8,0))</f>
        <v>7.527074128767123</v>
      </c>
    </row>
    <row r="2591" spans="1:6">
      <c r="A2591" s="3" t="str">
        <f t="shared" si="1058"/>
        <v>RL05AGOSTO-25PERSONALIZADA INDEX</v>
      </c>
      <c r="B2591" s="41" t="s">
        <v>482</v>
      </c>
      <c r="C2591" s="3" t="s">
        <v>407</v>
      </c>
      <c r="D2591" s="38" t="str">
        <f t="shared" si="1059"/>
        <v>AGOSTO-25</v>
      </c>
      <c r="E2591" s="58">
        <f>('PETICION DATOS GAS'!$J$26)+INDEX('PRECIOS INDEX GAS'!$J$9:$K$20,MATCH('.'!D2591,'PRECIOS INDEX GAS'!$J$9:$J$20,0),MATCH('.'!$E$1671,'PRECIOS INDEX GAS'!$J$8:$K$8,0))</f>
        <v>3.2561612903225803E-2</v>
      </c>
      <c r="F2591" s="8">
        <f>INDEX('PRECIOS FIJOS GAS'!$I$8:$J$14,MATCH('.'!C2591,'PRECIOS FIJOS GAS'!$I$8:$I$14,0),MATCH('.'!$F$1671,'PRECIOS FIJOS GAS'!$I$8:$J$8,0))</f>
        <v>7.527074128767123</v>
      </c>
    </row>
    <row r="2592" spans="1:6">
      <c r="A2592" s="3" t="str">
        <f t="shared" si="1058"/>
        <v>RL05SEPTIEMBRE-25PERSONALIZADA INDEX</v>
      </c>
      <c r="B2592" s="41" t="s">
        <v>482</v>
      </c>
      <c r="C2592" s="3" t="s">
        <v>407</v>
      </c>
      <c r="D2592" s="38" t="str">
        <f t="shared" si="1059"/>
        <v>SEPTIEMBRE-25</v>
      </c>
      <c r="E2592" s="58">
        <f>('PETICION DATOS GAS'!$J$26)+INDEX('PRECIOS INDEX GAS'!$J$9:$K$20,MATCH('.'!D2592,'PRECIOS INDEX GAS'!$J$9:$J$20,0),MATCH('.'!$E$1671,'PRECIOS INDEX GAS'!$J$8:$K$8,0))</f>
        <v>3.1802333333333328E-2</v>
      </c>
      <c r="F2592" s="8">
        <f>INDEX('PRECIOS FIJOS GAS'!$I$8:$J$14,MATCH('.'!C2592,'PRECIOS FIJOS GAS'!$I$8:$I$14,0),MATCH('.'!$F$1671,'PRECIOS FIJOS GAS'!$I$8:$J$8,0))</f>
        <v>7.527074128767123</v>
      </c>
    </row>
    <row r="2593" spans="1:6">
      <c r="A2593" s="3" t="str">
        <f t="shared" si="1058"/>
        <v>RL05OCTUBRE-25PERSONALIZADA INDEX</v>
      </c>
      <c r="B2593" s="41" t="s">
        <v>482</v>
      </c>
      <c r="C2593" s="3" t="s">
        <v>407</v>
      </c>
      <c r="D2593" s="38" t="str">
        <f t="shared" si="1059"/>
        <v>OCTUBRE-25</v>
      </c>
      <c r="E2593" s="58">
        <f>('PETICION DATOS GAS'!$J$26)+INDEX('PRECIOS INDEX GAS'!$J$9:$K$20,MATCH('.'!D2593,'PRECIOS INDEX GAS'!$J$9:$J$20,0),MATCH('.'!$E$1671,'PRECIOS INDEX GAS'!$J$8:$K$8,0))</f>
        <v>3.1166129032258065E-2</v>
      </c>
      <c r="F2593" s="8">
        <f>INDEX('PRECIOS FIJOS GAS'!$I$8:$J$14,MATCH('.'!C2593,'PRECIOS FIJOS GAS'!$I$8:$I$14,0),MATCH('.'!$F$1671,'PRECIOS FIJOS GAS'!$I$8:$J$8,0))</f>
        <v>7.527074128767123</v>
      </c>
    </row>
    <row r="2594" spans="1:6">
      <c r="A2594" s="3" t="str">
        <f t="shared" si="1058"/>
        <v>RL05NOVIEMBRE-25PERSONALIZADA INDEX</v>
      </c>
      <c r="B2594" s="41" t="s">
        <v>482</v>
      </c>
      <c r="C2594" s="3" t="s">
        <v>407</v>
      </c>
      <c r="D2594" s="38" t="str">
        <f t="shared" si="1059"/>
        <v>NOVIEMBRE-25</v>
      </c>
      <c r="E2594" s="58">
        <f>('PETICION DATOS GAS'!$J$26)+INDEX('PRECIOS INDEX GAS'!$J$9:$K$20,MATCH('.'!D2594,'PRECIOS INDEX GAS'!$J$9:$J$20,0),MATCH('.'!$E$1671,'PRECIOS INDEX GAS'!$J$8:$K$8,0))</f>
        <v>3.0172666666666664E-2</v>
      </c>
      <c r="F2594" s="8">
        <f>INDEX('PRECIOS FIJOS GAS'!$I$8:$J$14,MATCH('.'!C2594,'PRECIOS FIJOS GAS'!$I$8:$I$14,0),MATCH('.'!$F$1671,'PRECIOS FIJOS GAS'!$I$8:$J$8,0))</f>
        <v>7.527074128767123</v>
      </c>
    </row>
    <row r="2595" spans="1:6">
      <c r="A2595" s="3" t="str">
        <f t="shared" si="1058"/>
        <v>RL05DICIEMBRE-25PERSONALIZADA INDEX</v>
      </c>
      <c r="B2595" s="41" t="s">
        <v>482</v>
      </c>
      <c r="C2595" s="3" t="s">
        <v>407</v>
      </c>
      <c r="D2595" s="38" t="str">
        <f t="shared" si="1059"/>
        <v>DICIEMBRE-25</v>
      </c>
      <c r="E2595" s="58">
        <f>('PETICION DATOS GAS'!$J$26)+INDEX('PRECIOS INDEX GAS'!$J$9:$K$20,MATCH('.'!D2595,'PRECIOS INDEX GAS'!$J$9:$J$20,0),MATCH('.'!$E$1671,'PRECIOS INDEX GAS'!$J$8:$K$8,0))</f>
        <v>2.772064516129033E-2</v>
      </c>
      <c r="F2595" s="8">
        <f>INDEX('PRECIOS FIJOS GAS'!$I$8:$J$14,MATCH('.'!C2595,'PRECIOS FIJOS GAS'!$I$8:$I$14,0),MATCH('.'!$F$1671,'PRECIOS FIJOS GAS'!$I$8:$J$8,0))</f>
        <v>7.527074128767123</v>
      </c>
    </row>
    <row r="2596" spans="1:6">
      <c r="A2596" s="3" t="str">
        <f t="shared" ref="A2596:A2607" si="1060">C2596&amp;D2596&amp;B2596</f>
        <v>RL06ENERO-26PERSONALIZADA INDEX</v>
      </c>
      <c r="B2596" s="41" t="s">
        <v>482</v>
      </c>
      <c r="C2596" s="3" t="s">
        <v>408</v>
      </c>
      <c r="D2596" s="38" t="str">
        <f t="shared" ref="D2596:D2607" si="1061">W23</f>
        <v>ENERO-26</v>
      </c>
      <c r="E2596" s="58">
        <f>('PETICION DATOS GAS'!$J$26)+INDEX('PRECIOS INDEX GAS'!$J$9:$K$20,MATCH('.'!D2596,'PRECIOS INDEX GAS'!$J$9:$J$20,0),MATCH('.'!$E$1671,'PRECIOS INDEX GAS'!$J$8:$K$8,0))</f>
        <v>3.5173225806451616E-2</v>
      </c>
      <c r="F2596" s="8">
        <f>INDEX('PRECIOS FIJOS GAS'!$I$8:$J$14,MATCH('.'!C2596,'PRECIOS FIJOS GAS'!$I$8:$I$14,0),MATCH('.'!$F$1671,'PRECIOS FIJOS GAS'!$I$8:$J$8,0))</f>
        <v>36.208825117808217</v>
      </c>
    </row>
    <row r="2597" spans="1:6">
      <c r="A2597" s="3" t="str">
        <f t="shared" si="1060"/>
        <v>RL06FEBRERO-26PERSONALIZADA INDEX</v>
      </c>
      <c r="B2597" s="41" t="s">
        <v>482</v>
      </c>
      <c r="C2597" s="3" t="s">
        <v>408</v>
      </c>
      <c r="D2597" s="38" t="str">
        <f t="shared" si="1061"/>
        <v>FEBRERO-26</v>
      </c>
      <c r="E2597" s="58">
        <f>('PETICION DATOS GAS'!$J$26)+INDEX('PRECIOS INDEX GAS'!$J$9:$K$20,MATCH('.'!D2597,'PRECIOS INDEX GAS'!$J$9:$J$20,0),MATCH('.'!$E$1671,'PRECIOS INDEX GAS'!$J$8:$K$8,0))</f>
        <v>3.167678571428572E-2</v>
      </c>
      <c r="F2597" s="8">
        <f>INDEX('PRECIOS FIJOS GAS'!$I$8:$J$14,MATCH('.'!C2597,'PRECIOS FIJOS GAS'!$I$8:$I$14,0),MATCH('.'!$F$1671,'PRECIOS FIJOS GAS'!$I$8:$J$8,0))</f>
        <v>36.208825117808217</v>
      </c>
    </row>
    <row r="2598" spans="1:6">
      <c r="A2598" s="3" t="str">
        <f t="shared" si="1060"/>
        <v>RL06MARZO-26PERSONALIZADA INDEX</v>
      </c>
      <c r="B2598" s="41" t="s">
        <v>482</v>
      </c>
      <c r="C2598" s="3" t="s">
        <v>408</v>
      </c>
      <c r="D2598" s="38" t="str">
        <f t="shared" si="1061"/>
        <v>MARZO-26</v>
      </c>
      <c r="E2598" s="58">
        <f>('PETICION DATOS GAS'!$J$26)+INDEX('PRECIOS INDEX GAS'!$J$9:$K$20,MATCH('.'!D2598,'PRECIOS INDEX GAS'!$J$9:$J$20,0),MATCH('.'!$E$1671,'PRECIOS INDEX GAS'!$J$8:$K$8,0))</f>
        <v>5.1859677419354842E-2</v>
      </c>
      <c r="F2598" s="8">
        <f>INDEX('PRECIOS FIJOS GAS'!$I$8:$J$14,MATCH('.'!C2598,'PRECIOS FIJOS GAS'!$I$8:$I$14,0),MATCH('.'!$F$1671,'PRECIOS FIJOS GAS'!$I$8:$J$8,0))</f>
        <v>36.208825117808217</v>
      </c>
    </row>
    <row r="2599" spans="1:6">
      <c r="A2599" s="3" t="str">
        <f t="shared" si="1060"/>
        <v>RL06ABRIL-25PERSONALIZADA INDEX</v>
      </c>
      <c r="B2599" s="41" t="s">
        <v>482</v>
      </c>
      <c r="C2599" s="3" t="s">
        <v>408</v>
      </c>
      <c r="D2599" s="38" t="str">
        <f t="shared" si="1061"/>
        <v>ABRIL-25</v>
      </c>
      <c r="E2599" s="58">
        <f>('PETICION DATOS GAS'!$J$26)+INDEX('PRECIOS INDEX GAS'!$J$9:$K$20,MATCH('.'!D2599,'PRECIOS INDEX GAS'!$J$9:$J$20,0),MATCH('.'!$E$1671,'PRECIOS INDEX GAS'!$J$8:$K$8,0))</f>
        <v>3.3846333333333332E-2</v>
      </c>
      <c r="F2599" s="8">
        <f>INDEX('PRECIOS FIJOS GAS'!$I$8:$J$14,MATCH('.'!C2599,'PRECIOS FIJOS GAS'!$I$8:$I$14,0),MATCH('.'!$F$1671,'PRECIOS FIJOS GAS'!$I$8:$J$8,0))</f>
        <v>36.208825117808217</v>
      </c>
    </row>
    <row r="2600" spans="1:6">
      <c r="A2600" s="3" t="str">
        <f t="shared" si="1060"/>
        <v>RL06MAYO-25PERSONALIZADA INDEX</v>
      </c>
      <c r="B2600" s="41" t="s">
        <v>482</v>
      </c>
      <c r="C2600" s="3" t="s">
        <v>408</v>
      </c>
      <c r="D2600" s="38" t="str">
        <f t="shared" si="1061"/>
        <v>MAYO-25</v>
      </c>
      <c r="E2600" s="58">
        <f>('PETICION DATOS GAS'!$J$26)+INDEX('PRECIOS INDEX GAS'!$J$9:$K$20,MATCH('.'!D2600,'PRECIOS INDEX GAS'!$J$9:$J$20,0),MATCH('.'!$E$1671,'PRECIOS INDEX GAS'!$J$8:$K$8,0))</f>
        <v>3.4006129032258067E-2</v>
      </c>
      <c r="F2600" s="8">
        <f>INDEX('PRECIOS FIJOS GAS'!$I$8:$J$14,MATCH('.'!C2600,'PRECIOS FIJOS GAS'!$I$8:$I$14,0),MATCH('.'!$F$1671,'PRECIOS FIJOS GAS'!$I$8:$J$8,0))</f>
        <v>36.208825117808217</v>
      </c>
    </row>
    <row r="2601" spans="1:6">
      <c r="A2601" s="3" t="str">
        <f t="shared" si="1060"/>
        <v>RL06JUNIO-25PERSONALIZADA INDEX</v>
      </c>
      <c r="B2601" s="41" t="s">
        <v>482</v>
      </c>
      <c r="C2601" s="3" t="s">
        <v>408</v>
      </c>
      <c r="D2601" s="38" t="str">
        <f t="shared" si="1061"/>
        <v>JUNIO-25</v>
      </c>
      <c r="E2601" s="58">
        <f>('PETICION DATOS GAS'!$J$26)+INDEX('PRECIOS INDEX GAS'!$J$9:$K$20,MATCH('.'!D2601,'PRECIOS INDEX GAS'!$J$9:$J$20,0),MATCH('.'!$E$1671,'PRECIOS INDEX GAS'!$J$8:$K$8,0))</f>
        <v>3.6581999999999996E-2</v>
      </c>
      <c r="F2601" s="8">
        <f>INDEX('PRECIOS FIJOS GAS'!$I$8:$J$14,MATCH('.'!C2601,'PRECIOS FIJOS GAS'!$I$8:$I$14,0),MATCH('.'!$F$1671,'PRECIOS FIJOS GAS'!$I$8:$J$8,0))</f>
        <v>36.208825117808217</v>
      </c>
    </row>
    <row r="2602" spans="1:6">
      <c r="A2602" s="3" t="str">
        <f t="shared" si="1060"/>
        <v>RL06JULIO-25PERSONALIZADA INDEX</v>
      </c>
      <c r="B2602" s="41" t="s">
        <v>482</v>
      </c>
      <c r="C2602" s="3" t="s">
        <v>408</v>
      </c>
      <c r="D2602" s="38" t="str">
        <f t="shared" si="1061"/>
        <v>JULIO-25</v>
      </c>
      <c r="E2602" s="58">
        <f>('PETICION DATOS GAS'!$J$26)+INDEX('PRECIOS INDEX GAS'!$J$9:$K$20,MATCH('.'!D2602,'PRECIOS INDEX GAS'!$J$9:$J$20,0),MATCH('.'!$E$1671,'PRECIOS INDEX GAS'!$J$8:$K$8,0))</f>
        <v>3.3913870967741934E-2</v>
      </c>
      <c r="F2602" s="8">
        <f>INDEX('PRECIOS FIJOS GAS'!$I$8:$J$14,MATCH('.'!C2602,'PRECIOS FIJOS GAS'!$I$8:$I$14,0),MATCH('.'!$F$1671,'PRECIOS FIJOS GAS'!$I$8:$J$8,0))</f>
        <v>36.208825117808217</v>
      </c>
    </row>
    <row r="2603" spans="1:6">
      <c r="A2603" s="3" t="str">
        <f t="shared" si="1060"/>
        <v>RL06AGOSTO-25PERSONALIZADA INDEX</v>
      </c>
      <c r="B2603" s="41" t="s">
        <v>482</v>
      </c>
      <c r="C2603" s="3" t="s">
        <v>408</v>
      </c>
      <c r="D2603" s="38" t="str">
        <f t="shared" si="1061"/>
        <v>AGOSTO-25</v>
      </c>
      <c r="E2603" s="58">
        <f>('PETICION DATOS GAS'!$J$26)+INDEX('PRECIOS INDEX GAS'!$J$9:$K$20,MATCH('.'!D2603,'PRECIOS INDEX GAS'!$J$9:$J$20,0),MATCH('.'!$E$1671,'PRECIOS INDEX GAS'!$J$8:$K$8,0))</f>
        <v>3.2561612903225803E-2</v>
      </c>
      <c r="F2603" s="8">
        <f>INDEX('PRECIOS FIJOS GAS'!$I$8:$J$14,MATCH('.'!C2603,'PRECIOS FIJOS GAS'!$I$8:$I$14,0),MATCH('.'!$F$1671,'PRECIOS FIJOS GAS'!$I$8:$J$8,0))</f>
        <v>36.208825117808217</v>
      </c>
    </row>
    <row r="2604" spans="1:6">
      <c r="A2604" s="3" t="str">
        <f t="shared" si="1060"/>
        <v>RL06SEPTIEMBRE-25PERSONALIZADA INDEX</v>
      </c>
      <c r="B2604" s="41" t="s">
        <v>482</v>
      </c>
      <c r="C2604" s="3" t="s">
        <v>408</v>
      </c>
      <c r="D2604" s="38" t="str">
        <f t="shared" si="1061"/>
        <v>SEPTIEMBRE-25</v>
      </c>
      <c r="E2604" s="58">
        <f>('PETICION DATOS GAS'!$J$26)+INDEX('PRECIOS INDEX GAS'!$J$9:$K$20,MATCH('.'!D2604,'PRECIOS INDEX GAS'!$J$9:$J$20,0),MATCH('.'!$E$1671,'PRECIOS INDEX GAS'!$J$8:$K$8,0))</f>
        <v>3.1802333333333328E-2</v>
      </c>
      <c r="F2604" s="8">
        <f>INDEX('PRECIOS FIJOS GAS'!$I$8:$J$14,MATCH('.'!C2604,'PRECIOS FIJOS GAS'!$I$8:$I$14,0),MATCH('.'!$F$1671,'PRECIOS FIJOS GAS'!$I$8:$J$8,0))</f>
        <v>36.208825117808217</v>
      </c>
    </row>
    <row r="2605" spans="1:6">
      <c r="A2605" s="3" t="str">
        <f t="shared" si="1060"/>
        <v>RL06OCTUBRE-25PERSONALIZADA INDEX</v>
      </c>
      <c r="B2605" s="41" t="s">
        <v>482</v>
      </c>
      <c r="C2605" s="3" t="s">
        <v>408</v>
      </c>
      <c r="D2605" s="38" t="str">
        <f t="shared" si="1061"/>
        <v>OCTUBRE-25</v>
      </c>
      <c r="E2605" s="58">
        <f>('PETICION DATOS GAS'!$J$26)+INDEX('PRECIOS INDEX GAS'!$J$9:$K$20,MATCH('.'!D2605,'PRECIOS INDEX GAS'!$J$9:$J$20,0),MATCH('.'!$E$1671,'PRECIOS INDEX GAS'!$J$8:$K$8,0))</f>
        <v>3.1166129032258065E-2</v>
      </c>
      <c r="F2605" s="8">
        <f>INDEX('PRECIOS FIJOS GAS'!$I$8:$J$14,MATCH('.'!C2605,'PRECIOS FIJOS GAS'!$I$8:$I$14,0),MATCH('.'!$F$1671,'PRECIOS FIJOS GAS'!$I$8:$J$8,0))</f>
        <v>36.208825117808217</v>
      </c>
    </row>
    <row r="2606" spans="1:6">
      <c r="A2606" s="3" t="str">
        <f t="shared" si="1060"/>
        <v>RL06NOVIEMBRE-25PERSONALIZADA INDEX</v>
      </c>
      <c r="B2606" s="41" t="s">
        <v>482</v>
      </c>
      <c r="C2606" s="3" t="s">
        <v>408</v>
      </c>
      <c r="D2606" s="38" t="str">
        <f t="shared" si="1061"/>
        <v>NOVIEMBRE-25</v>
      </c>
      <c r="E2606" s="58">
        <f>('PETICION DATOS GAS'!$J$26)+INDEX('PRECIOS INDEX GAS'!$J$9:$K$20,MATCH('.'!D2606,'PRECIOS INDEX GAS'!$J$9:$J$20,0),MATCH('.'!$E$1671,'PRECIOS INDEX GAS'!$J$8:$K$8,0))</f>
        <v>3.0172666666666664E-2</v>
      </c>
      <c r="F2606" s="8">
        <f>INDEX('PRECIOS FIJOS GAS'!$I$8:$J$14,MATCH('.'!C2606,'PRECIOS FIJOS GAS'!$I$8:$I$14,0),MATCH('.'!$F$1671,'PRECIOS FIJOS GAS'!$I$8:$J$8,0))</f>
        <v>36.208825117808217</v>
      </c>
    </row>
    <row r="2607" spans="1:6">
      <c r="A2607" s="3" t="str">
        <f t="shared" si="1060"/>
        <v>RL06DICIEMBRE-25PERSONALIZADA INDEX</v>
      </c>
      <c r="B2607" s="41" t="s">
        <v>482</v>
      </c>
      <c r="C2607" s="3" t="s">
        <v>408</v>
      </c>
      <c r="D2607" s="38" t="str">
        <f t="shared" si="1061"/>
        <v>DICIEMBRE-25</v>
      </c>
      <c r="E2607" s="58">
        <f>('PETICION DATOS GAS'!$J$26)+INDEX('PRECIOS INDEX GAS'!$J$9:$K$20,MATCH('.'!D2607,'PRECIOS INDEX GAS'!$J$9:$J$20,0),MATCH('.'!$E$1671,'PRECIOS INDEX GAS'!$J$8:$K$8,0))</f>
        <v>2.772064516129033E-2</v>
      </c>
      <c r="F2607" s="8">
        <f>INDEX('PRECIOS FIJOS GAS'!$I$8:$J$14,MATCH('.'!C2607,'PRECIOS FIJOS GAS'!$I$8:$I$14,0),MATCH('.'!$F$1671,'PRECIOS FIJOS GAS'!$I$8:$J$8,0))</f>
        <v>36.208825117808217</v>
      </c>
    </row>
    <row r="2608" spans="1:6">
      <c r="B2608" s="61"/>
      <c r="E2608" s="192"/>
      <c r="F2608" s="36"/>
    </row>
    <row r="2609" spans="1:16">
      <c r="B2609" s="61"/>
      <c r="E2609" s="192"/>
      <c r="F2609" s="36"/>
    </row>
    <row r="2610" spans="1:16">
      <c r="B2610" s="61"/>
      <c r="E2610" s="192"/>
      <c r="F2610" s="36"/>
    </row>
    <row r="2611" spans="1:16">
      <c r="B2611" s="61"/>
      <c r="E2611" s="192"/>
      <c r="F2611" s="36"/>
    </row>
    <row r="2612" spans="1:16">
      <c r="B2612" s="61"/>
      <c r="E2612" s="192"/>
      <c r="F2612" s="36"/>
    </row>
    <row r="2613" spans="1:16">
      <c r="B2613" s="37"/>
      <c r="D2613" s="33"/>
      <c r="E2613" s="36"/>
      <c r="F2613" s="36"/>
      <c r="G2613" s="36"/>
      <c r="H2613" s="36"/>
      <c r="I2613" s="36"/>
      <c r="J2613" s="36"/>
      <c r="L2613" s="36"/>
      <c r="M2613" s="36"/>
      <c r="N2613" s="36"/>
      <c r="O2613" s="36"/>
      <c r="P2613" s="36"/>
    </row>
    <row r="2614" spans="1:16">
      <c r="B2614" s="37"/>
      <c r="D2614" s="33"/>
      <c r="E2614" s="36"/>
      <c r="F2614" s="36"/>
      <c r="G2614" s="36"/>
      <c r="H2614" s="36"/>
      <c r="I2614" s="36"/>
      <c r="J2614" s="36"/>
      <c r="L2614" s="36"/>
      <c r="M2614" s="36"/>
      <c r="N2614" s="36"/>
      <c r="O2614" s="36"/>
      <c r="P2614" s="36"/>
    </row>
    <row r="2617" spans="1:16" ht="19.5" thickBot="1">
      <c r="A2617" s="10" t="s">
        <v>44</v>
      </c>
    </row>
    <row r="2618" spans="1:16">
      <c r="A2618" s="11"/>
      <c r="B2618" s="12"/>
      <c r="C2618" s="12"/>
      <c r="D2618" s="12"/>
      <c r="E2618" s="12"/>
      <c r="F2618" s="12"/>
      <c r="G2618" s="12"/>
      <c r="H2618" s="12"/>
      <c r="I2618" s="13"/>
    </row>
    <row r="2619" spans="1:16">
      <c r="A2619" s="14" t="s">
        <v>33</v>
      </c>
      <c r="B2619" s="257" t="str">
        <f>'PETICION DATOS GAS'!$O$5</f>
        <v>RL06</v>
      </c>
      <c r="C2619" s="16" t="str">
        <f>'PETICION DATOS GAS'!$O$7</f>
        <v>ENERO-26</v>
      </c>
      <c r="D2619" s="41">
        <f>'PETICION DATOS GAS'!O35</f>
        <v>0</v>
      </c>
      <c r="F2619" s="17"/>
      <c r="I2619" s="18"/>
    </row>
    <row r="2620" spans="1:16">
      <c r="A2620" s="14"/>
      <c r="I2620" s="18"/>
    </row>
    <row r="2621" spans="1:16">
      <c r="A2621" s="14"/>
      <c r="B2621" s="19" t="s">
        <v>3</v>
      </c>
      <c r="I2621" s="18"/>
    </row>
    <row r="2622" spans="1:16">
      <c r="A2622" s="20" t="s">
        <v>35</v>
      </c>
      <c r="B2622" s="22">
        <f>'PETICION DATOS GAS'!$E$29</f>
        <v>1110858</v>
      </c>
      <c r="I2622" s="18"/>
    </row>
    <row r="2623" spans="1:16" ht="13.15" customHeight="1">
      <c r="A2623" s="14"/>
      <c r="C2623" s="4"/>
      <c r="I2623" s="18"/>
    </row>
    <row r="2624" spans="1:16">
      <c r="A2624" s="14"/>
      <c r="C2624" s="4"/>
      <c r="I2624" s="18"/>
    </row>
    <row r="2625" spans="1:19">
      <c r="A2625" s="14" t="s">
        <v>19</v>
      </c>
      <c r="B2625" s="72">
        <f>'PETICION DATOS GAS'!$E$25</f>
        <v>30</v>
      </c>
      <c r="C2625" s="4"/>
      <c r="I2625" s="18"/>
    </row>
    <row r="2626" spans="1:19">
      <c r="A2626" s="14"/>
      <c r="I2626" s="18"/>
    </row>
    <row r="2627" spans="1:19">
      <c r="A2627" s="24" t="s">
        <v>42</v>
      </c>
      <c r="I2627" s="18"/>
    </row>
    <row r="2628" spans="1:19" ht="15.75" thickBot="1">
      <c r="I2628" s="18"/>
    </row>
    <row r="2629" spans="1:19" ht="15.75" thickBot="1">
      <c r="A2629" s="14" t="s">
        <v>138</v>
      </c>
      <c r="B2629" s="25" t="e">
        <f>VLOOKUP(B2619&amp;C2619&amp;D2619,$A$1672:$F$2611,6,FALSE)</f>
        <v>#N/A</v>
      </c>
      <c r="I2629" s="18"/>
    </row>
    <row r="2630" spans="1:19" ht="15.75" thickBot="1">
      <c r="A2630" s="14" t="s">
        <v>139</v>
      </c>
      <c r="B2630" s="25" t="e">
        <f>VLOOKUP(B2619&amp;C2619&amp;D2619,$A$1672:$F$2611,5,FALSE)</f>
        <v>#N/A</v>
      </c>
      <c r="I2630" s="18"/>
    </row>
    <row r="2631" spans="1:19">
      <c r="A2631" s="14"/>
      <c r="D2631" s="26" t="s">
        <v>481</v>
      </c>
      <c r="E2631" s="27">
        <f>'PETICION DATOS GAS'!$E$34</f>
        <v>238</v>
      </c>
      <c r="I2631" s="18"/>
    </row>
    <row r="2632" spans="1:19">
      <c r="A2632" s="14"/>
      <c r="B2632" s="26" t="s">
        <v>39</v>
      </c>
      <c r="C2632" s="21" t="e">
        <f>B2625*B2629</f>
        <v>#N/A</v>
      </c>
      <c r="D2632" s="26" t="s">
        <v>40</v>
      </c>
      <c r="E2632" s="27" t="e">
        <f>(B2622*B2630)</f>
        <v>#N/A</v>
      </c>
      <c r="F2632" s="26" t="s">
        <v>43</v>
      </c>
      <c r="G2632" s="26">
        <f>B2622*'PETICION DATOS GAS'!$E$37</f>
        <v>2599.4077200000002</v>
      </c>
      <c r="H2632" s="26" t="s">
        <v>11</v>
      </c>
      <c r="I2632" s="28" t="e">
        <f>(G2632+E2632+C2632+G2633+E2631)*'PETICION DATOS GAS'!$E$35</f>
        <v>#N/A</v>
      </c>
    </row>
    <row r="2633" spans="1:19">
      <c r="A2633" s="14"/>
      <c r="F2633" s="26" t="s">
        <v>480</v>
      </c>
      <c r="G2633" s="26">
        <f>'PETICION DATOS GAS'!$E$33</f>
        <v>2952.6605640000002</v>
      </c>
      <c r="I2633" s="18"/>
    </row>
    <row r="2634" spans="1:19">
      <c r="A2634" s="20" t="s">
        <v>38</v>
      </c>
      <c r="B2634" s="27" t="str">
        <f>IFERROR(C2632+E2632+G2632+I2632+G2633+E2631,"")</f>
        <v/>
      </c>
      <c r="D2634" s="26" t="s">
        <v>48</v>
      </c>
      <c r="E2634" s="1" t="str">
        <f>IFERROR('PETICION DATOS GAS'!$E$39-'.'!B2634,"")</f>
        <v/>
      </c>
      <c r="I2634" s="18"/>
    </row>
    <row r="2635" spans="1:19">
      <c r="A2635" s="14"/>
      <c r="I2635" s="18"/>
    </row>
    <row r="2636" spans="1:19" ht="15.75" thickBot="1">
      <c r="A2636" s="29"/>
      <c r="B2636" s="30"/>
      <c r="C2636" s="30"/>
      <c r="D2636" s="30"/>
      <c r="E2636" s="30"/>
      <c r="F2636" s="30"/>
      <c r="G2636" s="30"/>
      <c r="H2636" s="30"/>
      <c r="I2636" s="31"/>
    </row>
    <row r="2639" spans="1:19" ht="19.5" thickBot="1">
      <c r="A2639" s="10" t="s">
        <v>45</v>
      </c>
      <c r="K2639" s="10" t="s">
        <v>45</v>
      </c>
    </row>
    <row r="2640" spans="1:19">
      <c r="A2640" s="11"/>
      <c r="B2640" s="12"/>
      <c r="C2640" s="12"/>
      <c r="D2640" s="12"/>
      <c r="E2640" s="12"/>
      <c r="F2640" s="12"/>
      <c r="G2640" s="12"/>
      <c r="H2640" s="12"/>
      <c r="I2640" s="13"/>
      <c r="K2640" s="11"/>
      <c r="L2640" s="12"/>
      <c r="M2640" s="12"/>
      <c r="N2640" s="12"/>
      <c r="O2640" s="12"/>
      <c r="P2640" s="12"/>
      <c r="Q2640" s="12"/>
      <c r="R2640" s="12"/>
      <c r="S2640" s="13"/>
    </row>
    <row r="2641" spans="1:19">
      <c r="A2641" s="14" t="s">
        <v>33</v>
      </c>
      <c r="B2641" s="257" t="str">
        <f>'PETICION DATOS GAS'!$O$5</f>
        <v>RL06</v>
      </c>
      <c r="C2641" s="16" t="str">
        <f>'PETICION DATOS GAS'!$O$7</f>
        <v>ENERO-26</v>
      </c>
      <c r="D2641" s="41" t="s">
        <v>70</v>
      </c>
      <c r="F2641" s="17" t="s">
        <v>70</v>
      </c>
      <c r="I2641" s="18"/>
      <c r="K2641" s="14" t="s">
        <v>33</v>
      </c>
      <c r="L2641" s="257" t="str">
        <f>'PETICION DATOS GAS'!$O$5</f>
        <v>RL06</v>
      </c>
      <c r="M2641" s="16" t="str">
        <f>'PETICION DATOS GAS'!$O$7</f>
        <v>ENERO-26</v>
      </c>
      <c r="N2641" s="41" t="s">
        <v>71</v>
      </c>
      <c r="P2641" s="17"/>
      <c r="S2641" s="18"/>
    </row>
    <row r="2642" spans="1:19">
      <c r="A2642" s="14"/>
      <c r="F2642" s="3" t="s">
        <v>71</v>
      </c>
      <c r="I2642" s="18"/>
      <c r="K2642" s="14"/>
      <c r="S2642" s="18"/>
    </row>
    <row r="2643" spans="1:19">
      <c r="A2643" s="14"/>
      <c r="B2643" s="19" t="s">
        <v>3</v>
      </c>
      <c r="F2643" s="3" t="s">
        <v>72</v>
      </c>
      <c r="I2643" s="18"/>
      <c r="K2643" s="14"/>
      <c r="L2643" s="19" t="s">
        <v>3</v>
      </c>
      <c r="S2643" s="18"/>
    </row>
    <row r="2644" spans="1:19">
      <c r="A2644" s="20" t="s">
        <v>35</v>
      </c>
      <c r="B2644" s="22">
        <f>'PETICION DATOS GAS'!$E$29</f>
        <v>1110858</v>
      </c>
      <c r="F2644" s="3" t="s">
        <v>73</v>
      </c>
      <c r="I2644" s="18"/>
      <c r="K2644" s="20" t="s">
        <v>35</v>
      </c>
      <c r="L2644" s="22">
        <f>'PETICION DATOS GAS'!$E$29</f>
        <v>1110858</v>
      </c>
      <c r="S2644" s="18"/>
    </row>
    <row r="2645" spans="1:19">
      <c r="A2645" s="14"/>
      <c r="C2645" s="4"/>
      <c r="F2645" s="3" t="s">
        <v>74</v>
      </c>
      <c r="I2645" s="18"/>
      <c r="K2645" s="14"/>
      <c r="M2645" s="4"/>
      <c r="S2645" s="18"/>
    </row>
    <row r="2646" spans="1:19">
      <c r="A2646" s="14"/>
      <c r="C2646" s="4"/>
      <c r="F2646" s="3" t="s">
        <v>75</v>
      </c>
      <c r="I2646" s="18"/>
      <c r="K2646" s="14"/>
      <c r="M2646" s="4"/>
      <c r="S2646" s="18"/>
    </row>
    <row r="2647" spans="1:19">
      <c r="A2647" s="14" t="s">
        <v>19</v>
      </c>
      <c r="B2647" s="72">
        <f>'PETICION DATOS GAS'!$E$25</f>
        <v>30</v>
      </c>
      <c r="C2647" s="4"/>
      <c r="F2647" s="3" t="s">
        <v>82</v>
      </c>
      <c r="I2647" s="18"/>
      <c r="K2647" s="14" t="s">
        <v>19</v>
      </c>
      <c r="L2647" s="72">
        <f>'PETICION DATOS GAS'!$E$25</f>
        <v>30</v>
      </c>
      <c r="M2647" s="4"/>
      <c r="S2647" s="18"/>
    </row>
    <row r="2648" spans="1:19">
      <c r="A2648" s="14"/>
      <c r="F2648" s="3" t="s">
        <v>83</v>
      </c>
      <c r="I2648" s="18"/>
      <c r="K2648" s="14"/>
      <c r="S2648" s="18"/>
    </row>
    <row r="2649" spans="1:19">
      <c r="A2649" s="24" t="s">
        <v>42</v>
      </c>
      <c r="F2649" s="3" t="s">
        <v>84</v>
      </c>
      <c r="I2649" s="18"/>
      <c r="K2649" s="24" t="s">
        <v>42</v>
      </c>
      <c r="S2649" s="18"/>
    </row>
    <row r="2650" spans="1:19" ht="15.75" thickBot="1">
      <c r="F2650" s="3" t="s">
        <v>372</v>
      </c>
      <c r="I2650" s="18"/>
      <c r="S2650" s="18"/>
    </row>
    <row r="2651" spans="1:19" ht="15.75" thickBot="1">
      <c r="A2651" s="14" t="s">
        <v>138</v>
      </c>
      <c r="B2651" s="25">
        <f>VLOOKUP(B2641&amp;C2641&amp;D2641,$A$1672:$F$2611,6,FALSE)</f>
        <v>36.208825117808217</v>
      </c>
      <c r="F2651" s="3" t="s">
        <v>373</v>
      </c>
      <c r="I2651" s="18"/>
      <c r="K2651" s="14" t="s">
        <v>138</v>
      </c>
      <c r="L2651" s="25">
        <f>VLOOKUP(L2641&amp;M2641&amp;N2641,$A$1672:$F$2611,6,FALSE)</f>
        <v>36.208825117808217</v>
      </c>
      <c r="S2651" s="18"/>
    </row>
    <row r="2652" spans="1:19" ht="15.75" thickBot="1">
      <c r="A2652" s="14" t="s">
        <v>139</v>
      </c>
      <c r="B2652" s="25">
        <f>VLOOKUP(B2641&amp;C2641&amp;D2641,$A$1672:$F$2611,5,FALSE)</f>
        <v>6.6526000000000002E-2</v>
      </c>
      <c r="F2652" s="3" t="s">
        <v>374</v>
      </c>
      <c r="I2652" s="18"/>
      <c r="K2652" s="14" t="s">
        <v>139</v>
      </c>
      <c r="L2652" s="25">
        <f>VLOOKUP(L2641&amp;M2641&amp;N2641,$A$1672:$F$2611,5,FALSE)</f>
        <v>6.5511E-2</v>
      </c>
      <c r="S2652" s="18"/>
    </row>
    <row r="2653" spans="1:19">
      <c r="A2653" s="14"/>
      <c r="D2653" s="26" t="s">
        <v>481</v>
      </c>
      <c r="E2653" s="27">
        <f>'PETICION DATOS GAS'!$E$34</f>
        <v>238</v>
      </c>
      <c r="I2653" s="18"/>
      <c r="K2653" s="14"/>
      <c r="N2653" s="26" t="s">
        <v>481</v>
      </c>
      <c r="O2653" s="27">
        <f>'PETICION DATOS GAS'!$E$34</f>
        <v>238</v>
      </c>
      <c r="S2653" s="18"/>
    </row>
    <row r="2654" spans="1:19">
      <c r="A2654" s="14"/>
      <c r="B2654" s="26" t="s">
        <v>39</v>
      </c>
      <c r="C2654" s="21">
        <f>B2647*B2651</f>
        <v>1086.2647535342464</v>
      </c>
      <c r="D2654" s="26" t="s">
        <v>40</v>
      </c>
      <c r="E2654" s="27">
        <f>(B2644*B2652)</f>
        <v>73900.939308000001</v>
      </c>
      <c r="F2654" s="26" t="s">
        <v>43</v>
      </c>
      <c r="G2654" s="26">
        <f>B2644*'PETICION DATOS GAS'!$E$37</f>
        <v>2599.4077200000002</v>
      </c>
      <c r="H2654" s="26" t="s">
        <v>11</v>
      </c>
      <c r="I2654" s="28">
        <f>(G2654+E2654+C2654+G2655+E2653)*'PETICION DATOS GAS'!$E$35</f>
        <v>16963.227192562194</v>
      </c>
      <c r="K2654" s="14"/>
      <c r="L2654" s="26" t="s">
        <v>39</v>
      </c>
      <c r="M2654" s="21">
        <f>L2647*L2651</f>
        <v>1086.2647535342464</v>
      </c>
      <c r="N2654" s="26" t="s">
        <v>40</v>
      </c>
      <c r="O2654" s="27">
        <f>(L2644*L2652)</f>
        <v>72773.418437999993</v>
      </c>
      <c r="P2654" s="26" t="s">
        <v>43</v>
      </c>
      <c r="Q2654" s="26">
        <f>L2644*'PETICION DATOS GAS'!$E$37</f>
        <v>2599.4077200000002</v>
      </c>
      <c r="R2654" s="26" t="s">
        <v>11</v>
      </c>
      <c r="S2654" s="28">
        <f>(Q2654+O2654+M2654+Q2655+O2653)*'PETICION DATOS GAS'!$E$35</f>
        <v>16726.447809862191</v>
      </c>
    </row>
    <row r="2655" spans="1:19">
      <c r="A2655" s="14"/>
      <c r="F2655" s="26" t="s">
        <v>480</v>
      </c>
      <c r="G2655" s="26">
        <f>'PETICION DATOS GAS'!$E$33</f>
        <v>2952.6605640000002</v>
      </c>
      <c r="I2655" s="18"/>
      <c r="K2655" s="14"/>
      <c r="P2655" s="26" t="s">
        <v>480</v>
      </c>
      <c r="Q2655" s="26">
        <f>'PETICION DATOS GAS'!$E$33</f>
        <v>2952.6605640000002</v>
      </c>
      <c r="S2655" s="18"/>
    </row>
    <row r="2656" spans="1:19">
      <c r="A2656" s="20" t="s">
        <v>38</v>
      </c>
      <c r="B2656" s="27">
        <f>IFERROR(C2654+E2654+G2654+I2654+G2655+E2653,"")</f>
        <v>97740.499538096439</v>
      </c>
      <c r="D2656" s="26" t="s">
        <v>48</v>
      </c>
      <c r="E2656" s="1">
        <f>IFERROR('PETICION DATOS GAS'!$E$39-'.'!B2656,"")</f>
        <v>-12780.499538096439</v>
      </c>
      <c r="I2656" s="18"/>
      <c r="K2656" s="20" t="s">
        <v>38</v>
      </c>
      <c r="L2656" s="27">
        <f>IFERROR(M2654+O2654+Q2654+S2654+Q2655+O2653,"")</f>
        <v>96376.199285396433</v>
      </c>
      <c r="N2656" s="26" t="s">
        <v>48</v>
      </c>
      <c r="O2656" s="1">
        <f>IFERROR('PETICION DATOS GAS'!$E$39-'.'!L2656,"")</f>
        <v>-11416.199285396433</v>
      </c>
      <c r="S2656" s="18"/>
    </row>
    <row r="2657" spans="1:19">
      <c r="A2657" s="14"/>
      <c r="I2657" s="18"/>
      <c r="K2657" s="14"/>
      <c r="S2657" s="18"/>
    </row>
    <row r="2658" spans="1:19" ht="15.75" thickBot="1">
      <c r="A2658" s="29"/>
      <c r="B2658" s="30"/>
      <c r="C2658" s="30"/>
      <c r="D2658" s="30"/>
      <c r="E2658" s="30"/>
      <c r="F2658" s="30"/>
      <c r="G2658" s="30"/>
      <c r="H2658" s="30"/>
      <c r="I2658" s="31"/>
      <c r="K2658" s="29"/>
      <c r="L2658" s="30"/>
      <c r="M2658" s="30"/>
      <c r="N2658" s="30"/>
      <c r="O2658" s="30"/>
      <c r="P2658" s="30"/>
      <c r="Q2658" s="30"/>
      <c r="R2658" s="30"/>
      <c r="S2658" s="31"/>
    </row>
    <row r="2659" spans="1:19" ht="19.5" thickBot="1">
      <c r="A2659" s="10" t="s">
        <v>45</v>
      </c>
      <c r="K2659" s="10" t="s">
        <v>45</v>
      </c>
    </row>
    <row r="2660" spans="1:19">
      <c r="A2660" s="11"/>
      <c r="B2660" s="12"/>
      <c r="C2660" s="12"/>
      <c r="D2660" s="12"/>
      <c r="E2660" s="12"/>
      <c r="F2660" s="12"/>
      <c r="G2660" s="12"/>
      <c r="H2660" s="12"/>
      <c r="I2660" s="13"/>
      <c r="K2660" s="11"/>
      <c r="L2660" s="12"/>
      <c r="M2660" s="12"/>
      <c r="N2660" s="12"/>
      <c r="O2660" s="12"/>
      <c r="P2660" s="12"/>
      <c r="Q2660" s="12"/>
      <c r="R2660" s="12"/>
      <c r="S2660" s="13"/>
    </row>
    <row r="2661" spans="1:19">
      <c r="A2661" s="14" t="s">
        <v>33</v>
      </c>
      <c r="B2661" s="257" t="str">
        <f>'PETICION DATOS GAS'!$O$5</f>
        <v>RL06</v>
      </c>
      <c r="C2661" s="16" t="str">
        <f>'PETICION DATOS GAS'!$O$7</f>
        <v>ENERO-26</v>
      </c>
      <c r="D2661" s="41" t="s">
        <v>72</v>
      </c>
      <c r="F2661" s="17"/>
      <c r="I2661" s="18"/>
      <c r="K2661" s="14" t="s">
        <v>33</v>
      </c>
      <c r="L2661" s="257" t="str">
        <f>'PETICION DATOS GAS'!$O$5</f>
        <v>RL06</v>
      </c>
      <c r="M2661" s="16" t="str">
        <f>'PETICION DATOS GAS'!$O$7</f>
        <v>ENERO-26</v>
      </c>
      <c r="N2661" s="41" t="s">
        <v>73</v>
      </c>
      <c r="P2661" s="17"/>
      <c r="S2661" s="18"/>
    </row>
    <row r="2662" spans="1:19">
      <c r="A2662" s="14"/>
      <c r="I2662" s="18"/>
      <c r="K2662" s="14"/>
      <c r="S2662" s="18"/>
    </row>
    <row r="2663" spans="1:19">
      <c r="A2663" s="14"/>
      <c r="B2663" s="19" t="s">
        <v>3</v>
      </c>
      <c r="I2663" s="18"/>
      <c r="K2663" s="14"/>
      <c r="L2663" s="19" t="s">
        <v>3</v>
      </c>
      <c r="S2663" s="18"/>
    </row>
    <row r="2664" spans="1:19">
      <c r="A2664" s="20" t="s">
        <v>35</v>
      </c>
      <c r="B2664" s="22">
        <f>'PETICION DATOS GAS'!$E$29</f>
        <v>1110858</v>
      </c>
      <c r="I2664" s="18"/>
      <c r="K2664" s="20" t="s">
        <v>35</v>
      </c>
      <c r="L2664" s="22">
        <f>'PETICION DATOS GAS'!$E$29</f>
        <v>1110858</v>
      </c>
      <c r="S2664" s="18"/>
    </row>
    <row r="2665" spans="1:19">
      <c r="A2665" s="14"/>
      <c r="C2665" s="4"/>
      <c r="I2665" s="18"/>
      <c r="K2665" s="14"/>
      <c r="M2665" s="4"/>
      <c r="S2665" s="18"/>
    </row>
    <row r="2666" spans="1:19">
      <c r="A2666" s="14"/>
      <c r="C2666" s="4"/>
      <c r="I2666" s="18"/>
      <c r="K2666" s="14"/>
      <c r="M2666" s="4"/>
      <c r="S2666" s="18"/>
    </row>
    <row r="2667" spans="1:19">
      <c r="A2667" s="14" t="s">
        <v>19</v>
      </c>
      <c r="B2667" s="72">
        <f>'PETICION DATOS GAS'!$E$25</f>
        <v>30</v>
      </c>
      <c r="C2667" s="4"/>
      <c r="I2667" s="18"/>
      <c r="K2667" s="14" t="s">
        <v>19</v>
      </c>
      <c r="L2667" s="72">
        <f>'PETICION DATOS GAS'!$E$25</f>
        <v>30</v>
      </c>
      <c r="M2667" s="4"/>
      <c r="S2667" s="18"/>
    </row>
    <row r="2668" spans="1:19">
      <c r="A2668" s="14"/>
      <c r="I2668" s="18"/>
      <c r="K2668" s="14"/>
      <c r="S2668" s="18"/>
    </row>
    <row r="2669" spans="1:19">
      <c r="A2669" s="24" t="s">
        <v>42</v>
      </c>
      <c r="I2669" s="18"/>
      <c r="K2669" s="24" t="s">
        <v>42</v>
      </c>
      <c r="S2669" s="18"/>
    </row>
    <row r="2670" spans="1:19" ht="15.75" thickBot="1">
      <c r="I2670" s="18"/>
      <c r="S2670" s="18"/>
    </row>
    <row r="2671" spans="1:19" ht="15.75" thickBot="1">
      <c r="A2671" s="14" t="s">
        <v>138</v>
      </c>
      <c r="B2671" s="25">
        <f>VLOOKUP(B2661&amp;C2661&amp;D2661,$A$1672:$F$2611,6,FALSE)</f>
        <v>36.208825117808217</v>
      </c>
      <c r="I2671" s="18"/>
      <c r="K2671" s="14" t="s">
        <v>138</v>
      </c>
      <c r="L2671" s="25">
        <f>VLOOKUP(L2661&amp;M2661&amp;N2661,$A$1672:$F$2611,6,FALSE)</f>
        <v>36.893757627397264</v>
      </c>
      <c r="S2671" s="18"/>
    </row>
    <row r="2672" spans="1:19" ht="15.75" thickBot="1">
      <c r="A2672" s="14" t="s">
        <v>139</v>
      </c>
      <c r="B2672" s="25">
        <f>VLOOKUP(B2661&amp;C2661&amp;D2661,$A$1672:$F$2611,5,FALSE)</f>
        <v>6.4495999999999998E-2</v>
      </c>
      <c r="I2672" s="18"/>
      <c r="K2672" s="14" t="s">
        <v>139</v>
      </c>
      <c r="L2672" s="25">
        <f>VLOOKUP(L2661&amp;M2661&amp;N2661,$A$1672:$F$2611,5,FALSE)</f>
        <v>7.3663000000000006E-2</v>
      </c>
      <c r="S2672" s="18"/>
    </row>
    <row r="2673" spans="1:19">
      <c r="A2673" s="14"/>
      <c r="D2673" s="26" t="s">
        <v>481</v>
      </c>
      <c r="E2673" s="27">
        <f>'PETICION DATOS GAS'!$E$34</f>
        <v>238</v>
      </c>
      <c r="I2673" s="18"/>
      <c r="K2673" s="14"/>
      <c r="N2673" s="26" t="s">
        <v>481</v>
      </c>
      <c r="O2673" s="27">
        <f>'PETICION DATOS GAS'!$E$34</f>
        <v>238</v>
      </c>
      <c r="S2673" s="18"/>
    </row>
    <row r="2674" spans="1:19">
      <c r="A2674" s="14"/>
      <c r="B2674" s="26" t="s">
        <v>39</v>
      </c>
      <c r="C2674" s="21">
        <f>B2667*B2671</f>
        <v>1086.2647535342464</v>
      </c>
      <c r="D2674" s="26" t="s">
        <v>40</v>
      </c>
      <c r="E2674" s="27">
        <f>(B2664*B2672)</f>
        <v>71645.897568</v>
      </c>
      <c r="F2674" s="26" t="s">
        <v>43</v>
      </c>
      <c r="G2674" s="26">
        <f>B2664*'PETICION DATOS GAS'!$E$37</f>
        <v>2599.4077200000002</v>
      </c>
      <c r="H2674" s="26" t="s">
        <v>11</v>
      </c>
      <c r="I2674" s="28">
        <f>(G2674+E2674+C2674+G2675+E2673)*'PETICION DATOS GAS'!$E$35</f>
        <v>16489.668427162193</v>
      </c>
      <c r="K2674" s="14"/>
      <c r="L2674" s="26" t="s">
        <v>39</v>
      </c>
      <c r="M2674" s="21">
        <f>L2667*L2671</f>
        <v>1106.812728821918</v>
      </c>
      <c r="N2674" s="26" t="s">
        <v>40</v>
      </c>
      <c r="O2674" s="27">
        <f>(L2664*L2672)</f>
        <v>81829.13285400001</v>
      </c>
      <c r="P2674" s="26" t="s">
        <v>43</v>
      </c>
      <c r="Q2674" s="26">
        <f>L2664*'PETICION DATOS GAS'!$E$37</f>
        <v>2599.4077200000002</v>
      </c>
      <c r="R2674" s="26" t="s">
        <v>11</v>
      </c>
      <c r="S2674" s="28">
        <f>(Q2674+O2674+M2674+Q2675+O2673)*'PETICION DATOS GAS'!$E$35</f>
        <v>18632.462912032606</v>
      </c>
    </row>
    <row r="2675" spans="1:19">
      <c r="A2675" s="14"/>
      <c r="F2675" s="26" t="s">
        <v>480</v>
      </c>
      <c r="G2675" s="26">
        <f>'PETICION DATOS GAS'!$E$33</f>
        <v>2952.6605640000002</v>
      </c>
      <c r="I2675" s="18"/>
      <c r="K2675" s="14"/>
      <c r="P2675" s="26" t="s">
        <v>480</v>
      </c>
      <c r="Q2675" s="26">
        <f>'PETICION DATOS GAS'!$E$33</f>
        <v>2952.6605640000002</v>
      </c>
      <c r="S2675" s="18"/>
    </row>
    <row r="2676" spans="1:19">
      <c r="A2676" s="20" t="s">
        <v>38</v>
      </c>
      <c r="B2676" s="27">
        <f>IFERROR(C2674+E2674+G2674+I2674+G2675+E2673,"")</f>
        <v>95011.899032696441</v>
      </c>
      <c r="D2676" s="26" t="s">
        <v>48</v>
      </c>
      <c r="E2676" s="1">
        <f>IFERROR('PETICION DATOS GAS'!$E$39-'.'!B2676,"")</f>
        <v>-10051.899032696441</v>
      </c>
      <c r="I2676" s="18"/>
      <c r="K2676" s="20" t="s">
        <v>38</v>
      </c>
      <c r="L2676" s="27">
        <f>IFERROR(M2674+O2674+Q2674+S2674+Q2675+O2673,"")</f>
        <v>107358.47677885454</v>
      </c>
      <c r="N2676" s="26" t="s">
        <v>48</v>
      </c>
      <c r="O2676" s="1">
        <f>IFERROR('PETICION DATOS GAS'!$E$39-'.'!L2676,"")</f>
        <v>-22398.476778854543</v>
      </c>
      <c r="S2676" s="18"/>
    </row>
    <row r="2677" spans="1:19">
      <c r="A2677" s="14"/>
      <c r="I2677" s="18"/>
      <c r="K2677" s="14"/>
      <c r="S2677" s="18"/>
    </row>
    <row r="2678" spans="1:19" ht="15.75" thickBot="1">
      <c r="A2678" s="29"/>
      <c r="B2678" s="30"/>
      <c r="C2678" s="30"/>
      <c r="D2678" s="30"/>
      <c r="E2678" s="30"/>
      <c r="F2678" s="30"/>
      <c r="G2678" s="30"/>
      <c r="H2678" s="30"/>
      <c r="I2678" s="31"/>
      <c r="K2678" s="29"/>
      <c r="L2678" s="30"/>
      <c r="M2678" s="30"/>
      <c r="N2678" s="30"/>
      <c r="O2678" s="30"/>
      <c r="P2678" s="30"/>
      <c r="Q2678" s="30"/>
      <c r="R2678" s="30"/>
      <c r="S2678" s="31"/>
    </row>
    <row r="2679" spans="1:19" ht="19.5" thickBot="1">
      <c r="A2679" s="10" t="s">
        <v>45</v>
      </c>
      <c r="K2679" s="10" t="s">
        <v>45</v>
      </c>
    </row>
    <row r="2680" spans="1:19">
      <c r="A2680" s="11"/>
      <c r="B2680" s="12"/>
      <c r="C2680" s="12"/>
      <c r="D2680" s="12"/>
      <c r="E2680" s="12"/>
      <c r="F2680" s="12"/>
      <c r="G2680" s="12"/>
      <c r="H2680" s="12"/>
      <c r="I2680" s="13"/>
      <c r="K2680" s="11"/>
      <c r="L2680" s="12"/>
      <c r="M2680" s="12"/>
      <c r="N2680" s="12"/>
      <c r="O2680" s="12"/>
      <c r="P2680" s="12"/>
      <c r="Q2680" s="12"/>
      <c r="R2680" s="12"/>
      <c r="S2680" s="13"/>
    </row>
    <row r="2681" spans="1:19">
      <c r="A2681" s="14" t="s">
        <v>33</v>
      </c>
      <c r="B2681" s="257" t="str">
        <f>'PETICION DATOS GAS'!$O$5</f>
        <v>RL06</v>
      </c>
      <c r="C2681" s="16" t="str">
        <f>'PETICION DATOS GAS'!$O$7</f>
        <v>ENERO-26</v>
      </c>
      <c r="D2681" s="41" t="s">
        <v>74</v>
      </c>
      <c r="F2681" s="17"/>
      <c r="I2681" s="18"/>
      <c r="K2681" s="14" t="s">
        <v>33</v>
      </c>
      <c r="L2681" s="257" t="str">
        <f>'PETICION DATOS GAS'!$O$5</f>
        <v>RL06</v>
      </c>
      <c r="M2681" s="16" t="str">
        <f>'PETICION DATOS GAS'!$O$7</f>
        <v>ENERO-26</v>
      </c>
      <c r="N2681" s="41" t="s">
        <v>75</v>
      </c>
      <c r="P2681" s="17"/>
      <c r="S2681" s="18"/>
    </row>
    <row r="2682" spans="1:19">
      <c r="A2682" s="14"/>
      <c r="I2682" s="18"/>
      <c r="K2682" s="14"/>
      <c r="S2682" s="18"/>
    </row>
    <row r="2683" spans="1:19">
      <c r="A2683" s="14"/>
      <c r="B2683" s="19" t="s">
        <v>3</v>
      </c>
      <c r="I2683" s="18"/>
      <c r="K2683" s="14"/>
      <c r="L2683" s="19" t="s">
        <v>3</v>
      </c>
      <c r="S2683" s="18"/>
    </row>
    <row r="2684" spans="1:19">
      <c r="A2684" s="20" t="s">
        <v>35</v>
      </c>
      <c r="B2684" s="22">
        <f>'PETICION DATOS GAS'!$E$29</f>
        <v>1110858</v>
      </c>
      <c r="I2684" s="18"/>
      <c r="K2684" s="20" t="s">
        <v>35</v>
      </c>
      <c r="L2684" s="22">
        <f>'PETICION DATOS GAS'!$E$29</f>
        <v>1110858</v>
      </c>
      <c r="S2684" s="18"/>
    </row>
    <row r="2685" spans="1:19">
      <c r="A2685" s="14"/>
      <c r="C2685" s="4"/>
      <c r="I2685" s="18"/>
      <c r="K2685" s="14"/>
      <c r="M2685" s="4"/>
      <c r="S2685" s="18"/>
    </row>
    <row r="2686" spans="1:19">
      <c r="A2686" s="14"/>
      <c r="C2686" s="4"/>
      <c r="I2686" s="18"/>
      <c r="K2686" s="14"/>
      <c r="M2686" s="4"/>
      <c r="S2686" s="18"/>
    </row>
    <row r="2687" spans="1:19">
      <c r="A2687" s="14" t="s">
        <v>19</v>
      </c>
      <c r="B2687" s="72">
        <f>'PETICION DATOS GAS'!$E$25</f>
        <v>30</v>
      </c>
      <c r="C2687" s="4"/>
      <c r="I2687" s="18"/>
      <c r="K2687" s="14" t="s">
        <v>19</v>
      </c>
      <c r="L2687" s="72">
        <f>'PETICION DATOS GAS'!$E$25</f>
        <v>30</v>
      </c>
      <c r="M2687" s="4"/>
      <c r="S2687" s="18"/>
    </row>
    <row r="2688" spans="1:19">
      <c r="A2688" s="14"/>
      <c r="I2688" s="18"/>
      <c r="K2688" s="14"/>
      <c r="S2688" s="18"/>
    </row>
    <row r="2689" spans="1:19">
      <c r="A2689" s="24" t="s">
        <v>42</v>
      </c>
      <c r="I2689" s="18"/>
      <c r="K2689" s="24" t="s">
        <v>42</v>
      </c>
      <c r="S2689" s="18"/>
    </row>
    <row r="2690" spans="1:19" ht="15.75" thickBot="1">
      <c r="I2690" s="18"/>
      <c r="S2690" s="18"/>
    </row>
    <row r="2691" spans="1:19" ht="15.75" thickBot="1">
      <c r="A2691" s="14" t="s">
        <v>138</v>
      </c>
      <c r="B2691" s="25">
        <f>VLOOKUP(B2681&amp;C2681&amp;D2681,$A$1672:$F$2611,6,FALSE)</f>
        <v>36.386908312328771</v>
      </c>
      <c r="I2691" s="18"/>
      <c r="K2691" s="14" t="s">
        <v>138</v>
      </c>
      <c r="L2691" s="25">
        <f>VLOOKUP(L2681&amp;M2681&amp;N2681,$A$1672:$F$2611,6,FALSE)</f>
        <v>36.318415161643834</v>
      </c>
      <c r="S2691" s="18"/>
    </row>
    <row r="2692" spans="1:19" ht="15.75" thickBot="1">
      <c r="A2692" s="14" t="s">
        <v>139</v>
      </c>
      <c r="B2692" s="25">
        <f>VLOOKUP(B2681&amp;C2681&amp;D2681,$A$1672:$F$2611,5,FALSE)</f>
        <v>7.0808999999999997E-2</v>
      </c>
      <c r="I2692" s="18"/>
      <c r="K2692" s="14" t="s">
        <v>139</v>
      </c>
      <c r="L2692" s="25">
        <f>VLOOKUP(L2681&amp;M2681&amp;N2681,$A$1672:$F$2611,5,FALSE)</f>
        <v>6.8442000000000003E-2</v>
      </c>
      <c r="S2692" s="18"/>
    </row>
    <row r="2693" spans="1:19">
      <c r="A2693" s="14"/>
      <c r="D2693" s="26" t="s">
        <v>481</v>
      </c>
      <c r="E2693" s="27">
        <f>'PETICION DATOS GAS'!$E$34</f>
        <v>238</v>
      </c>
      <c r="I2693" s="18"/>
      <c r="K2693" s="14"/>
      <c r="N2693" s="26" t="s">
        <v>481</v>
      </c>
      <c r="O2693" s="27">
        <f>'PETICION DATOS GAS'!$E$34</f>
        <v>238</v>
      </c>
      <c r="S2693" s="18"/>
    </row>
    <row r="2694" spans="1:19">
      <c r="A2694" s="14"/>
      <c r="B2694" s="26" t="s">
        <v>39</v>
      </c>
      <c r="C2694" s="21">
        <f>B2687*B2691</f>
        <v>1091.6072493698632</v>
      </c>
      <c r="D2694" s="26" t="s">
        <v>40</v>
      </c>
      <c r="E2694" s="27">
        <f>(B2684*B2692)</f>
        <v>78658.744122000004</v>
      </c>
      <c r="F2694" s="26" t="s">
        <v>43</v>
      </c>
      <c r="G2694" s="26">
        <f>B2684*'PETICION DATOS GAS'!$E$37</f>
        <v>2599.4077200000002</v>
      </c>
      <c r="H2694" s="26" t="s">
        <v>11</v>
      </c>
      <c r="I2694" s="28">
        <f>(G2694+E2694+C2694+G2695+E2693)*'PETICION DATOS GAS'!$E$35</f>
        <v>17963.488127627672</v>
      </c>
      <c r="K2694" s="14"/>
      <c r="L2694" s="26" t="s">
        <v>39</v>
      </c>
      <c r="M2694" s="21">
        <f>L2687*L2691</f>
        <v>1089.5524548493149</v>
      </c>
      <c r="N2694" s="26" t="s">
        <v>40</v>
      </c>
      <c r="O2694" s="27">
        <f>(L2684*L2692)</f>
        <v>76029.343236000001</v>
      </c>
      <c r="P2694" s="26" t="s">
        <v>43</v>
      </c>
      <c r="Q2694" s="26">
        <f>L2684*'PETICION DATOS GAS'!$E$37</f>
        <v>2599.4077200000002</v>
      </c>
      <c r="R2694" s="26" t="s">
        <v>11</v>
      </c>
      <c r="S2694" s="28">
        <f>(Q2694+O2694+M2694+Q2695+O2693)*'PETICION DATOS GAS'!$E$35</f>
        <v>17410.882434718358</v>
      </c>
    </row>
    <row r="2695" spans="1:19">
      <c r="A2695" s="14"/>
      <c r="F2695" s="26" t="s">
        <v>480</v>
      </c>
      <c r="G2695" s="26">
        <f>'PETICION DATOS GAS'!$E$33</f>
        <v>2952.6605640000002</v>
      </c>
      <c r="I2695" s="18"/>
      <c r="K2695" s="14"/>
      <c r="P2695" s="26" t="s">
        <v>480</v>
      </c>
      <c r="Q2695" s="26">
        <f>'PETICION DATOS GAS'!$E$33</f>
        <v>2952.6605640000002</v>
      </c>
      <c r="S2695" s="18"/>
    </row>
    <row r="2696" spans="1:19">
      <c r="A2696" s="20" t="s">
        <v>38</v>
      </c>
      <c r="B2696" s="27">
        <f>IFERROR(C2694+E2694+G2694+I2694+G2695+E2693,"")</f>
        <v>103503.90778299754</v>
      </c>
      <c r="D2696" s="26" t="s">
        <v>48</v>
      </c>
      <c r="E2696" s="1">
        <f>IFERROR('PETICION DATOS GAS'!$E$39-'.'!B2696,"")</f>
        <v>-18543.907782997543</v>
      </c>
      <c r="I2696" s="18"/>
      <c r="K2696" s="20" t="s">
        <v>38</v>
      </c>
      <c r="L2696" s="27">
        <f>IFERROR(M2694+O2694+Q2694+S2694+Q2695+O2693,"")</f>
        <v>100319.84640956768</v>
      </c>
      <c r="N2696" s="26" t="s">
        <v>48</v>
      </c>
      <c r="O2696" s="1">
        <f>IFERROR('PETICION DATOS GAS'!$E$39-'.'!L2696,"")</f>
        <v>-15359.846409567675</v>
      </c>
      <c r="S2696" s="18"/>
    </row>
    <row r="2697" spans="1:19">
      <c r="A2697" s="14"/>
      <c r="I2697" s="18"/>
      <c r="K2697" s="14"/>
      <c r="S2697" s="18"/>
    </row>
    <row r="2698" spans="1:19" ht="15.75" thickBot="1">
      <c r="A2698" s="29"/>
      <c r="B2698" s="30"/>
      <c r="C2698" s="30"/>
      <c r="D2698" s="30"/>
      <c r="E2698" s="30"/>
      <c r="F2698" s="30"/>
      <c r="G2698" s="30"/>
      <c r="H2698" s="30"/>
      <c r="I2698" s="31"/>
      <c r="K2698" s="29"/>
      <c r="L2698" s="30"/>
      <c r="M2698" s="30"/>
      <c r="N2698" s="30"/>
      <c r="O2698" s="30"/>
      <c r="P2698" s="30"/>
      <c r="Q2698" s="30"/>
      <c r="R2698" s="30"/>
      <c r="S2698" s="31"/>
    </row>
    <row r="2699" spans="1:19" ht="19.5" thickBot="1">
      <c r="A2699" s="10" t="s">
        <v>45</v>
      </c>
      <c r="K2699" s="10" t="s">
        <v>45</v>
      </c>
    </row>
    <row r="2700" spans="1:19">
      <c r="A2700" s="11"/>
      <c r="B2700" s="12"/>
      <c r="C2700" s="12"/>
      <c r="D2700" s="12"/>
      <c r="E2700" s="12"/>
      <c r="F2700" s="12"/>
      <c r="G2700" s="12"/>
      <c r="H2700" s="12"/>
      <c r="I2700" s="13"/>
      <c r="K2700" s="11"/>
      <c r="L2700" s="12"/>
      <c r="M2700" s="12"/>
      <c r="N2700" s="12"/>
      <c r="O2700" s="12"/>
      <c r="P2700" s="12"/>
      <c r="Q2700" s="12"/>
      <c r="R2700" s="12"/>
      <c r="S2700" s="13"/>
    </row>
    <row r="2701" spans="1:19">
      <c r="A2701" s="14" t="s">
        <v>33</v>
      </c>
      <c r="B2701" s="257" t="str">
        <f>'PETICION DATOS GAS'!$O$5</f>
        <v>RL06</v>
      </c>
      <c r="C2701" s="16" t="str">
        <f>'PETICION DATOS GAS'!$O$7</f>
        <v>ENERO-26</v>
      </c>
      <c r="D2701" s="41" t="s">
        <v>82</v>
      </c>
      <c r="F2701" s="17"/>
      <c r="I2701" s="18"/>
      <c r="K2701" s="14" t="s">
        <v>33</v>
      </c>
      <c r="L2701" s="257" t="str">
        <f>'PETICION DATOS GAS'!$O$5</f>
        <v>RL06</v>
      </c>
      <c r="M2701" s="16" t="str">
        <f>'PETICION DATOS GAS'!$O$7</f>
        <v>ENERO-26</v>
      </c>
      <c r="N2701" s="41" t="s">
        <v>83</v>
      </c>
      <c r="P2701" s="17"/>
      <c r="S2701" s="18"/>
    </row>
    <row r="2702" spans="1:19">
      <c r="A2702" s="14"/>
      <c r="I2702" s="18"/>
      <c r="K2702" s="14"/>
      <c r="S2702" s="18"/>
    </row>
    <row r="2703" spans="1:19">
      <c r="A2703" s="14"/>
      <c r="B2703" s="19" t="s">
        <v>3</v>
      </c>
      <c r="I2703" s="18"/>
      <c r="K2703" s="14"/>
      <c r="L2703" s="19" t="s">
        <v>3</v>
      </c>
      <c r="S2703" s="18"/>
    </row>
    <row r="2704" spans="1:19">
      <c r="A2704" s="20" t="s">
        <v>35</v>
      </c>
      <c r="B2704" s="22">
        <f>'PETICION DATOS GAS'!$E$29</f>
        <v>1110858</v>
      </c>
      <c r="I2704" s="18"/>
      <c r="K2704" s="20" t="s">
        <v>35</v>
      </c>
      <c r="L2704" s="22">
        <f>'PETICION DATOS GAS'!$E$29</f>
        <v>1110858</v>
      </c>
      <c r="S2704" s="18"/>
    </row>
    <row r="2705" spans="1:19">
      <c r="A2705" s="14"/>
      <c r="C2705" s="4"/>
      <c r="I2705" s="18"/>
      <c r="K2705" s="14"/>
      <c r="M2705" s="4"/>
      <c r="S2705" s="18"/>
    </row>
    <row r="2706" spans="1:19">
      <c r="A2706" s="14"/>
      <c r="C2706" s="4"/>
      <c r="I2706" s="18"/>
      <c r="K2706" s="14"/>
      <c r="M2706" s="4"/>
      <c r="S2706" s="18"/>
    </row>
    <row r="2707" spans="1:19">
      <c r="A2707" s="14" t="s">
        <v>19</v>
      </c>
      <c r="B2707" s="72">
        <f>'PETICION DATOS GAS'!$E$25</f>
        <v>30</v>
      </c>
      <c r="C2707" s="4"/>
      <c r="I2707" s="18"/>
      <c r="K2707" s="14" t="s">
        <v>19</v>
      </c>
      <c r="L2707" s="72">
        <f>'PETICION DATOS GAS'!$E$25</f>
        <v>30</v>
      </c>
      <c r="M2707" s="4"/>
      <c r="S2707" s="18"/>
    </row>
    <row r="2708" spans="1:19">
      <c r="A2708" s="14"/>
      <c r="I2708" s="18"/>
      <c r="K2708" s="14"/>
      <c r="S2708" s="18"/>
    </row>
    <row r="2709" spans="1:19">
      <c r="A2709" s="24" t="s">
        <v>42</v>
      </c>
      <c r="I2709" s="18"/>
      <c r="K2709" s="24" t="s">
        <v>42</v>
      </c>
      <c r="S2709" s="18"/>
    </row>
    <row r="2710" spans="1:19" ht="15.75" thickBot="1">
      <c r="I2710" s="18"/>
      <c r="S2710" s="18"/>
    </row>
    <row r="2711" spans="1:19" ht="15.75" thickBot="1">
      <c r="A2711" s="14" t="s">
        <v>138</v>
      </c>
      <c r="B2711" s="25">
        <f>VLOOKUP(B2701&amp;C2701&amp;D2701,$A$1672:$F$2611,6,FALSE)</f>
        <v>36.208825117808217</v>
      </c>
      <c r="I2711" s="18"/>
      <c r="K2711" s="14" t="s">
        <v>138</v>
      </c>
      <c r="L2711" s="25">
        <f>VLOOKUP(L2701&amp;M2701&amp;N2701,$A$1672:$F$2611,6,FALSE)</f>
        <v>36.208825117808217</v>
      </c>
      <c r="S2711" s="18"/>
    </row>
    <row r="2712" spans="1:19" ht="15.75" thickBot="1">
      <c r="A2712" s="14" t="s">
        <v>139</v>
      </c>
      <c r="B2712" s="25">
        <f>VLOOKUP(B2701&amp;C2701&amp;D2701,$A$1672:$F$2611,5,FALSE)</f>
        <v>5.2999225806451618E-2</v>
      </c>
      <c r="I2712" s="18"/>
      <c r="K2712" s="14" t="s">
        <v>139</v>
      </c>
      <c r="L2712" s="25">
        <f>VLOOKUP(L2701&amp;M2701&amp;N2701,$A$1672:$F$2611,5,FALSE)</f>
        <v>5.1984225806451616E-2</v>
      </c>
      <c r="S2712" s="18"/>
    </row>
    <row r="2713" spans="1:19">
      <c r="A2713" s="14"/>
      <c r="D2713" s="26" t="s">
        <v>481</v>
      </c>
      <c r="E2713" s="27">
        <f>'PETICION DATOS GAS'!$E$34</f>
        <v>238</v>
      </c>
      <c r="I2713" s="18"/>
      <c r="K2713" s="14"/>
      <c r="N2713" s="26" t="s">
        <v>481</v>
      </c>
      <c r="O2713" s="27">
        <f>'PETICION DATOS GAS'!$E$34</f>
        <v>238</v>
      </c>
      <c r="S2713" s="18"/>
    </row>
    <row r="2714" spans="1:19">
      <c r="A2714" s="14"/>
      <c r="B2714" s="26" t="s">
        <v>39</v>
      </c>
      <c r="C2714" s="21">
        <f>B2707*B2711</f>
        <v>1086.2647535342464</v>
      </c>
      <c r="D2714" s="26" t="s">
        <v>40</v>
      </c>
      <c r="E2714" s="27">
        <f>(B2704*B2712)</f>
        <v>58874.613980903232</v>
      </c>
      <c r="F2714" s="26" t="s">
        <v>43</v>
      </c>
      <c r="G2714" s="26">
        <f>B2704*'PETICION DATOS GAS'!$E$37</f>
        <v>2599.4077200000002</v>
      </c>
      <c r="H2714" s="26" t="s">
        <v>11</v>
      </c>
      <c r="I2714" s="28">
        <f>(G2714+E2714+C2714+G2715+E2713)*'PETICION DATOS GAS'!$E$35</f>
        <v>13807.69887387187</v>
      </c>
      <c r="K2714" s="14"/>
      <c r="L2714" s="26" t="s">
        <v>39</v>
      </c>
      <c r="M2714" s="21">
        <f>L2707*L2711</f>
        <v>1086.2647535342464</v>
      </c>
      <c r="N2714" s="26" t="s">
        <v>40</v>
      </c>
      <c r="O2714" s="27">
        <f>(L2704*L2712)</f>
        <v>57747.093110903232</v>
      </c>
      <c r="P2714" s="26" t="s">
        <v>43</v>
      </c>
      <c r="Q2714" s="26">
        <f>L2704*'PETICION DATOS GAS'!$E$37</f>
        <v>2599.4077200000002</v>
      </c>
      <c r="R2714" s="26" t="s">
        <v>11</v>
      </c>
      <c r="S2714" s="28">
        <f>(Q2714+O2714+M2714+Q2715+O2713)*'PETICION DATOS GAS'!$E$35</f>
        <v>13570.91949117187</v>
      </c>
    </row>
    <row r="2715" spans="1:19">
      <c r="A2715" s="14"/>
      <c r="F2715" s="26" t="s">
        <v>480</v>
      </c>
      <c r="G2715" s="26">
        <f>'PETICION DATOS GAS'!$E$33</f>
        <v>2952.6605640000002</v>
      </c>
      <c r="I2715" s="18"/>
      <c r="K2715" s="14"/>
      <c r="P2715" s="26" t="s">
        <v>480</v>
      </c>
      <c r="Q2715" s="26">
        <f>'PETICION DATOS GAS'!$E$33</f>
        <v>2952.6605640000002</v>
      </c>
      <c r="S2715" s="18"/>
    </row>
    <row r="2716" spans="1:19">
      <c r="A2716" s="20" t="s">
        <v>38</v>
      </c>
      <c r="B2716" s="27">
        <f>IFERROR(C2714+E2714+G2714+I2714+G2715+E2713,"")</f>
        <v>79558.64589230936</v>
      </c>
      <c r="D2716" s="26" t="s">
        <v>48</v>
      </c>
      <c r="E2716" s="1">
        <f>IFERROR('PETICION DATOS GAS'!$E$39-'.'!B2716,"")</f>
        <v>5401.3541076906404</v>
      </c>
      <c r="I2716" s="18"/>
      <c r="K2716" s="20" t="s">
        <v>38</v>
      </c>
      <c r="L2716" s="27">
        <f>IFERROR(M2714+O2714+Q2714+S2714+Q2715+O2713,"")</f>
        <v>78194.345639609353</v>
      </c>
      <c r="N2716" s="26" t="s">
        <v>48</v>
      </c>
      <c r="O2716" s="1">
        <f>IFERROR('PETICION DATOS GAS'!$E$39-'.'!L2716,"")</f>
        <v>6765.6543603906466</v>
      </c>
      <c r="S2716" s="18"/>
    </row>
    <row r="2717" spans="1:19">
      <c r="A2717" s="14"/>
      <c r="I2717" s="18"/>
      <c r="K2717" s="14"/>
      <c r="S2717" s="18"/>
    </row>
    <row r="2718" spans="1:19" ht="15.75" thickBot="1">
      <c r="A2718" s="29"/>
      <c r="B2718" s="30"/>
      <c r="C2718" s="30"/>
      <c r="D2718" s="30"/>
      <c r="E2718" s="30"/>
      <c r="F2718" s="30"/>
      <c r="G2718" s="30"/>
      <c r="H2718" s="30"/>
      <c r="I2718" s="31"/>
      <c r="K2718" s="29"/>
      <c r="L2718" s="30"/>
      <c r="M2718" s="30"/>
      <c r="N2718" s="30"/>
      <c r="O2718" s="30"/>
      <c r="P2718" s="30"/>
      <c r="Q2718" s="30"/>
      <c r="R2718" s="30"/>
      <c r="S2718" s="31"/>
    </row>
    <row r="2719" spans="1:19" ht="19.5" thickBot="1">
      <c r="A2719" s="10" t="s">
        <v>45</v>
      </c>
      <c r="K2719" s="10" t="s">
        <v>45</v>
      </c>
    </row>
    <row r="2720" spans="1:19">
      <c r="A2720" s="11"/>
      <c r="B2720" s="12"/>
      <c r="C2720" s="12"/>
      <c r="D2720" s="12"/>
      <c r="E2720" s="12"/>
      <c r="F2720" s="12"/>
      <c r="G2720" s="12"/>
      <c r="H2720" s="12"/>
      <c r="I2720" s="13"/>
      <c r="K2720" s="11"/>
      <c r="L2720" s="12"/>
      <c r="M2720" s="12"/>
      <c r="N2720" s="12"/>
      <c r="O2720" s="12"/>
      <c r="P2720" s="12"/>
      <c r="Q2720" s="12"/>
      <c r="R2720" s="12"/>
      <c r="S2720" s="13"/>
    </row>
    <row r="2721" spans="1:19">
      <c r="A2721" s="14" t="s">
        <v>33</v>
      </c>
      <c r="B2721" s="257" t="str">
        <f>'PETICION DATOS GAS'!$O$5</f>
        <v>RL06</v>
      </c>
      <c r="C2721" s="16" t="str">
        <f>'PETICION DATOS GAS'!$O$7</f>
        <v>ENERO-26</v>
      </c>
      <c r="D2721" s="41" t="s">
        <v>84</v>
      </c>
      <c r="F2721" s="17"/>
      <c r="I2721" s="18"/>
      <c r="K2721" s="14" t="s">
        <v>33</v>
      </c>
      <c r="L2721" s="257" t="str">
        <f>'PETICION DATOS GAS'!$O$5</f>
        <v>RL06</v>
      </c>
      <c r="M2721" s="16" t="str">
        <f>'PETICION DATOS GAS'!$O$7</f>
        <v>ENERO-26</v>
      </c>
      <c r="N2721" s="41" t="s">
        <v>372</v>
      </c>
      <c r="P2721" s="17"/>
      <c r="S2721" s="18"/>
    </row>
    <row r="2722" spans="1:19">
      <c r="A2722" s="14"/>
      <c r="I2722" s="18"/>
      <c r="K2722" s="14"/>
      <c r="S2722" s="18"/>
    </row>
    <row r="2723" spans="1:19">
      <c r="A2723" s="14"/>
      <c r="B2723" s="19" t="s">
        <v>3</v>
      </c>
      <c r="I2723" s="18"/>
      <c r="K2723" s="14"/>
      <c r="L2723" s="19" t="s">
        <v>3</v>
      </c>
      <c r="S2723" s="18"/>
    </row>
    <row r="2724" spans="1:19">
      <c r="A2724" s="20" t="s">
        <v>35</v>
      </c>
      <c r="B2724" s="22">
        <f>'PETICION DATOS GAS'!$E$29</f>
        <v>1110858</v>
      </c>
      <c r="I2724" s="18"/>
      <c r="K2724" s="20" t="s">
        <v>35</v>
      </c>
      <c r="L2724" s="22">
        <f>'PETICION DATOS GAS'!$E$29</f>
        <v>1110858</v>
      </c>
      <c r="S2724" s="18"/>
    </row>
    <row r="2725" spans="1:19">
      <c r="A2725" s="14"/>
      <c r="C2725" s="4"/>
      <c r="I2725" s="18"/>
      <c r="K2725" s="14"/>
      <c r="M2725" s="4"/>
      <c r="S2725" s="18"/>
    </row>
    <row r="2726" spans="1:19">
      <c r="A2726" s="14"/>
      <c r="C2726" s="4"/>
      <c r="I2726" s="18"/>
      <c r="K2726" s="14"/>
      <c r="M2726" s="4"/>
      <c r="S2726" s="18"/>
    </row>
    <row r="2727" spans="1:19">
      <c r="A2727" s="14" t="s">
        <v>19</v>
      </c>
      <c r="B2727" s="72">
        <f>'PETICION DATOS GAS'!$E$25</f>
        <v>30</v>
      </c>
      <c r="C2727" s="4"/>
      <c r="I2727" s="18"/>
      <c r="K2727" s="14" t="s">
        <v>19</v>
      </c>
      <c r="L2727" s="72">
        <f>'PETICION DATOS GAS'!$E$25</f>
        <v>30</v>
      </c>
      <c r="M2727" s="4"/>
      <c r="S2727" s="18"/>
    </row>
    <row r="2728" spans="1:19">
      <c r="A2728" s="14"/>
      <c r="I2728" s="18"/>
      <c r="K2728" s="14"/>
      <c r="S2728" s="18"/>
    </row>
    <row r="2729" spans="1:19">
      <c r="A2729" s="24" t="s">
        <v>42</v>
      </c>
      <c r="I2729" s="18"/>
      <c r="K2729" s="24" t="s">
        <v>42</v>
      </c>
      <c r="S2729" s="18"/>
    </row>
    <row r="2730" spans="1:19" ht="15.75" thickBot="1">
      <c r="I2730" s="18"/>
      <c r="S2730" s="18"/>
    </row>
    <row r="2731" spans="1:19" ht="15.75" thickBot="1">
      <c r="A2731" s="14" t="s">
        <v>138</v>
      </c>
      <c r="B2731" s="25">
        <f>VLOOKUP(B2721&amp;C2721&amp;D2721,$A$1672:$F$2611,6,FALSE)</f>
        <v>36.208825117808217</v>
      </c>
      <c r="I2731" s="18"/>
      <c r="K2731" s="14" t="s">
        <v>138</v>
      </c>
      <c r="L2731" s="25">
        <f>VLOOKUP(L2721&amp;M2721&amp;N2721,$A$1672:$F$2611,6,FALSE)</f>
        <v>36.893757627397264</v>
      </c>
      <c r="S2731" s="18"/>
    </row>
    <row r="2732" spans="1:19" ht="15.75" thickBot="1">
      <c r="A2732" s="14" t="s">
        <v>139</v>
      </c>
      <c r="B2732" s="25">
        <f>VLOOKUP(B2721&amp;C2721&amp;D2721,$A$1672:$F$2611,5,FALSE)</f>
        <v>5.0969225806451621E-2</v>
      </c>
      <c r="I2732" s="18"/>
      <c r="K2732" s="14" t="s">
        <v>139</v>
      </c>
      <c r="L2732" s="25">
        <f>VLOOKUP(L2721&amp;M2721&amp;N2721,$A$1672:$F$2611,5,FALSE)</f>
        <v>6.0136225806451615E-2</v>
      </c>
      <c r="S2732" s="18"/>
    </row>
    <row r="2733" spans="1:19">
      <c r="A2733" s="14"/>
      <c r="D2733" s="26" t="s">
        <v>481</v>
      </c>
      <c r="E2733" s="27">
        <f>'PETICION DATOS GAS'!$E$34</f>
        <v>238</v>
      </c>
      <c r="I2733" s="18"/>
      <c r="K2733" s="14"/>
      <c r="N2733" s="26" t="s">
        <v>481</v>
      </c>
      <c r="O2733" s="27">
        <f>'PETICION DATOS GAS'!$E$34</f>
        <v>238</v>
      </c>
      <c r="S2733" s="18"/>
    </row>
    <row r="2734" spans="1:19">
      <c r="A2734" s="14"/>
      <c r="B2734" s="26" t="s">
        <v>39</v>
      </c>
      <c r="C2734" s="21">
        <f>B2727*B2731</f>
        <v>1086.2647535342464</v>
      </c>
      <c r="D2734" s="26" t="s">
        <v>40</v>
      </c>
      <c r="E2734" s="27">
        <f>(B2724*B2732)</f>
        <v>56619.572240903231</v>
      </c>
      <c r="F2734" s="26" t="s">
        <v>43</v>
      </c>
      <c r="G2734" s="26">
        <f>B2724*'PETICION DATOS GAS'!$E$37</f>
        <v>2599.4077200000002</v>
      </c>
      <c r="H2734" s="26" t="s">
        <v>11</v>
      </c>
      <c r="I2734" s="28">
        <f>(G2734+E2734+C2734+G2735+E2733)*'PETICION DATOS GAS'!$E$35</f>
        <v>13334.140108471871</v>
      </c>
      <c r="K2734" s="14"/>
      <c r="L2734" s="26" t="s">
        <v>39</v>
      </c>
      <c r="M2734" s="21">
        <f>L2727*L2731</f>
        <v>1106.812728821918</v>
      </c>
      <c r="N2734" s="26" t="s">
        <v>40</v>
      </c>
      <c r="O2734" s="27">
        <f>(L2724*L2732)</f>
        <v>66802.807526903227</v>
      </c>
      <c r="P2734" s="26" t="s">
        <v>43</v>
      </c>
      <c r="Q2734" s="26">
        <f>L2724*'PETICION DATOS GAS'!$E$37</f>
        <v>2599.4077200000002</v>
      </c>
      <c r="R2734" s="26" t="s">
        <v>11</v>
      </c>
      <c r="S2734" s="28">
        <f>(Q2734+O2734+M2734+Q2735+O2733)*'PETICION DATOS GAS'!$E$35</f>
        <v>15476.934593342281</v>
      </c>
    </row>
    <row r="2735" spans="1:19">
      <c r="A2735" s="14"/>
      <c r="F2735" s="26" t="s">
        <v>480</v>
      </c>
      <c r="G2735" s="26">
        <f>'PETICION DATOS GAS'!$E$33</f>
        <v>2952.6605640000002</v>
      </c>
      <c r="I2735" s="18"/>
      <c r="K2735" s="14"/>
      <c r="P2735" s="26" t="s">
        <v>480</v>
      </c>
      <c r="Q2735" s="26">
        <f>'PETICION DATOS GAS'!$E$33</f>
        <v>2952.6605640000002</v>
      </c>
      <c r="S2735" s="18"/>
    </row>
    <row r="2736" spans="1:19">
      <c r="A2736" s="20" t="s">
        <v>38</v>
      </c>
      <c r="B2736" s="27">
        <f>IFERROR(C2734+E2734+G2734+I2734+G2735+E2733,"")</f>
        <v>76830.045386909362</v>
      </c>
      <c r="D2736" s="26" t="s">
        <v>48</v>
      </c>
      <c r="E2736" s="1">
        <f>IFERROR('PETICION DATOS GAS'!$E$39-'.'!B2736,"")</f>
        <v>8129.9546130906383</v>
      </c>
      <c r="I2736" s="18"/>
      <c r="K2736" s="20" t="s">
        <v>38</v>
      </c>
      <c r="L2736" s="27">
        <f>IFERROR(M2734+O2734+Q2734+S2734+Q2735+O2733,"")</f>
        <v>89176.623133067435</v>
      </c>
      <c r="N2736" s="26" t="s">
        <v>48</v>
      </c>
      <c r="O2736" s="1">
        <f>IFERROR('PETICION DATOS GAS'!$E$39-'.'!L2736,"")</f>
        <v>-4216.6231330674345</v>
      </c>
      <c r="S2736" s="18"/>
    </row>
    <row r="2737" spans="1:19">
      <c r="A2737" s="14"/>
      <c r="I2737" s="18"/>
      <c r="K2737" s="14"/>
      <c r="S2737" s="18"/>
    </row>
    <row r="2738" spans="1:19" ht="15.75" thickBot="1">
      <c r="A2738" s="29"/>
      <c r="B2738" s="30"/>
      <c r="C2738" s="30"/>
      <c r="D2738" s="30"/>
      <c r="E2738" s="30"/>
      <c r="F2738" s="30"/>
      <c r="G2738" s="30"/>
      <c r="H2738" s="30"/>
      <c r="I2738" s="31"/>
      <c r="K2738" s="29"/>
      <c r="L2738" s="30"/>
      <c r="M2738" s="30"/>
      <c r="N2738" s="30"/>
      <c r="O2738" s="30"/>
      <c r="P2738" s="30"/>
      <c r="Q2738" s="30"/>
      <c r="R2738" s="30"/>
      <c r="S2738" s="31"/>
    </row>
    <row r="2739" spans="1:19" ht="19.5" thickBot="1">
      <c r="A2739" s="10" t="s">
        <v>45</v>
      </c>
      <c r="K2739" s="10" t="s">
        <v>45</v>
      </c>
    </row>
    <row r="2740" spans="1:19">
      <c r="A2740" s="11"/>
      <c r="B2740" s="12"/>
      <c r="C2740" s="12"/>
      <c r="D2740" s="12"/>
      <c r="E2740" s="12"/>
      <c r="F2740" s="12"/>
      <c r="G2740" s="12"/>
      <c r="H2740" s="12"/>
      <c r="I2740" s="13"/>
      <c r="K2740" s="11"/>
      <c r="L2740" s="12"/>
      <c r="M2740" s="12"/>
      <c r="N2740" s="12"/>
      <c r="O2740" s="12"/>
      <c r="P2740" s="12"/>
      <c r="Q2740" s="12"/>
      <c r="R2740" s="12"/>
      <c r="S2740" s="13"/>
    </row>
    <row r="2741" spans="1:19">
      <c r="A2741" s="14" t="s">
        <v>33</v>
      </c>
      <c r="B2741" s="257" t="str">
        <f>'PETICION DATOS GAS'!$O$5</f>
        <v>RL06</v>
      </c>
      <c r="C2741" s="16" t="str">
        <f>'PETICION DATOS GAS'!$O$7</f>
        <v>ENERO-26</v>
      </c>
      <c r="D2741" s="41" t="s">
        <v>373</v>
      </c>
      <c r="F2741" s="17"/>
      <c r="I2741" s="18"/>
      <c r="K2741" s="14" t="s">
        <v>33</v>
      </c>
      <c r="L2741" s="257" t="str">
        <f>'PETICION DATOS GAS'!$O$5</f>
        <v>RL06</v>
      </c>
      <c r="M2741" s="16" t="str">
        <f>'PETICION DATOS GAS'!$O$7</f>
        <v>ENERO-26</v>
      </c>
      <c r="N2741" s="41" t="s">
        <v>374</v>
      </c>
      <c r="P2741" s="17"/>
      <c r="S2741" s="18"/>
    </row>
    <row r="2742" spans="1:19">
      <c r="A2742" s="14"/>
      <c r="I2742" s="18"/>
      <c r="K2742" s="14"/>
      <c r="S2742" s="18"/>
    </row>
    <row r="2743" spans="1:19">
      <c r="A2743" s="14"/>
      <c r="B2743" s="19" t="s">
        <v>3</v>
      </c>
      <c r="I2743" s="18"/>
      <c r="K2743" s="14"/>
      <c r="L2743" s="19" t="s">
        <v>3</v>
      </c>
      <c r="S2743" s="18"/>
    </row>
    <row r="2744" spans="1:19">
      <c r="A2744" s="20" t="s">
        <v>35</v>
      </c>
      <c r="B2744" s="22">
        <f>'PETICION DATOS GAS'!$E$29</f>
        <v>1110858</v>
      </c>
      <c r="I2744" s="18"/>
      <c r="K2744" s="20" t="s">
        <v>35</v>
      </c>
      <c r="L2744" s="22">
        <f>'PETICION DATOS GAS'!$E$29</f>
        <v>1110858</v>
      </c>
      <c r="S2744" s="18"/>
    </row>
    <row r="2745" spans="1:19">
      <c r="A2745" s="14"/>
      <c r="C2745" s="4"/>
      <c r="I2745" s="18"/>
      <c r="K2745" s="14"/>
      <c r="M2745" s="4"/>
      <c r="S2745" s="18"/>
    </row>
    <row r="2746" spans="1:19">
      <c r="A2746" s="14"/>
      <c r="C2746" s="4"/>
      <c r="I2746" s="18"/>
      <c r="K2746" s="14"/>
      <c r="M2746" s="4"/>
      <c r="S2746" s="18"/>
    </row>
    <row r="2747" spans="1:19">
      <c r="A2747" s="14" t="s">
        <v>19</v>
      </c>
      <c r="B2747" s="72">
        <f>'PETICION DATOS GAS'!$E$25</f>
        <v>30</v>
      </c>
      <c r="C2747" s="4"/>
      <c r="I2747" s="18"/>
      <c r="K2747" s="14" t="s">
        <v>19</v>
      </c>
      <c r="L2747" s="72">
        <f>'PETICION DATOS GAS'!$E$25</f>
        <v>30</v>
      </c>
      <c r="M2747" s="4"/>
      <c r="S2747" s="18"/>
    </row>
    <row r="2748" spans="1:19">
      <c r="A2748" s="14"/>
      <c r="I2748" s="18"/>
      <c r="K2748" s="14"/>
      <c r="S2748" s="18"/>
    </row>
    <row r="2749" spans="1:19">
      <c r="A2749" s="24" t="s">
        <v>42</v>
      </c>
      <c r="I2749" s="18"/>
      <c r="K2749" s="24" t="s">
        <v>42</v>
      </c>
      <c r="S2749" s="18"/>
    </row>
    <row r="2750" spans="1:19" ht="15.75" thickBot="1">
      <c r="I2750" s="18"/>
      <c r="S2750" s="18"/>
    </row>
    <row r="2751" spans="1:19" ht="15.75" thickBot="1">
      <c r="A2751" s="14" t="s">
        <v>138</v>
      </c>
      <c r="B2751" s="25">
        <f>VLOOKUP(B2741&amp;C2741&amp;D2741,$A$1672:$F$2611,6,FALSE)</f>
        <v>36.386908312328771</v>
      </c>
      <c r="I2751" s="18"/>
      <c r="K2751" s="14" t="s">
        <v>138</v>
      </c>
      <c r="L2751" s="25">
        <f>VLOOKUP(L2741&amp;M2741&amp;N2741,$A$1672:$F$2611,6,FALSE)</f>
        <v>36.318415161643834</v>
      </c>
      <c r="S2751" s="18"/>
    </row>
    <row r="2752" spans="1:19" ht="15.75" thickBot="1">
      <c r="A2752" s="14" t="s">
        <v>139</v>
      </c>
      <c r="B2752" s="25">
        <f>VLOOKUP(B2741&amp;C2741&amp;D2741,$A$1672:$F$2611,5,FALSE)</f>
        <v>5.728222580645162E-2</v>
      </c>
      <c r="I2752" s="18"/>
      <c r="K2752" s="14" t="s">
        <v>139</v>
      </c>
      <c r="L2752" s="25">
        <f>VLOOKUP(L2741&amp;M2741&amp;N2741,$A$1672:$F$2611,5,FALSE)</f>
        <v>5.4915225806451612E-2</v>
      </c>
      <c r="S2752" s="18"/>
    </row>
    <row r="2753" spans="1:19">
      <c r="A2753" s="14"/>
      <c r="D2753" s="26" t="s">
        <v>481</v>
      </c>
      <c r="E2753" s="27">
        <f>'PETICION DATOS GAS'!$E$34</f>
        <v>238</v>
      </c>
      <c r="I2753" s="18"/>
      <c r="K2753" s="14"/>
      <c r="N2753" s="26" t="s">
        <v>481</v>
      </c>
      <c r="O2753" s="27">
        <f>'PETICION DATOS GAS'!$E$34</f>
        <v>238</v>
      </c>
      <c r="S2753" s="18"/>
    </row>
    <row r="2754" spans="1:19">
      <c r="A2754" s="14"/>
      <c r="B2754" s="26" t="s">
        <v>39</v>
      </c>
      <c r="C2754" s="21">
        <f>B2747*B2751</f>
        <v>1091.6072493698632</v>
      </c>
      <c r="D2754" s="26" t="s">
        <v>40</v>
      </c>
      <c r="E2754" s="27">
        <f>(B2744*B2752)</f>
        <v>63632.418794903235</v>
      </c>
      <c r="F2754" s="26" t="s">
        <v>43</v>
      </c>
      <c r="G2754" s="26">
        <f>B2744*'PETICION DATOS GAS'!$E$37</f>
        <v>2599.4077200000002</v>
      </c>
      <c r="H2754" s="26" t="s">
        <v>11</v>
      </c>
      <c r="I2754" s="28">
        <f>(G2754+E2754+C2754+G2755+E2753)*'PETICION DATOS GAS'!$E$35</f>
        <v>14807.95980893735</v>
      </c>
      <c r="K2754" s="14"/>
      <c r="L2754" s="26" t="s">
        <v>39</v>
      </c>
      <c r="M2754" s="21">
        <f>L2747*L2751</f>
        <v>1089.5524548493149</v>
      </c>
      <c r="N2754" s="26" t="s">
        <v>40</v>
      </c>
      <c r="O2754" s="27">
        <f>(L2744*L2752)</f>
        <v>61003.017908903224</v>
      </c>
      <c r="P2754" s="26" t="s">
        <v>43</v>
      </c>
      <c r="Q2754" s="26">
        <f>L2744*'PETICION DATOS GAS'!$E$37</f>
        <v>2599.4077200000002</v>
      </c>
      <c r="R2754" s="26" t="s">
        <v>11</v>
      </c>
      <c r="S2754" s="28">
        <f>(Q2754+O2754+M2754+Q2755+O2753)*'PETICION DATOS GAS'!$E$35</f>
        <v>14255.354116028033</v>
      </c>
    </row>
    <row r="2755" spans="1:19">
      <c r="A2755" s="14"/>
      <c r="F2755" s="26" t="s">
        <v>480</v>
      </c>
      <c r="G2755" s="26">
        <f>'PETICION DATOS GAS'!$E$33</f>
        <v>2952.6605640000002</v>
      </c>
      <c r="I2755" s="18"/>
      <c r="K2755" s="14"/>
      <c r="P2755" s="26" t="s">
        <v>480</v>
      </c>
      <c r="Q2755" s="26">
        <f>'PETICION DATOS GAS'!$E$33</f>
        <v>2952.6605640000002</v>
      </c>
      <c r="S2755" s="18"/>
    </row>
    <row r="2756" spans="1:19">
      <c r="A2756" s="20" t="s">
        <v>38</v>
      </c>
      <c r="B2756" s="27">
        <f>IFERROR(C2754+E2754+G2754+I2754+G2755+E2753,"")</f>
        <v>85322.054137210449</v>
      </c>
      <c r="D2756" s="26" t="s">
        <v>48</v>
      </c>
      <c r="E2756" s="1">
        <f>IFERROR('PETICION DATOS GAS'!$E$39-'.'!B2756,"")</f>
        <v>-362.05413721044897</v>
      </c>
      <c r="I2756" s="18"/>
      <c r="K2756" s="20" t="s">
        <v>38</v>
      </c>
      <c r="L2756" s="27">
        <f>IFERROR(M2754+O2754+Q2754+S2754+Q2755+O2753,"")</f>
        <v>82137.992763780581</v>
      </c>
      <c r="N2756" s="26" t="s">
        <v>48</v>
      </c>
      <c r="O2756" s="1">
        <f>IFERROR('PETICION DATOS GAS'!$E$39-'.'!L2756,"")</f>
        <v>2822.0072362194187</v>
      </c>
      <c r="S2756" s="18"/>
    </row>
    <row r="2757" spans="1:19">
      <c r="A2757" s="14"/>
      <c r="I2757" s="18"/>
      <c r="K2757" s="14"/>
      <c r="S2757" s="18"/>
    </row>
    <row r="2758" spans="1:19" ht="15.75" thickBot="1">
      <c r="A2758" s="29"/>
      <c r="B2758" s="30"/>
      <c r="C2758" s="30"/>
      <c r="D2758" s="30"/>
      <c r="E2758" s="30"/>
      <c r="F2758" s="30"/>
      <c r="G2758" s="30"/>
      <c r="H2758" s="30"/>
      <c r="I2758" s="31"/>
      <c r="K2758" s="29"/>
      <c r="L2758" s="30"/>
      <c r="M2758" s="30"/>
      <c r="N2758" s="30"/>
      <c r="O2758" s="30"/>
      <c r="P2758" s="30"/>
      <c r="Q2758" s="30"/>
      <c r="R2758" s="30"/>
      <c r="S2758" s="31"/>
    </row>
    <row r="2759" spans="1:19" ht="19.5" thickBot="1">
      <c r="A2759" s="10" t="s">
        <v>45</v>
      </c>
    </row>
    <row r="2760" spans="1:19">
      <c r="A2760" s="11"/>
      <c r="B2760" s="12"/>
      <c r="C2760" s="12"/>
      <c r="D2760" s="12"/>
      <c r="E2760" s="12"/>
      <c r="F2760" s="12"/>
      <c r="G2760" s="12"/>
      <c r="H2760" s="12"/>
      <c r="I2760" s="13"/>
    </row>
    <row r="2761" spans="1:19">
      <c r="A2761" s="14" t="s">
        <v>33</v>
      </c>
      <c r="B2761" s="257" t="str">
        <f>'PETICION DATOS GAS'!$O$5</f>
        <v>RL06</v>
      </c>
      <c r="C2761" s="16" t="str">
        <f>'PETICION DATOS GAS'!$O$7</f>
        <v>ENERO-26</v>
      </c>
      <c r="D2761" s="41" t="s">
        <v>482</v>
      </c>
      <c r="F2761" s="17"/>
      <c r="I2761" s="18"/>
    </row>
    <row r="2762" spans="1:19">
      <c r="A2762" s="14"/>
      <c r="I2762" s="18"/>
    </row>
    <row r="2763" spans="1:19">
      <c r="A2763" s="14"/>
      <c r="B2763" s="19" t="s">
        <v>3</v>
      </c>
      <c r="I2763" s="18"/>
    </row>
    <row r="2764" spans="1:19">
      <c r="A2764" s="20" t="s">
        <v>35</v>
      </c>
      <c r="B2764" s="22">
        <f>'PETICION DATOS GAS'!$E$29</f>
        <v>1110858</v>
      </c>
      <c r="I2764" s="18"/>
    </row>
    <row r="2765" spans="1:19">
      <c r="A2765" s="14"/>
      <c r="C2765" s="4"/>
      <c r="I2765" s="18"/>
    </row>
    <row r="2766" spans="1:19">
      <c r="A2766" s="14"/>
      <c r="C2766" s="4"/>
      <c r="I2766" s="18"/>
    </row>
    <row r="2767" spans="1:19">
      <c r="A2767" s="14" t="s">
        <v>19</v>
      </c>
      <c r="B2767" s="72">
        <f>'PETICION DATOS GAS'!$E$25</f>
        <v>30</v>
      </c>
      <c r="C2767" s="4"/>
      <c r="I2767" s="18"/>
    </row>
    <row r="2768" spans="1:19">
      <c r="A2768" s="14"/>
      <c r="I2768" s="18"/>
    </row>
    <row r="2769" spans="1:9">
      <c r="A2769" s="24" t="s">
        <v>42</v>
      </c>
      <c r="I2769" s="18"/>
    </row>
    <row r="2770" spans="1:9" ht="15.75" thickBot="1">
      <c r="I2770" s="18"/>
    </row>
    <row r="2771" spans="1:9" ht="15.75" thickBot="1">
      <c r="A2771" s="14" t="s">
        <v>138</v>
      </c>
      <c r="B2771" s="25">
        <f>VLOOKUP(B2761&amp;C2761&amp;D2761,$A$1672:$F$2611,6,FALSE)</f>
        <v>36.208825117808217</v>
      </c>
      <c r="I2771" s="18"/>
    </row>
    <row r="2772" spans="1:9" ht="15.75" thickBot="1">
      <c r="A2772" s="14" t="s">
        <v>139</v>
      </c>
      <c r="B2772" s="25">
        <f>VLOOKUP(B2761&amp;C2761&amp;D2761,$A$1672:$F$2611,5,FALSE)</f>
        <v>3.5173225806451616E-2</v>
      </c>
      <c r="I2772" s="18"/>
    </row>
    <row r="2773" spans="1:9">
      <c r="A2773" s="14"/>
      <c r="D2773" s="26" t="s">
        <v>481</v>
      </c>
      <c r="E2773" s="27">
        <f>'PETICION DATOS GAS'!$E$34</f>
        <v>238</v>
      </c>
      <c r="I2773" s="18"/>
    </row>
    <row r="2774" spans="1:9">
      <c r="A2774" s="14"/>
      <c r="B2774" s="26" t="s">
        <v>39</v>
      </c>
      <c r="C2774" s="21">
        <f>B2767*B2771</f>
        <v>1086.2647535342464</v>
      </c>
      <c r="D2774" s="26" t="s">
        <v>40</v>
      </c>
      <c r="E2774" s="27">
        <f>(B2764*B2772)</f>
        <v>39072.45927290323</v>
      </c>
      <c r="F2774" s="26" t="s">
        <v>43</v>
      </c>
      <c r="G2774" s="26">
        <f>B2764*'PETICION DATOS GAS'!$E$37</f>
        <v>2599.4077200000002</v>
      </c>
      <c r="H2774" s="26" t="s">
        <v>11</v>
      </c>
      <c r="I2774" s="28">
        <f>(G2774+E2774+C2774+G2775+E2773)*'PETICION DATOS GAS'!$E$35</f>
        <v>9649.246385191871</v>
      </c>
    </row>
    <row r="2775" spans="1:9">
      <c r="A2775" s="14"/>
      <c r="F2775" s="26" t="s">
        <v>480</v>
      </c>
      <c r="G2775" s="26">
        <f>'PETICION DATOS GAS'!$E$33</f>
        <v>2952.6605640000002</v>
      </c>
      <c r="I2775" s="18"/>
    </row>
    <row r="2776" spans="1:9">
      <c r="A2776" s="20" t="s">
        <v>38</v>
      </c>
      <c r="B2776" s="27">
        <f>IFERROR(C2774+E2774+G2774+I2774+G2775+E2773,"")</f>
        <v>55598.038695629351</v>
      </c>
      <c r="D2776" s="26" t="s">
        <v>48</v>
      </c>
      <c r="E2776" s="1">
        <f>IFERROR('PETICION DATOS GAS'!$E$39-'.'!B2776,"")</f>
        <v>29361.961304370649</v>
      </c>
      <c r="I2776" s="18"/>
    </row>
    <row r="2777" spans="1:9">
      <c r="A2777" s="14"/>
      <c r="I2777" s="18"/>
    </row>
    <row r="2778" spans="1:9" ht="15.75" thickBot="1">
      <c r="A2778" s="29"/>
      <c r="B2778" s="30"/>
      <c r="C2778" s="30"/>
      <c r="D2778" s="30"/>
      <c r="E2778" s="30"/>
      <c r="F2778" s="30"/>
      <c r="G2778" s="30"/>
      <c r="H2778" s="30"/>
      <c r="I2778" s="31"/>
    </row>
  </sheetData>
  <mergeCells count="19">
    <mergeCell ref="E4:J4"/>
    <mergeCell ref="K4:P4"/>
    <mergeCell ref="D1316:E1316"/>
    <mergeCell ref="N1316:O1316"/>
    <mergeCell ref="D1336:E1336"/>
    <mergeCell ref="N1336:O1336"/>
    <mergeCell ref="D1296:E1296"/>
    <mergeCell ref="N1296:O1296"/>
    <mergeCell ref="D1357:E1357"/>
    <mergeCell ref="N1357:O1357"/>
    <mergeCell ref="D1377:E1377"/>
    <mergeCell ref="N1377:O1377"/>
    <mergeCell ref="D1398:E1398"/>
    <mergeCell ref="N1398:O1398"/>
    <mergeCell ref="D1419:E1419"/>
    <mergeCell ref="N1419:O1419"/>
    <mergeCell ref="D1440:E1440"/>
    <mergeCell ref="N1440:O1440"/>
    <mergeCell ref="N1461:O1461"/>
  </mergeCells>
  <phoneticPr fontId="6" type="noConversion"/>
  <conditionalFormatting sqref="B6:B869 X1086:X1119 X1194:X1205 B1672:B2612">
    <cfRule type="expression" dxfId="371" priority="1376">
      <formula>$H$1="Seleccione"</formula>
    </cfRule>
  </conditionalFormatting>
  <conditionalFormatting sqref="X978:X1004 X1086:X1119 X1194:X1205 B6:B1269 B1672:B2614">
    <cfRule type="expression" dxfId="370" priority="1377">
      <formula>OR(#REF!="NO",#REF!="NO")</formula>
    </cfRule>
  </conditionalFormatting>
  <conditionalFormatting sqref="X996:X1004 X1108:X1119 X1202:X1205 B2613:B2614 B762:B1269">
    <cfRule type="expression" dxfId="369" priority="1380">
      <formula>#REF!="Seleccione"</formula>
    </cfRule>
  </conditionalFormatting>
  <conditionalFormatting sqref="D1274">
    <cfRule type="expression" dxfId="368" priority="1374">
      <formula>$H$1="Seleccione"</formula>
    </cfRule>
    <cfRule type="expression" dxfId="367" priority="1375">
      <formula>OR(#REF!="NO",#REF!="NO")</formula>
    </cfRule>
  </conditionalFormatting>
  <conditionalFormatting sqref="D1296">
    <cfRule type="expression" dxfId="366" priority="1183">
      <formula>$H$1="Seleccione"</formula>
    </cfRule>
    <cfRule type="expression" dxfId="365" priority="1184">
      <formula>OR(#REF!="NO",#REF!="NO")</formula>
    </cfRule>
  </conditionalFormatting>
  <conditionalFormatting sqref="D1316">
    <cfRule type="expression" dxfId="364" priority="1269">
      <formula>$H$1="Seleccione"</formula>
    </cfRule>
    <cfRule type="expression" dxfId="363" priority="1270">
      <formula>OR(#REF!="NO",#REF!="NO")</formula>
    </cfRule>
  </conditionalFormatting>
  <conditionalFormatting sqref="D1336">
    <cfRule type="expression" dxfId="362" priority="1265">
      <formula>$H$1="Seleccione"</formula>
    </cfRule>
    <cfRule type="expression" dxfId="361" priority="1266">
      <formula>OR(#REF!="NO",#REF!="NO")</formula>
    </cfRule>
  </conditionalFormatting>
  <conditionalFormatting sqref="D1357">
    <cfRule type="expression" dxfId="360" priority="1261">
      <formula>$H$1="Seleccione"</formula>
    </cfRule>
    <cfRule type="expression" dxfId="359" priority="1262">
      <formula>OR(#REF!="NO",#REF!="NO")</formula>
    </cfRule>
  </conditionalFormatting>
  <conditionalFormatting sqref="D1377">
    <cfRule type="expression" dxfId="358" priority="1257">
      <formula>$H$1="Seleccione"</formula>
    </cfRule>
    <cfRule type="expression" dxfId="357" priority="1258">
      <formula>OR(#REF!="NO",#REF!="NO")</formula>
    </cfRule>
  </conditionalFormatting>
  <conditionalFormatting sqref="D1398">
    <cfRule type="expression" dxfId="356" priority="1253">
      <formula>$H$1="Seleccione"</formula>
    </cfRule>
    <cfRule type="expression" dxfId="355" priority="1254">
      <formula>OR(#REF!="NO",#REF!="NO")</formula>
    </cfRule>
  </conditionalFormatting>
  <conditionalFormatting sqref="D1419">
    <cfRule type="expression" dxfId="354" priority="1249">
      <formula>$H$1="Seleccione"</formula>
    </cfRule>
    <cfRule type="expression" dxfId="353" priority="1250">
      <formula>OR(#REF!="NO",#REF!="NO")</formula>
    </cfRule>
  </conditionalFormatting>
  <conditionalFormatting sqref="D1440">
    <cfRule type="expression" dxfId="352" priority="1236">
      <formula>$H$1="Seleccione"</formula>
    </cfRule>
    <cfRule type="expression" dxfId="351" priority="1237">
      <formula>OR(#REF!="NO",#REF!="NO")</formula>
    </cfRule>
  </conditionalFormatting>
  <conditionalFormatting sqref="D1461">
    <cfRule type="expression" dxfId="350" priority="1214">
      <formula>$H$1="Seleccione"</formula>
    </cfRule>
    <cfRule type="expression" dxfId="349" priority="1215">
      <formula>OR(#REF!="NO",#REF!="NO")</formula>
    </cfRule>
  </conditionalFormatting>
  <conditionalFormatting sqref="D1482">
    <cfRule type="expression" dxfId="348" priority="1166">
      <formula>OR(#REF!="NO",#REF!="NO")</formula>
    </cfRule>
    <cfRule type="expression" dxfId="347" priority="1167">
      <formula>#REF!="Seleccione"</formula>
    </cfRule>
  </conditionalFormatting>
  <conditionalFormatting sqref="D1503">
    <cfRule type="expression" dxfId="346" priority="500">
      <formula>OR(#REF!="NO",#REF!="NO")</formula>
    </cfRule>
    <cfRule type="expression" dxfId="345" priority="501">
      <formula>#REF!="Seleccione"</formula>
    </cfRule>
  </conditionalFormatting>
  <conditionalFormatting sqref="D1524">
    <cfRule type="expression" dxfId="344" priority="575">
      <formula>OR(#REF!="NO",#REF!="NO")</formula>
    </cfRule>
    <cfRule type="expression" dxfId="343" priority="576">
      <formula>#REF!="Seleccione"</formula>
    </cfRule>
  </conditionalFormatting>
  <conditionalFormatting sqref="D1545">
    <cfRule type="expression" dxfId="342" priority="551">
      <formula>OR(#REF!="NO",#REF!="NO")</formula>
    </cfRule>
    <cfRule type="expression" dxfId="341" priority="552">
      <formula>#REF!="Seleccione"</formula>
    </cfRule>
  </conditionalFormatting>
  <conditionalFormatting sqref="D1566">
    <cfRule type="expression" dxfId="340" priority="527">
      <formula>OR(#REF!="NO",#REF!="NO")</formula>
    </cfRule>
    <cfRule type="expression" dxfId="339" priority="528">
      <formula>#REF!="Seleccione"</formula>
    </cfRule>
  </conditionalFormatting>
  <conditionalFormatting sqref="D1587">
    <cfRule type="expression" dxfId="338" priority="506">
      <formula>OR(#REF!="NO",#REF!="NO")</formula>
    </cfRule>
    <cfRule type="expression" dxfId="337" priority="507">
      <formula>#REF!="Seleccione"</formula>
    </cfRule>
  </conditionalFormatting>
  <conditionalFormatting sqref="D1609">
    <cfRule type="expression" dxfId="336" priority="462">
      <formula>$H$1="Seleccione"</formula>
    </cfRule>
    <cfRule type="expression" dxfId="335" priority="463">
      <formula>OR(#REF!="NO",#REF!="NO")</formula>
    </cfRule>
  </conditionalFormatting>
  <conditionalFormatting sqref="D1630">
    <cfRule type="expression" dxfId="334" priority="458">
      <formula>$H$1="Seleccione"</formula>
    </cfRule>
    <cfRule type="expression" dxfId="333" priority="459">
      <formula>OR(#REF!="NO",#REF!="NO")</formula>
    </cfRule>
  </conditionalFormatting>
  <conditionalFormatting sqref="D2619">
    <cfRule type="expression" dxfId="332" priority="1121">
      <formula>$H$1="Seleccione"</formula>
    </cfRule>
    <cfRule type="expression" dxfId="331" priority="1122">
      <formula>OR(#REF!="NO",#REF!="NO")</formula>
    </cfRule>
  </conditionalFormatting>
  <conditionalFormatting sqref="E1289">
    <cfRule type="cellIs" dxfId="330" priority="1544" operator="lessThan">
      <formula>0</formula>
    </cfRule>
    <cfRule type="colorScale" priority="1547">
      <colorScale>
        <cfvo type="min"/>
        <cfvo type="max"/>
        <color rgb="FFFCFCFF"/>
        <color rgb="FF63BE7B"/>
      </colorScale>
    </cfRule>
    <cfRule type="colorScale" priority="1548">
      <colorScale>
        <cfvo type="min"/>
        <cfvo type="percentile" val="50"/>
        <cfvo type="max"/>
        <color rgb="FFF8696B"/>
        <color rgb="FFFFEB84"/>
        <color rgb="FF63BE7B"/>
      </colorScale>
    </cfRule>
    <cfRule type="expression" dxfId="329" priority="1549">
      <formula>#REF!="Seleccione"</formula>
    </cfRule>
    <cfRule type="expression" dxfId="328" priority="1550">
      <formula>#REF!="ESTIMACIÓN"</formula>
    </cfRule>
    <cfRule type="expression" dxfId="327" priority="1551">
      <formula>#REF!="SI"</formula>
    </cfRule>
    <cfRule type="expression" dxfId="326" priority="1552">
      <formula>OR(#REF!="NO",#REF!="NO")</formula>
    </cfRule>
  </conditionalFormatting>
  <conditionalFormatting sqref="E2634">
    <cfRule type="cellIs" dxfId="325" priority="1135" operator="lessThan">
      <formula>0</formula>
    </cfRule>
    <cfRule type="colorScale" priority="1136">
      <colorScale>
        <cfvo type="min"/>
        <cfvo type="max"/>
        <color rgb="FFFCFCFF"/>
        <color rgb="FF63BE7B"/>
      </colorScale>
    </cfRule>
    <cfRule type="colorScale" priority="1137">
      <colorScale>
        <cfvo type="min"/>
        <cfvo type="percentile" val="50"/>
        <cfvo type="max"/>
        <color rgb="FFF8696B"/>
        <color rgb="FFFFEB84"/>
        <color rgb="FF63BE7B"/>
      </colorScale>
    </cfRule>
    <cfRule type="expression" dxfId="324" priority="1138">
      <formula>#REF!="Seleccione"</formula>
    </cfRule>
    <cfRule type="expression" dxfId="323" priority="1139">
      <formula>#REF!="ESTIMACIÓN"</formula>
    </cfRule>
    <cfRule type="expression" dxfId="322" priority="1140">
      <formula>#REF!="SI"</formula>
    </cfRule>
    <cfRule type="expression" dxfId="321" priority="1141">
      <formula>OR(#REF!="NO",#REF!="NO")</formula>
    </cfRule>
  </conditionalFormatting>
  <conditionalFormatting sqref="K1284:K1287">
    <cfRule type="expression" dxfId="320" priority="1515">
      <formula>#REF!="Seleccione"</formula>
    </cfRule>
    <cfRule type="expression" dxfId="319" priority="1518">
      <formula>OR(#REF!="NO",#REF!="NO")</formula>
    </cfRule>
  </conditionalFormatting>
  <conditionalFormatting sqref="K1673:K1675">
    <cfRule type="expression" dxfId="318" priority="567">
      <formula>$H$1="Seleccione"</formula>
    </cfRule>
    <cfRule type="expression" dxfId="317" priority="568">
      <formula>OR(#REF!="NO",#REF!="NO")</formula>
    </cfRule>
    <cfRule type="expression" dxfId="316" priority="569">
      <formula>#REF!="Seleccione"</formula>
    </cfRule>
  </conditionalFormatting>
  <conditionalFormatting sqref="K2105:K2107">
    <cfRule type="expression" dxfId="315" priority="451">
      <formula>$H$1="Seleccione"</formula>
    </cfRule>
    <cfRule type="expression" dxfId="314" priority="452">
      <formula>OR(#REF!="NO",#REF!="NO")</formula>
    </cfRule>
    <cfRule type="expression" dxfId="313" priority="453">
      <formula>#REF!="Seleccione"</formula>
    </cfRule>
  </conditionalFormatting>
  <conditionalFormatting sqref="N1296">
    <cfRule type="expression" dxfId="312" priority="1181">
      <formula>$H$1="Seleccione"</formula>
    </cfRule>
    <cfRule type="expression" dxfId="311" priority="1182">
      <formula>OR(#REF!="NO",#REF!="NO")</formula>
    </cfRule>
  </conditionalFormatting>
  <conditionalFormatting sqref="N1316">
    <cfRule type="expression" dxfId="310" priority="1267">
      <formula>$H$1="Seleccione"</formula>
    </cfRule>
    <cfRule type="expression" dxfId="309" priority="1268">
      <formula>OR(#REF!="NO",#REF!="NO")</formula>
    </cfRule>
  </conditionalFormatting>
  <conditionalFormatting sqref="N1336">
    <cfRule type="expression" dxfId="308" priority="1263">
      <formula>$H$1="Seleccione"</formula>
    </cfRule>
    <cfRule type="expression" dxfId="307" priority="1264">
      <formula>OR(#REF!="NO",#REF!="NO")</formula>
    </cfRule>
  </conditionalFormatting>
  <conditionalFormatting sqref="N1357">
    <cfRule type="expression" dxfId="306" priority="1259">
      <formula>$H$1="Seleccione"</formula>
    </cfRule>
    <cfRule type="expression" dxfId="305" priority="1260">
      <formula>OR(#REF!="NO",#REF!="NO")</formula>
    </cfRule>
  </conditionalFormatting>
  <conditionalFormatting sqref="N1377">
    <cfRule type="expression" dxfId="304" priority="1255">
      <formula>$H$1="Seleccione"</formula>
    </cfRule>
    <cfRule type="expression" dxfId="303" priority="1256">
      <formula>OR(#REF!="NO",#REF!="NO")</formula>
    </cfRule>
  </conditionalFormatting>
  <conditionalFormatting sqref="N1398">
    <cfRule type="expression" dxfId="302" priority="1251">
      <formula>$H$1="Seleccione"</formula>
    </cfRule>
    <cfRule type="expression" dxfId="301" priority="1252">
      <formula>OR(#REF!="NO",#REF!="NO")</formula>
    </cfRule>
  </conditionalFormatting>
  <conditionalFormatting sqref="N1419">
    <cfRule type="expression" dxfId="300" priority="1247">
      <formula>$H$1="Seleccione"</formula>
    </cfRule>
    <cfRule type="expression" dxfId="299" priority="1248">
      <formula>OR(#REF!="NO",#REF!="NO")</formula>
    </cfRule>
  </conditionalFormatting>
  <conditionalFormatting sqref="N1440">
    <cfRule type="expression" dxfId="298" priority="1216">
      <formula>$H$1="Seleccione"</formula>
    </cfRule>
    <cfRule type="expression" dxfId="297" priority="1217">
      <formula>OR(#REF!="NO",#REF!="NO")</formula>
    </cfRule>
  </conditionalFormatting>
  <conditionalFormatting sqref="N1461">
    <cfRule type="expression" dxfId="296" priority="1203">
      <formula>$H$1="Seleccione"</formula>
    </cfRule>
    <cfRule type="expression" dxfId="295" priority="1204">
      <formula>OR(#REF!="NO",#REF!="NO")</formula>
    </cfRule>
  </conditionalFormatting>
  <conditionalFormatting sqref="N1482">
    <cfRule type="expression" dxfId="294" priority="502">
      <formula>OR(#REF!="NO",#REF!="NO")</formula>
    </cfRule>
    <cfRule type="expression" dxfId="293" priority="503">
      <formula>#REF!="Seleccione"</formula>
    </cfRule>
  </conditionalFormatting>
  <conditionalFormatting sqref="N1503">
    <cfRule type="expression" dxfId="292" priority="602">
      <formula>OR(#REF!="NO",#REF!="NO")</formula>
    </cfRule>
    <cfRule type="expression" dxfId="291" priority="603">
      <formula>#REF!="Seleccione"</formula>
    </cfRule>
  </conditionalFormatting>
  <conditionalFormatting sqref="N1524">
    <cfRule type="expression" dxfId="290" priority="573">
      <formula>OR(#REF!="NO",#REF!="NO")</formula>
    </cfRule>
    <cfRule type="expression" dxfId="289" priority="574">
      <formula>#REF!="Seleccione"</formula>
    </cfRule>
  </conditionalFormatting>
  <conditionalFormatting sqref="N1545">
    <cfRule type="expression" dxfId="288" priority="529">
      <formula>OR(#REF!="NO",#REF!="NO")</formula>
    </cfRule>
    <cfRule type="expression" dxfId="287" priority="530">
      <formula>#REF!="Seleccione"</formula>
    </cfRule>
  </conditionalFormatting>
  <conditionalFormatting sqref="N1566">
    <cfRule type="expression" dxfId="286" priority="531">
      <formula>OR(#REF!="NO",#REF!="NO")</formula>
    </cfRule>
    <cfRule type="expression" dxfId="285" priority="532">
      <formula>#REF!="Seleccione"</formula>
    </cfRule>
  </conditionalFormatting>
  <conditionalFormatting sqref="N1587">
    <cfRule type="expression" dxfId="284" priority="504">
      <formula>OR(#REF!="NO",#REF!="NO")</formula>
    </cfRule>
    <cfRule type="expression" dxfId="283" priority="505">
      <formula>#REF!="Seleccione"</formula>
    </cfRule>
  </conditionalFormatting>
  <conditionalFormatting sqref="N1609">
    <cfRule type="expression" dxfId="282" priority="460">
      <formula>$H$1="Seleccione"</formula>
    </cfRule>
    <cfRule type="expression" dxfId="281" priority="461">
      <formula>OR(#REF!="NO",#REF!="NO")</formula>
    </cfRule>
  </conditionalFormatting>
  <conditionalFormatting sqref="N1630">
    <cfRule type="expression" dxfId="280" priority="464">
      <formula>OR(#REF!="NO",#REF!="NO")</formula>
    </cfRule>
    <cfRule type="expression" dxfId="279" priority="465">
      <formula>#REF!="Seleccione"</formula>
    </cfRule>
  </conditionalFormatting>
  <conditionalFormatting sqref="X978:X1001">
    <cfRule type="expression" dxfId="278" priority="526">
      <formula>$H$1="Seleccione"</formula>
    </cfRule>
  </conditionalFormatting>
  <conditionalFormatting sqref="X1121:X1122">
    <cfRule type="expression" dxfId="277" priority="454">
      <formula>$H$1="Seleccione"</formula>
    </cfRule>
    <cfRule type="expression" dxfId="276" priority="455">
      <formula>OR(#REF!="NO",#REF!="NO")</formula>
    </cfRule>
    <cfRule type="expression" dxfId="275" priority="456">
      <formula>#REF!="Seleccione"</formula>
    </cfRule>
  </conditionalFormatting>
  <conditionalFormatting sqref="E1311">
    <cfRule type="cellIs" dxfId="274" priority="388" operator="lessThan">
      <formula>0</formula>
    </cfRule>
    <cfRule type="colorScale" priority="389">
      <colorScale>
        <cfvo type="min"/>
        <cfvo type="max"/>
        <color rgb="FFFCFCFF"/>
        <color rgb="FF63BE7B"/>
      </colorScale>
    </cfRule>
    <cfRule type="colorScale" priority="390">
      <colorScale>
        <cfvo type="min"/>
        <cfvo type="percentile" val="50"/>
        <cfvo type="max"/>
        <color rgb="FFF8696B"/>
        <color rgb="FFFFEB84"/>
        <color rgb="FF63BE7B"/>
      </colorScale>
    </cfRule>
    <cfRule type="expression" dxfId="273" priority="391">
      <formula>#REF!="Seleccione"</formula>
    </cfRule>
    <cfRule type="expression" dxfId="272" priority="392">
      <formula>#REF!="ESTIMACIÓN"</formula>
    </cfRule>
    <cfRule type="expression" dxfId="271" priority="393">
      <formula>#REF!="SI"</formula>
    </cfRule>
    <cfRule type="expression" dxfId="270" priority="394">
      <formula>OR(#REF!="NO",#REF!="NO")</formula>
    </cfRule>
  </conditionalFormatting>
  <conditionalFormatting sqref="E1331">
    <cfRule type="cellIs" dxfId="269" priority="381" operator="lessThan">
      <formula>0</formula>
    </cfRule>
    <cfRule type="colorScale" priority="382">
      <colorScale>
        <cfvo type="min"/>
        <cfvo type="max"/>
        <color rgb="FFFCFCFF"/>
        <color rgb="FF63BE7B"/>
      </colorScale>
    </cfRule>
    <cfRule type="colorScale" priority="383">
      <colorScale>
        <cfvo type="min"/>
        <cfvo type="percentile" val="50"/>
        <cfvo type="max"/>
        <color rgb="FFF8696B"/>
        <color rgb="FFFFEB84"/>
        <color rgb="FF63BE7B"/>
      </colorScale>
    </cfRule>
    <cfRule type="expression" dxfId="268" priority="384">
      <formula>#REF!="Seleccione"</formula>
    </cfRule>
    <cfRule type="expression" dxfId="267" priority="385">
      <formula>#REF!="ESTIMACIÓN"</formula>
    </cfRule>
    <cfRule type="expression" dxfId="266" priority="386">
      <formula>#REF!="SI"</formula>
    </cfRule>
    <cfRule type="expression" dxfId="265" priority="387">
      <formula>OR(#REF!="NO",#REF!="NO")</formula>
    </cfRule>
  </conditionalFormatting>
  <conditionalFormatting sqref="E1351">
    <cfRule type="cellIs" dxfId="264" priority="374" operator="lessThan">
      <formula>0</formula>
    </cfRule>
    <cfRule type="colorScale" priority="375">
      <colorScale>
        <cfvo type="min"/>
        <cfvo type="max"/>
        <color rgb="FFFCFCFF"/>
        <color rgb="FF63BE7B"/>
      </colorScale>
    </cfRule>
    <cfRule type="colorScale" priority="376">
      <colorScale>
        <cfvo type="min"/>
        <cfvo type="percentile" val="50"/>
        <cfvo type="max"/>
        <color rgb="FFF8696B"/>
        <color rgb="FFFFEB84"/>
        <color rgb="FF63BE7B"/>
      </colorScale>
    </cfRule>
    <cfRule type="expression" dxfId="263" priority="377">
      <formula>#REF!="Seleccione"</formula>
    </cfRule>
    <cfRule type="expression" dxfId="262" priority="378">
      <formula>#REF!="ESTIMACIÓN"</formula>
    </cfRule>
    <cfRule type="expression" dxfId="261" priority="379">
      <formula>#REF!="SI"</formula>
    </cfRule>
    <cfRule type="expression" dxfId="260" priority="380">
      <formula>OR(#REF!="NO",#REF!="NO")</formula>
    </cfRule>
  </conditionalFormatting>
  <conditionalFormatting sqref="E1372">
    <cfRule type="cellIs" dxfId="259" priority="367" operator="lessThan">
      <formula>0</formula>
    </cfRule>
    <cfRule type="colorScale" priority="368">
      <colorScale>
        <cfvo type="min"/>
        <cfvo type="max"/>
        <color rgb="FFFCFCFF"/>
        <color rgb="FF63BE7B"/>
      </colorScale>
    </cfRule>
    <cfRule type="colorScale" priority="369">
      <colorScale>
        <cfvo type="min"/>
        <cfvo type="percentile" val="50"/>
        <cfvo type="max"/>
        <color rgb="FFF8696B"/>
        <color rgb="FFFFEB84"/>
        <color rgb="FF63BE7B"/>
      </colorScale>
    </cfRule>
    <cfRule type="expression" dxfId="258" priority="370">
      <formula>#REF!="Seleccione"</formula>
    </cfRule>
    <cfRule type="expression" dxfId="257" priority="371">
      <formula>#REF!="ESTIMACIÓN"</formula>
    </cfRule>
    <cfRule type="expression" dxfId="256" priority="372">
      <formula>#REF!="SI"</formula>
    </cfRule>
    <cfRule type="expression" dxfId="255" priority="373">
      <formula>OR(#REF!="NO",#REF!="NO")</formula>
    </cfRule>
  </conditionalFormatting>
  <conditionalFormatting sqref="E1392">
    <cfRule type="cellIs" dxfId="254" priority="360" operator="lessThan">
      <formula>0</formula>
    </cfRule>
    <cfRule type="colorScale" priority="361">
      <colorScale>
        <cfvo type="min"/>
        <cfvo type="max"/>
        <color rgb="FFFCFCFF"/>
        <color rgb="FF63BE7B"/>
      </colorScale>
    </cfRule>
    <cfRule type="colorScale" priority="362">
      <colorScale>
        <cfvo type="min"/>
        <cfvo type="percentile" val="50"/>
        <cfvo type="max"/>
        <color rgb="FFF8696B"/>
        <color rgb="FFFFEB84"/>
        <color rgb="FF63BE7B"/>
      </colorScale>
    </cfRule>
    <cfRule type="expression" dxfId="253" priority="363">
      <formula>#REF!="Seleccione"</formula>
    </cfRule>
    <cfRule type="expression" dxfId="252" priority="364">
      <formula>#REF!="ESTIMACIÓN"</formula>
    </cfRule>
    <cfRule type="expression" dxfId="251" priority="365">
      <formula>#REF!="SI"</formula>
    </cfRule>
    <cfRule type="expression" dxfId="250" priority="366">
      <formula>OR(#REF!="NO",#REF!="NO")</formula>
    </cfRule>
  </conditionalFormatting>
  <conditionalFormatting sqref="E1413">
    <cfRule type="cellIs" dxfId="249" priority="353" operator="lessThan">
      <formula>0</formula>
    </cfRule>
    <cfRule type="colorScale" priority="354">
      <colorScale>
        <cfvo type="min"/>
        <cfvo type="max"/>
        <color rgb="FFFCFCFF"/>
        <color rgb="FF63BE7B"/>
      </colorScale>
    </cfRule>
    <cfRule type="colorScale" priority="355">
      <colorScale>
        <cfvo type="min"/>
        <cfvo type="percentile" val="50"/>
        <cfvo type="max"/>
        <color rgb="FFF8696B"/>
        <color rgb="FFFFEB84"/>
        <color rgb="FF63BE7B"/>
      </colorScale>
    </cfRule>
    <cfRule type="expression" dxfId="248" priority="356">
      <formula>#REF!="Seleccione"</formula>
    </cfRule>
    <cfRule type="expression" dxfId="247" priority="357">
      <formula>#REF!="ESTIMACIÓN"</formula>
    </cfRule>
    <cfRule type="expression" dxfId="246" priority="358">
      <formula>#REF!="SI"</formula>
    </cfRule>
    <cfRule type="expression" dxfId="245" priority="359">
      <formula>OR(#REF!="NO",#REF!="NO")</formula>
    </cfRule>
  </conditionalFormatting>
  <conditionalFormatting sqref="E1434">
    <cfRule type="cellIs" dxfId="244" priority="346" operator="lessThan">
      <formula>0</formula>
    </cfRule>
    <cfRule type="colorScale" priority="347">
      <colorScale>
        <cfvo type="min"/>
        <cfvo type="max"/>
        <color rgb="FFFCFCFF"/>
        <color rgb="FF63BE7B"/>
      </colorScale>
    </cfRule>
    <cfRule type="colorScale" priority="348">
      <colorScale>
        <cfvo type="min"/>
        <cfvo type="percentile" val="50"/>
        <cfvo type="max"/>
        <color rgb="FFF8696B"/>
        <color rgb="FFFFEB84"/>
        <color rgb="FF63BE7B"/>
      </colorScale>
    </cfRule>
    <cfRule type="expression" dxfId="243" priority="349">
      <formula>#REF!="Seleccione"</formula>
    </cfRule>
    <cfRule type="expression" dxfId="242" priority="350">
      <formula>#REF!="ESTIMACIÓN"</formula>
    </cfRule>
    <cfRule type="expression" dxfId="241" priority="351">
      <formula>#REF!="SI"</formula>
    </cfRule>
    <cfRule type="expression" dxfId="240" priority="352">
      <formula>OR(#REF!="NO",#REF!="NO")</formula>
    </cfRule>
  </conditionalFormatting>
  <conditionalFormatting sqref="E1455">
    <cfRule type="cellIs" dxfId="239" priority="339" operator="lessThan">
      <formula>0</formula>
    </cfRule>
    <cfRule type="colorScale" priority="340">
      <colorScale>
        <cfvo type="min"/>
        <cfvo type="max"/>
        <color rgb="FFFCFCFF"/>
        <color rgb="FF63BE7B"/>
      </colorScale>
    </cfRule>
    <cfRule type="colorScale" priority="341">
      <colorScale>
        <cfvo type="min"/>
        <cfvo type="percentile" val="50"/>
        <cfvo type="max"/>
        <color rgb="FFF8696B"/>
        <color rgb="FFFFEB84"/>
        <color rgb="FF63BE7B"/>
      </colorScale>
    </cfRule>
    <cfRule type="expression" dxfId="238" priority="342">
      <formula>#REF!="Seleccione"</formula>
    </cfRule>
    <cfRule type="expression" dxfId="237" priority="343">
      <formula>#REF!="ESTIMACIÓN"</formula>
    </cfRule>
    <cfRule type="expression" dxfId="236" priority="344">
      <formula>#REF!="SI"</formula>
    </cfRule>
    <cfRule type="expression" dxfId="235" priority="345">
      <formula>OR(#REF!="NO",#REF!="NO")</formula>
    </cfRule>
  </conditionalFormatting>
  <conditionalFormatting sqref="E1476">
    <cfRule type="cellIs" dxfId="234" priority="332" operator="lessThan">
      <formula>0</formula>
    </cfRule>
    <cfRule type="colorScale" priority="333">
      <colorScale>
        <cfvo type="min"/>
        <cfvo type="max"/>
        <color rgb="FFFCFCFF"/>
        <color rgb="FF63BE7B"/>
      </colorScale>
    </cfRule>
    <cfRule type="colorScale" priority="334">
      <colorScale>
        <cfvo type="min"/>
        <cfvo type="percentile" val="50"/>
        <cfvo type="max"/>
        <color rgb="FFF8696B"/>
        <color rgb="FFFFEB84"/>
        <color rgb="FF63BE7B"/>
      </colorScale>
    </cfRule>
    <cfRule type="expression" dxfId="233" priority="335">
      <formula>#REF!="Seleccione"</formula>
    </cfRule>
    <cfRule type="expression" dxfId="232" priority="336">
      <formula>#REF!="ESTIMACIÓN"</formula>
    </cfRule>
    <cfRule type="expression" dxfId="231" priority="337">
      <formula>#REF!="SI"</formula>
    </cfRule>
    <cfRule type="expression" dxfId="230" priority="338">
      <formula>OR(#REF!="NO",#REF!="NO")</formula>
    </cfRule>
  </conditionalFormatting>
  <conditionalFormatting sqref="E1497">
    <cfRule type="cellIs" dxfId="229" priority="325" operator="lessThan">
      <formula>0</formula>
    </cfRule>
    <cfRule type="colorScale" priority="326">
      <colorScale>
        <cfvo type="min"/>
        <cfvo type="max"/>
        <color rgb="FFFCFCFF"/>
        <color rgb="FF63BE7B"/>
      </colorScale>
    </cfRule>
    <cfRule type="colorScale" priority="327">
      <colorScale>
        <cfvo type="min"/>
        <cfvo type="percentile" val="50"/>
        <cfvo type="max"/>
        <color rgb="FFF8696B"/>
        <color rgb="FFFFEB84"/>
        <color rgb="FF63BE7B"/>
      </colorScale>
    </cfRule>
    <cfRule type="expression" dxfId="228" priority="328">
      <formula>#REF!="Seleccione"</formula>
    </cfRule>
    <cfRule type="expression" dxfId="227" priority="329">
      <formula>#REF!="ESTIMACIÓN"</formula>
    </cfRule>
    <cfRule type="expression" dxfId="226" priority="330">
      <formula>#REF!="SI"</formula>
    </cfRule>
    <cfRule type="expression" dxfId="225" priority="331">
      <formula>OR(#REF!="NO",#REF!="NO")</formula>
    </cfRule>
  </conditionalFormatting>
  <conditionalFormatting sqref="E1518">
    <cfRule type="cellIs" dxfId="224" priority="318" operator="lessThan">
      <formula>0</formula>
    </cfRule>
    <cfRule type="colorScale" priority="319">
      <colorScale>
        <cfvo type="min"/>
        <cfvo type="max"/>
        <color rgb="FFFCFCFF"/>
        <color rgb="FF63BE7B"/>
      </colorScale>
    </cfRule>
    <cfRule type="colorScale" priority="320">
      <colorScale>
        <cfvo type="min"/>
        <cfvo type="percentile" val="50"/>
        <cfvo type="max"/>
        <color rgb="FFF8696B"/>
        <color rgb="FFFFEB84"/>
        <color rgb="FF63BE7B"/>
      </colorScale>
    </cfRule>
    <cfRule type="expression" dxfId="223" priority="321">
      <formula>#REF!="Seleccione"</formula>
    </cfRule>
    <cfRule type="expression" dxfId="222" priority="322">
      <formula>#REF!="ESTIMACIÓN"</formula>
    </cfRule>
    <cfRule type="expression" dxfId="221" priority="323">
      <formula>#REF!="SI"</formula>
    </cfRule>
    <cfRule type="expression" dxfId="220" priority="324">
      <formula>OR(#REF!="NO",#REF!="NO")</formula>
    </cfRule>
  </conditionalFormatting>
  <conditionalFormatting sqref="E1539">
    <cfRule type="cellIs" dxfId="219" priority="311" operator="lessThan">
      <formula>0</formula>
    </cfRule>
    <cfRule type="colorScale" priority="312">
      <colorScale>
        <cfvo type="min"/>
        <cfvo type="max"/>
        <color rgb="FFFCFCFF"/>
        <color rgb="FF63BE7B"/>
      </colorScale>
    </cfRule>
    <cfRule type="colorScale" priority="313">
      <colorScale>
        <cfvo type="min"/>
        <cfvo type="percentile" val="50"/>
        <cfvo type="max"/>
        <color rgb="FFF8696B"/>
        <color rgb="FFFFEB84"/>
        <color rgb="FF63BE7B"/>
      </colorScale>
    </cfRule>
    <cfRule type="expression" dxfId="218" priority="314">
      <formula>#REF!="Seleccione"</formula>
    </cfRule>
    <cfRule type="expression" dxfId="217" priority="315">
      <formula>#REF!="ESTIMACIÓN"</formula>
    </cfRule>
    <cfRule type="expression" dxfId="216" priority="316">
      <formula>#REF!="SI"</formula>
    </cfRule>
    <cfRule type="expression" dxfId="215" priority="317">
      <formula>OR(#REF!="NO",#REF!="NO")</formula>
    </cfRule>
  </conditionalFormatting>
  <conditionalFormatting sqref="E1560">
    <cfRule type="cellIs" dxfId="214" priority="304" operator="lessThan">
      <formula>0</formula>
    </cfRule>
    <cfRule type="colorScale" priority="305">
      <colorScale>
        <cfvo type="min"/>
        <cfvo type="max"/>
        <color rgb="FFFCFCFF"/>
        <color rgb="FF63BE7B"/>
      </colorScale>
    </cfRule>
    <cfRule type="colorScale" priority="306">
      <colorScale>
        <cfvo type="min"/>
        <cfvo type="percentile" val="50"/>
        <cfvo type="max"/>
        <color rgb="FFF8696B"/>
        <color rgb="FFFFEB84"/>
        <color rgb="FF63BE7B"/>
      </colorScale>
    </cfRule>
    <cfRule type="expression" dxfId="213" priority="307">
      <formula>#REF!="Seleccione"</formula>
    </cfRule>
    <cfRule type="expression" dxfId="212" priority="308">
      <formula>#REF!="ESTIMACIÓN"</formula>
    </cfRule>
    <cfRule type="expression" dxfId="211" priority="309">
      <formula>#REF!="SI"</formula>
    </cfRule>
    <cfRule type="expression" dxfId="210" priority="310">
      <formula>OR(#REF!="NO",#REF!="NO")</formula>
    </cfRule>
  </conditionalFormatting>
  <conditionalFormatting sqref="E1581">
    <cfRule type="cellIs" dxfId="209" priority="297" operator="lessThan">
      <formula>0</formula>
    </cfRule>
    <cfRule type="colorScale" priority="298">
      <colorScale>
        <cfvo type="min"/>
        <cfvo type="max"/>
        <color rgb="FFFCFCFF"/>
        <color rgb="FF63BE7B"/>
      </colorScale>
    </cfRule>
    <cfRule type="colorScale" priority="299">
      <colorScale>
        <cfvo type="min"/>
        <cfvo type="percentile" val="50"/>
        <cfvo type="max"/>
        <color rgb="FFF8696B"/>
        <color rgb="FFFFEB84"/>
        <color rgb="FF63BE7B"/>
      </colorScale>
    </cfRule>
    <cfRule type="expression" dxfId="208" priority="300">
      <formula>#REF!="Seleccione"</formula>
    </cfRule>
    <cfRule type="expression" dxfId="207" priority="301">
      <formula>#REF!="ESTIMACIÓN"</formula>
    </cfRule>
    <cfRule type="expression" dxfId="206" priority="302">
      <formula>#REF!="SI"</formula>
    </cfRule>
    <cfRule type="expression" dxfId="205" priority="303">
      <formula>OR(#REF!="NO",#REF!="NO")</formula>
    </cfRule>
  </conditionalFormatting>
  <conditionalFormatting sqref="E1602">
    <cfRule type="cellIs" dxfId="204" priority="290" operator="lessThan">
      <formula>0</formula>
    </cfRule>
    <cfRule type="colorScale" priority="291">
      <colorScale>
        <cfvo type="min"/>
        <cfvo type="max"/>
        <color rgb="FFFCFCFF"/>
        <color rgb="FF63BE7B"/>
      </colorScale>
    </cfRule>
    <cfRule type="colorScale" priority="292">
      <colorScale>
        <cfvo type="min"/>
        <cfvo type="percentile" val="50"/>
        <cfvo type="max"/>
        <color rgb="FFF8696B"/>
        <color rgb="FFFFEB84"/>
        <color rgb="FF63BE7B"/>
      </colorScale>
    </cfRule>
    <cfRule type="expression" dxfId="203" priority="293">
      <formula>#REF!="Seleccione"</formula>
    </cfRule>
    <cfRule type="expression" dxfId="202" priority="294">
      <formula>#REF!="ESTIMACIÓN"</formula>
    </cfRule>
    <cfRule type="expression" dxfId="201" priority="295">
      <formula>#REF!="SI"</formula>
    </cfRule>
    <cfRule type="expression" dxfId="200" priority="296">
      <formula>OR(#REF!="NO",#REF!="NO")</formula>
    </cfRule>
  </conditionalFormatting>
  <conditionalFormatting sqref="E1624">
    <cfRule type="cellIs" dxfId="199" priority="283" operator="lessThan">
      <formula>0</formula>
    </cfRule>
    <cfRule type="colorScale" priority="284">
      <colorScale>
        <cfvo type="min"/>
        <cfvo type="max"/>
        <color rgb="FFFCFCFF"/>
        <color rgb="FF63BE7B"/>
      </colorScale>
    </cfRule>
    <cfRule type="colorScale" priority="285">
      <colorScale>
        <cfvo type="min"/>
        <cfvo type="percentile" val="50"/>
        <cfvo type="max"/>
        <color rgb="FFF8696B"/>
        <color rgb="FFFFEB84"/>
        <color rgb="FF63BE7B"/>
      </colorScale>
    </cfRule>
    <cfRule type="expression" dxfId="198" priority="286">
      <formula>#REF!="Seleccione"</formula>
    </cfRule>
    <cfRule type="expression" dxfId="197" priority="287">
      <formula>#REF!="ESTIMACIÓN"</formula>
    </cfRule>
    <cfRule type="expression" dxfId="196" priority="288">
      <formula>#REF!="SI"</formula>
    </cfRule>
    <cfRule type="expression" dxfId="195" priority="289">
      <formula>OR(#REF!="NO",#REF!="NO")</formula>
    </cfRule>
  </conditionalFormatting>
  <conditionalFormatting sqref="E1645">
    <cfRule type="cellIs" dxfId="194" priority="276" operator="lessThan">
      <formula>0</formula>
    </cfRule>
    <cfRule type="colorScale" priority="277">
      <colorScale>
        <cfvo type="min"/>
        <cfvo type="max"/>
        <color rgb="FFFCFCFF"/>
        <color rgb="FF63BE7B"/>
      </colorScale>
    </cfRule>
    <cfRule type="colorScale" priority="278">
      <colorScale>
        <cfvo type="min"/>
        <cfvo type="percentile" val="50"/>
        <cfvo type="max"/>
        <color rgb="FFF8696B"/>
        <color rgb="FFFFEB84"/>
        <color rgb="FF63BE7B"/>
      </colorScale>
    </cfRule>
    <cfRule type="expression" dxfId="193" priority="279">
      <formula>#REF!="Seleccione"</formula>
    </cfRule>
    <cfRule type="expression" dxfId="192" priority="280">
      <formula>#REF!="ESTIMACIÓN"</formula>
    </cfRule>
    <cfRule type="expression" dxfId="191" priority="281">
      <formula>#REF!="SI"</formula>
    </cfRule>
    <cfRule type="expression" dxfId="190" priority="282">
      <formula>OR(#REF!="NO",#REF!="NO")</formula>
    </cfRule>
  </conditionalFormatting>
  <conditionalFormatting sqref="O1645">
    <cfRule type="cellIs" dxfId="189" priority="269" operator="lessThan">
      <formula>0</formula>
    </cfRule>
    <cfRule type="colorScale" priority="270">
      <colorScale>
        <cfvo type="min"/>
        <cfvo type="max"/>
        <color rgb="FFFCFCFF"/>
        <color rgb="FF63BE7B"/>
      </colorScale>
    </cfRule>
    <cfRule type="colorScale" priority="271">
      <colorScale>
        <cfvo type="min"/>
        <cfvo type="percentile" val="50"/>
        <cfvo type="max"/>
        <color rgb="FFF8696B"/>
        <color rgb="FFFFEB84"/>
        <color rgb="FF63BE7B"/>
      </colorScale>
    </cfRule>
    <cfRule type="expression" dxfId="188" priority="272">
      <formula>#REF!="Seleccione"</formula>
    </cfRule>
    <cfRule type="expression" dxfId="187" priority="273">
      <formula>#REF!="ESTIMACIÓN"</formula>
    </cfRule>
    <cfRule type="expression" dxfId="186" priority="274">
      <formula>#REF!="SI"</formula>
    </cfRule>
    <cfRule type="expression" dxfId="185" priority="275">
      <formula>OR(#REF!="NO",#REF!="NO")</formula>
    </cfRule>
  </conditionalFormatting>
  <conditionalFormatting sqref="O1624">
    <cfRule type="cellIs" dxfId="184" priority="262" operator="lessThan">
      <formula>0</formula>
    </cfRule>
    <cfRule type="colorScale" priority="263">
      <colorScale>
        <cfvo type="min"/>
        <cfvo type="max"/>
        <color rgb="FFFCFCFF"/>
        <color rgb="FF63BE7B"/>
      </colorScale>
    </cfRule>
    <cfRule type="colorScale" priority="264">
      <colorScale>
        <cfvo type="min"/>
        <cfvo type="percentile" val="50"/>
        <cfvo type="max"/>
        <color rgb="FFF8696B"/>
        <color rgb="FFFFEB84"/>
        <color rgb="FF63BE7B"/>
      </colorScale>
    </cfRule>
    <cfRule type="expression" dxfId="183" priority="265">
      <formula>#REF!="Seleccione"</formula>
    </cfRule>
    <cfRule type="expression" dxfId="182" priority="266">
      <formula>#REF!="ESTIMACIÓN"</formula>
    </cfRule>
    <cfRule type="expression" dxfId="181" priority="267">
      <formula>#REF!="SI"</formula>
    </cfRule>
    <cfRule type="expression" dxfId="180" priority="268">
      <formula>OR(#REF!="NO",#REF!="NO")</formula>
    </cfRule>
  </conditionalFormatting>
  <conditionalFormatting sqref="O1602">
    <cfRule type="cellIs" dxfId="179" priority="255" operator="lessThan">
      <formula>0</formula>
    </cfRule>
    <cfRule type="colorScale" priority="256">
      <colorScale>
        <cfvo type="min"/>
        <cfvo type="max"/>
        <color rgb="FFFCFCFF"/>
        <color rgb="FF63BE7B"/>
      </colorScale>
    </cfRule>
    <cfRule type="colorScale" priority="257">
      <colorScale>
        <cfvo type="min"/>
        <cfvo type="percentile" val="50"/>
        <cfvo type="max"/>
        <color rgb="FFF8696B"/>
        <color rgb="FFFFEB84"/>
        <color rgb="FF63BE7B"/>
      </colorScale>
    </cfRule>
    <cfRule type="expression" dxfId="178" priority="258">
      <formula>#REF!="Seleccione"</formula>
    </cfRule>
    <cfRule type="expression" dxfId="177" priority="259">
      <formula>#REF!="ESTIMACIÓN"</formula>
    </cfRule>
    <cfRule type="expression" dxfId="176" priority="260">
      <formula>#REF!="SI"</formula>
    </cfRule>
    <cfRule type="expression" dxfId="175" priority="261">
      <formula>OR(#REF!="NO",#REF!="NO")</formula>
    </cfRule>
  </conditionalFormatting>
  <conditionalFormatting sqref="O1581">
    <cfRule type="cellIs" dxfId="174" priority="248" operator="lessThan">
      <formula>0</formula>
    </cfRule>
    <cfRule type="colorScale" priority="249">
      <colorScale>
        <cfvo type="min"/>
        <cfvo type="max"/>
        <color rgb="FFFCFCFF"/>
        <color rgb="FF63BE7B"/>
      </colorScale>
    </cfRule>
    <cfRule type="colorScale" priority="250">
      <colorScale>
        <cfvo type="min"/>
        <cfvo type="percentile" val="50"/>
        <cfvo type="max"/>
        <color rgb="FFF8696B"/>
        <color rgb="FFFFEB84"/>
        <color rgb="FF63BE7B"/>
      </colorScale>
    </cfRule>
    <cfRule type="expression" dxfId="173" priority="251">
      <formula>#REF!="Seleccione"</formula>
    </cfRule>
    <cfRule type="expression" dxfId="172" priority="252">
      <formula>#REF!="ESTIMACIÓN"</formula>
    </cfRule>
    <cfRule type="expression" dxfId="171" priority="253">
      <formula>#REF!="SI"</formula>
    </cfRule>
    <cfRule type="expression" dxfId="170" priority="254">
      <formula>OR(#REF!="NO",#REF!="NO")</formula>
    </cfRule>
  </conditionalFormatting>
  <conditionalFormatting sqref="O1560">
    <cfRule type="cellIs" dxfId="169" priority="241" operator="lessThan">
      <formula>0</formula>
    </cfRule>
    <cfRule type="colorScale" priority="242">
      <colorScale>
        <cfvo type="min"/>
        <cfvo type="max"/>
        <color rgb="FFFCFCFF"/>
        <color rgb="FF63BE7B"/>
      </colorScale>
    </cfRule>
    <cfRule type="colorScale" priority="243">
      <colorScale>
        <cfvo type="min"/>
        <cfvo type="percentile" val="50"/>
        <cfvo type="max"/>
        <color rgb="FFF8696B"/>
        <color rgb="FFFFEB84"/>
        <color rgb="FF63BE7B"/>
      </colorScale>
    </cfRule>
    <cfRule type="expression" dxfId="168" priority="244">
      <formula>#REF!="Seleccione"</formula>
    </cfRule>
    <cfRule type="expression" dxfId="167" priority="245">
      <formula>#REF!="ESTIMACIÓN"</formula>
    </cfRule>
    <cfRule type="expression" dxfId="166" priority="246">
      <formula>#REF!="SI"</formula>
    </cfRule>
    <cfRule type="expression" dxfId="165" priority="247">
      <formula>OR(#REF!="NO",#REF!="NO")</formula>
    </cfRule>
  </conditionalFormatting>
  <conditionalFormatting sqref="O1539">
    <cfRule type="cellIs" dxfId="164" priority="234" operator="lessThan">
      <formula>0</formula>
    </cfRule>
    <cfRule type="colorScale" priority="235">
      <colorScale>
        <cfvo type="min"/>
        <cfvo type="max"/>
        <color rgb="FFFCFCFF"/>
        <color rgb="FF63BE7B"/>
      </colorScale>
    </cfRule>
    <cfRule type="colorScale" priority="236">
      <colorScale>
        <cfvo type="min"/>
        <cfvo type="percentile" val="50"/>
        <cfvo type="max"/>
        <color rgb="FFF8696B"/>
        <color rgb="FFFFEB84"/>
        <color rgb="FF63BE7B"/>
      </colorScale>
    </cfRule>
    <cfRule type="expression" dxfId="163" priority="237">
      <formula>#REF!="Seleccione"</formula>
    </cfRule>
    <cfRule type="expression" dxfId="162" priority="238">
      <formula>#REF!="ESTIMACIÓN"</formula>
    </cfRule>
    <cfRule type="expression" dxfId="161" priority="239">
      <formula>#REF!="SI"</formula>
    </cfRule>
    <cfRule type="expression" dxfId="160" priority="240">
      <formula>OR(#REF!="NO",#REF!="NO")</formula>
    </cfRule>
  </conditionalFormatting>
  <conditionalFormatting sqref="O1518">
    <cfRule type="cellIs" dxfId="159" priority="227" operator="lessThan">
      <formula>0</formula>
    </cfRule>
    <cfRule type="colorScale" priority="228">
      <colorScale>
        <cfvo type="min"/>
        <cfvo type="max"/>
        <color rgb="FFFCFCFF"/>
        <color rgb="FF63BE7B"/>
      </colorScale>
    </cfRule>
    <cfRule type="colorScale" priority="229">
      <colorScale>
        <cfvo type="min"/>
        <cfvo type="percentile" val="50"/>
        <cfvo type="max"/>
        <color rgb="FFF8696B"/>
        <color rgb="FFFFEB84"/>
        <color rgb="FF63BE7B"/>
      </colorScale>
    </cfRule>
    <cfRule type="expression" dxfId="158" priority="230">
      <formula>#REF!="Seleccione"</formula>
    </cfRule>
    <cfRule type="expression" dxfId="157" priority="231">
      <formula>#REF!="ESTIMACIÓN"</formula>
    </cfRule>
    <cfRule type="expression" dxfId="156" priority="232">
      <formula>#REF!="SI"</formula>
    </cfRule>
    <cfRule type="expression" dxfId="155" priority="233">
      <formula>OR(#REF!="NO",#REF!="NO")</formula>
    </cfRule>
  </conditionalFormatting>
  <conditionalFormatting sqref="O1497">
    <cfRule type="cellIs" dxfId="154" priority="220" operator="lessThan">
      <formula>0</formula>
    </cfRule>
    <cfRule type="colorScale" priority="221">
      <colorScale>
        <cfvo type="min"/>
        <cfvo type="max"/>
        <color rgb="FFFCFCFF"/>
        <color rgb="FF63BE7B"/>
      </colorScale>
    </cfRule>
    <cfRule type="colorScale" priority="222">
      <colorScale>
        <cfvo type="min"/>
        <cfvo type="percentile" val="50"/>
        <cfvo type="max"/>
        <color rgb="FFF8696B"/>
        <color rgb="FFFFEB84"/>
        <color rgb="FF63BE7B"/>
      </colorScale>
    </cfRule>
    <cfRule type="expression" dxfId="153" priority="223">
      <formula>#REF!="Seleccione"</formula>
    </cfRule>
    <cfRule type="expression" dxfId="152" priority="224">
      <formula>#REF!="ESTIMACIÓN"</formula>
    </cfRule>
    <cfRule type="expression" dxfId="151" priority="225">
      <formula>#REF!="SI"</formula>
    </cfRule>
    <cfRule type="expression" dxfId="150" priority="226">
      <formula>OR(#REF!="NO",#REF!="NO")</formula>
    </cfRule>
  </conditionalFormatting>
  <conditionalFormatting sqref="O1476">
    <cfRule type="cellIs" dxfId="149" priority="213" operator="lessThan">
      <formula>0</formula>
    </cfRule>
    <cfRule type="colorScale" priority="214">
      <colorScale>
        <cfvo type="min"/>
        <cfvo type="max"/>
        <color rgb="FFFCFCFF"/>
        <color rgb="FF63BE7B"/>
      </colorScale>
    </cfRule>
    <cfRule type="colorScale" priority="215">
      <colorScale>
        <cfvo type="min"/>
        <cfvo type="percentile" val="50"/>
        <cfvo type="max"/>
        <color rgb="FFF8696B"/>
        <color rgb="FFFFEB84"/>
        <color rgb="FF63BE7B"/>
      </colorScale>
    </cfRule>
    <cfRule type="expression" dxfId="148" priority="216">
      <formula>#REF!="Seleccione"</formula>
    </cfRule>
    <cfRule type="expression" dxfId="147" priority="217">
      <formula>#REF!="ESTIMACIÓN"</formula>
    </cfRule>
    <cfRule type="expression" dxfId="146" priority="218">
      <formula>#REF!="SI"</formula>
    </cfRule>
    <cfRule type="expression" dxfId="145" priority="219">
      <formula>OR(#REF!="NO",#REF!="NO")</formula>
    </cfRule>
  </conditionalFormatting>
  <conditionalFormatting sqref="O1455">
    <cfRule type="cellIs" dxfId="144" priority="206" operator="lessThan">
      <formula>0</formula>
    </cfRule>
    <cfRule type="colorScale" priority="207">
      <colorScale>
        <cfvo type="min"/>
        <cfvo type="max"/>
        <color rgb="FFFCFCFF"/>
        <color rgb="FF63BE7B"/>
      </colorScale>
    </cfRule>
    <cfRule type="colorScale" priority="208">
      <colorScale>
        <cfvo type="min"/>
        <cfvo type="percentile" val="50"/>
        <cfvo type="max"/>
        <color rgb="FFF8696B"/>
        <color rgb="FFFFEB84"/>
        <color rgb="FF63BE7B"/>
      </colorScale>
    </cfRule>
    <cfRule type="expression" dxfId="143" priority="209">
      <formula>#REF!="Seleccione"</formula>
    </cfRule>
    <cfRule type="expression" dxfId="142" priority="210">
      <formula>#REF!="ESTIMACIÓN"</formula>
    </cfRule>
    <cfRule type="expression" dxfId="141" priority="211">
      <formula>#REF!="SI"</formula>
    </cfRule>
    <cfRule type="expression" dxfId="140" priority="212">
      <formula>OR(#REF!="NO",#REF!="NO")</formula>
    </cfRule>
  </conditionalFormatting>
  <conditionalFormatting sqref="O1434">
    <cfRule type="cellIs" dxfId="139" priority="199" operator="lessThan">
      <formula>0</formula>
    </cfRule>
    <cfRule type="colorScale" priority="200">
      <colorScale>
        <cfvo type="min"/>
        <cfvo type="max"/>
        <color rgb="FFFCFCFF"/>
        <color rgb="FF63BE7B"/>
      </colorScale>
    </cfRule>
    <cfRule type="colorScale" priority="201">
      <colorScale>
        <cfvo type="min"/>
        <cfvo type="percentile" val="50"/>
        <cfvo type="max"/>
        <color rgb="FFF8696B"/>
        <color rgb="FFFFEB84"/>
        <color rgb="FF63BE7B"/>
      </colorScale>
    </cfRule>
    <cfRule type="expression" dxfId="138" priority="202">
      <formula>#REF!="Seleccione"</formula>
    </cfRule>
    <cfRule type="expression" dxfId="137" priority="203">
      <formula>#REF!="ESTIMACIÓN"</formula>
    </cfRule>
    <cfRule type="expression" dxfId="136" priority="204">
      <formula>#REF!="SI"</formula>
    </cfRule>
    <cfRule type="expression" dxfId="135" priority="205">
      <formula>OR(#REF!="NO",#REF!="NO")</formula>
    </cfRule>
  </conditionalFormatting>
  <conditionalFormatting sqref="O1413">
    <cfRule type="cellIs" dxfId="134" priority="192" operator="lessThan">
      <formula>0</formula>
    </cfRule>
    <cfRule type="colorScale" priority="193">
      <colorScale>
        <cfvo type="min"/>
        <cfvo type="max"/>
        <color rgb="FFFCFCFF"/>
        <color rgb="FF63BE7B"/>
      </colorScale>
    </cfRule>
    <cfRule type="colorScale" priority="194">
      <colorScale>
        <cfvo type="min"/>
        <cfvo type="percentile" val="50"/>
        <cfvo type="max"/>
        <color rgb="FFF8696B"/>
        <color rgb="FFFFEB84"/>
        <color rgb="FF63BE7B"/>
      </colorScale>
    </cfRule>
    <cfRule type="expression" dxfId="133" priority="195">
      <formula>#REF!="Seleccione"</formula>
    </cfRule>
    <cfRule type="expression" dxfId="132" priority="196">
      <formula>#REF!="ESTIMACIÓN"</formula>
    </cfRule>
    <cfRule type="expression" dxfId="131" priority="197">
      <formula>#REF!="SI"</formula>
    </cfRule>
    <cfRule type="expression" dxfId="130" priority="198">
      <formula>OR(#REF!="NO",#REF!="NO")</formula>
    </cfRule>
  </conditionalFormatting>
  <conditionalFormatting sqref="O1392">
    <cfRule type="cellIs" dxfId="129" priority="185" operator="lessThan">
      <formula>0</formula>
    </cfRule>
    <cfRule type="colorScale" priority="186">
      <colorScale>
        <cfvo type="min"/>
        <cfvo type="max"/>
        <color rgb="FFFCFCFF"/>
        <color rgb="FF63BE7B"/>
      </colorScale>
    </cfRule>
    <cfRule type="colorScale" priority="187">
      <colorScale>
        <cfvo type="min"/>
        <cfvo type="percentile" val="50"/>
        <cfvo type="max"/>
        <color rgb="FFF8696B"/>
        <color rgb="FFFFEB84"/>
        <color rgb="FF63BE7B"/>
      </colorScale>
    </cfRule>
    <cfRule type="expression" dxfId="128" priority="188">
      <formula>#REF!="Seleccione"</formula>
    </cfRule>
    <cfRule type="expression" dxfId="127" priority="189">
      <formula>#REF!="ESTIMACIÓN"</formula>
    </cfRule>
    <cfRule type="expression" dxfId="126" priority="190">
      <formula>#REF!="SI"</formula>
    </cfRule>
    <cfRule type="expression" dxfId="125" priority="191">
      <formula>OR(#REF!="NO",#REF!="NO")</formula>
    </cfRule>
  </conditionalFormatting>
  <conditionalFormatting sqref="O1372">
    <cfRule type="cellIs" dxfId="124" priority="178" operator="lessThan">
      <formula>0</formula>
    </cfRule>
    <cfRule type="colorScale" priority="179">
      <colorScale>
        <cfvo type="min"/>
        <cfvo type="max"/>
        <color rgb="FFFCFCFF"/>
        <color rgb="FF63BE7B"/>
      </colorScale>
    </cfRule>
    <cfRule type="colorScale" priority="180">
      <colorScale>
        <cfvo type="min"/>
        <cfvo type="percentile" val="50"/>
        <cfvo type="max"/>
        <color rgb="FFF8696B"/>
        <color rgb="FFFFEB84"/>
        <color rgb="FF63BE7B"/>
      </colorScale>
    </cfRule>
    <cfRule type="expression" dxfId="123" priority="181">
      <formula>#REF!="Seleccione"</formula>
    </cfRule>
    <cfRule type="expression" dxfId="122" priority="182">
      <formula>#REF!="ESTIMACIÓN"</formula>
    </cfRule>
    <cfRule type="expression" dxfId="121" priority="183">
      <formula>#REF!="SI"</formula>
    </cfRule>
    <cfRule type="expression" dxfId="120" priority="184">
      <formula>OR(#REF!="NO",#REF!="NO")</formula>
    </cfRule>
  </conditionalFormatting>
  <conditionalFormatting sqref="O1351">
    <cfRule type="cellIs" dxfId="119" priority="171" operator="lessThan">
      <formula>0</formula>
    </cfRule>
    <cfRule type="colorScale" priority="172">
      <colorScale>
        <cfvo type="min"/>
        <cfvo type="max"/>
        <color rgb="FFFCFCFF"/>
        <color rgb="FF63BE7B"/>
      </colorScale>
    </cfRule>
    <cfRule type="colorScale" priority="173">
      <colorScale>
        <cfvo type="min"/>
        <cfvo type="percentile" val="50"/>
        <cfvo type="max"/>
        <color rgb="FFF8696B"/>
        <color rgb="FFFFEB84"/>
        <color rgb="FF63BE7B"/>
      </colorScale>
    </cfRule>
    <cfRule type="expression" dxfId="118" priority="174">
      <formula>#REF!="Seleccione"</formula>
    </cfRule>
    <cfRule type="expression" dxfId="117" priority="175">
      <formula>#REF!="ESTIMACIÓN"</formula>
    </cfRule>
    <cfRule type="expression" dxfId="116" priority="176">
      <formula>#REF!="SI"</formula>
    </cfRule>
    <cfRule type="expression" dxfId="115" priority="177">
      <formula>OR(#REF!="NO",#REF!="NO")</formula>
    </cfRule>
  </conditionalFormatting>
  <conditionalFormatting sqref="O1331">
    <cfRule type="cellIs" dxfId="114" priority="164" operator="lessThan">
      <formula>0</formula>
    </cfRule>
    <cfRule type="colorScale" priority="165">
      <colorScale>
        <cfvo type="min"/>
        <cfvo type="max"/>
        <color rgb="FFFCFCFF"/>
        <color rgb="FF63BE7B"/>
      </colorScale>
    </cfRule>
    <cfRule type="colorScale" priority="166">
      <colorScale>
        <cfvo type="min"/>
        <cfvo type="percentile" val="50"/>
        <cfvo type="max"/>
        <color rgb="FFF8696B"/>
        <color rgb="FFFFEB84"/>
        <color rgb="FF63BE7B"/>
      </colorScale>
    </cfRule>
    <cfRule type="expression" dxfId="113" priority="167">
      <formula>#REF!="Seleccione"</formula>
    </cfRule>
    <cfRule type="expression" dxfId="112" priority="168">
      <formula>#REF!="ESTIMACIÓN"</formula>
    </cfRule>
    <cfRule type="expression" dxfId="111" priority="169">
      <formula>#REF!="SI"</formula>
    </cfRule>
    <cfRule type="expression" dxfId="110" priority="170">
      <formula>OR(#REF!="NO",#REF!="NO")</formula>
    </cfRule>
  </conditionalFormatting>
  <conditionalFormatting sqref="O1311">
    <cfRule type="cellIs" dxfId="109" priority="157" operator="lessThan">
      <formula>0</formula>
    </cfRule>
    <cfRule type="colorScale" priority="158">
      <colorScale>
        <cfvo type="min"/>
        <cfvo type="max"/>
        <color rgb="FFFCFCFF"/>
        <color rgb="FF63BE7B"/>
      </colorScale>
    </cfRule>
    <cfRule type="colorScale" priority="159">
      <colorScale>
        <cfvo type="min"/>
        <cfvo type="percentile" val="50"/>
        <cfvo type="max"/>
        <color rgb="FFF8696B"/>
        <color rgb="FFFFEB84"/>
        <color rgb="FF63BE7B"/>
      </colorScale>
    </cfRule>
    <cfRule type="expression" dxfId="108" priority="160">
      <formula>#REF!="Seleccione"</formula>
    </cfRule>
    <cfRule type="expression" dxfId="107" priority="161">
      <formula>#REF!="ESTIMACIÓN"</formula>
    </cfRule>
    <cfRule type="expression" dxfId="106" priority="162">
      <formula>#REF!="SI"</formula>
    </cfRule>
    <cfRule type="expression" dxfId="105" priority="163">
      <formula>OR(#REF!="NO",#REF!="NO")</formula>
    </cfRule>
  </conditionalFormatting>
  <conditionalFormatting sqref="D1650">
    <cfRule type="expression" dxfId="104" priority="152">
      <formula>$H$1="Seleccione"</formula>
    </cfRule>
    <cfRule type="expression" dxfId="103" priority="153">
      <formula>OR(#REF!="NO",#REF!="NO")</formula>
    </cfRule>
  </conditionalFormatting>
  <conditionalFormatting sqref="N1650">
    <cfRule type="expression" dxfId="102" priority="154">
      <formula>OR(#REF!="NO",#REF!="NO")</formula>
    </cfRule>
    <cfRule type="expression" dxfId="101" priority="155">
      <formula>#REF!="Seleccione"</formula>
    </cfRule>
  </conditionalFormatting>
  <conditionalFormatting sqref="E1665">
    <cfRule type="cellIs" dxfId="100" priority="145" operator="lessThan">
      <formula>0</formula>
    </cfRule>
    <cfRule type="colorScale" priority="146">
      <colorScale>
        <cfvo type="min"/>
        <cfvo type="max"/>
        <color rgb="FFFCFCFF"/>
        <color rgb="FF63BE7B"/>
      </colorScale>
    </cfRule>
    <cfRule type="colorScale" priority="147">
      <colorScale>
        <cfvo type="min"/>
        <cfvo type="percentile" val="50"/>
        <cfvo type="max"/>
        <color rgb="FFF8696B"/>
        <color rgb="FFFFEB84"/>
        <color rgb="FF63BE7B"/>
      </colorScale>
    </cfRule>
    <cfRule type="expression" dxfId="99" priority="148">
      <formula>#REF!="Seleccione"</formula>
    </cfRule>
    <cfRule type="expression" dxfId="98" priority="149">
      <formula>#REF!="ESTIMACIÓN"</formula>
    </cfRule>
    <cfRule type="expression" dxfId="97" priority="150">
      <formula>#REF!="SI"</formula>
    </cfRule>
    <cfRule type="expression" dxfId="96" priority="151">
      <formula>OR(#REF!="NO",#REF!="NO")</formula>
    </cfRule>
  </conditionalFormatting>
  <conditionalFormatting sqref="O1665">
    <cfRule type="cellIs" dxfId="95" priority="138" operator="lessThan">
      <formula>0</formula>
    </cfRule>
    <cfRule type="colorScale" priority="139">
      <colorScale>
        <cfvo type="min"/>
        <cfvo type="max"/>
        <color rgb="FFFCFCFF"/>
        <color rgb="FF63BE7B"/>
      </colorScale>
    </cfRule>
    <cfRule type="colorScale" priority="140">
      <colorScale>
        <cfvo type="min"/>
        <cfvo type="percentile" val="50"/>
        <cfvo type="max"/>
        <color rgb="FFF8696B"/>
        <color rgb="FFFFEB84"/>
        <color rgb="FF63BE7B"/>
      </colorScale>
    </cfRule>
    <cfRule type="expression" dxfId="94" priority="141">
      <formula>#REF!="Seleccione"</formula>
    </cfRule>
    <cfRule type="expression" dxfId="93" priority="142">
      <formula>#REF!="ESTIMACIÓN"</formula>
    </cfRule>
    <cfRule type="expression" dxfId="92" priority="143">
      <formula>#REF!="SI"</formula>
    </cfRule>
    <cfRule type="expression" dxfId="91" priority="144">
      <formula>OR(#REF!="NO",#REF!="NO")</formula>
    </cfRule>
  </conditionalFormatting>
  <conditionalFormatting sqref="D2641">
    <cfRule type="expression" dxfId="90" priority="129">
      <formula>$H$1="Seleccione"</formula>
    </cfRule>
    <cfRule type="expression" dxfId="89" priority="130">
      <formula>OR(#REF!="NO",#REF!="NO")</formula>
    </cfRule>
  </conditionalFormatting>
  <conditionalFormatting sqref="E2656">
    <cfRule type="cellIs" dxfId="88" priority="131" operator="lessThan">
      <formula>0</formula>
    </cfRule>
    <cfRule type="colorScale" priority="132">
      <colorScale>
        <cfvo type="min"/>
        <cfvo type="max"/>
        <color rgb="FFFCFCFF"/>
        <color rgb="FF63BE7B"/>
      </colorScale>
    </cfRule>
    <cfRule type="colorScale" priority="133">
      <colorScale>
        <cfvo type="min"/>
        <cfvo type="percentile" val="50"/>
        <cfvo type="max"/>
        <color rgb="FFF8696B"/>
        <color rgb="FFFFEB84"/>
        <color rgb="FF63BE7B"/>
      </colorScale>
    </cfRule>
    <cfRule type="expression" dxfId="87" priority="134">
      <formula>#REF!="Seleccione"</formula>
    </cfRule>
    <cfRule type="expression" dxfId="86" priority="135">
      <formula>#REF!="ESTIMACIÓN"</formula>
    </cfRule>
    <cfRule type="expression" dxfId="85" priority="136">
      <formula>#REF!="SI"</formula>
    </cfRule>
    <cfRule type="expression" dxfId="84" priority="137">
      <formula>OR(#REF!="NO",#REF!="NO")</formula>
    </cfRule>
  </conditionalFormatting>
  <conditionalFormatting sqref="D2661">
    <cfRule type="expression" dxfId="83" priority="102">
      <formula>$H$1="Seleccione"</formula>
    </cfRule>
    <cfRule type="expression" dxfId="82" priority="103">
      <formula>OR(#REF!="NO",#REF!="NO")</formula>
    </cfRule>
  </conditionalFormatting>
  <conditionalFormatting sqref="E2676">
    <cfRule type="cellIs" dxfId="81" priority="104" operator="lessThan">
      <formula>0</formula>
    </cfRule>
    <cfRule type="colorScale" priority="105">
      <colorScale>
        <cfvo type="min"/>
        <cfvo type="max"/>
        <color rgb="FFFCFCFF"/>
        <color rgb="FF63BE7B"/>
      </colorScale>
    </cfRule>
    <cfRule type="colorScale" priority="106">
      <colorScale>
        <cfvo type="min"/>
        <cfvo type="percentile" val="50"/>
        <cfvo type="max"/>
        <color rgb="FFF8696B"/>
        <color rgb="FFFFEB84"/>
        <color rgb="FF63BE7B"/>
      </colorScale>
    </cfRule>
    <cfRule type="expression" dxfId="80" priority="107">
      <formula>#REF!="Seleccione"</formula>
    </cfRule>
    <cfRule type="expression" dxfId="79" priority="108">
      <formula>#REF!="ESTIMACIÓN"</formula>
    </cfRule>
    <cfRule type="expression" dxfId="78" priority="109">
      <formula>#REF!="SI"</formula>
    </cfRule>
    <cfRule type="expression" dxfId="77" priority="110">
      <formula>OR(#REF!="NO",#REF!="NO")</formula>
    </cfRule>
  </conditionalFormatting>
  <conditionalFormatting sqref="D2681">
    <cfRule type="expression" dxfId="76" priority="93">
      <formula>$H$1="Seleccione"</formula>
    </cfRule>
    <cfRule type="expression" dxfId="75" priority="94">
      <formula>OR(#REF!="NO",#REF!="NO")</formula>
    </cfRule>
  </conditionalFormatting>
  <conditionalFormatting sqref="E2696">
    <cfRule type="cellIs" dxfId="74" priority="95" operator="lessThan">
      <formula>0</formula>
    </cfRule>
    <cfRule type="colorScale" priority="96">
      <colorScale>
        <cfvo type="min"/>
        <cfvo type="max"/>
        <color rgb="FFFCFCFF"/>
        <color rgb="FF63BE7B"/>
      </colorScale>
    </cfRule>
    <cfRule type="colorScale" priority="97">
      <colorScale>
        <cfvo type="min"/>
        <cfvo type="percentile" val="50"/>
        <cfvo type="max"/>
        <color rgb="FFF8696B"/>
        <color rgb="FFFFEB84"/>
        <color rgb="FF63BE7B"/>
      </colorScale>
    </cfRule>
    <cfRule type="expression" dxfId="73" priority="98">
      <formula>#REF!="Seleccione"</formula>
    </cfRule>
    <cfRule type="expression" dxfId="72" priority="99">
      <formula>#REF!="ESTIMACIÓN"</formula>
    </cfRule>
    <cfRule type="expression" dxfId="71" priority="100">
      <formula>#REF!="SI"</formula>
    </cfRule>
    <cfRule type="expression" dxfId="70" priority="101">
      <formula>OR(#REF!="NO",#REF!="NO")</formula>
    </cfRule>
  </conditionalFormatting>
  <conditionalFormatting sqref="D2701">
    <cfRule type="expression" dxfId="69" priority="84">
      <formula>$H$1="Seleccione"</formula>
    </cfRule>
    <cfRule type="expression" dxfId="68" priority="85">
      <formula>OR(#REF!="NO",#REF!="NO")</formula>
    </cfRule>
  </conditionalFormatting>
  <conditionalFormatting sqref="E2716">
    <cfRule type="cellIs" dxfId="67" priority="86" operator="lessThan">
      <formula>0</formula>
    </cfRule>
    <cfRule type="colorScale" priority="87">
      <colorScale>
        <cfvo type="min"/>
        <cfvo type="max"/>
        <color rgb="FFFCFCFF"/>
        <color rgb="FF63BE7B"/>
      </colorScale>
    </cfRule>
    <cfRule type="colorScale" priority="88">
      <colorScale>
        <cfvo type="min"/>
        <cfvo type="percentile" val="50"/>
        <cfvo type="max"/>
        <color rgb="FFF8696B"/>
        <color rgb="FFFFEB84"/>
        <color rgb="FF63BE7B"/>
      </colorScale>
    </cfRule>
    <cfRule type="expression" dxfId="66" priority="89">
      <formula>#REF!="Seleccione"</formula>
    </cfRule>
    <cfRule type="expression" dxfId="65" priority="90">
      <formula>#REF!="ESTIMACIÓN"</formula>
    </cfRule>
    <cfRule type="expression" dxfId="64" priority="91">
      <formula>#REF!="SI"</formula>
    </cfRule>
    <cfRule type="expression" dxfId="63" priority="92">
      <formula>OR(#REF!="NO",#REF!="NO")</formula>
    </cfRule>
  </conditionalFormatting>
  <conditionalFormatting sqref="D2721">
    <cfRule type="expression" dxfId="62" priority="75">
      <formula>$H$1="Seleccione"</formula>
    </cfRule>
    <cfRule type="expression" dxfId="61" priority="76">
      <formula>OR(#REF!="NO",#REF!="NO")</formula>
    </cfRule>
  </conditionalFormatting>
  <conditionalFormatting sqref="E2736">
    <cfRule type="cellIs" dxfId="60" priority="77" operator="lessThan">
      <formula>0</formula>
    </cfRule>
    <cfRule type="colorScale" priority="78">
      <colorScale>
        <cfvo type="min"/>
        <cfvo type="max"/>
        <color rgb="FFFCFCFF"/>
        <color rgb="FF63BE7B"/>
      </colorScale>
    </cfRule>
    <cfRule type="colorScale" priority="79">
      <colorScale>
        <cfvo type="min"/>
        <cfvo type="percentile" val="50"/>
        <cfvo type="max"/>
        <color rgb="FFF8696B"/>
        <color rgb="FFFFEB84"/>
        <color rgb="FF63BE7B"/>
      </colorScale>
    </cfRule>
    <cfRule type="expression" dxfId="59" priority="80">
      <formula>#REF!="Seleccione"</formula>
    </cfRule>
    <cfRule type="expression" dxfId="58" priority="81">
      <formula>#REF!="ESTIMACIÓN"</formula>
    </cfRule>
    <cfRule type="expression" dxfId="57" priority="82">
      <formula>#REF!="SI"</formula>
    </cfRule>
    <cfRule type="expression" dxfId="56" priority="83">
      <formula>OR(#REF!="NO",#REF!="NO")</formula>
    </cfRule>
  </conditionalFormatting>
  <conditionalFormatting sqref="D2741">
    <cfRule type="expression" dxfId="55" priority="66">
      <formula>$H$1="Seleccione"</formula>
    </cfRule>
    <cfRule type="expression" dxfId="54" priority="67">
      <formula>OR(#REF!="NO",#REF!="NO")</formula>
    </cfRule>
  </conditionalFormatting>
  <conditionalFormatting sqref="E2756">
    <cfRule type="cellIs" dxfId="53" priority="68" operator="lessThan">
      <formula>0</formula>
    </cfRule>
    <cfRule type="colorScale" priority="69">
      <colorScale>
        <cfvo type="min"/>
        <cfvo type="max"/>
        <color rgb="FFFCFCFF"/>
        <color rgb="FF63BE7B"/>
      </colorScale>
    </cfRule>
    <cfRule type="colorScale" priority="70">
      <colorScale>
        <cfvo type="min"/>
        <cfvo type="percentile" val="50"/>
        <cfvo type="max"/>
        <color rgb="FFF8696B"/>
        <color rgb="FFFFEB84"/>
        <color rgb="FF63BE7B"/>
      </colorScale>
    </cfRule>
    <cfRule type="expression" dxfId="52" priority="71">
      <formula>#REF!="Seleccione"</formula>
    </cfRule>
    <cfRule type="expression" dxfId="51" priority="72">
      <formula>#REF!="ESTIMACIÓN"</formula>
    </cfRule>
    <cfRule type="expression" dxfId="50" priority="73">
      <formula>#REF!="SI"</formula>
    </cfRule>
    <cfRule type="expression" dxfId="49" priority="74">
      <formula>OR(#REF!="NO",#REF!="NO")</formula>
    </cfRule>
  </conditionalFormatting>
  <conditionalFormatting sqref="N2741">
    <cfRule type="expression" dxfId="48" priority="57">
      <formula>$H$1="Seleccione"</formula>
    </cfRule>
    <cfRule type="expression" dxfId="47" priority="58">
      <formula>OR(#REF!="NO",#REF!="NO")</formula>
    </cfRule>
  </conditionalFormatting>
  <conditionalFormatting sqref="O2756">
    <cfRule type="cellIs" dxfId="46" priority="59" operator="lessThan">
      <formula>0</formula>
    </cfRule>
    <cfRule type="colorScale" priority="60">
      <colorScale>
        <cfvo type="min"/>
        <cfvo type="max"/>
        <color rgb="FFFCFCFF"/>
        <color rgb="FF63BE7B"/>
      </colorScale>
    </cfRule>
    <cfRule type="colorScale" priority="61">
      <colorScale>
        <cfvo type="min"/>
        <cfvo type="percentile" val="50"/>
        <cfvo type="max"/>
        <color rgb="FFF8696B"/>
        <color rgb="FFFFEB84"/>
        <color rgb="FF63BE7B"/>
      </colorScale>
    </cfRule>
    <cfRule type="expression" dxfId="45" priority="62">
      <formula>#REF!="Seleccione"</formula>
    </cfRule>
    <cfRule type="expression" dxfId="44" priority="63">
      <formula>#REF!="ESTIMACIÓN"</formula>
    </cfRule>
    <cfRule type="expression" dxfId="43" priority="64">
      <formula>#REF!="SI"</formula>
    </cfRule>
    <cfRule type="expression" dxfId="42" priority="65">
      <formula>OR(#REF!="NO",#REF!="NO")</formula>
    </cfRule>
  </conditionalFormatting>
  <conditionalFormatting sqref="N2721">
    <cfRule type="expression" dxfId="41" priority="48">
      <formula>$H$1="Seleccione"</formula>
    </cfRule>
    <cfRule type="expression" dxfId="40" priority="49">
      <formula>OR(#REF!="NO",#REF!="NO")</formula>
    </cfRule>
  </conditionalFormatting>
  <conditionalFormatting sqref="O2736">
    <cfRule type="cellIs" dxfId="39" priority="50" operator="lessThan">
      <formula>0</formula>
    </cfRule>
    <cfRule type="colorScale" priority="51">
      <colorScale>
        <cfvo type="min"/>
        <cfvo type="max"/>
        <color rgb="FFFCFCFF"/>
        <color rgb="FF63BE7B"/>
      </colorScale>
    </cfRule>
    <cfRule type="colorScale" priority="52">
      <colorScale>
        <cfvo type="min"/>
        <cfvo type="percentile" val="50"/>
        <cfvo type="max"/>
        <color rgb="FFF8696B"/>
        <color rgb="FFFFEB84"/>
        <color rgb="FF63BE7B"/>
      </colorScale>
    </cfRule>
    <cfRule type="expression" dxfId="38" priority="53">
      <formula>#REF!="Seleccione"</formula>
    </cfRule>
    <cfRule type="expression" dxfId="37" priority="54">
      <formula>#REF!="ESTIMACIÓN"</formula>
    </cfRule>
    <cfRule type="expression" dxfId="36" priority="55">
      <formula>#REF!="SI"</formula>
    </cfRule>
    <cfRule type="expression" dxfId="35" priority="56">
      <formula>OR(#REF!="NO",#REF!="NO")</formula>
    </cfRule>
  </conditionalFormatting>
  <conditionalFormatting sqref="N2701">
    <cfRule type="expression" dxfId="34" priority="39">
      <formula>$H$1="Seleccione"</formula>
    </cfRule>
    <cfRule type="expression" dxfId="33" priority="40">
      <formula>OR(#REF!="NO",#REF!="NO")</formula>
    </cfRule>
  </conditionalFormatting>
  <conditionalFormatting sqref="O2716">
    <cfRule type="cellIs" dxfId="32" priority="41" operator="lessThan">
      <formula>0</formula>
    </cfRule>
    <cfRule type="colorScale" priority="42">
      <colorScale>
        <cfvo type="min"/>
        <cfvo type="max"/>
        <color rgb="FFFCFCFF"/>
        <color rgb="FF63BE7B"/>
      </colorScale>
    </cfRule>
    <cfRule type="colorScale" priority="43">
      <colorScale>
        <cfvo type="min"/>
        <cfvo type="percentile" val="50"/>
        <cfvo type="max"/>
        <color rgb="FFF8696B"/>
        <color rgb="FFFFEB84"/>
        <color rgb="FF63BE7B"/>
      </colorScale>
    </cfRule>
    <cfRule type="expression" dxfId="31" priority="44">
      <formula>#REF!="Seleccione"</formula>
    </cfRule>
    <cfRule type="expression" dxfId="30" priority="45">
      <formula>#REF!="ESTIMACIÓN"</formula>
    </cfRule>
    <cfRule type="expression" dxfId="29" priority="46">
      <formula>#REF!="SI"</formula>
    </cfRule>
    <cfRule type="expression" dxfId="28" priority="47">
      <formula>OR(#REF!="NO",#REF!="NO")</formula>
    </cfRule>
  </conditionalFormatting>
  <conditionalFormatting sqref="N2681">
    <cfRule type="expression" dxfId="27" priority="30">
      <formula>$H$1="Seleccione"</formula>
    </cfRule>
    <cfRule type="expression" dxfId="26" priority="31">
      <formula>OR(#REF!="NO",#REF!="NO")</formula>
    </cfRule>
  </conditionalFormatting>
  <conditionalFormatting sqref="O2696">
    <cfRule type="cellIs" dxfId="25" priority="32" operator="lessThan">
      <formula>0</formula>
    </cfRule>
    <cfRule type="colorScale" priority="33">
      <colorScale>
        <cfvo type="min"/>
        <cfvo type="max"/>
        <color rgb="FFFCFCFF"/>
        <color rgb="FF63BE7B"/>
      </colorScale>
    </cfRule>
    <cfRule type="colorScale" priority="34">
      <colorScale>
        <cfvo type="min"/>
        <cfvo type="percentile" val="50"/>
        <cfvo type="max"/>
        <color rgb="FFF8696B"/>
        <color rgb="FFFFEB84"/>
        <color rgb="FF63BE7B"/>
      </colorScale>
    </cfRule>
    <cfRule type="expression" dxfId="24" priority="35">
      <formula>#REF!="Seleccione"</formula>
    </cfRule>
    <cfRule type="expression" dxfId="23" priority="36">
      <formula>#REF!="ESTIMACIÓN"</formula>
    </cfRule>
    <cfRule type="expression" dxfId="22" priority="37">
      <formula>#REF!="SI"</formula>
    </cfRule>
    <cfRule type="expression" dxfId="21" priority="38">
      <formula>OR(#REF!="NO",#REF!="NO")</formula>
    </cfRule>
  </conditionalFormatting>
  <conditionalFormatting sqref="N2661">
    <cfRule type="expression" dxfId="20" priority="21">
      <formula>$H$1="Seleccione"</formula>
    </cfRule>
    <cfRule type="expression" dxfId="19" priority="22">
      <formula>OR(#REF!="NO",#REF!="NO")</formula>
    </cfRule>
  </conditionalFormatting>
  <conditionalFormatting sqref="O2676">
    <cfRule type="cellIs" dxfId="18" priority="23" operator="lessThan">
      <formula>0</formula>
    </cfRule>
    <cfRule type="colorScale" priority="24">
      <colorScale>
        <cfvo type="min"/>
        <cfvo type="max"/>
        <color rgb="FFFCFCFF"/>
        <color rgb="FF63BE7B"/>
      </colorScale>
    </cfRule>
    <cfRule type="colorScale" priority="25">
      <colorScale>
        <cfvo type="min"/>
        <cfvo type="percentile" val="50"/>
        <cfvo type="max"/>
        <color rgb="FFF8696B"/>
        <color rgb="FFFFEB84"/>
        <color rgb="FF63BE7B"/>
      </colorScale>
    </cfRule>
    <cfRule type="expression" dxfId="17" priority="26">
      <formula>#REF!="Seleccione"</formula>
    </cfRule>
    <cfRule type="expression" dxfId="16" priority="27">
      <formula>#REF!="ESTIMACIÓN"</formula>
    </cfRule>
    <cfRule type="expression" dxfId="15" priority="28">
      <formula>#REF!="SI"</formula>
    </cfRule>
    <cfRule type="expression" dxfId="14" priority="29">
      <formula>OR(#REF!="NO",#REF!="NO")</formula>
    </cfRule>
  </conditionalFormatting>
  <conditionalFormatting sqref="N2641">
    <cfRule type="expression" dxfId="13" priority="12">
      <formula>$H$1="Seleccione"</formula>
    </cfRule>
    <cfRule type="expression" dxfId="12" priority="13">
      <formula>OR(#REF!="NO",#REF!="NO")</formula>
    </cfRule>
  </conditionalFormatting>
  <conditionalFormatting sqref="O2656">
    <cfRule type="cellIs" dxfId="11" priority="14" operator="lessThan">
      <formula>0</formula>
    </cfRule>
    <cfRule type="colorScale" priority="15">
      <colorScale>
        <cfvo type="min"/>
        <cfvo type="max"/>
        <color rgb="FFFCFCFF"/>
        <color rgb="FF63BE7B"/>
      </colorScale>
    </cfRule>
    <cfRule type="colorScale" priority="16">
      <colorScale>
        <cfvo type="min"/>
        <cfvo type="percentile" val="50"/>
        <cfvo type="max"/>
        <color rgb="FFF8696B"/>
        <color rgb="FFFFEB84"/>
        <color rgb="FF63BE7B"/>
      </colorScale>
    </cfRule>
    <cfRule type="expression" dxfId="10" priority="17">
      <formula>#REF!="Seleccione"</formula>
    </cfRule>
    <cfRule type="expression" dxfId="9" priority="18">
      <formula>#REF!="ESTIMACIÓN"</formula>
    </cfRule>
    <cfRule type="expression" dxfId="8" priority="19">
      <formula>#REF!="SI"</formula>
    </cfRule>
    <cfRule type="expression" dxfId="7" priority="20">
      <formula>OR(#REF!="NO",#REF!="NO")</formula>
    </cfRule>
  </conditionalFormatting>
  <conditionalFormatting sqref="E2776">
    <cfRule type="cellIs" dxfId="6" priority="5" operator="lessThan">
      <formula>0</formula>
    </cfRule>
    <cfRule type="colorScale" priority="6">
      <colorScale>
        <cfvo type="min"/>
        <cfvo type="max"/>
        <color rgb="FFFCFCFF"/>
        <color rgb="FF63BE7B"/>
      </colorScale>
    </cfRule>
    <cfRule type="colorScale" priority="7">
      <colorScale>
        <cfvo type="min"/>
        <cfvo type="percentile" val="50"/>
        <cfvo type="max"/>
        <color rgb="FFF8696B"/>
        <color rgb="FFFFEB84"/>
        <color rgb="FF63BE7B"/>
      </colorScale>
    </cfRule>
    <cfRule type="expression" dxfId="5" priority="8">
      <formula>#REF!="Seleccione"</formula>
    </cfRule>
    <cfRule type="expression" dxfId="4" priority="9">
      <formula>#REF!="ESTIMACIÓN"</formula>
    </cfRule>
    <cfRule type="expression" dxfId="3" priority="10">
      <formula>#REF!="SI"</formula>
    </cfRule>
    <cfRule type="expression" dxfId="2" priority="11">
      <formula>OR(#REF!="NO",#REF!="NO")</formula>
    </cfRule>
  </conditionalFormatting>
  <conditionalFormatting sqref="D2761">
    <cfRule type="expression" dxfId="1" priority="1">
      <formula>$H$1="Seleccione"</formula>
    </cfRule>
  </conditionalFormatting>
  <conditionalFormatting sqref="D2761">
    <cfRule type="expression" dxfId="0" priority="2">
      <formula>OR(#REF!="NO",#REF!="NO")</formula>
    </cfRule>
  </conditionalFormatting>
  <pageMargins left="0.7" right="0.7" top="0.75" bottom="0.75" header="0.3" footer="0.3"/>
  <pageSetup paperSize="9" scale="1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F20E-8D8B-41E4-A9CB-E50D7B56C903}">
  <sheetPr codeName="Hoja11"/>
  <dimension ref="A6:R102"/>
  <sheetViews>
    <sheetView zoomScale="80" zoomScaleNormal="100" workbookViewId="0">
      <selection activeCell="A8" sqref="A8:F102"/>
    </sheetView>
  </sheetViews>
  <sheetFormatPr baseColWidth="10" defaultColWidth="11.42578125" defaultRowHeight="12.75"/>
  <cols>
    <col min="1" max="1" width="14.7109375" style="65" bestFit="1" customWidth="1"/>
    <col min="2" max="2" width="20.7109375" style="65" customWidth="1"/>
    <col min="3" max="4" width="11.42578125" style="65"/>
    <col min="5" max="5" width="14.7109375" style="65" bestFit="1" customWidth="1"/>
    <col min="6" max="6" width="20.7109375" style="65" customWidth="1"/>
    <col min="7" max="8" width="11.42578125" style="65"/>
    <col min="9" max="9" width="15.5703125" style="65" customWidth="1"/>
    <col min="10" max="10" width="15.7109375" style="65" bestFit="1" customWidth="1"/>
    <col min="11" max="11" width="17.42578125" style="65" customWidth="1"/>
    <col min="12" max="12" width="11.42578125" style="65"/>
    <col min="13" max="13" width="14.7109375" style="65" customWidth="1"/>
    <col min="14" max="15" width="17.28515625" style="65" customWidth="1"/>
    <col min="16" max="16384" width="11.42578125" style="65"/>
  </cols>
  <sheetData>
    <row r="6" spans="1:15">
      <c r="A6" s="64" t="s">
        <v>115</v>
      </c>
      <c r="I6" s="65" t="s">
        <v>405</v>
      </c>
    </row>
    <row r="7" spans="1:15">
      <c r="A7" s="64" t="s">
        <v>93</v>
      </c>
      <c r="E7" s="64" t="s">
        <v>116</v>
      </c>
    </row>
    <row r="8" spans="1:15" ht="30">
      <c r="A8" s="66" t="s">
        <v>95</v>
      </c>
      <c r="B8" s="66" t="s">
        <v>117</v>
      </c>
      <c r="E8" s="66" t="s">
        <v>95</v>
      </c>
      <c r="F8" s="66" t="s">
        <v>117</v>
      </c>
      <c r="I8" s="66" t="s">
        <v>95</v>
      </c>
      <c r="J8" s="66" t="s">
        <v>137</v>
      </c>
      <c r="K8" s="66" t="s">
        <v>406</v>
      </c>
      <c r="M8" s="66" t="s">
        <v>95</v>
      </c>
      <c r="N8" s="66" t="s">
        <v>137</v>
      </c>
      <c r="O8" s="66" t="s">
        <v>406</v>
      </c>
    </row>
    <row r="9" spans="1:15" ht="15">
      <c r="A9" s="67" t="s">
        <v>118</v>
      </c>
      <c r="B9" s="184">
        <v>0.10957500000000001</v>
      </c>
      <c r="C9" s="69"/>
      <c r="E9" s="70" t="s">
        <v>118</v>
      </c>
      <c r="F9" s="184">
        <f>B9</f>
        <v>0.10957500000000001</v>
      </c>
      <c r="I9" s="67" t="s">
        <v>118</v>
      </c>
      <c r="J9" s="68">
        <f>K9/365</f>
        <v>7.3335194520547944E-2</v>
      </c>
      <c r="K9" s="68">
        <v>26.767346</v>
      </c>
      <c r="M9" s="67" t="s">
        <v>122</v>
      </c>
      <c r="N9" s="68">
        <f t="shared" ref="N9:N14" si="0">O9/365</f>
        <v>6.9174980821917809E-2</v>
      </c>
      <c r="O9" s="68">
        <v>25.248868000000002</v>
      </c>
    </row>
    <row r="10" spans="1:15" ht="15">
      <c r="A10" s="67" t="s">
        <v>119</v>
      </c>
      <c r="B10" s="184">
        <v>0.10750700000000001</v>
      </c>
      <c r="C10" s="69"/>
      <c r="E10" s="70" t="s">
        <v>119</v>
      </c>
      <c r="F10" s="184">
        <f t="shared" ref="F10:F20" si="1">B10</f>
        <v>0.10750700000000001</v>
      </c>
      <c r="I10" s="67" t="s">
        <v>119</v>
      </c>
      <c r="J10" s="68">
        <f t="shared" ref="J10:J14" si="2">K10/365</f>
        <v>0.19099350136986301</v>
      </c>
      <c r="K10" s="68">
        <v>69.712627999999995</v>
      </c>
      <c r="M10" s="67" t="s">
        <v>123</v>
      </c>
      <c r="N10" s="68">
        <f t="shared" si="0"/>
        <v>0.17640144109589043</v>
      </c>
      <c r="O10" s="68">
        <v>64.386526000000003</v>
      </c>
    </row>
    <row r="11" spans="1:15" ht="15">
      <c r="A11" s="67" t="s">
        <v>120</v>
      </c>
      <c r="B11" s="184">
        <v>9.7009999999999999E-2</v>
      </c>
      <c r="C11" s="69"/>
      <c r="E11" s="70" t="s">
        <v>120</v>
      </c>
      <c r="F11" s="184">
        <f>B11</f>
        <v>9.7009999999999999E-2</v>
      </c>
      <c r="I11" s="67" t="s">
        <v>120</v>
      </c>
      <c r="J11" s="68">
        <f t="shared" si="2"/>
        <v>0.50484024109589043</v>
      </c>
      <c r="K11" s="68">
        <v>184.26668799999999</v>
      </c>
      <c r="M11" s="67" t="s">
        <v>124</v>
      </c>
      <c r="N11" s="68">
        <f t="shared" si="0"/>
        <v>0.46918940547945204</v>
      </c>
      <c r="O11" s="68">
        <v>171.254133</v>
      </c>
    </row>
    <row r="12" spans="1:15" ht="14.25">
      <c r="A12" s="67" t="s">
        <v>121</v>
      </c>
      <c r="B12" s="184">
        <v>8.6916999999999994E-2</v>
      </c>
      <c r="C12" s="71"/>
      <c r="E12" s="70" t="s">
        <v>121</v>
      </c>
      <c r="F12" s="184">
        <f t="shared" si="1"/>
        <v>8.6916999999999994E-2</v>
      </c>
      <c r="I12" s="67" t="s">
        <v>121</v>
      </c>
      <c r="J12" s="68">
        <f t="shared" si="2"/>
        <v>1.3487073561643836</v>
      </c>
      <c r="K12" s="68">
        <v>492.27818500000001</v>
      </c>
      <c r="M12" s="67" t="s">
        <v>125</v>
      </c>
      <c r="N12" s="68">
        <f t="shared" si="0"/>
        <v>1.1387778109589042</v>
      </c>
      <c r="O12" s="68">
        <v>415.65390100000002</v>
      </c>
    </row>
    <row r="13" spans="1:15" ht="14.25">
      <c r="A13" s="67" t="s">
        <v>122</v>
      </c>
      <c r="B13" s="184">
        <v>0.13778699999999999</v>
      </c>
      <c r="C13" s="71"/>
      <c r="E13" s="70" t="s">
        <v>122</v>
      </c>
      <c r="F13" s="68">
        <f t="shared" si="1"/>
        <v>0.13778699999999999</v>
      </c>
      <c r="I13" s="67" t="s">
        <v>407</v>
      </c>
      <c r="J13" s="68">
        <f t="shared" si="2"/>
        <v>7.527074128767123</v>
      </c>
      <c r="K13" s="68">
        <v>2747.3820569999998</v>
      </c>
      <c r="M13" s="67" t="s">
        <v>126</v>
      </c>
      <c r="N13" s="68">
        <f t="shared" si="0"/>
        <v>6.3997193616438359</v>
      </c>
      <c r="O13" s="68">
        <v>2335.897567</v>
      </c>
    </row>
    <row r="14" spans="1:15" ht="14.25">
      <c r="A14" s="67" t="s">
        <v>123</v>
      </c>
      <c r="B14" s="184">
        <v>0.13571900000000001</v>
      </c>
      <c r="C14" s="71"/>
      <c r="E14" s="70" t="s">
        <v>123</v>
      </c>
      <c r="F14" s="68">
        <f t="shared" si="1"/>
        <v>0.13571900000000001</v>
      </c>
      <c r="I14" s="67" t="s">
        <v>408</v>
      </c>
      <c r="J14" s="68">
        <f t="shared" si="2"/>
        <v>36.208825117808217</v>
      </c>
      <c r="K14" s="68">
        <v>13216.221168</v>
      </c>
      <c r="M14" s="67" t="s">
        <v>127</v>
      </c>
      <c r="N14" s="68">
        <f t="shared" si="0"/>
        <v>32.336030923287673</v>
      </c>
      <c r="O14" s="68">
        <v>11802.651287000001</v>
      </c>
    </row>
    <row r="15" spans="1:15" ht="14.25">
      <c r="A15" s="67" t="s">
        <v>124</v>
      </c>
      <c r="B15" s="184">
        <v>0.125223</v>
      </c>
      <c r="C15" s="71"/>
      <c r="E15" s="70" t="s">
        <v>124</v>
      </c>
      <c r="F15" s="68">
        <f t="shared" si="1"/>
        <v>0.125223</v>
      </c>
    </row>
    <row r="16" spans="1:15" ht="14.25">
      <c r="A16" s="67" t="s">
        <v>125</v>
      </c>
      <c r="B16" s="184">
        <v>0.11513</v>
      </c>
      <c r="C16" s="71"/>
      <c r="E16" s="70" t="s">
        <v>125</v>
      </c>
      <c r="F16" s="68">
        <f t="shared" si="1"/>
        <v>0.11513</v>
      </c>
    </row>
    <row r="17" spans="1:6" ht="14.25">
      <c r="A17" s="67" t="s">
        <v>126</v>
      </c>
      <c r="B17" s="184">
        <v>0.102885</v>
      </c>
      <c r="C17" s="71"/>
      <c r="E17" s="70" t="s">
        <v>126</v>
      </c>
      <c r="F17" s="68">
        <f t="shared" si="1"/>
        <v>0.102885</v>
      </c>
    </row>
    <row r="18" spans="1:6" ht="14.25">
      <c r="A18" s="67" t="s">
        <v>127</v>
      </c>
      <c r="B18" s="184">
        <v>9.4739000000000004E-2</v>
      </c>
      <c r="C18" s="71"/>
      <c r="E18" s="70" t="s">
        <v>127</v>
      </c>
      <c r="F18" s="68">
        <f t="shared" si="1"/>
        <v>9.4739000000000004E-2</v>
      </c>
    </row>
    <row r="19" spans="1:6" ht="14.25">
      <c r="A19" s="67" t="s">
        <v>407</v>
      </c>
      <c r="B19" s="184">
        <v>7.4672000000000002E-2</v>
      </c>
      <c r="C19" s="71"/>
      <c r="E19" s="67" t="s">
        <v>407</v>
      </c>
      <c r="F19" s="184">
        <f t="shared" si="1"/>
        <v>7.4672000000000002E-2</v>
      </c>
    </row>
    <row r="20" spans="1:6" ht="14.25">
      <c r="A20" s="67" t="s">
        <v>408</v>
      </c>
      <c r="B20" s="184">
        <v>6.6526000000000002E-2</v>
      </c>
      <c r="C20" s="71"/>
      <c r="E20" s="67" t="s">
        <v>408</v>
      </c>
      <c r="F20" s="184">
        <f t="shared" si="1"/>
        <v>6.6526000000000002E-2</v>
      </c>
    </row>
    <row r="22" spans="1:6">
      <c r="A22" s="64" t="s">
        <v>130</v>
      </c>
    </row>
    <row r="23" spans="1:6">
      <c r="A23" s="64" t="s">
        <v>93</v>
      </c>
      <c r="E23" s="64" t="s">
        <v>116</v>
      </c>
    </row>
    <row r="24" spans="1:6" ht="30">
      <c r="A24" s="66" t="s">
        <v>95</v>
      </c>
      <c r="B24" s="66" t="s">
        <v>117</v>
      </c>
      <c r="E24" s="66" t="s">
        <v>95</v>
      </c>
      <c r="F24" s="66" t="s">
        <v>117</v>
      </c>
    </row>
    <row r="25" spans="1:6" ht="14.25">
      <c r="A25" s="67" t="s">
        <v>118</v>
      </c>
      <c r="B25" s="184">
        <v>9.7392000000000006E-2</v>
      </c>
      <c r="E25" s="70" t="s">
        <v>118</v>
      </c>
      <c r="F25" s="68">
        <f>B25</f>
        <v>9.7392000000000006E-2</v>
      </c>
    </row>
    <row r="26" spans="1:6" ht="14.25">
      <c r="A26" s="67" t="s">
        <v>119</v>
      </c>
      <c r="B26" s="184">
        <v>9.5324000000000006E-2</v>
      </c>
      <c r="E26" s="70" t="s">
        <v>119</v>
      </c>
      <c r="F26" s="68">
        <f t="shared" ref="F26:F36" si="3">B26</f>
        <v>9.5324000000000006E-2</v>
      </c>
    </row>
    <row r="27" spans="1:6" ht="14.25">
      <c r="A27" s="67" t="s">
        <v>120</v>
      </c>
      <c r="B27" s="184">
        <v>8.6858000000000005E-2</v>
      </c>
      <c r="E27" s="70" t="s">
        <v>120</v>
      </c>
      <c r="F27" s="68">
        <f t="shared" si="3"/>
        <v>8.6858000000000005E-2</v>
      </c>
    </row>
    <row r="28" spans="1:6" ht="14.25">
      <c r="A28" s="67" t="s">
        <v>121</v>
      </c>
      <c r="B28" s="184">
        <v>8.2855999999999999E-2</v>
      </c>
      <c r="E28" s="70" t="s">
        <v>121</v>
      </c>
      <c r="F28" s="68">
        <f t="shared" si="3"/>
        <v>8.2855999999999999E-2</v>
      </c>
    </row>
    <row r="29" spans="1:6" ht="14.25">
      <c r="A29" s="67" t="s">
        <v>122</v>
      </c>
      <c r="B29" s="184">
        <v>0.12560499999999999</v>
      </c>
      <c r="E29" s="70" t="s">
        <v>122</v>
      </c>
      <c r="F29" s="68">
        <f t="shared" si="3"/>
        <v>0.12560499999999999</v>
      </c>
    </row>
    <row r="30" spans="1:6" ht="14.25">
      <c r="A30" s="67" t="s">
        <v>123</v>
      </c>
      <c r="B30" s="184">
        <v>0.12353699999999999</v>
      </c>
      <c r="E30" s="70" t="s">
        <v>123</v>
      </c>
      <c r="F30" s="68">
        <f t="shared" si="3"/>
        <v>0.12353699999999999</v>
      </c>
    </row>
    <row r="31" spans="1:6" ht="14.25">
      <c r="A31" s="67" t="s">
        <v>124</v>
      </c>
      <c r="B31" s="184">
        <v>0.11507000000000001</v>
      </c>
      <c r="E31" s="70" t="s">
        <v>124</v>
      </c>
      <c r="F31" s="68">
        <f t="shared" si="3"/>
        <v>0.11507000000000001</v>
      </c>
    </row>
    <row r="32" spans="1:6" ht="14.25">
      <c r="A32" s="67" t="s">
        <v>125</v>
      </c>
      <c r="B32" s="184">
        <v>0.111069</v>
      </c>
      <c r="E32" s="70" t="s">
        <v>125</v>
      </c>
      <c r="F32" s="68">
        <f t="shared" si="3"/>
        <v>0.111069</v>
      </c>
    </row>
    <row r="33" spans="1:6" ht="14.25">
      <c r="A33" s="67" t="s">
        <v>126</v>
      </c>
      <c r="B33" s="184">
        <v>0.10187</v>
      </c>
      <c r="E33" s="70" t="s">
        <v>126</v>
      </c>
      <c r="F33" s="68">
        <f t="shared" si="3"/>
        <v>0.10187</v>
      </c>
    </row>
    <row r="34" spans="1:6" ht="14.25">
      <c r="A34" s="67" t="s">
        <v>127</v>
      </c>
      <c r="B34" s="184">
        <v>9.3724000000000002E-2</v>
      </c>
      <c r="E34" s="70" t="s">
        <v>127</v>
      </c>
      <c r="F34" s="68">
        <f t="shared" si="3"/>
        <v>9.3724000000000002E-2</v>
      </c>
    </row>
    <row r="35" spans="1:6" ht="14.25">
      <c r="A35" s="67" t="s">
        <v>407</v>
      </c>
      <c r="B35" s="184">
        <v>7.3657E-2</v>
      </c>
      <c r="E35" s="67" t="s">
        <v>407</v>
      </c>
      <c r="F35" s="68">
        <f t="shared" si="3"/>
        <v>7.3657E-2</v>
      </c>
    </row>
    <row r="36" spans="1:6" ht="14.25">
      <c r="A36" s="67" t="s">
        <v>408</v>
      </c>
      <c r="B36" s="184">
        <v>6.5511E-2</v>
      </c>
      <c r="E36" s="67" t="s">
        <v>408</v>
      </c>
      <c r="F36" s="68">
        <f t="shared" si="3"/>
        <v>6.5511E-2</v>
      </c>
    </row>
    <row r="38" spans="1:6">
      <c r="A38" s="64" t="s">
        <v>131</v>
      </c>
    </row>
    <row r="39" spans="1:6">
      <c r="A39" s="64" t="s">
        <v>93</v>
      </c>
      <c r="E39" s="64" t="s">
        <v>116</v>
      </c>
    </row>
    <row r="40" spans="1:6" ht="30">
      <c r="A40" s="66" t="s">
        <v>95</v>
      </c>
      <c r="B40" s="66" t="s">
        <v>117</v>
      </c>
      <c r="E40" s="66" t="s">
        <v>95</v>
      </c>
      <c r="F40" s="66" t="s">
        <v>117</v>
      </c>
    </row>
    <row r="41" spans="1:6" ht="14.25">
      <c r="A41" s="67" t="s">
        <v>118</v>
      </c>
      <c r="B41" s="184">
        <v>8.7239999999999998E-2</v>
      </c>
      <c r="E41" s="70" t="s">
        <v>118</v>
      </c>
      <c r="F41" s="68">
        <f>B41</f>
        <v>8.7239999999999998E-2</v>
      </c>
    </row>
    <row r="42" spans="1:6" ht="14.25">
      <c r="A42" s="67" t="s">
        <v>119</v>
      </c>
      <c r="B42" s="184">
        <v>8.5171999999999998E-2</v>
      </c>
      <c r="E42" s="70" t="s">
        <v>119</v>
      </c>
      <c r="F42" s="68">
        <f t="shared" ref="F42:F52" si="4">B42</f>
        <v>8.5171999999999998E-2</v>
      </c>
    </row>
    <row r="43" spans="1:6" ht="14.25">
      <c r="A43" s="67" t="s">
        <v>120</v>
      </c>
      <c r="B43" s="184">
        <v>7.7720999999999998E-2</v>
      </c>
      <c r="E43" s="70" t="s">
        <v>120</v>
      </c>
      <c r="F43" s="68">
        <f t="shared" si="4"/>
        <v>7.7720999999999998E-2</v>
      </c>
    </row>
    <row r="44" spans="1:6" ht="14.25">
      <c r="A44" s="67" t="s">
        <v>121</v>
      </c>
      <c r="B44" s="184">
        <v>7.4733999999999995E-2</v>
      </c>
      <c r="E44" s="70" t="s">
        <v>121</v>
      </c>
      <c r="F44" s="68">
        <f t="shared" si="4"/>
        <v>7.4733999999999995E-2</v>
      </c>
    </row>
    <row r="45" spans="1:6" ht="14.25">
      <c r="A45" s="67" t="s">
        <v>122</v>
      </c>
      <c r="B45" s="184">
        <v>0.115452</v>
      </c>
      <c r="E45" s="70" t="s">
        <v>122</v>
      </c>
      <c r="F45" s="68">
        <f t="shared" si="4"/>
        <v>0.115452</v>
      </c>
    </row>
    <row r="46" spans="1:6" ht="14.25">
      <c r="A46" s="67" t="s">
        <v>123</v>
      </c>
      <c r="B46" s="184">
        <v>0.113384</v>
      </c>
      <c r="E46" s="70" t="s">
        <v>123</v>
      </c>
      <c r="F46" s="68">
        <f t="shared" si="4"/>
        <v>0.113384</v>
      </c>
    </row>
    <row r="47" spans="1:6" ht="14.25">
      <c r="A47" s="67" t="s">
        <v>124</v>
      </c>
      <c r="B47" s="184">
        <v>0.105933</v>
      </c>
      <c r="E47" s="70" t="s">
        <v>124</v>
      </c>
      <c r="F47" s="68">
        <f t="shared" si="4"/>
        <v>0.105933</v>
      </c>
    </row>
    <row r="48" spans="1:6" ht="14.25">
      <c r="A48" s="67" t="s">
        <v>125</v>
      </c>
      <c r="B48" s="184">
        <v>0.102947</v>
      </c>
      <c r="E48" s="70" t="s">
        <v>125</v>
      </c>
      <c r="F48" s="68">
        <f t="shared" si="4"/>
        <v>0.102947</v>
      </c>
    </row>
    <row r="49" spans="1:18" ht="14.25">
      <c r="A49" s="67" t="s">
        <v>126</v>
      </c>
      <c r="B49" s="184">
        <v>0.100855</v>
      </c>
      <c r="E49" s="70" t="s">
        <v>126</v>
      </c>
      <c r="F49" s="68">
        <f t="shared" si="4"/>
        <v>0.100855</v>
      </c>
    </row>
    <row r="50" spans="1:18" ht="14.25">
      <c r="A50" s="67" t="s">
        <v>127</v>
      </c>
      <c r="B50" s="184">
        <v>9.2709E-2</v>
      </c>
      <c r="E50" s="70" t="s">
        <v>127</v>
      </c>
      <c r="F50" s="68">
        <f t="shared" si="4"/>
        <v>9.2709E-2</v>
      </c>
    </row>
    <row r="51" spans="1:18" ht="14.25">
      <c r="A51" s="67" t="s">
        <v>407</v>
      </c>
      <c r="B51" s="184">
        <v>7.2641999999999998E-2</v>
      </c>
      <c r="E51" s="67" t="s">
        <v>407</v>
      </c>
      <c r="F51" s="68">
        <f t="shared" si="4"/>
        <v>7.2641999999999998E-2</v>
      </c>
    </row>
    <row r="52" spans="1:18" ht="14.25">
      <c r="A52" s="67" t="s">
        <v>408</v>
      </c>
      <c r="B52" s="184">
        <v>6.4495999999999998E-2</v>
      </c>
      <c r="E52" s="67" t="s">
        <v>408</v>
      </c>
      <c r="F52" s="68">
        <f t="shared" si="4"/>
        <v>6.4495999999999998E-2</v>
      </c>
    </row>
    <row r="54" spans="1:18" ht="13.5" thickBot="1">
      <c r="A54" s="193"/>
      <c r="B54" s="193"/>
      <c r="C54" s="193"/>
      <c r="D54" s="193"/>
      <c r="E54" s="193"/>
      <c r="F54" s="193"/>
      <c r="G54" s="193"/>
      <c r="H54" s="193"/>
      <c r="I54" s="193"/>
      <c r="J54" s="193"/>
      <c r="K54" s="193"/>
      <c r="L54" s="193"/>
      <c r="M54" s="193"/>
      <c r="N54" s="193"/>
      <c r="O54" s="193"/>
      <c r="P54" s="193"/>
      <c r="Q54" s="193"/>
      <c r="R54" s="193"/>
    </row>
    <row r="56" spans="1:18">
      <c r="A56" s="64" t="s">
        <v>73</v>
      </c>
      <c r="I56" s="65" t="s">
        <v>438</v>
      </c>
    </row>
    <row r="57" spans="1:18">
      <c r="A57" s="64" t="s">
        <v>93</v>
      </c>
      <c r="E57" s="64" t="s">
        <v>116</v>
      </c>
    </row>
    <row r="58" spans="1:18" ht="30">
      <c r="A58" s="66" t="s">
        <v>95</v>
      </c>
      <c r="B58" s="66" t="s">
        <v>117</v>
      </c>
      <c r="E58" s="66" t="s">
        <v>95</v>
      </c>
      <c r="F58" s="66" t="s">
        <v>117</v>
      </c>
      <c r="I58" s="66" t="s">
        <v>95</v>
      </c>
      <c r="J58" s="66" t="s">
        <v>137</v>
      </c>
      <c r="K58" s="66" t="s">
        <v>406</v>
      </c>
      <c r="M58" s="66" t="s">
        <v>95</v>
      </c>
      <c r="N58" s="66" t="s">
        <v>137</v>
      </c>
      <c r="O58" s="66" t="s">
        <v>406</v>
      </c>
    </row>
    <row r="59" spans="1:18" ht="15">
      <c r="A59" s="67" t="s">
        <v>118</v>
      </c>
      <c r="B59" s="184">
        <v>9.0021000000000004E-2</v>
      </c>
      <c r="C59" s="69"/>
      <c r="E59" s="70" t="s">
        <v>118</v>
      </c>
      <c r="F59" s="68">
        <f>B59</f>
        <v>9.0021000000000004E-2</v>
      </c>
      <c r="I59" s="67" t="s">
        <v>118</v>
      </c>
      <c r="J59" s="68">
        <f>K59/365</f>
        <v>0.78566396164383556</v>
      </c>
      <c r="K59" s="68">
        <v>286.76734599999997</v>
      </c>
      <c r="M59" s="67" t="s">
        <v>122</v>
      </c>
      <c r="N59" s="68">
        <f t="shared" ref="N59:N64" si="5">O59/365</f>
        <v>0.78566396164383556</v>
      </c>
      <c r="O59" s="68">
        <v>286.76734599999997</v>
      </c>
    </row>
    <row r="60" spans="1:18" ht="15">
      <c r="A60" s="67" t="s">
        <v>119</v>
      </c>
      <c r="B60" s="184">
        <v>8.6035E-2</v>
      </c>
      <c r="C60" s="69"/>
      <c r="E60" s="70" t="s">
        <v>119</v>
      </c>
      <c r="F60" s="68">
        <f>B60</f>
        <v>8.6035E-2</v>
      </c>
      <c r="I60" s="67" t="s">
        <v>119</v>
      </c>
      <c r="J60" s="68">
        <f t="shared" ref="J60:J64" si="6">K60/365</f>
        <v>0.90332226849315067</v>
      </c>
      <c r="K60" s="68">
        <v>329.712628</v>
      </c>
      <c r="M60" s="67" t="s">
        <v>123</v>
      </c>
      <c r="N60" s="68">
        <f t="shared" si="5"/>
        <v>0.90332226849315067</v>
      </c>
      <c r="O60" s="68">
        <v>329.712628</v>
      </c>
    </row>
    <row r="61" spans="1:18" ht="15">
      <c r="A61" s="67" t="s">
        <v>120</v>
      </c>
      <c r="B61" s="184">
        <v>8.1811999999999996E-2</v>
      </c>
      <c r="C61" s="69"/>
      <c r="E61" s="70" t="s">
        <v>120</v>
      </c>
      <c r="F61" s="68">
        <f>B61</f>
        <v>8.1811999999999996E-2</v>
      </c>
      <c r="I61" s="67" t="s">
        <v>120</v>
      </c>
      <c r="J61" s="68">
        <f t="shared" si="6"/>
        <v>1.217169008219178</v>
      </c>
      <c r="K61" s="68">
        <v>444.26668799999999</v>
      </c>
      <c r="M61" s="67" t="s">
        <v>124</v>
      </c>
      <c r="N61" s="68">
        <f t="shared" si="5"/>
        <v>1.217169008219178</v>
      </c>
      <c r="O61" s="68">
        <v>444.26668799999999</v>
      </c>
    </row>
    <row r="62" spans="1:18" ht="14.25">
      <c r="A62" s="67" t="s">
        <v>121</v>
      </c>
      <c r="B62" s="184">
        <v>8.4145999999999999E-2</v>
      </c>
      <c r="C62" s="71"/>
      <c r="E62" s="70" t="s">
        <v>121</v>
      </c>
      <c r="F62" s="68">
        <f>B62</f>
        <v>8.4145999999999999E-2</v>
      </c>
      <c r="I62" s="67" t="s">
        <v>121</v>
      </c>
      <c r="J62" s="68">
        <f t="shared" si="6"/>
        <v>2.0610361232876713</v>
      </c>
      <c r="K62" s="68">
        <v>752.27818500000001</v>
      </c>
      <c r="M62" s="67" t="s">
        <v>125</v>
      </c>
      <c r="N62" s="68">
        <f t="shared" si="5"/>
        <v>2.0610361232876713</v>
      </c>
      <c r="O62" s="68">
        <v>752.27818500000001</v>
      </c>
    </row>
    <row r="63" spans="1:18" ht="14.25">
      <c r="A63" s="67" t="s">
        <v>122</v>
      </c>
      <c r="B63" s="184">
        <v>0.11823400000000001</v>
      </c>
      <c r="C63" s="71"/>
      <c r="E63" s="70" t="s">
        <v>122</v>
      </c>
      <c r="F63" s="68">
        <f t="shared" ref="F63:F70" si="7">B63</f>
        <v>0.11823400000000001</v>
      </c>
      <c r="I63" s="67" t="s">
        <v>128</v>
      </c>
      <c r="J63" s="68">
        <f t="shared" si="6"/>
        <v>8.2120056356164373</v>
      </c>
      <c r="K63" s="68">
        <v>2997.3820569999998</v>
      </c>
      <c r="M63" s="67" t="s">
        <v>126</v>
      </c>
      <c r="N63" s="68">
        <f t="shared" si="5"/>
        <v>8.2120056356164373</v>
      </c>
      <c r="O63" s="68">
        <v>2997.3820569999998</v>
      </c>
    </row>
    <row r="64" spans="1:18" ht="14.25">
      <c r="A64" s="67" t="s">
        <v>123</v>
      </c>
      <c r="B64" s="184">
        <v>0.114247</v>
      </c>
      <c r="C64" s="71"/>
      <c r="E64" s="70" t="s">
        <v>123</v>
      </c>
      <c r="F64" s="68">
        <f t="shared" si="7"/>
        <v>0.114247</v>
      </c>
      <c r="I64" s="67" t="s">
        <v>129</v>
      </c>
      <c r="J64" s="68">
        <f t="shared" si="6"/>
        <v>36.893757627397264</v>
      </c>
      <c r="K64" s="68">
        <v>13466.221534</v>
      </c>
      <c r="M64" s="67" t="s">
        <v>127</v>
      </c>
      <c r="N64" s="68">
        <f t="shared" si="5"/>
        <v>36.893757627397264</v>
      </c>
      <c r="O64" s="68">
        <v>13466.221534</v>
      </c>
    </row>
    <row r="65" spans="1:15" ht="14.25">
      <c r="A65" s="67" t="s">
        <v>124</v>
      </c>
      <c r="B65" s="184">
        <v>0.110025</v>
      </c>
      <c r="C65" s="71"/>
      <c r="E65" s="70" t="s">
        <v>124</v>
      </c>
      <c r="F65" s="68">
        <f t="shared" si="7"/>
        <v>0.110025</v>
      </c>
    </row>
    <row r="66" spans="1:15" ht="14.25">
      <c r="A66" s="67" t="s">
        <v>125</v>
      </c>
      <c r="B66" s="184">
        <v>0.112358</v>
      </c>
      <c r="C66" s="71"/>
      <c r="E66" s="70" t="s">
        <v>125</v>
      </c>
      <c r="F66" s="68">
        <f t="shared" si="7"/>
        <v>0.112358</v>
      </c>
    </row>
    <row r="67" spans="1:15" ht="14.25">
      <c r="A67" s="67" t="s">
        <v>126</v>
      </c>
      <c r="B67" s="184">
        <v>0.108976</v>
      </c>
      <c r="C67" s="71"/>
      <c r="E67" s="70" t="s">
        <v>126</v>
      </c>
      <c r="F67" s="68">
        <f t="shared" si="7"/>
        <v>0.108976</v>
      </c>
    </row>
    <row r="68" spans="1:15" ht="14.25">
      <c r="A68" s="67" t="s">
        <v>127</v>
      </c>
      <c r="B68" s="184">
        <v>0.10187599999999999</v>
      </c>
      <c r="C68" s="71"/>
      <c r="E68" s="70" t="s">
        <v>127</v>
      </c>
      <c r="F68" s="68">
        <f t="shared" si="7"/>
        <v>0.10187599999999999</v>
      </c>
    </row>
    <row r="69" spans="1:15" ht="14.25">
      <c r="A69" s="67" t="s">
        <v>407</v>
      </c>
      <c r="B69" s="184">
        <v>8.0764000000000002E-2</v>
      </c>
      <c r="C69" s="71"/>
      <c r="E69" s="67" t="s">
        <v>407</v>
      </c>
      <c r="F69" s="68">
        <f t="shared" si="7"/>
        <v>8.0764000000000002E-2</v>
      </c>
    </row>
    <row r="70" spans="1:15" ht="14.25">
      <c r="A70" s="67" t="s">
        <v>408</v>
      </c>
      <c r="B70" s="184">
        <v>7.3663000000000006E-2</v>
      </c>
      <c r="C70" s="71"/>
      <c r="E70" s="67" t="s">
        <v>408</v>
      </c>
      <c r="F70" s="68">
        <f t="shared" si="7"/>
        <v>7.3663000000000006E-2</v>
      </c>
    </row>
    <row r="72" spans="1:15">
      <c r="A72" s="64" t="s">
        <v>74</v>
      </c>
      <c r="I72" s="65" t="s">
        <v>438</v>
      </c>
    </row>
    <row r="73" spans="1:15">
      <c r="A73" s="64" t="s">
        <v>93</v>
      </c>
      <c r="E73" s="64" t="s">
        <v>116</v>
      </c>
    </row>
    <row r="74" spans="1:15" ht="30">
      <c r="A74" s="66" t="s">
        <v>95</v>
      </c>
      <c r="B74" s="66" t="s">
        <v>117</v>
      </c>
      <c r="E74" s="66" t="s">
        <v>95</v>
      </c>
      <c r="F74" s="66" t="s">
        <v>117</v>
      </c>
      <c r="I74" s="66" t="s">
        <v>95</v>
      </c>
      <c r="J74" s="66" t="s">
        <v>137</v>
      </c>
      <c r="K74" s="66" t="s">
        <v>406</v>
      </c>
      <c r="M74" s="66" t="s">
        <v>95</v>
      </c>
      <c r="N74" s="66" t="s">
        <v>137</v>
      </c>
      <c r="O74" s="66" t="s">
        <v>406</v>
      </c>
    </row>
    <row r="75" spans="1:15" ht="14.25">
      <c r="A75" s="67" t="s">
        <v>118</v>
      </c>
      <c r="B75" s="184">
        <v>8.2915000000000003E-2</v>
      </c>
      <c r="E75" s="70" t="s">
        <v>118</v>
      </c>
      <c r="F75" s="68">
        <f t="shared" ref="F75:F86" si="8">B75</f>
        <v>8.2915000000000003E-2</v>
      </c>
      <c r="I75" s="67" t="s">
        <v>118</v>
      </c>
      <c r="J75" s="68">
        <f>K75/365</f>
        <v>0.4021023178082192</v>
      </c>
      <c r="K75" s="68">
        <v>146.767346</v>
      </c>
      <c r="M75" s="67" t="s">
        <v>122</v>
      </c>
      <c r="N75" s="68">
        <f t="shared" ref="N75:N80" si="9">O75/365</f>
        <v>0.4021023178082192</v>
      </c>
      <c r="O75" s="68">
        <v>146.767346</v>
      </c>
    </row>
    <row r="76" spans="1:15" ht="14.25">
      <c r="A76" s="67" t="s">
        <v>119</v>
      </c>
      <c r="B76" s="184">
        <v>8.0766000000000004E-2</v>
      </c>
      <c r="E76" s="70" t="s">
        <v>119</v>
      </c>
      <c r="F76" s="68">
        <f t="shared" si="8"/>
        <v>8.0766000000000004E-2</v>
      </c>
      <c r="I76" s="67" t="s">
        <v>119</v>
      </c>
      <c r="J76" s="68">
        <f t="shared" ref="J76:J80" si="10">K76/365</f>
        <v>0.51976062465753425</v>
      </c>
      <c r="K76" s="68">
        <v>189.712628</v>
      </c>
      <c r="M76" s="67" t="s">
        <v>123</v>
      </c>
      <c r="N76" s="68">
        <f t="shared" si="9"/>
        <v>0.51976062465753425</v>
      </c>
      <c r="O76" s="68">
        <v>189.712628</v>
      </c>
    </row>
    <row r="77" spans="1:15" ht="14.25">
      <c r="A77" s="67" t="s">
        <v>120</v>
      </c>
      <c r="B77" s="184">
        <v>7.6065999999999995E-2</v>
      </c>
      <c r="E77" s="70" t="s">
        <v>120</v>
      </c>
      <c r="F77" s="68">
        <f t="shared" si="8"/>
        <v>7.6065999999999995E-2</v>
      </c>
      <c r="I77" s="67" t="s">
        <v>120</v>
      </c>
      <c r="J77" s="68">
        <f t="shared" si="10"/>
        <v>0.83360736438356164</v>
      </c>
      <c r="K77" s="68">
        <v>304.26668799999999</v>
      </c>
      <c r="M77" s="67" t="s">
        <v>124</v>
      </c>
      <c r="N77" s="68">
        <f t="shared" si="9"/>
        <v>0.83360736438356164</v>
      </c>
      <c r="O77" s="68">
        <v>304.26668799999999</v>
      </c>
    </row>
    <row r="78" spans="1:15" ht="14.25">
      <c r="A78" s="67" t="s">
        <v>121</v>
      </c>
      <c r="B78" s="184">
        <v>8.0958000000000002E-2</v>
      </c>
      <c r="E78" s="70" t="s">
        <v>121</v>
      </c>
      <c r="F78" s="68">
        <f t="shared" si="8"/>
        <v>8.0958000000000002E-2</v>
      </c>
      <c r="I78" s="67" t="s">
        <v>121</v>
      </c>
      <c r="J78" s="68">
        <f t="shared" si="10"/>
        <v>1.5815840684931508</v>
      </c>
      <c r="K78" s="68">
        <v>577.27818500000001</v>
      </c>
      <c r="M78" s="67" t="s">
        <v>125</v>
      </c>
      <c r="N78" s="68">
        <f t="shared" si="9"/>
        <v>1.5815840684931508</v>
      </c>
      <c r="O78" s="68">
        <v>577.27818500000001</v>
      </c>
    </row>
    <row r="79" spans="1:15" ht="14.25">
      <c r="A79" s="67" t="s">
        <v>122</v>
      </c>
      <c r="B79" s="184">
        <v>0.111127</v>
      </c>
      <c r="E79" s="70" t="s">
        <v>122</v>
      </c>
      <c r="F79" s="68">
        <f t="shared" si="8"/>
        <v>0.111127</v>
      </c>
      <c r="I79" s="67" t="s">
        <v>128</v>
      </c>
      <c r="J79" s="68">
        <f t="shared" si="10"/>
        <v>7.7051563205479443</v>
      </c>
      <c r="K79" s="68">
        <v>2812.3820569999998</v>
      </c>
      <c r="M79" s="67" t="s">
        <v>126</v>
      </c>
      <c r="N79" s="68">
        <f t="shared" si="9"/>
        <v>7.7051563205479443</v>
      </c>
      <c r="O79" s="68">
        <v>2812.3820569999998</v>
      </c>
    </row>
    <row r="80" spans="1:15" ht="14.25">
      <c r="A80" s="67" t="s">
        <v>123</v>
      </c>
      <c r="B80" s="184">
        <v>0.10897800000000001</v>
      </c>
      <c r="E80" s="70" t="s">
        <v>123</v>
      </c>
      <c r="F80" s="68">
        <f t="shared" si="8"/>
        <v>0.10897800000000001</v>
      </c>
      <c r="I80" s="67" t="s">
        <v>129</v>
      </c>
      <c r="J80" s="68">
        <f t="shared" si="10"/>
        <v>36.386908312328771</v>
      </c>
      <c r="K80" s="68">
        <v>13281.221534</v>
      </c>
      <c r="M80" s="67" t="s">
        <v>127</v>
      </c>
      <c r="N80" s="68">
        <f t="shared" si="9"/>
        <v>36.386908312328771</v>
      </c>
      <c r="O80" s="68">
        <v>13281.221534</v>
      </c>
    </row>
    <row r="81" spans="1:15" ht="14.25">
      <c r="A81" s="67" t="s">
        <v>124</v>
      </c>
      <c r="B81" s="184">
        <v>0.104279</v>
      </c>
      <c r="E81" s="70" t="s">
        <v>124</v>
      </c>
      <c r="F81" s="68">
        <f t="shared" si="8"/>
        <v>0.104279</v>
      </c>
    </row>
    <row r="82" spans="1:15" ht="14.25">
      <c r="A82" s="67" t="s">
        <v>125</v>
      </c>
      <c r="B82" s="184">
        <v>0.10917</v>
      </c>
      <c r="E82" s="70" t="s">
        <v>125</v>
      </c>
      <c r="F82" s="68">
        <f t="shared" si="8"/>
        <v>0.10917</v>
      </c>
    </row>
    <row r="83" spans="1:15" ht="14.25">
      <c r="A83" s="67" t="s">
        <v>126</v>
      </c>
      <c r="B83" s="184">
        <v>0.10841099999999999</v>
      </c>
      <c r="E83" s="70" t="s">
        <v>126</v>
      </c>
      <c r="F83" s="68">
        <f t="shared" si="8"/>
        <v>0.10841099999999999</v>
      </c>
    </row>
    <row r="84" spans="1:15" ht="14.25">
      <c r="A84" s="67" t="s">
        <v>127</v>
      </c>
      <c r="B84" s="184">
        <v>9.9020999999999998E-2</v>
      </c>
      <c r="E84" s="70" t="s">
        <v>127</v>
      </c>
      <c r="F84" s="68">
        <f t="shared" si="8"/>
        <v>9.9020999999999998E-2</v>
      </c>
    </row>
    <row r="85" spans="1:15" ht="14.25">
      <c r="A85" s="67" t="s">
        <v>407</v>
      </c>
      <c r="B85" s="184">
        <v>8.0198000000000005E-2</v>
      </c>
      <c r="E85" s="67" t="s">
        <v>407</v>
      </c>
      <c r="F85" s="68">
        <f t="shared" si="8"/>
        <v>8.0198000000000005E-2</v>
      </c>
    </row>
    <row r="86" spans="1:15" ht="14.25">
      <c r="A86" s="67" t="s">
        <v>408</v>
      </c>
      <c r="B86" s="184">
        <v>7.0808999999999997E-2</v>
      </c>
      <c r="E86" s="67" t="s">
        <v>408</v>
      </c>
      <c r="F86" s="68">
        <f t="shared" si="8"/>
        <v>7.0808999999999997E-2</v>
      </c>
    </row>
    <row r="88" spans="1:15">
      <c r="A88" s="64" t="s">
        <v>75</v>
      </c>
      <c r="I88" s="65" t="s">
        <v>438</v>
      </c>
    </row>
    <row r="89" spans="1:15">
      <c r="A89" s="64" t="s">
        <v>93</v>
      </c>
      <c r="E89" s="64" t="s">
        <v>116</v>
      </c>
    </row>
    <row r="90" spans="1:15" ht="30">
      <c r="A90" s="66" t="s">
        <v>95</v>
      </c>
      <c r="B90" s="66" t="s">
        <v>117</v>
      </c>
      <c r="E90" s="66" t="s">
        <v>95</v>
      </c>
      <c r="F90" s="66" t="s">
        <v>117</v>
      </c>
      <c r="I90" s="66" t="s">
        <v>95</v>
      </c>
      <c r="J90" s="66" t="s">
        <v>137</v>
      </c>
      <c r="K90" s="66" t="s">
        <v>406</v>
      </c>
      <c r="M90" s="66" t="s">
        <v>95</v>
      </c>
      <c r="N90" s="66" t="s">
        <v>137</v>
      </c>
      <c r="O90" s="66" t="s">
        <v>406</v>
      </c>
    </row>
    <row r="91" spans="1:15" ht="14.25">
      <c r="A91" s="67" t="s">
        <v>118</v>
      </c>
      <c r="B91" s="184">
        <v>7.7473E-2</v>
      </c>
      <c r="E91" s="70" t="s">
        <v>118</v>
      </c>
      <c r="F91" s="68">
        <f t="shared" ref="F91:F102" si="11">B91</f>
        <v>7.7473E-2</v>
      </c>
      <c r="I91" s="67" t="s">
        <v>118</v>
      </c>
      <c r="J91" s="68">
        <f>K91/365</f>
        <v>0.2925132767123288</v>
      </c>
      <c r="K91" s="68">
        <v>106.767346</v>
      </c>
      <c r="M91" s="67" t="s">
        <v>122</v>
      </c>
      <c r="N91" s="68">
        <f t="shared" ref="N91:N96" si="12">O91/365</f>
        <v>0.2925132767123288</v>
      </c>
      <c r="O91" s="68">
        <v>106.767346</v>
      </c>
    </row>
    <row r="92" spans="1:15" ht="14.25">
      <c r="A92" s="67" t="s">
        <v>119</v>
      </c>
      <c r="B92" s="184">
        <v>7.6238E-2</v>
      </c>
      <c r="E92" s="70" t="s">
        <v>119</v>
      </c>
      <c r="F92" s="68">
        <f t="shared" si="11"/>
        <v>7.6238E-2</v>
      </c>
      <c r="I92" s="67" t="s">
        <v>119</v>
      </c>
      <c r="J92" s="68">
        <f t="shared" ref="J92:J96" si="13">K92/365</f>
        <v>0.41017158356164385</v>
      </c>
      <c r="K92" s="68">
        <v>149.712628</v>
      </c>
      <c r="M92" s="67" t="s">
        <v>123</v>
      </c>
      <c r="N92" s="68">
        <f t="shared" si="12"/>
        <v>0.41017158356164385</v>
      </c>
      <c r="O92" s="68">
        <v>149.712628</v>
      </c>
    </row>
    <row r="93" spans="1:15" ht="14.25">
      <c r="A93" s="67" t="s">
        <v>120</v>
      </c>
      <c r="B93" s="184">
        <v>7.2847999999999996E-2</v>
      </c>
      <c r="E93" s="70" t="s">
        <v>120</v>
      </c>
      <c r="F93" s="68">
        <f t="shared" si="11"/>
        <v>7.2847999999999996E-2</v>
      </c>
      <c r="I93" s="67" t="s">
        <v>120</v>
      </c>
      <c r="J93" s="68">
        <f t="shared" si="13"/>
        <v>0.72401832328767124</v>
      </c>
      <c r="K93" s="68">
        <v>264.26668799999999</v>
      </c>
      <c r="M93" s="67" t="s">
        <v>124</v>
      </c>
      <c r="N93" s="68">
        <f t="shared" si="12"/>
        <v>0.72401832328767124</v>
      </c>
      <c r="O93" s="68">
        <v>264.26668799999999</v>
      </c>
    </row>
    <row r="94" spans="1:15" ht="14.25">
      <c r="A94" s="67" t="s">
        <v>121</v>
      </c>
      <c r="B94" s="184">
        <v>7.5394000000000003E-2</v>
      </c>
      <c r="E94" s="70" t="s">
        <v>121</v>
      </c>
      <c r="F94" s="68">
        <f t="shared" si="11"/>
        <v>7.5394000000000003E-2</v>
      </c>
      <c r="I94" s="67" t="s">
        <v>121</v>
      </c>
      <c r="J94" s="68">
        <f t="shared" si="13"/>
        <v>1.5404881780821917</v>
      </c>
      <c r="K94" s="68">
        <v>562.27818500000001</v>
      </c>
      <c r="M94" s="67" t="s">
        <v>125</v>
      </c>
      <c r="N94" s="68">
        <f t="shared" si="12"/>
        <v>1.5404881780821917</v>
      </c>
      <c r="O94" s="68">
        <v>562.27818500000001</v>
      </c>
    </row>
    <row r="95" spans="1:15" ht="14.25">
      <c r="A95" s="67" t="s">
        <v>122</v>
      </c>
      <c r="B95" s="184">
        <v>0.105686</v>
      </c>
      <c r="E95" s="70" t="s">
        <v>122</v>
      </c>
      <c r="F95" s="68">
        <f t="shared" si="11"/>
        <v>0.105686</v>
      </c>
      <c r="I95" s="67" t="s">
        <v>128</v>
      </c>
      <c r="J95" s="68">
        <f t="shared" si="13"/>
        <v>7.636663169863013</v>
      </c>
      <c r="K95" s="68">
        <v>2787.3820569999998</v>
      </c>
      <c r="M95" s="67" t="s">
        <v>126</v>
      </c>
      <c r="N95" s="68">
        <f t="shared" si="12"/>
        <v>7.636663169863013</v>
      </c>
      <c r="O95" s="68">
        <v>2787.3820569999998</v>
      </c>
    </row>
    <row r="96" spans="1:15" ht="14.25">
      <c r="A96" s="67" t="s">
        <v>123</v>
      </c>
      <c r="B96" s="184">
        <v>0.10445</v>
      </c>
      <c r="E96" s="70" t="s">
        <v>123</v>
      </c>
      <c r="F96" s="68">
        <f t="shared" si="11"/>
        <v>0.10445</v>
      </c>
      <c r="I96" s="67" t="s">
        <v>129</v>
      </c>
      <c r="J96" s="68">
        <f t="shared" si="13"/>
        <v>36.318415161643834</v>
      </c>
      <c r="K96" s="68">
        <v>13256.221534</v>
      </c>
      <c r="M96" s="67" t="s">
        <v>127</v>
      </c>
      <c r="N96" s="68">
        <f t="shared" si="12"/>
        <v>36.318415161643834</v>
      </c>
      <c r="O96" s="68">
        <v>13256.221534</v>
      </c>
    </row>
    <row r="97" spans="1:6" ht="14.25">
      <c r="A97" s="67" t="s">
        <v>124</v>
      </c>
      <c r="B97" s="184">
        <v>0.10106</v>
      </c>
      <c r="E97" s="70" t="s">
        <v>124</v>
      </c>
      <c r="F97" s="68">
        <f t="shared" si="11"/>
        <v>0.10106</v>
      </c>
    </row>
    <row r="98" spans="1:6" ht="14.25">
      <c r="A98" s="67" t="s">
        <v>125</v>
      </c>
      <c r="B98" s="184">
        <v>0.103607</v>
      </c>
      <c r="E98" s="70" t="s">
        <v>125</v>
      </c>
      <c r="F98" s="68">
        <f t="shared" si="11"/>
        <v>0.103607</v>
      </c>
    </row>
    <row r="99" spans="1:6" ht="14.25">
      <c r="A99" s="67" t="s">
        <v>126</v>
      </c>
      <c r="B99" s="184">
        <v>0.104826</v>
      </c>
      <c r="E99" s="70" t="s">
        <v>126</v>
      </c>
      <c r="F99" s="68">
        <f t="shared" si="11"/>
        <v>0.104826</v>
      </c>
    </row>
    <row r="100" spans="1:6" ht="14.25">
      <c r="A100" s="67" t="s">
        <v>127</v>
      </c>
      <c r="B100" s="184">
        <v>9.6655000000000005E-2</v>
      </c>
      <c r="E100" s="70" t="s">
        <v>127</v>
      </c>
      <c r="F100" s="68">
        <f t="shared" si="11"/>
        <v>9.6655000000000005E-2</v>
      </c>
    </row>
    <row r="101" spans="1:6" ht="14.25">
      <c r="A101" s="67" t="s">
        <v>407</v>
      </c>
      <c r="B101" s="184">
        <v>7.6613000000000001E-2</v>
      </c>
      <c r="E101" s="67" t="s">
        <v>407</v>
      </c>
      <c r="F101" s="68">
        <f t="shared" si="11"/>
        <v>7.6613000000000001E-2</v>
      </c>
    </row>
    <row r="102" spans="1:6" ht="14.25">
      <c r="A102" s="67" t="s">
        <v>408</v>
      </c>
      <c r="B102" s="184">
        <v>6.8442000000000003E-2</v>
      </c>
      <c r="E102" s="67" t="s">
        <v>408</v>
      </c>
      <c r="F102" s="68">
        <f t="shared" si="11"/>
        <v>6.8442000000000003E-2</v>
      </c>
    </row>
  </sheetData>
  <phoneticPr fontId="6"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2D719-140E-4334-86EE-892AFFB1ACBF}">
  <sheetPr codeName="Hoja12"/>
  <dimension ref="A5:K103"/>
  <sheetViews>
    <sheetView zoomScaleNormal="85" workbookViewId="0">
      <selection activeCell="A37" sqref="A37:XFD37"/>
    </sheetView>
  </sheetViews>
  <sheetFormatPr baseColWidth="10" defaultColWidth="11.42578125" defaultRowHeight="12.75"/>
  <cols>
    <col min="1" max="1" width="14.7109375" style="65" bestFit="1" customWidth="1"/>
    <col min="2" max="2" width="20.7109375" style="65" customWidth="1"/>
    <col min="3" max="4" width="11.42578125" style="65"/>
    <col min="5" max="5" width="14.7109375" style="65" bestFit="1" customWidth="1"/>
    <col min="6" max="6" width="20.7109375" style="65" customWidth="1"/>
    <col min="7" max="7" width="11.42578125" style="65"/>
    <col min="8" max="8" width="11.42578125" style="87"/>
    <col min="9" max="9" width="11.42578125" style="65"/>
    <col min="10" max="10" width="31.28515625" style="65" bestFit="1" customWidth="1"/>
    <col min="11" max="16384" width="11.42578125" style="65"/>
  </cols>
  <sheetData>
    <row r="5" spans="1:11">
      <c r="J5" s="65" t="s">
        <v>151</v>
      </c>
    </row>
    <row r="6" spans="1:11">
      <c r="A6" s="64" t="s">
        <v>132</v>
      </c>
    </row>
    <row r="7" spans="1:11">
      <c r="A7" s="64" t="s">
        <v>93</v>
      </c>
      <c r="E7" s="64" t="s">
        <v>116</v>
      </c>
    </row>
    <row r="8" spans="1:11" ht="30">
      <c r="A8" s="66" t="s">
        <v>95</v>
      </c>
      <c r="B8" s="66" t="s">
        <v>117</v>
      </c>
      <c r="E8" s="66" t="s">
        <v>95</v>
      </c>
      <c r="F8" s="66" t="s">
        <v>117</v>
      </c>
      <c r="J8" s="66" t="s">
        <v>150</v>
      </c>
      <c r="K8" s="66" t="s">
        <v>149</v>
      </c>
    </row>
    <row r="9" spans="1:11" ht="15">
      <c r="A9" s="67" t="s">
        <v>118</v>
      </c>
      <c r="B9" s="184">
        <v>6.0874999999999999E-2</v>
      </c>
      <c r="C9" s="69"/>
      <c r="E9" s="67" t="s">
        <v>118</v>
      </c>
      <c r="F9" s="68">
        <f>B9</f>
        <v>6.0874999999999999E-2</v>
      </c>
      <c r="J9" s="418" t="s">
        <v>519</v>
      </c>
      <c r="K9" s="68">
        <f>AVERAGE('MIBGAS Indexes'!F336:F366)/1000</f>
        <v>3.5173225806451616E-2</v>
      </c>
    </row>
    <row r="10" spans="1:11" ht="15">
      <c r="A10" s="67" t="s">
        <v>119</v>
      </c>
      <c r="B10" s="184">
        <v>5.8806999999999998E-2</v>
      </c>
      <c r="C10" s="69"/>
      <c r="E10" s="67" t="s">
        <v>119</v>
      </c>
      <c r="F10" s="68">
        <f t="shared" ref="F10:F20" si="0">B10</f>
        <v>5.8806999999999998E-2</v>
      </c>
      <c r="J10" s="418" t="s">
        <v>531</v>
      </c>
      <c r="K10" s="68">
        <f>AVERAGE('MIBGAS Indexes'!F308:F335)/1000</f>
        <v>3.167678571428572E-2</v>
      </c>
    </row>
    <row r="11" spans="1:11" ht="15">
      <c r="A11" s="67" t="s">
        <v>120</v>
      </c>
      <c r="B11" s="184">
        <v>4.8309999999999999E-2</v>
      </c>
      <c r="C11" s="69"/>
      <c r="E11" s="67" t="s">
        <v>120</v>
      </c>
      <c r="F11" s="68">
        <f t="shared" si="0"/>
        <v>4.8309999999999999E-2</v>
      </c>
      <c r="J11" s="418" t="s">
        <v>533</v>
      </c>
      <c r="K11" s="68">
        <f>AVERAGE('MIBGAS Indexes'!F277:F307)/1000</f>
        <v>5.1859677419354842E-2</v>
      </c>
    </row>
    <row r="12" spans="1:11" ht="14.25">
      <c r="A12" s="67" t="s">
        <v>121</v>
      </c>
      <c r="B12" s="184">
        <v>3.8217000000000001E-2</v>
      </c>
      <c r="C12" s="71"/>
      <c r="E12" s="67" t="s">
        <v>121</v>
      </c>
      <c r="F12" s="68">
        <f t="shared" si="0"/>
        <v>3.8217000000000001E-2</v>
      </c>
      <c r="J12" s="418" t="s">
        <v>510</v>
      </c>
      <c r="K12" s="68">
        <f>AVERAGE('MIBGAS Indexes'!F247:F276)/1000</f>
        <v>3.3846333333333332E-2</v>
      </c>
    </row>
    <row r="13" spans="1:11" ht="14.25">
      <c r="A13" s="67" t="s">
        <v>122</v>
      </c>
      <c r="B13" s="184">
        <v>8.9087E-2</v>
      </c>
      <c r="C13" s="71"/>
      <c r="E13" s="67" t="s">
        <v>122</v>
      </c>
      <c r="F13" s="68">
        <f t="shared" si="0"/>
        <v>8.9087E-2</v>
      </c>
      <c r="J13" s="418" t="s">
        <v>511</v>
      </c>
      <c r="K13" s="68">
        <f>AVERAGE('MIBGAS Indexes'!F216:F246)/1000</f>
        <v>3.4006129032258067E-2</v>
      </c>
    </row>
    <row r="14" spans="1:11" ht="14.25">
      <c r="A14" s="67" t="s">
        <v>123</v>
      </c>
      <c r="B14" s="184">
        <v>8.7018999999999999E-2</v>
      </c>
      <c r="C14" s="71"/>
      <c r="E14" s="67" t="s">
        <v>123</v>
      </c>
      <c r="F14" s="68">
        <f t="shared" si="0"/>
        <v>8.7018999999999999E-2</v>
      </c>
      <c r="J14" s="418" t="s">
        <v>512</v>
      </c>
      <c r="K14" s="68">
        <f>AVERAGE('MIBGAS Indexes'!F186:F215)/1000</f>
        <v>3.6581999999999996E-2</v>
      </c>
    </row>
    <row r="15" spans="1:11" ht="14.25">
      <c r="A15" s="67" t="s">
        <v>124</v>
      </c>
      <c r="B15" s="184">
        <v>7.6522999999999994E-2</v>
      </c>
      <c r="C15" s="71"/>
      <c r="E15" s="67" t="s">
        <v>124</v>
      </c>
      <c r="F15" s="68">
        <f t="shared" si="0"/>
        <v>7.6522999999999994E-2</v>
      </c>
      <c r="J15" s="418" t="s">
        <v>513</v>
      </c>
      <c r="K15" s="68">
        <f>AVERAGE('MIBGAS Indexes'!F155:F185)/1000</f>
        <v>3.3913870967741934E-2</v>
      </c>
    </row>
    <row r="16" spans="1:11" ht="14.25">
      <c r="A16" s="67" t="s">
        <v>125</v>
      </c>
      <c r="B16" s="184">
        <v>6.6430000000000003E-2</v>
      </c>
      <c r="C16" s="71"/>
      <c r="E16" s="67" t="s">
        <v>125</v>
      </c>
      <c r="F16" s="68">
        <f t="shared" si="0"/>
        <v>6.6430000000000003E-2</v>
      </c>
      <c r="J16" s="418" t="s">
        <v>514</v>
      </c>
      <c r="K16" s="68">
        <f>AVERAGE('MIBGAS Indexes'!F124:F154)/1000</f>
        <v>3.2561612903225803E-2</v>
      </c>
    </row>
    <row r="17" spans="1:11" ht="14.25">
      <c r="A17" s="67" t="s">
        <v>126</v>
      </c>
      <c r="B17" s="184">
        <v>5.4184999999999997E-2</v>
      </c>
      <c r="C17" s="71"/>
      <c r="E17" s="67" t="s">
        <v>126</v>
      </c>
      <c r="F17" s="68">
        <f t="shared" si="0"/>
        <v>5.4184999999999997E-2</v>
      </c>
      <c r="J17" s="418" t="s">
        <v>515</v>
      </c>
      <c r="K17" s="68">
        <f>AVERAGE('MIBGAS Indexes'!F94:F123)/1000</f>
        <v>3.1802333333333328E-2</v>
      </c>
    </row>
    <row r="18" spans="1:11" ht="14.25">
      <c r="A18" s="67" t="s">
        <v>127</v>
      </c>
      <c r="B18" s="184">
        <v>4.6038999999999997E-2</v>
      </c>
      <c r="C18" s="71"/>
      <c r="E18" s="67" t="s">
        <v>127</v>
      </c>
      <c r="F18" s="68">
        <f t="shared" si="0"/>
        <v>4.6038999999999997E-2</v>
      </c>
      <c r="J18" s="418" t="s">
        <v>516</v>
      </c>
      <c r="K18" s="68">
        <f>AVERAGE('MIBGAS Indexes'!F63:F93)/1000</f>
        <v>3.1166129032258065E-2</v>
      </c>
    </row>
    <row r="19" spans="1:11" ht="14.25">
      <c r="A19" s="67" t="s">
        <v>407</v>
      </c>
      <c r="B19" s="184">
        <v>2.5971999999999999E-2</v>
      </c>
      <c r="C19" s="71"/>
      <c r="E19" s="67" t="s">
        <v>407</v>
      </c>
      <c r="F19" s="68">
        <f t="shared" si="0"/>
        <v>2.5971999999999999E-2</v>
      </c>
      <c r="J19" s="418" t="s">
        <v>517</v>
      </c>
      <c r="K19" s="68">
        <f>AVERAGE('MIBGAS Indexes'!F33:F62)/1000</f>
        <v>3.0172666666666664E-2</v>
      </c>
    </row>
    <row r="20" spans="1:11" ht="14.25">
      <c r="A20" s="67" t="s">
        <v>408</v>
      </c>
      <c r="B20" s="184">
        <v>1.7826000000000002E-2</v>
      </c>
      <c r="C20" s="71"/>
      <c r="E20" s="67" t="s">
        <v>408</v>
      </c>
      <c r="F20" s="68">
        <f t="shared" si="0"/>
        <v>1.7826000000000002E-2</v>
      </c>
      <c r="J20" s="418" t="s">
        <v>518</v>
      </c>
      <c r="K20" s="68">
        <f>AVERAGE('MIBGAS Indexes'!F2:F32)/1000</f>
        <v>2.772064516129033E-2</v>
      </c>
    </row>
    <row r="22" spans="1:11">
      <c r="A22" s="64" t="s">
        <v>133</v>
      </c>
    </row>
    <row r="23" spans="1:11">
      <c r="A23" s="64" t="s">
        <v>93</v>
      </c>
      <c r="E23" s="64" t="s">
        <v>116</v>
      </c>
    </row>
    <row r="24" spans="1:11" ht="30">
      <c r="A24" s="66" t="s">
        <v>95</v>
      </c>
      <c r="B24" s="66" t="s">
        <v>117</v>
      </c>
      <c r="E24" s="66" t="s">
        <v>95</v>
      </c>
      <c r="F24" s="66" t="s">
        <v>117</v>
      </c>
    </row>
    <row r="25" spans="1:11" ht="14.25">
      <c r="A25" s="67" t="s">
        <v>118</v>
      </c>
      <c r="B25" s="184">
        <v>4.8691999999999999E-2</v>
      </c>
      <c r="E25" s="67" t="s">
        <v>118</v>
      </c>
      <c r="F25" s="68">
        <f>B25</f>
        <v>4.8691999999999999E-2</v>
      </c>
    </row>
    <row r="26" spans="1:11" ht="14.25">
      <c r="A26" s="67" t="s">
        <v>119</v>
      </c>
      <c r="B26" s="184">
        <v>4.6623999999999999E-2</v>
      </c>
      <c r="E26" s="67" t="s">
        <v>119</v>
      </c>
      <c r="F26" s="68">
        <f t="shared" ref="F26:F36" si="1">B26</f>
        <v>4.6623999999999999E-2</v>
      </c>
    </row>
    <row r="27" spans="1:11" ht="14.25">
      <c r="A27" s="67" t="s">
        <v>120</v>
      </c>
      <c r="B27" s="184">
        <v>3.8157999999999997E-2</v>
      </c>
      <c r="E27" s="67" t="s">
        <v>120</v>
      </c>
      <c r="F27" s="68">
        <f t="shared" si="1"/>
        <v>3.8157999999999997E-2</v>
      </c>
    </row>
    <row r="28" spans="1:11" ht="14.25">
      <c r="A28" s="67" t="s">
        <v>121</v>
      </c>
      <c r="B28" s="184">
        <v>3.4155999999999999E-2</v>
      </c>
      <c r="E28" s="67" t="s">
        <v>121</v>
      </c>
      <c r="F28" s="68">
        <f t="shared" si="1"/>
        <v>3.4155999999999999E-2</v>
      </c>
    </row>
    <row r="29" spans="1:11" ht="14.25">
      <c r="A29" s="67" t="s">
        <v>122</v>
      </c>
      <c r="B29" s="184">
        <v>7.6905000000000001E-2</v>
      </c>
      <c r="E29" s="67" t="s">
        <v>122</v>
      </c>
      <c r="F29" s="68">
        <f t="shared" si="1"/>
        <v>7.6905000000000001E-2</v>
      </c>
    </row>
    <row r="30" spans="1:11" ht="14.25">
      <c r="A30" s="67" t="s">
        <v>123</v>
      </c>
      <c r="B30" s="184">
        <v>7.4837000000000001E-2</v>
      </c>
      <c r="E30" s="67" t="s">
        <v>123</v>
      </c>
      <c r="F30" s="68">
        <f t="shared" si="1"/>
        <v>7.4837000000000001E-2</v>
      </c>
    </row>
    <row r="31" spans="1:11" ht="14.25">
      <c r="A31" s="67" t="s">
        <v>124</v>
      </c>
      <c r="B31" s="184">
        <v>6.6369999999999998E-2</v>
      </c>
      <c r="E31" s="67" t="s">
        <v>124</v>
      </c>
      <c r="F31" s="68">
        <f t="shared" si="1"/>
        <v>6.6369999999999998E-2</v>
      </c>
    </row>
    <row r="32" spans="1:11" ht="14.25">
      <c r="A32" s="67" t="s">
        <v>125</v>
      </c>
      <c r="B32" s="184">
        <v>6.2369000000000001E-2</v>
      </c>
      <c r="E32" s="67" t="s">
        <v>125</v>
      </c>
      <c r="F32" s="68">
        <f t="shared" si="1"/>
        <v>6.2369000000000001E-2</v>
      </c>
    </row>
    <row r="33" spans="1:6" ht="14.25">
      <c r="A33" s="67" t="s">
        <v>126</v>
      </c>
      <c r="B33" s="184">
        <v>5.3170000000000002E-2</v>
      </c>
      <c r="E33" s="67" t="s">
        <v>126</v>
      </c>
      <c r="F33" s="68">
        <f t="shared" si="1"/>
        <v>5.3170000000000002E-2</v>
      </c>
    </row>
    <row r="34" spans="1:6" ht="14.25">
      <c r="A34" s="67" t="s">
        <v>127</v>
      </c>
      <c r="B34" s="184">
        <v>4.5024000000000002E-2</v>
      </c>
      <c r="E34" s="67" t="s">
        <v>127</v>
      </c>
      <c r="F34" s="68">
        <f t="shared" si="1"/>
        <v>4.5024000000000002E-2</v>
      </c>
    </row>
    <row r="35" spans="1:6" ht="14.25">
      <c r="A35" s="67" t="s">
        <v>407</v>
      </c>
      <c r="B35" s="184">
        <v>2.4957E-2</v>
      </c>
      <c r="E35" s="67" t="s">
        <v>407</v>
      </c>
      <c r="F35" s="68">
        <f t="shared" si="1"/>
        <v>2.4957E-2</v>
      </c>
    </row>
    <row r="36" spans="1:6" ht="14.25">
      <c r="A36" s="67" t="s">
        <v>408</v>
      </c>
      <c r="B36" s="184">
        <v>1.6811E-2</v>
      </c>
      <c r="E36" s="67" t="s">
        <v>408</v>
      </c>
      <c r="F36" s="68">
        <f t="shared" si="1"/>
        <v>1.6811E-2</v>
      </c>
    </row>
    <row r="38" spans="1:6">
      <c r="A38" s="64" t="s">
        <v>134</v>
      </c>
    </row>
    <row r="39" spans="1:6">
      <c r="A39" s="64" t="s">
        <v>93</v>
      </c>
      <c r="E39" s="64" t="s">
        <v>116</v>
      </c>
    </row>
    <row r="40" spans="1:6" ht="30">
      <c r="A40" s="66" t="s">
        <v>95</v>
      </c>
      <c r="B40" s="66" t="s">
        <v>117</v>
      </c>
      <c r="E40" s="66" t="s">
        <v>95</v>
      </c>
      <c r="F40" s="66" t="s">
        <v>117</v>
      </c>
    </row>
    <row r="41" spans="1:6" ht="14.25">
      <c r="A41" s="67" t="s">
        <v>118</v>
      </c>
      <c r="B41" s="184">
        <v>3.8539999999999998E-2</v>
      </c>
      <c r="E41" s="67" t="s">
        <v>118</v>
      </c>
      <c r="F41" s="68">
        <f>B41</f>
        <v>3.8539999999999998E-2</v>
      </c>
    </row>
    <row r="42" spans="1:6" ht="14.25">
      <c r="A42" s="67" t="s">
        <v>119</v>
      </c>
      <c r="B42" s="184">
        <v>3.6471999999999997E-2</v>
      </c>
      <c r="E42" s="67" t="s">
        <v>119</v>
      </c>
      <c r="F42" s="68">
        <f t="shared" ref="F42:F52" si="2">B42</f>
        <v>3.6471999999999997E-2</v>
      </c>
    </row>
    <row r="43" spans="1:6" ht="14.25">
      <c r="A43" s="67" t="s">
        <v>120</v>
      </c>
      <c r="B43" s="184">
        <v>2.9021000000000002E-2</v>
      </c>
      <c r="E43" s="67" t="s">
        <v>120</v>
      </c>
      <c r="F43" s="68">
        <f t="shared" si="2"/>
        <v>2.9021000000000002E-2</v>
      </c>
    </row>
    <row r="44" spans="1:6" ht="14.25">
      <c r="A44" s="67" t="s">
        <v>121</v>
      </c>
      <c r="B44" s="184">
        <v>2.6034000000000002E-2</v>
      </c>
      <c r="E44" s="67" t="s">
        <v>121</v>
      </c>
      <c r="F44" s="68">
        <f t="shared" si="2"/>
        <v>2.6034000000000002E-2</v>
      </c>
    </row>
    <row r="45" spans="1:6" ht="14.25">
      <c r="A45" s="67" t="s">
        <v>122</v>
      </c>
      <c r="B45" s="184">
        <v>6.6752000000000006E-2</v>
      </c>
      <c r="E45" s="67" t="s">
        <v>122</v>
      </c>
      <c r="F45" s="68">
        <f t="shared" si="2"/>
        <v>6.6752000000000006E-2</v>
      </c>
    </row>
    <row r="46" spans="1:6" ht="14.25">
      <c r="A46" s="67" t="s">
        <v>123</v>
      </c>
      <c r="B46" s="184">
        <v>6.4684000000000005E-2</v>
      </c>
      <c r="E46" s="67" t="s">
        <v>123</v>
      </c>
      <c r="F46" s="68">
        <f t="shared" si="2"/>
        <v>6.4684000000000005E-2</v>
      </c>
    </row>
    <row r="47" spans="1:6" ht="14.25">
      <c r="A47" s="67" t="s">
        <v>124</v>
      </c>
      <c r="B47" s="184">
        <v>5.7232999999999999E-2</v>
      </c>
      <c r="E47" s="67" t="s">
        <v>124</v>
      </c>
      <c r="F47" s="68">
        <f t="shared" si="2"/>
        <v>5.7232999999999999E-2</v>
      </c>
    </row>
    <row r="48" spans="1:6" ht="14.25">
      <c r="A48" s="67" t="s">
        <v>125</v>
      </c>
      <c r="B48" s="184">
        <v>5.4246999999999997E-2</v>
      </c>
      <c r="E48" s="67" t="s">
        <v>125</v>
      </c>
      <c r="F48" s="68">
        <f t="shared" si="2"/>
        <v>5.4246999999999997E-2</v>
      </c>
    </row>
    <row r="49" spans="1:6" ht="14.25">
      <c r="A49" s="67" t="s">
        <v>126</v>
      </c>
      <c r="B49" s="184">
        <v>5.2155E-2</v>
      </c>
      <c r="E49" s="67" t="s">
        <v>126</v>
      </c>
      <c r="F49" s="68">
        <f t="shared" si="2"/>
        <v>5.2155E-2</v>
      </c>
    </row>
    <row r="50" spans="1:6" ht="14.25">
      <c r="A50" s="67" t="s">
        <v>127</v>
      </c>
      <c r="B50" s="184">
        <v>4.4009E-2</v>
      </c>
      <c r="E50" s="67" t="s">
        <v>127</v>
      </c>
      <c r="F50" s="68">
        <f t="shared" si="2"/>
        <v>4.4009E-2</v>
      </c>
    </row>
    <row r="51" spans="1:6" ht="14.25">
      <c r="A51" s="67" t="s">
        <v>407</v>
      </c>
      <c r="B51" s="184">
        <v>2.3942000000000001E-2</v>
      </c>
      <c r="E51" s="67" t="s">
        <v>407</v>
      </c>
      <c r="F51" s="68">
        <f t="shared" si="2"/>
        <v>2.3942000000000001E-2</v>
      </c>
    </row>
    <row r="52" spans="1:6" ht="14.25">
      <c r="A52" s="67" t="s">
        <v>408</v>
      </c>
      <c r="B52" s="184">
        <v>1.5796000000000001E-2</v>
      </c>
      <c r="E52" s="67" t="s">
        <v>408</v>
      </c>
      <c r="F52" s="68">
        <f t="shared" si="2"/>
        <v>1.5796000000000001E-2</v>
      </c>
    </row>
    <row r="57" spans="1:6">
      <c r="A57" s="64" t="s">
        <v>439</v>
      </c>
    </row>
    <row r="58" spans="1:6">
      <c r="A58" s="64" t="s">
        <v>93</v>
      </c>
      <c r="E58" s="64" t="s">
        <v>116</v>
      </c>
    </row>
    <row r="59" spans="1:6" ht="30">
      <c r="A59" s="66" t="s">
        <v>95</v>
      </c>
      <c r="B59" s="66" t="s">
        <v>117</v>
      </c>
      <c r="E59" s="66" t="s">
        <v>95</v>
      </c>
      <c r="F59" s="66" t="s">
        <v>117</v>
      </c>
    </row>
    <row r="60" spans="1:6" ht="15">
      <c r="A60" s="67" t="s">
        <v>118</v>
      </c>
      <c r="B60" s="184">
        <v>4.1320999999999997E-2</v>
      </c>
      <c r="C60" s="69"/>
      <c r="E60" s="67" t="s">
        <v>118</v>
      </c>
      <c r="F60" s="68">
        <f>B60</f>
        <v>4.1320999999999997E-2</v>
      </c>
    </row>
    <row r="61" spans="1:6" ht="15">
      <c r="A61" s="67" t="s">
        <v>119</v>
      </c>
      <c r="B61" s="184">
        <v>3.7335E-2</v>
      </c>
      <c r="C61" s="69"/>
      <c r="E61" s="67" t="s">
        <v>119</v>
      </c>
      <c r="F61" s="68">
        <f t="shared" ref="F61:F71" si="3">B61</f>
        <v>3.7335E-2</v>
      </c>
    </row>
    <row r="62" spans="1:6" ht="15">
      <c r="A62" s="67" t="s">
        <v>120</v>
      </c>
      <c r="B62" s="184">
        <v>3.3112000000000003E-2</v>
      </c>
      <c r="C62" s="69"/>
      <c r="E62" s="67" t="s">
        <v>120</v>
      </c>
      <c r="F62" s="68">
        <f t="shared" si="3"/>
        <v>3.3112000000000003E-2</v>
      </c>
    </row>
    <row r="63" spans="1:6" ht="14.25">
      <c r="A63" s="67" t="s">
        <v>121</v>
      </c>
      <c r="B63" s="184">
        <v>3.5445999999999998E-2</v>
      </c>
      <c r="C63" s="71"/>
      <c r="E63" s="67" t="s">
        <v>121</v>
      </c>
      <c r="F63" s="68">
        <f t="shared" si="3"/>
        <v>3.5445999999999998E-2</v>
      </c>
    </row>
    <row r="64" spans="1:6" ht="14.25">
      <c r="A64" s="67" t="s">
        <v>122</v>
      </c>
      <c r="B64" s="184">
        <v>6.9533999999999999E-2</v>
      </c>
      <c r="C64" s="71"/>
      <c r="E64" s="67" t="s">
        <v>122</v>
      </c>
      <c r="F64" s="68">
        <f t="shared" si="3"/>
        <v>6.9533999999999999E-2</v>
      </c>
    </row>
    <row r="65" spans="1:6" ht="14.25">
      <c r="A65" s="67" t="s">
        <v>123</v>
      </c>
      <c r="B65" s="184">
        <v>6.5546999999999994E-2</v>
      </c>
      <c r="C65" s="71"/>
      <c r="E65" s="67" t="s">
        <v>123</v>
      </c>
      <c r="F65" s="68">
        <f t="shared" si="3"/>
        <v>6.5546999999999994E-2</v>
      </c>
    </row>
    <row r="66" spans="1:6" ht="14.25">
      <c r="A66" s="67" t="s">
        <v>124</v>
      </c>
      <c r="B66" s="184">
        <v>6.1324999999999998E-2</v>
      </c>
      <c r="C66" s="71"/>
      <c r="E66" s="67" t="s">
        <v>124</v>
      </c>
      <c r="F66" s="68">
        <f t="shared" si="3"/>
        <v>6.1324999999999998E-2</v>
      </c>
    </row>
    <row r="67" spans="1:6" ht="14.25">
      <c r="A67" s="67" t="s">
        <v>125</v>
      </c>
      <c r="B67" s="184">
        <v>6.3658000000000006E-2</v>
      </c>
      <c r="C67" s="71"/>
      <c r="E67" s="67" t="s">
        <v>125</v>
      </c>
      <c r="F67" s="68">
        <f t="shared" si="3"/>
        <v>6.3658000000000006E-2</v>
      </c>
    </row>
    <row r="68" spans="1:6" ht="14.25">
      <c r="A68" s="67" t="s">
        <v>126</v>
      </c>
      <c r="B68" s="184">
        <v>6.0276000000000003E-2</v>
      </c>
      <c r="C68" s="71"/>
      <c r="E68" s="67" t="s">
        <v>126</v>
      </c>
      <c r="F68" s="68">
        <f t="shared" si="3"/>
        <v>6.0276000000000003E-2</v>
      </c>
    </row>
    <row r="69" spans="1:6" ht="14.25">
      <c r="A69" s="67" t="s">
        <v>127</v>
      </c>
      <c r="B69" s="184">
        <v>5.3176000000000001E-2</v>
      </c>
      <c r="C69" s="71"/>
      <c r="E69" s="67" t="s">
        <v>127</v>
      </c>
      <c r="F69" s="68">
        <f t="shared" si="3"/>
        <v>5.3176000000000001E-2</v>
      </c>
    </row>
    <row r="70" spans="1:6" ht="14.25">
      <c r="A70" s="67" t="s">
        <v>407</v>
      </c>
      <c r="B70" s="184">
        <v>3.2064000000000002E-2</v>
      </c>
      <c r="C70" s="71"/>
      <c r="E70" s="67" t="s">
        <v>407</v>
      </c>
      <c r="F70" s="68">
        <f t="shared" si="3"/>
        <v>3.2064000000000002E-2</v>
      </c>
    </row>
    <row r="71" spans="1:6" ht="14.25">
      <c r="A71" s="67" t="s">
        <v>408</v>
      </c>
      <c r="B71" s="184">
        <v>2.4962999999999999E-2</v>
      </c>
      <c r="C71" s="71"/>
      <c r="E71" s="67" t="s">
        <v>408</v>
      </c>
      <c r="F71" s="68">
        <f t="shared" si="3"/>
        <v>2.4962999999999999E-2</v>
      </c>
    </row>
    <row r="73" spans="1:6">
      <c r="A73" s="64" t="s">
        <v>440</v>
      </c>
    </row>
    <row r="74" spans="1:6">
      <c r="A74" s="64" t="s">
        <v>93</v>
      </c>
      <c r="E74" s="64" t="s">
        <v>116</v>
      </c>
    </row>
    <row r="75" spans="1:6" ht="30">
      <c r="A75" s="66" t="s">
        <v>95</v>
      </c>
      <c r="B75" s="66" t="s">
        <v>117</v>
      </c>
      <c r="E75" s="66" t="s">
        <v>95</v>
      </c>
      <c r="F75" s="66" t="s">
        <v>117</v>
      </c>
    </row>
    <row r="76" spans="1:6" ht="14.25">
      <c r="A76" s="67" t="s">
        <v>118</v>
      </c>
      <c r="B76" s="184">
        <v>3.4215000000000002E-2</v>
      </c>
      <c r="E76" s="67" t="s">
        <v>118</v>
      </c>
      <c r="F76" s="68">
        <f>B76</f>
        <v>3.4215000000000002E-2</v>
      </c>
    </row>
    <row r="77" spans="1:6" ht="14.25">
      <c r="A77" s="67" t="s">
        <v>119</v>
      </c>
      <c r="B77" s="184">
        <v>3.2065999999999997E-2</v>
      </c>
      <c r="E77" s="67" t="s">
        <v>119</v>
      </c>
      <c r="F77" s="68">
        <f t="shared" ref="F77:F87" si="4">B77</f>
        <v>3.2065999999999997E-2</v>
      </c>
    </row>
    <row r="78" spans="1:6" ht="14.25">
      <c r="A78" s="67" t="s">
        <v>120</v>
      </c>
      <c r="B78" s="184">
        <v>2.7366000000000001E-2</v>
      </c>
      <c r="E78" s="67" t="s">
        <v>120</v>
      </c>
      <c r="F78" s="68">
        <f t="shared" si="4"/>
        <v>2.7366000000000001E-2</v>
      </c>
    </row>
    <row r="79" spans="1:6" ht="14.25">
      <c r="A79" s="67" t="s">
        <v>121</v>
      </c>
      <c r="B79" s="184">
        <v>3.2258000000000002E-2</v>
      </c>
      <c r="E79" s="67" t="s">
        <v>121</v>
      </c>
      <c r="F79" s="68">
        <f t="shared" si="4"/>
        <v>3.2258000000000002E-2</v>
      </c>
    </row>
    <row r="80" spans="1:6" ht="14.25">
      <c r="A80" s="67" t="s">
        <v>122</v>
      </c>
      <c r="B80" s="184">
        <v>6.2427000000000003E-2</v>
      </c>
      <c r="E80" s="67" t="s">
        <v>122</v>
      </c>
      <c r="F80" s="68">
        <f t="shared" si="4"/>
        <v>6.2427000000000003E-2</v>
      </c>
    </row>
    <row r="81" spans="1:6" ht="14.25">
      <c r="A81" s="67" t="s">
        <v>123</v>
      </c>
      <c r="B81" s="184">
        <v>6.0277999999999998E-2</v>
      </c>
      <c r="E81" s="67" t="s">
        <v>123</v>
      </c>
      <c r="F81" s="68">
        <f t="shared" si="4"/>
        <v>6.0277999999999998E-2</v>
      </c>
    </row>
    <row r="82" spans="1:6" ht="14.25">
      <c r="A82" s="67" t="s">
        <v>124</v>
      </c>
      <c r="B82" s="184">
        <v>5.5579000000000003E-2</v>
      </c>
      <c r="E82" s="67" t="s">
        <v>124</v>
      </c>
      <c r="F82" s="68">
        <f t="shared" si="4"/>
        <v>5.5579000000000003E-2</v>
      </c>
    </row>
    <row r="83" spans="1:6" ht="14.25">
      <c r="A83" s="67" t="s">
        <v>125</v>
      </c>
      <c r="B83" s="184">
        <v>6.0470000000000003E-2</v>
      </c>
      <c r="E83" s="67" t="s">
        <v>125</v>
      </c>
      <c r="F83" s="68">
        <f t="shared" si="4"/>
        <v>6.0470000000000003E-2</v>
      </c>
    </row>
    <row r="84" spans="1:6" ht="14.25">
      <c r="A84" s="67" t="s">
        <v>126</v>
      </c>
      <c r="B84" s="184">
        <v>5.9711E-2</v>
      </c>
      <c r="E84" s="67" t="s">
        <v>126</v>
      </c>
      <c r="F84" s="68">
        <f t="shared" si="4"/>
        <v>5.9711E-2</v>
      </c>
    </row>
    <row r="85" spans="1:6" ht="14.25">
      <c r="A85" s="67" t="s">
        <v>127</v>
      </c>
      <c r="B85" s="184">
        <v>5.0320999999999998E-2</v>
      </c>
      <c r="E85" s="67" t="s">
        <v>127</v>
      </c>
      <c r="F85" s="68">
        <f t="shared" si="4"/>
        <v>5.0320999999999998E-2</v>
      </c>
    </row>
    <row r="86" spans="1:6" ht="14.25">
      <c r="A86" s="67" t="s">
        <v>407</v>
      </c>
      <c r="B86" s="184">
        <v>3.1497999999999998E-2</v>
      </c>
      <c r="E86" s="67" t="s">
        <v>407</v>
      </c>
      <c r="F86" s="68">
        <f t="shared" si="4"/>
        <v>3.1497999999999998E-2</v>
      </c>
    </row>
    <row r="87" spans="1:6" ht="14.25">
      <c r="A87" s="67" t="s">
        <v>408</v>
      </c>
      <c r="B87" s="184">
        <v>2.2109E-2</v>
      </c>
      <c r="E87" s="67" t="s">
        <v>408</v>
      </c>
      <c r="F87" s="68">
        <f t="shared" si="4"/>
        <v>2.2109E-2</v>
      </c>
    </row>
    <row r="89" spans="1:6">
      <c r="A89" s="64" t="s">
        <v>441</v>
      </c>
    </row>
    <row r="90" spans="1:6">
      <c r="A90" s="64" t="s">
        <v>93</v>
      </c>
      <c r="E90" s="64" t="s">
        <v>116</v>
      </c>
    </row>
    <row r="91" spans="1:6" ht="30">
      <c r="A91" s="66" t="s">
        <v>95</v>
      </c>
      <c r="B91" s="66" t="s">
        <v>117</v>
      </c>
      <c r="E91" s="66" t="s">
        <v>95</v>
      </c>
      <c r="F91" s="66" t="s">
        <v>117</v>
      </c>
    </row>
    <row r="92" spans="1:6" ht="14.25">
      <c r="A92" s="67" t="s">
        <v>118</v>
      </c>
      <c r="B92" s="184">
        <v>2.8773E-2</v>
      </c>
      <c r="E92" s="67" t="s">
        <v>118</v>
      </c>
      <c r="F92" s="68">
        <f>B92</f>
        <v>2.8773E-2</v>
      </c>
    </row>
    <row r="93" spans="1:6" ht="14.25">
      <c r="A93" s="67" t="s">
        <v>119</v>
      </c>
      <c r="B93" s="184">
        <v>2.7538E-2</v>
      </c>
      <c r="E93" s="67" t="s">
        <v>119</v>
      </c>
      <c r="F93" s="68">
        <f t="shared" ref="F93:F103" si="5">B93</f>
        <v>2.7538E-2</v>
      </c>
    </row>
    <row r="94" spans="1:6" ht="14.25">
      <c r="A94" s="67" t="s">
        <v>120</v>
      </c>
      <c r="B94" s="184">
        <v>2.4147999999999999E-2</v>
      </c>
      <c r="E94" s="67" t="s">
        <v>120</v>
      </c>
      <c r="F94" s="68">
        <f t="shared" si="5"/>
        <v>2.4147999999999999E-2</v>
      </c>
    </row>
    <row r="95" spans="1:6" ht="14.25">
      <c r="A95" s="67" t="s">
        <v>121</v>
      </c>
      <c r="B95" s="184">
        <v>2.6693999999999999E-2</v>
      </c>
      <c r="E95" s="67" t="s">
        <v>121</v>
      </c>
      <c r="F95" s="68">
        <f t="shared" si="5"/>
        <v>2.6693999999999999E-2</v>
      </c>
    </row>
    <row r="96" spans="1:6" ht="14.25">
      <c r="A96" s="67" t="s">
        <v>122</v>
      </c>
      <c r="B96" s="184">
        <v>5.6986000000000002E-2</v>
      </c>
      <c r="E96" s="67" t="s">
        <v>122</v>
      </c>
      <c r="F96" s="68">
        <f t="shared" si="5"/>
        <v>5.6986000000000002E-2</v>
      </c>
    </row>
    <row r="97" spans="1:6" ht="14.25">
      <c r="A97" s="67" t="s">
        <v>123</v>
      </c>
      <c r="B97" s="184">
        <v>5.5750000000000001E-2</v>
      </c>
      <c r="E97" s="67" t="s">
        <v>123</v>
      </c>
      <c r="F97" s="68">
        <f t="shared" si="5"/>
        <v>5.5750000000000001E-2</v>
      </c>
    </row>
    <row r="98" spans="1:6" ht="14.25">
      <c r="A98" s="67" t="s">
        <v>124</v>
      </c>
      <c r="B98" s="184">
        <v>5.2359999999999997E-2</v>
      </c>
      <c r="E98" s="67" t="s">
        <v>124</v>
      </c>
      <c r="F98" s="68">
        <f t="shared" si="5"/>
        <v>5.2359999999999997E-2</v>
      </c>
    </row>
    <row r="99" spans="1:6" ht="14.25">
      <c r="A99" s="67" t="s">
        <v>125</v>
      </c>
      <c r="B99" s="184">
        <v>5.4906999999999997E-2</v>
      </c>
      <c r="E99" s="67" t="s">
        <v>125</v>
      </c>
      <c r="F99" s="68">
        <f t="shared" si="5"/>
        <v>5.4906999999999997E-2</v>
      </c>
    </row>
    <row r="100" spans="1:6" ht="14.25">
      <c r="A100" s="67" t="s">
        <v>126</v>
      </c>
      <c r="B100" s="184">
        <v>5.6126000000000002E-2</v>
      </c>
      <c r="E100" s="67" t="s">
        <v>126</v>
      </c>
      <c r="F100" s="68">
        <f t="shared" si="5"/>
        <v>5.6126000000000002E-2</v>
      </c>
    </row>
    <row r="101" spans="1:6" ht="14.25">
      <c r="A101" s="67" t="s">
        <v>127</v>
      </c>
      <c r="B101" s="184">
        <v>4.7954999999999998E-2</v>
      </c>
      <c r="E101" s="67" t="s">
        <v>127</v>
      </c>
      <c r="F101" s="68">
        <f t="shared" si="5"/>
        <v>4.7954999999999998E-2</v>
      </c>
    </row>
    <row r="102" spans="1:6" ht="14.25">
      <c r="A102" s="67" t="s">
        <v>407</v>
      </c>
      <c r="B102" s="184">
        <v>2.7913E-2</v>
      </c>
      <c r="E102" s="67" t="s">
        <v>407</v>
      </c>
      <c r="F102" s="68">
        <f t="shared" si="5"/>
        <v>2.7913E-2</v>
      </c>
    </row>
    <row r="103" spans="1:6" ht="14.25">
      <c r="A103" s="67" t="s">
        <v>408</v>
      </c>
      <c r="B103" s="184">
        <v>1.9741999999999999E-2</v>
      </c>
      <c r="E103" s="67" t="s">
        <v>408</v>
      </c>
      <c r="F103" s="68">
        <f t="shared" si="5"/>
        <v>1.9741999999999999E-2</v>
      </c>
    </row>
  </sheetData>
  <phoneticPr fontId="6"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DBFA9-E55B-4826-9C89-5590EEE442C9}">
  <sheetPr codeName="Hoja17">
    <tabColor rgb="FF0070C0"/>
  </sheetPr>
  <dimension ref="A1:I9491"/>
  <sheetViews>
    <sheetView tabSelected="1" workbookViewId="0">
      <pane ySplit="1" topLeftCell="A270" activePane="bottomLeft" state="frozen"/>
      <selection activeCell="L27" sqref="L27"/>
      <selection pane="bottomLeft" activeCell="N278" sqref="N278"/>
    </sheetView>
  </sheetViews>
  <sheetFormatPr baseColWidth="10" defaultColWidth="11.42578125" defaultRowHeight="12.75"/>
  <cols>
    <col min="1" max="1" width="14.5703125" style="84" customWidth="1" collapsed="1"/>
    <col min="2" max="8" width="14.5703125" style="83" customWidth="1" collapsed="1"/>
    <col min="9" max="9" width="14.28515625" style="86" customWidth="1" collapsed="1"/>
    <col min="10" max="16384" width="11.42578125" style="77" collapsed="1"/>
  </cols>
  <sheetData>
    <row r="1" spans="1:9" ht="63.75">
      <c r="A1" s="73" t="s">
        <v>140</v>
      </c>
      <c r="B1" s="74" t="s">
        <v>141</v>
      </c>
      <c r="C1" s="74" t="s">
        <v>142</v>
      </c>
      <c r="D1" s="75" t="s">
        <v>143</v>
      </c>
      <c r="E1" s="75" t="s">
        <v>144</v>
      </c>
      <c r="F1" s="76" t="s">
        <v>145</v>
      </c>
      <c r="G1" s="76" t="s">
        <v>146</v>
      </c>
      <c r="H1" s="76" t="s">
        <v>147</v>
      </c>
      <c r="I1" s="76" t="s">
        <v>148</v>
      </c>
    </row>
    <row r="2" spans="1:9" s="170" customFormat="1">
      <c r="A2" s="167">
        <v>46022</v>
      </c>
      <c r="B2" s="168">
        <v>27.79</v>
      </c>
      <c r="C2" s="168">
        <v>27.86</v>
      </c>
      <c r="D2" s="168">
        <v>27.78</v>
      </c>
      <c r="E2" s="168">
        <v>32.69</v>
      </c>
      <c r="F2" s="168">
        <v>28.17</v>
      </c>
      <c r="G2" s="168">
        <v>30.26</v>
      </c>
      <c r="H2" s="168">
        <v>27.09</v>
      </c>
      <c r="I2" s="169">
        <v>26.39</v>
      </c>
    </row>
    <row r="3" spans="1:9" s="170" customFormat="1">
      <c r="A3" s="167">
        <v>46021</v>
      </c>
      <c r="B3" s="168">
        <v>28.47</v>
      </c>
      <c r="C3" s="168">
        <v>28.37</v>
      </c>
      <c r="D3" s="168">
        <v>28.62</v>
      </c>
      <c r="E3" s="168">
        <v>28.34</v>
      </c>
      <c r="F3" s="168">
        <v>28.23</v>
      </c>
      <c r="G3" s="168">
        <v>28.34</v>
      </c>
      <c r="H3" s="168">
        <v>27.05</v>
      </c>
      <c r="I3" s="169">
        <v>26.39</v>
      </c>
    </row>
    <row r="4" spans="1:9" s="170" customFormat="1">
      <c r="A4" s="167">
        <v>46020</v>
      </c>
      <c r="B4" s="168">
        <v>28.55</v>
      </c>
      <c r="C4" s="168">
        <v>28</v>
      </c>
      <c r="D4" s="168">
        <v>27.58</v>
      </c>
      <c r="E4" s="168">
        <v>27.7</v>
      </c>
      <c r="F4" s="168">
        <v>28.97</v>
      </c>
      <c r="G4" s="168">
        <v>30.15</v>
      </c>
      <c r="H4" s="168">
        <v>27.58</v>
      </c>
      <c r="I4" s="169">
        <v>26.39</v>
      </c>
    </row>
    <row r="5" spans="1:9" s="170" customFormat="1">
      <c r="A5" s="167">
        <v>46019</v>
      </c>
      <c r="B5" s="168">
        <v>28.44</v>
      </c>
      <c r="C5" s="168">
        <v>28.02</v>
      </c>
      <c r="D5" s="168">
        <v>28.18</v>
      </c>
      <c r="E5" s="168">
        <v>27.7</v>
      </c>
      <c r="F5" s="168">
        <v>28.75</v>
      </c>
      <c r="G5" s="168">
        <v>27.95</v>
      </c>
      <c r="H5" s="168">
        <v>28.48</v>
      </c>
      <c r="I5" s="330">
        <v>26.39</v>
      </c>
    </row>
    <row r="6" spans="1:9" s="170" customFormat="1">
      <c r="A6" s="167">
        <v>46018</v>
      </c>
      <c r="B6" s="168">
        <v>28.44</v>
      </c>
      <c r="C6" s="168">
        <v>28.02</v>
      </c>
      <c r="D6" s="168">
        <v>28.18</v>
      </c>
      <c r="E6" s="168">
        <v>27.7</v>
      </c>
      <c r="F6" s="168">
        <v>28.57</v>
      </c>
      <c r="G6" s="168">
        <v>27.95</v>
      </c>
      <c r="H6" s="168">
        <v>28.72</v>
      </c>
      <c r="I6" s="169">
        <v>26.39</v>
      </c>
    </row>
    <row r="7" spans="1:9" s="170" customFormat="1">
      <c r="A7" s="167">
        <v>46017</v>
      </c>
      <c r="B7" s="168">
        <v>28.44</v>
      </c>
      <c r="C7" s="168">
        <v>28.02</v>
      </c>
      <c r="D7" s="168">
        <v>28.18</v>
      </c>
      <c r="E7" s="168">
        <v>27.7</v>
      </c>
      <c r="F7" s="168">
        <v>28.69</v>
      </c>
      <c r="G7" s="168">
        <v>30.33</v>
      </c>
      <c r="H7" s="168">
        <v>27.96</v>
      </c>
      <c r="I7" s="169">
        <v>26.39</v>
      </c>
    </row>
    <row r="8" spans="1:9" s="170" customFormat="1">
      <c r="A8" s="167">
        <v>46016</v>
      </c>
      <c r="B8" s="168">
        <v>28.44</v>
      </c>
      <c r="C8" s="168">
        <v>28.02</v>
      </c>
      <c r="D8" s="168">
        <v>28.18</v>
      </c>
      <c r="E8" s="168">
        <v>27.7</v>
      </c>
      <c r="F8" s="168">
        <v>27.91</v>
      </c>
      <c r="G8" s="168">
        <v>27.85</v>
      </c>
      <c r="H8" s="168">
        <v>27.78</v>
      </c>
      <c r="I8" s="169">
        <v>26.39</v>
      </c>
    </row>
    <row r="9" spans="1:9" s="170" customFormat="1">
      <c r="A9" s="167">
        <v>46015</v>
      </c>
      <c r="B9" s="168">
        <v>27.69</v>
      </c>
      <c r="C9" s="168">
        <v>27.52</v>
      </c>
      <c r="D9" s="168">
        <v>27.65</v>
      </c>
      <c r="E9" s="168">
        <v>27.33</v>
      </c>
      <c r="F9" s="168">
        <v>27.49</v>
      </c>
      <c r="G9" s="168">
        <v>27.61</v>
      </c>
      <c r="H9" s="168">
        <v>26.62</v>
      </c>
      <c r="I9" s="169">
        <v>26.39</v>
      </c>
    </row>
    <row r="10" spans="1:9" s="170" customFormat="1">
      <c r="A10" s="167">
        <v>46014</v>
      </c>
      <c r="B10" s="168">
        <v>27.69</v>
      </c>
      <c r="C10" s="168">
        <v>27.74</v>
      </c>
      <c r="D10" s="168">
        <v>27.63</v>
      </c>
      <c r="E10" s="168">
        <v>27.85</v>
      </c>
      <c r="F10" s="168">
        <v>27.81</v>
      </c>
      <c r="G10" s="168">
        <v>28.4</v>
      </c>
      <c r="H10" s="168">
        <v>26.72</v>
      </c>
      <c r="I10" s="169">
        <v>26.39</v>
      </c>
    </row>
    <row r="11" spans="1:9" s="170" customFormat="1">
      <c r="A11" s="167">
        <v>46013</v>
      </c>
      <c r="B11" s="168">
        <v>28.12</v>
      </c>
      <c r="C11" s="168">
        <v>27.91</v>
      </c>
      <c r="D11" s="168">
        <v>27.63</v>
      </c>
      <c r="E11" s="168">
        <v>27.56</v>
      </c>
      <c r="F11" s="168">
        <v>28.55</v>
      </c>
      <c r="G11" s="168">
        <v>28.02</v>
      </c>
      <c r="H11" s="168">
        <v>27.04</v>
      </c>
      <c r="I11" s="169">
        <v>26.39</v>
      </c>
    </row>
    <row r="12" spans="1:9" s="170" customFormat="1">
      <c r="A12" s="167">
        <v>46012</v>
      </c>
      <c r="B12" s="168">
        <v>28.17</v>
      </c>
      <c r="C12" s="168">
        <v>27.92</v>
      </c>
      <c r="D12" s="168">
        <v>27.51</v>
      </c>
      <c r="E12" s="168">
        <v>27.55</v>
      </c>
      <c r="F12" s="168">
        <v>28.1</v>
      </c>
      <c r="G12" s="168">
        <v>27.55</v>
      </c>
      <c r="H12" s="168">
        <v>27.77</v>
      </c>
      <c r="I12" s="169">
        <v>26.39</v>
      </c>
    </row>
    <row r="13" spans="1:9" s="170" customFormat="1">
      <c r="A13" s="167">
        <v>46011</v>
      </c>
      <c r="B13" s="168">
        <v>28.17</v>
      </c>
      <c r="C13" s="168">
        <v>27.92</v>
      </c>
      <c r="D13" s="168">
        <v>27.51</v>
      </c>
      <c r="E13" s="168">
        <v>27.55</v>
      </c>
      <c r="F13" s="168">
        <v>28.04</v>
      </c>
      <c r="G13" s="168">
        <v>27.55</v>
      </c>
      <c r="H13" s="168">
        <v>27.14</v>
      </c>
      <c r="I13" s="169">
        <v>26.39</v>
      </c>
    </row>
    <row r="14" spans="1:9" s="170" customFormat="1">
      <c r="A14" s="167">
        <v>46010</v>
      </c>
      <c r="B14" s="168">
        <v>27.5</v>
      </c>
      <c r="C14" s="168">
        <v>27.39</v>
      </c>
      <c r="D14" s="168">
        <v>26.95</v>
      </c>
      <c r="E14" s="168">
        <v>27.1</v>
      </c>
      <c r="F14" s="168">
        <v>27.53</v>
      </c>
      <c r="G14" s="168">
        <v>27.97</v>
      </c>
      <c r="H14" s="168">
        <v>26.58</v>
      </c>
      <c r="I14" s="169">
        <v>26.39</v>
      </c>
    </row>
    <row r="15" spans="1:9" s="170" customFormat="1">
      <c r="A15" s="167">
        <v>46009</v>
      </c>
      <c r="B15" s="168">
        <v>27.13</v>
      </c>
      <c r="C15" s="168">
        <v>27.15</v>
      </c>
      <c r="D15" s="168">
        <v>27.09</v>
      </c>
      <c r="E15" s="168">
        <v>27.01</v>
      </c>
      <c r="F15" s="168">
        <v>27.48</v>
      </c>
      <c r="G15" s="168">
        <v>27.03</v>
      </c>
      <c r="H15" s="168">
        <v>26.34</v>
      </c>
      <c r="I15" s="169">
        <v>26.39</v>
      </c>
    </row>
    <row r="16" spans="1:9" s="170" customFormat="1">
      <c r="A16" s="167">
        <v>46008</v>
      </c>
      <c r="B16" s="168">
        <v>26.62</v>
      </c>
      <c r="C16" s="168">
        <v>26.79</v>
      </c>
      <c r="D16" s="168">
        <v>26.36</v>
      </c>
      <c r="E16" s="168">
        <v>26.69</v>
      </c>
      <c r="F16" s="168">
        <v>26.92</v>
      </c>
      <c r="G16" s="168">
        <v>27.07</v>
      </c>
      <c r="H16" s="168">
        <v>25.97</v>
      </c>
      <c r="I16" s="169">
        <v>26.39</v>
      </c>
    </row>
    <row r="17" spans="1:9" s="170" customFormat="1">
      <c r="A17" s="167">
        <v>46007</v>
      </c>
      <c r="B17" s="168">
        <v>27.18</v>
      </c>
      <c r="C17" s="168">
        <v>27.33</v>
      </c>
      <c r="D17" s="168">
        <v>27.41</v>
      </c>
      <c r="E17" s="168">
        <v>27.32</v>
      </c>
      <c r="F17" s="168">
        <v>27.19</v>
      </c>
      <c r="G17" s="168">
        <v>27.41</v>
      </c>
      <c r="H17" s="168">
        <v>26.24</v>
      </c>
      <c r="I17" s="169">
        <v>26.39</v>
      </c>
    </row>
    <row r="18" spans="1:9" s="170" customFormat="1">
      <c r="A18" s="167">
        <v>46006</v>
      </c>
      <c r="B18" s="168">
        <v>27.28</v>
      </c>
      <c r="C18" s="168">
        <v>27.03</v>
      </c>
      <c r="D18" s="168">
        <v>26.88</v>
      </c>
      <c r="E18" s="168">
        <v>26.88</v>
      </c>
      <c r="F18" s="168">
        <v>27.85</v>
      </c>
      <c r="G18" s="168">
        <v>28.71</v>
      </c>
      <c r="H18" s="168">
        <v>26.56</v>
      </c>
      <c r="I18" s="169">
        <v>26.39</v>
      </c>
    </row>
    <row r="19" spans="1:9" s="170" customFormat="1">
      <c r="A19" s="167">
        <v>46005</v>
      </c>
      <c r="B19" s="168">
        <v>27.28</v>
      </c>
      <c r="C19" s="168">
        <v>27</v>
      </c>
      <c r="D19" s="168">
        <v>26.91</v>
      </c>
      <c r="E19" s="168">
        <v>26.75</v>
      </c>
      <c r="F19" s="168">
        <v>27.23</v>
      </c>
      <c r="G19" s="168">
        <v>26.75</v>
      </c>
      <c r="H19" s="168">
        <v>27.17</v>
      </c>
      <c r="I19" s="169">
        <v>26.39</v>
      </c>
    </row>
    <row r="20" spans="1:9" s="170" customFormat="1">
      <c r="A20" s="167">
        <v>46004</v>
      </c>
      <c r="B20" s="168">
        <v>27.28</v>
      </c>
      <c r="C20" s="168">
        <v>27</v>
      </c>
      <c r="D20" s="168">
        <v>26.91</v>
      </c>
      <c r="E20" s="168">
        <v>26.75</v>
      </c>
      <c r="F20" s="168">
        <v>27.1</v>
      </c>
      <c r="G20" s="168">
        <v>26.75</v>
      </c>
      <c r="H20" s="168">
        <v>26.34</v>
      </c>
      <c r="I20" s="169">
        <v>26.39</v>
      </c>
    </row>
    <row r="21" spans="1:9" s="170" customFormat="1">
      <c r="A21" s="167">
        <v>46003</v>
      </c>
      <c r="B21" s="168">
        <v>26.59</v>
      </c>
      <c r="C21" s="168">
        <v>26.63</v>
      </c>
      <c r="D21" s="168">
        <v>26.67</v>
      </c>
      <c r="E21" s="168">
        <v>26.84</v>
      </c>
      <c r="F21" s="168">
        <v>26.56</v>
      </c>
      <c r="G21" s="168">
        <v>26.75</v>
      </c>
      <c r="H21" s="168">
        <v>25.72</v>
      </c>
      <c r="I21" s="169">
        <v>26.39</v>
      </c>
    </row>
    <row r="22" spans="1:9" s="170" customFormat="1">
      <c r="A22" s="167">
        <v>46002</v>
      </c>
      <c r="B22" s="168">
        <v>26.54</v>
      </c>
      <c r="C22" s="168">
        <v>26.65</v>
      </c>
      <c r="D22" s="168">
        <v>26.44</v>
      </c>
      <c r="E22" s="168">
        <v>26.71</v>
      </c>
      <c r="F22" s="168">
        <v>26.69</v>
      </c>
      <c r="G22" s="168">
        <v>26.65</v>
      </c>
      <c r="H22" s="168">
        <v>25.72</v>
      </c>
      <c r="I22" s="169">
        <v>26.3</v>
      </c>
    </row>
    <row r="23" spans="1:9" s="170" customFormat="1">
      <c r="A23" s="167">
        <v>46001</v>
      </c>
      <c r="B23" s="168">
        <v>27.27</v>
      </c>
      <c r="C23" s="168">
        <v>27.24</v>
      </c>
      <c r="D23" s="168">
        <v>27.05</v>
      </c>
      <c r="E23" s="168">
        <v>27.1</v>
      </c>
      <c r="F23" s="168">
        <v>27.28</v>
      </c>
      <c r="G23" s="168">
        <v>27.08</v>
      </c>
      <c r="H23" s="168">
        <v>25.98</v>
      </c>
      <c r="I23" s="169">
        <v>26.64</v>
      </c>
    </row>
    <row r="24" spans="1:9" s="170" customFormat="1">
      <c r="A24" s="167">
        <v>46000</v>
      </c>
      <c r="B24" s="168">
        <v>26.71</v>
      </c>
      <c r="C24" s="168">
        <v>26.95</v>
      </c>
      <c r="D24" s="168">
        <v>26.42</v>
      </c>
      <c r="E24" s="168">
        <v>26.36</v>
      </c>
      <c r="F24" s="168">
        <v>26.95</v>
      </c>
      <c r="G24" s="168">
        <v>27.05</v>
      </c>
      <c r="H24" s="168">
        <v>26.18</v>
      </c>
      <c r="I24" s="169">
        <v>31.96</v>
      </c>
    </row>
    <row r="25" spans="1:9" s="170" customFormat="1">
      <c r="A25" s="167">
        <v>45999</v>
      </c>
      <c r="B25" s="168">
        <v>27.23</v>
      </c>
      <c r="C25" s="168">
        <v>27.12</v>
      </c>
      <c r="D25" s="168">
        <v>26.59</v>
      </c>
      <c r="E25" s="168">
        <v>26.38</v>
      </c>
      <c r="F25" s="168">
        <v>26.98</v>
      </c>
      <c r="G25" s="168">
        <v>23.96</v>
      </c>
      <c r="H25" s="168">
        <v>26.5</v>
      </c>
      <c r="I25" s="169">
        <v>31.96</v>
      </c>
    </row>
    <row r="26" spans="1:9" s="170" customFormat="1">
      <c r="A26" s="167">
        <v>45998</v>
      </c>
      <c r="B26" s="168">
        <v>27.28</v>
      </c>
      <c r="C26" s="168">
        <v>27.13</v>
      </c>
      <c r="D26" s="168">
        <v>26.59</v>
      </c>
      <c r="E26" s="168">
        <v>26.19</v>
      </c>
      <c r="F26" s="168">
        <v>26.74</v>
      </c>
      <c r="G26" s="168">
        <v>26.19</v>
      </c>
      <c r="H26" s="168">
        <v>26.55</v>
      </c>
      <c r="I26" s="169">
        <v>31.96</v>
      </c>
    </row>
    <row r="27" spans="1:9" s="170" customFormat="1">
      <c r="A27" s="167">
        <v>45997</v>
      </c>
      <c r="B27" s="168">
        <v>27.28</v>
      </c>
      <c r="C27" s="168">
        <v>27.13</v>
      </c>
      <c r="D27" s="168">
        <v>26.59</v>
      </c>
      <c r="E27" s="168">
        <v>26.19</v>
      </c>
      <c r="F27" s="168">
        <v>27.07</v>
      </c>
      <c r="G27" s="168">
        <v>26.19</v>
      </c>
      <c r="H27" s="168">
        <v>26.24</v>
      </c>
      <c r="I27" s="169">
        <v>31.96</v>
      </c>
    </row>
    <row r="28" spans="1:9" s="170" customFormat="1">
      <c r="A28" s="167">
        <v>45996</v>
      </c>
      <c r="B28" s="168">
        <v>26.92</v>
      </c>
      <c r="C28" s="168">
        <v>27.15</v>
      </c>
      <c r="D28" s="168">
        <v>25.7</v>
      </c>
      <c r="E28" s="168">
        <v>26.61</v>
      </c>
      <c r="F28" s="168">
        <v>27.43</v>
      </c>
      <c r="G28" s="168">
        <v>26.06</v>
      </c>
      <c r="H28" s="168">
        <v>26.14</v>
      </c>
      <c r="I28" s="169">
        <v>31.96</v>
      </c>
    </row>
    <row r="29" spans="1:9" s="170" customFormat="1">
      <c r="A29" s="167">
        <v>45995</v>
      </c>
      <c r="B29" s="168">
        <v>28.04</v>
      </c>
      <c r="C29" s="168">
        <v>27.87</v>
      </c>
      <c r="D29" s="168">
        <v>27.61</v>
      </c>
      <c r="E29" s="168">
        <v>27.61</v>
      </c>
      <c r="F29" s="168">
        <v>27.7</v>
      </c>
      <c r="G29" s="168">
        <v>25.22</v>
      </c>
      <c r="H29" s="168">
        <v>26.53</v>
      </c>
      <c r="I29" s="169">
        <v>31.96</v>
      </c>
    </row>
    <row r="30" spans="1:9" s="170" customFormat="1">
      <c r="A30" s="167">
        <v>45994</v>
      </c>
      <c r="B30" s="168">
        <v>27.69</v>
      </c>
      <c r="C30" s="168">
        <v>27.65</v>
      </c>
      <c r="D30" s="168">
        <v>27.36</v>
      </c>
      <c r="E30" s="168">
        <v>27.59</v>
      </c>
      <c r="F30" s="168">
        <v>28.24</v>
      </c>
      <c r="G30" s="168">
        <v>26.57</v>
      </c>
      <c r="H30" s="168">
        <v>26.61</v>
      </c>
      <c r="I30" s="169">
        <v>31.96</v>
      </c>
    </row>
    <row r="31" spans="1:9" s="170" customFormat="1">
      <c r="A31" s="167">
        <v>45993</v>
      </c>
      <c r="B31" s="168">
        <v>28.15</v>
      </c>
      <c r="C31" s="168">
        <v>28.08</v>
      </c>
      <c r="D31" s="168">
        <v>27.89</v>
      </c>
      <c r="E31" s="168">
        <v>28.3</v>
      </c>
      <c r="F31" s="168">
        <v>27.93</v>
      </c>
      <c r="G31" s="168">
        <v>27.47</v>
      </c>
      <c r="H31" s="168">
        <v>27</v>
      </c>
      <c r="I31" s="169">
        <v>31.96</v>
      </c>
    </row>
    <row r="32" spans="1:9" s="170" customFormat="1">
      <c r="A32" s="167">
        <v>45992</v>
      </c>
      <c r="B32" s="168">
        <v>28.99</v>
      </c>
      <c r="C32" s="168">
        <v>28.99</v>
      </c>
      <c r="D32" s="168">
        <v>28.62</v>
      </c>
      <c r="E32" s="168">
        <v>28.89</v>
      </c>
      <c r="F32" s="168">
        <v>29.19</v>
      </c>
      <c r="G32" s="168">
        <v>28.68</v>
      </c>
      <c r="H32" s="168">
        <v>27.25</v>
      </c>
      <c r="I32" s="169">
        <v>31.96</v>
      </c>
    </row>
    <row r="33" spans="1:9" s="170" customFormat="1">
      <c r="A33" s="167">
        <v>45991</v>
      </c>
      <c r="B33" s="168">
        <v>29.01</v>
      </c>
      <c r="C33" s="168">
        <v>29.04</v>
      </c>
      <c r="D33" s="168">
        <v>28.67</v>
      </c>
      <c r="E33" s="168">
        <v>29</v>
      </c>
      <c r="F33" s="168">
        <v>29.04</v>
      </c>
      <c r="G33" s="168">
        <v>29</v>
      </c>
      <c r="H33" s="168">
        <v>28.46</v>
      </c>
      <c r="I33" s="169">
        <v>31.96</v>
      </c>
    </row>
    <row r="34" spans="1:9" s="170" customFormat="1">
      <c r="A34" s="167">
        <v>45990</v>
      </c>
      <c r="B34" s="168">
        <v>29.01</v>
      </c>
      <c r="C34" s="168">
        <v>29.04</v>
      </c>
      <c r="D34" s="168">
        <v>28.67</v>
      </c>
      <c r="E34" s="168">
        <v>29</v>
      </c>
      <c r="F34" s="168">
        <v>29.11</v>
      </c>
      <c r="G34" s="168">
        <v>29</v>
      </c>
      <c r="H34" s="168">
        <v>28.02</v>
      </c>
      <c r="I34" s="169">
        <v>31.96</v>
      </c>
    </row>
    <row r="35" spans="1:9" s="170" customFormat="1">
      <c r="A35" s="167">
        <v>45989</v>
      </c>
      <c r="B35" s="168">
        <v>28.82</v>
      </c>
      <c r="C35" s="168">
        <v>28.83</v>
      </c>
      <c r="D35" s="168">
        <v>28.68</v>
      </c>
      <c r="E35" s="168">
        <v>28.67</v>
      </c>
      <c r="F35" s="168">
        <v>28.91</v>
      </c>
      <c r="G35" s="168">
        <v>29.25</v>
      </c>
      <c r="H35" s="168">
        <v>27.98</v>
      </c>
      <c r="I35" s="169">
        <v>31.96</v>
      </c>
    </row>
    <row r="36" spans="1:9" s="170" customFormat="1">
      <c r="A36" s="167">
        <v>45988</v>
      </c>
      <c r="B36" s="168">
        <v>29.12</v>
      </c>
      <c r="C36" s="168">
        <v>29.12</v>
      </c>
      <c r="D36" s="168">
        <v>29.03</v>
      </c>
      <c r="E36" s="168">
        <v>29.26</v>
      </c>
      <c r="F36" s="168">
        <v>29.25</v>
      </c>
      <c r="G36" s="168">
        <v>28.98</v>
      </c>
      <c r="H36" s="168">
        <v>28.05</v>
      </c>
      <c r="I36" s="169">
        <v>31.96</v>
      </c>
    </row>
    <row r="37" spans="1:9" s="170" customFormat="1">
      <c r="A37" s="167">
        <v>45987</v>
      </c>
      <c r="B37" s="168">
        <v>29.23</v>
      </c>
      <c r="C37" s="168">
        <v>29.2</v>
      </c>
      <c r="D37" s="168">
        <v>28.4</v>
      </c>
      <c r="E37" s="168">
        <v>28.73</v>
      </c>
      <c r="F37" s="168">
        <v>29.21</v>
      </c>
      <c r="G37" s="168">
        <v>28.73</v>
      </c>
      <c r="H37" s="168">
        <v>28.19</v>
      </c>
      <c r="I37" s="169">
        <v>31.96</v>
      </c>
    </row>
    <row r="38" spans="1:9" s="170" customFormat="1">
      <c r="A38" s="167">
        <v>45986</v>
      </c>
      <c r="B38" s="168">
        <v>29.37</v>
      </c>
      <c r="C38" s="168">
        <v>29.2</v>
      </c>
      <c r="D38" s="168">
        <v>28.8</v>
      </c>
      <c r="E38" s="168">
        <v>29.23</v>
      </c>
      <c r="F38" s="168">
        <v>29.31</v>
      </c>
      <c r="G38" s="168">
        <v>28</v>
      </c>
      <c r="H38" s="168">
        <v>28.21</v>
      </c>
      <c r="I38" s="169">
        <v>31.96</v>
      </c>
    </row>
    <row r="39" spans="1:9" s="170" customFormat="1">
      <c r="A39" s="167">
        <v>45985</v>
      </c>
      <c r="B39" s="168">
        <v>29.87</v>
      </c>
      <c r="C39" s="168">
        <v>29.98</v>
      </c>
      <c r="D39" s="168">
        <v>30.05</v>
      </c>
      <c r="E39" s="168">
        <v>29.89</v>
      </c>
      <c r="F39" s="168">
        <v>29.71</v>
      </c>
      <c r="G39" s="168">
        <v>27.54</v>
      </c>
      <c r="H39" s="168">
        <v>28.36</v>
      </c>
      <c r="I39" s="169">
        <v>31.96</v>
      </c>
    </row>
    <row r="40" spans="1:9" s="170" customFormat="1">
      <c r="A40" s="167">
        <v>45984</v>
      </c>
      <c r="B40" s="168">
        <v>29.82</v>
      </c>
      <c r="C40" s="168">
        <v>29.94</v>
      </c>
      <c r="D40" s="168">
        <v>29.74</v>
      </c>
      <c r="E40" s="168">
        <v>29.74</v>
      </c>
      <c r="F40" s="168">
        <v>29.95</v>
      </c>
      <c r="G40" s="168">
        <v>29.74</v>
      </c>
      <c r="H40" s="168">
        <v>29.28</v>
      </c>
      <c r="I40" s="169">
        <v>31.96</v>
      </c>
    </row>
    <row r="41" spans="1:9" s="170" customFormat="1">
      <c r="A41" s="167">
        <v>45983</v>
      </c>
      <c r="B41" s="168">
        <v>29.82</v>
      </c>
      <c r="C41" s="168">
        <v>29.94</v>
      </c>
      <c r="D41" s="168">
        <v>29.74</v>
      </c>
      <c r="E41" s="168">
        <v>29.74</v>
      </c>
      <c r="F41" s="168">
        <v>30.25</v>
      </c>
      <c r="G41" s="168">
        <v>30.11</v>
      </c>
      <c r="H41" s="168">
        <v>29.2</v>
      </c>
      <c r="I41" s="169">
        <v>31.96</v>
      </c>
    </row>
    <row r="42" spans="1:9" s="170" customFormat="1">
      <c r="A42" s="167">
        <v>45982</v>
      </c>
      <c r="B42" s="168">
        <v>30.43</v>
      </c>
      <c r="C42" s="168">
        <v>30.56</v>
      </c>
      <c r="D42" s="168">
        <v>30.08</v>
      </c>
      <c r="E42" s="168">
        <v>30.66</v>
      </c>
      <c r="F42" s="168">
        <v>30.41</v>
      </c>
      <c r="G42" s="168">
        <v>30.38</v>
      </c>
      <c r="H42" s="168">
        <v>29.21</v>
      </c>
      <c r="I42" s="169">
        <v>31.96</v>
      </c>
    </row>
    <row r="43" spans="1:9" s="170" customFormat="1">
      <c r="A43" s="167">
        <v>45981</v>
      </c>
      <c r="B43" s="168">
        <v>30.42</v>
      </c>
      <c r="C43" s="168">
        <v>30.42</v>
      </c>
      <c r="D43" s="168">
        <v>30.06</v>
      </c>
      <c r="E43" s="168">
        <v>30.13</v>
      </c>
      <c r="F43" s="168">
        <v>30.47</v>
      </c>
      <c r="G43" s="168">
        <v>30.67</v>
      </c>
      <c r="H43" s="168">
        <v>29.49</v>
      </c>
      <c r="I43" s="169">
        <v>31.96</v>
      </c>
    </row>
    <row r="44" spans="1:9" s="170" customFormat="1">
      <c r="A44" s="167">
        <v>45980</v>
      </c>
      <c r="B44" s="168">
        <v>31.08</v>
      </c>
      <c r="C44" s="168">
        <v>31.16</v>
      </c>
      <c r="D44" s="168">
        <v>31.27</v>
      </c>
      <c r="E44" s="168">
        <v>31.39</v>
      </c>
      <c r="F44" s="168">
        <v>31.12</v>
      </c>
      <c r="G44" s="168">
        <v>31.11</v>
      </c>
      <c r="H44" s="168">
        <v>29.61</v>
      </c>
      <c r="I44" s="169">
        <v>31.96</v>
      </c>
    </row>
    <row r="45" spans="1:9" s="170" customFormat="1">
      <c r="A45" s="167">
        <v>45979</v>
      </c>
      <c r="B45" s="168">
        <v>30.94</v>
      </c>
      <c r="C45" s="168">
        <v>30.81</v>
      </c>
      <c r="D45" s="168">
        <v>30.94</v>
      </c>
      <c r="E45" s="168">
        <v>30.57</v>
      </c>
      <c r="F45" s="168">
        <v>30.93</v>
      </c>
      <c r="G45" s="168">
        <v>31.48</v>
      </c>
      <c r="H45" s="168">
        <v>30.07</v>
      </c>
      <c r="I45" s="169">
        <v>31.96</v>
      </c>
    </row>
    <row r="46" spans="1:9" s="170" customFormat="1">
      <c r="A46" s="167">
        <v>45978</v>
      </c>
      <c r="B46" s="168">
        <v>30.6</v>
      </c>
      <c r="C46" s="168">
        <v>30.26</v>
      </c>
      <c r="D46" s="168">
        <v>30.41</v>
      </c>
      <c r="E46" s="168">
        <v>29.69</v>
      </c>
      <c r="F46" s="168">
        <v>30.92</v>
      </c>
      <c r="G46" s="168">
        <v>31.57</v>
      </c>
      <c r="H46" s="168">
        <v>29.85</v>
      </c>
      <c r="I46" s="169">
        <v>31.96</v>
      </c>
    </row>
    <row r="47" spans="1:9" s="170" customFormat="1">
      <c r="A47" s="167">
        <v>45977</v>
      </c>
      <c r="B47" s="168">
        <v>30.56</v>
      </c>
      <c r="C47" s="168">
        <v>30.23</v>
      </c>
      <c r="D47" s="168">
        <v>30.38</v>
      </c>
      <c r="E47" s="168">
        <v>29.87</v>
      </c>
      <c r="F47" s="168">
        <v>30.24</v>
      </c>
      <c r="G47" s="168">
        <v>29.87</v>
      </c>
      <c r="H47" s="168">
        <v>29.65</v>
      </c>
      <c r="I47" s="169">
        <v>31.96</v>
      </c>
    </row>
    <row r="48" spans="1:9" s="170" customFormat="1">
      <c r="A48" s="167">
        <v>45976</v>
      </c>
      <c r="B48" s="168">
        <v>30.56</v>
      </c>
      <c r="C48" s="168">
        <v>30.23</v>
      </c>
      <c r="D48" s="168">
        <v>30.38</v>
      </c>
      <c r="E48" s="168">
        <v>29.87</v>
      </c>
      <c r="F48" s="168">
        <v>30.17</v>
      </c>
      <c r="G48" s="168">
        <v>29.87</v>
      </c>
      <c r="H48" s="168">
        <v>29.36</v>
      </c>
      <c r="I48" s="169">
        <v>31.96</v>
      </c>
    </row>
    <row r="49" spans="1:9" s="170" customFormat="1">
      <c r="A49" s="167">
        <v>45975</v>
      </c>
      <c r="B49" s="168">
        <v>29.42</v>
      </c>
      <c r="C49" s="168">
        <v>29.58</v>
      </c>
      <c r="D49" s="168">
        <v>28.7</v>
      </c>
      <c r="E49" s="168">
        <v>28.91</v>
      </c>
      <c r="F49" s="168">
        <v>29.84</v>
      </c>
      <c r="G49" s="168">
        <v>28.47</v>
      </c>
      <c r="H49" s="168">
        <v>28.94</v>
      </c>
      <c r="I49" s="169">
        <v>31.96</v>
      </c>
    </row>
    <row r="50" spans="1:9" s="170" customFormat="1">
      <c r="A50" s="167">
        <v>45974</v>
      </c>
      <c r="B50" s="168">
        <v>29.81</v>
      </c>
      <c r="C50" s="168">
        <v>30.27</v>
      </c>
      <c r="D50" s="168">
        <v>28.75</v>
      </c>
      <c r="E50" s="168">
        <v>29.91</v>
      </c>
      <c r="F50" s="168">
        <v>29.83</v>
      </c>
      <c r="G50" s="168">
        <v>29.45</v>
      </c>
      <c r="H50" s="168">
        <v>29.21</v>
      </c>
      <c r="I50" s="169">
        <v>31.96</v>
      </c>
    </row>
    <row r="51" spans="1:9" s="170" customFormat="1">
      <c r="A51" s="167">
        <v>45973</v>
      </c>
      <c r="B51" s="168">
        <v>30.15</v>
      </c>
      <c r="C51" s="168">
        <v>30.15</v>
      </c>
      <c r="D51" s="168">
        <v>30.76</v>
      </c>
      <c r="E51" s="168">
        <v>30.26</v>
      </c>
      <c r="F51" s="168">
        <v>30.12</v>
      </c>
      <c r="G51" s="168">
        <v>30.13</v>
      </c>
      <c r="H51" s="168">
        <v>29.4</v>
      </c>
      <c r="I51" s="169">
        <v>31.96</v>
      </c>
    </row>
    <row r="52" spans="1:9" s="170" customFormat="1">
      <c r="A52" s="167">
        <v>45972</v>
      </c>
      <c r="B52" s="168">
        <v>30.23</v>
      </c>
      <c r="C52" s="168">
        <v>30.31</v>
      </c>
      <c r="D52" s="168">
        <v>30.65</v>
      </c>
      <c r="E52" s="168">
        <v>30.2</v>
      </c>
      <c r="F52" s="168">
        <v>30.46</v>
      </c>
      <c r="G52" s="168">
        <v>30.22</v>
      </c>
      <c r="H52" s="168">
        <v>29.34</v>
      </c>
      <c r="I52" s="169">
        <v>31.96</v>
      </c>
    </row>
    <row r="53" spans="1:9" s="170" customFormat="1">
      <c r="A53" s="167">
        <v>45971</v>
      </c>
      <c r="B53" s="168">
        <v>30.29</v>
      </c>
      <c r="C53" s="168">
        <v>30.42</v>
      </c>
      <c r="D53" s="168">
        <v>30.24</v>
      </c>
      <c r="E53" s="168">
        <v>30.23</v>
      </c>
      <c r="F53" s="168">
        <v>30.79</v>
      </c>
      <c r="G53" s="168">
        <v>30.88</v>
      </c>
      <c r="H53" s="168">
        <v>29.52</v>
      </c>
      <c r="I53" s="169">
        <v>31.96</v>
      </c>
    </row>
    <row r="54" spans="1:9" s="170" customFormat="1">
      <c r="A54" s="167">
        <v>45970</v>
      </c>
      <c r="B54" s="168">
        <v>30.3</v>
      </c>
      <c r="C54" s="168">
        <v>30.39</v>
      </c>
      <c r="D54" s="168">
        <v>30.22</v>
      </c>
      <c r="E54" s="168">
        <v>30.24</v>
      </c>
      <c r="F54" s="168">
        <v>30.41</v>
      </c>
      <c r="G54" s="168">
        <v>30.24</v>
      </c>
      <c r="H54" s="168">
        <v>30.02</v>
      </c>
      <c r="I54" s="169">
        <v>31.96</v>
      </c>
    </row>
    <row r="55" spans="1:9" s="170" customFormat="1">
      <c r="A55" s="167">
        <v>45969</v>
      </c>
      <c r="B55" s="168">
        <v>30.3</v>
      </c>
      <c r="C55" s="168">
        <v>30.39</v>
      </c>
      <c r="D55" s="168">
        <v>30.22</v>
      </c>
      <c r="E55" s="168">
        <v>30.24</v>
      </c>
      <c r="F55" s="168">
        <v>30.32</v>
      </c>
      <c r="G55" s="168">
        <v>30.24</v>
      </c>
      <c r="H55" s="168">
        <v>29.62</v>
      </c>
      <c r="I55" s="169">
        <v>31.96</v>
      </c>
    </row>
    <row r="56" spans="1:9" s="170" customFormat="1">
      <c r="A56" s="167">
        <v>45968</v>
      </c>
      <c r="B56" s="168">
        <v>30.67</v>
      </c>
      <c r="C56" s="168">
        <v>30.67</v>
      </c>
      <c r="D56" s="168">
        <v>30.17</v>
      </c>
      <c r="E56" s="168">
        <v>30.2</v>
      </c>
      <c r="F56" s="168">
        <v>30.67</v>
      </c>
      <c r="G56" s="168">
        <v>30.18</v>
      </c>
      <c r="H56" s="168">
        <v>29.64</v>
      </c>
      <c r="I56" s="169">
        <v>31.96</v>
      </c>
    </row>
    <row r="57" spans="1:9" s="170" customFormat="1">
      <c r="A57" s="167">
        <v>45967</v>
      </c>
      <c r="B57" s="168">
        <v>30.83</v>
      </c>
      <c r="C57" s="168">
        <v>30.95</v>
      </c>
      <c r="D57" s="168">
        <v>30.54</v>
      </c>
      <c r="E57" s="168">
        <v>30.53</v>
      </c>
      <c r="F57" s="168">
        <v>30.85</v>
      </c>
      <c r="G57" s="168">
        <v>30.52</v>
      </c>
      <c r="H57" s="168">
        <v>29.78</v>
      </c>
      <c r="I57" s="169">
        <v>31.96</v>
      </c>
    </row>
    <row r="58" spans="1:9" s="170" customFormat="1">
      <c r="A58" s="167">
        <v>45966</v>
      </c>
      <c r="B58" s="168">
        <v>31.41</v>
      </c>
      <c r="C58" s="168">
        <v>31.21</v>
      </c>
      <c r="D58" s="168">
        <v>30.65</v>
      </c>
      <c r="E58" s="168">
        <v>30.78</v>
      </c>
      <c r="F58" s="168">
        <v>31.12</v>
      </c>
      <c r="G58" s="168">
        <v>30.76</v>
      </c>
      <c r="H58" s="168">
        <v>30.12</v>
      </c>
      <c r="I58" s="169">
        <v>31.34</v>
      </c>
    </row>
    <row r="59" spans="1:9" s="170" customFormat="1">
      <c r="A59" s="167">
        <v>45965</v>
      </c>
      <c r="B59" s="168">
        <v>30.9</v>
      </c>
      <c r="C59" s="168">
        <v>30.89</v>
      </c>
      <c r="D59" s="168">
        <v>30.41</v>
      </c>
      <c r="E59" s="168">
        <v>30.57</v>
      </c>
      <c r="F59" s="168">
        <v>30.89</v>
      </c>
      <c r="G59" s="168">
        <v>30.2</v>
      </c>
      <c r="H59" s="168">
        <v>30.04</v>
      </c>
      <c r="I59" s="169">
        <v>31.34</v>
      </c>
    </row>
    <row r="60" spans="1:9" s="170" customFormat="1">
      <c r="A60" s="167">
        <v>45964</v>
      </c>
      <c r="B60" s="168">
        <v>30.16</v>
      </c>
      <c r="C60" s="168">
        <v>30.33</v>
      </c>
      <c r="D60" s="168">
        <v>30.41</v>
      </c>
      <c r="E60" s="168">
        <v>30.71</v>
      </c>
      <c r="F60" s="168">
        <v>30.53</v>
      </c>
      <c r="G60" s="168">
        <v>29.99</v>
      </c>
      <c r="H60" s="168">
        <v>29.7</v>
      </c>
      <c r="I60" s="169">
        <v>31.34</v>
      </c>
    </row>
    <row r="61" spans="1:9" s="170" customFormat="1">
      <c r="A61" s="167">
        <v>45963</v>
      </c>
      <c r="B61" s="168">
        <v>29.87</v>
      </c>
      <c r="C61" s="168">
        <v>30.22</v>
      </c>
      <c r="D61" s="168">
        <v>29.95</v>
      </c>
      <c r="E61" s="168">
        <v>30.85</v>
      </c>
      <c r="F61" s="168">
        <v>30.3</v>
      </c>
      <c r="G61" s="168">
        <v>30.85</v>
      </c>
      <c r="H61" s="168">
        <v>29.57</v>
      </c>
      <c r="I61" s="169">
        <v>31.34</v>
      </c>
    </row>
    <row r="62" spans="1:9" s="170" customFormat="1">
      <c r="A62" s="167">
        <v>45962</v>
      </c>
      <c r="B62" s="168">
        <v>29.87</v>
      </c>
      <c r="C62" s="168">
        <v>30.22</v>
      </c>
      <c r="D62" s="168">
        <v>29.95</v>
      </c>
      <c r="E62" s="168">
        <v>30.85</v>
      </c>
      <c r="F62" s="168">
        <v>30.05</v>
      </c>
      <c r="G62" s="168">
        <v>30.7</v>
      </c>
      <c r="H62" s="168">
        <v>29.39</v>
      </c>
      <c r="I62" s="169">
        <v>31.34</v>
      </c>
    </row>
    <row r="63" spans="1:9" s="170" customFormat="1">
      <c r="A63" s="167">
        <v>45961</v>
      </c>
      <c r="B63" s="168">
        <v>30.59</v>
      </c>
      <c r="C63" s="168">
        <v>30.92</v>
      </c>
      <c r="D63" s="168">
        <v>31.15</v>
      </c>
      <c r="E63" s="168">
        <v>31.38</v>
      </c>
      <c r="F63" s="168">
        <v>30.79</v>
      </c>
      <c r="G63" s="168">
        <v>31.36</v>
      </c>
      <c r="H63" s="168">
        <v>29.66</v>
      </c>
      <c r="I63" s="169">
        <v>31.34</v>
      </c>
    </row>
    <row r="64" spans="1:9" s="170" customFormat="1">
      <c r="A64" s="167">
        <v>45960</v>
      </c>
      <c r="B64" s="168">
        <v>31.38</v>
      </c>
      <c r="C64" s="168">
        <v>31.12</v>
      </c>
      <c r="D64" s="168">
        <v>31.8</v>
      </c>
      <c r="E64" s="168">
        <v>31.25</v>
      </c>
      <c r="F64" s="168">
        <v>31.24</v>
      </c>
      <c r="G64" s="168">
        <v>31.01</v>
      </c>
      <c r="H64" s="168">
        <v>30.07</v>
      </c>
      <c r="I64" s="169">
        <v>32.1</v>
      </c>
    </row>
    <row r="65" spans="1:9" s="170" customFormat="1">
      <c r="A65" s="167">
        <v>45959</v>
      </c>
      <c r="B65" s="168">
        <v>30.97</v>
      </c>
      <c r="C65" s="168">
        <v>30.85</v>
      </c>
      <c r="D65" s="168">
        <v>31.13</v>
      </c>
      <c r="E65" s="168">
        <v>31.36</v>
      </c>
      <c r="F65" s="168">
        <v>31.02</v>
      </c>
      <c r="G65" s="168">
        <v>31.43</v>
      </c>
      <c r="H65" s="168">
        <v>29.76</v>
      </c>
      <c r="I65" s="169">
        <v>32.1</v>
      </c>
    </row>
    <row r="66" spans="1:9" s="170" customFormat="1">
      <c r="A66" s="167">
        <v>45958</v>
      </c>
      <c r="B66" s="168">
        <v>30.7</v>
      </c>
      <c r="C66" s="168">
        <v>30.69</v>
      </c>
      <c r="D66" s="168">
        <v>31.25</v>
      </c>
      <c r="E66" s="168">
        <v>31.19</v>
      </c>
      <c r="F66" s="168">
        <v>30.73</v>
      </c>
      <c r="G66" s="168">
        <v>31.49</v>
      </c>
      <c r="H66" s="168">
        <v>29.71</v>
      </c>
      <c r="I66" s="169">
        <v>32.1</v>
      </c>
    </row>
    <row r="67" spans="1:9" s="170" customFormat="1">
      <c r="A67" s="167">
        <v>45957</v>
      </c>
      <c r="B67" s="168">
        <v>31.14</v>
      </c>
      <c r="C67" s="168">
        <v>31.22</v>
      </c>
      <c r="D67" s="168">
        <v>31.6</v>
      </c>
      <c r="E67" s="168">
        <v>31.58</v>
      </c>
      <c r="F67" s="168">
        <v>31.48</v>
      </c>
      <c r="G67" s="168">
        <v>31.49</v>
      </c>
      <c r="H67" s="168">
        <v>29.76</v>
      </c>
      <c r="I67" s="169">
        <v>32.1</v>
      </c>
    </row>
    <row r="68" spans="1:9" s="170" customFormat="1">
      <c r="A68" s="167">
        <v>45956</v>
      </c>
      <c r="B68" s="168">
        <v>31.15</v>
      </c>
      <c r="C68" s="168">
        <v>31.21</v>
      </c>
      <c r="D68" s="168">
        <v>31.6</v>
      </c>
      <c r="E68" s="168">
        <v>31.58</v>
      </c>
      <c r="F68" s="168">
        <v>31.24</v>
      </c>
      <c r="G68" s="168">
        <v>30.5</v>
      </c>
      <c r="H68" s="168">
        <v>30.59</v>
      </c>
      <c r="I68" s="169">
        <v>32.1</v>
      </c>
    </row>
    <row r="69" spans="1:9" s="170" customFormat="1">
      <c r="A69" s="167">
        <v>45955</v>
      </c>
      <c r="B69" s="168">
        <v>31.15</v>
      </c>
      <c r="C69" s="168">
        <v>31.21</v>
      </c>
      <c r="D69" s="168">
        <v>31.6</v>
      </c>
      <c r="E69" s="168">
        <v>31.58</v>
      </c>
      <c r="F69" s="168">
        <v>31.49</v>
      </c>
      <c r="G69" s="168">
        <v>31.58</v>
      </c>
      <c r="H69" s="168">
        <v>30.22</v>
      </c>
      <c r="I69" s="169">
        <v>32.1</v>
      </c>
    </row>
    <row r="70" spans="1:9" s="170" customFormat="1">
      <c r="A70" s="167">
        <v>45954</v>
      </c>
      <c r="B70" s="168">
        <v>31.64</v>
      </c>
      <c r="C70" s="168">
        <v>31.65</v>
      </c>
      <c r="D70" s="168">
        <v>32.25</v>
      </c>
      <c r="E70" s="168">
        <v>32.14</v>
      </c>
      <c r="F70" s="168">
        <v>31.55</v>
      </c>
      <c r="G70" s="168">
        <v>32.049999999999997</v>
      </c>
      <c r="H70" s="168">
        <v>30.48</v>
      </c>
      <c r="I70" s="169">
        <v>32.1</v>
      </c>
    </row>
    <row r="71" spans="1:9" s="170" customFormat="1">
      <c r="A71" s="167">
        <v>45953</v>
      </c>
      <c r="B71" s="168">
        <v>30.94</v>
      </c>
      <c r="C71" s="168">
        <v>31.09</v>
      </c>
      <c r="D71" s="168">
        <v>31.38</v>
      </c>
      <c r="E71" s="168">
        <v>31.47</v>
      </c>
      <c r="F71" s="168">
        <v>31.23</v>
      </c>
      <c r="G71" s="168">
        <v>31.94</v>
      </c>
      <c r="H71" s="168">
        <v>30.04</v>
      </c>
      <c r="I71" s="169">
        <v>32.1</v>
      </c>
    </row>
    <row r="72" spans="1:9" s="170" customFormat="1">
      <c r="A72" s="167">
        <v>45952</v>
      </c>
      <c r="B72" s="168">
        <v>31.39</v>
      </c>
      <c r="C72" s="168">
        <v>31.14</v>
      </c>
      <c r="D72" s="168">
        <v>31.85</v>
      </c>
      <c r="E72" s="168">
        <v>31.37</v>
      </c>
      <c r="F72" s="168">
        <v>31.14</v>
      </c>
      <c r="G72" s="168">
        <v>31.57</v>
      </c>
      <c r="H72" s="168">
        <v>29.75</v>
      </c>
      <c r="I72" s="169">
        <v>32.15</v>
      </c>
    </row>
    <row r="73" spans="1:9" s="170" customFormat="1">
      <c r="A73" s="167">
        <v>45951</v>
      </c>
      <c r="B73" s="168">
        <v>30.83</v>
      </c>
      <c r="C73" s="168">
        <v>30.96</v>
      </c>
      <c r="D73" s="168">
        <v>31.37</v>
      </c>
      <c r="E73" s="168">
        <v>31.26</v>
      </c>
      <c r="F73" s="168">
        <v>30.91</v>
      </c>
      <c r="G73" s="168">
        <v>31.78</v>
      </c>
      <c r="H73" s="168">
        <v>30.03</v>
      </c>
      <c r="I73" s="169">
        <v>32.049999999999997</v>
      </c>
    </row>
    <row r="74" spans="1:9" s="170" customFormat="1">
      <c r="A74" s="167">
        <v>45950</v>
      </c>
      <c r="B74" s="168">
        <v>31.2</v>
      </c>
      <c r="C74" s="168">
        <v>31.26</v>
      </c>
      <c r="D74" s="168">
        <v>32.08</v>
      </c>
      <c r="E74" s="168">
        <v>31.86</v>
      </c>
      <c r="F74" s="168">
        <v>31.18</v>
      </c>
      <c r="G74" s="168">
        <v>31.81</v>
      </c>
      <c r="H74" s="168">
        <v>30.23</v>
      </c>
      <c r="I74" s="169">
        <v>32.049999999999997</v>
      </c>
    </row>
    <row r="75" spans="1:9" s="170" customFormat="1">
      <c r="A75" s="167">
        <v>45949</v>
      </c>
      <c r="B75" s="168">
        <v>31.46</v>
      </c>
      <c r="C75" s="168">
        <v>31.37</v>
      </c>
      <c r="D75" s="168">
        <v>32.020000000000003</v>
      </c>
      <c r="E75" s="168">
        <v>31.98</v>
      </c>
      <c r="F75" s="168">
        <v>31.29</v>
      </c>
      <c r="G75" s="168">
        <v>31.99</v>
      </c>
      <c r="H75" s="168">
        <v>31</v>
      </c>
      <c r="I75" s="169">
        <v>32.049999999999997</v>
      </c>
    </row>
    <row r="76" spans="1:9" s="170" customFormat="1">
      <c r="A76" s="167">
        <v>45948</v>
      </c>
      <c r="B76" s="168">
        <v>31.46</v>
      </c>
      <c r="C76" s="168">
        <v>31.37</v>
      </c>
      <c r="D76" s="168">
        <v>32.020000000000003</v>
      </c>
      <c r="E76" s="168">
        <v>31.98</v>
      </c>
      <c r="F76" s="168">
        <v>31.31</v>
      </c>
      <c r="G76" s="168">
        <v>31.96</v>
      </c>
      <c r="H76" s="168">
        <v>30.51</v>
      </c>
      <c r="I76" s="169">
        <v>32.049999999999997</v>
      </c>
    </row>
    <row r="77" spans="1:9" s="170" customFormat="1">
      <c r="A77" s="167">
        <v>45947</v>
      </c>
      <c r="B77" s="168">
        <v>31.68</v>
      </c>
      <c r="C77" s="168">
        <v>31.65</v>
      </c>
      <c r="D77" s="168">
        <v>32.369999999999997</v>
      </c>
      <c r="E77" s="168">
        <v>32.090000000000003</v>
      </c>
      <c r="F77" s="168">
        <v>31.58</v>
      </c>
      <c r="G77" s="168">
        <v>32.22</v>
      </c>
      <c r="H77" s="168">
        <v>30.46</v>
      </c>
      <c r="I77" s="169">
        <v>32.049999999999997</v>
      </c>
    </row>
    <row r="78" spans="1:9" s="170" customFormat="1">
      <c r="A78" s="167">
        <v>45946</v>
      </c>
      <c r="B78" s="168">
        <v>31.15</v>
      </c>
      <c r="C78" s="168">
        <v>30.86</v>
      </c>
      <c r="D78" s="168">
        <v>31.55</v>
      </c>
      <c r="E78" s="168">
        <v>31.13</v>
      </c>
      <c r="F78" s="168">
        <v>31.14</v>
      </c>
      <c r="G78" s="168">
        <v>32.15</v>
      </c>
      <c r="H78" s="168">
        <v>30.08</v>
      </c>
      <c r="I78" s="169">
        <v>32.049999999999997</v>
      </c>
    </row>
    <row r="79" spans="1:9" s="170" customFormat="1">
      <c r="A79" s="167">
        <v>45945</v>
      </c>
      <c r="B79" s="168">
        <v>30.92</v>
      </c>
      <c r="C79" s="168">
        <v>30.74</v>
      </c>
      <c r="D79" s="168">
        <v>31.4</v>
      </c>
      <c r="E79" s="168">
        <v>31.23</v>
      </c>
      <c r="F79" s="168">
        <v>30.88</v>
      </c>
      <c r="G79" s="168">
        <v>31.82</v>
      </c>
      <c r="H79" s="168">
        <v>29.62</v>
      </c>
      <c r="I79" s="169">
        <v>32.049999999999997</v>
      </c>
    </row>
    <row r="80" spans="1:9" s="170" customFormat="1">
      <c r="A80" s="167">
        <v>45944</v>
      </c>
      <c r="B80" s="168">
        <v>30.64</v>
      </c>
      <c r="C80" s="168">
        <v>30.73</v>
      </c>
      <c r="D80" s="168">
        <v>31.18</v>
      </c>
      <c r="E80" s="168">
        <v>31.28</v>
      </c>
      <c r="F80" s="168">
        <v>30.73</v>
      </c>
      <c r="G80" s="168">
        <v>31.42</v>
      </c>
      <c r="H80" s="168">
        <v>29.66</v>
      </c>
      <c r="I80" s="169">
        <v>32.049999999999997</v>
      </c>
    </row>
    <row r="81" spans="1:9" s="170" customFormat="1">
      <c r="A81" s="167">
        <v>45943</v>
      </c>
      <c r="B81" s="168">
        <v>31.09</v>
      </c>
      <c r="C81" s="168">
        <v>31.1</v>
      </c>
      <c r="D81" s="168">
        <v>31.23</v>
      </c>
      <c r="E81" s="168">
        <v>31.19</v>
      </c>
      <c r="F81" s="168">
        <v>31.23</v>
      </c>
      <c r="G81" s="168">
        <v>32.01</v>
      </c>
      <c r="H81" s="168">
        <v>29.84</v>
      </c>
      <c r="I81" s="169">
        <v>31.8</v>
      </c>
    </row>
    <row r="82" spans="1:9" s="170" customFormat="1">
      <c r="A82" s="167">
        <v>45942</v>
      </c>
      <c r="B82" s="168">
        <v>31.09</v>
      </c>
      <c r="C82" s="168">
        <v>31.08</v>
      </c>
      <c r="D82" s="168">
        <v>31.75</v>
      </c>
      <c r="E82" s="168">
        <v>31.13</v>
      </c>
      <c r="F82" s="168">
        <v>31.08</v>
      </c>
      <c r="G82" s="168">
        <v>31.43</v>
      </c>
      <c r="H82" s="168">
        <v>30.5</v>
      </c>
      <c r="I82" s="169">
        <v>32.200000000000003</v>
      </c>
    </row>
    <row r="83" spans="1:9" s="170" customFormat="1">
      <c r="A83" s="167">
        <v>45941</v>
      </c>
      <c r="B83" s="168">
        <v>31.09</v>
      </c>
      <c r="C83" s="168">
        <v>31.08</v>
      </c>
      <c r="D83" s="168">
        <v>31.75</v>
      </c>
      <c r="E83" s="168">
        <v>31.13</v>
      </c>
      <c r="F83" s="168">
        <v>31.02</v>
      </c>
      <c r="G83" s="168">
        <v>31.13</v>
      </c>
      <c r="H83" s="168">
        <v>30.15</v>
      </c>
      <c r="I83" s="169">
        <v>32.200000000000003</v>
      </c>
    </row>
    <row r="84" spans="1:9" s="170" customFormat="1">
      <c r="A84" s="167">
        <v>45940</v>
      </c>
      <c r="B84" s="168">
        <v>31.4</v>
      </c>
      <c r="C84" s="168">
        <v>31.31</v>
      </c>
      <c r="D84" s="168">
        <v>31.75</v>
      </c>
      <c r="E84" s="168">
        <v>31.52</v>
      </c>
      <c r="F84" s="168">
        <v>31.33</v>
      </c>
      <c r="G84" s="168">
        <v>31.42</v>
      </c>
      <c r="H84" s="168">
        <v>30.15</v>
      </c>
      <c r="I84" s="169">
        <v>32.200000000000003</v>
      </c>
    </row>
    <row r="85" spans="1:9" s="170" customFormat="1">
      <c r="A85" s="167">
        <v>45939</v>
      </c>
      <c r="B85" s="168">
        <v>31.73</v>
      </c>
      <c r="C85" s="168">
        <v>31.86</v>
      </c>
      <c r="D85" s="168">
        <v>32.08</v>
      </c>
      <c r="E85" s="168">
        <v>32.35</v>
      </c>
      <c r="F85" s="168">
        <v>31.73</v>
      </c>
      <c r="G85" s="168">
        <v>32.270000000000003</v>
      </c>
      <c r="H85" s="168">
        <v>30.59</v>
      </c>
      <c r="I85" s="169">
        <v>31.18</v>
      </c>
    </row>
    <row r="86" spans="1:9" s="170" customFormat="1">
      <c r="A86" s="167">
        <v>45938</v>
      </c>
      <c r="B86" s="168">
        <v>32.380000000000003</v>
      </c>
      <c r="C86" s="168">
        <v>32.36</v>
      </c>
      <c r="D86" s="168">
        <v>32.659999999999997</v>
      </c>
      <c r="E86" s="168">
        <v>32.5</v>
      </c>
      <c r="F86" s="168">
        <v>32.22</v>
      </c>
      <c r="G86" s="168">
        <v>32.76</v>
      </c>
      <c r="H86" s="168">
        <v>31.04</v>
      </c>
      <c r="I86" s="169">
        <v>31.18</v>
      </c>
    </row>
    <row r="87" spans="1:9" s="170" customFormat="1">
      <c r="A87" s="167">
        <v>45937</v>
      </c>
      <c r="B87" s="168">
        <v>32.31</v>
      </c>
      <c r="C87" s="168">
        <v>31.97</v>
      </c>
      <c r="D87" s="168">
        <v>32.67</v>
      </c>
      <c r="E87" s="168">
        <v>32.69</v>
      </c>
      <c r="F87" s="168">
        <v>32.130000000000003</v>
      </c>
      <c r="G87" s="168">
        <v>32.549999999999997</v>
      </c>
      <c r="H87" s="168">
        <v>31.15</v>
      </c>
      <c r="I87" s="169">
        <v>31.18</v>
      </c>
    </row>
    <row r="88" spans="1:9" s="170" customFormat="1">
      <c r="A88" s="167">
        <v>45936</v>
      </c>
      <c r="B88" s="168">
        <v>30.33</v>
      </c>
      <c r="C88" s="168">
        <v>30.38</v>
      </c>
      <c r="D88" s="168">
        <v>30.76</v>
      </c>
      <c r="E88" s="168">
        <v>30.88</v>
      </c>
      <c r="F88" s="168">
        <v>31.18</v>
      </c>
      <c r="G88" s="168">
        <v>32.69</v>
      </c>
      <c r="H88" s="168">
        <v>30.84</v>
      </c>
      <c r="I88" s="169">
        <v>31.18</v>
      </c>
    </row>
    <row r="89" spans="1:9" s="170" customFormat="1">
      <c r="A89" s="167">
        <v>45935</v>
      </c>
      <c r="B89" s="168">
        <v>30.35</v>
      </c>
      <c r="C89" s="168">
        <v>30.35</v>
      </c>
      <c r="D89" s="168">
        <v>30.92</v>
      </c>
      <c r="E89" s="168">
        <v>31.16</v>
      </c>
      <c r="F89" s="168">
        <v>30.6</v>
      </c>
      <c r="G89" s="168">
        <v>31.03</v>
      </c>
      <c r="H89" s="168">
        <v>31.45</v>
      </c>
      <c r="I89" s="169">
        <v>31.18</v>
      </c>
    </row>
    <row r="90" spans="1:9" s="170" customFormat="1">
      <c r="A90" s="167">
        <v>45934</v>
      </c>
      <c r="B90" s="168">
        <v>30.35</v>
      </c>
      <c r="C90" s="168">
        <v>30.35</v>
      </c>
      <c r="D90" s="168">
        <v>30.92</v>
      </c>
      <c r="E90" s="168">
        <v>31.16</v>
      </c>
      <c r="F90" s="168">
        <v>30.55</v>
      </c>
      <c r="G90" s="168">
        <v>31.46</v>
      </c>
      <c r="H90" s="168">
        <v>29.67</v>
      </c>
      <c r="I90" s="169">
        <v>31.18</v>
      </c>
    </row>
    <row r="91" spans="1:9" s="170" customFormat="1">
      <c r="A91" s="167">
        <v>45933</v>
      </c>
      <c r="B91" s="168">
        <v>30.34</v>
      </c>
      <c r="C91" s="168">
        <v>30.46</v>
      </c>
      <c r="D91" s="168">
        <v>30.93</v>
      </c>
      <c r="E91" s="168">
        <v>30.79</v>
      </c>
      <c r="F91" s="168">
        <v>30.49</v>
      </c>
      <c r="G91" s="168">
        <v>30.79</v>
      </c>
      <c r="H91" s="168">
        <v>29.48</v>
      </c>
      <c r="I91" s="169">
        <v>31.18</v>
      </c>
    </row>
    <row r="92" spans="1:9" s="170" customFormat="1">
      <c r="A92" s="167">
        <v>45932</v>
      </c>
      <c r="B92" s="168">
        <v>30.82</v>
      </c>
      <c r="C92" s="168">
        <v>30.61</v>
      </c>
      <c r="D92" s="168">
        <v>31.25</v>
      </c>
      <c r="E92" s="168">
        <v>31.3</v>
      </c>
      <c r="F92" s="168">
        <v>30.65</v>
      </c>
      <c r="G92" s="168">
        <v>31.08</v>
      </c>
      <c r="H92" s="168">
        <v>29.66</v>
      </c>
      <c r="I92" s="169">
        <v>31.18</v>
      </c>
    </row>
    <row r="93" spans="1:9" s="170" customFormat="1">
      <c r="A93" s="167">
        <v>45931</v>
      </c>
      <c r="B93" s="168">
        <v>30.83</v>
      </c>
      <c r="C93" s="168">
        <v>31.12</v>
      </c>
      <c r="D93" s="168">
        <v>31.81</v>
      </c>
      <c r="E93" s="168">
        <v>31.7</v>
      </c>
      <c r="F93" s="168">
        <v>31.01</v>
      </c>
      <c r="G93" s="168">
        <v>32.17</v>
      </c>
      <c r="H93" s="168">
        <v>30.1</v>
      </c>
      <c r="I93" s="169">
        <v>31.5</v>
      </c>
    </row>
    <row r="94" spans="1:9" s="170" customFormat="1">
      <c r="A94" s="167">
        <v>45930</v>
      </c>
      <c r="B94" s="168">
        <v>31.72</v>
      </c>
      <c r="C94" s="168">
        <v>31.69</v>
      </c>
      <c r="D94" s="168">
        <v>31.86</v>
      </c>
      <c r="E94" s="168">
        <v>31.89</v>
      </c>
      <c r="F94" s="168">
        <v>31.68</v>
      </c>
      <c r="G94" s="168">
        <v>31.82</v>
      </c>
      <c r="H94" s="168">
        <v>30.63</v>
      </c>
      <c r="I94" s="169">
        <v>31.45</v>
      </c>
    </row>
    <row r="95" spans="1:9" s="170" customFormat="1">
      <c r="A95" s="167">
        <v>45929</v>
      </c>
      <c r="B95" s="168">
        <v>32.159999999999997</v>
      </c>
      <c r="C95" s="168">
        <v>32.07</v>
      </c>
      <c r="D95" s="168">
        <v>32.53</v>
      </c>
      <c r="E95" s="168">
        <v>32.39</v>
      </c>
      <c r="F95" s="168">
        <v>31.95</v>
      </c>
      <c r="G95" s="168">
        <v>32.26</v>
      </c>
      <c r="H95" s="168">
        <v>30.96</v>
      </c>
      <c r="I95" s="169">
        <v>31.93</v>
      </c>
    </row>
    <row r="96" spans="1:9" s="170" customFormat="1">
      <c r="A96" s="167">
        <v>45928</v>
      </c>
      <c r="B96" s="168">
        <v>32.17</v>
      </c>
      <c r="C96" s="168">
        <v>32.090000000000003</v>
      </c>
      <c r="D96" s="168">
        <v>32.1</v>
      </c>
      <c r="E96" s="168">
        <v>32.24</v>
      </c>
      <c r="F96" s="168">
        <v>32.020000000000003</v>
      </c>
      <c r="G96" s="168">
        <v>32.49</v>
      </c>
      <c r="H96" s="168">
        <v>31.75</v>
      </c>
      <c r="I96" s="169">
        <v>31.93</v>
      </c>
    </row>
    <row r="97" spans="1:9" s="170" customFormat="1">
      <c r="A97" s="167">
        <v>45927</v>
      </c>
      <c r="B97" s="168">
        <v>32.17</v>
      </c>
      <c r="C97" s="168">
        <v>32.090000000000003</v>
      </c>
      <c r="D97" s="168">
        <v>32.1</v>
      </c>
      <c r="E97" s="168">
        <v>32.24</v>
      </c>
      <c r="F97" s="168">
        <v>32.01</v>
      </c>
      <c r="G97" s="168">
        <v>32.24</v>
      </c>
      <c r="H97" s="168">
        <v>31.17</v>
      </c>
      <c r="I97" s="169">
        <v>31.93</v>
      </c>
    </row>
    <row r="98" spans="1:9" s="170" customFormat="1">
      <c r="A98" s="167">
        <v>45926</v>
      </c>
      <c r="B98" s="168">
        <v>31.99</v>
      </c>
      <c r="C98" s="168">
        <v>31.82</v>
      </c>
      <c r="D98" s="168">
        <v>32.26</v>
      </c>
      <c r="E98" s="168">
        <v>32.119999999999997</v>
      </c>
      <c r="F98" s="168">
        <v>31.85</v>
      </c>
      <c r="G98" s="168">
        <v>32.119999999999997</v>
      </c>
      <c r="H98" s="168">
        <v>31.02</v>
      </c>
      <c r="I98" s="169">
        <v>31.93</v>
      </c>
    </row>
    <row r="99" spans="1:9" s="170" customFormat="1">
      <c r="A99" s="167">
        <v>45925</v>
      </c>
      <c r="B99" s="168">
        <v>31.49</v>
      </c>
      <c r="C99" s="168">
        <v>31.51</v>
      </c>
      <c r="D99" s="168">
        <v>31.76</v>
      </c>
      <c r="E99" s="168">
        <v>31.73</v>
      </c>
      <c r="F99" s="168">
        <v>31.73</v>
      </c>
      <c r="G99" s="168">
        <v>31.79</v>
      </c>
      <c r="H99" s="168">
        <v>30.8</v>
      </c>
      <c r="I99" s="169">
        <v>31.93</v>
      </c>
    </row>
    <row r="100" spans="1:9" s="170" customFormat="1">
      <c r="A100" s="167">
        <v>45924</v>
      </c>
      <c r="B100" s="168">
        <v>31.87</v>
      </c>
      <c r="C100" s="168">
        <v>31.67</v>
      </c>
      <c r="D100" s="168">
        <v>32.04</v>
      </c>
      <c r="E100" s="168">
        <v>32</v>
      </c>
      <c r="F100" s="168">
        <v>31.66</v>
      </c>
      <c r="G100" s="168">
        <v>32.04</v>
      </c>
      <c r="H100" s="168">
        <v>30.78</v>
      </c>
      <c r="I100" s="169">
        <v>31.93</v>
      </c>
    </row>
    <row r="101" spans="1:9" s="170" customFormat="1">
      <c r="A101" s="167">
        <v>45923</v>
      </c>
      <c r="B101" s="168">
        <v>31.5</v>
      </c>
      <c r="C101" s="168">
        <v>31.6</v>
      </c>
      <c r="D101" s="168">
        <v>31.96</v>
      </c>
      <c r="E101" s="168">
        <v>31.98</v>
      </c>
      <c r="F101" s="168">
        <v>31.59</v>
      </c>
      <c r="G101" s="168">
        <v>32.04</v>
      </c>
      <c r="H101" s="168">
        <v>30.81</v>
      </c>
      <c r="I101" s="169">
        <v>31.93</v>
      </c>
    </row>
    <row r="102" spans="1:9" s="170" customFormat="1">
      <c r="A102" s="167">
        <v>45922</v>
      </c>
      <c r="B102" s="168">
        <v>32.020000000000003</v>
      </c>
      <c r="C102" s="168">
        <v>32.14</v>
      </c>
      <c r="D102" s="168">
        <v>32.549999999999997</v>
      </c>
      <c r="E102" s="168">
        <v>32.68</v>
      </c>
      <c r="F102" s="168">
        <v>31.84</v>
      </c>
      <c r="G102" s="168">
        <v>32.43</v>
      </c>
      <c r="H102" s="168">
        <v>30.98</v>
      </c>
      <c r="I102" s="169">
        <v>31.85</v>
      </c>
    </row>
    <row r="103" spans="1:9" s="170" customFormat="1">
      <c r="A103" s="167">
        <v>45921</v>
      </c>
      <c r="B103" s="168">
        <v>32.01</v>
      </c>
      <c r="C103" s="168">
        <v>32.07</v>
      </c>
      <c r="D103" s="168">
        <v>32.520000000000003</v>
      </c>
      <c r="E103" s="168">
        <v>32.49</v>
      </c>
      <c r="F103" s="168">
        <v>32.01</v>
      </c>
      <c r="G103" s="168">
        <v>32.49</v>
      </c>
      <c r="H103" s="168">
        <v>31.78</v>
      </c>
      <c r="I103" s="169">
        <v>33</v>
      </c>
    </row>
    <row r="104" spans="1:9" s="170" customFormat="1">
      <c r="A104" s="167">
        <v>45920</v>
      </c>
      <c r="B104" s="168">
        <v>32.01</v>
      </c>
      <c r="C104" s="168">
        <v>32.07</v>
      </c>
      <c r="D104" s="168">
        <v>32.520000000000003</v>
      </c>
      <c r="E104" s="168">
        <v>32.49</v>
      </c>
      <c r="F104" s="168">
        <v>32.01</v>
      </c>
      <c r="G104" s="168">
        <v>32.49</v>
      </c>
      <c r="H104" s="168">
        <v>31.2</v>
      </c>
      <c r="I104" s="169">
        <v>33</v>
      </c>
    </row>
    <row r="105" spans="1:9" s="170" customFormat="1">
      <c r="A105" s="167">
        <v>45919</v>
      </c>
      <c r="B105" s="168">
        <v>32.47</v>
      </c>
      <c r="C105" s="168">
        <v>32.28</v>
      </c>
      <c r="D105" s="168">
        <v>32.909999999999997</v>
      </c>
      <c r="E105" s="168">
        <v>32.799999999999997</v>
      </c>
      <c r="F105" s="168">
        <v>32.31</v>
      </c>
      <c r="G105" s="168">
        <v>32.869999999999997</v>
      </c>
      <c r="H105" s="168">
        <v>31.46</v>
      </c>
      <c r="I105" s="169">
        <v>33</v>
      </c>
    </row>
    <row r="106" spans="1:9" s="170" customFormat="1">
      <c r="A106" s="167">
        <v>45918</v>
      </c>
      <c r="B106" s="168">
        <v>31.95</v>
      </c>
      <c r="C106" s="168">
        <v>31.99</v>
      </c>
      <c r="D106" s="168">
        <v>32.549999999999997</v>
      </c>
      <c r="E106" s="168">
        <v>32.19</v>
      </c>
      <c r="F106" s="168">
        <v>32.11</v>
      </c>
      <c r="G106" s="168">
        <v>32.65</v>
      </c>
      <c r="H106" s="168">
        <v>31.24</v>
      </c>
      <c r="I106" s="169">
        <v>31.31</v>
      </c>
    </row>
    <row r="107" spans="1:9" s="170" customFormat="1">
      <c r="A107" s="167">
        <v>45917</v>
      </c>
      <c r="B107" s="168">
        <v>31.78</v>
      </c>
      <c r="C107" s="168">
        <v>31.54</v>
      </c>
      <c r="D107" s="168">
        <v>32.130000000000003</v>
      </c>
      <c r="E107" s="168">
        <v>31.88</v>
      </c>
      <c r="F107" s="168">
        <v>31.92</v>
      </c>
      <c r="G107" s="168">
        <v>32.99</v>
      </c>
      <c r="H107" s="168">
        <v>30.96</v>
      </c>
      <c r="I107" s="169">
        <v>31.31</v>
      </c>
    </row>
    <row r="108" spans="1:9" s="170" customFormat="1">
      <c r="A108" s="167">
        <v>45916</v>
      </c>
      <c r="B108" s="168">
        <v>31.53</v>
      </c>
      <c r="C108" s="168">
        <v>31.65</v>
      </c>
      <c r="D108" s="168">
        <v>31.92</v>
      </c>
      <c r="E108" s="168">
        <v>31.82</v>
      </c>
      <c r="F108" s="168">
        <v>31.75</v>
      </c>
      <c r="G108" s="168">
        <v>32.32</v>
      </c>
      <c r="H108" s="168">
        <v>30.68</v>
      </c>
      <c r="I108" s="169">
        <v>31.31</v>
      </c>
    </row>
    <row r="109" spans="1:9" s="170" customFormat="1">
      <c r="A109" s="167">
        <v>45915</v>
      </c>
      <c r="B109" s="168">
        <v>32.26</v>
      </c>
      <c r="C109" s="168">
        <v>31.89</v>
      </c>
      <c r="D109" s="168">
        <v>32.6</v>
      </c>
      <c r="E109" s="168">
        <v>31.99</v>
      </c>
      <c r="F109" s="168">
        <v>31.98</v>
      </c>
      <c r="G109" s="168">
        <v>32.200000000000003</v>
      </c>
      <c r="H109" s="168">
        <v>30.85</v>
      </c>
      <c r="I109" s="169">
        <v>31.31</v>
      </c>
    </row>
    <row r="110" spans="1:9" s="170" customFormat="1">
      <c r="A110" s="167">
        <v>45914</v>
      </c>
      <c r="B110" s="168">
        <v>32.270000000000003</v>
      </c>
      <c r="C110" s="168">
        <v>31.9</v>
      </c>
      <c r="D110" s="168">
        <v>32.42</v>
      </c>
      <c r="E110" s="168">
        <v>31.97</v>
      </c>
      <c r="F110" s="168">
        <v>31.98</v>
      </c>
      <c r="G110" s="168">
        <v>31.97</v>
      </c>
      <c r="H110" s="168">
        <v>31.26</v>
      </c>
      <c r="I110" s="169">
        <v>31.31</v>
      </c>
    </row>
    <row r="111" spans="1:9" s="170" customFormat="1">
      <c r="A111" s="167">
        <v>45913</v>
      </c>
      <c r="B111" s="168">
        <v>32.270000000000003</v>
      </c>
      <c r="C111" s="168">
        <v>31.9</v>
      </c>
      <c r="D111" s="168">
        <v>32.42</v>
      </c>
      <c r="E111" s="168">
        <v>31.97</v>
      </c>
      <c r="F111" s="168">
        <v>31.93</v>
      </c>
      <c r="G111" s="168">
        <v>31.97</v>
      </c>
      <c r="H111" s="168">
        <v>30.73</v>
      </c>
      <c r="I111" s="169">
        <v>31.31</v>
      </c>
    </row>
    <row r="112" spans="1:9" s="170" customFormat="1">
      <c r="A112" s="167">
        <v>45912</v>
      </c>
      <c r="B112" s="168">
        <v>31.75</v>
      </c>
      <c r="C112" s="168">
        <v>32.11</v>
      </c>
      <c r="D112" s="168">
        <v>31.63</v>
      </c>
      <c r="E112" s="168">
        <v>32.380000000000003</v>
      </c>
      <c r="F112" s="168">
        <v>31.93</v>
      </c>
      <c r="G112" s="168">
        <v>32.81</v>
      </c>
      <c r="H112" s="168">
        <v>31.07</v>
      </c>
      <c r="I112" s="169">
        <v>31.31</v>
      </c>
    </row>
    <row r="113" spans="1:9" s="170" customFormat="1">
      <c r="A113" s="167">
        <v>45911</v>
      </c>
      <c r="B113" s="168">
        <v>32.700000000000003</v>
      </c>
      <c r="C113" s="168">
        <v>32.49</v>
      </c>
      <c r="D113" s="168">
        <v>32.43</v>
      </c>
      <c r="E113" s="168">
        <v>32.42</v>
      </c>
      <c r="F113" s="168">
        <v>32.39</v>
      </c>
      <c r="G113" s="168">
        <v>32.33</v>
      </c>
      <c r="H113" s="168">
        <v>31.49</v>
      </c>
      <c r="I113" s="169">
        <v>31.31</v>
      </c>
    </row>
    <row r="114" spans="1:9" s="170" customFormat="1">
      <c r="A114" s="167">
        <v>45910</v>
      </c>
      <c r="B114" s="168">
        <v>32.58</v>
      </c>
      <c r="C114" s="168">
        <v>32.25</v>
      </c>
      <c r="D114" s="168">
        <v>32.68</v>
      </c>
      <c r="E114" s="168">
        <v>32.25</v>
      </c>
      <c r="F114" s="168">
        <v>32.28</v>
      </c>
      <c r="G114" s="168">
        <v>32.28</v>
      </c>
      <c r="H114" s="168">
        <v>31.24</v>
      </c>
      <c r="I114" s="169">
        <v>31.31</v>
      </c>
    </row>
    <row r="115" spans="1:9" s="170" customFormat="1">
      <c r="A115" s="167">
        <v>45909</v>
      </c>
      <c r="B115" s="168">
        <v>32.47</v>
      </c>
      <c r="C115" s="168">
        <v>32.17</v>
      </c>
      <c r="D115" s="168">
        <v>32.6</v>
      </c>
      <c r="E115" s="168">
        <v>32.29</v>
      </c>
      <c r="F115" s="168">
        <v>32.270000000000003</v>
      </c>
      <c r="G115" s="168">
        <v>32.29</v>
      </c>
      <c r="H115" s="168">
        <v>31.2</v>
      </c>
      <c r="I115" s="169">
        <v>31.31</v>
      </c>
    </row>
    <row r="116" spans="1:9" s="170" customFormat="1">
      <c r="A116" s="167">
        <v>45908</v>
      </c>
      <c r="B116" s="168">
        <v>31.26</v>
      </c>
      <c r="C116" s="168">
        <v>31.59</v>
      </c>
      <c r="D116" s="168">
        <v>31.69</v>
      </c>
      <c r="E116" s="168">
        <v>31.98</v>
      </c>
      <c r="F116" s="168">
        <v>31.69</v>
      </c>
      <c r="G116" s="168">
        <v>32.51</v>
      </c>
      <c r="H116" s="168">
        <v>31.02</v>
      </c>
      <c r="I116" s="169">
        <v>31.31</v>
      </c>
    </row>
    <row r="117" spans="1:9" s="170" customFormat="1">
      <c r="A117" s="167">
        <v>45907</v>
      </c>
      <c r="B117" s="168">
        <v>31.15</v>
      </c>
      <c r="C117" s="168">
        <v>31.54</v>
      </c>
      <c r="D117" s="168">
        <v>32.04</v>
      </c>
      <c r="E117" s="168">
        <v>32.04</v>
      </c>
      <c r="F117" s="168">
        <v>31.36</v>
      </c>
      <c r="G117" s="168">
        <v>32.04</v>
      </c>
      <c r="H117" s="168">
        <v>30.96</v>
      </c>
      <c r="I117" s="169">
        <v>32.76</v>
      </c>
    </row>
    <row r="118" spans="1:9" s="170" customFormat="1">
      <c r="A118" s="167">
        <v>45906</v>
      </c>
      <c r="B118" s="168">
        <v>31.15</v>
      </c>
      <c r="C118" s="168">
        <v>31.54</v>
      </c>
      <c r="D118" s="168">
        <v>32.04</v>
      </c>
      <c r="E118" s="168">
        <v>32.04</v>
      </c>
      <c r="F118" s="168">
        <v>31.33</v>
      </c>
      <c r="G118" s="168">
        <v>32.04</v>
      </c>
      <c r="H118" s="168">
        <v>30.85</v>
      </c>
      <c r="I118" s="169">
        <v>32.76</v>
      </c>
    </row>
    <row r="119" spans="1:9" s="170" customFormat="1">
      <c r="A119" s="167">
        <v>45905</v>
      </c>
      <c r="B119" s="168">
        <v>31.82</v>
      </c>
      <c r="C119" s="168">
        <v>31.37</v>
      </c>
      <c r="D119" s="168">
        <v>31.73</v>
      </c>
      <c r="E119" s="168">
        <v>31.42</v>
      </c>
      <c r="F119" s="168">
        <v>31.41</v>
      </c>
      <c r="G119" s="168">
        <v>31.9</v>
      </c>
      <c r="H119" s="168">
        <v>30.55</v>
      </c>
      <c r="I119" s="169">
        <v>32.33</v>
      </c>
    </row>
    <row r="120" spans="1:9" s="170" customFormat="1">
      <c r="A120" s="167">
        <v>45904</v>
      </c>
      <c r="B120" s="168">
        <v>31.19</v>
      </c>
      <c r="C120" s="168">
        <v>31.14</v>
      </c>
      <c r="D120" s="168">
        <v>31.31</v>
      </c>
      <c r="E120" s="168">
        <v>31.24</v>
      </c>
      <c r="F120" s="168">
        <v>31.24</v>
      </c>
      <c r="G120" s="168">
        <v>31.38</v>
      </c>
      <c r="H120" s="168">
        <v>30.19</v>
      </c>
      <c r="I120" s="169">
        <v>31.77</v>
      </c>
    </row>
    <row r="121" spans="1:9" s="170" customFormat="1">
      <c r="A121" s="167">
        <v>45903</v>
      </c>
      <c r="B121" s="168">
        <v>31.22</v>
      </c>
      <c r="C121" s="168">
        <v>31.5</v>
      </c>
      <c r="D121" s="168">
        <v>31.15</v>
      </c>
      <c r="E121" s="168">
        <v>31.61</v>
      </c>
      <c r="F121" s="168">
        <v>31.09</v>
      </c>
      <c r="G121" s="168">
        <v>31.48</v>
      </c>
      <c r="H121" s="168">
        <v>30.43</v>
      </c>
      <c r="I121" s="169">
        <v>31.77</v>
      </c>
    </row>
    <row r="122" spans="1:9">
      <c r="A122" s="78">
        <v>45902</v>
      </c>
      <c r="B122" s="79">
        <v>31.59</v>
      </c>
      <c r="C122" s="79">
        <v>31.55</v>
      </c>
      <c r="D122" s="79">
        <v>31.41</v>
      </c>
      <c r="E122" s="79">
        <v>31.51</v>
      </c>
      <c r="F122" s="79">
        <v>31.58</v>
      </c>
      <c r="G122" s="79">
        <v>32.130000000000003</v>
      </c>
      <c r="H122" s="79">
        <v>30.71</v>
      </c>
      <c r="I122" s="80">
        <v>31.77</v>
      </c>
    </row>
    <row r="123" spans="1:9">
      <c r="A123" s="78">
        <v>45901</v>
      </c>
      <c r="B123" s="79">
        <v>31.01</v>
      </c>
      <c r="C123" s="79">
        <v>30.95</v>
      </c>
      <c r="D123" s="79">
        <v>31.5</v>
      </c>
      <c r="E123" s="79">
        <v>31.19</v>
      </c>
      <c r="F123" s="79">
        <v>31.17</v>
      </c>
      <c r="G123" s="79">
        <v>31.44</v>
      </c>
      <c r="H123" s="79">
        <v>30.84</v>
      </c>
      <c r="I123" s="80">
        <v>31.77</v>
      </c>
    </row>
    <row r="124" spans="1:9">
      <c r="A124" s="78">
        <v>45900</v>
      </c>
      <c r="B124" s="79">
        <v>31</v>
      </c>
      <c r="C124" s="79">
        <v>30.9</v>
      </c>
      <c r="D124" s="79">
        <v>31.08</v>
      </c>
      <c r="E124" s="79">
        <v>31.13</v>
      </c>
      <c r="F124" s="79">
        <v>31.12</v>
      </c>
      <c r="G124" s="79">
        <v>31.13</v>
      </c>
      <c r="H124" s="79">
        <v>30.57</v>
      </c>
      <c r="I124" s="80">
        <v>31.77</v>
      </c>
    </row>
    <row r="125" spans="1:9">
      <c r="A125" s="78">
        <v>45899</v>
      </c>
      <c r="B125" s="79">
        <v>31</v>
      </c>
      <c r="C125" s="79">
        <v>30.9</v>
      </c>
      <c r="D125" s="79">
        <v>31.08</v>
      </c>
      <c r="E125" s="79">
        <v>31.13</v>
      </c>
      <c r="F125" s="79">
        <v>31.08</v>
      </c>
      <c r="G125" s="79">
        <v>31.13</v>
      </c>
      <c r="H125" s="79">
        <v>30.22</v>
      </c>
      <c r="I125" s="81">
        <v>31.77</v>
      </c>
    </row>
    <row r="126" spans="1:9">
      <c r="A126" s="78">
        <v>45898</v>
      </c>
      <c r="B126" s="79">
        <v>31.09</v>
      </c>
      <c r="C126" s="79">
        <v>30.93</v>
      </c>
      <c r="D126" s="79">
        <v>31.28</v>
      </c>
      <c r="E126" s="79">
        <v>30.83</v>
      </c>
      <c r="F126" s="79">
        <v>30.94</v>
      </c>
      <c r="G126" s="79">
        <v>30.85</v>
      </c>
      <c r="H126" s="79">
        <v>30.1</v>
      </c>
      <c r="I126" s="80">
        <v>31.77</v>
      </c>
    </row>
    <row r="127" spans="1:9">
      <c r="A127" s="78">
        <v>45897</v>
      </c>
      <c r="B127" s="79">
        <v>31.97</v>
      </c>
      <c r="C127" s="79">
        <v>32.31</v>
      </c>
      <c r="D127" s="79">
        <v>31.94</v>
      </c>
      <c r="E127" s="79">
        <v>32.36</v>
      </c>
      <c r="F127" s="79">
        <v>31.91</v>
      </c>
      <c r="G127" s="79">
        <v>32.36</v>
      </c>
      <c r="H127" s="79">
        <v>30.96</v>
      </c>
      <c r="I127" s="80">
        <v>31.75</v>
      </c>
    </row>
    <row r="128" spans="1:9">
      <c r="A128" s="78">
        <v>45896</v>
      </c>
      <c r="B128" s="79">
        <v>32.82</v>
      </c>
      <c r="C128" s="79">
        <v>33.020000000000003</v>
      </c>
      <c r="D128" s="79">
        <v>32.909999999999997</v>
      </c>
      <c r="E128" s="79">
        <v>33</v>
      </c>
      <c r="F128" s="79">
        <v>33.04</v>
      </c>
      <c r="G128" s="79">
        <v>32.729999999999997</v>
      </c>
      <c r="H128" s="79">
        <v>31.91</v>
      </c>
      <c r="I128" s="80">
        <v>33.65</v>
      </c>
    </row>
    <row r="129" spans="1:9">
      <c r="A129" s="78">
        <v>45895</v>
      </c>
      <c r="B129" s="79">
        <v>32.909999999999997</v>
      </c>
      <c r="C129" s="79">
        <v>32.840000000000003</v>
      </c>
      <c r="D129" s="79">
        <v>32.81</v>
      </c>
      <c r="E129" s="79">
        <v>32.81</v>
      </c>
      <c r="F129" s="79">
        <v>32.909999999999997</v>
      </c>
      <c r="G129" s="79">
        <v>33.090000000000003</v>
      </c>
      <c r="H129" s="79">
        <v>32.19</v>
      </c>
      <c r="I129" s="80">
        <v>31.5</v>
      </c>
    </row>
    <row r="130" spans="1:9">
      <c r="A130" s="78">
        <v>45894</v>
      </c>
      <c r="B130" s="79">
        <v>32.880000000000003</v>
      </c>
      <c r="C130" s="79">
        <v>32.79</v>
      </c>
      <c r="D130" s="79">
        <v>32.049999999999997</v>
      </c>
      <c r="E130" s="79">
        <v>32.04</v>
      </c>
      <c r="F130" s="79">
        <v>33.26</v>
      </c>
      <c r="G130" s="79">
        <v>33.72</v>
      </c>
      <c r="H130" s="79">
        <v>32.33</v>
      </c>
      <c r="I130" s="80">
        <v>31.5</v>
      </c>
    </row>
    <row r="131" spans="1:9">
      <c r="A131" s="78">
        <v>45893</v>
      </c>
      <c r="B131" s="79">
        <v>32.880000000000003</v>
      </c>
      <c r="C131" s="79">
        <v>32.79</v>
      </c>
      <c r="D131" s="79">
        <v>32.049999999999997</v>
      </c>
      <c r="E131" s="79">
        <v>32.04</v>
      </c>
      <c r="F131" s="79">
        <v>32.700000000000003</v>
      </c>
      <c r="G131" s="79">
        <v>35.1</v>
      </c>
      <c r="H131" s="79">
        <v>32.979999999999997</v>
      </c>
      <c r="I131" s="80">
        <v>31.5</v>
      </c>
    </row>
    <row r="132" spans="1:9">
      <c r="A132" s="78">
        <v>45892</v>
      </c>
      <c r="B132" s="79">
        <v>32.880000000000003</v>
      </c>
      <c r="C132" s="79">
        <v>32.79</v>
      </c>
      <c r="D132" s="79">
        <v>32.049999999999997</v>
      </c>
      <c r="E132" s="79">
        <v>32.04</v>
      </c>
      <c r="F132" s="79">
        <v>32.520000000000003</v>
      </c>
      <c r="G132" s="79">
        <v>32.04</v>
      </c>
      <c r="H132" s="79">
        <v>32.36</v>
      </c>
      <c r="I132" s="80">
        <v>31.5</v>
      </c>
    </row>
    <row r="133" spans="1:9">
      <c r="A133" s="78">
        <v>45891</v>
      </c>
      <c r="B133" s="79">
        <v>32.51</v>
      </c>
      <c r="C133" s="79">
        <v>32.17</v>
      </c>
      <c r="D133" s="79">
        <v>31.71</v>
      </c>
      <c r="E133" s="79">
        <v>31.82</v>
      </c>
      <c r="F133" s="79">
        <v>32.15</v>
      </c>
      <c r="G133" s="79">
        <v>34.020000000000003</v>
      </c>
      <c r="H133" s="79">
        <v>31.89</v>
      </c>
      <c r="I133" s="80">
        <v>31.5</v>
      </c>
    </row>
    <row r="134" spans="1:9">
      <c r="A134" s="78">
        <v>45890</v>
      </c>
      <c r="B134" s="79">
        <v>31.74</v>
      </c>
      <c r="C134" s="79">
        <v>31.28</v>
      </c>
      <c r="D134" s="79">
        <v>31.24</v>
      </c>
      <c r="E134" s="79">
        <v>30.57</v>
      </c>
      <c r="F134" s="79">
        <v>31.32</v>
      </c>
      <c r="G134" s="79">
        <v>30.71</v>
      </c>
      <c r="H134" s="79">
        <v>31.16</v>
      </c>
      <c r="I134" s="80">
        <v>31.5</v>
      </c>
    </row>
    <row r="135" spans="1:9">
      <c r="A135" s="78">
        <v>45889</v>
      </c>
      <c r="B135" s="79">
        <v>30.87</v>
      </c>
      <c r="C135" s="79">
        <v>30.87</v>
      </c>
      <c r="D135" s="79">
        <v>30.71</v>
      </c>
      <c r="E135" s="79">
        <v>30.69</v>
      </c>
      <c r="F135" s="79">
        <v>31.08</v>
      </c>
      <c r="G135" s="79">
        <v>31.72</v>
      </c>
      <c r="H135" s="79">
        <v>30.28</v>
      </c>
      <c r="I135" s="80">
        <v>31.5</v>
      </c>
    </row>
    <row r="136" spans="1:9">
      <c r="A136" s="78">
        <v>45888</v>
      </c>
      <c r="B136" s="79">
        <v>30.89</v>
      </c>
      <c r="C136" s="79">
        <v>30.92</v>
      </c>
      <c r="D136" s="79">
        <v>30.95</v>
      </c>
      <c r="E136" s="79">
        <v>30.63</v>
      </c>
      <c r="F136" s="79">
        <v>30.91</v>
      </c>
      <c r="G136" s="79">
        <v>30.63</v>
      </c>
      <c r="H136" s="79">
        <v>30.07</v>
      </c>
      <c r="I136" s="80">
        <v>31.55</v>
      </c>
    </row>
    <row r="137" spans="1:9">
      <c r="A137" s="78">
        <v>45887</v>
      </c>
      <c r="B137" s="79">
        <v>30.9</v>
      </c>
      <c r="C137" s="79">
        <v>31.22</v>
      </c>
      <c r="D137" s="79">
        <v>30.83</v>
      </c>
      <c r="E137" s="79">
        <v>30.83</v>
      </c>
      <c r="F137" s="79">
        <v>31.42</v>
      </c>
      <c r="G137" s="79">
        <v>30.52</v>
      </c>
      <c r="H137" s="79">
        <v>30.12</v>
      </c>
      <c r="I137" s="80">
        <v>31.5</v>
      </c>
    </row>
    <row r="138" spans="1:9">
      <c r="A138" s="78">
        <v>45886</v>
      </c>
      <c r="B138" s="79">
        <v>30.94</v>
      </c>
      <c r="C138" s="79">
        <v>31</v>
      </c>
      <c r="D138" s="79">
        <v>30.85</v>
      </c>
      <c r="E138" s="79">
        <v>30.85</v>
      </c>
      <c r="F138" s="79">
        <v>31.71</v>
      </c>
      <c r="G138" s="79">
        <v>31.8</v>
      </c>
      <c r="H138" s="79">
        <v>30.74</v>
      </c>
      <c r="I138" s="80">
        <v>31.5</v>
      </c>
    </row>
    <row r="139" spans="1:9">
      <c r="A139" s="78">
        <v>45885</v>
      </c>
      <c r="B139" s="79">
        <v>30.94</v>
      </c>
      <c r="C139" s="79">
        <v>31</v>
      </c>
      <c r="D139" s="79">
        <v>30.85</v>
      </c>
      <c r="E139" s="79">
        <v>30.85</v>
      </c>
      <c r="F139" s="79">
        <v>31.66</v>
      </c>
      <c r="G139" s="79">
        <v>31.8</v>
      </c>
      <c r="H139" s="79">
        <v>30.45</v>
      </c>
      <c r="I139" s="80">
        <v>31.5</v>
      </c>
    </row>
    <row r="140" spans="1:9">
      <c r="A140" s="78">
        <v>45884</v>
      </c>
      <c r="B140" s="79">
        <v>31.99</v>
      </c>
      <c r="C140" s="79">
        <v>32.200000000000003</v>
      </c>
      <c r="D140" s="79">
        <v>31.72</v>
      </c>
      <c r="E140" s="79">
        <v>31.78</v>
      </c>
      <c r="F140" s="79">
        <v>31.92</v>
      </c>
      <c r="G140" s="79">
        <v>31.78</v>
      </c>
      <c r="H140" s="79">
        <v>31.2</v>
      </c>
      <c r="I140" s="80">
        <v>31.5</v>
      </c>
    </row>
    <row r="141" spans="1:9">
      <c r="A141" s="78">
        <v>45883</v>
      </c>
      <c r="B141" s="79">
        <v>32.6</v>
      </c>
      <c r="C141" s="79">
        <v>32.61</v>
      </c>
      <c r="D141" s="79">
        <v>32.549999999999997</v>
      </c>
      <c r="E141" s="79">
        <v>32.54</v>
      </c>
      <c r="F141" s="79">
        <v>32.520000000000003</v>
      </c>
      <c r="G141" s="79">
        <v>32.26</v>
      </c>
      <c r="H141" s="79">
        <v>31.49</v>
      </c>
      <c r="I141" s="80">
        <v>33.5</v>
      </c>
    </row>
    <row r="142" spans="1:9">
      <c r="A142" s="78">
        <v>45882</v>
      </c>
      <c r="B142" s="79">
        <v>32.200000000000003</v>
      </c>
      <c r="C142" s="79">
        <v>32.54</v>
      </c>
      <c r="D142" s="79">
        <v>32.479999999999997</v>
      </c>
      <c r="E142" s="79">
        <v>32.15</v>
      </c>
      <c r="F142" s="79">
        <v>32.5</v>
      </c>
      <c r="G142" s="79">
        <v>32.06</v>
      </c>
      <c r="H142" s="79">
        <v>31.75</v>
      </c>
      <c r="I142" s="80">
        <v>33.5</v>
      </c>
    </row>
    <row r="143" spans="1:9">
      <c r="A143" s="78">
        <v>45881</v>
      </c>
      <c r="B143" s="79">
        <v>32.86</v>
      </c>
      <c r="C143" s="79">
        <v>32.770000000000003</v>
      </c>
      <c r="D143" s="79">
        <v>32.86</v>
      </c>
      <c r="E143" s="79">
        <v>32.590000000000003</v>
      </c>
      <c r="F143" s="79">
        <v>32.72</v>
      </c>
      <c r="G143" s="79">
        <v>32.4</v>
      </c>
      <c r="H143" s="79">
        <v>31.91</v>
      </c>
      <c r="I143" s="80">
        <v>33.43</v>
      </c>
    </row>
    <row r="144" spans="1:9">
      <c r="A144" s="78">
        <v>45880</v>
      </c>
      <c r="B144" s="79">
        <v>32.299999999999997</v>
      </c>
      <c r="C144" s="79">
        <v>32.76</v>
      </c>
      <c r="D144" s="79">
        <v>33</v>
      </c>
      <c r="E144" s="79">
        <v>33.15</v>
      </c>
      <c r="F144" s="79">
        <v>32.729999999999997</v>
      </c>
      <c r="G144" s="79">
        <v>32.28</v>
      </c>
      <c r="H144" s="79">
        <v>31.95</v>
      </c>
      <c r="I144" s="80">
        <v>33.64</v>
      </c>
    </row>
    <row r="145" spans="1:9">
      <c r="A145" s="78">
        <v>45879</v>
      </c>
      <c r="B145" s="79">
        <v>32.29</v>
      </c>
      <c r="C145" s="79">
        <v>32.729999999999997</v>
      </c>
      <c r="D145" s="79">
        <v>33.090000000000003</v>
      </c>
      <c r="E145" s="79">
        <v>33.049999999999997</v>
      </c>
      <c r="F145" s="79">
        <v>32.659999999999997</v>
      </c>
      <c r="G145" s="79">
        <v>33.049999999999997</v>
      </c>
      <c r="H145" s="79">
        <v>32.15</v>
      </c>
      <c r="I145" s="80">
        <v>32.6</v>
      </c>
    </row>
    <row r="146" spans="1:9">
      <c r="A146" s="78">
        <v>45878</v>
      </c>
      <c r="B146" s="79">
        <v>32.29</v>
      </c>
      <c r="C146" s="79">
        <v>32.729999999999997</v>
      </c>
      <c r="D146" s="79">
        <v>33.090000000000003</v>
      </c>
      <c r="E146" s="79">
        <v>33.049999999999997</v>
      </c>
      <c r="F146" s="79">
        <v>32.700000000000003</v>
      </c>
      <c r="G146" s="79">
        <v>33.049999999999997</v>
      </c>
      <c r="H146" s="79">
        <v>32.119999999999997</v>
      </c>
      <c r="I146" s="80">
        <v>32.6</v>
      </c>
    </row>
    <row r="147" spans="1:9">
      <c r="A147" s="78">
        <v>45877</v>
      </c>
      <c r="B147" s="79">
        <v>32.979999999999997</v>
      </c>
      <c r="C147" s="79">
        <v>32.950000000000003</v>
      </c>
      <c r="D147" s="79">
        <v>32.94</v>
      </c>
      <c r="E147" s="79">
        <v>33.15</v>
      </c>
      <c r="F147" s="79">
        <v>32.92</v>
      </c>
      <c r="G147" s="79">
        <v>33.049999999999997</v>
      </c>
      <c r="H147" s="79">
        <v>32.369999999999997</v>
      </c>
      <c r="I147" s="80">
        <v>32.6</v>
      </c>
    </row>
    <row r="148" spans="1:9">
      <c r="A148" s="78">
        <v>45876</v>
      </c>
      <c r="B148" s="79">
        <v>33.18</v>
      </c>
      <c r="C148" s="79">
        <v>33.69</v>
      </c>
      <c r="D148" s="79">
        <v>33.64</v>
      </c>
      <c r="E148" s="79">
        <v>34</v>
      </c>
      <c r="F148" s="79">
        <v>33.5</v>
      </c>
      <c r="G148" s="79">
        <v>33.880000000000003</v>
      </c>
      <c r="H148" s="79">
        <v>32.85</v>
      </c>
      <c r="I148" s="80">
        <v>32.6</v>
      </c>
    </row>
    <row r="149" spans="1:9">
      <c r="A149" s="78">
        <v>45875</v>
      </c>
      <c r="B149" s="79">
        <v>34.33</v>
      </c>
      <c r="C149" s="79">
        <v>34.15</v>
      </c>
      <c r="D149" s="79">
        <v>34.33</v>
      </c>
      <c r="E149" s="79">
        <v>34.130000000000003</v>
      </c>
      <c r="F149" s="79">
        <v>34.17</v>
      </c>
      <c r="G149" s="79">
        <v>34.15</v>
      </c>
      <c r="H149" s="79">
        <v>33.299999999999997</v>
      </c>
      <c r="I149" s="80">
        <v>32.6</v>
      </c>
    </row>
    <row r="150" spans="1:9">
      <c r="A150" s="78">
        <v>45874</v>
      </c>
      <c r="B150" s="79">
        <v>34.22</v>
      </c>
      <c r="C150" s="79">
        <v>33.86</v>
      </c>
      <c r="D150" s="79">
        <v>34.340000000000003</v>
      </c>
      <c r="E150" s="79">
        <v>33.82</v>
      </c>
      <c r="F150" s="79">
        <v>33.92</v>
      </c>
      <c r="G150" s="79">
        <v>33.86</v>
      </c>
      <c r="H150" s="79">
        <v>33.36</v>
      </c>
      <c r="I150" s="80">
        <v>32.6</v>
      </c>
    </row>
    <row r="151" spans="1:9">
      <c r="A151" s="78">
        <v>45873</v>
      </c>
      <c r="B151" s="79">
        <v>33.96</v>
      </c>
      <c r="C151" s="79">
        <v>34.43</v>
      </c>
      <c r="D151" s="79">
        <v>34.200000000000003</v>
      </c>
      <c r="E151" s="79">
        <v>34.380000000000003</v>
      </c>
      <c r="F151" s="79">
        <v>34.159999999999997</v>
      </c>
      <c r="G151" s="79">
        <v>34.68</v>
      </c>
      <c r="H151" s="79">
        <v>33.159999999999997</v>
      </c>
      <c r="I151" s="80">
        <v>32.6</v>
      </c>
    </row>
    <row r="152" spans="1:9">
      <c r="A152" s="78">
        <v>45872</v>
      </c>
      <c r="B152" s="79">
        <v>33.94</v>
      </c>
      <c r="C152" s="79">
        <v>34.33</v>
      </c>
      <c r="D152" s="79">
        <v>34.270000000000003</v>
      </c>
      <c r="E152" s="79">
        <v>34.79</v>
      </c>
      <c r="F152" s="79">
        <v>34.159999999999997</v>
      </c>
      <c r="G152" s="79">
        <v>34.53</v>
      </c>
      <c r="H152" s="79">
        <v>33.53</v>
      </c>
      <c r="I152" s="80">
        <v>32.6</v>
      </c>
    </row>
    <row r="153" spans="1:9">
      <c r="A153" s="78">
        <v>45871</v>
      </c>
      <c r="B153" s="79">
        <v>33.94</v>
      </c>
      <c r="C153" s="79">
        <v>34.33</v>
      </c>
      <c r="D153" s="79">
        <v>34.270000000000003</v>
      </c>
      <c r="E153" s="79">
        <v>34.79</v>
      </c>
      <c r="F153" s="79">
        <v>34.29</v>
      </c>
      <c r="G153" s="79">
        <v>34.56</v>
      </c>
      <c r="H153" s="79">
        <v>33.950000000000003</v>
      </c>
      <c r="I153" s="80">
        <v>32.6</v>
      </c>
    </row>
    <row r="154" spans="1:9">
      <c r="A154" s="78">
        <v>45870</v>
      </c>
      <c r="B154" s="79">
        <v>35.06</v>
      </c>
      <c r="C154" s="79">
        <v>34.92</v>
      </c>
      <c r="D154" s="79">
        <v>35.28</v>
      </c>
      <c r="E154" s="79">
        <v>35.299999999999997</v>
      </c>
      <c r="F154" s="79">
        <v>34.81</v>
      </c>
      <c r="G154" s="79">
        <v>35.299999999999997</v>
      </c>
      <c r="H154" s="79">
        <v>33.909999999999997</v>
      </c>
      <c r="I154" s="80">
        <v>32.6</v>
      </c>
    </row>
    <row r="155" spans="1:9">
      <c r="A155" s="78">
        <v>45869</v>
      </c>
      <c r="B155" s="79">
        <v>34.85</v>
      </c>
      <c r="C155" s="79">
        <v>34.479999999999997</v>
      </c>
      <c r="D155" s="79">
        <v>34.85</v>
      </c>
      <c r="E155" s="79">
        <v>34.36</v>
      </c>
      <c r="F155" s="79">
        <v>34.450000000000003</v>
      </c>
      <c r="G155" s="79">
        <v>34.57</v>
      </c>
      <c r="H155" s="79">
        <v>33.81</v>
      </c>
      <c r="I155" s="80">
        <v>32.6</v>
      </c>
    </row>
    <row r="156" spans="1:9">
      <c r="A156" s="78">
        <v>45868</v>
      </c>
      <c r="B156" s="79">
        <v>34.020000000000003</v>
      </c>
      <c r="C156" s="79">
        <v>33.81</v>
      </c>
      <c r="D156" s="79">
        <v>33.99</v>
      </c>
      <c r="E156" s="79">
        <v>34.15</v>
      </c>
      <c r="F156" s="79">
        <v>33.950000000000003</v>
      </c>
      <c r="G156" s="79">
        <v>34.15</v>
      </c>
      <c r="H156" s="79">
        <v>33.32</v>
      </c>
      <c r="I156" s="80">
        <v>32.6</v>
      </c>
    </row>
    <row r="157" spans="1:9">
      <c r="A157" s="78">
        <v>45867</v>
      </c>
      <c r="B157" s="79">
        <v>32.99</v>
      </c>
      <c r="C157" s="79">
        <v>32.479999999999997</v>
      </c>
      <c r="D157" s="79">
        <v>32.869999999999997</v>
      </c>
      <c r="E157" s="79">
        <v>32.49</v>
      </c>
      <c r="F157" s="79">
        <v>32.74</v>
      </c>
      <c r="G157" s="79">
        <v>32.51</v>
      </c>
      <c r="H157" s="79">
        <v>31.71</v>
      </c>
      <c r="I157" s="80">
        <v>32.6</v>
      </c>
    </row>
    <row r="158" spans="1:9">
      <c r="A158" s="78">
        <v>45866</v>
      </c>
      <c r="B158" s="79">
        <v>32.26</v>
      </c>
      <c r="C158" s="79">
        <v>32.25</v>
      </c>
      <c r="D158" s="79">
        <v>32.619999999999997</v>
      </c>
      <c r="E158" s="79">
        <v>33.24</v>
      </c>
      <c r="F158" s="79">
        <v>32.47</v>
      </c>
      <c r="G158" s="79">
        <v>33.229999999999997</v>
      </c>
      <c r="H158" s="79">
        <v>31.5</v>
      </c>
      <c r="I158" s="80">
        <v>32.9</v>
      </c>
    </row>
    <row r="159" spans="1:9">
      <c r="A159" s="78">
        <v>45865</v>
      </c>
      <c r="B159" s="79">
        <v>32.21</v>
      </c>
      <c r="C159" s="79">
        <v>32.25</v>
      </c>
      <c r="D159" s="79">
        <v>32.97</v>
      </c>
      <c r="E159" s="79">
        <v>32.520000000000003</v>
      </c>
      <c r="F159" s="79">
        <v>32.409999999999997</v>
      </c>
      <c r="G159" s="79">
        <v>32.9</v>
      </c>
      <c r="H159" s="79">
        <v>31.96</v>
      </c>
      <c r="I159" s="80">
        <v>33.07</v>
      </c>
    </row>
    <row r="160" spans="1:9">
      <c r="A160" s="78">
        <v>45864</v>
      </c>
      <c r="B160" s="79">
        <v>32.21</v>
      </c>
      <c r="C160" s="79">
        <v>32.25</v>
      </c>
      <c r="D160" s="79">
        <v>32.97</v>
      </c>
      <c r="E160" s="79">
        <v>32.520000000000003</v>
      </c>
      <c r="F160" s="79">
        <v>32.4</v>
      </c>
      <c r="G160" s="79">
        <v>32.9</v>
      </c>
      <c r="H160" s="79">
        <v>31.72</v>
      </c>
      <c r="I160" s="80">
        <v>33.07</v>
      </c>
    </row>
    <row r="161" spans="1:9">
      <c r="A161" s="78">
        <v>45863</v>
      </c>
      <c r="B161" s="79">
        <v>32.39</v>
      </c>
      <c r="C161" s="79">
        <v>32.43</v>
      </c>
      <c r="D161" s="79">
        <v>32.83</v>
      </c>
      <c r="E161" s="79">
        <v>32.840000000000003</v>
      </c>
      <c r="F161" s="79">
        <v>32.43</v>
      </c>
      <c r="G161" s="79">
        <v>32.840000000000003</v>
      </c>
      <c r="H161" s="79">
        <v>31.45</v>
      </c>
      <c r="I161" s="80">
        <v>33.07</v>
      </c>
    </row>
    <row r="162" spans="1:9">
      <c r="A162" s="78">
        <v>45862</v>
      </c>
      <c r="B162" s="79">
        <v>32.590000000000003</v>
      </c>
      <c r="C162" s="79">
        <v>33.06</v>
      </c>
      <c r="D162" s="79">
        <v>32.770000000000003</v>
      </c>
      <c r="E162" s="79">
        <v>33.56</v>
      </c>
      <c r="F162" s="79">
        <v>32.94</v>
      </c>
      <c r="G162" s="79">
        <v>33.56</v>
      </c>
      <c r="H162" s="79">
        <v>32</v>
      </c>
      <c r="I162" s="80">
        <v>33.58</v>
      </c>
    </row>
    <row r="163" spans="1:9">
      <c r="A163" s="78">
        <v>45861</v>
      </c>
      <c r="B163" s="79">
        <v>33.03</v>
      </c>
      <c r="C163" s="79">
        <v>33.090000000000003</v>
      </c>
      <c r="D163" s="79">
        <v>33.08</v>
      </c>
      <c r="E163" s="79">
        <v>33.229999999999997</v>
      </c>
      <c r="F163" s="79">
        <v>33.15</v>
      </c>
      <c r="G163" s="79">
        <v>33.229999999999997</v>
      </c>
      <c r="H163" s="79">
        <v>32.24</v>
      </c>
      <c r="I163" s="80">
        <v>33.58</v>
      </c>
    </row>
    <row r="164" spans="1:9">
      <c r="A164" s="78">
        <v>45860</v>
      </c>
      <c r="B164" s="79">
        <v>33.090000000000003</v>
      </c>
      <c r="C164" s="79">
        <v>33.51</v>
      </c>
      <c r="D164" s="79">
        <v>33.35</v>
      </c>
      <c r="E164" s="79">
        <v>33.880000000000003</v>
      </c>
      <c r="F164" s="79">
        <v>33.36</v>
      </c>
      <c r="G164" s="79">
        <v>33.85</v>
      </c>
      <c r="H164" s="79">
        <v>32.57</v>
      </c>
      <c r="I164" s="80">
        <v>34.119999999999997</v>
      </c>
    </row>
    <row r="165" spans="1:9">
      <c r="A165" s="78">
        <v>45859</v>
      </c>
      <c r="B165" s="79">
        <v>33.43</v>
      </c>
      <c r="C165" s="79">
        <v>34.03</v>
      </c>
      <c r="D165" s="79">
        <v>33.71</v>
      </c>
      <c r="E165" s="79">
        <v>34.409999999999997</v>
      </c>
      <c r="F165" s="79">
        <v>33.92</v>
      </c>
      <c r="G165" s="79">
        <v>34.39</v>
      </c>
      <c r="H165" s="79">
        <v>32.76</v>
      </c>
      <c r="I165" s="80">
        <v>34.5</v>
      </c>
    </row>
    <row r="166" spans="1:9">
      <c r="A166" s="78">
        <v>45858</v>
      </c>
      <c r="B166" s="79">
        <v>33.65</v>
      </c>
      <c r="C166" s="79">
        <v>34.03</v>
      </c>
      <c r="D166" s="79">
        <v>34.520000000000003</v>
      </c>
      <c r="E166" s="79">
        <v>34.409999999999997</v>
      </c>
      <c r="F166" s="79">
        <v>33.74</v>
      </c>
      <c r="G166" s="79">
        <v>34.75</v>
      </c>
      <c r="H166" s="79">
        <v>33.56</v>
      </c>
      <c r="I166" s="80">
        <v>35.22</v>
      </c>
    </row>
    <row r="167" spans="1:9">
      <c r="A167" s="78">
        <v>45857</v>
      </c>
      <c r="B167" s="79">
        <v>33.65</v>
      </c>
      <c r="C167" s="79">
        <v>34.03</v>
      </c>
      <c r="D167" s="79">
        <v>34.520000000000003</v>
      </c>
      <c r="E167" s="79">
        <v>34.409999999999997</v>
      </c>
      <c r="F167" s="79">
        <v>34.14</v>
      </c>
      <c r="G167" s="79">
        <v>34.409999999999997</v>
      </c>
      <c r="H167" s="79">
        <v>33.31</v>
      </c>
      <c r="I167" s="80">
        <v>35.22</v>
      </c>
    </row>
    <row r="168" spans="1:9">
      <c r="A168" s="78">
        <v>45856</v>
      </c>
      <c r="B168" s="79">
        <v>34.43</v>
      </c>
      <c r="C168" s="79">
        <v>34.869999999999997</v>
      </c>
      <c r="D168" s="79">
        <v>34.69</v>
      </c>
      <c r="E168" s="79">
        <v>35.020000000000003</v>
      </c>
      <c r="F168" s="79">
        <v>34.67</v>
      </c>
      <c r="G168" s="79">
        <v>35.020000000000003</v>
      </c>
      <c r="H168" s="79">
        <v>33.61</v>
      </c>
      <c r="I168" s="80">
        <v>35.22</v>
      </c>
    </row>
    <row r="169" spans="1:9">
      <c r="A169" s="78">
        <v>45855</v>
      </c>
      <c r="B169" s="79">
        <v>34.799999999999997</v>
      </c>
      <c r="C169" s="79">
        <v>34.78</v>
      </c>
      <c r="D169" s="79">
        <v>34.96</v>
      </c>
      <c r="E169" s="79">
        <v>34.83</v>
      </c>
      <c r="F169" s="79">
        <v>34.85</v>
      </c>
      <c r="G169" s="79">
        <v>34.83</v>
      </c>
      <c r="H169" s="79">
        <v>33.64</v>
      </c>
      <c r="I169" s="80">
        <v>35.5</v>
      </c>
    </row>
    <row r="170" spans="1:9">
      <c r="A170" s="78">
        <v>45854</v>
      </c>
      <c r="B170" s="79">
        <v>34.42</v>
      </c>
      <c r="C170" s="79">
        <v>34.64</v>
      </c>
      <c r="D170" s="79">
        <v>34.57</v>
      </c>
      <c r="E170" s="79">
        <v>35</v>
      </c>
      <c r="F170" s="79">
        <v>34.93</v>
      </c>
      <c r="G170" s="79">
        <v>35.39</v>
      </c>
      <c r="H170" s="79">
        <v>33.64</v>
      </c>
      <c r="I170" s="80">
        <v>35.33</v>
      </c>
    </row>
    <row r="171" spans="1:9">
      <c r="A171" s="78">
        <v>45853</v>
      </c>
      <c r="B171" s="79">
        <v>35.17</v>
      </c>
      <c r="C171" s="79">
        <v>35.68</v>
      </c>
      <c r="D171" s="79">
        <v>35.700000000000003</v>
      </c>
      <c r="E171" s="79">
        <v>36.06</v>
      </c>
      <c r="F171" s="79">
        <v>35.44</v>
      </c>
      <c r="G171" s="79">
        <v>35.93</v>
      </c>
      <c r="H171" s="79">
        <v>34.33</v>
      </c>
      <c r="I171" s="80">
        <v>35.96</v>
      </c>
    </row>
    <row r="172" spans="1:9">
      <c r="A172" s="78">
        <v>45852</v>
      </c>
      <c r="B172" s="79">
        <v>35.4</v>
      </c>
      <c r="C172" s="79">
        <v>35.119999999999997</v>
      </c>
      <c r="D172" s="79">
        <v>36.15</v>
      </c>
      <c r="E172" s="79">
        <v>35.549999999999997</v>
      </c>
      <c r="F172" s="79">
        <v>35.64</v>
      </c>
      <c r="G172" s="79">
        <v>36.08</v>
      </c>
      <c r="H172" s="79">
        <v>34.86</v>
      </c>
      <c r="I172" s="80">
        <v>36</v>
      </c>
    </row>
    <row r="173" spans="1:9">
      <c r="A173" s="78">
        <v>45851</v>
      </c>
      <c r="B173" s="79">
        <v>35.57</v>
      </c>
      <c r="C173" s="79">
        <v>35.31</v>
      </c>
      <c r="D173" s="79">
        <v>36.15</v>
      </c>
      <c r="E173" s="79">
        <v>35.299999999999997</v>
      </c>
      <c r="F173" s="79">
        <v>35.58</v>
      </c>
      <c r="G173" s="79">
        <v>38.119999999999997</v>
      </c>
      <c r="H173" s="79">
        <v>35.65</v>
      </c>
      <c r="I173" s="80">
        <v>36</v>
      </c>
    </row>
    <row r="174" spans="1:9">
      <c r="A174" s="78">
        <v>45850</v>
      </c>
      <c r="B174" s="79">
        <v>35.57</v>
      </c>
      <c r="C174" s="79">
        <v>35.31</v>
      </c>
      <c r="D174" s="79">
        <v>36.15</v>
      </c>
      <c r="E174" s="79">
        <v>35.299999999999997</v>
      </c>
      <c r="F174" s="79">
        <v>35.49</v>
      </c>
      <c r="G174" s="79">
        <v>37.659999999999997</v>
      </c>
      <c r="H174" s="79">
        <v>34.799999999999997</v>
      </c>
      <c r="I174" s="80">
        <v>36</v>
      </c>
    </row>
    <row r="175" spans="1:9">
      <c r="A175" s="78">
        <v>45849</v>
      </c>
      <c r="B175" s="79">
        <v>35.159999999999997</v>
      </c>
      <c r="C175" s="79">
        <v>35.090000000000003</v>
      </c>
      <c r="D175" s="79">
        <v>35.33</v>
      </c>
      <c r="E175" s="79">
        <v>35.299999999999997</v>
      </c>
      <c r="F175" s="79">
        <v>35.06</v>
      </c>
      <c r="G175" s="79">
        <v>35.57</v>
      </c>
      <c r="H175" s="79">
        <v>34.15</v>
      </c>
      <c r="I175" s="80">
        <v>36</v>
      </c>
    </row>
    <row r="176" spans="1:9">
      <c r="A176" s="78">
        <v>45848</v>
      </c>
      <c r="B176" s="79">
        <v>34.58</v>
      </c>
      <c r="C176" s="79">
        <v>34.58</v>
      </c>
      <c r="D176" s="79">
        <v>34.869999999999997</v>
      </c>
      <c r="E176" s="79">
        <v>34.68</v>
      </c>
      <c r="F176" s="79">
        <v>34.82</v>
      </c>
      <c r="G176" s="79">
        <v>35.880000000000003</v>
      </c>
      <c r="H176" s="79">
        <v>34.04</v>
      </c>
      <c r="I176" s="80">
        <v>35.33</v>
      </c>
    </row>
    <row r="177" spans="1:9">
      <c r="A177" s="78">
        <v>45847</v>
      </c>
      <c r="B177" s="79">
        <v>34.31</v>
      </c>
      <c r="C177" s="79">
        <v>34.090000000000003</v>
      </c>
      <c r="D177" s="79">
        <v>34.43</v>
      </c>
      <c r="E177" s="79">
        <v>34.33</v>
      </c>
      <c r="F177" s="79">
        <v>34.270000000000003</v>
      </c>
      <c r="G177" s="79">
        <v>34.97</v>
      </c>
      <c r="H177" s="79">
        <v>33.24</v>
      </c>
      <c r="I177" s="80">
        <v>34.86</v>
      </c>
    </row>
    <row r="178" spans="1:9">
      <c r="A178" s="78">
        <v>45846</v>
      </c>
      <c r="B178" s="79">
        <v>33.58</v>
      </c>
      <c r="C178" s="79">
        <v>33.39</v>
      </c>
      <c r="D178" s="79">
        <v>33.979999999999997</v>
      </c>
      <c r="E178" s="79">
        <v>33.76</v>
      </c>
      <c r="F178" s="79">
        <v>33.75</v>
      </c>
      <c r="G178" s="79">
        <v>33.92</v>
      </c>
      <c r="H178" s="79">
        <v>32.81</v>
      </c>
      <c r="I178" s="80">
        <v>33.81</v>
      </c>
    </row>
    <row r="179" spans="1:9">
      <c r="A179" s="78">
        <v>45845</v>
      </c>
      <c r="B179" s="79">
        <v>33.17</v>
      </c>
      <c r="C179" s="79">
        <v>33.42</v>
      </c>
      <c r="D179" s="79">
        <v>33.979999999999997</v>
      </c>
      <c r="E179" s="79">
        <v>33.79</v>
      </c>
      <c r="F179" s="79">
        <v>33.369999999999997</v>
      </c>
      <c r="G179" s="79">
        <v>33.81</v>
      </c>
      <c r="H179" s="79">
        <v>32.58</v>
      </c>
      <c r="I179" s="80">
        <v>34.43</v>
      </c>
    </row>
    <row r="180" spans="1:9">
      <c r="A180" s="78">
        <v>45844</v>
      </c>
      <c r="B180" s="79">
        <v>33.17</v>
      </c>
      <c r="C180" s="79">
        <v>33.42</v>
      </c>
      <c r="D180" s="79">
        <v>33.979999999999997</v>
      </c>
      <c r="E180" s="79">
        <v>33.840000000000003</v>
      </c>
      <c r="F180" s="79">
        <v>33.42</v>
      </c>
      <c r="G180" s="79">
        <v>34.799999999999997</v>
      </c>
      <c r="H180" s="79">
        <v>32.96</v>
      </c>
      <c r="I180" s="80">
        <v>34.43</v>
      </c>
    </row>
    <row r="181" spans="1:9">
      <c r="A181" s="78">
        <v>45843</v>
      </c>
      <c r="B181" s="79">
        <v>33.17</v>
      </c>
      <c r="C181" s="79">
        <v>33.42</v>
      </c>
      <c r="D181" s="79">
        <v>33.979999999999997</v>
      </c>
      <c r="E181" s="79">
        <v>33.840000000000003</v>
      </c>
      <c r="F181" s="79">
        <v>33.39</v>
      </c>
      <c r="G181" s="79">
        <v>33.840000000000003</v>
      </c>
      <c r="H181" s="79">
        <v>32.630000000000003</v>
      </c>
      <c r="I181" s="80">
        <v>34.43</v>
      </c>
    </row>
    <row r="182" spans="1:9">
      <c r="A182" s="78">
        <v>45842</v>
      </c>
      <c r="B182" s="79">
        <v>33.43</v>
      </c>
      <c r="C182" s="79">
        <v>33.590000000000003</v>
      </c>
      <c r="D182" s="79">
        <v>33.86</v>
      </c>
      <c r="E182" s="79">
        <v>33.6</v>
      </c>
      <c r="F182" s="79">
        <v>33.81</v>
      </c>
      <c r="G182" s="79">
        <v>33.729999999999997</v>
      </c>
      <c r="H182" s="79">
        <v>32.950000000000003</v>
      </c>
      <c r="I182" s="80">
        <v>34</v>
      </c>
    </row>
    <row r="183" spans="1:9">
      <c r="A183" s="78">
        <v>45841</v>
      </c>
      <c r="B183" s="79">
        <v>33.54</v>
      </c>
      <c r="C183" s="79">
        <v>33.85</v>
      </c>
      <c r="D183" s="79">
        <v>34.15</v>
      </c>
      <c r="E183" s="79">
        <v>34.17</v>
      </c>
      <c r="F183" s="79">
        <v>33.67</v>
      </c>
      <c r="G183" s="79">
        <v>34.17</v>
      </c>
      <c r="H183" s="79">
        <v>32.85</v>
      </c>
      <c r="I183" s="80">
        <v>34.14</v>
      </c>
    </row>
    <row r="184" spans="1:9">
      <c r="A184" s="78">
        <v>45840</v>
      </c>
      <c r="B184" s="79">
        <v>33.549999999999997</v>
      </c>
      <c r="C184" s="79">
        <v>33.369999999999997</v>
      </c>
      <c r="D184" s="79">
        <v>33.83</v>
      </c>
      <c r="E184" s="79">
        <v>33.409999999999997</v>
      </c>
      <c r="F184" s="79">
        <v>33.880000000000003</v>
      </c>
      <c r="G184" s="79">
        <v>33.49</v>
      </c>
      <c r="H184" s="79">
        <v>32.590000000000003</v>
      </c>
      <c r="I184" s="80">
        <v>33.799999999999997</v>
      </c>
    </row>
    <row r="185" spans="1:9">
      <c r="A185" s="78">
        <v>45839</v>
      </c>
      <c r="B185" s="79">
        <v>33.200000000000003</v>
      </c>
      <c r="C185" s="79">
        <v>33.17</v>
      </c>
      <c r="D185" s="79">
        <v>33.57</v>
      </c>
      <c r="E185" s="79">
        <v>33.22</v>
      </c>
      <c r="F185" s="79">
        <v>33.19</v>
      </c>
      <c r="G185" s="79">
        <v>33.28</v>
      </c>
      <c r="H185" s="79">
        <v>32.380000000000003</v>
      </c>
      <c r="I185" s="80">
        <v>34</v>
      </c>
    </row>
    <row r="186" spans="1:9">
      <c r="A186" s="78">
        <v>45838</v>
      </c>
      <c r="B186" s="79">
        <v>33.29</v>
      </c>
      <c r="C186" s="79">
        <v>33.36</v>
      </c>
      <c r="D186" s="79">
        <v>33.380000000000003</v>
      </c>
      <c r="E186" s="79">
        <v>33.799999999999997</v>
      </c>
      <c r="F186" s="79">
        <v>33.869999999999997</v>
      </c>
      <c r="G186" s="79">
        <v>34.07</v>
      </c>
      <c r="H186" s="79">
        <v>32.58</v>
      </c>
      <c r="I186" s="80">
        <v>34</v>
      </c>
    </row>
    <row r="187" spans="1:9">
      <c r="A187" s="78">
        <v>45837</v>
      </c>
      <c r="B187" s="79">
        <v>33.299999999999997</v>
      </c>
      <c r="C187" s="79">
        <v>33.369999999999997</v>
      </c>
      <c r="D187" s="79">
        <v>33.42</v>
      </c>
      <c r="E187" s="79">
        <v>33.590000000000003</v>
      </c>
      <c r="F187" s="79">
        <v>33.57</v>
      </c>
      <c r="G187" s="79">
        <v>33.96</v>
      </c>
      <c r="H187" s="79">
        <v>33.19</v>
      </c>
      <c r="I187" s="80">
        <v>34</v>
      </c>
    </row>
    <row r="188" spans="1:9">
      <c r="A188" s="78">
        <v>45836</v>
      </c>
      <c r="B188" s="79">
        <v>33.299999999999997</v>
      </c>
      <c r="C188" s="79">
        <v>33.369999999999997</v>
      </c>
      <c r="D188" s="79">
        <v>33.42</v>
      </c>
      <c r="E188" s="79">
        <v>33.590000000000003</v>
      </c>
      <c r="F188" s="79">
        <v>33.49</v>
      </c>
      <c r="G188" s="79">
        <v>33.96</v>
      </c>
      <c r="H188" s="79">
        <v>32.659999999999997</v>
      </c>
      <c r="I188" s="80">
        <v>34</v>
      </c>
    </row>
    <row r="189" spans="1:9">
      <c r="A189" s="78">
        <v>45835</v>
      </c>
      <c r="B189" s="79">
        <v>33.94</v>
      </c>
      <c r="C189" s="79">
        <v>34.42</v>
      </c>
      <c r="D189" s="79">
        <v>34.549999999999997</v>
      </c>
      <c r="E189" s="79">
        <v>34.590000000000003</v>
      </c>
      <c r="F189" s="79">
        <v>34.299999999999997</v>
      </c>
      <c r="G189" s="79">
        <v>34.42</v>
      </c>
      <c r="H189" s="79">
        <v>33.39</v>
      </c>
      <c r="I189" s="80">
        <v>35.369999999999997</v>
      </c>
    </row>
    <row r="190" spans="1:9">
      <c r="A190" s="78">
        <v>45834</v>
      </c>
      <c r="B190" s="79">
        <v>35.42</v>
      </c>
      <c r="C190" s="79">
        <v>35.65</v>
      </c>
      <c r="D190" s="79">
        <v>35.659999999999997</v>
      </c>
      <c r="E190" s="79">
        <v>35.81</v>
      </c>
      <c r="F190" s="79">
        <v>35.630000000000003</v>
      </c>
      <c r="G190" s="79">
        <v>35.43</v>
      </c>
      <c r="H190" s="79">
        <v>34.57</v>
      </c>
      <c r="I190" s="80">
        <v>35.58</v>
      </c>
    </row>
    <row r="191" spans="1:9">
      <c r="A191" s="78">
        <v>45833</v>
      </c>
      <c r="B191" s="79">
        <v>35.700000000000003</v>
      </c>
      <c r="C191" s="79">
        <v>35.979999999999997</v>
      </c>
      <c r="D191" s="79">
        <v>35.950000000000003</v>
      </c>
      <c r="E191" s="79">
        <v>36.33</v>
      </c>
      <c r="F191" s="79">
        <v>36.11</v>
      </c>
      <c r="G191" s="79">
        <v>36.21</v>
      </c>
      <c r="H191" s="79">
        <v>35.200000000000003</v>
      </c>
      <c r="I191" s="80">
        <v>36.14</v>
      </c>
    </row>
    <row r="192" spans="1:9">
      <c r="A192" s="78">
        <v>45832</v>
      </c>
      <c r="B192" s="79">
        <v>40.39</v>
      </c>
      <c r="C192" s="79">
        <v>41.11</v>
      </c>
      <c r="D192" s="79">
        <v>40.630000000000003</v>
      </c>
      <c r="E192" s="79">
        <v>41.4</v>
      </c>
      <c r="F192" s="79">
        <v>39.97</v>
      </c>
      <c r="G192" s="79">
        <v>40.32</v>
      </c>
      <c r="H192" s="79">
        <v>37.729999999999997</v>
      </c>
      <c r="I192" s="80">
        <v>40.369999999999997</v>
      </c>
    </row>
    <row r="193" spans="1:9">
      <c r="A193" s="78">
        <v>45831</v>
      </c>
      <c r="B193" s="79">
        <v>40.65</v>
      </c>
      <c r="C193" s="79">
        <v>40.450000000000003</v>
      </c>
      <c r="D193" s="79">
        <v>40.869999999999997</v>
      </c>
      <c r="E193" s="79">
        <v>40.71</v>
      </c>
      <c r="F193" s="79">
        <v>41.66</v>
      </c>
      <c r="G193" s="79">
        <v>41.75</v>
      </c>
      <c r="H193" s="79">
        <v>40.9</v>
      </c>
      <c r="I193" s="80">
        <v>41.01</v>
      </c>
    </row>
    <row r="194" spans="1:9">
      <c r="A194" s="78">
        <v>45830</v>
      </c>
      <c r="B194" s="79">
        <v>40.770000000000003</v>
      </c>
      <c r="C194" s="79">
        <v>40.520000000000003</v>
      </c>
      <c r="D194" s="79">
        <v>40.94</v>
      </c>
      <c r="E194" s="79">
        <v>40.67</v>
      </c>
      <c r="F194" s="79">
        <v>40.92</v>
      </c>
      <c r="G194" s="79">
        <v>40.159999999999997</v>
      </c>
      <c r="H194" s="79">
        <v>41.5</v>
      </c>
      <c r="I194" s="80">
        <v>41</v>
      </c>
    </row>
    <row r="195" spans="1:9">
      <c r="A195" s="78">
        <v>45829</v>
      </c>
      <c r="B195" s="79">
        <v>40.770000000000003</v>
      </c>
      <c r="C195" s="79">
        <v>40.520000000000003</v>
      </c>
      <c r="D195" s="79">
        <v>40.94</v>
      </c>
      <c r="E195" s="79">
        <v>40.67</v>
      </c>
      <c r="F195" s="79">
        <v>40.479999999999997</v>
      </c>
      <c r="G195" s="79">
        <v>40.159999999999997</v>
      </c>
      <c r="H195" s="79">
        <v>40.14</v>
      </c>
      <c r="I195" s="80">
        <v>41</v>
      </c>
    </row>
    <row r="196" spans="1:9">
      <c r="A196" s="78">
        <v>45828</v>
      </c>
      <c r="B196" s="79">
        <v>41.45</v>
      </c>
      <c r="C196" s="79">
        <v>40.479999999999997</v>
      </c>
      <c r="D196" s="79">
        <v>40.630000000000003</v>
      </c>
      <c r="E196" s="79">
        <v>40.450000000000003</v>
      </c>
      <c r="F196" s="79">
        <v>40.479999999999997</v>
      </c>
      <c r="G196" s="79">
        <v>40.28</v>
      </c>
      <c r="H196" s="79">
        <v>39.67</v>
      </c>
      <c r="I196" s="80">
        <v>41</v>
      </c>
    </row>
    <row r="197" spans="1:9">
      <c r="A197" s="78">
        <v>45827</v>
      </c>
      <c r="B197" s="79">
        <v>38.53</v>
      </c>
      <c r="C197" s="79">
        <v>39.24</v>
      </c>
      <c r="D197" s="79">
        <v>38.659999999999997</v>
      </c>
      <c r="E197" s="79">
        <v>39.26</v>
      </c>
      <c r="F197" s="79">
        <v>39.39</v>
      </c>
      <c r="G197" s="79">
        <v>39.33</v>
      </c>
      <c r="H197" s="79">
        <v>38.659999999999997</v>
      </c>
      <c r="I197" s="80">
        <v>39.89</v>
      </c>
    </row>
    <row r="198" spans="1:9">
      <c r="A198" s="78">
        <v>45826</v>
      </c>
      <c r="B198" s="79">
        <v>38.89</v>
      </c>
      <c r="C198" s="79">
        <v>38.57</v>
      </c>
      <c r="D198" s="79">
        <v>38.71</v>
      </c>
      <c r="E198" s="79">
        <v>38.43</v>
      </c>
      <c r="F198" s="79">
        <v>39.369999999999997</v>
      </c>
      <c r="G198" s="79">
        <v>39.520000000000003</v>
      </c>
      <c r="H198" s="79">
        <v>38.409999999999997</v>
      </c>
      <c r="I198" s="80">
        <v>39.880000000000003</v>
      </c>
    </row>
    <row r="199" spans="1:9">
      <c r="A199" s="78">
        <v>45825</v>
      </c>
      <c r="B199" s="79">
        <v>37.56</v>
      </c>
      <c r="C199" s="79">
        <v>38.08</v>
      </c>
      <c r="D199" s="79">
        <v>37.5</v>
      </c>
      <c r="E199" s="79">
        <v>38.520000000000003</v>
      </c>
      <c r="F199" s="79">
        <v>38.24</v>
      </c>
      <c r="G199" s="79">
        <v>38.520000000000003</v>
      </c>
      <c r="H199" s="79">
        <v>37.31</v>
      </c>
      <c r="I199" s="80">
        <v>38.46</v>
      </c>
    </row>
    <row r="200" spans="1:9">
      <c r="A200" s="78">
        <v>45824</v>
      </c>
      <c r="B200" s="79">
        <v>37.4</v>
      </c>
      <c r="C200" s="79">
        <v>37.520000000000003</v>
      </c>
      <c r="D200" s="79">
        <v>37.799999999999997</v>
      </c>
      <c r="E200" s="79">
        <v>37.71</v>
      </c>
      <c r="F200" s="79">
        <v>37.78</v>
      </c>
      <c r="G200" s="79">
        <v>38.53</v>
      </c>
      <c r="H200" s="79">
        <v>37.24</v>
      </c>
      <c r="I200" s="80">
        <v>37.9</v>
      </c>
    </row>
    <row r="201" spans="1:9">
      <c r="A201" s="78">
        <v>45823</v>
      </c>
      <c r="B201" s="79">
        <v>37.39</v>
      </c>
      <c r="C201" s="79">
        <v>37.51</v>
      </c>
      <c r="D201" s="79">
        <v>37.380000000000003</v>
      </c>
      <c r="E201" s="79">
        <v>37.5</v>
      </c>
      <c r="F201" s="79">
        <v>37.36</v>
      </c>
      <c r="G201" s="79">
        <v>37.5</v>
      </c>
      <c r="H201" s="79">
        <v>37.75</v>
      </c>
      <c r="I201" s="80">
        <v>36.619999999999997</v>
      </c>
    </row>
    <row r="202" spans="1:9">
      <c r="A202" s="78">
        <v>45822</v>
      </c>
      <c r="B202" s="79">
        <v>37.39</v>
      </c>
      <c r="C202" s="79">
        <v>37.51</v>
      </c>
      <c r="D202" s="79">
        <v>37.380000000000003</v>
      </c>
      <c r="E202" s="79">
        <v>37.5</v>
      </c>
      <c r="F202" s="79">
        <v>37.409999999999997</v>
      </c>
      <c r="G202" s="79">
        <v>37.56</v>
      </c>
      <c r="H202" s="79">
        <v>37.42</v>
      </c>
      <c r="I202" s="80">
        <v>36.619999999999997</v>
      </c>
    </row>
    <row r="203" spans="1:9">
      <c r="A203" s="78">
        <v>45821</v>
      </c>
      <c r="B203" s="79">
        <v>35.99</v>
      </c>
      <c r="C203" s="79">
        <v>35.79</v>
      </c>
      <c r="D203" s="79">
        <v>35.840000000000003</v>
      </c>
      <c r="E203" s="79">
        <v>35.72</v>
      </c>
      <c r="F203" s="79">
        <v>36.130000000000003</v>
      </c>
      <c r="G203" s="79">
        <v>36.15</v>
      </c>
      <c r="H203" s="79">
        <v>35.630000000000003</v>
      </c>
      <c r="I203" s="80">
        <v>36.619999999999997</v>
      </c>
    </row>
    <row r="204" spans="1:9">
      <c r="A204" s="78">
        <v>45820</v>
      </c>
      <c r="B204" s="79">
        <v>35.549999999999997</v>
      </c>
      <c r="C204" s="79">
        <v>35.17</v>
      </c>
      <c r="D204" s="79">
        <v>35.92</v>
      </c>
      <c r="E204" s="79">
        <v>35.04</v>
      </c>
      <c r="F204" s="79">
        <v>35.76</v>
      </c>
      <c r="G204" s="79">
        <v>36.71</v>
      </c>
      <c r="H204" s="79">
        <v>34.729999999999997</v>
      </c>
      <c r="I204" s="80">
        <v>35.770000000000003</v>
      </c>
    </row>
    <row r="205" spans="1:9">
      <c r="A205" s="78">
        <v>45819</v>
      </c>
      <c r="B205" s="79">
        <v>34.299999999999997</v>
      </c>
      <c r="C205" s="79">
        <v>34.520000000000003</v>
      </c>
      <c r="D205" s="79">
        <v>34.479999999999997</v>
      </c>
      <c r="E205" s="79">
        <v>34.450000000000003</v>
      </c>
      <c r="F205" s="79">
        <v>34.75</v>
      </c>
      <c r="G205" s="79">
        <v>34.69</v>
      </c>
      <c r="H205" s="79">
        <v>33.950000000000003</v>
      </c>
      <c r="I205" s="80">
        <v>35.53</v>
      </c>
    </row>
    <row r="206" spans="1:9">
      <c r="A206" s="78">
        <v>45818</v>
      </c>
      <c r="B206" s="79">
        <v>35.200000000000003</v>
      </c>
      <c r="C206" s="79">
        <v>35.33</v>
      </c>
      <c r="D206" s="79">
        <v>35.51</v>
      </c>
      <c r="E206" s="79">
        <v>35.42</v>
      </c>
      <c r="F206" s="79">
        <v>35.14</v>
      </c>
      <c r="G206" s="79">
        <v>35.25</v>
      </c>
      <c r="H206" s="79">
        <v>34.299999999999997</v>
      </c>
      <c r="I206" s="80">
        <v>35.78</v>
      </c>
    </row>
    <row r="207" spans="1:9">
      <c r="A207" s="78">
        <v>45817</v>
      </c>
      <c r="B207" s="79">
        <v>35.58</v>
      </c>
      <c r="C207" s="79">
        <v>35.630000000000003</v>
      </c>
      <c r="D207" s="79">
        <v>35.85</v>
      </c>
      <c r="E207" s="79">
        <v>35.89</v>
      </c>
      <c r="F207" s="79">
        <v>35.92</v>
      </c>
      <c r="G207" s="79">
        <v>36.200000000000003</v>
      </c>
      <c r="H207" s="79">
        <v>34.869999999999997</v>
      </c>
      <c r="I207" s="80">
        <v>36</v>
      </c>
    </row>
    <row r="208" spans="1:9">
      <c r="A208" s="78">
        <v>45816</v>
      </c>
      <c r="B208" s="79">
        <v>35.57</v>
      </c>
      <c r="C208" s="79">
        <v>35.619999999999997</v>
      </c>
      <c r="D208" s="79">
        <v>36.020000000000003</v>
      </c>
      <c r="E208" s="79">
        <v>35.57</v>
      </c>
      <c r="F208" s="79">
        <v>35.69</v>
      </c>
      <c r="G208" s="79">
        <v>35.57</v>
      </c>
      <c r="H208" s="79">
        <v>35.33</v>
      </c>
      <c r="I208" s="80">
        <v>33.5</v>
      </c>
    </row>
    <row r="209" spans="1:9">
      <c r="A209" s="78">
        <v>45815</v>
      </c>
      <c r="B209" s="79">
        <v>35.57</v>
      </c>
      <c r="C209" s="79">
        <v>35.619999999999997</v>
      </c>
      <c r="D209" s="79">
        <v>36.020000000000003</v>
      </c>
      <c r="E209" s="79">
        <v>35.57</v>
      </c>
      <c r="F209" s="79">
        <v>35.61</v>
      </c>
      <c r="G209" s="79">
        <v>35.57</v>
      </c>
      <c r="H209" s="79">
        <v>34.72</v>
      </c>
      <c r="I209" s="80">
        <v>33.5</v>
      </c>
    </row>
    <row r="210" spans="1:9">
      <c r="A210" s="78">
        <v>45814</v>
      </c>
      <c r="B210" s="79">
        <v>35.79</v>
      </c>
      <c r="C210" s="79">
        <v>35.630000000000003</v>
      </c>
      <c r="D210" s="79">
        <v>35.729999999999997</v>
      </c>
      <c r="E210" s="79">
        <v>35.79</v>
      </c>
      <c r="F210" s="79">
        <v>35.619999999999997</v>
      </c>
      <c r="G210" s="79">
        <v>35.79</v>
      </c>
      <c r="H210" s="79">
        <v>34.9</v>
      </c>
      <c r="I210" s="80">
        <v>33.5</v>
      </c>
    </row>
    <row r="211" spans="1:9">
      <c r="A211" s="78">
        <v>45813</v>
      </c>
      <c r="B211" s="79">
        <v>34.81</v>
      </c>
      <c r="C211" s="79">
        <v>35.26</v>
      </c>
      <c r="D211" s="79">
        <v>35.07</v>
      </c>
      <c r="E211" s="79">
        <v>35.44</v>
      </c>
      <c r="F211" s="79">
        <v>35.340000000000003</v>
      </c>
      <c r="G211" s="79">
        <v>35.869999999999997</v>
      </c>
      <c r="H211" s="79">
        <v>34.79</v>
      </c>
      <c r="I211" s="80">
        <v>33.5</v>
      </c>
    </row>
    <row r="212" spans="1:9">
      <c r="A212" s="78">
        <v>45812</v>
      </c>
      <c r="B212" s="79">
        <v>35.21</v>
      </c>
      <c r="C212" s="79">
        <v>34.89</v>
      </c>
      <c r="D212" s="79">
        <v>35.299999999999997</v>
      </c>
      <c r="E212" s="79">
        <v>35.17</v>
      </c>
      <c r="F212" s="79">
        <v>35.22</v>
      </c>
      <c r="G212" s="79">
        <v>35.97</v>
      </c>
      <c r="H212" s="79">
        <v>34.42</v>
      </c>
      <c r="I212" s="80">
        <v>33.5</v>
      </c>
    </row>
    <row r="213" spans="1:9">
      <c r="A213" s="78">
        <v>45811</v>
      </c>
      <c r="B213" s="79">
        <v>34.47</v>
      </c>
      <c r="C213" s="79">
        <v>34.369999999999997</v>
      </c>
      <c r="D213" s="79">
        <v>35.01</v>
      </c>
      <c r="E213" s="79">
        <v>34.869999999999997</v>
      </c>
      <c r="F213" s="79">
        <v>34.53</v>
      </c>
      <c r="G213" s="79">
        <v>34.97</v>
      </c>
      <c r="H213" s="79">
        <v>33.630000000000003</v>
      </c>
      <c r="I213" s="80">
        <v>33.5</v>
      </c>
    </row>
    <row r="214" spans="1:9">
      <c r="A214" s="78">
        <v>45810</v>
      </c>
      <c r="B214" s="79">
        <v>33.369999999999997</v>
      </c>
      <c r="C214" s="79">
        <v>33.729999999999997</v>
      </c>
      <c r="D214" s="79">
        <v>34.08</v>
      </c>
      <c r="E214" s="79">
        <v>33.96</v>
      </c>
      <c r="F214" s="79">
        <v>34.1</v>
      </c>
      <c r="G214" s="79">
        <v>34.479999999999997</v>
      </c>
      <c r="H214" s="79">
        <v>33.270000000000003</v>
      </c>
      <c r="I214" s="80">
        <v>33.5</v>
      </c>
    </row>
    <row r="215" spans="1:9">
      <c r="A215" s="78">
        <v>45809</v>
      </c>
      <c r="B215" s="79">
        <v>33.1</v>
      </c>
      <c r="C215" s="79">
        <v>33.479999999999997</v>
      </c>
      <c r="D215" s="79">
        <v>33.93</v>
      </c>
      <c r="E215" s="79">
        <v>34</v>
      </c>
      <c r="F215" s="79">
        <v>33.619999999999997</v>
      </c>
      <c r="G215" s="79">
        <v>34</v>
      </c>
      <c r="H215" s="79">
        <v>32.6</v>
      </c>
      <c r="I215" s="80">
        <v>35.83</v>
      </c>
    </row>
    <row r="216" spans="1:9">
      <c r="A216" s="78">
        <v>45808</v>
      </c>
      <c r="B216" s="79">
        <v>33.1</v>
      </c>
      <c r="C216" s="79">
        <v>33.479999999999997</v>
      </c>
      <c r="D216" s="79">
        <v>33.93</v>
      </c>
      <c r="E216" s="79">
        <v>34</v>
      </c>
      <c r="F216" s="79">
        <v>33.61</v>
      </c>
      <c r="G216" s="79">
        <v>34</v>
      </c>
      <c r="H216" s="79">
        <v>33.130000000000003</v>
      </c>
      <c r="I216" s="80">
        <v>35.83</v>
      </c>
    </row>
    <row r="217" spans="1:9">
      <c r="A217" s="78">
        <v>45807</v>
      </c>
      <c r="B217" s="79">
        <v>34.1</v>
      </c>
      <c r="C217" s="79">
        <v>34.799999999999997</v>
      </c>
      <c r="D217" s="79">
        <v>34.340000000000003</v>
      </c>
      <c r="E217" s="79">
        <v>35.68</v>
      </c>
      <c r="F217" s="79">
        <v>34.68</v>
      </c>
      <c r="G217" s="79">
        <v>35.22</v>
      </c>
      <c r="H217" s="79">
        <v>33.5</v>
      </c>
      <c r="I217" s="80">
        <v>35.83</v>
      </c>
    </row>
    <row r="218" spans="1:9">
      <c r="A218" s="78">
        <v>45806</v>
      </c>
      <c r="B218" s="79">
        <v>35.450000000000003</v>
      </c>
      <c r="C218" s="79">
        <v>35.72</v>
      </c>
      <c r="D218" s="79">
        <v>36.380000000000003</v>
      </c>
      <c r="E218" s="79">
        <v>36.43</v>
      </c>
      <c r="F218" s="79">
        <v>35.619999999999997</v>
      </c>
      <c r="G218" s="79">
        <v>36.450000000000003</v>
      </c>
      <c r="H218" s="79">
        <v>34.69</v>
      </c>
      <c r="I218" s="80">
        <v>35.83</v>
      </c>
    </row>
    <row r="219" spans="1:9">
      <c r="A219" s="78">
        <v>45805</v>
      </c>
      <c r="B219" s="79">
        <v>35.57</v>
      </c>
      <c r="C219" s="79">
        <v>35.909999999999997</v>
      </c>
      <c r="D219" s="79">
        <v>36.369999999999997</v>
      </c>
      <c r="E219" s="79">
        <v>36.43</v>
      </c>
      <c r="F219" s="79">
        <v>35.880000000000003</v>
      </c>
      <c r="G219" s="79">
        <v>36.39</v>
      </c>
      <c r="H219" s="79">
        <v>35.200000000000003</v>
      </c>
      <c r="I219" s="80">
        <v>35.83</v>
      </c>
    </row>
    <row r="220" spans="1:9">
      <c r="A220" s="78">
        <v>45804</v>
      </c>
      <c r="B220" s="79">
        <v>35.049999999999997</v>
      </c>
      <c r="C220" s="79">
        <v>35.07</v>
      </c>
      <c r="D220" s="79">
        <v>34.869999999999997</v>
      </c>
      <c r="E220" s="79">
        <v>35.299999999999997</v>
      </c>
      <c r="F220" s="79">
        <v>35.76</v>
      </c>
      <c r="G220" s="79">
        <v>36.270000000000003</v>
      </c>
      <c r="H220" s="79">
        <v>35.33</v>
      </c>
      <c r="I220" s="80">
        <v>35.83</v>
      </c>
    </row>
    <row r="221" spans="1:9">
      <c r="A221" s="78">
        <v>45803</v>
      </c>
      <c r="B221" s="79">
        <v>34.81</v>
      </c>
      <c r="C221" s="79">
        <v>35.04</v>
      </c>
      <c r="D221" s="79">
        <v>34.92</v>
      </c>
      <c r="E221" s="79">
        <v>35.1</v>
      </c>
      <c r="F221" s="79">
        <v>35.47</v>
      </c>
      <c r="G221" s="79">
        <v>36.07</v>
      </c>
      <c r="H221" s="79">
        <v>35.25</v>
      </c>
      <c r="I221" s="80">
        <v>35.83</v>
      </c>
    </row>
    <row r="222" spans="1:9">
      <c r="A222" s="78">
        <v>45802</v>
      </c>
      <c r="B222" s="79">
        <v>34.81</v>
      </c>
      <c r="C222" s="79">
        <v>35.04</v>
      </c>
      <c r="D222" s="79">
        <v>34.92</v>
      </c>
      <c r="E222" s="79">
        <v>35.1</v>
      </c>
      <c r="F222" s="79">
        <v>35.35</v>
      </c>
      <c r="G222" s="79">
        <v>36.07</v>
      </c>
      <c r="H222" s="79">
        <v>34</v>
      </c>
      <c r="I222" s="80">
        <v>35.83</v>
      </c>
    </row>
    <row r="223" spans="1:9">
      <c r="A223" s="78">
        <v>45801</v>
      </c>
      <c r="B223" s="79">
        <v>34.81</v>
      </c>
      <c r="C223" s="79">
        <v>35.04</v>
      </c>
      <c r="D223" s="79">
        <v>34.92</v>
      </c>
      <c r="E223" s="79">
        <v>35.1</v>
      </c>
      <c r="F223" s="79">
        <v>35.26</v>
      </c>
      <c r="G223" s="79">
        <v>35.1</v>
      </c>
      <c r="H223" s="79">
        <v>34.21</v>
      </c>
      <c r="I223" s="80">
        <v>35.83</v>
      </c>
    </row>
    <row r="224" spans="1:9">
      <c r="A224" s="78">
        <v>45800</v>
      </c>
      <c r="B224" s="79">
        <v>34.950000000000003</v>
      </c>
      <c r="C224" s="79">
        <v>35.369999999999997</v>
      </c>
      <c r="D224" s="79">
        <v>35.479999999999997</v>
      </c>
      <c r="E224" s="79">
        <v>35.78</v>
      </c>
      <c r="F224" s="79">
        <v>35.340000000000003</v>
      </c>
      <c r="G224" s="79">
        <v>35.450000000000003</v>
      </c>
      <c r="H224" s="79">
        <v>34.31</v>
      </c>
      <c r="I224" s="80">
        <v>35.83</v>
      </c>
    </row>
    <row r="225" spans="1:9">
      <c r="A225" s="78">
        <v>45799</v>
      </c>
      <c r="B225" s="79">
        <v>36.020000000000003</v>
      </c>
      <c r="C225" s="79">
        <v>36.28</v>
      </c>
      <c r="D225" s="79">
        <v>36.090000000000003</v>
      </c>
      <c r="E225" s="79">
        <v>36.49</v>
      </c>
      <c r="F225" s="79">
        <v>36.090000000000003</v>
      </c>
      <c r="G225" s="79">
        <v>36.25</v>
      </c>
      <c r="H225" s="79">
        <v>34.97</v>
      </c>
      <c r="I225" s="80">
        <v>35.83</v>
      </c>
    </row>
    <row r="226" spans="1:9">
      <c r="A226" s="78">
        <v>45798</v>
      </c>
      <c r="B226" s="79">
        <v>36.06</v>
      </c>
      <c r="C226" s="79">
        <v>35.380000000000003</v>
      </c>
      <c r="D226" s="79">
        <v>36.11</v>
      </c>
      <c r="E226" s="79">
        <v>35.270000000000003</v>
      </c>
      <c r="F226" s="79">
        <v>35.700000000000003</v>
      </c>
      <c r="G226" s="79">
        <v>35.35</v>
      </c>
      <c r="H226" s="79">
        <v>35.28</v>
      </c>
      <c r="I226" s="80">
        <v>31.5</v>
      </c>
    </row>
    <row r="227" spans="1:9">
      <c r="A227" s="78">
        <v>45797</v>
      </c>
      <c r="B227" s="79">
        <v>34.29</v>
      </c>
      <c r="C227" s="79">
        <v>34.11</v>
      </c>
      <c r="D227" s="79">
        <v>34.35</v>
      </c>
      <c r="E227" s="79">
        <v>34.08</v>
      </c>
      <c r="F227" s="79">
        <v>34.409999999999997</v>
      </c>
      <c r="G227" s="79">
        <v>34.93</v>
      </c>
      <c r="H227" s="79">
        <v>33.340000000000003</v>
      </c>
      <c r="I227" s="80">
        <v>31.5</v>
      </c>
    </row>
    <row r="228" spans="1:9">
      <c r="A228" s="78">
        <v>45796</v>
      </c>
      <c r="B228" s="79">
        <v>34.1</v>
      </c>
      <c r="C228" s="79">
        <v>34.159999999999997</v>
      </c>
      <c r="D228" s="79">
        <v>34.19</v>
      </c>
      <c r="E228" s="79">
        <v>34.46</v>
      </c>
      <c r="F228" s="79">
        <v>34.299999999999997</v>
      </c>
      <c r="G228" s="79">
        <v>34.409999999999997</v>
      </c>
      <c r="H228" s="79">
        <v>33.32</v>
      </c>
      <c r="I228" s="80">
        <v>31.5</v>
      </c>
    </row>
    <row r="229" spans="1:9">
      <c r="A229" s="78">
        <v>45795</v>
      </c>
      <c r="B229" s="79">
        <v>34.049999999999997</v>
      </c>
      <c r="C229" s="79">
        <v>33.99</v>
      </c>
      <c r="D229" s="79">
        <v>34.4</v>
      </c>
      <c r="E229" s="79">
        <v>34.36</v>
      </c>
      <c r="F229" s="79">
        <v>34.04</v>
      </c>
      <c r="G229" s="79">
        <v>34.36</v>
      </c>
      <c r="H229" s="79">
        <v>34</v>
      </c>
      <c r="I229" s="80">
        <v>31.5</v>
      </c>
    </row>
    <row r="230" spans="1:9">
      <c r="A230" s="78">
        <v>45794</v>
      </c>
      <c r="B230" s="79">
        <v>34.049999999999997</v>
      </c>
      <c r="C230" s="79">
        <v>33.99</v>
      </c>
      <c r="D230" s="79">
        <v>34.4</v>
      </c>
      <c r="E230" s="79">
        <v>34.36</v>
      </c>
      <c r="F230" s="79">
        <v>34.020000000000003</v>
      </c>
      <c r="G230" s="79">
        <v>34.36</v>
      </c>
      <c r="H230" s="79">
        <v>33.229999999999997</v>
      </c>
      <c r="I230" s="80">
        <v>31.5</v>
      </c>
    </row>
    <row r="231" spans="1:9">
      <c r="A231" s="78">
        <v>45793</v>
      </c>
      <c r="B231" s="79">
        <v>34.130000000000003</v>
      </c>
      <c r="C231" s="79">
        <v>33.950000000000003</v>
      </c>
      <c r="D231" s="79">
        <v>34.479999999999997</v>
      </c>
      <c r="E231" s="79">
        <v>33.93</v>
      </c>
      <c r="F231" s="79">
        <v>34.14</v>
      </c>
      <c r="G231" s="79">
        <v>33.99</v>
      </c>
      <c r="H231" s="79">
        <v>33.159999999999997</v>
      </c>
      <c r="I231" s="80">
        <v>31.5</v>
      </c>
    </row>
    <row r="232" spans="1:9">
      <c r="A232" s="78">
        <v>45792</v>
      </c>
      <c r="B232" s="79">
        <v>33.82</v>
      </c>
      <c r="C232" s="79">
        <v>33.96</v>
      </c>
      <c r="D232" s="79">
        <v>34.299999999999997</v>
      </c>
      <c r="E232" s="79">
        <v>34.19</v>
      </c>
      <c r="F232" s="79">
        <v>33.96</v>
      </c>
      <c r="G232" s="79">
        <v>34.270000000000003</v>
      </c>
      <c r="H232" s="79">
        <v>33.03</v>
      </c>
      <c r="I232" s="80">
        <v>31.5</v>
      </c>
    </row>
    <row r="233" spans="1:9">
      <c r="A233" s="78">
        <v>45791</v>
      </c>
      <c r="B233" s="79">
        <v>34.58</v>
      </c>
      <c r="C233" s="79">
        <v>34.39</v>
      </c>
      <c r="D233" s="79">
        <v>34.49</v>
      </c>
      <c r="E233" s="79">
        <v>34.450000000000003</v>
      </c>
      <c r="F233" s="79">
        <v>34.4</v>
      </c>
      <c r="G233" s="79">
        <v>34.479999999999997</v>
      </c>
      <c r="H233" s="79">
        <v>33.229999999999997</v>
      </c>
      <c r="I233" s="80">
        <v>31.5</v>
      </c>
    </row>
    <row r="234" spans="1:9">
      <c r="A234" s="78">
        <v>45790</v>
      </c>
      <c r="B234" s="79">
        <v>34.159999999999997</v>
      </c>
      <c r="C234" s="79">
        <v>34.44</v>
      </c>
      <c r="D234" s="79">
        <v>34.479999999999997</v>
      </c>
      <c r="E234" s="79">
        <v>34.79</v>
      </c>
      <c r="F234" s="79">
        <v>34.42</v>
      </c>
      <c r="G234" s="79">
        <v>34.840000000000003</v>
      </c>
      <c r="H234" s="79">
        <v>33.380000000000003</v>
      </c>
      <c r="I234" s="80">
        <v>31.5</v>
      </c>
    </row>
    <row r="235" spans="1:9">
      <c r="A235" s="78">
        <v>45789</v>
      </c>
      <c r="B235" s="79">
        <v>33.56</v>
      </c>
      <c r="C235" s="79">
        <v>33.72</v>
      </c>
      <c r="D235" s="79">
        <v>33.15</v>
      </c>
      <c r="E235" s="79">
        <v>34.92</v>
      </c>
      <c r="F235" s="79">
        <v>34</v>
      </c>
      <c r="G235" s="79">
        <v>34.880000000000003</v>
      </c>
      <c r="H235" s="79">
        <v>33.39</v>
      </c>
      <c r="I235" s="80">
        <v>31.5</v>
      </c>
    </row>
    <row r="236" spans="1:9">
      <c r="A236" s="78">
        <v>45788</v>
      </c>
      <c r="B236" s="79">
        <v>33.54</v>
      </c>
      <c r="C236" s="79">
        <v>33.69</v>
      </c>
      <c r="D236" s="79">
        <v>33.15</v>
      </c>
      <c r="E236" s="79">
        <v>33.79</v>
      </c>
      <c r="F236" s="79">
        <v>33.74</v>
      </c>
      <c r="G236" s="79">
        <v>33.79</v>
      </c>
      <c r="H236" s="79">
        <v>34</v>
      </c>
      <c r="I236" s="80">
        <v>31.5</v>
      </c>
    </row>
    <row r="237" spans="1:9">
      <c r="A237" s="78">
        <v>45787</v>
      </c>
      <c r="B237" s="79">
        <v>33.54</v>
      </c>
      <c r="C237" s="79">
        <v>33.69</v>
      </c>
      <c r="D237" s="79">
        <v>33.15</v>
      </c>
      <c r="E237" s="79">
        <v>33.79</v>
      </c>
      <c r="F237" s="79">
        <v>33.74</v>
      </c>
      <c r="G237" s="79">
        <v>33.71</v>
      </c>
      <c r="H237" s="79">
        <v>33.1</v>
      </c>
      <c r="I237" s="80">
        <v>31.5</v>
      </c>
    </row>
    <row r="238" spans="1:9">
      <c r="A238" s="78">
        <v>45786</v>
      </c>
      <c r="B238" s="79">
        <v>34.21</v>
      </c>
      <c r="C238" s="79">
        <v>33.799999999999997</v>
      </c>
      <c r="D238" s="79">
        <v>34.049999999999997</v>
      </c>
      <c r="E238" s="79">
        <v>33.71</v>
      </c>
      <c r="F238" s="79">
        <v>34.07</v>
      </c>
      <c r="G238" s="79">
        <v>34.79</v>
      </c>
      <c r="H238" s="79">
        <v>33.049999999999997</v>
      </c>
      <c r="I238" s="80">
        <v>31.5</v>
      </c>
    </row>
    <row r="239" spans="1:9">
      <c r="A239" s="78">
        <v>45785</v>
      </c>
      <c r="B239" s="79">
        <v>33.049999999999997</v>
      </c>
      <c r="C239" s="79">
        <v>33.479999999999997</v>
      </c>
      <c r="D239" s="79">
        <v>32.909999999999997</v>
      </c>
      <c r="E239" s="79">
        <v>33.71</v>
      </c>
      <c r="F239" s="79">
        <v>33.549999999999997</v>
      </c>
      <c r="G239" s="79">
        <v>33.9</v>
      </c>
      <c r="H239" s="79">
        <v>32.659999999999997</v>
      </c>
      <c r="I239" s="80">
        <v>31.5</v>
      </c>
    </row>
    <row r="240" spans="1:9">
      <c r="A240" s="78">
        <v>45784</v>
      </c>
      <c r="B240" s="79">
        <v>33.31</v>
      </c>
      <c r="C240" s="79">
        <v>33.19</v>
      </c>
      <c r="D240" s="79">
        <v>33.409999999999997</v>
      </c>
      <c r="E240" s="79">
        <v>33.31</v>
      </c>
      <c r="F240" s="79">
        <v>33.43</v>
      </c>
      <c r="G240" s="79">
        <v>33.799999999999997</v>
      </c>
      <c r="H240" s="79">
        <v>32.659999999999997</v>
      </c>
      <c r="I240" s="80">
        <v>31.5</v>
      </c>
    </row>
    <row r="241" spans="1:9">
      <c r="A241" s="78">
        <v>45783</v>
      </c>
      <c r="B241" s="79">
        <v>31.89</v>
      </c>
      <c r="C241" s="79">
        <v>31.84</v>
      </c>
      <c r="D241" s="79">
        <v>32.04</v>
      </c>
      <c r="E241" s="79">
        <v>32.04</v>
      </c>
      <c r="F241" s="79">
        <v>32.14</v>
      </c>
      <c r="G241" s="79">
        <v>31.79</v>
      </c>
      <c r="H241" s="79">
        <v>31.16</v>
      </c>
      <c r="I241" s="80">
        <v>31.5</v>
      </c>
    </row>
    <row r="242" spans="1:9">
      <c r="A242" s="78">
        <v>45782</v>
      </c>
      <c r="B242" s="79">
        <v>31.88</v>
      </c>
      <c r="C242" s="79">
        <v>31.78</v>
      </c>
      <c r="D242" s="79">
        <v>32.08</v>
      </c>
      <c r="E242" s="79">
        <v>32.229999999999997</v>
      </c>
      <c r="F242" s="79">
        <v>31.78</v>
      </c>
      <c r="G242" s="79">
        <v>32.76</v>
      </c>
      <c r="H242" s="79">
        <v>30.86</v>
      </c>
      <c r="I242" s="80">
        <v>31.5</v>
      </c>
    </row>
    <row r="243" spans="1:9">
      <c r="A243" s="78">
        <v>45781</v>
      </c>
      <c r="B243" s="79">
        <v>31.88</v>
      </c>
      <c r="C243" s="79">
        <v>31.78</v>
      </c>
      <c r="D243" s="79">
        <v>32.08</v>
      </c>
      <c r="E243" s="79">
        <v>32.229999999999997</v>
      </c>
      <c r="F243" s="79">
        <v>31.79</v>
      </c>
      <c r="G243" s="79">
        <v>32.119999999999997</v>
      </c>
      <c r="H243" s="79">
        <v>30.93</v>
      </c>
      <c r="I243" s="80">
        <v>31.5</v>
      </c>
    </row>
    <row r="244" spans="1:9">
      <c r="A244" s="78">
        <v>45780</v>
      </c>
      <c r="B244" s="79">
        <v>31.88</v>
      </c>
      <c r="C244" s="79">
        <v>31.78</v>
      </c>
      <c r="D244" s="79">
        <v>32.08</v>
      </c>
      <c r="E244" s="79">
        <v>32.229999999999997</v>
      </c>
      <c r="F244" s="79">
        <v>31.63</v>
      </c>
      <c r="G244" s="79">
        <v>32.21</v>
      </c>
      <c r="H244" s="79">
        <v>30.93</v>
      </c>
      <c r="I244" s="80">
        <v>31.5</v>
      </c>
    </row>
    <row r="245" spans="1:9">
      <c r="A245" s="78">
        <v>45779</v>
      </c>
      <c r="B245" s="79">
        <v>30.66</v>
      </c>
      <c r="C245" s="79">
        <v>30.62</v>
      </c>
      <c r="D245" s="79">
        <v>30.59</v>
      </c>
      <c r="E245" s="79">
        <v>30.59</v>
      </c>
      <c r="F245" s="79">
        <v>31.32</v>
      </c>
      <c r="G245" s="79">
        <v>32.5</v>
      </c>
      <c r="H245" s="79">
        <v>31.93</v>
      </c>
      <c r="I245" s="80">
        <v>31.5</v>
      </c>
    </row>
    <row r="246" spans="1:9">
      <c r="A246" s="78">
        <v>45778</v>
      </c>
      <c r="B246" s="79">
        <v>30.91</v>
      </c>
      <c r="C246" s="79">
        <v>30.79</v>
      </c>
      <c r="D246" s="79">
        <v>31.18</v>
      </c>
      <c r="E246" s="79">
        <v>31.06</v>
      </c>
      <c r="F246" s="79">
        <v>30.55</v>
      </c>
      <c r="G246" s="79">
        <v>31.13</v>
      </c>
      <c r="H246" s="79">
        <v>30.28</v>
      </c>
      <c r="I246" s="80">
        <v>31.5</v>
      </c>
    </row>
    <row r="247" spans="1:9">
      <c r="A247" s="78">
        <v>45777</v>
      </c>
      <c r="B247" s="79">
        <v>30.42</v>
      </c>
      <c r="C247" s="79">
        <v>30.21</v>
      </c>
      <c r="D247" s="79">
        <v>30.6</v>
      </c>
      <c r="E247" s="79">
        <v>30.2</v>
      </c>
      <c r="F247" s="79">
        <v>30.34</v>
      </c>
      <c r="G247" s="79">
        <v>30.9</v>
      </c>
      <c r="H247" s="79">
        <v>29.47</v>
      </c>
      <c r="I247" s="80">
        <v>31.5</v>
      </c>
    </row>
    <row r="248" spans="1:9">
      <c r="A248" s="78">
        <v>45776</v>
      </c>
      <c r="B248" s="79">
        <v>30.47</v>
      </c>
      <c r="C248" s="79">
        <v>30.82</v>
      </c>
      <c r="D248" s="79">
        <v>30.75</v>
      </c>
      <c r="E248" s="79">
        <v>31.37</v>
      </c>
      <c r="F248" s="79">
        <v>30.84</v>
      </c>
      <c r="G248" s="79">
        <v>32.36</v>
      </c>
      <c r="H248" s="79">
        <v>29.74</v>
      </c>
      <c r="I248" s="80">
        <v>31.5</v>
      </c>
    </row>
    <row r="249" spans="1:9">
      <c r="A249" s="78">
        <v>45775</v>
      </c>
      <c r="B249" s="79">
        <v>30.79</v>
      </c>
      <c r="C249" s="79">
        <v>31.3</v>
      </c>
      <c r="D249" s="79">
        <v>31.16</v>
      </c>
      <c r="E249" s="79">
        <v>33.47</v>
      </c>
      <c r="F249" s="79">
        <v>30.87</v>
      </c>
      <c r="G249" s="79">
        <v>30.98</v>
      </c>
      <c r="H249" s="79">
        <v>29.83</v>
      </c>
      <c r="I249" s="80">
        <v>31.5</v>
      </c>
    </row>
    <row r="250" spans="1:9">
      <c r="A250" s="78">
        <v>45774</v>
      </c>
      <c r="B250" s="79">
        <v>30.75</v>
      </c>
      <c r="C250" s="79">
        <v>31.31</v>
      </c>
      <c r="D250" s="79">
        <v>30.75</v>
      </c>
      <c r="E250" s="79">
        <v>33.4</v>
      </c>
      <c r="F250" s="79">
        <v>30.74</v>
      </c>
      <c r="G250" s="79">
        <v>29.99</v>
      </c>
      <c r="H250" s="79">
        <v>30.3</v>
      </c>
      <c r="I250" s="80">
        <v>32.119999999999997</v>
      </c>
    </row>
    <row r="251" spans="1:9">
      <c r="A251" s="78">
        <v>45773</v>
      </c>
      <c r="B251" s="79">
        <v>30.75</v>
      </c>
      <c r="C251" s="79">
        <v>31.31</v>
      </c>
      <c r="D251" s="79">
        <v>30.75</v>
      </c>
      <c r="E251" s="79">
        <v>33.4</v>
      </c>
      <c r="F251" s="79">
        <v>31.36</v>
      </c>
      <c r="G251" s="79">
        <v>30.82</v>
      </c>
      <c r="H251" s="79">
        <v>30.62</v>
      </c>
      <c r="I251" s="80">
        <v>32.119999999999997</v>
      </c>
    </row>
    <row r="252" spans="1:9">
      <c r="A252" s="78">
        <v>45772</v>
      </c>
      <c r="B252" s="79">
        <v>32.11</v>
      </c>
      <c r="C252" s="79">
        <v>32.11</v>
      </c>
      <c r="D252" s="79">
        <v>32.450000000000003</v>
      </c>
      <c r="E252" s="79">
        <v>32.119999999999997</v>
      </c>
      <c r="F252" s="79">
        <v>32.06</v>
      </c>
      <c r="G252" s="79">
        <v>31.84</v>
      </c>
      <c r="H252" s="79">
        <v>30.83</v>
      </c>
      <c r="I252" s="80">
        <v>32.42</v>
      </c>
    </row>
    <row r="253" spans="1:9">
      <c r="A253" s="78">
        <v>45771</v>
      </c>
      <c r="B253" s="79">
        <v>32.44</v>
      </c>
      <c r="C253" s="79">
        <v>32.81</v>
      </c>
      <c r="D253" s="79">
        <v>32.74</v>
      </c>
      <c r="E253" s="79">
        <v>33.200000000000003</v>
      </c>
      <c r="F253" s="79">
        <v>32.909999999999997</v>
      </c>
      <c r="G253" s="79">
        <v>32.58</v>
      </c>
      <c r="H253" s="79">
        <v>31.67</v>
      </c>
      <c r="I253" s="80">
        <v>32.799999999999997</v>
      </c>
    </row>
    <row r="254" spans="1:9">
      <c r="A254" s="78">
        <v>45770</v>
      </c>
      <c r="B254" s="79">
        <v>32.409999999999997</v>
      </c>
      <c r="C254" s="79">
        <v>33.020000000000003</v>
      </c>
      <c r="D254" s="79">
        <v>32.54</v>
      </c>
      <c r="E254" s="79">
        <v>33.840000000000003</v>
      </c>
      <c r="F254" s="79">
        <v>33.14</v>
      </c>
      <c r="G254" s="79">
        <v>33.58</v>
      </c>
      <c r="H254" s="79">
        <v>32.450000000000003</v>
      </c>
      <c r="I254" s="80">
        <v>32.31</v>
      </c>
    </row>
    <row r="255" spans="1:9">
      <c r="A255" s="78">
        <v>45769</v>
      </c>
      <c r="B255" s="79">
        <v>33.03</v>
      </c>
      <c r="C255" s="79">
        <v>33.07</v>
      </c>
      <c r="D255" s="79">
        <v>33.159999999999997</v>
      </c>
      <c r="E255" s="79">
        <v>36</v>
      </c>
      <c r="F255" s="79">
        <v>34.25</v>
      </c>
      <c r="G255" s="79">
        <v>35.549999999999997</v>
      </c>
      <c r="H255" s="79">
        <v>32.32</v>
      </c>
      <c r="I255" s="80">
        <v>32.31</v>
      </c>
    </row>
    <row r="256" spans="1:9">
      <c r="A256" s="78">
        <v>45768</v>
      </c>
      <c r="B256" s="79">
        <v>32.89</v>
      </c>
      <c r="C256" s="79">
        <v>32.96</v>
      </c>
      <c r="D256" s="79">
        <v>32.950000000000003</v>
      </c>
      <c r="E256" s="79">
        <v>34.409999999999997</v>
      </c>
      <c r="F256" s="79">
        <v>34.1</v>
      </c>
      <c r="G256" s="79">
        <v>36.08</v>
      </c>
      <c r="H256" s="79">
        <v>34.96</v>
      </c>
      <c r="I256" s="80">
        <v>32.31</v>
      </c>
    </row>
    <row r="257" spans="1:9">
      <c r="A257" s="78">
        <v>45767</v>
      </c>
      <c r="B257" s="79">
        <v>32.89</v>
      </c>
      <c r="C257" s="79">
        <v>32.96</v>
      </c>
      <c r="D257" s="79">
        <v>32.950000000000003</v>
      </c>
      <c r="E257" s="79">
        <v>34.409999999999997</v>
      </c>
      <c r="F257" s="79">
        <v>33.880000000000003</v>
      </c>
      <c r="G257" s="79">
        <v>33.69</v>
      </c>
      <c r="H257" s="79">
        <v>34.99</v>
      </c>
      <c r="I257" s="80">
        <v>32.31</v>
      </c>
    </row>
    <row r="258" spans="1:9">
      <c r="A258" s="78">
        <v>45766</v>
      </c>
      <c r="B258" s="79">
        <v>32.89</v>
      </c>
      <c r="C258" s="79">
        <v>32.96</v>
      </c>
      <c r="D258" s="79">
        <v>32.950000000000003</v>
      </c>
      <c r="E258" s="79">
        <v>34.409999999999997</v>
      </c>
      <c r="F258" s="79">
        <v>33.56</v>
      </c>
      <c r="G258" s="79">
        <v>33.89</v>
      </c>
      <c r="H258" s="79">
        <v>34.159999999999997</v>
      </c>
      <c r="I258" s="80">
        <v>32.31</v>
      </c>
    </row>
    <row r="259" spans="1:9">
      <c r="A259" s="78">
        <v>45765</v>
      </c>
      <c r="B259" s="79">
        <v>32.89</v>
      </c>
      <c r="C259" s="79">
        <v>32.96</v>
      </c>
      <c r="D259" s="79">
        <v>32.950000000000003</v>
      </c>
      <c r="E259" s="79">
        <v>34.409999999999997</v>
      </c>
      <c r="F259" s="79">
        <v>33.5</v>
      </c>
      <c r="G259" s="79">
        <v>34.409999999999997</v>
      </c>
      <c r="H259" s="79">
        <v>33.03</v>
      </c>
      <c r="I259" s="80">
        <v>32.31</v>
      </c>
    </row>
    <row r="260" spans="1:9">
      <c r="A260" s="78">
        <v>45764</v>
      </c>
      <c r="B260" s="79">
        <v>33.409999999999997</v>
      </c>
      <c r="C260" s="79">
        <v>33.36</v>
      </c>
      <c r="D260" s="79">
        <v>33.479999999999997</v>
      </c>
      <c r="E260" s="79">
        <v>32.89</v>
      </c>
      <c r="F260" s="79">
        <v>33.47</v>
      </c>
      <c r="G260" s="79">
        <v>33.67</v>
      </c>
      <c r="H260" s="79">
        <v>32.44</v>
      </c>
      <c r="I260" s="80">
        <v>32.31</v>
      </c>
    </row>
    <row r="261" spans="1:9">
      <c r="A261" s="78">
        <v>45763</v>
      </c>
      <c r="B261" s="79">
        <v>32.020000000000003</v>
      </c>
      <c r="C261" s="79">
        <v>32.51</v>
      </c>
      <c r="D261" s="79">
        <v>32.35</v>
      </c>
      <c r="E261" s="79">
        <v>33.08</v>
      </c>
      <c r="F261" s="79">
        <v>32.78</v>
      </c>
      <c r="G261" s="79">
        <v>33.26</v>
      </c>
      <c r="H261" s="79">
        <v>32.08</v>
      </c>
      <c r="I261" s="80">
        <v>32.31</v>
      </c>
    </row>
    <row r="262" spans="1:9">
      <c r="A262" s="78">
        <v>45762</v>
      </c>
      <c r="B262" s="79">
        <v>32.69</v>
      </c>
      <c r="C262" s="79">
        <v>32.68</v>
      </c>
      <c r="D262" s="79">
        <v>32.51</v>
      </c>
      <c r="E262" s="79">
        <v>32.78</v>
      </c>
      <c r="F262" s="79">
        <v>32.659999999999997</v>
      </c>
      <c r="G262" s="79">
        <v>32.06</v>
      </c>
      <c r="H262" s="79">
        <v>31.92</v>
      </c>
      <c r="I262" s="80">
        <v>32.31</v>
      </c>
    </row>
    <row r="263" spans="1:9">
      <c r="A263" s="78">
        <v>45761</v>
      </c>
      <c r="B263" s="79">
        <v>31.73</v>
      </c>
      <c r="C263" s="79">
        <v>31.71</v>
      </c>
      <c r="D263" s="79">
        <v>32.1</v>
      </c>
      <c r="E263" s="79">
        <v>31.92</v>
      </c>
      <c r="F263" s="79">
        <v>32.01</v>
      </c>
      <c r="G263" s="79">
        <v>31.91</v>
      </c>
      <c r="H263" s="79">
        <v>31.91</v>
      </c>
      <c r="I263" s="80">
        <v>32.31</v>
      </c>
    </row>
    <row r="264" spans="1:9">
      <c r="A264" s="78">
        <v>45760</v>
      </c>
      <c r="B264" s="79">
        <v>31.7</v>
      </c>
      <c r="C264" s="79">
        <v>31.74</v>
      </c>
      <c r="D264" s="79">
        <v>32.1</v>
      </c>
      <c r="E264" s="79">
        <v>31.71</v>
      </c>
      <c r="F264" s="79">
        <v>31.86</v>
      </c>
      <c r="G264" s="79">
        <v>31.71</v>
      </c>
      <c r="H264" s="79">
        <v>32.799999999999997</v>
      </c>
      <c r="I264" s="80">
        <v>32.31</v>
      </c>
    </row>
    <row r="265" spans="1:9">
      <c r="A265" s="78">
        <v>45759</v>
      </c>
      <c r="B265" s="79">
        <v>31.7</v>
      </c>
      <c r="C265" s="79">
        <v>31.74</v>
      </c>
      <c r="D265" s="79">
        <v>32.1</v>
      </c>
      <c r="E265" s="79">
        <v>31.71</v>
      </c>
      <c r="F265" s="79">
        <v>31.92</v>
      </c>
      <c r="G265" s="79">
        <v>31.71</v>
      </c>
      <c r="H265" s="79">
        <v>31.13</v>
      </c>
      <c r="I265" s="80">
        <v>32.31</v>
      </c>
    </row>
    <row r="266" spans="1:9">
      <c r="A266" s="78">
        <v>45758</v>
      </c>
      <c r="B266" s="79">
        <v>31.72</v>
      </c>
      <c r="C266" s="79">
        <v>32.47</v>
      </c>
      <c r="D266" s="79">
        <v>31.83</v>
      </c>
      <c r="E266" s="79">
        <v>33.03</v>
      </c>
      <c r="F266" s="79">
        <v>32.22</v>
      </c>
      <c r="G266" s="79">
        <v>33.03</v>
      </c>
      <c r="H266" s="79">
        <v>31.85</v>
      </c>
      <c r="I266" s="80">
        <v>33.1</v>
      </c>
    </row>
    <row r="267" spans="1:9">
      <c r="A267" s="78">
        <v>45757</v>
      </c>
      <c r="B267" s="79">
        <v>31.89</v>
      </c>
      <c r="C267" s="79">
        <v>32.67</v>
      </c>
      <c r="D267" s="79">
        <v>32.369999999999997</v>
      </c>
      <c r="E267" s="79">
        <v>33.39</v>
      </c>
      <c r="F267" s="79">
        <v>32.85</v>
      </c>
      <c r="G267" s="79">
        <v>33.4</v>
      </c>
      <c r="H267" s="79">
        <v>32.36</v>
      </c>
      <c r="I267" s="80">
        <v>33.42</v>
      </c>
    </row>
    <row r="268" spans="1:9">
      <c r="A268" s="78">
        <v>45756</v>
      </c>
      <c r="B268" s="79">
        <v>35.04</v>
      </c>
      <c r="C268" s="79">
        <v>35.21</v>
      </c>
      <c r="D268" s="79">
        <v>35.15</v>
      </c>
      <c r="E268" s="79">
        <v>35.18</v>
      </c>
      <c r="F268" s="79">
        <v>34.36</v>
      </c>
      <c r="G268" s="79">
        <v>35.11</v>
      </c>
      <c r="H268" s="79">
        <v>33.729999999999997</v>
      </c>
      <c r="I268" s="80">
        <v>33.65</v>
      </c>
    </row>
    <row r="269" spans="1:9">
      <c r="A269" s="78">
        <v>45755</v>
      </c>
      <c r="B269" s="79">
        <v>34.700000000000003</v>
      </c>
      <c r="C269" s="79">
        <v>34.5</v>
      </c>
      <c r="D269" s="79">
        <v>35.21</v>
      </c>
      <c r="E269" s="79">
        <v>34.450000000000003</v>
      </c>
      <c r="F269" s="79">
        <v>35.049999999999997</v>
      </c>
      <c r="G269" s="79">
        <v>35.880000000000003</v>
      </c>
      <c r="H269" s="79">
        <v>33.69</v>
      </c>
      <c r="I269" s="80">
        <v>35.65</v>
      </c>
    </row>
    <row r="270" spans="1:9">
      <c r="A270" s="78">
        <v>45754</v>
      </c>
      <c r="B270" s="79">
        <v>34.75</v>
      </c>
      <c r="C270" s="79">
        <v>35.39</v>
      </c>
      <c r="D270" s="79">
        <v>35.01</v>
      </c>
      <c r="E270" s="79">
        <v>35.85</v>
      </c>
      <c r="F270" s="79">
        <v>34.93</v>
      </c>
      <c r="G270" s="79">
        <v>35.56</v>
      </c>
      <c r="H270" s="79">
        <v>33.700000000000003</v>
      </c>
      <c r="I270" s="80">
        <v>35.69</v>
      </c>
    </row>
    <row r="271" spans="1:9">
      <c r="A271" s="78">
        <v>45753</v>
      </c>
      <c r="B271" s="79">
        <v>34.82</v>
      </c>
      <c r="C271" s="79">
        <v>35.549999999999997</v>
      </c>
      <c r="D271" s="79">
        <v>35.11</v>
      </c>
      <c r="E271" s="79">
        <v>35.869999999999997</v>
      </c>
      <c r="F271" s="79">
        <v>36.119999999999997</v>
      </c>
      <c r="G271" s="79">
        <v>34.69</v>
      </c>
      <c r="H271" s="79">
        <v>35.03</v>
      </c>
      <c r="I271" s="80">
        <v>36.9</v>
      </c>
    </row>
    <row r="272" spans="1:9">
      <c r="A272" s="78">
        <v>45752</v>
      </c>
      <c r="B272" s="79">
        <v>34.82</v>
      </c>
      <c r="C272" s="79">
        <v>35.549999999999997</v>
      </c>
      <c r="D272" s="79">
        <v>35.11</v>
      </c>
      <c r="E272" s="79">
        <v>35.869999999999997</v>
      </c>
      <c r="F272" s="79">
        <v>36.340000000000003</v>
      </c>
      <c r="G272" s="79">
        <v>34.93</v>
      </c>
      <c r="H272" s="79">
        <v>35.03</v>
      </c>
      <c r="I272" s="80">
        <v>36.9</v>
      </c>
    </row>
    <row r="273" spans="1:9">
      <c r="A273" s="78">
        <v>45751</v>
      </c>
      <c r="B273" s="79">
        <v>37.61</v>
      </c>
      <c r="C273" s="79">
        <v>38.159999999999997</v>
      </c>
      <c r="D273" s="79">
        <v>38.26</v>
      </c>
      <c r="E273" s="79">
        <v>38.46</v>
      </c>
      <c r="F273" s="79">
        <v>38.090000000000003</v>
      </c>
      <c r="G273" s="79">
        <v>36.81</v>
      </c>
      <c r="H273" s="79">
        <v>36.700000000000003</v>
      </c>
      <c r="I273" s="80">
        <v>37.15</v>
      </c>
    </row>
    <row r="274" spans="1:9">
      <c r="A274" s="78">
        <v>45750</v>
      </c>
      <c r="B274" s="79">
        <v>39.69</v>
      </c>
      <c r="C274" s="79">
        <v>40.47</v>
      </c>
      <c r="D274" s="79">
        <v>40.14</v>
      </c>
      <c r="E274" s="79">
        <v>40.270000000000003</v>
      </c>
      <c r="F274" s="79">
        <v>39.5</v>
      </c>
      <c r="G274" s="79">
        <v>40.19</v>
      </c>
      <c r="H274" s="79">
        <v>38.979999999999997</v>
      </c>
      <c r="I274" s="80">
        <v>38.43</v>
      </c>
    </row>
    <row r="275" spans="1:9">
      <c r="A275" s="78">
        <v>45749</v>
      </c>
      <c r="B275" s="79">
        <v>40.369999999999997</v>
      </c>
      <c r="C275" s="79">
        <v>39.89</v>
      </c>
      <c r="D275" s="79">
        <v>40.840000000000003</v>
      </c>
      <c r="E275" s="79">
        <v>40.36</v>
      </c>
      <c r="F275" s="79">
        <v>40.340000000000003</v>
      </c>
      <c r="G275" s="79">
        <v>40.35</v>
      </c>
      <c r="H275" s="79">
        <v>38.86</v>
      </c>
      <c r="I275" s="80">
        <v>39.53</v>
      </c>
    </row>
    <row r="276" spans="1:9">
      <c r="A276" s="78">
        <v>45748</v>
      </c>
      <c r="B276" s="79">
        <v>39.369999999999997</v>
      </c>
      <c r="C276" s="79">
        <v>39.22</v>
      </c>
      <c r="D276" s="79">
        <v>39.81</v>
      </c>
      <c r="E276" s="79">
        <v>39.630000000000003</v>
      </c>
      <c r="F276" s="79">
        <v>39.340000000000003</v>
      </c>
      <c r="G276" s="79">
        <v>39.92</v>
      </c>
      <c r="H276" s="79">
        <v>38.590000000000003</v>
      </c>
      <c r="I276" s="80">
        <v>39.53</v>
      </c>
    </row>
    <row r="277" spans="1:9">
      <c r="A277" s="167">
        <v>46112</v>
      </c>
      <c r="B277" s="168">
        <v>52.33</v>
      </c>
      <c r="C277" s="168">
        <v>53.06</v>
      </c>
      <c r="D277" s="168">
        <v>52.26</v>
      </c>
      <c r="E277" s="168">
        <v>53.47</v>
      </c>
      <c r="F277" s="168">
        <v>52.07</v>
      </c>
      <c r="G277" s="168">
        <v>51.39</v>
      </c>
      <c r="H277" s="168">
        <v>51.46</v>
      </c>
      <c r="I277" s="169">
        <v>53.46</v>
      </c>
    </row>
    <row r="278" spans="1:9">
      <c r="A278" s="167">
        <v>46111</v>
      </c>
      <c r="B278" s="168">
        <v>53.23</v>
      </c>
      <c r="C278" s="168">
        <v>53.7</v>
      </c>
      <c r="D278" s="168">
        <v>54.26</v>
      </c>
      <c r="E278" s="168">
        <v>54.55</v>
      </c>
      <c r="F278" s="168">
        <v>53.61</v>
      </c>
      <c r="G278" s="168">
        <v>54.47</v>
      </c>
      <c r="H278" s="168">
        <v>53.33</v>
      </c>
      <c r="I278" s="169">
        <v>53.78</v>
      </c>
    </row>
    <row r="279" spans="1:9">
      <c r="A279" s="167">
        <v>46110</v>
      </c>
      <c r="B279" s="168">
        <v>52.86</v>
      </c>
      <c r="C279" s="168">
        <v>53.48</v>
      </c>
      <c r="D279" s="168">
        <v>53.46</v>
      </c>
      <c r="E279" s="168">
        <v>54.81</v>
      </c>
      <c r="F279" s="168">
        <v>53.11</v>
      </c>
      <c r="G279" s="168">
        <v>54.72</v>
      </c>
      <c r="H279" s="168">
        <v>52.65</v>
      </c>
      <c r="I279" s="169">
        <v>54.4</v>
      </c>
    </row>
    <row r="280" spans="1:9">
      <c r="A280" s="167">
        <v>46109</v>
      </c>
      <c r="B280" s="168">
        <v>52.86</v>
      </c>
      <c r="C280" s="168">
        <v>53.48</v>
      </c>
      <c r="D280" s="168">
        <v>53.46</v>
      </c>
      <c r="E280" s="168">
        <v>54.81</v>
      </c>
      <c r="F280" s="168">
        <v>53.42</v>
      </c>
      <c r="G280" s="168">
        <v>54.83</v>
      </c>
      <c r="H280" s="168">
        <v>53.03</v>
      </c>
      <c r="I280" s="169">
        <v>54.4</v>
      </c>
    </row>
    <row r="281" spans="1:9">
      <c r="A281" s="167">
        <v>46108</v>
      </c>
      <c r="B281" s="168">
        <v>54.24</v>
      </c>
      <c r="C281" s="168">
        <v>54.11</v>
      </c>
      <c r="D281" s="168">
        <v>54.75</v>
      </c>
      <c r="E281" s="168">
        <v>54.99</v>
      </c>
      <c r="F281" s="168">
        <v>53.87</v>
      </c>
      <c r="G281" s="168">
        <v>54.82</v>
      </c>
      <c r="H281" s="168">
        <v>54</v>
      </c>
      <c r="I281" s="169">
        <v>54.27</v>
      </c>
    </row>
    <row r="282" spans="1:9">
      <c r="A282" s="167">
        <v>46107</v>
      </c>
      <c r="B282" s="168">
        <v>51.78</v>
      </c>
      <c r="C282" s="168">
        <v>50.82</v>
      </c>
      <c r="D282" s="168">
        <v>52.17</v>
      </c>
      <c r="E282" s="168">
        <v>50.6</v>
      </c>
      <c r="F282" s="168">
        <v>51.74</v>
      </c>
      <c r="G282" s="168">
        <v>50.6</v>
      </c>
      <c r="H282" s="168">
        <v>51.73</v>
      </c>
      <c r="I282" s="169">
        <v>51.95</v>
      </c>
    </row>
    <row r="283" spans="1:9">
      <c r="A283" s="167">
        <v>46106</v>
      </c>
      <c r="B283" s="168">
        <v>52.4</v>
      </c>
      <c r="C283" s="168">
        <v>53.28</v>
      </c>
      <c r="D283" s="168">
        <v>53.13</v>
      </c>
      <c r="E283" s="168">
        <v>53.69</v>
      </c>
      <c r="F283" s="168">
        <v>52.93</v>
      </c>
      <c r="G283" s="168">
        <v>54.37</v>
      </c>
      <c r="H283" s="168">
        <v>50.14</v>
      </c>
      <c r="I283" s="169">
        <v>52.49</v>
      </c>
    </row>
    <row r="284" spans="1:9">
      <c r="A284" s="167">
        <v>46105</v>
      </c>
      <c r="B284" s="168">
        <v>56.75</v>
      </c>
      <c r="C284" s="168">
        <v>58.25</v>
      </c>
      <c r="D284" s="168">
        <v>55.4</v>
      </c>
      <c r="E284" s="168">
        <v>55.34</v>
      </c>
      <c r="F284" s="168">
        <v>57.24</v>
      </c>
      <c r="G284" s="168">
        <v>54.15</v>
      </c>
      <c r="H284" s="168">
        <v>54.51</v>
      </c>
      <c r="I284" s="169">
        <v>55.93</v>
      </c>
    </row>
    <row r="285" spans="1:9">
      <c r="A285" s="167">
        <v>46104</v>
      </c>
      <c r="B285" s="168">
        <v>58.45</v>
      </c>
      <c r="C285" s="168">
        <v>59.84</v>
      </c>
      <c r="D285" s="168">
        <v>58.28</v>
      </c>
      <c r="E285" s="168">
        <v>59.79</v>
      </c>
      <c r="F285" s="168">
        <v>59.43</v>
      </c>
      <c r="G285" s="168">
        <v>59.39</v>
      </c>
      <c r="H285" s="168">
        <v>57.3</v>
      </c>
      <c r="I285" s="169">
        <v>59.77</v>
      </c>
    </row>
    <row r="286" spans="1:9">
      <c r="A286" s="167">
        <v>46103</v>
      </c>
      <c r="B286" s="168">
        <v>58.03</v>
      </c>
      <c r="C286" s="168">
        <v>59.53</v>
      </c>
      <c r="D286" s="168">
        <v>57.71</v>
      </c>
      <c r="E286" s="168">
        <v>59.96</v>
      </c>
      <c r="F286" s="168">
        <v>59.83</v>
      </c>
      <c r="G286" s="168">
        <v>59.96</v>
      </c>
      <c r="H286" s="168">
        <v>58</v>
      </c>
      <c r="I286" s="169">
        <v>59.91</v>
      </c>
    </row>
    <row r="287" spans="1:9">
      <c r="A287" s="167">
        <v>46102</v>
      </c>
      <c r="B287" s="168">
        <v>58.03</v>
      </c>
      <c r="C287" s="168">
        <v>59.53</v>
      </c>
      <c r="D287" s="168">
        <v>57.71</v>
      </c>
      <c r="E287" s="168">
        <v>59.96</v>
      </c>
      <c r="F287" s="168">
        <v>60.12</v>
      </c>
      <c r="G287" s="168">
        <v>60.62</v>
      </c>
      <c r="H287" s="168">
        <v>58.99</v>
      </c>
      <c r="I287" s="169">
        <v>59.91</v>
      </c>
    </row>
    <row r="288" spans="1:9">
      <c r="A288" s="167">
        <v>46101</v>
      </c>
      <c r="B288" s="168">
        <v>61.36</v>
      </c>
      <c r="C288" s="168">
        <v>63.49</v>
      </c>
      <c r="D288" s="168">
        <v>60.63</v>
      </c>
      <c r="E288" s="168">
        <v>63.61</v>
      </c>
      <c r="F288" s="168">
        <v>62.51</v>
      </c>
      <c r="G288" s="168">
        <v>63.52</v>
      </c>
      <c r="H288" s="168">
        <v>61.43</v>
      </c>
      <c r="I288" s="169">
        <v>65.489999999999995</v>
      </c>
    </row>
    <row r="289" spans="1:9">
      <c r="A289" s="167">
        <v>46100</v>
      </c>
      <c r="B289" s="168">
        <v>53.75</v>
      </c>
      <c r="C289" s="168">
        <v>52.41</v>
      </c>
      <c r="D289" s="168">
        <v>53.54</v>
      </c>
      <c r="E289" s="168">
        <v>51.16</v>
      </c>
      <c r="F289" s="168">
        <v>54.41</v>
      </c>
      <c r="G289" s="168">
        <v>60.88</v>
      </c>
      <c r="H289" s="168">
        <v>56.98</v>
      </c>
      <c r="I289" s="169">
        <v>60.38</v>
      </c>
    </row>
    <row r="290" spans="1:9">
      <c r="A290" s="167">
        <v>46099</v>
      </c>
      <c r="B290" s="168">
        <v>50.75</v>
      </c>
      <c r="C290" s="168">
        <v>51.09</v>
      </c>
      <c r="D290" s="168">
        <v>50.58</v>
      </c>
      <c r="E290" s="168">
        <v>51.44</v>
      </c>
      <c r="F290" s="168">
        <v>51.16</v>
      </c>
      <c r="G290" s="168">
        <v>51.44</v>
      </c>
      <c r="H290" s="168">
        <v>49.89</v>
      </c>
      <c r="I290" s="169">
        <v>51.36</v>
      </c>
    </row>
    <row r="291" spans="1:9">
      <c r="A291" s="167">
        <v>46098</v>
      </c>
      <c r="B291" s="168">
        <v>49.28</v>
      </c>
      <c r="C291" s="168">
        <v>49.95</v>
      </c>
      <c r="D291" s="168">
        <v>49.97</v>
      </c>
      <c r="E291" s="168">
        <v>50.21</v>
      </c>
      <c r="F291" s="168">
        <v>50.19</v>
      </c>
      <c r="G291" s="168">
        <v>50.23</v>
      </c>
      <c r="H291" s="168">
        <v>49.93</v>
      </c>
      <c r="I291" s="169">
        <v>50.21</v>
      </c>
    </row>
    <row r="292" spans="1:9">
      <c r="A292" s="167">
        <v>46097</v>
      </c>
      <c r="B292" s="168">
        <v>47.56</v>
      </c>
      <c r="C292" s="168">
        <v>48.55</v>
      </c>
      <c r="D292" s="168">
        <v>47.99</v>
      </c>
      <c r="E292" s="168">
        <v>49.32</v>
      </c>
      <c r="F292" s="168">
        <v>49.32</v>
      </c>
      <c r="G292" s="168">
        <v>50.27</v>
      </c>
      <c r="H292" s="168">
        <v>50.49</v>
      </c>
      <c r="I292" s="169">
        <v>48.71</v>
      </c>
    </row>
    <row r="293" spans="1:9">
      <c r="A293" s="167">
        <v>46096</v>
      </c>
      <c r="B293" s="168">
        <v>47.96</v>
      </c>
      <c r="C293" s="168">
        <v>48.76</v>
      </c>
      <c r="D293" s="168">
        <v>48.33</v>
      </c>
      <c r="E293" s="168">
        <v>49.09</v>
      </c>
      <c r="F293" s="168">
        <v>49.62</v>
      </c>
      <c r="G293" s="168">
        <v>49.09</v>
      </c>
      <c r="H293" s="168">
        <v>52.63</v>
      </c>
      <c r="I293" s="169">
        <v>48.71</v>
      </c>
    </row>
    <row r="294" spans="1:9">
      <c r="A294" s="167">
        <v>46095</v>
      </c>
      <c r="B294" s="168">
        <v>47.96</v>
      </c>
      <c r="C294" s="168">
        <v>48.76</v>
      </c>
      <c r="D294" s="168">
        <v>48.33</v>
      </c>
      <c r="E294" s="168">
        <v>49.09</v>
      </c>
      <c r="F294" s="168">
        <v>49.73</v>
      </c>
      <c r="G294" s="168">
        <v>49.09</v>
      </c>
      <c r="H294" s="168">
        <v>50.46</v>
      </c>
      <c r="I294" s="169">
        <v>48.71</v>
      </c>
    </row>
    <row r="295" spans="1:9">
      <c r="A295" s="167">
        <v>46094</v>
      </c>
      <c r="B295" s="168">
        <v>48.73</v>
      </c>
      <c r="C295" s="168">
        <v>49.78</v>
      </c>
      <c r="D295" s="168">
        <v>48.86</v>
      </c>
      <c r="E295" s="168">
        <v>50.79</v>
      </c>
      <c r="F295" s="168">
        <v>49.24</v>
      </c>
      <c r="G295" s="168">
        <v>50.69</v>
      </c>
      <c r="H295" s="168">
        <v>48.99</v>
      </c>
      <c r="I295" s="169">
        <v>49.07</v>
      </c>
    </row>
    <row r="296" spans="1:9">
      <c r="A296" s="167">
        <v>46093</v>
      </c>
      <c r="B296" s="168">
        <v>48.62</v>
      </c>
      <c r="C296" s="168">
        <v>48.76</v>
      </c>
      <c r="D296" s="168">
        <v>49.98</v>
      </c>
      <c r="E296" s="168">
        <v>49.56</v>
      </c>
      <c r="F296" s="168">
        <v>49.21</v>
      </c>
      <c r="G296" s="168">
        <v>49.7</v>
      </c>
      <c r="H296" s="168">
        <v>49.77</v>
      </c>
      <c r="I296" s="169">
        <v>49.27</v>
      </c>
    </row>
    <row r="297" spans="1:9">
      <c r="A297" s="167">
        <v>46092</v>
      </c>
      <c r="B297" s="168">
        <v>46.47</v>
      </c>
      <c r="C297" s="168">
        <v>47.41</v>
      </c>
      <c r="D297" s="168">
        <v>47.8</v>
      </c>
      <c r="E297" s="168">
        <v>48.47</v>
      </c>
      <c r="F297" s="168">
        <v>48.45</v>
      </c>
      <c r="G297" s="168">
        <v>48.47</v>
      </c>
      <c r="H297" s="168">
        <v>47.41</v>
      </c>
      <c r="I297" s="169">
        <v>48.4</v>
      </c>
    </row>
    <row r="298" spans="1:9">
      <c r="A298" s="167">
        <v>46091</v>
      </c>
      <c r="B298" s="168">
        <v>56.04</v>
      </c>
      <c r="C298" s="168">
        <v>58.99</v>
      </c>
      <c r="D298" s="168">
        <v>57.61</v>
      </c>
      <c r="E298" s="168">
        <v>60.57</v>
      </c>
      <c r="F298" s="168">
        <v>56.74</v>
      </c>
      <c r="G298" s="168">
        <v>51.85</v>
      </c>
      <c r="H298" s="168">
        <v>52.41</v>
      </c>
      <c r="I298" s="169">
        <v>62.17</v>
      </c>
    </row>
    <row r="299" spans="1:9">
      <c r="A299" s="167">
        <v>46090</v>
      </c>
      <c r="B299" s="168">
        <v>51.65</v>
      </c>
      <c r="C299" s="168">
        <v>51.56</v>
      </c>
      <c r="D299" s="168">
        <v>50.2</v>
      </c>
      <c r="E299" s="168">
        <v>50.89</v>
      </c>
      <c r="F299" s="168">
        <v>56.69</v>
      </c>
      <c r="G299" s="168">
        <v>60.81</v>
      </c>
      <c r="H299" s="168">
        <v>59.16</v>
      </c>
      <c r="I299" s="169">
        <v>60.82</v>
      </c>
    </row>
    <row r="300" spans="1:9">
      <c r="A300" s="167">
        <v>46089</v>
      </c>
      <c r="B300" s="168">
        <v>51.48</v>
      </c>
      <c r="C300" s="168">
        <v>51.29</v>
      </c>
      <c r="D300" s="168">
        <v>51</v>
      </c>
      <c r="E300" s="168">
        <v>51.2</v>
      </c>
      <c r="F300" s="168">
        <v>52.52</v>
      </c>
      <c r="G300" s="168">
        <v>51.2</v>
      </c>
      <c r="H300" s="168">
        <v>52.78</v>
      </c>
      <c r="I300" s="169">
        <v>52.15</v>
      </c>
    </row>
    <row r="301" spans="1:9">
      <c r="A301" s="167">
        <v>46088</v>
      </c>
      <c r="B301" s="168">
        <v>51.48</v>
      </c>
      <c r="C301" s="168">
        <v>51.29</v>
      </c>
      <c r="D301" s="168">
        <v>51</v>
      </c>
      <c r="E301" s="168">
        <v>51.2</v>
      </c>
      <c r="F301" s="168">
        <v>51.6</v>
      </c>
      <c r="G301" s="168">
        <v>50.94</v>
      </c>
      <c r="H301" s="168">
        <v>51.68</v>
      </c>
      <c r="I301" s="169">
        <v>52.15</v>
      </c>
    </row>
    <row r="302" spans="1:9">
      <c r="A302" s="167">
        <v>46087</v>
      </c>
      <c r="B302" s="168">
        <v>50.58</v>
      </c>
      <c r="C302" s="168">
        <v>50.87</v>
      </c>
      <c r="D302" s="168">
        <v>50.71</v>
      </c>
      <c r="E302" s="168">
        <v>50.48</v>
      </c>
      <c r="F302" s="168">
        <v>51.2</v>
      </c>
      <c r="G302" s="168">
        <v>49.14</v>
      </c>
      <c r="H302" s="168">
        <v>49.98</v>
      </c>
      <c r="I302" s="169">
        <v>51.63</v>
      </c>
    </row>
    <row r="303" spans="1:9">
      <c r="A303" s="167">
        <v>46086</v>
      </c>
      <c r="B303" s="168">
        <v>49.1</v>
      </c>
      <c r="C303" s="168">
        <v>51.19</v>
      </c>
      <c r="D303" s="168">
        <v>50.15</v>
      </c>
      <c r="E303" s="168">
        <v>53.18</v>
      </c>
      <c r="F303" s="168">
        <v>51.22</v>
      </c>
      <c r="G303" s="168">
        <v>52.38</v>
      </c>
      <c r="H303" s="168">
        <v>49.88</v>
      </c>
      <c r="I303" s="169">
        <v>51.18</v>
      </c>
    </row>
    <row r="304" spans="1:9">
      <c r="A304" s="167">
        <v>46085</v>
      </c>
      <c r="B304" s="168">
        <v>54.18</v>
      </c>
      <c r="C304" s="168">
        <v>55.98</v>
      </c>
      <c r="D304" s="168">
        <v>51.16</v>
      </c>
      <c r="E304" s="168">
        <v>59.26</v>
      </c>
      <c r="F304" s="168">
        <v>53.79</v>
      </c>
      <c r="G304" s="168">
        <v>50.79</v>
      </c>
      <c r="H304" s="168">
        <v>54.15</v>
      </c>
      <c r="I304" s="169">
        <v>57.79</v>
      </c>
    </row>
    <row r="305" spans="1:9">
      <c r="A305" s="167">
        <v>46084</v>
      </c>
      <c r="B305" s="168">
        <v>42.92</v>
      </c>
      <c r="C305" s="168">
        <v>41.63</v>
      </c>
      <c r="D305" s="168">
        <v>41.28</v>
      </c>
      <c r="E305" s="168">
        <v>41.51</v>
      </c>
      <c r="F305" s="168">
        <v>46.2</v>
      </c>
      <c r="G305" s="168">
        <v>50.4</v>
      </c>
      <c r="H305" s="168">
        <v>55.99</v>
      </c>
      <c r="I305" s="169">
        <v>57.86</v>
      </c>
    </row>
    <row r="306" spans="1:9">
      <c r="A306" s="167">
        <v>46083</v>
      </c>
      <c r="B306" s="168">
        <v>30.12</v>
      </c>
      <c r="C306" s="168">
        <v>30.39</v>
      </c>
      <c r="D306" s="168">
        <v>30.1</v>
      </c>
      <c r="E306" s="168">
        <v>30.62</v>
      </c>
      <c r="F306" s="168">
        <v>34.69</v>
      </c>
      <c r="G306" s="168">
        <v>36.71</v>
      </c>
      <c r="H306" s="168">
        <v>38.07</v>
      </c>
      <c r="I306" s="169">
        <v>42.75</v>
      </c>
    </row>
    <row r="307" spans="1:9">
      <c r="A307" s="167">
        <v>46082</v>
      </c>
      <c r="B307" s="168">
        <v>30.11</v>
      </c>
      <c r="C307" s="168">
        <v>30.27</v>
      </c>
      <c r="D307" s="168">
        <v>30.04</v>
      </c>
      <c r="E307" s="168">
        <v>30.65</v>
      </c>
      <c r="F307" s="168">
        <v>31.79</v>
      </c>
      <c r="G307" s="168">
        <v>30.65</v>
      </c>
      <c r="H307" s="168">
        <v>34.57</v>
      </c>
      <c r="I307" s="169">
        <v>33.28</v>
      </c>
    </row>
    <row r="308" spans="1:9">
      <c r="A308" s="78">
        <v>46081</v>
      </c>
      <c r="B308" s="79">
        <v>30.11</v>
      </c>
      <c r="C308" s="79">
        <v>30.27</v>
      </c>
      <c r="D308" s="79">
        <v>30.04</v>
      </c>
      <c r="E308" s="79">
        <v>30.65</v>
      </c>
      <c r="F308" s="79">
        <v>30.78</v>
      </c>
      <c r="G308" s="79">
        <v>30.65</v>
      </c>
      <c r="H308" s="79">
        <v>31.94</v>
      </c>
      <c r="I308" s="80">
        <v>30.95</v>
      </c>
    </row>
    <row r="309" spans="1:9">
      <c r="A309" s="78">
        <v>46080</v>
      </c>
      <c r="B309" s="79">
        <v>30.11</v>
      </c>
      <c r="C309" s="79">
        <v>29.38</v>
      </c>
      <c r="D309" s="79">
        <v>29.67</v>
      </c>
      <c r="E309" s="79">
        <v>28.51</v>
      </c>
      <c r="F309" s="79">
        <v>29.52</v>
      </c>
      <c r="G309" s="79">
        <v>28.49</v>
      </c>
      <c r="H309" s="79">
        <v>28.57</v>
      </c>
      <c r="I309" s="80">
        <v>29.53</v>
      </c>
    </row>
    <row r="310" spans="1:9">
      <c r="A310" s="78">
        <v>46079</v>
      </c>
      <c r="B310" s="79">
        <v>29.31</v>
      </c>
      <c r="C310" s="79">
        <v>29.3</v>
      </c>
      <c r="D310" s="79">
        <v>28.87</v>
      </c>
      <c r="E310" s="79">
        <v>28.75</v>
      </c>
      <c r="F310" s="79">
        <v>29.37</v>
      </c>
      <c r="G310" s="79">
        <v>28.49</v>
      </c>
      <c r="H310" s="79">
        <v>28.18</v>
      </c>
      <c r="I310" s="80">
        <v>29.26</v>
      </c>
    </row>
    <row r="311" spans="1:9">
      <c r="A311" s="78">
        <v>46078</v>
      </c>
      <c r="B311" s="79">
        <v>29.24</v>
      </c>
      <c r="C311" s="79">
        <v>29.42</v>
      </c>
      <c r="D311" s="79">
        <v>29.13</v>
      </c>
      <c r="E311" s="79">
        <v>29.05</v>
      </c>
      <c r="F311" s="79">
        <v>29.45</v>
      </c>
      <c r="G311" s="79">
        <v>28.88</v>
      </c>
      <c r="H311" s="79">
        <v>28.37</v>
      </c>
      <c r="I311" s="80">
        <v>29.05</v>
      </c>
    </row>
    <row r="312" spans="1:9">
      <c r="A312" s="78">
        <v>46077</v>
      </c>
      <c r="B312" s="79">
        <v>29.95</v>
      </c>
      <c r="C312" s="79">
        <v>29.94</v>
      </c>
      <c r="D312" s="79">
        <v>29.74</v>
      </c>
      <c r="E312" s="79">
        <v>29.54</v>
      </c>
      <c r="F312" s="79">
        <v>29.85</v>
      </c>
      <c r="G312" s="79">
        <v>29.32</v>
      </c>
      <c r="H312" s="79">
        <v>28.77</v>
      </c>
      <c r="I312" s="80">
        <v>29.5</v>
      </c>
    </row>
    <row r="313" spans="1:9">
      <c r="A313" s="78">
        <v>46076</v>
      </c>
      <c r="B313" s="79">
        <v>30.08</v>
      </c>
      <c r="C313" s="79">
        <v>30.71</v>
      </c>
      <c r="D313" s="79">
        <v>29.5</v>
      </c>
      <c r="E313" s="79">
        <v>30.73</v>
      </c>
      <c r="F313" s="79">
        <v>30.1</v>
      </c>
      <c r="G313" s="79">
        <v>30.48</v>
      </c>
      <c r="H313" s="79">
        <v>29.09</v>
      </c>
      <c r="I313" s="80">
        <v>29.5</v>
      </c>
    </row>
    <row r="314" spans="1:9">
      <c r="A314" s="78">
        <v>46075</v>
      </c>
      <c r="B314" s="79">
        <v>30.01</v>
      </c>
      <c r="C314" s="79">
        <v>30.72</v>
      </c>
      <c r="D314" s="79">
        <v>30.08</v>
      </c>
      <c r="E314" s="79">
        <v>30.81</v>
      </c>
      <c r="F314" s="79">
        <v>30.38</v>
      </c>
      <c r="G314" s="79">
        <v>30.55</v>
      </c>
      <c r="H314" s="79">
        <v>29</v>
      </c>
      <c r="I314" s="80">
        <v>32.18</v>
      </c>
    </row>
    <row r="315" spans="1:9">
      <c r="A315" s="78">
        <v>46074</v>
      </c>
      <c r="B315" s="79">
        <v>30.01</v>
      </c>
      <c r="C315" s="79">
        <v>30.72</v>
      </c>
      <c r="D315" s="79">
        <v>30.08</v>
      </c>
      <c r="E315" s="79">
        <v>30.81</v>
      </c>
      <c r="F315" s="79">
        <v>30.5</v>
      </c>
      <c r="G315" s="79">
        <v>30.72</v>
      </c>
      <c r="H315" s="79">
        <v>30.07</v>
      </c>
      <c r="I315" s="80">
        <v>32.18</v>
      </c>
    </row>
    <row r="316" spans="1:9">
      <c r="A316" s="78">
        <v>46073</v>
      </c>
      <c r="B316" s="79">
        <v>31.49</v>
      </c>
      <c r="C316" s="79">
        <v>31.61</v>
      </c>
      <c r="D316" s="79">
        <v>30.72</v>
      </c>
      <c r="E316" s="79">
        <v>31.19</v>
      </c>
      <c r="F316" s="79">
        <v>31.57</v>
      </c>
      <c r="G316" s="79">
        <v>31.17</v>
      </c>
      <c r="H316" s="79">
        <v>30.41</v>
      </c>
      <c r="I316" s="80">
        <v>32.18</v>
      </c>
    </row>
    <row r="317" spans="1:9">
      <c r="A317" s="78">
        <v>46072</v>
      </c>
      <c r="B317" s="79">
        <v>29.7</v>
      </c>
      <c r="C317" s="79">
        <v>28.99</v>
      </c>
      <c r="D317" s="79">
        <v>28.91</v>
      </c>
      <c r="E317" s="79">
        <v>27.68</v>
      </c>
      <c r="F317" s="79">
        <v>29.7</v>
      </c>
      <c r="G317" s="79">
        <v>29.23</v>
      </c>
      <c r="H317" s="79">
        <v>29.23</v>
      </c>
      <c r="I317" s="80">
        <v>32.18</v>
      </c>
    </row>
    <row r="318" spans="1:9">
      <c r="A318" s="78">
        <v>46071</v>
      </c>
      <c r="B318" s="79">
        <v>28.23</v>
      </c>
      <c r="C318" s="79">
        <v>28.44</v>
      </c>
      <c r="D318" s="79">
        <v>27.75</v>
      </c>
      <c r="E318" s="79">
        <v>27.96</v>
      </c>
      <c r="F318" s="79">
        <v>28.48</v>
      </c>
      <c r="G318" s="79">
        <v>27.26</v>
      </c>
      <c r="H318" s="79">
        <v>27.6</v>
      </c>
      <c r="I318" s="80">
        <v>32.18</v>
      </c>
    </row>
    <row r="319" spans="1:9">
      <c r="A319" s="78">
        <v>46070</v>
      </c>
      <c r="B319" s="79">
        <v>29.29</v>
      </c>
      <c r="C319" s="79">
        <v>29.22</v>
      </c>
      <c r="D319" s="79">
        <v>29.03</v>
      </c>
      <c r="E319" s="79">
        <v>28.93</v>
      </c>
      <c r="F319" s="79">
        <v>29.15</v>
      </c>
      <c r="G319" s="79">
        <v>28.7</v>
      </c>
      <c r="H319" s="79">
        <v>28.12</v>
      </c>
      <c r="I319" s="80">
        <v>32.18</v>
      </c>
    </row>
    <row r="320" spans="1:9">
      <c r="A320" s="78">
        <v>46069</v>
      </c>
      <c r="B320" s="79">
        <v>30.83</v>
      </c>
      <c r="C320" s="79">
        <v>30.78</v>
      </c>
      <c r="D320" s="79">
        <v>31</v>
      </c>
      <c r="E320" s="79">
        <v>30.76</v>
      </c>
      <c r="F320" s="79">
        <v>30.56</v>
      </c>
      <c r="G320" s="79">
        <v>29.65</v>
      </c>
      <c r="H320" s="79">
        <v>28.52</v>
      </c>
      <c r="I320" s="80">
        <v>32.18</v>
      </c>
    </row>
    <row r="321" spans="1:9">
      <c r="A321" s="78">
        <v>46068</v>
      </c>
      <c r="B321" s="79">
        <v>30.69</v>
      </c>
      <c r="C321" s="79">
        <v>30.74</v>
      </c>
      <c r="D321" s="79">
        <v>30.95</v>
      </c>
      <c r="E321" s="79">
        <v>30.94</v>
      </c>
      <c r="F321" s="79">
        <v>30.87</v>
      </c>
      <c r="G321" s="79">
        <v>30.94</v>
      </c>
      <c r="H321" s="79">
        <v>30.34</v>
      </c>
      <c r="I321" s="80">
        <v>32.18</v>
      </c>
    </row>
    <row r="322" spans="1:9">
      <c r="A322" s="78">
        <v>46067</v>
      </c>
      <c r="B322" s="79">
        <v>30.69</v>
      </c>
      <c r="C322" s="79">
        <v>30.74</v>
      </c>
      <c r="D322" s="79">
        <v>30.95</v>
      </c>
      <c r="E322" s="79">
        <v>30.94</v>
      </c>
      <c r="F322" s="79">
        <v>30.91</v>
      </c>
      <c r="G322" s="79">
        <v>30.94</v>
      </c>
      <c r="H322" s="79">
        <v>29.93</v>
      </c>
      <c r="I322" s="80">
        <v>32.18</v>
      </c>
    </row>
    <row r="323" spans="1:9">
      <c r="A323" s="78">
        <v>46066</v>
      </c>
      <c r="B323" s="79">
        <v>31.19</v>
      </c>
      <c r="C323" s="79">
        <v>31.27</v>
      </c>
      <c r="D323" s="79">
        <v>30.62</v>
      </c>
      <c r="E323" s="79">
        <v>31.02</v>
      </c>
      <c r="F323" s="79">
        <v>31.02</v>
      </c>
      <c r="G323" s="79">
        <v>30.91</v>
      </c>
      <c r="H323" s="79">
        <v>30.14</v>
      </c>
      <c r="I323" s="80">
        <v>32.18</v>
      </c>
    </row>
    <row r="324" spans="1:9">
      <c r="A324" s="78">
        <v>46065</v>
      </c>
      <c r="B324" s="79">
        <v>30.87</v>
      </c>
      <c r="C324" s="79">
        <v>30.82</v>
      </c>
      <c r="D324" s="79">
        <v>31</v>
      </c>
      <c r="E324" s="79">
        <v>30.99</v>
      </c>
      <c r="F324" s="79">
        <v>31</v>
      </c>
      <c r="G324" s="79">
        <v>31.02</v>
      </c>
      <c r="H324" s="79">
        <v>30.13</v>
      </c>
      <c r="I324" s="80">
        <v>32.18</v>
      </c>
    </row>
    <row r="325" spans="1:9">
      <c r="A325" s="78">
        <v>46064</v>
      </c>
      <c r="B325" s="79">
        <v>30.18</v>
      </c>
      <c r="C325" s="79">
        <v>30.94</v>
      </c>
      <c r="D325" s="79">
        <v>30.54</v>
      </c>
      <c r="E325" s="79">
        <v>31.62</v>
      </c>
      <c r="F325" s="79">
        <v>30.89</v>
      </c>
      <c r="G325" s="79">
        <v>31.47</v>
      </c>
      <c r="H325" s="79">
        <v>30.17</v>
      </c>
      <c r="I325" s="80">
        <v>32.18</v>
      </c>
    </row>
    <row r="326" spans="1:9">
      <c r="A326" s="78">
        <v>46063</v>
      </c>
      <c r="B326" s="79">
        <v>31.95</v>
      </c>
      <c r="C326" s="79">
        <v>31.79</v>
      </c>
      <c r="D326" s="79">
        <v>32.1</v>
      </c>
      <c r="E326" s="79">
        <v>32.450000000000003</v>
      </c>
      <c r="F326" s="79">
        <v>31.62</v>
      </c>
      <c r="G326" s="79">
        <v>32.409999999999997</v>
      </c>
      <c r="H326" s="79">
        <v>30.69</v>
      </c>
      <c r="I326" s="80">
        <v>32.18</v>
      </c>
    </row>
    <row r="327" spans="1:9">
      <c r="A327" s="78">
        <v>46062</v>
      </c>
      <c r="B327" s="79">
        <v>34.32</v>
      </c>
      <c r="C327" s="79">
        <v>33.81</v>
      </c>
      <c r="D327" s="79">
        <v>34.24</v>
      </c>
      <c r="E327" s="79">
        <v>33.380000000000003</v>
      </c>
      <c r="F327" s="79">
        <v>33.549999999999997</v>
      </c>
      <c r="G327" s="79">
        <v>33.369999999999997</v>
      </c>
      <c r="H327" s="79">
        <v>31.06</v>
      </c>
      <c r="I327" s="80">
        <v>32.18</v>
      </c>
    </row>
    <row r="328" spans="1:9">
      <c r="A328" s="78">
        <v>46061</v>
      </c>
      <c r="B328" s="79">
        <v>34.49</v>
      </c>
      <c r="C328" s="79">
        <v>33.71</v>
      </c>
      <c r="D328" s="79">
        <v>34.630000000000003</v>
      </c>
      <c r="E328" s="79">
        <v>34.299999999999997</v>
      </c>
      <c r="F328" s="79">
        <v>33.74</v>
      </c>
      <c r="G328" s="79">
        <v>34.299999999999997</v>
      </c>
      <c r="H328" s="79">
        <v>33.4</v>
      </c>
      <c r="I328" s="80">
        <v>32.18</v>
      </c>
    </row>
    <row r="329" spans="1:9">
      <c r="A329" s="78">
        <v>46060</v>
      </c>
      <c r="B329" s="79">
        <v>34.49</v>
      </c>
      <c r="C329" s="79">
        <v>33.71</v>
      </c>
      <c r="D329" s="79">
        <v>34.630000000000003</v>
      </c>
      <c r="E329" s="79">
        <v>34.299999999999997</v>
      </c>
      <c r="F329" s="79">
        <v>33.590000000000003</v>
      </c>
      <c r="G329" s="79">
        <v>34.299999999999997</v>
      </c>
      <c r="H329" s="79">
        <v>33.01</v>
      </c>
      <c r="I329" s="80">
        <v>32.18</v>
      </c>
    </row>
    <row r="330" spans="1:9">
      <c r="A330" s="78">
        <v>46059</v>
      </c>
      <c r="B330" s="79">
        <v>32.19</v>
      </c>
      <c r="C330" s="79">
        <v>32.86</v>
      </c>
      <c r="D330" s="79">
        <v>32.78</v>
      </c>
      <c r="E330" s="79">
        <v>33.69</v>
      </c>
      <c r="F330" s="79">
        <v>33.06</v>
      </c>
      <c r="G330" s="79">
        <v>34.619999999999997</v>
      </c>
      <c r="H330" s="79">
        <v>32.49</v>
      </c>
      <c r="I330" s="80">
        <v>32.18</v>
      </c>
    </row>
    <row r="331" spans="1:9">
      <c r="A331" s="78">
        <v>46058</v>
      </c>
      <c r="B331" s="79">
        <v>32.4</v>
      </c>
      <c r="C331" s="79">
        <v>32.49</v>
      </c>
      <c r="D331" s="79">
        <v>33.07</v>
      </c>
      <c r="E331" s="79">
        <v>33.15</v>
      </c>
      <c r="F331" s="79">
        <v>32.56</v>
      </c>
      <c r="G331" s="79">
        <v>33.28</v>
      </c>
      <c r="H331" s="79">
        <v>32.07</v>
      </c>
      <c r="I331" s="80">
        <v>32.18</v>
      </c>
    </row>
    <row r="332" spans="1:9">
      <c r="A332" s="78">
        <v>46057</v>
      </c>
      <c r="B332" s="79">
        <v>31.72</v>
      </c>
      <c r="C332" s="79">
        <v>31.91</v>
      </c>
      <c r="D332" s="79">
        <v>32.950000000000003</v>
      </c>
      <c r="E332" s="79">
        <v>32.54</v>
      </c>
      <c r="F332" s="79">
        <v>32.35</v>
      </c>
      <c r="G332" s="79">
        <v>33.35</v>
      </c>
      <c r="H332" s="79">
        <v>31.23</v>
      </c>
      <c r="I332" s="80">
        <v>37.729999999999997</v>
      </c>
    </row>
    <row r="333" spans="1:9">
      <c r="A333" s="78">
        <v>46056</v>
      </c>
      <c r="B333" s="79">
        <v>33.450000000000003</v>
      </c>
      <c r="C333" s="79">
        <v>34.270000000000003</v>
      </c>
      <c r="D333" s="79">
        <v>34.630000000000003</v>
      </c>
      <c r="E333" s="79">
        <v>35.25</v>
      </c>
      <c r="F333" s="79">
        <v>33.81</v>
      </c>
      <c r="G333" s="79">
        <v>33.54</v>
      </c>
      <c r="H333" s="79">
        <v>33.270000000000003</v>
      </c>
      <c r="I333" s="80">
        <v>37.729999999999997</v>
      </c>
    </row>
    <row r="334" spans="1:9">
      <c r="A334" s="78">
        <v>46055</v>
      </c>
      <c r="B334" s="79">
        <v>39.35</v>
      </c>
      <c r="C334" s="79">
        <v>39.35</v>
      </c>
      <c r="D334" s="79">
        <v>40.229999999999997</v>
      </c>
      <c r="E334" s="79">
        <v>40.08</v>
      </c>
      <c r="F334" s="79">
        <v>38.53</v>
      </c>
      <c r="G334" s="79">
        <v>36.29</v>
      </c>
      <c r="H334" s="79">
        <v>33.630000000000003</v>
      </c>
      <c r="I334" s="80">
        <v>37.729999999999997</v>
      </c>
    </row>
    <row r="335" spans="1:9">
      <c r="A335" s="78">
        <v>46054</v>
      </c>
      <c r="B335" s="79">
        <v>39.630000000000003</v>
      </c>
      <c r="C335" s="79">
        <v>39.590000000000003</v>
      </c>
      <c r="D335" s="79">
        <v>40.64</v>
      </c>
      <c r="E335" s="79">
        <v>39.78</v>
      </c>
      <c r="F335" s="79">
        <v>40.04</v>
      </c>
      <c r="G335" s="79">
        <v>43.25</v>
      </c>
      <c r="H335" s="79">
        <v>40.5</v>
      </c>
      <c r="I335" s="80">
        <v>37.729999999999997</v>
      </c>
    </row>
    <row r="336" spans="1:9">
      <c r="A336" s="78">
        <v>46053</v>
      </c>
      <c r="B336" s="79">
        <v>39.630000000000003</v>
      </c>
      <c r="C336" s="79">
        <v>39.590000000000003</v>
      </c>
      <c r="D336" s="79">
        <v>40.64</v>
      </c>
      <c r="E336" s="79">
        <v>39.78</v>
      </c>
      <c r="F336" s="79">
        <v>39.770000000000003</v>
      </c>
      <c r="G336" s="79">
        <v>39.950000000000003</v>
      </c>
      <c r="H336" s="79">
        <v>38.36</v>
      </c>
      <c r="I336" s="80">
        <v>37.729999999999997</v>
      </c>
    </row>
    <row r="337" spans="1:9">
      <c r="A337" s="78">
        <v>46052</v>
      </c>
      <c r="B337" s="79">
        <v>39.76</v>
      </c>
      <c r="C337" s="79">
        <v>40.14</v>
      </c>
      <c r="D337" s="79">
        <v>41.14</v>
      </c>
      <c r="E337" s="79">
        <v>40.78</v>
      </c>
      <c r="F337" s="79">
        <v>39.31</v>
      </c>
      <c r="G337" s="79">
        <v>41.91</v>
      </c>
      <c r="H337" s="79">
        <v>38.869999999999997</v>
      </c>
      <c r="I337" s="80">
        <v>37.729999999999997</v>
      </c>
    </row>
    <row r="338" spans="1:9">
      <c r="A338" s="78">
        <v>46051</v>
      </c>
      <c r="B338" s="79">
        <v>38.979999999999997</v>
      </c>
      <c r="C338" s="79">
        <v>38.909999999999997</v>
      </c>
      <c r="D338" s="79">
        <v>39.700000000000003</v>
      </c>
      <c r="E338" s="79">
        <v>38.869999999999997</v>
      </c>
      <c r="F338" s="79">
        <v>39.26</v>
      </c>
      <c r="G338" s="79">
        <v>40.81</v>
      </c>
      <c r="H338" s="79">
        <v>38.75</v>
      </c>
      <c r="I338" s="80">
        <v>37.729999999999997</v>
      </c>
    </row>
    <row r="339" spans="1:9">
      <c r="A339" s="78">
        <v>46050</v>
      </c>
      <c r="B339" s="79">
        <v>40.29</v>
      </c>
      <c r="C339" s="79">
        <v>40.909999999999997</v>
      </c>
      <c r="D339" s="79">
        <v>40.51</v>
      </c>
      <c r="E339" s="79">
        <v>41.2</v>
      </c>
      <c r="F339" s="79">
        <v>40.590000000000003</v>
      </c>
      <c r="G339" s="79">
        <v>40.5</v>
      </c>
      <c r="H339" s="79">
        <v>39.950000000000003</v>
      </c>
      <c r="I339" s="80">
        <v>39.26</v>
      </c>
    </row>
    <row r="340" spans="1:9">
      <c r="A340" s="78">
        <v>46049</v>
      </c>
      <c r="B340" s="79">
        <v>41.09</v>
      </c>
      <c r="C340" s="79">
        <v>42.31</v>
      </c>
      <c r="D340" s="79">
        <v>41.22</v>
      </c>
      <c r="E340" s="79">
        <v>42.32</v>
      </c>
      <c r="F340" s="79">
        <v>41.96</v>
      </c>
      <c r="G340" s="79">
        <v>42.11</v>
      </c>
      <c r="H340" s="79">
        <v>41.47</v>
      </c>
      <c r="I340" s="80">
        <v>41.36</v>
      </c>
    </row>
    <row r="341" spans="1:9">
      <c r="A341" s="78">
        <v>46048</v>
      </c>
      <c r="B341" s="79">
        <v>42.14</v>
      </c>
      <c r="C341" s="79">
        <v>41.03</v>
      </c>
      <c r="D341" s="79">
        <v>42.08</v>
      </c>
      <c r="E341" s="79">
        <v>40.1</v>
      </c>
      <c r="F341" s="79">
        <v>42.17</v>
      </c>
      <c r="G341" s="79">
        <v>44.32</v>
      </c>
      <c r="H341" s="79">
        <v>42.26</v>
      </c>
      <c r="I341" s="80">
        <v>42.8</v>
      </c>
    </row>
    <row r="342" spans="1:9">
      <c r="A342" s="78">
        <v>46047</v>
      </c>
      <c r="B342" s="79">
        <v>42.48</v>
      </c>
      <c r="C342" s="79">
        <v>41.06</v>
      </c>
      <c r="D342" s="79">
        <v>42.53</v>
      </c>
      <c r="E342" s="79">
        <v>40.36</v>
      </c>
      <c r="F342" s="79">
        <v>41.11</v>
      </c>
      <c r="G342" s="79">
        <v>40.67</v>
      </c>
      <c r="H342" s="79">
        <v>41.91</v>
      </c>
      <c r="I342" s="80">
        <v>40.74</v>
      </c>
    </row>
    <row r="343" spans="1:9">
      <c r="A343" s="78">
        <v>46046</v>
      </c>
      <c r="B343" s="79">
        <v>42.48</v>
      </c>
      <c r="C343" s="79">
        <v>41.06</v>
      </c>
      <c r="D343" s="79">
        <v>42.53</v>
      </c>
      <c r="E343" s="79">
        <v>40.36</v>
      </c>
      <c r="F343" s="79">
        <v>41.14</v>
      </c>
      <c r="G343" s="79">
        <v>40.67</v>
      </c>
      <c r="H343" s="79">
        <v>41.02</v>
      </c>
      <c r="I343" s="80">
        <v>40.06</v>
      </c>
    </row>
    <row r="344" spans="1:9">
      <c r="A344" s="78">
        <v>46045</v>
      </c>
      <c r="B344" s="79">
        <v>40.46</v>
      </c>
      <c r="C344" s="79">
        <v>40.24</v>
      </c>
      <c r="D344" s="79">
        <v>41.05</v>
      </c>
      <c r="E344" s="79">
        <v>40.200000000000003</v>
      </c>
      <c r="F344" s="79">
        <v>40.35</v>
      </c>
      <c r="G344" s="79">
        <v>40.22</v>
      </c>
      <c r="H344" s="79">
        <v>39.94</v>
      </c>
      <c r="I344" s="80">
        <v>40.130000000000003</v>
      </c>
    </row>
    <row r="345" spans="1:9">
      <c r="A345" s="78">
        <v>46044</v>
      </c>
      <c r="B345" s="79">
        <v>41.18</v>
      </c>
      <c r="C345" s="79">
        <v>38.869999999999997</v>
      </c>
      <c r="D345" s="79">
        <v>41.6</v>
      </c>
      <c r="E345" s="79">
        <v>37.94</v>
      </c>
      <c r="F345" s="79">
        <v>39.5</v>
      </c>
      <c r="G345" s="79">
        <v>40.1</v>
      </c>
      <c r="H345" s="79">
        <v>39.74</v>
      </c>
      <c r="I345" s="80">
        <v>37.25</v>
      </c>
    </row>
    <row r="346" spans="1:9">
      <c r="A346" s="78">
        <v>46043</v>
      </c>
      <c r="B346" s="79">
        <v>37.51</v>
      </c>
      <c r="C346" s="79">
        <v>37.94</v>
      </c>
      <c r="D346" s="79">
        <v>37.35</v>
      </c>
      <c r="E346" s="79">
        <v>37.85</v>
      </c>
      <c r="F346" s="79">
        <v>38.049999999999997</v>
      </c>
      <c r="G346" s="79">
        <v>39</v>
      </c>
      <c r="H346" s="79">
        <v>37.549999999999997</v>
      </c>
      <c r="I346" s="80">
        <v>37.47</v>
      </c>
    </row>
    <row r="347" spans="1:9">
      <c r="A347" s="78">
        <v>46042</v>
      </c>
      <c r="B347" s="79">
        <v>37.229999999999997</v>
      </c>
      <c r="C347" s="79">
        <v>36.58</v>
      </c>
      <c r="D347" s="79">
        <v>37.1</v>
      </c>
      <c r="E347" s="79">
        <v>36.49</v>
      </c>
      <c r="F347" s="79">
        <v>37.340000000000003</v>
      </c>
      <c r="G347" s="79">
        <v>37.299999999999997</v>
      </c>
      <c r="H347" s="79">
        <v>36.51</v>
      </c>
      <c r="I347" s="80">
        <v>35.33</v>
      </c>
    </row>
    <row r="348" spans="1:9">
      <c r="A348" s="78">
        <v>46041</v>
      </c>
      <c r="B348" s="79">
        <v>39.619999999999997</v>
      </c>
      <c r="C348" s="79">
        <v>38.340000000000003</v>
      </c>
      <c r="D348" s="79">
        <v>39.450000000000003</v>
      </c>
      <c r="E348" s="79">
        <v>39.450000000000003</v>
      </c>
      <c r="F348" s="79">
        <v>38.08</v>
      </c>
      <c r="G348" s="79">
        <v>36.92</v>
      </c>
      <c r="H348" s="79">
        <v>35.65</v>
      </c>
      <c r="I348" s="80">
        <v>38</v>
      </c>
    </row>
    <row r="349" spans="1:9">
      <c r="A349" s="78">
        <v>46040</v>
      </c>
      <c r="B349" s="79">
        <v>39.840000000000003</v>
      </c>
      <c r="C349" s="79">
        <v>38.32</v>
      </c>
      <c r="D349" s="79">
        <v>40.659999999999997</v>
      </c>
      <c r="E349" s="79">
        <v>38.5</v>
      </c>
      <c r="F349" s="79">
        <v>38.380000000000003</v>
      </c>
      <c r="G349" s="79">
        <v>42.64</v>
      </c>
      <c r="H349" s="79">
        <v>40</v>
      </c>
      <c r="I349" s="80">
        <v>38.29</v>
      </c>
    </row>
    <row r="350" spans="1:9">
      <c r="A350" s="78">
        <v>46039</v>
      </c>
      <c r="B350" s="79">
        <v>39.840000000000003</v>
      </c>
      <c r="C350" s="79">
        <v>38.32</v>
      </c>
      <c r="D350" s="79">
        <v>40.659999999999997</v>
      </c>
      <c r="E350" s="79">
        <v>38.5</v>
      </c>
      <c r="F350" s="79">
        <v>38.9</v>
      </c>
      <c r="G350" s="79">
        <v>45.25</v>
      </c>
      <c r="H350" s="79">
        <v>38.65</v>
      </c>
      <c r="I350" s="80">
        <v>36.06</v>
      </c>
    </row>
    <row r="351" spans="1:9">
      <c r="A351" s="78">
        <v>46038</v>
      </c>
      <c r="B351" s="79">
        <v>35.5</v>
      </c>
      <c r="C351" s="79">
        <v>34.92</v>
      </c>
      <c r="D351" s="79">
        <v>36.33</v>
      </c>
      <c r="E351" s="79">
        <v>36.340000000000003</v>
      </c>
      <c r="F351" s="79">
        <v>36.020000000000003</v>
      </c>
      <c r="G351" s="79">
        <v>38.35</v>
      </c>
      <c r="H351" s="79">
        <v>36.26</v>
      </c>
      <c r="I351" s="80">
        <v>35.56</v>
      </c>
    </row>
    <row r="352" spans="1:9">
      <c r="A352" s="78">
        <v>46037</v>
      </c>
      <c r="B352" s="79">
        <v>33.64</v>
      </c>
      <c r="C352" s="79">
        <v>33.28</v>
      </c>
      <c r="D352" s="79">
        <v>34.840000000000003</v>
      </c>
      <c r="E352" s="79">
        <v>34.81</v>
      </c>
      <c r="F352" s="79">
        <v>33.92</v>
      </c>
      <c r="G352" s="79">
        <v>38.200000000000003</v>
      </c>
      <c r="H352" s="79">
        <v>33.14</v>
      </c>
      <c r="I352" s="80">
        <v>31</v>
      </c>
    </row>
    <row r="353" spans="1:9">
      <c r="A353" s="78">
        <v>46036</v>
      </c>
      <c r="B353" s="79">
        <v>33.340000000000003</v>
      </c>
      <c r="C353" s="79">
        <v>33.22</v>
      </c>
      <c r="D353" s="79">
        <v>34.65</v>
      </c>
      <c r="E353" s="79">
        <v>33.76</v>
      </c>
      <c r="F353" s="79">
        <v>32.99</v>
      </c>
      <c r="G353" s="79">
        <v>36.75</v>
      </c>
      <c r="H353" s="79">
        <v>32.520000000000003</v>
      </c>
      <c r="I353" s="80">
        <v>31</v>
      </c>
    </row>
    <row r="354" spans="1:9">
      <c r="A354" s="78">
        <v>46035</v>
      </c>
      <c r="B354" s="79">
        <v>32.270000000000003</v>
      </c>
      <c r="C354" s="79">
        <v>31.8</v>
      </c>
      <c r="D354" s="79">
        <v>32.479999999999997</v>
      </c>
      <c r="E354" s="79">
        <v>31.6</v>
      </c>
      <c r="F354" s="79">
        <v>32.909999999999997</v>
      </c>
      <c r="G354" s="79">
        <v>32.32</v>
      </c>
      <c r="H354" s="79">
        <v>31.43</v>
      </c>
      <c r="I354" s="80">
        <v>31</v>
      </c>
    </row>
    <row r="355" spans="1:9">
      <c r="A355" s="78">
        <v>46034</v>
      </c>
      <c r="B355" s="79">
        <v>30.53</v>
      </c>
      <c r="C355" s="79">
        <v>30.02</v>
      </c>
      <c r="D355" s="79">
        <v>30</v>
      </c>
      <c r="E355" s="79">
        <v>30.07</v>
      </c>
      <c r="F355" s="79">
        <v>30.66</v>
      </c>
      <c r="G355" s="79">
        <v>30.37</v>
      </c>
      <c r="H355" s="79">
        <v>30.55</v>
      </c>
      <c r="I355" s="80">
        <v>31</v>
      </c>
    </row>
    <row r="356" spans="1:9">
      <c r="A356" s="78">
        <v>46033</v>
      </c>
      <c r="B356" s="79">
        <v>30.57</v>
      </c>
      <c r="C356" s="79">
        <v>29.94</v>
      </c>
      <c r="D356" s="79">
        <v>30</v>
      </c>
      <c r="E356" s="79">
        <v>30.05</v>
      </c>
      <c r="F356" s="79">
        <v>30.11</v>
      </c>
      <c r="G356" s="79">
        <v>30.51</v>
      </c>
      <c r="H356" s="79">
        <v>29.88</v>
      </c>
      <c r="I356" s="80">
        <v>31</v>
      </c>
    </row>
    <row r="357" spans="1:9">
      <c r="A357" s="78">
        <v>46032</v>
      </c>
      <c r="B357" s="79">
        <v>30.57</v>
      </c>
      <c r="C357" s="79">
        <v>29.94</v>
      </c>
      <c r="D357" s="79">
        <v>30</v>
      </c>
      <c r="E357" s="79">
        <v>30.05</v>
      </c>
      <c r="F357" s="79">
        <v>29.99</v>
      </c>
      <c r="G357" s="79">
        <v>30.56</v>
      </c>
      <c r="H357" s="79">
        <v>29.37</v>
      </c>
      <c r="I357" s="80">
        <v>31</v>
      </c>
    </row>
    <row r="358" spans="1:9">
      <c r="A358" s="78">
        <v>46031</v>
      </c>
      <c r="B358" s="79">
        <v>29.12</v>
      </c>
      <c r="C358" s="79">
        <v>29.04</v>
      </c>
      <c r="D358" s="79">
        <v>29.33</v>
      </c>
      <c r="E358" s="79">
        <v>29.09</v>
      </c>
      <c r="F358" s="79">
        <v>29.55</v>
      </c>
      <c r="G358" s="79">
        <v>29.23</v>
      </c>
      <c r="H358" s="79">
        <v>28.67</v>
      </c>
      <c r="I358" s="80">
        <v>31</v>
      </c>
    </row>
    <row r="359" spans="1:9">
      <c r="A359" s="78">
        <v>46030</v>
      </c>
      <c r="B359" s="79">
        <v>29.83</v>
      </c>
      <c r="C359" s="79">
        <v>29.99</v>
      </c>
      <c r="D359" s="79">
        <v>29.94</v>
      </c>
      <c r="E359" s="79">
        <v>30.02</v>
      </c>
      <c r="F359" s="79">
        <v>29.83</v>
      </c>
      <c r="G359" s="79">
        <v>31.18</v>
      </c>
      <c r="H359" s="79">
        <v>28.74</v>
      </c>
      <c r="I359" s="80">
        <v>31</v>
      </c>
    </row>
    <row r="360" spans="1:9">
      <c r="A360" s="78">
        <v>46029</v>
      </c>
      <c r="B360" s="79">
        <v>28.99</v>
      </c>
      <c r="C360" s="79">
        <v>29.14</v>
      </c>
      <c r="D360" s="79">
        <v>28.67</v>
      </c>
      <c r="E360" s="79">
        <v>28.79</v>
      </c>
      <c r="F360" s="79">
        <v>30.45</v>
      </c>
      <c r="G360" s="79">
        <v>30.79</v>
      </c>
      <c r="H360" s="79">
        <v>29.02</v>
      </c>
      <c r="I360" s="80">
        <v>31</v>
      </c>
    </row>
    <row r="361" spans="1:9">
      <c r="A361" s="78">
        <v>46028</v>
      </c>
      <c r="B361" s="79">
        <v>29.03</v>
      </c>
      <c r="C361" s="79">
        <v>29.1</v>
      </c>
      <c r="D361" s="79">
        <v>29.37</v>
      </c>
      <c r="E361" s="79">
        <v>29.11</v>
      </c>
      <c r="F361" s="79">
        <v>28.98</v>
      </c>
      <c r="G361" s="79">
        <v>29</v>
      </c>
      <c r="H361" s="79">
        <v>28.18</v>
      </c>
      <c r="I361" s="80">
        <v>31</v>
      </c>
    </row>
    <row r="362" spans="1:9">
      <c r="A362" s="78">
        <v>46027</v>
      </c>
      <c r="B362" s="79">
        <v>30.21</v>
      </c>
      <c r="C362" s="79">
        <v>29.48</v>
      </c>
      <c r="D362" s="79">
        <v>28.75</v>
      </c>
      <c r="E362" s="79">
        <v>28.81</v>
      </c>
      <c r="F362" s="79">
        <v>30.71</v>
      </c>
      <c r="G362" s="79">
        <v>29.34</v>
      </c>
      <c r="H362" s="79">
        <v>28.65</v>
      </c>
      <c r="I362" s="80">
        <v>31</v>
      </c>
    </row>
    <row r="363" spans="1:9">
      <c r="A363" s="78">
        <v>46026</v>
      </c>
      <c r="B363" s="79">
        <v>30.28</v>
      </c>
      <c r="C363" s="79">
        <v>29.44</v>
      </c>
      <c r="D363" s="79">
        <v>28.45</v>
      </c>
      <c r="E363" s="79">
        <v>28.82</v>
      </c>
      <c r="F363" s="79">
        <v>30.76</v>
      </c>
      <c r="G363" s="79">
        <v>29.05</v>
      </c>
      <c r="H363" s="79">
        <v>29.72</v>
      </c>
      <c r="I363" s="80">
        <v>31</v>
      </c>
    </row>
    <row r="364" spans="1:9">
      <c r="A364" s="78">
        <v>46025</v>
      </c>
      <c r="B364" s="79">
        <v>30.28</v>
      </c>
      <c r="C364" s="79">
        <v>29.44</v>
      </c>
      <c r="D364" s="79">
        <v>28.45</v>
      </c>
      <c r="E364" s="79">
        <v>28.82</v>
      </c>
      <c r="F364" s="79">
        <v>29.64</v>
      </c>
      <c r="G364" s="79">
        <v>29.96</v>
      </c>
      <c r="H364" s="79">
        <v>28.41</v>
      </c>
      <c r="I364" s="80">
        <v>26.39</v>
      </c>
    </row>
    <row r="365" spans="1:9">
      <c r="A365" s="78">
        <v>46024</v>
      </c>
      <c r="B365" s="79">
        <v>28.86</v>
      </c>
      <c r="C365" s="79">
        <v>28.97</v>
      </c>
      <c r="D365" s="79">
        <v>28.69</v>
      </c>
      <c r="E365" s="79">
        <v>28.69</v>
      </c>
      <c r="F365" s="79">
        <v>29.22</v>
      </c>
      <c r="G365" s="79">
        <v>29.04</v>
      </c>
      <c r="H365" s="79">
        <v>28.13</v>
      </c>
      <c r="I365" s="80">
        <v>26.39</v>
      </c>
    </row>
    <row r="366" spans="1:9">
      <c r="A366" s="78">
        <v>46023</v>
      </c>
      <c r="B366" s="79">
        <v>28.96</v>
      </c>
      <c r="C366" s="79">
        <v>28.59</v>
      </c>
      <c r="D366" s="79">
        <v>28.75</v>
      </c>
      <c r="E366" s="79">
        <v>28.75</v>
      </c>
      <c r="F366" s="79">
        <v>28.72</v>
      </c>
      <c r="G366" s="79">
        <v>28.41</v>
      </c>
      <c r="H366" s="79">
        <v>27.72</v>
      </c>
      <c r="I366" s="80">
        <v>26.39</v>
      </c>
    </row>
    <row r="367" spans="1:9">
      <c r="A367" s="78"/>
      <c r="B367" s="79"/>
      <c r="C367" s="79"/>
      <c r="D367" s="79"/>
      <c r="E367" s="79"/>
      <c r="F367" s="79"/>
      <c r="G367" s="79"/>
      <c r="H367" s="79"/>
      <c r="I367" s="80"/>
    </row>
    <row r="368" spans="1:9">
      <c r="A368" s="78"/>
      <c r="B368" s="79"/>
      <c r="C368" s="79"/>
      <c r="D368" s="79"/>
      <c r="E368" s="79"/>
      <c r="F368" s="79"/>
      <c r="G368" s="79"/>
      <c r="H368" s="79"/>
      <c r="I368" s="80"/>
    </row>
    <row r="369" spans="1:9">
      <c r="A369" s="78"/>
      <c r="B369" s="79"/>
      <c r="C369" s="79"/>
      <c r="D369" s="79"/>
      <c r="E369" s="79"/>
      <c r="F369" s="79"/>
      <c r="G369" s="79"/>
      <c r="H369" s="79"/>
      <c r="I369" s="80"/>
    </row>
    <row r="370" spans="1:9">
      <c r="A370" s="78"/>
      <c r="B370" s="79"/>
      <c r="C370" s="79"/>
      <c r="D370" s="79"/>
      <c r="E370" s="79"/>
      <c r="F370" s="79"/>
      <c r="G370" s="79"/>
      <c r="H370" s="79"/>
      <c r="I370" s="80"/>
    </row>
    <row r="371" spans="1:9">
      <c r="A371" s="78"/>
      <c r="B371" s="79"/>
      <c r="C371" s="79"/>
      <c r="D371" s="79"/>
      <c r="E371" s="79"/>
      <c r="F371" s="79"/>
      <c r="G371" s="79"/>
      <c r="H371" s="79"/>
      <c r="I371" s="80"/>
    </row>
    <row r="372" spans="1:9">
      <c r="A372" s="78"/>
      <c r="B372" s="79"/>
      <c r="C372" s="79"/>
      <c r="D372" s="79"/>
      <c r="E372" s="79"/>
      <c r="F372" s="79"/>
      <c r="G372" s="79"/>
      <c r="H372" s="79"/>
      <c r="I372" s="80"/>
    </row>
    <row r="373" spans="1:9">
      <c r="A373" s="78"/>
      <c r="B373" s="79"/>
      <c r="C373" s="79"/>
      <c r="D373" s="79"/>
      <c r="E373" s="79"/>
      <c r="F373" s="79"/>
      <c r="G373" s="79"/>
      <c r="H373" s="79"/>
      <c r="I373" s="80"/>
    </row>
    <row r="374" spans="1:9">
      <c r="A374" s="78"/>
      <c r="B374" s="79"/>
      <c r="C374" s="79"/>
      <c r="D374" s="79"/>
      <c r="E374" s="79"/>
      <c r="F374" s="79"/>
      <c r="G374" s="79"/>
      <c r="H374" s="79"/>
      <c r="I374" s="80"/>
    </row>
    <row r="375" spans="1:9">
      <c r="A375" s="78"/>
      <c r="B375" s="79"/>
      <c r="C375" s="79"/>
      <c r="D375" s="79"/>
      <c r="E375" s="79"/>
      <c r="F375" s="79"/>
      <c r="G375" s="79"/>
      <c r="H375" s="79"/>
      <c r="I375" s="80"/>
    </row>
    <row r="376" spans="1:9">
      <c r="A376" s="78"/>
      <c r="B376" s="79"/>
      <c r="C376" s="79"/>
      <c r="D376" s="79"/>
      <c r="E376" s="79"/>
      <c r="F376" s="79"/>
      <c r="G376" s="79"/>
      <c r="H376" s="79"/>
      <c r="I376" s="80"/>
    </row>
    <row r="377" spans="1:9">
      <c r="A377" s="78"/>
      <c r="B377" s="79"/>
      <c r="C377" s="79"/>
      <c r="D377" s="79"/>
      <c r="E377" s="79"/>
      <c r="F377" s="79"/>
      <c r="G377" s="79"/>
      <c r="H377" s="79"/>
      <c r="I377" s="80"/>
    </row>
    <row r="378" spans="1:9">
      <c r="A378" s="78"/>
      <c r="B378" s="79"/>
      <c r="C378" s="79"/>
      <c r="D378" s="79"/>
      <c r="E378" s="79"/>
      <c r="F378" s="79"/>
      <c r="G378" s="79"/>
      <c r="H378" s="79"/>
      <c r="I378" s="80"/>
    </row>
    <row r="379" spans="1:9">
      <c r="A379" s="78"/>
      <c r="B379" s="79"/>
      <c r="C379" s="79"/>
      <c r="D379" s="79"/>
      <c r="E379" s="79"/>
      <c r="F379" s="79"/>
      <c r="G379" s="79"/>
      <c r="H379" s="79"/>
      <c r="I379" s="80"/>
    </row>
    <row r="380" spans="1:9">
      <c r="A380" s="78"/>
      <c r="B380" s="79"/>
      <c r="C380" s="79"/>
      <c r="D380" s="79"/>
      <c r="E380" s="79"/>
      <c r="F380" s="79"/>
      <c r="G380" s="79"/>
      <c r="H380" s="79"/>
      <c r="I380" s="80"/>
    </row>
    <row r="381" spans="1:9">
      <c r="A381" s="78"/>
      <c r="B381" s="79"/>
      <c r="C381" s="79"/>
      <c r="D381" s="79"/>
      <c r="E381" s="79"/>
      <c r="F381" s="79"/>
      <c r="G381" s="79"/>
      <c r="H381" s="79"/>
      <c r="I381" s="80"/>
    </row>
    <row r="382" spans="1:9">
      <c r="A382" s="78"/>
      <c r="B382" s="79"/>
      <c r="C382" s="79"/>
      <c r="D382" s="79"/>
      <c r="E382" s="79"/>
      <c r="F382" s="79"/>
      <c r="G382" s="79"/>
      <c r="H382" s="79"/>
      <c r="I382" s="80"/>
    </row>
    <row r="383" spans="1:9">
      <c r="A383" s="78"/>
      <c r="B383" s="79"/>
      <c r="C383" s="79"/>
      <c r="D383" s="79"/>
      <c r="E383" s="79"/>
      <c r="F383" s="79"/>
      <c r="G383" s="79"/>
      <c r="H383" s="79"/>
      <c r="I383" s="80"/>
    </row>
    <row r="384" spans="1:9">
      <c r="A384" s="78"/>
      <c r="B384" s="79"/>
      <c r="C384" s="79"/>
      <c r="D384" s="79"/>
      <c r="E384" s="79"/>
      <c r="F384" s="79"/>
      <c r="G384" s="79"/>
      <c r="H384" s="79"/>
      <c r="I384" s="80"/>
    </row>
    <row r="385" spans="1:9">
      <c r="A385" s="78"/>
      <c r="B385" s="79"/>
      <c r="C385" s="79"/>
      <c r="D385" s="79"/>
      <c r="E385" s="79"/>
      <c r="F385" s="79"/>
      <c r="G385" s="79"/>
      <c r="H385" s="79"/>
      <c r="I385" s="80"/>
    </row>
    <row r="386" spans="1:9">
      <c r="A386" s="78"/>
      <c r="B386" s="79"/>
      <c r="C386" s="79"/>
      <c r="D386" s="79"/>
      <c r="E386" s="79"/>
      <c r="F386" s="79"/>
      <c r="G386" s="79"/>
      <c r="H386" s="79"/>
      <c r="I386" s="80"/>
    </row>
    <row r="387" spans="1:9">
      <c r="A387" s="78"/>
      <c r="B387" s="79"/>
      <c r="C387" s="79"/>
      <c r="D387" s="79"/>
      <c r="E387" s="79"/>
      <c r="F387" s="79"/>
      <c r="G387" s="79"/>
      <c r="H387" s="79"/>
      <c r="I387" s="80"/>
    </row>
    <row r="388" spans="1:9">
      <c r="A388" s="78"/>
      <c r="B388" s="79"/>
      <c r="C388" s="79"/>
      <c r="D388" s="79"/>
      <c r="E388" s="79"/>
      <c r="F388" s="79"/>
      <c r="G388" s="79"/>
      <c r="H388" s="79"/>
      <c r="I388" s="80"/>
    </row>
    <row r="389" spans="1:9">
      <c r="A389" s="78"/>
      <c r="B389" s="79"/>
      <c r="C389" s="79"/>
      <c r="D389" s="79"/>
      <c r="E389" s="79"/>
      <c r="F389" s="79"/>
      <c r="G389" s="79"/>
      <c r="H389" s="79"/>
      <c r="I389" s="80"/>
    </row>
    <row r="390" spans="1:9">
      <c r="A390" s="78"/>
      <c r="B390" s="79"/>
      <c r="C390" s="79"/>
      <c r="D390" s="79"/>
      <c r="E390" s="79"/>
      <c r="F390" s="79"/>
      <c r="G390" s="79"/>
      <c r="H390" s="79"/>
      <c r="I390" s="80"/>
    </row>
    <row r="391" spans="1:9">
      <c r="A391" s="78"/>
      <c r="B391" s="79"/>
      <c r="C391" s="79"/>
      <c r="D391" s="79"/>
      <c r="E391" s="79"/>
      <c r="F391" s="79"/>
      <c r="G391" s="79"/>
      <c r="H391" s="79"/>
      <c r="I391" s="80"/>
    </row>
    <row r="392" spans="1:9">
      <c r="A392" s="78"/>
      <c r="B392" s="79"/>
      <c r="C392" s="79"/>
      <c r="D392" s="79"/>
      <c r="E392" s="79"/>
      <c r="F392" s="79"/>
      <c r="G392" s="79"/>
      <c r="H392" s="79"/>
      <c r="I392" s="80"/>
    </row>
    <row r="393" spans="1:9">
      <c r="A393" s="78"/>
      <c r="B393" s="79"/>
      <c r="C393" s="79"/>
      <c r="D393" s="79"/>
      <c r="E393" s="79"/>
      <c r="F393" s="79"/>
      <c r="G393" s="79"/>
      <c r="H393" s="79"/>
      <c r="I393" s="80"/>
    </row>
    <row r="394" spans="1:9">
      <c r="A394" s="78"/>
      <c r="B394" s="79"/>
      <c r="C394" s="79"/>
      <c r="D394" s="79"/>
      <c r="E394" s="79"/>
      <c r="F394" s="79"/>
      <c r="G394" s="79"/>
      <c r="H394" s="79"/>
      <c r="I394" s="80"/>
    </row>
    <row r="395" spans="1:9">
      <c r="A395" s="78"/>
      <c r="B395" s="79"/>
      <c r="C395" s="79"/>
      <c r="D395" s="79"/>
      <c r="E395" s="79"/>
      <c r="F395" s="79"/>
      <c r="G395" s="79"/>
      <c r="H395" s="79"/>
      <c r="I395" s="80"/>
    </row>
    <row r="396" spans="1:9">
      <c r="A396" s="78"/>
      <c r="B396" s="79"/>
      <c r="C396" s="79"/>
      <c r="D396" s="79"/>
      <c r="E396" s="79"/>
      <c r="F396" s="79"/>
      <c r="G396" s="79"/>
      <c r="H396" s="79"/>
      <c r="I396" s="80"/>
    </row>
    <row r="397" spans="1:9">
      <c r="A397" s="78"/>
      <c r="B397" s="79"/>
      <c r="C397" s="79"/>
      <c r="D397" s="79"/>
      <c r="E397" s="79"/>
      <c r="F397" s="79"/>
      <c r="G397" s="79"/>
      <c r="H397" s="79"/>
      <c r="I397" s="80"/>
    </row>
    <row r="398" spans="1:9">
      <c r="A398" s="78"/>
      <c r="B398" s="79"/>
      <c r="C398" s="79"/>
      <c r="D398" s="79"/>
      <c r="E398" s="79"/>
      <c r="F398" s="79"/>
      <c r="G398" s="79"/>
      <c r="H398" s="79"/>
      <c r="I398" s="80"/>
    </row>
    <row r="399" spans="1:9">
      <c r="A399" s="78"/>
      <c r="B399" s="79"/>
      <c r="C399" s="79"/>
      <c r="D399" s="79"/>
      <c r="E399" s="79"/>
      <c r="F399" s="79"/>
      <c r="G399" s="79"/>
      <c r="H399" s="79"/>
      <c r="I399" s="80"/>
    </row>
    <row r="400" spans="1:9">
      <c r="A400" s="78"/>
      <c r="B400" s="79"/>
      <c r="C400" s="79"/>
      <c r="D400" s="79"/>
      <c r="E400" s="79"/>
      <c r="F400" s="79"/>
      <c r="G400" s="79"/>
      <c r="H400" s="79"/>
      <c r="I400" s="80"/>
    </row>
    <row r="401" spans="1:9">
      <c r="A401" s="78"/>
      <c r="B401" s="79"/>
      <c r="C401" s="79"/>
      <c r="D401" s="79"/>
      <c r="E401" s="79"/>
      <c r="F401" s="79"/>
      <c r="G401" s="79"/>
      <c r="H401" s="79"/>
      <c r="I401" s="80"/>
    </row>
    <row r="402" spans="1:9">
      <c r="A402" s="78"/>
      <c r="B402" s="79"/>
      <c r="C402" s="79"/>
      <c r="D402" s="79"/>
      <c r="E402" s="79"/>
      <c r="F402" s="79"/>
      <c r="G402" s="79"/>
      <c r="H402" s="79"/>
      <c r="I402" s="80"/>
    </row>
    <row r="403" spans="1:9">
      <c r="A403" s="78"/>
      <c r="B403" s="79"/>
      <c r="C403" s="79"/>
      <c r="D403" s="79"/>
      <c r="E403" s="79"/>
      <c r="F403" s="79"/>
      <c r="G403" s="79"/>
      <c r="H403" s="79"/>
      <c r="I403" s="80"/>
    </row>
    <row r="404" spans="1:9">
      <c r="A404" s="78"/>
      <c r="B404" s="79"/>
      <c r="C404" s="79"/>
      <c r="D404" s="79"/>
      <c r="E404" s="79"/>
      <c r="F404" s="79"/>
      <c r="G404" s="79"/>
      <c r="H404" s="79"/>
      <c r="I404" s="80"/>
    </row>
    <row r="405" spans="1:9">
      <c r="A405" s="78"/>
      <c r="B405" s="79"/>
      <c r="C405" s="79"/>
      <c r="D405" s="79"/>
      <c r="E405" s="79"/>
      <c r="F405" s="79"/>
      <c r="G405" s="79"/>
      <c r="H405" s="79"/>
      <c r="I405" s="80"/>
    </row>
    <row r="406" spans="1:9">
      <c r="A406" s="78"/>
      <c r="B406" s="79"/>
      <c r="C406" s="79"/>
      <c r="D406" s="79"/>
      <c r="E406" s="79"/>
      <c r="F406" s="79"/>
      <c r="G406" s="79"/>
      <c r="H406" s="79"/>
      <c r="I406" s="80"/>
    </row>
    <row r="407" spans="1:9">
      <c r="A407" s="78"/>
      <c r="B407" s="79"/>
      <c r="C407" s="79"/>
      <c r="D407" s="79"/>
      <c r="E407" s="79"/>
      <c r="F407" s="79"/>
      <c r="G407" s="79"/>
      <c r="H407" s="79"/>
      <c r="I407" s="80"/>
    </row>
    <row r="408" spans="1:9">
      <c r="A408" s="78"/>
      <c r="B408" s="79"/>
      <c r="C408" s="79"/>
      <c r="D408" s="79"/>
      <c r="E408" s="79"/>
      <c r="F408" s="79"/>
      <c r="G408" s="79"/>
      <c r="H408" s="79"/>
      <c r="I408" s="80"/>
    </row>
    <row r="409" spans="1:9">
      <c r="A409" s="78"/>
      <c r="B409" s="79"/>
      <c r="C409" s="79"/>
      <c r="D409" s="79"/>
      <c r="E409" s="79"/>
      <c r="F409" s="79"/>
      <c r="G409" s="79"/>
      <c r="H409" s="79"/>
      <c r="I409" s="80"/>
    </row>
    <row r="410" spans="1:9">
      <c r="A410" s="78"/>
      <c r="B410" s="79"/>
      <c r="C410" s="79"/>
      <c r="D410" s="79"/>
      <c r="E410" s="79"/>
      <c r="F410" s="79"/>
      <c r="G410" s="79"/>
      <c r="H410" s="79"/>
      <c r="I410" s="80"/>
    </row>
    <row r="411" spans="1:9">
      <c r="A411" s="78"/>
      <c r="B411" s="79"/>
      <c r="C411" s="79"/>
      <c r="D411" s="79"/>
      <c r="E411" s="79"/>
      <c r="F411" s="79"/>
      <c r="G411" s="79"/>
      <c r="H411" s="79"/>
      <c r="I411" s="80"/>
    </row>
    <row r="412" spans="1:9">
      <c r="A412" s="78"/>
      <c r="B412" s="79"/>
      <c r="C412" s="79"/>
      <c r="D412" s="79"/>
      <c r="E412" s="79"/>
      <c r="F412" s="79"/>
      <c r="G412" s="79"/>
      <c r="H412" s="79"/>
      <c r="I412" s="80"/>
    </row>
    <row r="413" spans="1:9">
      <c r="A413" s="78"/>
      <c r="B413" s="79"/>
      <c r="C413" s="79"/>
      <c r="D413" s="79"/>
      <c r="E413" s="79"/>
      <c r="F413" s="79"/>
      <c r="G413" s="79"/>
      <c r="H413" s="79"/>
      <c r="I413" s="80"/>
    </row>
    <row r="414" spans="1:9">
      <c r="A414" s="78"/>
      <c r="B414" s="79"/>
      <c r="C414" s="79"/>
      <c r="D414" s="79"/>
      <c r="E414" s="79"/>
      <c r="F414" s="79"/>
      <c r="G414" s="79"/>
      <c r="H414" s="79"/>
      <c r="I414" s="80"/>
    </row>
    <row r="415" spans="1:9">
      <c r="A415" s="78"/>
      <c r="B415" s="79"/>
      <c r="C415" s="79"/>
      <c r="D415" s="79"/>
      <c r="E415" s="79"/>
      <c r="F415" s="79"/>
      <c r="G415" s="79"/>
      <c r="H415" s="79"/>
      <c r="I415" s="80"/>
    </row>
    <row r="416" spans="1:9">
      <c r="A416" s="78"/>
      <c r="B416" s="79"/>
      <c r="C416" s="79"/>
      <c r="D416" s="79"/>
      <c r="E416" s="79"/>
      <c r="F416" s="79"/>
      <c r="G416" s="79"/>
      <c r="H416" s="79"/>
      <c r="I416" s="80"/>
    </row>
    <row r="417" spans="1:9">
      <c r="A417" s="78"/>
      <c r="B417" s="79"/>
      <c r="C417" s="79"/>
      <c r="D417" s="79"/>
      <c r="E417" s="79"/>
      <c r="F417" s="79"/>
      <c r="G417" s="79"/>
      <c r="H417" s="79"/>
      <c r="I417" s="80"/>
    </row>
    <row r="418" spans="1:9">
      <c r="A418" s="78"/>
      <c r="B418" s="79"/>
      <c r="C418" s="79"/>
      <c r="D418" s="79"/>
      <c r="E418" s="79"/>
      <c r="F418" s="79"/>
      <c r="G418" s="79"/>
      <c r="H418" s="79"/>
      <c r="I418" s="80"/>
    </row>
    <row r="419" spans="1:9">
      <c r="A419" s="78"/>
      <c r="B419" s="79"/>
      <c r="C419" s="79"/>
      <c r="D419" s="79"/>
      <c r="E419" s="79"/>
      <c r="F419" s="79"/>
      <c r="G419" s="79"/>
      <c r="H419" s="79"/>
      <c r="I419" s="80"/>
    </row>
    <row r="420" spans="1:9">
      <c r="A420" s="78"/>
      <c r="B420" s="79"/>
      <c r="C420" s="79"/>
      <c r="D420" s="79"/>
      <c r="E420" s="79"/>
      <c r="F420" s="79"/>
      <c r="G420" s="79"/>
      <c r="H420" s="79"/>
      <c r="I420" s="80"/>
    </row>
    <row r="421" spans="1:9">
      <c r="A421" s="78"/>
      <c r="B421" s="79"/>
      <c r="C421" s="79"/>
      <c r="D421" s="79"/>
      <c r="E421" s="79"/>
      <c r="F421" s="79"/>
      <c r="G421" s="79"/>
      <c r="H421" s="79"/>
      <c r="I421" s="80"/>
    </row>
    <row r="422" spans="1:9">
      <c r="A422" s="78"/>
      <c r="B422" s="79"/>
      <c r="C422" s="79"/>
      <c r="D422" s="79"/>
      <c r="E422" s="79"/>
      <c r="F422" s="79"/>
      <c r="G422" s="79"/>
      <c r="H422" s="79"/>
      <c r="I422" s="80"/>
    </row>
    <row r="423" spans="1:9">
      <c r="A423" s="78"/>
      <c r="B423" s="79"/>
      <c r="C423" s="79"/>
      <c r="D423" s="79"/>
      <c r="E423" s="79"/>
      <c r="F423" s="79"/>
      <c r="G423" s="79"/>
      <c r="H423" s="79"/>
      <c r="I423" s="80"/>
    </row>
    <row r="424" spans="1:9">
      <c r="A424" s="78"/>
      <c r="B424" s="79"/>
      <c r="C424" s="79"/>
      <c r="D424" s="79"/>
      <c r="E424" s="79"/>
      <c r="F424" s="79"/>
      <c r="G424" s="79"/>
      <c r="H424" s="79"/>
      <c r="I424" s="80"/>
    </row>
    <row r="425" spans="1:9">
      <c r="A425" s="78"/>
      <c r="B425" s="79"/>
      <c r="C425" s="79"/>
      <c r="D425" s="79"/>
      <c r="E425" s="79"/>
      <c r="F425" s="79"/>
      <c r="G425" s="79"/>
      <c r="H425" s="79"/>
      <c r="I425" s="80"/>
    </row>
    <row r="426" spans="1:9">
      <c r="A426" s="78"/>
      <c r="B426" s="79"/>
      <c r="C426" s="79"/>
      <c r="D426" s="79"/>
      <c r="E426" s="79"/>
      <c r="F426" s="79"/>
      <c r="G426" s="79"/>
      <c r="H426" s="79"/>
      <c r="I426" s="80"/>
    </row>
    <row r="427" spans="1:9">
      <c r="A427" s="78"/>
      <c r="B427" s="79"/>
      <c r="C427" s="79"/>
      <c r="D427" s="79"/>
      <c r="E427" s="79"/>
      <c r="F427" s="79"/>
      <c r="G427" s="79"/>
      <c r="H427" s="79"/>
      <c r="I427" s="80"/>
    </row>
    <row r="428" spans="1:9">
      <c r="A428" s="78"/>
      <c r="B428" s="79"/>
      <c r="C428" s="79"/>
      <c r="D428" s="79"/>
      <c r="E428" s="79"/>
      <c r="F428" s="79"/>
      <c r="G428" s="79"/>
      <c r="H428" s="79"/>
      <c r="I428" s="80"/>
    </row>
    <row r="429" spans="1:9">
      <c r="A429" s="78"/>
      <c r="B429" s="79"/>
      <c r="C429" s="79"/>
      <c r="D429" s="79"/>
      <c r="E429" s="79"/>
      <c r="F429" s="79"/>
      <c r="G429" s="79"/>
      <c r="H429" s="79"/>
      <c r="I429" s="80"/>
    </row>
    <row r="430" spans="1:9">
      <c r="A430" s="78"/>
      <c r="B430" s="79"/>
      <c r="C430" s="79"/>
      <c r="D430" s="79"/>
      <c r="E430" s="79"/>
      <c r="F430" s="79"/>
      <c r="G430" s="79"/>
      <c r="H430" s="79"/>
      <c r="I430" s="80"/>
    </row>
    <row r="431" spans="1:9">
      <c r="A431" s="78"/>
      <c r="B431" s="79"/>
      <c r="C431" s="79"/>
      <c r="D431" s="79"/>
      <c r="E431" s="79"/>
      <c r="F431" s="79"/>
      <c r="G431" s="79"/>
      <c r="H431" s="79"/>
      <c r="I431" s="80"/>
    </row>
    <row r="432" spans="1:9">
      <c r="A432" s="78"/>
      <c r="B432" s="79"/>
      <c r="C432" s="79"/>
      <c r="D432" s="79"/>
      <c r="E432" s="79"/>
      <c r="F432" s="79"/>
      <c r="G432" s="79"/>
      <c r="H432" s="79"/>
      <c r="I432" s="80"/>
    </row>
    <row r="433" spans="1:9">
      <c r="A433" s="78"/>
      <c r="B433" s="79"/>
      <c r="C433" s="79"/>
      <c r="D433" s="79"/>
      <c r="E433" s="79"/>
      <c r="F433" s="79"/>
      <c r="G433" s="79"/>
      <c r="H433" s="79"/>
      <c r="I433" s="80"/>
    </row>
    <row r="434" spans="1:9">
      <c r="A434" s="78"/>
      <c r="B434" s="79"/>
      <c r="C434" s="79"/>
      <c r="D434" s="79"/>
      <c r="E434" s="79"/>
      <c r="F434" s="79"/>
      <c r="G434" s="79"/>
      <c r="H434" s="79"/>
      <c r="I434" s="80"/>
    </row>
    <row r="435" spans="1:9">
      <c r="A435" s="78"/>
      <c r="B435" s="79"/>
      <c r="C435" s="79"/>
      <c r="D435" s="79"/>
      <c r="E435" s="79"/>
      <c r="F435" s="79"/>
      <c r="G435" s="79"/>
      <c r="H435" s="79"/>
      <c r="I435" s="80"/>
    </row>
    <row r="436" spans="1:9">
      <c r="A436" s="78"/>
      <c r="B436" s="79"/>
      <c r="C436" s="79"/>
      <c r="D436" s="79"/>
      <c r="E436" s="79"/>
      <c r="F436" s="79"/>
      <c r="G436" s="79"/>
      <c r="H436" s="79"/>
      <c r="I436" s="80"/>
    </row>
    <row r="437" spans="1:9">
      <c r="A437" s="78"/>
      <c r="B437" s="79"/>
      <c r="C437" s="79"/>
      <c r="D437" s="79"/>
      <c r="E437" s="79"/>
      <c r="F437" s="79"/>
      <c r="G437" s="79"/>
      <c r="H437" s="79"/>
      <c r="I437" s="80"/>
    </row>
    <row r="438" spans="1:9">
      <c r="A438" s="78"/>
      <c r="B438" s="79"/>
      <c r="C438" s="79"/>
      <c r="D438" s="79"/>
      <c r="E438" s="79"/>
      <c r="F438" s="79"/>
      <c r="G438" s="79"/>
      <c r="H438" s="79"/>
      <c r="I438" s="80"/>
    </row>
    <row r="439" spans="1:9">
      <c r="A439" s="78"/>
      <c r="B439" s="79"/>
      <c r="C439" s="79"/>
      <c r="D439" s="79"/>
      <c r="E439" s="79"/>
      <c r="F439" s="79"/>
      <c r="G439" s="79"/>
      <c r="H439" s="79"/>
      <c r="I439" s="80"/>
    </row>
    <row r="440" spans="1:9">
      <c r="A440" s="78"/>
      <c r="B440" s="79"/>
      <c r="C440" s="79"/>
      <c r="D440" s="79"/>
      <c r="E440" s="79"/>
      <c r="F440" s="79"/>
      <c r="G440" s="79"/>
      <c r="H440" s="79"/>
      <c r="I440" s="80"/>
    </row>
    <row r="441" spans="1:9">
      <c r="A441" s="78"/>
      <c r="B441" s="79"/>
      <c r="C441" s="79"/>
      <c r="D441" s="79"/>
      <c r="E441" s="79"/>
      <c r="F441" s="79"/>
      <c r="G441" s="79"/>
      <c r="H441" s="79"/>
      <c r="I441" s="80"/>
    </row>
    <row r="442" spans="1:9">
      <c r="A442" s="78"/>
      <c r="B442" s="79"/>
      <c r="C442" s="79"/>
      <c r="D442" s="79"/>
      <c r="E442" s="79"/>
      <c r="F442" s="79"/>
      <c r="G442" s="79"/>
      <c r="H442" s="79"/>
      <c r="I442" s="80"/>
    </row>
    <row r="443" spans="1:9">
      <c r="A443" s="78"/>
      <c r="B443" s="79"/>
      <c r="C443" s="79"/>
      <c r="D443" s="79"/>
      <c r="E443" s="79"/>
      <c r="F443" s="79"/>
      <c r="G443" s="79"/>
      <c r="H443" s="79"/>
      <c r="I443" s="80"/>
    </row>
    <row r="444" spans="1:9">
      <c r="A444" s="78"/>
      <c r="B444" s="79"/>
      <c r="C444" s="79"/>
      <c r="D444" s="79"/>
      <c r="E444" s="79"/>
      <c r="F444" s="79"/>
      <c r="G444" s="79"/>
      <c r="H444" s="79"/>
      <c r="I444" s="80"/>
    </row>
    <row r="445" spans="1:9">
      <c r="A445" s="78"/>
      <c r="B445" s="79"/>
      <c r="C445" s="79"/>
      <c r="D445" s="79"/>
      <c r="E445" s="79"/>
      <c r="F445" s="79"/>
      <c r="G445" s="79"/>
      <c r="H445" s="79"/>
      <c r="I445" s="80"/>
    </row>
    <row r="446" spans="1:9">
      <c r="A446" s="78"/>
      <c r="B446" s="79"/>
      <c r="C446" s="79"/>
      <c r="D446" s="79"/>
      <c r="E446" s="79"/>
      <c r="F446" s="79"/>
      <c r="G446" s="79"/>
      <c r="H446" s="79"/>
      <c r="I446" s="80"/>
    </row>
    <row r="447" spans="1:9">
      <c r="A447" s="78"/>
      <c r="B447" s="79"/>
      <c r="C447" s="79"/>
      <c r="D447" s="79"/>
      <c r="E447" s="79"/>
      <c r="F447" s="79"/>
      <c r="G447" s="79"/>
      <c r="H447" s="79"/>
      <c r="I447" s="80"/>
    </row>
    <row r="448" spans="1:9">
      <c r="A448" s="78"/>
      <c r="B448" s="79"/>
      <c r="C448" s="79"/>
      <c r="D448" s="79"/>
      <c r="E448" s="79"/>
      <c r="F448" s="79"/>
      <c r="G448" s="79"/>
      <c r="H448" s="79"/>
      <c r="I448" s="80"/>
    </row>
    <row r="449" spans="1:9">
      <c r="A449" s="78"/>
      <c r="B449" s="79"/>
      <c r="C449" s="79"/>
      <c r="D449" s="79"/>
      <c r="E449" s="79"/>
      <c r="F449" s="79"/>
      <c r="G449" s="79"/>
      <c r="H449" s="79"/>
      <c r="I449" s="80"/>
    </row>
    <row r="450" spans="1:9">
      <c r="A450" s="78"/>
      <c r="B450" s="79"/>
      <c r="C450" s="79"/>
      <c r="D450" s="79"/>
      <c r="E450" s="79"/>
      <c r="F450" s="79"/>
      <c r="G450" s="79"/>
      <c r="H450" s="79"/>
      <c r="I450" s="80"/>
    </row>
    <row r="451" spans="1:9">
      <c r="A451" s="78"/>
      <c r="B451" s="79"/>
      <c r="C451" s="79"/>
      <c r="D451" s="79"/>
      <c r="E451" s="79"/>
      <c r="F451" s="79"/>
      <c r="G451" s="79"/>
      <c r="H451" s="79"/>
      <c r="I451" s="80"/>
    </row>
    <row r="452" spans="1:9">
      <c r="A452" s="78"/>
      <c r="B452" s="79"/>
      <c r="C452" s="79"/>
      <c r="D452" s="79"/>
      <c r="E452" s="79"/>
      <c r="F452" s="79"/>
      <c r="G452" s="79"/>
      <c r="H452" s="79"/>
      <c r="I452" s="80"/>
    </row>
    <row r="453" spans="1:9">
      <c r="A453" s="78"/>
      <c r="B453" s="79"/>
      <c r="C453" s="79"/>
      <c r="D453" s="79"/>
      <c r="E453" s="79"/>
      <c r="F453" s="79"/>
      <c r="G453" s="79"/>
      <c r="H453" s="79"/>
      <c r="I453" s="80"/>
    </row>
    <row r="454" spans="1:9">
      <c r="A454" s="78"/>
      <c r="B454" s="79"/>
      <c r="C454" s="79"/>
      <c r="D454" s="79"/>
      <c r="E454" s="79"/>
      <c r="F454" s="79"/>
      <c r="G454" s="79"/>
      <c r="H454" s="79"/>
      <c r="I454" s="80"/>
    </row>
    <row r="455" spans="1:9">
      <c r="A455" s="78"/>
      <c r="B455" s="79"/>
      <c r="C455" s="79"/>
      <c r="D455" s="79"/>
      <c r="E455" s="79"/>
      <c r="F455" s="79"/>
      <c r="G455" s="79"/>
      <c r="H455" s="79"/>
      <c r="I455" s="80"/>
    </row>
    <row r="456" spans="1:9">
      <c r="A456" s="78"/>
      <c r="B456" s="79"/>
      <c r="C456" s="79"/>
      <c r="D456" s="79"/>
      <c r="E456" s="79"/>
      <c r="F456" s="79"/>
      <c r="G456" s="79"/>
      <c r="H456" s="79"/>
      <c r="I456" s="80"/>
    </row>
    <row r="457" spans="1:9">
      <c r="A457" s="78"/>
      <c r="B457" s="79"/>
      <c r="C457" s="79"/>
      <c r="D457" s="79"/>
      <c r="E457" s="79"/>
      <c r="F457" s="79"/>
      <c r="G457" s="79"/>
      <c r="H457" s="79"/>
      <c r="I457" s="80"/>
    </row>
    <row r="458" spans="1:9">
      <c r="A458" s="78"/>
      <c r="B458" s="79"/>
      <c r="C458" s="79"/>
      <c r="D458" s="79"/>
      <c r="E458" s="79"/>
      <c r="F458" s="79"/>
      <c r="G458" s="79"/>
      <c r="H458" s="79"/>
      <c r="I458" s="80"/>
    </row>
    <row r="459" spans="1:9">
      <c r="A459" s="78"/>
      <c r="B459" s="79"/>
      <c r="C459" s="79"/>
      <c r="D459" s="79"/>
      <c r="E459" s="79"/>
      <c r="F459" s="79"/>
      <c r="G459" s="79"/>
      <c r="H459" s="79"/>
      <c r="I459" s="80"/>
    </row>
    <row r="460" spans="1:9">
      <c r="A460" s="78"/>
      <c r="B460" s="79"/>
      <c r="C460" s="79"/>
      <c r="D460" s="79"/>
      <c r="E460" s="79"/>
      <c r="F460" s="79"/>
      <c r="G460" s="79"/>
      <c r="H460" s="79"/>
      <c r="I460" s="80"/>
    </row>
    <row r="461" spans="1:9">
      <c r="A461" s="78"/>
      <c r="B461" s="79"/>
      <c r="C461" s="79"/>
      <c r="D461" s="79"/>
      <c r="E461" s="79"/>
      <c r="F461" s="79"/>
      <c r="G461" s="79"/>
      <c r="H461" s="79"/>
      <c r="I461" s="80"/>
    </row>
    <row r="462" spans="1:9">
      <c r="A462" s="78"/>
      <c r="B462" s="79"/>
      <c r="C462" s="79"/>
      <c r="D462" s="79"/>
      <c r="E462" s="79"/>
      <c r="F462" s="79"/>
      <c r="G462" s="79"/>
      <c r="H462" s="79"/>
      <c r="I462" s="80"/>
    </row>
    <row r="463" spans="1:9">
      <c r="A463" s="78"/>
      <c r="B463" s="79"/>
      <c r="C463" s="79"/>
      <c r="D463" s="79"/>
      <c r="E463" s="79"/>
      <c r="F463" s="79"/>
      <c r="G463" s="79"/>
      <c r="H463" s="79"/>
      <c r="I463" s="80"/>
    </row>
    <row r="464" spans="1:9">
      <c r="A464" s="78"/>
      <c r="B464" s="79"/>
      <c r="C464" s="79"/>
      <c r="D464" s="79"/>
      <c r="E464" s="79"/>
      <c r="F464" s="79"/>
      <c r="G464" s="79"/>
      <c r="H464" s="79"/>
      <c r="I464" s="80"/>
    </row>
    <row r="465" spans="1:9">
      <c r="A465" s="78"/>
      <c r="B465" s="79"/>
      <c r="C465" s="79"/>
      <c r="D465" s="79"/>
      <c r="E465" s="79"/>
      <c r="F465" s="79"/>
      <c r="G465" s="79"/>
      <c r="H465" s="79"/>
      <c r="I465" s="80"/>
    </row>
    <row r="466" spans="1:9">
      <c r="A466" s="78"/>
      <c r="B466" s="79"/>
      <c r="C466" s="79"/>
      <c r="D466" s="79"/>
      <c r="E466" s="79"/>
      <c r="F466" s="79"/>
      <c r="G466" s="79"/>
      <c r="H466" s="79"/>
      <c r="I466" s="80"/>
    </row>
    <row r="467" spans="1:9">
      <c r="A467" s="78"/>
      <c r="B467" s="79"/>
      <c r="C467" s="79"/>
      <c r="D467" s="79"/>
      <c r="E467" s="79"/>
      <c r="F467" s="79"/>
      <c r="G467" s="79"/>
      <c r="H467" s="79"/>
      <c r="I467" s="80"/>
    </row>
    <row r="468" spans="1:9">
      <c r="A468" s="78"/>
      <c r="B468" s="79"/>
      <c r="C468" s="79"/>
      <c r="D468" s="79"/>
      <c r="E468" s="79"/>
      <c r="F468" s="79"/>
      <c r="G468" s="79"/>
      <c r="H468" s="79"/>
      <c r="I468" s="80"/>
    </row>
    <row r="469" spans="1:9">
      <c r="A469" s="78"/>
      <c r="B469" s="79"/>
      <c r="C469" s="79"/>
      <c r="D469" s="79"/>
      <c r="E469" s="79"/>
      <c r="F469" s="79"/>
      <c r="G469" s="79"/>
      <c r="H469" s="79"/>
      <c r="I469" s="80"/>
    </row>
    <row r="470" spans="1:9">
      <c r="A470" s="78"/>
      <c r="B470" s="79"/>
      <c r="C470" s="79"/>
      <c r="D470" s="79"/>
      <c r="E470" s="79"/>
      <c r="F470" s="79"/>
      <c r="G470" s="79"/>
      <c r="H470" s="79"/>
      <c r="I470" s="80"/>
    </row>
    <row r="471" spans="1:9">
      <c r="A471" s="78"/>
      <c r="B471" s="79"/>
      <c r="C471" s="79"/>
      <c r="D471" s="79"/>
      <c r="E471" s="79"/>
      <c r="F471" s="79"/>
      <c r="G471" s="79"/>
      <c r="H471" s="79"/>
      <c r="I471" s="80"/>
    </row>
    <row r="472" spans="1:9">
      <c r="A472" s="78"/>
      <c r="B472" s="79"/>
      <c r="C472" s="79"/>
      <c r="D472" s="79"/>
      <c r="E472" s="79"/>
      <c r="F472" s="79"/>
      <c r="G472" s="79"/>
      <c r="H472" s="79"/>
      <c r="I472" s="80"/>
    </row>
    <row r="473" spans="1:9">
      <c r="A473" s="78"/>
      <c r="B473" s="79"/>
      <c r="C473" s="79"/>
      <c r="D473" s="79"/>
      <c r="E473" s="79"/>
      <c r="F473" s="79"/>
      <c r="G473" s="79"/>
      <c r="H473" s="79"/>
      <c r="I473" s="80"/>
    </row>
    <row r="474" spans="1:9">
      <c r="A474" s="78"/>
      <c r="B474" s="79"/>
      <c r="C474" s="79"/>
      <c r="D474" s="79"/>
      <c r="E474" s="79"/>
      <c r="F474" s="79"/>
      <c r="G474" s="79"/>
      <c r="H474" s="79"/>
      <c r="I474" s="80"/>
    </row>
    <row r="475" spans="1:9">
      <c r="A475" s="78"/>
      <c r="B475" s="79"/>
      <c r="C475" s="79"/>
      <c r="D475" s="79"/>
      <c r="E475" s="79"/>
      <c r="F475" s="79"/>
      <c r="G475" s="79"/>
      <c r="H475" s="79"/>
      <c r="I475" s="80"/>
    </row>
    <row r="476" spans="1:9">
      <c r="A476" s="78"/>
      <c r="B476" s="79"/>
      <c r="C476" s="79"/>
      <c r="D476" s="79"/>
      <c r="E476" s="79"/>
      <c r="F476" s="79"/>
      <c r="G476" s="79"/>
      <c r="H476" s="79"/>
      <c r="I476" s="80"/>
    </row>
    <row r="477" spans="1:9">
      <c r="A477" s="78"/>
      <c r="B477" s="79"/>
      <c r="C477" s="79"/>
      <c r="D477" s="79"/>
      <c r="E477" s="79"/>
      <c r="F477" s="79"/>
      <c r="G477" s="79"/>
      <c r="H477" s="79"/>
      <c r="I477" s="80"/>
    </row>
    <row r="478" spans="1:9">
      <c r="A478" s="78"/>
      <c r="B478" s="79"/>
      <c r="C478" s="79"/>
      <c r="D478" s="79"/>
      <c r="E478" s="79"/>
      <c r="F478" s="79"/>
      <c r="G478" s="79"/>
      <c r="H478" s="79"/>
      <c r="I478" s="80"/>
    </row>
    <row r="479" spans="1:9">
      <c r="A479" s="78"/>
      <c r="B479" s="79"/>
      <c r="C479" s="79"/>
      <c r="D479" s="79"/>
      <c r="E479" s="79"/>
      <c r="F479" s="79"/>
      <c r="G479" s="79"/>
      <c r="H479" s="79"/>
      <c r="I479" s="80"/>
    </row>
    <row r="480" spans="1:9">
      <c r="A480" s="78"/>
      <c r="B480" s="79"/>
      <c r="C480" s="79"/>
      <c r="D480" s="79"/>
      <c r="E480" s="79"/>
      <c r="F480" s="79"/>
      <c r="G480" s="79"/>
      <c r="H480" s="79"/>
      <c r="I480" s="80"/>
    </row>
    <row r="481" spans="1:9">
      <c r="A481" s="78"/>
      <c r="B481" s="79"/>
      <c r="C481" s="79"/>
      <c r="D481" s="79"/>
      <c r="E481" s="79"/>
      <c r="F481" s="79"/>
      <c r="G481" s="79"/>
      <c r="H481" s="79"/>
      <c r="I481" s="80"/>
    </row>
    <row r="482" spans="1:9">
      <c r="A482" s="78"/>
      <c r="B482" s="79"/>
      <c r="C482" s="79"/>
      <c r="D482" s="79"/>
      <c r="E482" s="79"/>
      <c r="F482" s="79"/>
      <c r="G482" s="79"/>
      <c r="H482" s="79"/>
      <c r="I482" s="80"/>
    </row>
    <row r="483" spans="1:9">
      <c r="A483" s="78"/>
      <c r="B483" s="79"/>
      <c r="C483" s="79"/>
      <c r="D483" s="79"/>
      <c r="E483" s="79"/>
      <c r="F483" s="79"/>
      <c r="G483" s="79"/>
      <c r="H483" s="79"/>
      <c r="I483" s="80"/>
    </row>
    <row r="484" spans="1:9">
      <c r="A484" s="78"/>
      <c r="B484" s="79"/>
      <c r="C484" s="79"/>
      <c r="D484" s="79"/>
      <c r="E484" s="79"/>
      <c r="F484" s="79"/>
      <c r="G484" s="79"/>
      <c r="H484" s="79"/>
      <c r="I484" s="80"/>
    </row>
    <row r="485" spans="1:9">
      <c r="A485" s="78"/>
      <c r="B485" s="79"/>
      <c r="C485" s="79"/>
      <c r="D485" s="79"/>
      <c r="E485" s="79"/>
      <c r="F485" s="79"/>
      <c r="G485" s="79"/>
      <c r="H485" s="79"/>
      <c r="I485" s="80"/>
    </row>
    <row r="486" spans="1:9">
      <c r="A486" s="78"/>
      <c r="B486" s="79"/>
      <c r="C486" s="79"/>
      <c r="D486" s="79"/>
      <c r="E486" s="79"/>
      <c r="F486" s="79"/>
      <c r="G486" s="79"/>
      <c r="H486" s="79"/>
      <c r="I486" s="80"/>
    </row>
    <row r="487" spans="1:9">
      <c r="A487" s="78"/>
      <c r="B487" s="79"/>
      <c r="C487" s="79"/>
      <c r="D487" s="79"/>
      <c r="E487" s="79"/>
      <c r="F487" s="79"/>
      <c r="G487" s="79"/>
      <c r="H487" s="79"/>
      <c r="I487" s="80"/>
    </row>
    <row r="488" spans="1:9">
      <c r="A488" s="78"/>
      <c r="B488" s="79"/>
      <c r="C488" s="79"/>
      <c r="D488" s="79"/>
      <c r="E488" s="79"/>
      <c r="F488" s="79"/>
      <c r="G488" s="79"/>
      <c r="H488" s="79"/>
      <c r="I488" s="80"/>
    </row>
    <row r="489" spans="1:9">
      <c r="A489" s="78"/>
      <c r="B489" s="79"/>
      <c r="C489" s="79"/>
      <c r="D489" s="79"/>
      <c r="E489" s="79"/>
      <c r="F489" s="79"/>
      <c r="G489" s="79"/>
      <c r="H489" s="79"/>
      <c r="I489" s="80"/>
    </row>
    <row r="490" spans="1:9">
      <c r="A490" s="78"/>
      <c r="B490" s="79"/>
      <c r="C490" s="79"/>
      <c r="D490" s="79"/>
      <c r="E490" s="79"/>
      <c r="F490" s="79"/>
      <c r="G490" s="79"/>
      <c r="H490" s="79"/>
      <c r="I490" s="80"/>
    </row>
    <row r="491" spans="1:9">
      <c r="A491" s="78"/>
      <c r="B491" s="79"/>
      <c r="C491" s="79"/>
      <c r="D491" s="79"/>
      <c r="E491" s="79"/>
      <c r="F491" s="79"/>
      <c r="G491" s="79"/>
      <c r="H491" s="79"/>
      <c r="I491" s="80"/>
    </row>
    <row r="492" spans="1:9">
      <c r="A492" s="78"/>
      <c r="B492" s="79"/>
      <c r="C492" s="79"/>
      <c r="D492" s="79"/>
      <c r="E492" s="79"/>
      <c r="F492" s="79"/>
      <c r="G492" s="79"/>
      <c r="H492" s="79"/>
      <c r="I492" s="80"/>
    </row>
    <row r="493" spans="1:9">
      <c r="A493" s="78"/>
      <c r="B493" s="79"/>
      <c r="C493" s="79"/>
      <c r="D493" s="79"/>
      <c r="E493" s="79"/>
      <c r="F493" s="79"/>
      <c r="G493" s="79"/>
      <c r="H493" s="79"/>
      <c r="I493" s="80"/>
    </row>
    <row r="494" spans="1:9">
      <c r="A494" s="78"/>
      <c r="B494" s="79"/>
      <c r="C494" s="79"/>
      <c r="D494" s="79"/>
      <c r="E494" s="79"/>
      <c r="F494" s="79"/>
      <c r="G494" s="79"/>
      <c r="H494" s="79"/>
      <c r="I494" s="80"/>
    </row>
    <row r="495" spans="1:9">
      <c r="A495" s="78"/>
      <c r="B495" s="79"/>
      <c r="C495" s="79"/>
      <c r="D495" s="79"/>
      <c r="E495" s="79"/>
      <c r="F495" s="79"/>
      <c r="G495" s="79"/>
      <c r="H495" s="79"/>
      <c r="I495" s="80"/>
    </row>
    <row r="496" spans="1:9">
      <c r="A496" s="78"/>
      <c r="B496" s="79"/>
      <c r="C496" s="79"/>
      <c r="D496" s="79"/>
      <c r="E496" s="79"/>
      <c r="F496" s="79"/>
      <c r="G496" s="79"/>
      <c r="H496" s="79"/>
      <c r="I496" s="80"/>
    </row>
    <row r="497" spans="1:9">
      <c r="A497" s="78"/>
      <c r="B497" s="79"/>
      <c r="C497" s="79"/>
      <c r="D497" s="79"/>
      <c r="E497" s="79"/>
      <c r="F497" s="79"/>
      <c r="G497" s="79"/>
      <c r="H497" s="79"/>
      <c r="I497" s="80"/>
    </row>
    <row r="498" spans="1:9">
      <c r="A498" s="78"/>
      <c r="B498" s="79"/>
      <c r="C498" s="79"/>
      <c r="D498" s="79"/>
      <c r="E498" s="79"/>
      <c r="F498" s="79"/>
      <c r="G498" s="79"/>
      <c r="H498" s="79"/>
      <c r="I498" s="80"/>
    </row>
    <row r="499" spans="1:9">
      <c r="A499" s="78"/>
      <c r="B499" s="79"/>
      <c r="C499" s="79"/>
      <c r="D499" s="79"/>
      <c r="E499" s="79"/>
      <c r="F499" s="79"/>
      <c r="G499" s="79"/>
      <c r="H499" s="79"/>
      <c r="I499" s="80"/>
    </row>
    <row r="500" spans="1:9">
      <c r="A500" s="78"/>
      <c r="B500" s="79"/>
      <c r="C500" s="79"/>
      <c r="D500" s="79"/>
      <c r="E500" s="79"/>
      <c r="F500" s="79"/>
      <c r="G500" s="79"/>
      <c r="H500" s="79"/>
      <c r="I500" s="80"/>
    </row>
    <row r="501" spans="1:9">
      <c r="A501" s="78"/>
      <c r="B501" s="79"/>
      <c r="C501" s="79"/>
      <c r="D501" s="79"/>
      <c r="E501" s="79"/>
      <c r="F501" s="79"/>
      <c r="G501" s="79"/>
      <c r="H501" s="79"/>
      <c r="I501" s="80"/>
    </row>
    <row r="502" spans="1:9">
      <c r="A502" s="78"/>
      <c r="B502" s="79"/>
      <c r="C502" s="79"/>
      <c r="D502" s="79"/>
      <c r="E502" s="79"/>
      <c r="F502" s="79"/>
      <c r="G502" s="79"/>
      <c r="H502" s="79"/>
      <c r="I502" s="80"/>
    </row>
    <row r="503" spans="1:9">
      <c r="A503" s="78"/>
      <c r="B503" s="79"/>
      <c r="C503" s="79"/>
      <c r="D503" s="79"/>
      <c r="E503" s="79"/>
      <c r="F503" s="79"/>
      <c r="G503" s="79"/>
      <c r="H503" s="79"/>
      <c r="I503" s="80"/>
    </row>
    <row r="504" spans="1:9">
      <c r="A504" s="78"/>
      <c r="B504" s="79"/>
      <c r="C504" s="79"/>
      <c r="D504" s="79"/>
      <c r="E504" s="79"/>
      <c r="F504" s="79"/>
      <c r="G504" s="79"/>
      <c r="H504" s="79"/>
      <c r="I504" s="80"/>
    </row>
    <row r="505" spans="1:9">
      <c r="A505" s="78"/>
      <c r="B505" s="79"/>
      <c r="C505" s="79"/>
      <c r="D505" s="79"/>
      <c r="E505" s="79"/>
      <c r="F505" s="79"/>
      <c r="G505" s="79"/>
      <c r="H505" s="79"/>
      <c r="I505" s="80"/>
    </row>
    <row r="506" spans="1:9">
      <c r="A506" s="78"/>
      <c r="B506" s="79"/>
      <c r="C506" s="79"/>
      <c r="D506" s="79"/>
      <c r="E506" s="79"/>
      <c r="F506" s="79"/>
      <c r="G506" s="79"/>
      <c r="H506" s="79"/>
      <c r="I506" s="80"/>
    </row>
    <row r="507" spans="1:9">
      <c r="A507" s="78"/>
      <c r="B507" s="79"/>
      <c r="C507" s="79"/>
      <c r="D507" s="79"/>
      <c r="E507" s="79"/>
      <c r="F507" s="79"/>
      <c r="G507" s="79"/>
      <c r="H507" s="79"/>
      <c r="I507" s="80"/>
    </row>
    <row r="508" spans="1:9">
      <c r="A508" s="78"/>
      <c r="B508" s="79"/>
      <c r="C508" s="79"/>
      <c r="D508" s="79"/>
      <c r="E508" s="79"/>
      <c r="F508" s="79"/>
      <c r="G508" s="79"/>
      <c r="H508" s="79"/>
      <c r="I508" s="80"/>
    </row>
    <row r="509" spans="1:9">
      <c r="A509" s="78"/>
      <c r="B509" s="79"/>
      <c r="C509" s="79"/>
      <c r="D509" s="79"/>
      <c r="E509" s="79"/>
      <c r="F509" s="79"/>
      <c r="G509" s="79"/>
      <c r="H509" s="79"/>
      <c r="I509" s="80"/>
    </row>
    <row r="510" spans="1:9">
      <c r="A510" s="78"/>
      <c r="B510" s="79"/>
      <c r="C510" s="79"/>
      <c r="D510" s="79"/>
      <c r="E510" s="79"/>
      <c r="F510" s="79"/>
      <c r="G510" s="79"/>
      <c r="H510" s="79"/>
      <c r="I510" s="80"/>
    </row>
    <row r="511" spans="1:9">
      <c r="A511" s="78"/>
      <c r="B511" s="79"/>
      <c r="C511" s="79"/>
      <c r="D511" s="79"/>
      <c r="E511" s="79"/>
      <c r="F511" s="79"/>
      <c r="G511" s="79"/>
      <c r="H511" s="79"/>
      <c r="I511" s="80"/>
    </row>
    <row r="512" spans="1:9">
      <c r="A512" s="78"/>
      <c r="B512" s="79"/>
      <c r="C512" s="79"/>
      <c r="D512" s="79"/>
      <c r="E512" s="79"/>
      <c r="F512" s="79"/>
      <c r="G512" s="79"/>
      <c r="H512" s="79"/>
      <c r="I512" s="80"/>
    </row>
    <row r="513" spans="1:9">
      <c r="A513" s="78"/>
      <c r="B513" s="79"/>
      <c r="C513" s="79"/>
      <c r="D513" s="79"/>
      <c r="E513" s="79"/>
      <c r="F513" s="79"/>
      <c r="G513" s="79"/>
      <c r="H513" s="79"/>
      <c r="I513" s="80"/>
    </row>
    <row r="514" spans="1:9">
      <c r="A514" s="78"/>
      <c r="B514" s="79"/>
      <c r="C514" s="79"/>
      <c r="D514" s="79"/>
      <c r="E514" s="79"/>
      <c r="F514" s="79"/>
      <c r="G514" s="79"/>
      <c r="H514" s="79"/>
      <c r="I514" s="80"/>
    </row>
    <row r="515" spans="1:9">
      <c r="A515" s="78"/>
      <c r="B515" s="79"/>
      <c r="C515" s="79"/>
      <c r="D515" s="79"/>
      <c r="E515" s="79"/>
      <c r="F515" s="79"/>
      <c r="G515" s="79"/>
      <c r="H515" s="79"/>
      <c r="I515" s="80"/>
    </row>
    <row r="516" spans="1:9">
      <c r="A516" s="78"/>
      <c r="B516" s="79"/>
      <c r="C516" s="79"/>
      <c r="D516" s="79"/>
      <c r="E516" s="79"/>
      <c r="F516" s="79"/>
      <c r="G516" s="79"/>
      <c r="H516" s="79"/>
      <c r="I516" s="80"/>
    </row>
    <row r="517" spans="1:9">
      <c r="A517" s="78"/>
      <c r="B517" s="79"/>
      <c r="C517" s="79"/>
      <c r="D517" s="79"/>
      <c r="E517" s="79"/>
      <c r="F517" s="79"/>
      <c r="G517" s="79"/>
      <c r="H517" s="79"/>
      <c r="I517" s="80"/>
    </row>
    <row r="518" spans="1:9">
      <c r="A518" s="78"/>
      <c r="B518" s="79"/>
      <c r="C518" s="79"/>
      <c r="D518" s="79"/>
      <c r="E518" s="79"/>
      <c r="F518" s="79"/>
      <c r="G518" s="79"/>
      <c r="H518" s="79"/>
      <c r="I518" s="80"/>
    </row>
    <row r="519" spans="1:9">
      <c r="A519" s="78"/>
      <c r="B519" s="79"/>
      <c r="C519" s="79"/>
      <c r="D519" s="79"/>
      <c r="E519" s="79"/>
      <c r="F519" s="79"/>
      <c r="G519" s="79"/>
      <c r="H519" s="79"/>
      <c r="I519" s="80"/>
    </row>
    <row r="520" spans="1:9">
      <c r="A520" s="78"/>
      <c r="B520" s="79"/>
      <c r="C520" s="79"/>
      <c r="D520" s="79"/>
      <c r="E520" s="79"/>
      <c r="F520" s="79"/>
      <c r="G520" s="79"/>
      <c r="H520" s="79"/>
      <c r="I520" s="80"/>
    </row>
    <row r="521" spans="1:9">
      <c r="A521" s="78"/>
      <c r="B521" s="79"/>
      <c r="C521" s="79"/>
      <c r="D521" s="79"/>
      <c r="E521" s="79"/>
      <c r="F521" s="79"/>
      <c r="G521" s="79"/>
      <c r="H521" s="79"/>
      <c r="I521" s="80"/>
    </row>
    <row r="522" spans="1:9">
      <c r="A522" s="78"/>
      <c r="B522" s="79"/>
      <c r="C522" s="79"/>
      <c r="D522" s="79"/>
      <c r="E522" s="79"/>
      <c r="F522" s="79"/>
      <c r="G522" s="79"/>
      <c r="H522" s="79"/>
      <c r="I522" s="80"/>
    </row>
    <row r="523" spans="1:9">
      <c r="A523" s="78"/>
      <c r="B523" s="79"/>
      <c r="C523" s="79"/>
      <c r="D523" s="79"/>
      <c r="E523" s="79"/>
      <c r="F523" s="79"/>
      <c r="G523" s="79"/>
      <c r="H523" s="79"/>
      <c r="I523" s="80"/>
    </row>
    <row r="524" spans="1:9">
      <c r="A524" s="78"/>
      <c r="B524" s="79"/>
      <c r="C524" s="79"/>
      <c r="D524" s="79"/>
      <c r="E524" s="79"/>
      <c r="F524" s="79"/>
      <c r="G524" s="79"/>
      <c r="H524" s="79"/>
      <c r="I524" s="80"/>
    </row>
    <row r="525" spans="1:9">
      <c r="A525" s="78"/>
      <c r="B525" s="79"/>
      <c r="C525" s="79"/>
      <c r="D525" s="79"/>
      <c r="E525" s="79"/>
      <c r="F525" s="79"/>
      <c r="G525" s="79"/>
      <c r="H525" s="79"/>
      <c r="I525" s="80"/>
    </row>
    <row r="526" spans="1:9">
      <c r="A526" s="78"/>
      <c r="B526" s="79"/>
      <c r="C526" s="79"/>
      <c r="D526" s="79"/>
      <c r="E526" s="79"/>
      <c r="F526" s="79"/>
      <c r="G526" s="79"/>
      <c r="H526" s="79"/>
      <c r="I526" s="80"/>
    </row>
    <row r="527" spans="1:9">
      <c r="A527" s="78"/>
      <c r="B527" s="79"/>
      <c r="C527" s="79"/>
      <c r="D527" s="79"/>
      <c r="E527" s="79"/>
      <c r="F527" s="79"/>
      <c r="G527" s="79"/>
      <c r="H527" s="79"/>
      <c r="I527" s="80"/>
    </row>
    <row r="528" spans="1:9">
      <c r="A528" s="78"/>
      <c r="B528" s="79"/>
      <c r="C528" s="79"/>
      <c r="D528" s="79"/>
      <c r="E528" s="79"/>
      <c r="F528" s="79"/>
      <c r="G528" s="79"/>
      <c r="H528" s="79"/>
      <c r="I528" s="80"/>
    </row>
    <row r="529" spans="1:9">
      <c r="A529" s="78"/>
      <c r="B529" s="79"/>
      <c r="C529" s="79"/>
      <c r="D529" s="79"/>
      <c r="E529" s="79"/>
      <c r="F529" s="79"/>
      <c r="G529" s="79"/>
      <c r="H529" s="79"/>
      <c r="I529" s="80"/>
    </row>
    <row r="530" spans="1:9">
      <c r="A530" s="78"/>
      <c r="B530" s="79"/>
      <c r="C530" s="79"/>
      <c r="D530" s="79"/>
      <c r="E530" s="79"/>
      <c r="F530" s="79"/>
      <c r="G530" s="79"/>
      <c r="H530" s="79"/>
      <c r="I530" s="80"/>
    </row>
    <row r="531" spans="1:9">
      <c r="A531" s="78"/>
      <c r="B531" s="79"/>
      <c r="C531" s="79"/>
      <c r="D531" s="79"/>
      <c r="E531" s="79"/>
      <c r="F531" s="79"/>
      <c r="G531" s="79"/>
      <c r="H531" s="79"/>
      <c r="I531" s="80"/>
    </row>
    <row r="532" spans="1:9">
      <c r="A532" s="78"/>
      <c r="B532" s="79"/>
      <c r="C532" s="79"/>
      <c r="D532" s="79"/>
      <c r="E532" s="79"/>
      <c r="F532" s="79"/>
      <c r="G532" s="79"/>
      <c r="H532" s="79"/>
      <c r="I532" s="80"/>
    </row>
    <row r="533" spans="1:9">
      <c r="A533" s="78"/>
      <c r="B533" s="79"/>
      <c r="C533" s="79"/>
      <c r="D533" s="79"/>
      <c r="E533" s="79"/>
      <c r="F533" s="79"/>
      <c r="G533" s="79"/>
      <c r="H533" s="79"/>
      <c r="I533" s="80"/>
    </row>
    <row r="534" spans="1:9">
      <c r="A534" s="78"/>
      <c r="B534" s="79"/>
      <c r="C534" s="79"/>
      <c r="D534" s="79"/>
      <c r="E534" s="79"/>
      <c r="F534" s="79"/>
      <c r="G534" s="79"/>
      <c r="H534" s="79"/>
      <c r="I534" s="80"/>
    </row>
    <row r="535" spans="1:9">
      <c r="A535" s="78"/>
      <c r="B535" s="79"/>
      <c r="C535" s="79"/>
      <c r="D535" s="79"/>
      <c r="E535" s="79"/>
      <c r="F535" s="79"/>
      <c r="G535" s="79"/>
      <c r="H535" s="79"/>
      <c r="I535" s="80"/>
    </row>
    <row r="536" spans="1:9">
      <c r="A536" s="78"/>
      <c r="B536" s="79"/>
      <c r="C536" s="79"/>
      <c r="D536" s="79"/>
      <c r="E536" s="79"/>
      <c r="F536" s="79"/>
      <c r="G536" s="79"/>
      <c r="H536" s="79"/>
      <c r="I536" s="80"/>
    </row>
    <row r="537" spans="1:9">
      <c r="A537" s="78"/>
      <c r="B537" s="79"/>
      <c r="C537" s="79"/>
      <c r="D537" s="79"/>
      <c r="E537" s="79"/>
      <c r="F537" s="79"/>
      <c r="G537" s="79"/>
      <c r="H537" s="79"/>
      <c r="I537" s="80"/>
    </row>
    <row r="538" spans="1:9">
      <c r="A538" s="78"/>
      <c r="B538" s="79"/>
      <c r="C538" s="79"/>
      <c r="D538" s="79"/>
      <c r="E538" s="79"/>
      <c r="F538" s="79"/>
      <c r="G538" s="79"/>
      <c r="H538" s="79"/>
      <c r="I538" s="80"/>
    </row>
    <row r="539" spans="1:9">
      <c r="A539" s="78"/>
      <c r="B539" s="79"/>
      <c r="C539" s="79"/>
      <c r="D539" s="79"/>
      <c r="E539" s="79"/>
      <c r="F539" s="79"/>
      <c r="G539" s="79"/>
      <c r="H539" s="79"/>
      <c r="I539" s="80"/>
    </row>
    <row r="540" spans="1:9">
      <c r="A540" s="78"/>
      <c r="B540" s="79"/>
      <c r="C540" s="79"/>
      <c r="D540" s="79"/>
      <c r="E540" s="79"/>
      <c r="F540" s="79"/>
      <c r="G540" s="79"/>
      <c r="H540" s="79"/>
      <c r="I540" s="80"/>
    </row>
    <row r="541" spans="1:9">
      <c r="A541" s="78"/>
      <c r="B541" s="79"/>
      <c r="C541" s="79"/>
      <c r="D541" s="79"/>
      <c r="E541" s="79"/>
      <c r="F541" s="79"/>
      <c r="G541" s="79"/>
      <c r="H541" s="79"/>
      <c r="I541" s="80"/>
    </row>
    <row r="542" spans="1:9">
      <c r="A542" s="78"/>
      <c r="B542" s="79"/>
      <c r="C542" s="79"/>
      <c r="D542" s="79"/>
      <c r="E542" s="79"/>
      <c r="F542" s="79"/>
      <c r="G542" s="79"/>
      <c r="H542" s="79"/>
      <c r="I542" s="80"/>
    </row>
    <row r="543" spans="1:9">
      <c r="A543" s="78"/>
      <c r="B543" s="79"/>
      <c r="C543" s="79"/>
      <c r="D543" s="79"/>
      <c r="E543" s="79"/>
      <c r="F543" s="79"/>
      <c r="G543" s="79"/>
      <c r="H543" s="79"/>
      <c r="I543" s="80"/>
    </row>
    <row r="544" spans="1:9">
      <c r="A544" s="78"/>
      <c r="B544" s="79"/>
      <c r="C544" s="79"/>
      <c r="D544" s="79"/>
      <c r="E544" s="79"/>
      <c r="F544" s="79"/>
      <c r="G544" s="79"/>
      <c r="H544" s="79"/>
      <c r="I544" s="80"/>
    </row>
    <row r="545" spans="1:9">
      <c r="A545" s="78"/>
      <c r="B545" s="79"/>
      <c r="C545" s="79"/>
      <c r="D545" s="79"/>
      <c r="E545" s="79"/>
      <c r="F545" s="79"/>
      <c r="G545" s="79"/>
      <c r="H545" s="79"/>
      <c r="I545" s="80"/>
    </row>
    <row r="546" spans="1:9">
      <c r="A546" s="78"/>
      <c r="B546" s="79"/>
      <c r="C546" s="79"/>
      <c r="D546" s="79"/>
      <c r="E546" s="79"/>
      <c r="F546" s="79"/>
      <c r="G546" s="79"/>
      <c r="H546" s="79"/>
      <c r="I546" s="80"/>
    </row>
    <row r="547" spans="1:9">
      <c r="A547" s="78"/>
      <c r="B547" s="79"/>
      <c r="C547" s="79"/>
      <c r="D547" s="79"/>
      <c r="E547" s="79"/>
      <c r="F547" s="79"/>
      <c r="G547" s="79"/>
      <c r="H547" s="79"/>
      <c r="I547" s="80"/>
    </row>
    <row r="548" spans="1:9">
      <c r="A548" s="78"/>
      <c r="B548" s="79"/>
      <c r="C548" s="79"/>
      <c r="D548" s="79"/>
      <c r="E548" s="79"/>
      <c r="F548" s="79"/>
      <c r="G548" s="79"/>
      <c r="H548" s="79"/>
      <c r="I548" s="80"/>
    </row>
    <row r="549" spans="1:9">
      <c r="A549" s="78"/>
      <c r="B549" s="79"/>
      <c r="C549" s="79"/>
      <c r="D549" s="79"/>
      <c r="E549" s="79"/>
      <c r="F549" s="79"/>
      <c r="G549" s="79"/>
      <c r="H549" s="79"/>
      <c r="I549" s="80"/>
    </row>
    <row r="550" spans="1:9">
      <c r="A550" s="78"/>
      <c r="B550" s="79"/>
      <c r="C550" s="79"/>
      <c r="D550" s="79"/>
      <c r="E550" s="79"/>
      <c r="F550" s="79"/>
      <c r="G550" s="79"/>
      <c r="H550" s="79"/>
      <c r="I550" s="80"/>
    </row>
    <row r="551" spans="1:9">
      <c r="A551" s="78"/>
      <c r="B551" s="79"/>
      <c r="C551" s="79"/>
      <c r="D551" s="79"/>
      <c r="E551" s="79"/>
      <c r="F551" s="79"/>
      <c r="G551" s="79"/>
      <c r="H551" s="79"/>
      <c r="I551" s="80"/>
    </row>
    <row r="552" spans="1:9">
      <c r="A552" s="78"/>
      <c r="B552" s="79"/>
      <c r="C552" s="79"/>
      <c r="D552" s="79"/>
      <c r="E552" s="79"/>
      <c r="F552" s="79"/>
      <c r="G552" s="79"/>
      <c r="H552" s="79"/>
      <c r="I552" s="80"/>
    </row>
    <row r="553" spans="1:9">
      <c r="A553" s="78"/>
      <c r="B553" s="79"/>
      <c r="C553" s="79"/>
      <c r="D553" s="79"/>
      <c r="E553" s="79"/>
      <c r="F553" s="79"/>
      <c r="G553" s="79"/>
      <c r="H553" s="79"/>
      <c r="I553" s="80"/>
    </row>
    <row r="554" spans="1:9">
      <c r="A554" s="78"/>
      <c r="B554" s="79"/>
      <c r="C554" s="79"/>
      <c r="D554" s="79"/>
      <c r="E554" s="79"/>
      <c r="F554" s="79"/>
      <c r="G554" s="79"/>
      <c r="H554" s="79"/>
      <c r="I554" s="80"/>
    </row>
    <row r="555" spans="1:9">
      <c r="A555" s="78"/>
      <c r="B555" s="79"/>
      <c r="C555" s="79"/>
      <c r="D555" s="79"/>
      <c r="E555" s="79"/>
      <c r="F555" s="79"/>
      <c r="G555" s="79"/>
      <c r="H555" s="79"/>
      <c r="I555" s="80"/>
    </row>
    <row r="556" spans="1:9">
      <c r="A556" s="78"/>
      <c r="B556" s="79"/>
      <c r="C556" s="79"/>
      <c r="D556" s="79"/>
      <c r="E556" s="79"/>
      <c r="F556" s="79"/>
      <c r="G556" s="79"/>
      <c r="H556" s="79"/>
      <c r="I556" s="80"/>
    </row>
    <row r="557" spans="1:9">
      <c r="A557" s="78"/>
      <c r="B557" s="79"/>
      <c r="C557" s="79"/>
      <c r="D557" s="79"/>
      <c r="E557" s="79"/>
      <c r="F557" s="79"/>
      <c r="G557" s="79"/>
      <c r="H557" s="79"/>
      <c r="I557" s="80"/>
    </row>
    <row r="558" spans="1:9">
      <c r="A558" s="78"/>
      <c r="B558" s="79"/>
      <c r="C558" s="79"/>
      <c r="D558" s="79"/>
      <c r="E558" s="79"/>
      <c r="F558" s="79"/>
      <c r="G558" s="79"/>
      <c r="H558" s="79"/>
      <c r="I558" s="80"/>
    </row>
    <row r="559" spans="1:9">
      <c r="A559" s="78"/>
      <c r="B559" s="79"/>
      <c r="C559" s="79"/>
      <c r="D559" s="79"/>
      <c r="E559" s="79"/>
      <c r="F559" s="79"/>
      <c r="G559" s="79"/>
      <c r="H559" s="79"/>
      <c r="I559" s="80"/>
    </row>
    <row r="560" spans="1:9">
      <c r="A560" s="78"/>
      <c r="B560" s="79"/>
      <c r="C560" s="79"/>
      <c r="D560" s="79"/>
      <c r="E560" s="79"/>
      <c r="F560" s="79"/>
      <c r="G560" s="79"/>
      <c r="H560" s="79"/>
      <c r="I560" s="80"/>
    </row>
    <row r="561" spans="1:9">
      <c r="A561" s="78"/>
      <c r="B561" s="79"/>
      <c r="C561" s="79"/>
      <c r="D561" s="79"/>
      <c r="E561" s="79"/>
      <c r="F561" s="79"/>
      <c r="G561" s="79"/>
      <c r="H561" s="79"/>
      <c r="I561" s="80"/>
    </row>
    <row r="562" spans="1:9">
      <c r="A562" s="78"/>
      <c r="B562" s="79"/>
      <c r="C562" s="79"/>
      <c r="D562" s="79"/>
      <c r="E562" s="79"/>
      <c r="F562" s="79"/>
      <c r="G562" s="79"/>
      <c r="H562" s="79"/>
      <c r="I562" s="80"/>
    </row>
    <row r="563" spans="1:9">
      <c r="A563" s="78"/>
      <c r="B563" s="79"/>
      <c r="C563" s="79"/>
      <c r="D563" s="79"/>
      <c r="E563" s="79"/>
      <c r="F563" s="79"/>
      <c r="G563" s="79"/>
      <c r="H563" s="79"/>
      <c r="I563" s="80"/>
    </row>
    <row r="564" spans="1:9">
      <c r="A564" s="78"/>
      <c r="B564" s="79"/>
      <c r="C564" s="79"/>
      <c r="D564" s="79"/>
      <c r="E564" s="79"/>
      <c r="F564" s="79"/>
      <c r="G564" s="79"/>
      <c r="H564" s="79"/>
      <c r="I564" s="80"/>
    </row>
    <row r="565" spans="1:9">
      <c r="A565" s="78"/>
      <c r="B565" s="79"/>
      <c r="C565" s="79"/>
      <c r="D565" s="79"/>
      <c r="E565" s="79"/>
      <c r="F565" s="79"/>
      <c r="G565" s="79"/>
      <c r="H565" s="79"/>
      <c r="I565" s="80"/>
    </row>
    <row r="566" spans="1:9">
      <c r="A566" s="78"/>
      <c r="B566" s="79"/>
      <c r="C566" s="79"/>
      <c r="D566" s="79"/>
      <c r="E566" s="79"/>
      <c r="F566" s="79"/>
      <c r="G566" s="79"/>
      <c r="H566" s="79"/>
      <c r="I566" s="80"/>
    </row>
    <row r="567" spans="1:9">
      <c r="A567" s="78"/>
      <c r="B567" s="79"/>
      <c r="C567" s="79"/>
      <c r="D567" s="79"/>
      <c r="E567" s="79"/>
      <c r="F567" s="79"/>
      <c r="G567" s="79"/>
      <c r="H567" s="79"/>
      <c r="I567" s="80"/>
    </row>
    <row r="568" spans="1:9">
      <c r="A568" s="78"/>
      <c r="B568" s="79"/>
      <c r="C568" s="79"/>
      <c r="D568" s="79"/>
      <c r="E568" s="79"/>
      <c r="F568" s="79"/>
      <c r="G568" s="79"/>
      <c r="H568" s="79"/>
      <c r="I568" s="80"/>
    </row>
    <row r="569" spans="1:9">
      <c r="A569" s="78"/>
      <c r="B569" s="79"/>
      <c r="C569" s="79"/>
      <c r="D569" s="79"/>
      <c r="E569" s="79"/>
      <c r="F569" s="79"/>
      <c r="G569" s="79"/>
      <c r="H569" s="79"/>
      <c r="I569" s="80"/>
    </row>
    <row r="570" spans="1:9">
      <c r="A570" s="78"/>
      <c r="B570" s="79"/>
      <c r="C570" s="79"/>
      <c r="D570" s="79"/>
      <c r="E570" s="79"/>
      <c r="F570" s="79"/>
      <c r="G570" s="79"/>
      <c r="H570" s="79"/>
      <c r="I570" s="80"/>
    </row>
    <row r="571" spans="1:9">
      <c r="A571" s="78"/>
      <c r="B571" s="79"/>
      <c r="C571" s="79"/>
      <c r="D571" s="79"/>
      <c r="E571" s="79"/>
      <c r="F571" s="79"/>
      <c r="G571" s="79"/>
      <c r="H571" s="79"/>
      <c r="I571" s="80"/>
    </row>
    <row r="572" spans="1:9">
      <c r="A572" s="78"/>
      <c r="B572" s="79"/>
      <c r="C572" s="79"/>
      <c r="D572" s="79"/>
      <c r="E572" s="79"/>
      <c r="F572" s="79"/>
      <c r="G572" s="79"/>
      <c r="H572" s="79"/>
      <c r="I572" s="80"/>
    </row>
    <row r="573" spans="1:9">
      <c r="A573" s="78"/>
      <c r="B573" s="79"/>
      <c r="C573" s="79"/>
      <c r="D573" s="79"/>
      <c r="E573" s="79"/>
      <c r="F573" s="79"/>
      <c r="G573" s="79"/>
      <c r="H573" s="79"/>
      <c r="I573" s="80"/>
    </row>
    <row r="574" spans="1:9">
      <c r="A574" s="78"/>
      <c r="B574" s="79"/>
      <c r="C574" s="79"/>
      <c r="D574" s="79"/>
      <c r="E574" s="79"/>
      <c r="F574" s="79"/>
      <c r="G574" s="79"/>
      <c r="H574" s="79"/>
      <c r="I574" s="80"/>
    </row>
    <row r="575" spans="1:9">
      <c r="A575" s="78"/>
      <c r="B575" s="79"/>
      <c r="C575" s="79"/>
      <c r="D575" s="79"/>
      <c r="E575" s="79"/>
      <c r="F575" s="79"/>
      <c r="G575" s="79"/>
      <c r="H575" s="79"/>
      <c r="I575" s="80"/>
    </row>
    <row r="576" spans="1:9">
      <c r="A576" s="78"/>
      <c r="B576" s="79"/>
      <c r="C576" s="79"/>
      <c r="D576" s="79"/>
      <c r="E576" s="79"/>
      <c r="F576" s="79"/>
      <c r="G576" s="79"/>
      <c r="H576" s="79"/>
      <c r="I576" s="80"/>
    </row>
    <row r="577" spans="1:9">
      <c r="A577" s="78"/>
      <c r="B577" s="79"/>
      <c r="C577" s="79"/>
      <c r="D577" s="79"/>
      <c r="E577" s="79"/>
      <c r="F577" s="79"/>
      <c r="G577" s="79"/>
      <c r="H577" s="79"/>
      <c r="I577" s="80"/>
    </row>
    <row r="578" spans="1:9">
      <c r="A578" s="78"/>
      <c r="B578" s="79"/>
      <c r="C578" s="79"/>
      <c r="D578" s="79"/>
      <c r="E578" s="79"/>
      <c r="F578" s="79"/>
      <c r="G578" s="79"/>
      <c r="H578" s="79"/>
      <c r="I578" s="80"/>
    </row>
    <row r="579" spans="1:9">
      <c r="A579" s="78"/>
      <c r="B579" s="79"/>
      <c r="C579" s="79"/>
      <c r="D579" s="79"/>
      <c r="E579" s="79"/>
      <c r="F579" s="79"/>
      <c r="G579" s="79"/>
      <c r="H579" s="79"/>
      <c r="I579" s="80"/>
    </row>
    <row r="580" spans="1:9">
      <c r="A580" s="78"/>
      <c r="B580" s="79"/>
      <c r="C580" s="79"/>
      <c r="D580" s="79"/>
      <c r="E580" s="79"/>
      <c r="F580" s="79"/>
      <c r="G580" s="79"/>
      <c r="H580" s="79"/>
      <c r="I580" s="80"/>
    </row>
    <row r="581" spans="1:9">
      <c r="A581" s="78"/>
      <c r="B581" s="79"/>
      <c r="C581" s="79"/>
      <c r="D581" s="79"/>
      <c r="E581" s="79"/>
      <c r="F581" s="79"/>
      <c r="G581" s="79"/>
      <c r="H581" s="79"/>
      <c r="I581" s="80"/>
    </row>
    <row r="582" spans="1:9">
      <c r="A582" s="78"/>
      <c r="B582" s="79"/>
      <c r="C582" s="79"/>
      <c r="D582" s="79"/>
      <c r="E582" s="79"/>
      <c r="F582" s="79"/>
      <c r="G582" s="79"/>
      <c r="H582" s="79"/>
      <c r="I582" s="80"/>
    </row>
    <row r="583" spans="1:9">
      <c r="A583" s="78"/>
      <c r="B583" s="79"/>
      <c r="C583" s="79"/>
      <c r="D583" s="79"/>
      <c r="E583" s="79"/>
      <c r="F583" s="79"/>
      <c r="G583" s="79"/>
      <c r="H583" s="79"/>
      <c r="I583" s="80"/>
    </row>
    <row r="584" spans="1:9">
      <c r="A584" s="78"/>
      <c r="B584" s="79"/>
      <c r="C584" s="79"/>
      <c r="D584" s="79"/>
      <c r="E584" s="79"/>
      <c r="F584" s="79"/>
      <c r="G584" s="79"/>
      <c r="H584" s="79"/>
      <c r="I584" s="80"/>
    </row>
    <row r="585" spans="1:9">
      <c r="A585" s="78"/>
      <c r="B585" s="79"/>
      <c r="C585" s="79"/>
      <c r="D585" s="79"/>
      <c r="E585" s="79"/>
      <c r="F585" s="79"/>
      <c r="G585" s="79"/>
      <c r="H585" s="79"/>
      <c r="I585" s="80"/>
    </row>
    <row r="586" spans="1:9">
      <c r="A586" s="78"/>
      <c r="B586" s="79"/>
      <c r="C586" s="79"/>
      <c r="D586" s="79"/>
      <c r="E586" s="79"/>
      <c r="F586" s="79"/>
      <c r="G586" s="79"/>
      <c r="H586" s="79"/>
      <c r="I586" s="80"/>
    </row>
    <row r="587" spans="1:9">
      <c r="A587" s="78"/>
      <c r="B587" s="79"/>
      <c r="C587" s="79"/>
      <c r="D587" s="79"/>
      <c r="E587" s="79"/>
      <c r="F587" s="79"/>
      <c r="G587" s="79"/>
      <c r="H587" s="79"/>
      <c r="I587" s="80"/>
    </row>
    <row r="588" spans="1:9">
      <c r="A588" s="78"/>
      <c r="B588" s="79"/>
      <c r="C588" s="79"/>
      <c r="D588" s="79"/>
      <c r="E588" s="79"/>
      <c r="F588" s="79"/>
      <c r="G588" s="79"/>
      <c r="H588" s="79"/>
      <c r="I588" s="80"/>
    </row>
    <row r="589" spans="1:9">
      <c r="A589" s="78"/>
      <c r="B589" s="79"/>
      <c r="C589" s="79"/>
      <c r="D589" s="79"/>
      <c r="E589" s="79"/>
      <c r="F589" s="79"/>
      <c r="G589" s="79"/>
      <c r="H589" s="79"/>
      <c r="I589" s="80"/>
    </row>
    <row r="590" spans="1:9">
      <c r="A590" s="78"/>
      <c r="B590" s="79"/>
      <c r="C590" s="79"/>
      <c r="D590" s="79"/>
      <c r="E590" s="79"/>
      <c r="F590" s="79"/>
      <c r="G590" s="79"/>
      <c r="H590" s="79"/>
      <c r="I590" s="80"/>
    </row>
    <row r="591" spans="1:9">
      <c r="A591" s="78"/>
      <c r="B591" s="79"/>
      <c r="C591" s="79"/>
      <c r="D591" s="79"/>
      <c r="E591" s="79"/>
      <c r="F591" s="79"/>
      <c r="G591" s="79"/>
      <c r="H591" s="79"/>
      <c r="I591" s="80"/>
    </row>
    <row r="592" spans="1:9">
      <c r="A592" s="78"/>
      <c r="B592" s="79"/>
      <c r="C592" s="79"/>
      <c r="D592" s="79"/>
      <c r="E592" s="79"/>
      <c r="F592" s="79"/>
      <c r="G592" s="79"/>
      <c r="H592" s="79"/>
      <c r="I592" s="80"/>
    </row>
    <row r="593" spans="1:9">
      <c r="A593" s="78"/>
      <c r="B593" s="79"/>
      <c r="C593" s="79"/>
      <c r="D593" s="79"/>
      <c r="E593" s="79"/>
      <c r="F593" s="79"/>
      <c r="G593" s="79"/>
      <c r="H593" s="79"/>
      <c r="I593" s="80"/>
    </row>
    <row r="594" spans="1:9">
      <c r="A594" s="78"/>
      <c r="B594" s="79"/>
      <c r="C594" s="79"/>
      <c r="D594" s="79"/>
      <c r="E594" s="79"/>
      <c r="F594" s="79"/>
      <c r="G594" s="79"/>
      <c r="H594" s="79"/>
      <c r="I594" s="80"/>
    </row>
    <row r="595" spans="1:9">
      <c r="A595" s="78"/>
      <c r="B595" s="79"/>
      <c r="C595" s="79"/>
      <c r="D595" s="79"/>
      <c r="E595" s="79"/>
      <c r="F595" s="79"/>
      <c r="G595" s="79"/>
      <c r="H595" s="79"/>
      <c r="I595" s="80"/>
    </row>
    <row r="596" spans="1:9">
      <c r="A596" s="78"/>
      <c r="B596" s="79"/>
      <c r="C596" s="79"/>
      <c r="D596" s="79"/>
      <c r="E596" s="79"/>
      <c r="F596" s="79"/>
      <c r="G596" s="79"/>
      <c r="H596" s="79"/>
      <c r="I596" s="80"/>
    </row>
    <row r="597" spans="1:9">
      <c r="A597" s="78"/>
      <c r="B597" s="79"/>
      <c r="C597" s="79"/>
      <c r="D597" s="79"/>
      <c r="E597" s="79"/>
      <c r="F597" s="79"/>
      <c r="G597" s="79"/>
      <c r="H597" s="79"/>
      <c r="I597" s="80"/>
    </row>
    <row r="598" spans="1:9">
      <c r="A598" s="78"/>
      <c r="B598" s="79"/>
      <c r="C598" s="79"/>
      <c r="D598" s="79"/>
      <c r="E598" s="79"/>
      <c r="F598" s="79"/>
      <c r="G598" s="79"/>
      <c r="H598" s="79"/>
      <c r="I598" s="80"/>
    </row>
    <row r="599" spans="1:9">
      <c r="A599" s="78"/>
      <c r="B599" s="79"/>
      <c r="C599" s="79"/>
      <c r="D599" s="79"/>
      <c r="E599" s="79"/>
      <c r="F599" s="79"/>
      <c r="G599" s="79"/>
      <c r="H599" s="79"/>
      <c r="I599" s="80"/>
    </row>
    <row r="600" spans="1:9">
      <c r="A600" s="78"/>
      <c r="B600" s="79"/>
      <c r="C600" s="79"/>
      <c r="D600" s="79"/>
      <c r="E600" s="79"/>
      <c r="F600" s="79"/>
      <c r="G600" s="79"/>
      <c r="H600" s="79"/>
      <c r="I600" s="80"/>
    </row>
    <row r="601" spans="1:9">
      <c r="A601" s="78"/>
      <c r="B601" s="79"/>
      <c r="C601" s="79"/>
      <c r="D601" s="79"/>
      <c r="E601" s="79"/>
      <c r="F601" s="79"/>
      <c r="G601" s="79"/>
      <c r="H601" s="79"/>
      <c r="I601" s="80"/>
    </row>
    <row r="602" spans="1:9">
      <c r="A602" s="78"/>
      <c r="B602" s="79"/>
      <c r="C602" s="79"/>
      <c r="D602" s="79"/>
      <c r="E602" s="79"/>
      <c r="F602" s="79"/>
      <c r="G602" s="79"/>
      <c r="H602" s="79"/>
      <c r="I602" s="80"/>
    </row>
    <row r="603" spans="1:9">
      <c r="A603" s="78"/>
      <c r="B603" s="79"/>
      <c r="C603" s="79"/>
      <c r="D603" s="79"/>
      <c r="E603" s="79"/>
      <c r="F603" s="79"/>
      <c r="G603" s="79"/>
      <c r="H603" s="79"/>
      <c r="I603" s="80"/>
    </row>
    <row r="604" spans="1:9">
      <c r="A604" s="78"/>
      <c r="B604" s="79"/>
      <c r="C604" s="79"/>
      <c r="D604" s="79"/>
      <c r="E604" s="79"/>
      <c r="F604" s="79"/>
      <c r="G604" s="79"/>
      <c r="H604" s="79"/>
      <c r="I604" s="80"/>
    </row>
    <row r="605" spans="1:9">
      <c r="A605" s="78"/>
      <c r="B605" s="79"/>
      <c r="C605" s="79"/>
      <c r="D605" s="79"/>
      <c r="E605" s="79"/>
      <c r="F605" s="79"/>
      <c r="G605" s="79"/>
      <c r="H605" s="79"/>
      <c r="I605" s="80"/>
    </row>
    <row r="606" spans="1:9">
      <c r="A606" s="78"/>
      <c r="B606" s="79"/>
      <c r="C606" s="79"/>
      <c r="D606" s="79"/>
      <c r="E606" s="79"/>
      <c r="F606" s="79"/>
      <c r="G606" s="79"/>
      <c r="H606" s="79"/>
      <c r="I606" s="80"/>
    </row>
    <row r="607" spans="1:9">
      <c r="A607" s="78"/>
      <c r="B607" s="79"/>
      <c r="C607" s="79"/>
      <c r="D607" s="79"/>
      <c r="E607" s="79"/>
      <c r="F607" s="79"/>
      <c r="G607" s="79"/>
      <c r="H607" s="79"/>
      <c r="I607" s="80"/>
    </row>
    <row r="608" spans="1:9">
      <c r="A608" s="78"/>
      <c r="B608" s="79"/>
      <c r="C608" s="79"/>
      <c r="D608" s="79"/>
      <c r="E608" s="79"/>
      <c r="F608" s="79"/>
      <c r="G608" s="79"/>
      <c r="H608" s="79"/>
      <c r="I608" s="80"/>
    </row>
    <row r="609" spans="1:9">
      <c r="A609" s="78"/>
      <c r="B609" s="79"/>
      <c r="C609" s="79"/>
      <c r="D609" s="79"/>
      <c r="E609" s="79"/>
      <c r="F609" s="79"/>
      <c r="G609" s="79"/>
      <c r="H609" s="79"/>
      <c r="I609" s="80"/>
    </row>
    <row r="610" spans="1:9">
      <c r="A610" s="78"/>
      <c r="B610" s="79"/>
      <c r="C610" s="79"/>
      <c r="D610" s="79"/>
      <c r="E610" s="79"/>
      <c r="F610" s="79"/>
      <c r="G610" s="79"/>
      <c r="H610" s="79"/>
      <c r="I610" s="80"/>
    </row>
    <row r="611" spans="1:9">
      <c r="A611" s="78"/>
      <c r="B611" s="79"/>
      <c r="C611" s="79"/>
      <c r="D611" s="79"/>
      <c r="E611" s="79"/>
      <c r="F611" s="79"/>
      <c r="G611" s="79"/>
      <c r="H611" s="79"/>
      <c r="I611" s="80"/>
    </row>
    <row r="612" spans="1:9">
      <c r="A612" s="78"/>
      <c r="B612" s="79"/>
      <c r="C612" s="79"/>
      <c r="D612" s="79"/>
      <c r="E612" s="79"/>
      <c r="F612" s="79"/>
      <c r="G612" s="79"/>
      <c r="H612" s="79"/>
      <c r="I612" s="80"/>
    </row>
    <row r="613" spans="1:9">
      <c r="A613" s="78"/>
      <c r="B613" s="79"/>
      <c r="C613" s="79"/>
      <c r="D613" s="79"/>
      <c r="E613" s="79"/>
      <c r="F613" s="79"/>
      <c r="G613" s="79"/>
      <c r="H613" s="79"/>
      <c r="I613" s="80"/>
    </row>
    <row r="614" spans="1:9">
      <c r="A614" s="78"/>
      <c r="B614" s="79"/>
      <c r="C614" s="79"/>
      <c r="D614" s="79"/>
      <c r="E614" s="79"/>
      <c r="F614" s="79"/>
      <c r="G614" s="79"/>
      <c r="H614" s="79"/>
      <c r="I614" s="80"/>
    </row>
    <row r="615" spans="1:9">
      <c r="A615" s="78"/>
      <c r="B615" s="79"/>
      <c r="C615" s="79"/>
      <c r="D615" s="79"/>
      <c r="E615" s="79"/>
      <c r="F615" s="79"/>
      <c r="G615" s="79"/>
      <c r="H615" s="79"/>
      <c r="I615" s="80"/>
    </row>
    <row r="616" spans="1:9">
      <c r="A616" s="78"/>
      <c r="B616" s="79"/>
      <c r="C616" s="79"/>
      <c r="D616" s="79"/>
      <c r="E616" s="79"/>
      <c r="F616" s="79"/>
      <c r="G616" s="79"/>
      <c r="H616" s="79"/>
      <c r="I616" s="80"/>
    </row>
    <row r="617" spans="1:9">
      <c r="A617" s="78"/>
      <c r="B617" s="79"/>
      <c r="C617" s="79"/>
      <c r="D617" s="79"/>
      <c r="E617" s="79"/>
      <c r="F617" s="79"/>
      <c r="G617" s="79"/>
      <c r="H617" s="79"/>
      <c r="I617" s="80"/>
    </row>
    <row r="618" spans="1:9">
      <c r="A618" s="78"/>
      <c r="B618" s="79"/>
      <c r="C618" s="79"/>
      <c r="D618" s="79"/>
      <c r="E618" s="79"/>
      <c r="F618" s="79"/>
      <c r="G618" s="79"/>
      <c r="H618" s="79"/>
      <c r="I618" s="80"/>
    </row>
    <row r="619" spans="1:9">
      <c r="A619" s="78"/>
      <c r="B619" s="79"/>
      <c r="C619" s="79"/>
      <c r="D619" s="79"/>
      <c r="E619" s="79"/>
      <c r="F619" s="79"/>
      <c r="G619" s="79"/>
      <c r="H619" s="79"/>
      <c r="I619" s="80"/>
    </row>
    <row r="620" spans="1:9">
      <c r="A620" s="78"/>
      <c r="B620" s="79"/>
      <c r="C620" s="79"/>
      <c r="D620" s="79"/>
      <c r="E620" s="79"/>
      <c r="F620" s="79"/>
      <c r="G620" s="79"/>
      <c r="H620" s="79"/>
      <c r="I620" s="80"/>
    </row>
    <row r="621" spans="1:9">
      <c r="A621" s="78"/>
      <c r="B621" s="79"/>
      <c r="C621" s="79"/>
      <c r="D621" s="79"/>
      <c r="E621" s="79"/>
      <c r="F621" s="79"/>
      <c r="G621" s="79"/>
      <c r="H621" s="79"/>
      <c r="I621" s="80"/>
    </row>
    <row r="622" spans="1:9">
      <c r="A622" s="78"/>
      <c r="B622" s="79"/>
      <c r="C622" s="79"/>
      <c r="D622" s="79"/>
      <c r="E622" s="79"/>
      <c r="F622" s="79"/>
      <c r="G622" s="79"/>
      <c r="H622" s="79"/>
      <c r="I622" s="80"/>
    </row>
    <row r="623" spans="1:9">
      <c r="A623" s="78"/>
      <c r="B623" s="79"/>
      <c r="C623" s="79"/>
      <c r="D623" s="79"/>
      <c r="E623" s="79"/>
      <c r="F623" s="79"/>
      <c r="G623" s="79"/>
      <c r="H623" s="79"/>
      <c r="I623" s="80"/>
    </row>
    <row r="624" spans="1:9">
      <c r="A624" s="78"/>
      <c r="B624" s="79"/>
      <c r="C624" s="79"/>
      <c r="D624" s="79"/>
      <c r="E624" s="79"/>
      <c r="F624" s="79"/>
      <c r="G624" s="79"/>
      <c r="H624" s="79"/>
      <c r="I624" s="80"/>
    </row>
    <row r="625" spans="1:9">
      <c r="A625" s="78"/>
      <c r="B625" s="79"/>
      <c r="C625" s="79"/>
      <c r="D625" s="79"/>
      <c r="E625" s="79"/>
      <c r="F625" s="79"/>
      <c r="G625" s="79"/>
      <c r="H625" s="79"/>
      <c r="I625" s="80"/>
    </row>
    <row r="626" spans="1:9">
      <c r="A626" s="78"/>
      <c r="B626" s="79"/>
      <c r="C626" s="79"/>
      <c r="D626" s="79"/>
      <c r="E626" s="79"/>
      <c r="F626" s="79"/>
      <c r="G626" s="79"/>
      <c r="H626" s="79"/>
      <c r="I626" s="80"/>
    </row>
    <row r="627" spans="1:9">
      <c r="A627" s="78"/>
      <c r="B627" s="79"/>
      <c r="C627" s="79"/>
      <c r="D627" s="79"/>
      <c r="E627" s="79"/>
      <c r="F627" s="79"/>
      <c r="G627" s="79"/>
      <c r="H627" s="79"/>
      <c r="I627" s="80"/>
    </row>
    <row r="628" spans="1:9">
      <c r="A628" s="78"/>
      <c r="B628" s="79"/>
      <c r="C628" s="79"/>
      <c r="D628" s="79"/>
      <c r="E628" s="79"/>
      <c r="F628" s="79"/>
      <c r="G628" s="79"/>
      <c r="H628" s="79"/>
      <c r="I628" s="80"/>
    </row>
    <row r="629" spans="1:9">
      <c r="A629" s="78"/>
      <c r="B629" s="79"/>
      <c r="C629" s="79"/>
      <c r="D629" s="79"/>
      <c r="E629" s="79"/>
      <c r="F629" s="79"/>
      <c r="G629" s="79"/>
      <c r="H629" s="79"/>
      <c r="I629" s="80"/>
    </row>
    <row r="630" spans="1:9">
      <c r="A630" s="78"/>
      <c r="B630" s="79"/>
      <c r="C630" s="79"/>
      <c r="D630" s="79"/>
      <c r="E630" s="79"/>
      <c r="F630" s="79"/>
      <c r="G630" s="79"/>
      <c r="H630" s="79"/>
      <c r="I630" s="80"/>
    </row>
    <row r="631" spans="1:9">
      <c r="A631" s="78"/>
      <c r="B631" s="79"/>
      <c r="C631" s="79"/>
      <c r="D631" s="79"/>
      <c r="E631" s="79"/>
      <c r="F631" s="79"/>
      <c r="G631" s="79"/>
      <c r="H631" s="79"/>
      <c r="I631" s="80"/>
    </row>
    <row r="632" spans="1:9">
      <c r="A632" s="78"/>
      <c r="B632" s="79"/>
      <c r="C632" s="79"/>
      <c r="D632" s="79"/>
      <c r="E632" s="79"/>
      <c r="F632" s="79"/>
      <c r="G632" s="79"/>
      <c r="H632" s="79"/>
      <c r="I632" s="80"/>
    </row>
    <row r="633" spans="1:9">
      <c r="A633" s="78"/>
      <c r="B633" s="79"/>
      <c r="C633" s="79"/>
      <c r="D633" s="79"/>
      <c r="E633" s="79"/>
      <c r="F633" s="79"/>
      <c r="G633" s="79"/>
      <c r="H633" s="79"/>
      <c r="I633" s="80"/>
    </row>
    <row r="634" spans="1:9">
      <c r="A634" s="78"/>
      <c r="B634" s="79"/>
      <c r="C634" s="79"/>
      <c r="D634" s="79"/>
      <c r="E634" s="79"/>
      <c r="F634" s="79"/>
      <c r="G634" s="79"/>
      <c r="H634" s="79"/>
      <c r="I634" s="80"/>
    </row>
    <row r="635" spans="1:9">
      <c r="A635" s="78"/>
      <c r="B635" s="79"/>
      <c r="C635" s="79"/>
      <c r="D635" s="79"/>
      <c r="E635" s="79"/>
      <c r="F635" s="79"/>
      <c r="G635" s="79"/>
      <c r="H635" s="79"/>
      <c r="I635" s="80"/>
    </row>
    <row r="636" spans="1:9">
      <c r="A636" s="78"/>
      <c r="B636" s="79"/>
      <c r="C636" s="79"/>
      <c r="D636" s="79"/>
      <c r="E636" s="79"/>
      <c r="F636" s="79"/>
      <c r="G636" s="79"/>
      <c r="H636" s="79"/>
      <c r="I636" s="80"/>
    </row>
    <row r="637" spans="1:9">
      <c r="A637" s="78"/>
      <c r="B637" s="79"/>
      <c r="C637" s="79"/>
      <c r="D637" s="79"/>
      <c r="E637" s="79"/>
      <c r="F637" s="79"/>
      <c r="G637" s="79"/>
      <c r="H637" s="79"/>
      <c r="I637" s="80"/>
    </row>
    <row r="638" spans="1:9">
      <c r="A638" s="78"/>
      <c r="B638" s="79"/>
      <c r="C638" s="79"/>
      <c r="D638" s="79"/>
      <c r="E638" s="79"/>
      <c r="F638" s="79"/>
      <c r="G638" s="79"/>
      <c r="H638" s="79"/>
      <c r="I638" s="80"/>
    </row>
    <row r="639" spans="1:9">
      <c r="A639" s="78"/>
      <c r="B639" s="79"/>
      <c r="C639" s="79"/>
      <c r="D639" s="79"/>
      <c r="E639" s="79"/>
      <c r="F639" s="79"/>
      <c r="G639" s="79"/>
      <c r="H639" s="79"/>
      <c r="I639" s="80"/>
    </row>
    <row r="640" spans="1:9">
      <c r="A640" s="78"/>
      <c r="B640" s="79"/>
      <c r="C640" s="79"/>
      <c r="D640" s="79"/>
      <c r="E640" s="79"/>
      <c r="F640" s="79"/>
      <c r="G640" s="79"/>
      <c r="H640" s="79"/>
      <c r="I640" s="80"/>
    </row>
    <row r="641" spans="1:9">
      <c r="A641" s="78"/>
      <c r="B641" s="79"/>
      <c r="C641" s="79"/>
      <c r="D641" s="79"/>
      <c r="E641" s="79"/>
      <c r="F641" s="79"/>
      <c r="G641" s="79"/>
      <c r="H641" s="79"/>
      <c r="I641" s="80"/>
    </row>
    <row r="642" spans="1:9">
      <c r="A642" s="78"/>
      <c r="B642" s="79"/>
      <c r="C642" s="79"/>
      <c r="D642" s="79"/>
      <c r="E642" s="79"/>
      <c r="F642" s="79"/>
      <c r="G642" s="79"/>
      <c r="H642" s="79"/>
      <c r="I642" s="80"/>
    </row>
    <row r="643" spans="1:9">
      <c r="A643" s="78"/>
      <c r="B643" s="79"/>
      <c r="C643" s="79"/>
      <c r="D643" s="79"/>
      <c r="E643" s="79"/>
      <c r="F643" s="79"/>
      <c r="G643" s="79"/>
      <c r="H643" s="79"/>
      <c r="I643" s="80"/>
    </row>
    <row r="644" spans="1:9">
      <c r="A644" s="78"/>
      <c r="B644" s="79"/>
      <c r="C644" s="79"/>
      <c r="D644" s="79"/>
      <c r="E644" s="79"/>
      <c r="F644" s="79"/>
      <c r="G644" s="79"/>
      <c r="H644" s="79"/>
      <c r="I644" s="80"/>
    </row>
    <row r="645" spans="1:9">
      <c r="A645" s="78"/>
      <c r="B645" s="79"/>
      <c r="C645" s="79"/>
      <c r="D645" s="79"/>
      <c r="E645" s="79"/>
      <c r="F645" s="79"/>
      <c r="G645" s="79"/>
      <c r="H645" s="79"/>
      <c r="I645" s="80"/>
    </row>
    <row r="646" spans="1:9">
      <c r="A646" s="78"/>
      <c r="B646" s="79"/>
      <c r="C646" s="79"/>
      <c r="D646" s="79"/>
      <c r="E646" s="79"/>
      <c r="F646" s="79"/>
      <c r="G646" s="79"/>
      <c r="H646" s="79"/>
      <c r="I646" s="80"/>
    </row>
    <row r="647" spans="1:9">
      <c r="A647" s="78"/>
      <c r="B647" s="79"/>
      <c r="C647" s="79"/>
      <c r="D647" s="79"/>
      <c r="E647" s="79"/>
      <c r="F647" s="79"/>
      <c r="G647" s="79"/>
      <c r="H647" s="79"/>
      <c r="I647" s="80"/>
    </row>
    <row r="648" spans="1:9">
      <c r="A648" s="78"/>
      <c r="B648" s="79"/>
      <c r="C648" s="79"/>
      <c r="D648" s="79"/>
      <c r="E648" s="79"/>
      <c r="F648" s="79"/>
      <c r="G648" s="79"/>
      <c r="H648" s="79"/>
      <c r="I648" s="80"/>
    </row>
    <row r="649" spans="1:9">
      <c r="A649" s="78"/>
      <c r="B649" s="79"/>
      <c r="C649" s="79"/>
      <c r="D649" s="79"/>
      <c r="E649" s="79"/>
      <c r="F649" s="79"/>
      <c r="G649" s="79"/>
      <c r="H649" s="79"/>
      <c r="I649" s="80"/>
    </row>
    <row r="650" spans="1:9">
      <c r="A650" s="78"/>
      <c r="B650" s="79"/>
      <c r="C650" s="79"/>
      <c r="D650" s="79"/>
      <c r="E650" s="79"/>
      <c r="F650" s="79"/>
      <c r="G650" s="79"/>
      <c r="H650" s="79"/>
      <c r="I650" s="80"/>
    </row>
    <row r="651" spans="1:9">
      <c r="A651" s="78"/>
      <c r="B651" s="79"/>
      <c r="C651" s="79"/>
      <c r="D651" s="79"/>
      <c r="E651" s="79"/>
      <c r="F651" s="79"/>
      <c r="G651" s="79"/>
      <c r="H651" s="79"/>
      <c r="I651" s="80"/>
    </row>
    <row r="652" spans="1:9">
      <c r="A652" s="78"/>
      <c r="B652" s="79"/>
      <c r="C652" s="79"/>
      <c r="D652" s="79"/>
      <c r="E652" s="79"/>
      <c r="F652" s="79"/>
      <c r="G652" s="79"/>
      <c r="H652" s="79"/>
      <c r="I652" s="80"/>
    </row>
    <row r="653" spans="1:9">
      <c r="A653" s="78"/>
      <c r="B653" s="79"/>
      <c r="C653" s="79"/>
      <c r="D653" s="79"/>
      <c r="E653" s="79"/>
      <c r="F653" s="79"/>
      <c r="G653" s="79"/>
      <c r="H653" s="79"/>
      <c r="I653" s="80"/>
    </row>
    <row r="654" spans="1:9">
      <c r="A654" s="78"/>
      <c r="B654" s="79"/>
      <c r="C654" s="79"/>
      <c r="D654" s="79"/>
      <c r="E654" s="79"/>
      <c r="F654" s="79"/>
      <c r="G654" s="79"/>
      <c r="H654" s="79"/>
      <c r="I654" s="80"/>
    </row>
    <row r="655" spans="1:9">
      <c r="A655" s="78"/>
      <c r="B655" s="79"/>
      <c r="C655" s="79"/>
      <c r="D655" s="79"/>
      <c r="E655" s="79"/>
      <c r="F655" s="79"/>
      <c r="G655" s="79"/>
      <c r="H655" s="79"/>
      <c r="I655" s="80"/>
    </row>
    <row r="656" spans="1:9">
      <c r="A656" s="78"/>
      <c r="B656" s="79"/>
      <c r="C656" s="79"/>
      <c r="D656" s="79"/>
      <c r="E656" s="79"/>
      <c r="F656" s="79"/>
      <c r="G656" s="79"/>
      <c r="H656" s="79"/>
      <c r="I656" s="80"/>
    </row>
    <row r="657" spans="1:9">
      <c r="A657" s="78"/>
      <c r="B657" s="79"/>
      <c r="C657" s="79"/>
      <c r="D657" s="79"/>
      <c r="E657" s="79"/>
      <c r="F657" s="79"/>
      <c r="G657" s="79"/>
      <c r="H657" s="79"/>
      <c r="I657" s="80"/>
    </row>
    <row r="658" spans="1:9">
      <c r="A658" s="78"/>
      <c r="B658" s="79"/>
      <c r="C658" s="79"/>
      <c r="D658" s="79"/>
      <c r="E658" s="79"/>
      <c r="F658" s="79"/>
      <c r="G658" s="79"/>
      <c r="H658" s="79"/>
      <c r="I658" s="80"/>
    </row>
    <row r="659" spans="1:9">
      <c r="A659" s="78"/>
      <c r="B659" s="79"/>
      <c r="C659" s="79"/>
      <c r="D659" s="79"/>
      <c r="E659" s="79"/>
      <c r="F659" s="79"/>
      <c r="G659" s="79"/>
      <c r="H659" s="79"/>
      <c r="I659" s="80"/>
    </row>
    <row r="660" spans="1:9">
      <c r="A660" s="78"/>
      <c r="B660" s="79"/>
      <c r="C660" s="79"/>
      <c r="D660" s="79"/>
      <c r="E660" s="79"/>
      <c r="F660" s="79"/>
      <c r="G660" s="79"/>
      <c r="H660" s="79"/>
      <c r="I660" s="80"/>
    </row>
    <row r="661" spans="1:9">
      <c r="A661" s="78"/>
      <c r="B661" s="79"/>
      <c r="C661" s="79"/>
      <c r="D661" s="79"/>
      <c r="E661" s="79"/>
      <c r="F661" s="79"/>
      <c r="G661" s="79"/>
      <c r="H661" s="79"/>
      <c r="I661" s="80"/>
    </row>
    <row r="662" spans="1:9">
      <c r="A662" s="78"/>
      <c r="B662" s="79"/>
      <c r="C662" s="79"/>
      <c r="D662" s="79"/>
      <c r="E662" s="79"/>
      <c r="F662" s="79"/>
      <c r="G662" s="79"/>
      <c r="H662" s="79"/>
      <c r="I662" s="80"/>
    </row>
    <row r="663" spans="1:9">
      <c r="A663" s="78"/>
      <c r="B663" s="79"/>
      <c r="C663" s="79"/>
      <c r="D663" s="79"/>
      <c r="E663" s="79"/>
      <c r="F663" s="79"/>
      <c r="G663" s="79"/>
      <c r="H663" s="79"/>
      <c r="I663" s="80"/>
    </row>
    <row r="664" spans="1:9">
      <c r="A664" s="78"/>
      <c r="B664" s="79"/>
      <c r="C664" s="79"/>
      <c r="D664" s="79"/>
      <c r="E664" s="79"/>
      <c r="F664" s="79"/>
      <c r="G664" s="79"/>
      <c r="H664" s="79"/>
      <c r="I664" s="80"/>
    </row>
    <row r="665" spans="1:9">
      <c r="A665" s="78"/>
      <c r="B665" s="79"/>
      <c r="C665" s="79"/>
      <c r="D665" s="79"/>
      <c r="E665" s="79"/>
      <c r="F665" s="79"/>
      <c r="G665" s="79"/>
      <c r="H665" s="79"/>
      <c r="I665" s="80"/>
    </row>
    <row r="666" spans="1:9">
      <c r="A666" s="78"/>
      <c r="B666" s="79"/>
      <c r="C666" s="79"/>
      <c r="D666" s="79"/>
      <c r="E666" s="79"/>
      <c r="F666" s="79"/>
      <c r="G666" s="79"/>
      <c r="H666" s="79"/>
      <c r="I666" s="80"/>
    </row>
    <row r="667" spans="1:9">
      <c r="A667" s="78"/>
      <c r="B667" s="79"/>
      <c r="C667" s="79"/>
      <c r="D667" s="79"/>
      <c r="E667" s="79"/>
      <c r="F667" s="79"/>
      <c r="G667" s="79"/>
      <c r="H667" s="79"/>
      <c r="I667" s="80"/>
    </row>
    <row r="668" spans="1:9">
      <c r="A668" s="78"/>
      <c r="B668" s="79"/>
      <c r="C668" s="79"/>
      <c r="D668" s="79"/>
      <c r="E668" s="79"/>
      <c r="F668" s="79"/>
      <c r="G668" s="79"/>
      <c r="H668" s="79"/>
      <c r="I668" s="80"/>
    </row>
    <row r="669" spans="1:9">
      <c r="A669" s="78"/>
      <c r="B669" s="79"/>
      <c r="C669" s="79"/>
      <c r="D669" s="79"/>
      <c r="E669" s="79"/>
      <c r="F669" s="79"/>
      <c r="G669" s="79"/>
      <c r="H669" s="79"/>
      <c r="I669" s="80"/>
    </row>
    <row r="670" spans="1:9">
      <c r="A670" s="78"/>
      <c r="B670" s="79"/>
      <c r="C670" s="79"/>
      <c r="D670" s="79"/>
      <c r="E670" s="79"/>
      <c r="F670" s="79"/>
      <c r="G670" s="79"/>
      <c r="H670" s="79"/>
      <c r="I670" s="80"/>
    </row>
    <row r="671" spans="1:9">
      <c r="A671" s="78"/>
      <c r="B671" s="79"/>
      <c r="C671" s="79"/>
      <c r="D671" s="79"/>
      <c r="E671" s="79"/>
      <c r="F671" s="79"/>
      <c r="G671" s="79"/>
      <c r="H671" s="79"/>
      <c r="I671" s="80"/>
    </row>
    <row r="672" spans="1:9">
      <c r="A672" s="78"/>
      <c r="B672" s="79"/>
      <c r="C672" s="79"/>
      <c r="D672" s="79"/>
      <c r="E672" s="79"/>
      <c r="F672" s="79"/>
      <c r="G672" s="79"/>
      <c r="H672" s="79"/>
      <c r="I672" s="80"/>
    </row>
    <row r="673" spans="1:9">
      <c r="A673" s="78"/>
      <c r="B673" s="79"/>
      <c r="C673" s="79"/>
      <c r="D673" s="79"/>
      <c r="E673" s="79"/>
      <c r="F673" s="79"/>
      <c r="G673" s="79"/>
      <c r="H673" s="79"/>
      <c r="I673" s="80"/>
    </row>
    <row r="674" spans="1:9">
      <c r="A674" s="78"/>
      <c r="B674" s="79"/>
      <c r="C674" s="79"/>
      <c r="D674" s="79"/>
      <c r="E674" s="79"/>
      <c r="F674" s="79"/>
      <c r="G674" s="79"/>
      <c r="H674" s="79"/>
      <c r="I674" s="80"/>
    </row>
    <row r="675" spans="1:9">
      <c r="A675" s="78"/>
      <c r="B675" s="79"/>
      <c r="C675" s="79"/>
      <c r="D675" s="79"/>
      <c r="E675" s="79"/>
      <c r="F675" s="79"/>
      <c r="G675" s="79"/>
      <c r="H675" s="79"/>
      <c r="I675" s="80"/>
    </row>
    <row r="676" spans="1:9">
      <c r="A676" s="78"/>
      <c r="B676" s="79"/>
      <c r="C676" s="79"/>
      <c r="D676" s="79"/>
      <c r="E676" s="79"/>
      <c r="F676" s="79"/>
      <c r="G676" s="79"/>
      <c r="H676" s="79"/>
      <c r="I676" s="80"/>
    </row>
    <row r="677" spans="1:9">
      <c r="A677" s="78"/>
      <c r="B677" s="79"/>
      <c r="C677" s="79"/>
      <c r="D677" s="79"/>
      <c r="E677" s="79"/>
      <c r="F677" s="79"/>
      <c r="G677" s="79"/>
      <c r="H677" s="79"/>
      <c r="I677" s="80"/>
    </row>
    <row r="678" spans="1:9">
      <c r="A678" s="78"/>
      <c r="B678" s="79"/>
      <c r="C678" s="79"/>
      <c r="D678" s="79"/>
      <c r="E678" s="79"/>
      <c r="F678" s="79"/>
      <c r="G678" s="79"/>
      <c r="H678" s="79"/>
      <c r="I678" s="80"/>
    </row>
    <row r="679" spans="1:9">
      <c r="A679" s="78"/>
      <c r="B679" s="79"/>
      <c r="C679" s="79"/>
      <c r="D679" s="79"/>
      <c r="E679" s="79"/>
      <c r="F679" s="79"/>
      <c r="G679" s="79"/>
      <c r="H679" s="79"/>
      <c r="I679" s="80"/>
    </row>
    <row r="680" spans="1:9">
      <c r="A680" s="78"/>
      <c r="B680" s="79"/>
      <c r="C680" s="79"/>
      <c r="D680" s="79"/>
      <c r="E680" s="79"/>
      <c r="F680" s="79"/>
      <c r="G680" s="79"/>
      <c r="H680" s="79"/>
      <c r="I680" s="80"/>
    </row>
    <row r="681" spans="1:9">
      <c r="A681" s="78"/>
      <c r="B681" s="79"/>
      <c r="C681" s="79"/>
      <c r="D681" s="79"/>
      <c r="E681" s="79"/>
      <c r="F681" s="79"/>
      <c r="G681" s="79"/>
      <c r="H681" s="79"/>
      <c r="I681" s="80"/>
    </row>
    <row r="682" spans="1:9">
      <c r="A682" s="78"/>
      <c r="B682" s="79"/>
      <c r="C682" s="79"/>
      <c r="D682" s="79"/>
      <c r="E682" s="79"/>
      <c r="F682" s="79"/>
      <c r="G682" s="79"/>
      <c r="H682" s="79"/>
      <c r="I682" s="80"/>
    </row>
    <row r="683" spans="1:9">
      <c r="A683" s="78"/>
      <c r="B683" s="79"/>
      <c r="C683" s="79"/>
      <c r="D683" s="79"/>
      <c r="E683" s="79"/>
      <c r="F683" s="79"/>
      <c r="G683" s="79"/>
      <c r="H683" s="79"/>
      <c r="I683" s="80"/>
    </row>
    <row r="684" spans="1:9">
      <c r="A684" s="78"/>
      <c r="B684" s="79"/>
      <c r="C684" s="79"/>
      <c r="D684" s="79"/>
      <c r="E684" s="79"/>
      <c r="F684" s="79"/>
      <c r="G684" s="79"/>
      <c r="H684" s="79"/>
      <c r="I684" s="80"/>
    </row>
    <row r="685" spans="1:9">
      <c r="A685" s="78"/>
      <c r="B685" s="79"/>
      <c r="C685" s="79"/>
      <c r="D685" s="79"/>
      <c r="E685" s="79"/>
      <c r="F685" s="79"/>
      <c r="G685" s="79"/>
      <c r="H685" s="79"/>
      <c r="I685" s="80"/>
    </row>
    <row r="686" spans="1:9">
      <c r="A686" s="78"/>
      <c r="B686" s="79"/>
      <c r="C686" s="79"/>
      <c r="D686" s="79"/>
      <c r="E686" s="79"/>
      <c r="F686" s="79"/>
      <c r="G686" s="79"/>
      <c r="H686" s="79"/>
      <c r="I686" s="80"/>
    </row>
    <row r="687" spans="1:9">
      <c r="A687" s="78"/>
      <c r="B687" s="79"/>
      <c r="C687" s="79"/>
      <c r="D687" s="79"/>
      <c r="E687" s="79"/>
      <c r="F687" s="79"/>
      <c r="G687" s="79"/>
      <c r="H687" s="79"/>
      <c r="I687" s="80"/>
    </row>
    <row r="688" spans="1:9">
      <c r="A688" s="78"/>
      <c r="B688" s="79"/>
      <c r="C688" s="79"/>
      <c r="D688" s="79"/>
      <c r="E688" s="79"/>
      <c r="F688" s="79"/>
      <c r="G688" s="79"/>
      <c r="H688" s="79"/>
      <c r="I688" s="80"/>
    </row>
    <row r="689" spans="1:9">
      <c r="A689" s="78"/>
      <c r="B689" s="79"/>
      <c r="C689" s="79"/>
      <c r="D689" s="79"/>
      <c r="E689" s="79"/>
      <c r="F689" s="79"/>
      <c r="G689" s="79"/>
      <c r="H689" s="79"/>
      <c r="I689" s="80"/>
    </row>
    <row r="690" spans="1:9">
      <c r="A690" s="78"/>
      <c r="B690" s="79"/>
      <c r="C690" s="79"/>
      <c r="D690" s="79"/>
      <c r="E690" s="79"/>
      <c r="F690" s="79"/>
      <c r="G690" s="79"/>
      <c r="H690" s="79"/>
      <c r="I690" s="80"/>
    </row>
    <row r="691" spans="1:9">
      <c r="A691" s="78"/>
      <c r="B691" s="79"/>
      <c r="C691" s="79"/>
      <c r="D691" s="79"/>
      <c r="E691" s="79"/>
      <c r="F691" s="79"/>
      <c r="G691" s="79"/>
      <c r="H691" s="79"/>
      <c r="I691" s="80"/>
    </row>
    <row r="692" spans="1:9">
      <c r="A692" s="78"/>
      <c r="B692" s="79"/>
      <c r="C692" s="79"/>
      <c r="D692" s="79"/>
      <c r="E692" s="79"/>
      <c r="F692" s="79"/>
      <c r="G692" s="79"/>
      <c r="H692" s="79"/>
      <c r="I692" s="80"/>
    </row>
    <row r="693" spans="1:9">
      <c r="A693" s="78"/>
      <c r="B693" s="79"/>
      <c r="C693" s="79"/>
      <c r="D693" s="79"/>
      <c r="E693" s="79"/>
      <c r="F693" s="79"/>
      <c r="G693" s="79"/>
      <c r="H693" s="79"/>
      <c r="I693" s="80"/>
    </row>
    <row r="694" spans="1:9">
      <c r="A694" s="78"/>
      <c r="B694" s="79"/>
      <c r="C694" s="79"/>
      <c r="D694" s="79"/>
      <c r="E694" s="79"/>
      <c r="F694" s="79"/>
      <c r="G694" s="79"/>
      <c r="H694" s="79"/>
      <c r="I694" s="80"/>
    </row>
    <row r="695" spans="1:9">
      <c r="A695" s="78"/>
      <c r="B695" s="79"/>
      <c r="C695" s="79"/>
      <c r="D695" s="79"/>
      <c r="E695" s="79"/>
      <c r="F695" s="79"/>
      <c r="G695" s="79"/>
      <c r="H695" s="79"/>
      <c r="I695" s="80"/>
    </row>
    <row r="696" spans="1:9">
      <c r="A696" s="78"/>
      <c r="B696" s="79"/>
      <c r="C696" s="79"/>
      <c r="D696" s="79"/>
      <c r="E696" s="79"/>
      <c r="F696" s="79"/>
      <c r="G696" s="79"/>
      <c r="H696" s="79"/>
      <c r="I696" s="80"/>
    </row>
    <row r="697" spans="1:9">
      <c r="A697" s="78"/>
      <c r="B697" s="79"/>
      <c r="C697" s="79"/>
      <c r="D697" s="79"/>
      <c r="E697" s="79"/>
      <c r="F697" s="79"/>
      <c r="G697" s="79"/>
      <c r="H697" s="79"/>
      <c r="I697" s="80"/>
    </row>
    <row r="698" spans="1:9">
      <c r="A698" s="78"/>
      <c r="B698" s="79"/>
      <c r="C698" s="79"/>
      <c r="D698" s="79"/>
      <c r="E698" s="79"/>
      <c r="F698" s="79"/>
      <c r="G698" s="79"/>
      <c r="H698" s="79"/>
      <c r="I698" s="80"/>
    </row>
    <row r="699" spans="1:9">
      <c r="A699" s="78"/>
      <c r="B699" s="79"/>
      <c r="C699" s="79"/>
      <c r="D699" s="79"/>
      <c r="E699" s="79"/>
      <c r="F699" s="79"/>
      <c r="G699" s="79"/>
      <c r="H699" s="79"/>
      <c r="I699" s="80"/>
    </row>
    <row r="700" spans="1:9">
      <c r="A700" s="78"/>
      <c r="B700" s="79"/>
      <c r="C700" s="79"/>
      <c r="D700" s="79"/>
      <c r="E700" s="79"/>
      <c r="F700" s="79"/>
      <c r="G700" s="79"/>
      <c r="H700" s="79"/>
      <c r="I700" s="80"/>
    </row>
    <row r="701" spans="1:9">
      <c r="A701" s="78"/>
      <c r="B701" s="79"/>
      <c r="C701" s="79"/>
      <c r="D701" s="79"/>
      <c r="E701" s="79"/>
      <c r="F701" s="79"/>
      <c r="G701" s="79"/>
      <c r="H701" s="79"/>
      <c r="I701" s="80"/>
    </row>
    <row r="702" spans="1:9">
      <c r="A702" s="78"/>
      <c r="B702" s="79"/>
      <c r="C702" s="79"/>
      <c r="D702" s="79"/>
      <c r="E702" s="79"/>
      <c r="F702" s="79"/>
      <c r="G702" s="79"/>
      <c r="H702" s="79"/>
      <c r="I702" s="80"/>
    </row>
    <row r="703" spans="1:9">
      <c r="A703" s="78"/>
      <c r="B703" s="79"/>
      <c r="C703" s="79"/>
      <c r="D703" s="79"/>
      <c r="E703" s="79"/>
      <c r="F703" s="79"/>
      <c r="G703" s="79"/>
      <c r="H703" s="79"/>
      <c r="I703" s="80"/>
    </row>
    <row r="704" spans="1:9">
      <c r="A704" s="78"/>
      <c r="B704" s="79"/>
      <c r="C704" s="79"/>
      <c r="D704" s="79"/>
      <c r="E704" s="79"/>
      <c r="F704" s="79"/>
      <c r="G704" s="79"/>
      <c r="H704" s="79"/>
      <c r="I704" s="80"/>
    </row>
    <row r="705" spans="1:9">
      <c r="A705" s="78"/>
      <c r="B705" s="79"/>
      <c r="C705" s="79"/>
      <c r="D705" s="79"/>
      <c r="E705" s="79"/>
      <c r="F705" s="79"/>
      <c r="G705" s="79"/>
      <c r="H705" s="79"/>
      <c r="I705" s="80"/>
    </row>
    <row r="706" spans="1:9">
      <c r="A706" s="78"/>
      <c r="B706" s="79"/>
      <c r="C706" s="79"/>
      <c r="D706" s="79"/>
      <c r="E706" s="79"/>
      <c r="F706" s="79"/>
      <c r="G706" s="79"/>
      <c r="H706" s="79"/>
      <c r="I706" s="80"/>
    </row>
    <row r="707" spans="1:9">
      <c r="A707" s="78"/>
      <c r="B707" s="79"/>
      <c r="C707" s="79"/>
      <c r="D707" s="79"/>
      <c r="E707" s="79"/>
      <c r="F707" s="79"/>
      <c r="G707" s="79"/>
      <c r="H707" s="79"/>
      <c r="I707" s="80"/>
    </row>
    <row r="708" spans="1:9">
      <c r="A708" s="78"/>
      <c r="B708" s="79"/>
      <c r="C708" s="79"/>
      <c r="D708" s="79"/>
      <c r="E708" s="79"/>
      <c r="F708" s="79"/>
      <c r="G708" s="79"/>
      <c r="H708" s="79"/>
      <c r="I708" s="80"/>
    </row>
    <row r="709" spans="1:9">
      <c r="A709" s="78"/>
      <c r="B709" s="79"/>
      <c r="C709" s="79"/>
      <c r="D709" s="79"/>
      <c r="E709" s="79"/>
      <c r="F709" s="79"/>
      <c r="G709" s="79"/>
      <c r="H709" s="79"/>
      <c r="I709" s="80"/>
    </row>
    <row r="710" spans="1:9">
      <c r="A710" s="78"/>
      <c r="B710" s="79"/>
      <c r="C710" s="79"/>
      <c r="D710" s="79"/>
      <c r="E710" s="79"/>
      <c r="F710" s="79"/>
      <c r="G710" s="79"/>
      <c r="H710" s="79"/>
      <c r="I710" s="80"/>
    </row>
    <row r="711" spans="1:9">
      <c r="A711" s="78"/>
      <c r="B711" s="79"/>
      <c r="C711" s="79"/>
      <c r="D711" s="79"/>
      <c r="E711" s="79"/>
      <c r="F711" s="79"/>
      <c r="G711" s="79"/>
      <c r="H711" s="79"/>
      <c r="I711" s="80"/>
    </row>
    <row r="712" spans="1:9">
      <c r="A712" s="78"/>
      <c r="B712" s="79"/>
      <c r="C712" s="79"/>
      <c r="D712" s="79"/>
      <c r="E712" s="79"/>
      <c r="F712" s="79"/>
      <c r="G712" s="79"/>
      <c r="H712" s="79"/>
      <c r="I712" s="80"/>
    </row>
    <row r="713" spans="1:9">
      <c r="A713" s="78"/>
      <c r="B713" s="79"/>
      <c r="C713" s="79"/>
      <c r="D713" s="79"/>
      <c r="E713" s="79"/>
      <c r="F713" s="79"/>
      <c r="G713" s="79"/>
      <c r="H713" s="79"/>
      <c r="I713" s="80"/>
    </row>
    <row r="714" spans="1:9">
      <c r="A714" s="78"/>
      <c r="B714" s="79"/>
      <c r="C714" s="79"/>
      <c r="D714" s="79"/>
      <c r="E714" s="79"/>
      <c r="F714" s="79"/>
      <c r="G714" s="79"/>
      <c r="H714" s="79"/>
      <c r="I714" s="80"/>
    </row>
    <row r="715" spans="1:9">
      <c r="A715" s="78"/>
      <c r="B715" s="79"/>
      <c r="C715" s="79"/>
      <c r="D715" s="79"/>
      <c r="E715" s="79"/>
      <c r="F715" s="79"/>
      <c r="G715" s="79"/>
      <c r="H715" s="79"/>
      <c r="I715" s="80"/>
    </row>
    <row r="716" spans="1:9">
      <c r="A716" s="78"/>
      <c r="B716" s="79"/>
      <c r="C716" s="79"/>
      <c r="D716" s="79"/>
      <c r="E716" s="79"/>
      <c r="F716" s="79"/>
      <c r="G716" s="79"/>
      <c r="H716" s="79"/>
      <c r="I716" s="80"/>
    </row>
    <row r="717" spans="1:9">
      <c r="A717" s="78"/>
      <c r="B717" s="79"/>
      <c r="C717" s="79"/>
      <c r="D717" s="79"/>
      <c r="E717" s="79"/>
      <c r="F717" s="79"/>
      <c r="G717" s="79"/>
      <c r="H717" s="79"/>
      <c r="I717" s="80"/>
    </row>
    <row r="718" spans="1:9">
      <c r="A718" s="78"/>
      <c r="B718" s="79"/>
      <c r="C718" s="79"/>
      <c r="D718" s="79"/>
      <c r="E718" s="79"/>
      <c r="F718" s="79"/>
      <c r="G718" s="79"/>
      <c r="H718" s="79"/>
      <c r="I718" s="80"/>
    </row>
    <row r="719" spans="1:9">
      <c r="A719" s="78"/>
      <c r="B719" s="79"/>
      <c r="C719" s="79"/>
      <c r="D719" s="79"/>
      <c r="E719" s="79"/>
      <c r="F719" s="79"/>
      <c r="G719" s="79"/>
      <c r="H719" s="79"/>
      <c r="I719" s="80"/>
    </row>
    <row r="720" spans="1:9">
      <c r="A720" s="78"/>
      <c r="B720" s="79"/>
      <c r="C720" s="79"/>
      <c r="D720" s="79"/>
      <c r="E720" s="79"/>
      <c r="F720" s="79"/>
      <c r="G720" s="79"/>
      <c r="H720" s="79"/>
      <c r="I720" s="80"/>
    </row>
    <row r="721" spans="1:9">
      <c r="A721" s="78"/>
      <c r="B721" s="79"/>
      <c r="C721" s="79"/>
      <c r="D721" s="79"/>
      <c r="E721" s="79"/>
      <c r="F721" s="79"/>
      <c r="G721" s="79"/>
      <c r="H721" s="79"/>
      <c r="I721" s="80"/>
    </row>
    <row r="722" spans="1:9">
      <c r="A722" s="78"/>
      <c r="B722" s="79"/>
      <c r="C722" s="79"/>
      <c r="D722" s="79"/>
      <c r="E722" s="79"/>
      <c r="F722" s="79"/>
      <c r="G722" s="79"/>
      <c r="H722" s="79"/>
      <c r="I722" s="80"/>
    </row>
    <row r="723" spans="1:9">
      <c r="A723" s="78"/>
      <c r="B723" s="79"/>
      <c r="C723" s="79"/>
      <c r="D723" s="79"/>
      <c r="E723" s="79"/>
      <c r="F723" s="79"/>
      <c r="G723" s="79"/>
      <c r="H723" s="79"/>
      <c r="I723" s="80"/>
    </row>
    <row r="724" spans="1:9">
      <c r="A724" s="78"/>
      <c r="B724" s="79"/>
      <c r="C724" s="79"/>
      <c r="D724" s="79"/>
      <c r="E724" s="79"/>
      <c r="F724" s="79"/>
      <c r="G724" s="79"/>
      <c r="H724" s="79"/>
      <c r="I724" s="80"/>
    </row>
    <row r="725" spans="1:9">
      <c r="A725" s="78"/>
      <c r="B725" s="79"/>
      <c r="C725" s="79"/>
      <c r="D725" s="79"/>
      <c r="E725" s="79"/>
      <c r="F725" s="79"/>
      <c r="G725" s="79"/>
      <c r="H725" s="79"/>
      <c r="I725" s="80"/>
    </row>
    <row r="726" spans="1:9">
      <c r="A726" s="78"/>
      <c r="B726" s="79"/>
      <c r="C726" s="79"/>
      <c r="D726" s="79"/>
      <c r="E726" s="79"/>
      <c r="F726" s="79"/>
      <c r="G726" s="79"/>
      <c r="H726" s="79"/>
      <c r="I726" s="80"/>
    </row>
    <row r="727" spans="1:9">
      <c r="A727" s="78"/>
      <c r="B727" s="79"/>
      <c r="C727" s="79"/>
      <c r="D727" s="79"/>
      <c r="E727" s="79"/>
      <c r="F727" s="79"/>
      <c r="G727" s="79"/>
      <c r="H727" s="79"/>
      <c r="I727" s="80"/>
    </row>
    <row r="728" spans="1:9">
      <c r="A728" s="78"/>
      <c r="B728" s="79"/>
      <c r="C728" s="79"/>
      <c r="D728" s="79"/>
      <c r="E728" s="79"/>
      <c r="F728" s="79"/>
      <c r="G728" s="79"/>
      <c r="H728" s="79"/>
      <c r="I728" s="80"/>
    </row>
    <row r="729" spans="1:9">
      <c r="A729" s="78"/>
      <c r="B729" s="79"/>
      <c r="C729" s="79"/>
      <c r="D729" s="79"/>
      <c r="E729" s="79"/>
      <c r="F729" s="79"/>
      <c r="G729" s="79"/>
      <c r="H729" s="79"/>
      <c r="I729" s="80"/>
    </row>
    <row r="730" spans="1:9">
      <c r="A730" s="78"/>
      <c r="B730" s="79"/>
      <c r="C730" s="79"/>
      <c r="D730" s="79"/>
      <c r="E730" s="79"/>
      <c r="F730" s="79"/>
      <c r="G730" s="79"/>
      <c r="H730" s="79"/>
      <c r="I730" s="80"/>
    </row>
    <row r="731" spans="1:9">
      <c r="A731" s="78"/>
      <c r="B731" s="79"/>
      <c r="C731" s="79"/>
      <c r="D731" s="79"/>
      <c r="E731" s="79"/>
      <c r="F731" s="79"/>
      <c r="G731" s="79"/>
      <c r="H731" s="79"/>
      <c r="I731" s="80"/>
    </row>
    <row r="732" spans="1:9">
      <c r="A732" s="78"/>
      <c r="B732" s="79"/>
      <c r="C732" s="79"/>
      <c r="D732" s="79"/>
      <c r="E732" s="79"/>
      <c r="F732" s="79"/>
      <c r="G732" s="79"/>
      <c r="H732" s="79"/>
      <c r="I732" s="80"/>
    </row>
    <row r="733" spans="1:9">
      <c r="A733" s="78"/>
      <c r="B733" s="79"/>
      <c r="C733" s="79"/>
      <c r="D733" s="79"/>
      <c r="E733" s="79"/>
      <c r="F733" s="79"/>
      <c r="G733" s="79"/>
      <c r="H733" s="79"/>
      <c r="I733" s="80"/>
    </row>
    <row r="734" spans="1:9">
      <c r="A734" s="78"/>
      <c r="B734" s="79"/>
      <c r="C734" s="79"/>
      <c r="D734" s="79"/>
      <c r="E734" s="79"/>
      <c r="F734" s="79"/>
      <c r="G734" s="79"/>
      <c r="H734" s="79"/>
      <c r="I734" s="80"/>
    </row>
    <row r="735" spans="1:9">
      <c r="A735" s="78"/>
      <c r="B735" s="79"/>
      <c r="C735" s="79"/>
      <c r="D735" s="79"/>
      <c r="E735" s="79"/>
      <c r="F735" s="79"/>
      <c r="G735" s="79"/>
      <c r="H735" s="79"/>
      <c r="I735" s="80"/>
    </row>
    <row r="736" spans="1:9">
      <c r="A736" s="78"/>
      <c r="B736" s="79"/>
      <c r="C736" s="79"/>
      <c r="D736" s="79"/>
      <c r="E736" s="79"/>
      <c r="F736" s="79"/>
      <c r="G736" s="79"/>
      <c r="H736" s="79"/>
      <c r="I736" s="80"/>
    </row>
    <row r="737" spans="1:9">
      <c r="A737" s="78"/>
      <c r="B737" s="79"/>
      <c r="C737" s="79"/>
      <c r="D737" s="79"/>
      <c r="E737" s="79"/>
      <c r="F737" s="79"/>
      <c r="G737" s="79"/>
      <c r="H737" s="79"/>
      <c r="I737" s="80"/>
    </row>
    <row r="738" spans="1:9">
      <c r="A738" s="78"/>
      <c r="B738" s="79"/>
      <c r="C738" s="79"/>
      <c r="D738" s="79"/>
      <c r="E738" s="79"/>
      <c r="F738" s="79"/>
      <c r="G738" s="79"/>
      <c r="H738" s="79"/>
      <c r="I738" s="80"/>
    </row>
    <row r="739" spans="1:9">
      <c r="A739" s="78"/>
      <c r="B739" s="79"/>
      <c r="C739" s="79"/>
      <c r="D739" s="79"/>
      <c r="E739" s="79"/>
      <c r="F739" s="79"/>
      <c r="G739" s="79"/>
      <c r="H739" s="79"/>
      <c r="I739" s="80"/>
    </row>
    <row r="740" spans="1:9">
      <c r="A740" s="78"/>
      <c r="B740" s="79"/>
      <c r="C740" s="79"/>
      <c r="D740" s="79"/>
      <c r="E740" s="79"/>
      <c r="F740" s="79"/>
      <c r="G740" s="79"/>
      <c r="H740" s="79"/>
      <c r="I740" s="80"/>
    </row>
    <row r="741" spans="1:9">
      <c r="A741" s="78"/>
      <c r="B741" s="79"/>
      <c r="C741" s="79"/>
      <c r="D741" s="79"/>
      <c r="E741" s="79"/>
      <c r="F741" s="79"/>
      <c r="G741" s="79"/>
      <c r="H741" s="79"/>
      <c r="I741" s="80"/>
    </row>
    <row r="742" spans="1:9">
      <c r="A742" s="78"/>
      <c r="B742" s="79"/>
      <c r="C742" s="79"/>
      <c r="D742" s="79"/>
      <c r="E742" s="79"/>
      <c r="F742" s="79"/>
      <c r="G742" s="79"/>
      <c r="H742" s="79"/>
      <c r="I742" s="80"/>
    </row>
    <row r="743" spans="1:9">
      <c r="A743" s="78"/>
      <c r="B743" s="79"/>
      <c r="C743" s="79"/>
      <c r="D743" s="79"/>
      <c r="E743" s="79"/>
      <c r="F743" s="79"/>
      <c r="G743" s="79"/>
      <c r="H743" s="79"/>
      <c r="I743" s="80"/>
    </row>
    <row r="744" spans="1:9">
      <c r="A744" s="78"/>
      <c r="B744" s="79"/>
      <c r="C744" s="79"/>
      <c r="D744" s="79"/>
      <c r="E744" s="79"/>
      <c r="F744" s="79"/>
      <c r="G744" s="79"/>
      <c r="H744" s="79"/>
      <c r="I744" s="80"/>
    </row>
    <row r="745" spans="1:9">
      <c r="A745" s="78"/>
      <c r="B745" s="79"/>
      <c r="C745" s="79"/>
      <c r="D745" s="79"/>
      <c r="E745" s="79"/>
      <c r="F745" s="79"/>
      <c r="G745" s="79"/>
      <c r="H745" s="79"/>
      <c r="I745" s="80"/>
    </row>
    <row r="746" spans="1:9">
      <c r="A746" s="78"/>
      <c r="B746" s="79"/>
      <c r="C746" s="79"/>
      <c r="D746" s="79"/>
      <c r="E746" s="79"/>
      <c r="F746" s="79"/>
      <c r="G746" s="79"/>
      <c r="H746" s="79"/>
      <c r="I746" s="80"/>
    </row>
    <row r="747" spans="1:9">
      <c r="A747" s="78"/>
      <c r="B747" s="79"/>
      <c r="C747" s="79"/>
      <c r="D747" s="79"/>
      <c r="E747" s="79"/>
      <c r="F747" s="79"/>
      <c r="G747" s="79"/>
      <c r="H747" s="79"/>
      <c r="I747" s="80"/>
    </row>
    <row r="748" spans="1:9">
      <c r="A748" s="78"/>
      <c r="B748" s="79"/>
      <c r="C748" s="79"/>
      <c r="D748" s="79"/>
      <c r="E748" s="79"/>
      <c r="F748" s="79"/>
      <c r="G748" s="79"/>
      <c r="H748" s="79"/>
      <c r="I748" s="80"/>
    </row>
    <row r="749" spans="1:9">
      <c r="A749" s="78"/>
      <c r="B749" s="79"/>
      <c r="C749" s="79"/>
      <c r="D749" s="79"/>
      <c r="E749" s="79"/>
      <c r="F749" s="79"/>
      <c r="G749" s="79"/>
      <c r="H749" s="79"/>
      <c r="I749" s="80"/>
    </row>
    <row r="750" spans="1:9">
      <c r="A750" s="78"/>
      <c r="B750" s="79"/>
      <c r="C750" s="79"/>
      <c r="D750" s="79"/>
      <c r="E750" s="79"/>
      <c r="F750" s="79"/>
      <c r="G750" s="79"/>
      <c r="H750" s="79"/>
      <c r="I750" s="80"/>
    </row>
    <row r="751" spans="1:9">
      <c r="A751" s="78"/>
      <c r="B751" s="79"/>
      <c r="C751" s="79"/>
      <c r="D751" s="79"/>
      <c r="E751" s="79"/>
      <c r="F751" s="79"/>
      <c r="G751" s="79"/>
      <c r="H751" s="79"/>
      <c r="I751" s="80"/>
    </row>
    <row r="752" spans="1:9">
      <c r="A752" s="78"/>
      <c r="B752" s="79"/>
      <c r="C752" s="79"/>
      <c r="D752" s="79"/>
      <c r="E752" s="79"/>
      <c r="F752" s="79"/>
      <c r="G752" s="79"/>
      <c r="H752" s="79"/>
      <c r="I752" s="80"/>
    </row>
    <row r="753" spans="1:9">
      <c r="A753" s="78"/>
      <c r="B753" s="79"/>
      <c r="C753" s="79"/>
      <c r="D753" s="79"/>
      <c r="E753" s="79"/>
      <c r="F753" s="79"/>
      <c r="G753" s="79"/>
      <c r="H753" s="79"/>
      <c r="I753" s="80"/>
    </row>
    <row r="754" spans="1:9">
      <c r="A754" s="78"/>
      <c r="B754" s="79"/>
      <c r="C754" s="79"/>
      <c r="D754" s="79"/>
      <c r="E754" s="79"/>
      <c r="F754" s="79"/>
      <c r="G754" s="79"/>
      <c r="H754" s="79"/>
      <c r="I754" s="80"/>
    </row>
    <row r="755" spans="1:9">
      <c r="A755" s="78"/>
      <c r="B755" s="79"/>
      <c r="C755" s="79"/>
      <c r="D755" s="79"/>
      <c r="E755" s="79"/>
      <c r="F755" s="79"/>
      <c r="G755" s="79"/>
      <c r="H755" s="79"/>
      <c r="I755" s="80"/>
    </row>
    <row r="756" spans="1:9">
      <c r="A756" s="78"/>
      <c r="B756" s="79"/>
      <c r="C756" s="79"/>
      <c r="D756" s="79"/>
      <c r="E756" s="79"/>
      <c r="F756" s="79"/>
      <c r="G756" s="79"/>
      <c r="H756" s="79"/>
      <c r="I756" s="80"/>
    </row>
    <row r="757" spans="1:9">
      <c r="A757" s="78"/>
      <c r="B757" s="79"/>
      <c r="C757" s="79"/>
      <c r="D757" s="79"/>
      <c r="E757" s="79"/>
      <c r="F757" s="79"/>
      <c r="G757" s="79"/>
      <c r="H757" s="79"/>
      <c r="I757" s="80"/>
    </row>
    <row r="758" spans="1:9">
      <c r="A758" s="78"/>
      <c r="B758" s="79"/>
      <c r="C758" s="79"/>
      <c r="D758" s="79"/>
      <c r="E758" s="79"/>
      <c r="F758" s="79"/>
      <c r="G758" s="79"/>
      <c r="H758" s="79"/>
      <c r="I758" s="80"/>
    </row>
    <row r="759" spans="1:9">
      <c r="A759" s="78"/>
      <c r="B759" s="79"/>
      <c r="C759" s="79"/>
      <c r="D759" s="79"/>
      <c r="E759" s="79"/>
      <c r="F759" s="79"/>
      <c r="G759" s="79"/>
      <c r="H759" s="79"/>
      <c r="I759" s="80"/>
    </row>
    <row r="760" spans="1:9">
      <c r="A760" s="78"/>
      <c r="B760" s="79"/>
      <c r="C760" s="79"/>
      <c r="D760" s="79"/>
      <c r="E760" s="79"/>
      <c r="F760" s="79"/>
      <c r="G760" s="79"/>
      <c r="H760" s="79"/>
      <c r="I760" s="80"/>
    </row>
    <row r="761" spans="1:9">
      <c r="A761" s="78"/>
      <c r="B761" s="79"/>
      <c r="C761" s="79"/>
      <c r="D761" s="79"/>
      <c r="E761" s="79"/>
      <c r="F761" s="79"/>
      <c r="G761" s="79"/>
      <c r="H761" s="79"/>
      <c r="I761" s="80"/>
    </row>
    <row r="762" spans="1:9">
      <c r="A762" s="78"/>
      <c r="B762" s="79"/>
      <c r="C762" s="79"/>
      <c r="D762" s="79"/>
      <c r="E762" s="79"/>
      <c r="F762" s="79"/>
      <c r="G762" s="79"/>
      <c r="H762" s="79"/>
      <c r="I762" s="80"/>
    </row>
    <row r="763" spans="1:9">
      <c r="A763" s="78"/>
      <c r="B763" s="79"/>
      <c r="C763" s="79"/>
      <c r="D763" s="79"/>
      <c r="E763" s="79"/>
      <c r="F763" s="79"/>
      <c r="G763" s="79"/>
      <c r="H763" s="79"/>
      <c r="I763" s="80"/>
    </row>
    <row r="764" spans="1:9">
      <c r="A764" s="78"/>
      <c r="B764" s="79"/>
      <c r="C764" s="79"/>
      <c r="D764" s="79"/>
      <c r="E764" s="79"/>
      <c r="F764" s="79"/>
      <c r="G764" s="79"/>
      <c r="H764" s="79"/>
      <c r="I764" s="80"/>
    </row>
    <row r="765" spans="1:9">
      <c r="A765" s="78"/>
      <c r="B765" s="79"/>
      <c r="C765" s="79"/>
      <c r="D765" s="79"/>
      <c r="E765" s="79"/>
      <c r="F765" s="79"/>
      <c r="G765" s="79"/>
      <c r="H765" s="79"/>
      <c r="I765" s="80"/>
    </row>
    <row r="766" spans="1:9">
      <c r="A766" s="78"/>
      <c r="B766" s="79"/>
      <c r="C766" s="79"/>
      <c r="D766" s="79"/>
      <c r="E766" s="79"/>
      <c r="F766" s="79"/>
      <c r="G766" s="79"/>
      <c r="H766" s="79"/>
      <c r="I766" s="80"/>
    </row>
    <row r="767" spans="1:9">
      <c r="A767" s="78"/>
      <c r="B767" s="79"/>
      <c r="C767" s="79"/>
      <c r="D767" s="79"/>
      <c r="E767" s="79"/>
      <c r="F767" s="79"/>
      <c r="G767" s="79"/>
      <c r="H767" s="79"/>
      <c r="I767" s="80"/>
    </row>
    <row r="768" spans="1:9">
      <c r="A768" s="78"/>
      <c r="B768" s="79"/>
      <c r="C768" s="79"/>
      <c r="D768" s="79"/>
      <c r="E768" s="79"/>
      <c r="F768" s="79"/>
      <c r="G768" s="79"/>
      <c r="H768" s="79"/>
      <c r="I768" s="80"/>
    </row>
    <row r="769" spans="1:9">
      <c r="A769" s="78"/>
      <c r="B769" s="79"/>
      <c r="C769" s="79"/>
      <c r="D769" s="79"/>
      <c r="E769" s="79"/>
      <c r="F769" s="79"/>
      <c r="G769" s="79"/>
      <c r="H769" s="79"/>
      <c r="I769" s="80"/>
    </row>
    <row r="770" spans="1:9">
      <c r="A770" s="78"/>
      <c r="B770" s="79"/>
      <c r="C770" s="79"/>
      <c r="D770" s="79"/>
      <c r="E770" s="79"/>
      <c r="F770" s="79"/>
      <c r="G770" s="79"/>
      <c r="H770" s="79"/>
      <c r="I770" s="80"/>
    </row>
    <row r="771" spans="1:9">
      <c r="A771" s="78"/>
      <c r="B771" s="79"/>
      <c r="C771" s="79"/>
      <c r="D771" s="79"/>
      <c r="E771" s="79"/>
      <c r="F771" s="79"/>
      <c r="G771" s="79"/>
      <c r="H771" s="79"/>
      <c r="I771" s="80"/>
    </row>
    <row r="772" spans="1:9">
      <c r="A772" s="78"/>
      <c r="B772" s="79"/>
      <c r="C772" s="79"/>
      <c r="D772" s="79"/>
      <c r="E772" s="79"/>
      <c r="F772" s="79"/>
      <c r="G772" s="79"/>
      <c r="H772" s="79"/>
      <c r="I772" s="80"/>
    </row>
    <row r="773" spans="1:9">
      <c r="A773" s="78"/>
      <c r="B773" s="79"/>
      <c r="C773" s="79"/>
      <c r="D773" s="79"/>
      <c r="E773" s="79"/>
      <c r="F773" s="79"/>
      <c r="G773" s="79"/>
      <c r="H773" s="79"/>
      <c r="I773" s="80"/>
    </row>
    <row r="774" spans="1:9">
      <c r="A774" s="78"/>
      <c r="B774" s="79"/>
      <c r="C774" s="79"/>
      <c r="D774" s="79"/>
      <c r="E774" s="79"/>
      <c r="F774" s="79"/>
      <c r="G774" s="79"/>
      <c r="H774" s="79"/>
      <c r="I774" s="80"/>
    </row>
    <row r="775" spans="1:9">
      <c r="A775" s="78"/>
      <c r="B775" s="79"/>
      <c r="C775" s="79"/>
      <c r="D775" s="79"/>
      <c r="E775" s="79"/>
      <c r="F775" s="79"/>
      <c r="G775" s="79"/>
      <c r="H775" s="79"/>
      <c r="I775" s="80"/>
    </row>
    <row r="776" spans="1:9">
      <c r="A776" s="78"/>
      <c r="B776" s="79"/>
      <c r="C776" s="79"/>
      <c r="D776" s="79"/>
      <c r="E776" s="79"/>
      <c r="F776" s="79"/>
      <c r="G776" s="79"/>
      <c r="H776" s="79"/>
      <c r="I776" s="80"/>
    </row>
    <row r="777" spans="1:9">
      <c r="A777" s="78"/>
      <c r="B777" s="79"/>
      <c r="C777" s="79"/>
      <c r="D777" s="79"/>
      <c r="E777" s="79"/>
      <c r="F777" s="79"/>
      <c r="G777" s="79"/>
      <c r="H777" s="79"/>
      <c r="I777" s="80"/>
    </row>
    <row r="778" spans="1:9">
      <c r="A778" s="78"/>
      <c r="B778" s="79"/>
      <c r="C778" s="79"/>
      <c r="D778" s="79"/>
      <c r="E778" s="79"/>
      <c r="F778" s="79"/>
      <c r="G778" s="79"/>
      <c r="H778" s="79"/>
      <c r="I778" s="80"/>
    </row>
    <row r="779" spans="1:9">
      <c r="A779" s="78"/>
      <c r="B779" s="79"/>
      <c r="C779" s="79"/>
      <c r="D779" s="79"/>
      <c r="E779" s="79"/>
      <c r="F779" s="79"/>
      <c r="G779" s="79"/>
      <c r="H779" s="79"/>
      <c r="I779" s="80"/>
    </row>
    <row r="780" spans="1:9">
      <c r="A780" s="78"/>
      <c r="B780" s="79"/>
      <c r="C780" s="79"/>
      <c r="D780" s="79"/>
      <c r="E780" s="79"/>
      <c r="F780" s="79"/>
      <c r="G780" s="79"/>
      <c r="H780" s="79"/>
      <c r="I780" s="80"/>
    </row>
    <row r="781" spans="1:9">
      <c r="A781" s="78"/>
      <c r="B781" s="79"/>
      <c r="C781" s="79"/>
      <c r="D781" s="79"/>
      <c r="E781" s="79"/>
      <c r="F781" s="79"/>
      <c r="G781" s="79"/>
      <c r="H781" s="79"/>
      <c r="I781" s="80"/>
    </row>
    <row r="782" spans="1:9">
      <c r="A782" s="78"/>
      <c r="B782" s="79"/>
      <c r="C782" s="79"/>
      <c r="D782" s="79"/>
      <c r="E782" s="79"/>
      <c r="F782" s="79"/>
      <c r="G782" s="79"/>
      <c r="H782" s="79"/>
      <c r="I782" s="80"/>
    </row>
    <row r="783" spans="1:9">
      <c r="A783" s="78"/>
      <c r="B783" s="79"/>
      <c r="C783" s="79"/>
      <c r="D783" s="79"/>
      <c r="E783" s="79"/>
      <c r="F783" s="79"/>
      <c r="G783" s="79"/>
      <c r="H783" s="79"/>
      <c r="I783" s="80"/>
    </row>
    <row r="784" spans="1:9">
      <c r="A784" s="78"/>
      <c r="B784" s="79"/>
      <c r="C784" s="79"/>
      <c r="D784" s="79"/>
      <c r="E784" s="79"/>
      <c r="F784" s="79"/>
      <c r="G784" s="79"/>
      <c r="H784" s="79"/>
      <c r="I784" s="80"/>
    </row>
    <row r="785" spans="1:9">
      <c r="A785" s="78"/>
      <c r="B785" s="79"/>
      <c r="C785" s="79"/>
      <c r="D785" s="79"/>
      <c r="E785" s="79"/>
      <c r="F785" s="79"/>
      <c r="G785" s="79"/>
      <c r="H785" s="79"/>
      <c r="I785" s="80"/>
    </row>
    <row r="786" spans="1:9">
      <c r="A786" s="78"/>
      <c r="B786" s="79"/>
      <c r="C786" s="79"/>
      <c r="D786" s="79"/>
      <c r="E786" s="79"/>
      <c r="F786" s="79"/>
      <c r="G786" s="79"/>
      <c r="H786" s="79"/>
      <c r="I786" s="80"/>
    </row>
    <row r="787" spans="1:9">
      <c r="A787" s="78"/>
      <c r="B787" s="79"/>
      <c r="C787" s="79"/>
      <c r="D787" s="79"/>
      <c r="E787" s="79"/>
      <c r="F787" s="79"/>
      <c r="G787" s="79"/>
      <c r="H787" s="79"/>
      <c r="I787" s="80"/>
    </row>
    <row r="788" spans="1:9">
      <c r="A788" s="78"/>
      <c r="B788" s="79"/>
      <c r="C788" s="79"/>
      <c r="D788" s="79"/>
      <c r="E788" s="79"/>
      <c r="F788" s="79"/>
      <c r="G788" s="79"/>
      <c r="H788" s="79"/>
      <c r="I788" s="80"/>
    </row>
    <row r="789" spans="1:9">
      <c r="A789" s="78"/>
      <c r="B789" s="79"/>
      <c r="C789" s="79"/>
      <c r="D789" s="79"/>
      <c r="E789" s="79"/>
      <c r="F789" s="79"/>
      <c r="G789" s="79"/>
      <c r="H789" s="79"/>
      <c r="I789" s="80"/>
    </row>
    <row r="790" spans="1:9">
      <c r="A790" s="78"/>
      <c r="B790" s="79"/>
      <c r="C790" s="79"/>
      <c r="D790" s="79"/>
      <c r="E790" s="79"/>
      <c r="F790" s="79"/>
      <c r="G790" s="79"/>
      <c r="H790" s="79"/>
      <c r="I790" s="80"/>
    </row>
    <row r="791" spans="1:9">
      <c r="A791" s="78"/>
      <c r="B791" s="79"/>
      <c r="C791" s="79"/>
      <c r="D791" s="79"/>
      <c r="E791" s="79"/>
      <c r="F791" s="79"/>
      <c r="G791" s="79"/>
      <c r="H791" s="79"/>
      <c r="I791" s="80"/>
    </row>
    <row r="792" spans="1:9">
      <c r="A792" s="78"/>
      <c r="B792" s="79"/>
      <c r="C792" s="79"/>
      <c r="D792" s="79"/>
      <c r="E792" s="79"/>
      <c r="F792" s="79"/>
      <c r="G792" s="79"/>
      <c r="H792" s="79"/>
      <c r="I792" s="80"/>
    </row>
    <row r="793" spans="1:9">
      <c r="A793" s="78"/>
      <c r="B793" s="79"/>
      <c r="C793" s="79"/>
      <c r="D793" s="79"/>
      <c r="E793" s="79"/>
      <c r="F793" s="79"/>
      <c r="G793" s="79"/>
      <c r="H793" s="79"/>
      <c r="I793" s="80"/>
    </row>
    <row r="794" spans="1:9">
      <c r="A794" s="78"/>
      <c r="B794" s="79"/>
      <c r="C794" s="79"/>
      <c r="D794" s="79"/>
      <c r="E794" s="79"/>
      <c r="F794" s="79"/>
      <c r="G794" s="79"/>
      <c r="H794" s="79"/>
      <c r="I794" s="80"/>
    </row>
    <row r="795" spans="1:9">
      <c r="A795" s="78"/>
      <c r="B795" s="79"/>
      <c r="C795" s="79"/>
      <c r="D795" s="79"/>
      <c r="E795" s="79"/>
      <c r="F795" s="79"/>
      <c r="G795" s="79"/>
      <c r="H795" s="79"/>
      <c r="I795" s="80"/>
    </row>
    <row r="796" spans="1:9">
      <c r="A796" s="78"/>
      <c r="B796" s="79"/>
      <c r="C796" s="79"/>
      <c r="D796" s="79"/>
      <c r="E796" s="79"/>
      <c r="F796" s="79"/>
      <c r="G796" s="79"/>
      <c r="H796" s="79"/>
      <c r="I796" s="80"/>
    </row>
    <row r="797" spans="1:9">
      <c r="A797" s="78"/>
      <c r="B797" s="79"/>
      <c r="C797" s="79"/>
      <c r="D797" s="79"/>
      <c r="E797" s="79"/>
      <c r="F797" s="79"/>
      <c r="G797" s="79"/>
      <c r="H797" s="79"/>
      <c r="I797" s="80"/>
    </row>
    <row r="798" spans="1:9">
      <c r="A798" s="78"/>
      <c r="B798" s="79"/>
      <c r="C798" s="79"/>
      <c r="D798" s="79"/>
      <c r="E798" s="79"/>
      <c r="F798" s="79"/>
      <c r="G798" s="79"/>
      <c r="H798" s="79"/>
      <c r="I798" s="80"/>
    </row>
    <row r="799" spans="1:9">
      <c r="A799" s="78"/>
      <c r="B799" s="79"/>
      <c r="C799" s="79"/>
      <c r="D799" s="79"/>
      <c r="E799" s="79"/>
      <c r="F799" s="79"/>
      <c r="G799" s="79"/>
      <c r="H799" s="79"/>
      <c r="I799" s="80"/>
    </row>
    <row r="800" spans="1:9">
      <c r="A800" s="78"/>
      <c r="B800" s="79"/>
      <c r="C800" s="79"/>
      <c r="D800" s="79"/>
      <c r="E800" s="79"/>
      <c r="F800" s="79"/>
      <c r="G800" s="79"/>
      <c r="H800" s="79"/>
      <c r="I800" s="80"/>
    </row>
    <row r="801" spans="1:9">
      <c r="A801" s="78"/>
      <c r="B801" s="79"/>
      <c r="C801" s="79"/>
      <c r="D801" s="79"/>
      <c r="E801" s="79"/>
      <c r="F801" s="79"/>
      <c r="G801" s="79"/>
      <c r="H801" s="79"/>
      <c r="I801" s="80"/>
    </row>
    <row r="802" spans="1:9">
      <c r="A802" s="78"/>
      <c r="B802" s="79"/>
      <c r="C802" s="79"/>
      <c r="D802" s="79"/>
      <c r="E802" s="79"/>
      <c r="F802" s="79"/>
      <c r="G802" s="79"/>
      <c r="H802" s="79"/>
      <c r="I802" s="80"/>
    </row>
    <row r="803" spans="1:9">
      <c r="A803" s="78"/>
      <c r="B803" s="79"/>
      <c r="C803" s="79"/>
      <c r="D803" s="79"/>
      <c r="E803" s="79"/>
      <c r="F803" s="79"/>
      <c r="G803" s="79"/>
      <c r="H803" s="79"/>
      <c r="I803" s="80"/>
    </row>
    <row r="804" spans="1:9">
      <c r="A804" s="78"/>
      <c r="B804" s="79"/>
      <c r="C804" s="79"/>
      <c r="D804" s="79"/>
      <c r="E804" s="79"/>
      <c r="F804" s="79"/>
      <c r="G804" s="79"/>
      <c r="H804" s="79"/>
      <c r="I804" s="80"/>
    </row>
    <row r="805" spans="1:9">
      <c r="A805" s="78"/>
      <c r="B805" s="79"/>
      <c r="C805" s="79"/>
      <c r="D805" s="79"/>
      <c r="E805" s="79"/>
      <c r="F805" s="79"/>
      <c r="G805" s="79"/>
      <c r="H805" s="79"/>
      <c r="I805" s="80"/>
    </row>
    <row r="806" spans="1:9">
      <c r="A806" s="78"/>
      <c r="B806" s="79"/>
      <c r="C806" s="79"/>
      <c r="D806" s="79"/>
      <c r="E806" s="79"/>
      <c r="F806" s="79"/>
      <c r="G806" s="79"/>
      <c r="H806" s="79"/>
      <c r="I806" s="80"/>
    </row>
    <row r="807" spans="1:9">
      <c r="A807" s="78"/>
      <c r="B807" s="79"/>
      <c r="C807" s="79"/>
      <c r="D807" s="79"/>
      <c r="E807" s="79"/>
      <c r="F807" s="79"/>
      <c r="G807" s="79"/>
      <c r="H807" s="79"/>
      <c r="I807" s="80"/>
    </row>
    <row r="808" spans="1:9">
      <c r="A808" s="78"/>
      <c r="B808" s="79"/>
      <c r="C808" s="79"/>
      <c r="D808" s="79"/>
      <c r="E808" s="79"/>
      <c r="F808" s="79"/>
      <c r="G808" s="79"/>
      <c r="H808" s="79"/>
      <c r="I808" s="80"/>
    </row>
    <row r="809" spans="1:9">
      <c r="A809" s="78"/>
      <c r="B809" s="79"/>
      <c r="C809" s="79"/>
      <c r="D809" s="79"/>
      <c r="E809" s="79"/>
      <c r="F809" s="79"/>
      <c r="G809" s="79"/>
      <c r="H809" s="79"/>
      <c r="I809" s="80"/>
    </row>
    <row r="810" spans="1:9">
      <c r="A810" s="78"/>
      <c r="B810" s="79"/>
      <c r="C810" s="79"/>
      <c r="D810" s="79"/>
      <c r="E810" s="79"/>
      <c r="F810" s="79"/>
      <c r="G810" s="79"/>
      <c r="H810" s="79"/>
      <c r="I810" s="80"/>
    </row>
    <row r="811" spans="1:9">
      <c r="A811" s="78"/>
      <c r="B811" s="79"/>
      <c r="C811" s="79"/>
      <c r="D811" s="79"/>
      <c r="E811" s="79"/>
      <c r="F811" s="79"/>
      <c r="G811" s="79"/>
      <c r="H811" s="79"/>
      <c r="I811" s="80"/>
    </row>
    <row r="812" spans="1:9">
      <c r="A812" s="78"/>
      <c r="B812" s="79"/>
      <c r="C812" s="79"/>
      <c r="D812" s="79"/>
      <c r="E812" s="79"/>
      <c r="F812" s="79"/>
      <c r="G812" s="79"/>
      <c r="H812" s="79"/>
      <c r="I812" s="80"/>
    </row>
    <row r="813" spans="1:9">
      <c r="A813" s="78"/>
      <c r="B813" s="79"/>
      <c r="C813" s="79"/>
      <c r="D813" s="79"/>
      <c r="E813" s="79"/>
      <c r="F813" s="79"/>
      <c r="G813" s="79"/>
      <c r="H813" s="79"/>
      <c r="I813" s="80"/>
    </row>
    <row r="814" spans="1:9">
      <c r="A814" s="78"/>
      <c r="B814" s="79"/>
      <c r="C814" s="79"/>
      <c r="D814" s="79"/>
      <c r="E814" s="79"/>
      <c r="F814" s="79"/>
      <c r="G814" s="79"/>
      <c r="H814" s="79"/>
      <c r="I814" s="80"/>
    </row>
    <row r="815" spans="1:9">
      <c r="A815" s="78"/>
      <c r="B815" s="79"/>
      <c r="C815" s="79"/>
      <c r="D815" s="79"/>
      <c r="E815" s="79"/>
      <c r="F815" s="79"/>
      <c r="G815" s="79"/>
      <c r="H815" s="79"/>
      <c r="I815" s="80"/>
    </row>
    <row r="816" spans="1:9">
      <c r="A816" s="78"/>
      <c r="B816" s="79"/>
      <c r="C816" s="79"/>
      <c r="D816" s="79"/>
      <c r="E816" s="79"/>
      <c r="F816" s="79"/>
      <c r="G816" s="79"/>
      <c r="H816" s="79"/>
      <c r="I816" s="80"/>
    </row>
    <row r="817" spans="1:9">
      <c r="A817" s="78"/>
      <c r="B817" s="79"/>
      <c r="C817" s="79"/>
      <c r="D817" s="79"/>
      <c r="E817" s="79"/>
      <c r="F817" s="79"/>
      <c r="G817" s="79"/>
      <c r="H817" s="79"/>
      <c r="I817" s="80"/>
    </row>
    <row r="818" spans="1:9">
      <c r="A818" s="78"/>
      <c r="B818" s="79"/>
      <c r="C818" s="79"/>
      <c r="D818" s="79"/>
      <c r="E818" s="79"/>
      <c r="F818" s="79"/>
      <c r="G818" s="79"/>
      <c r="H818" s="79"/>
      <c r="I818" s="80"/>
    </row>
    <row r="819" spans="1:9">
      <c r="A819" s="78"/>
      <c r="B819" s="79"/>
      <c r="C819" s="79"/>
      <c r="D819" s="79"/>
      <c r="E819" s="79"/>
      <c r="F819" s="79"/>
      <c r="G819" s="79"/>
      <c r="H819" s="79"/>
      <c r="I819" s="80"/>
    </row>
    <row r="820" spans="1:9">
      <c r="A820" s="78"/>
      <c r="B820" s="79"/>
      <c r="C820" s="79"/>
      <c r="D820" s="79"/>
      <c r="E820" s="79"/>
      <c r="F820" s="79"/>
      <c r="G820" s="79"/>
      <c r="H820" s="79"/>
      <c r="I820" s="80"/>
    </row>
    <row r="821" spans="1:9">
      <c r="A821" s="78"/>
      <c r="B821" s="79"/>
      <c r="C821" s="79"/>
      <c r="D821" s="79"/>
      <c r="E821" s="79"/>
      <c r="F821" s="79"/>
      <c r="G821" s="79"/>
      <c r="H821" s="79"/>
      <c r="I821" s="80"/>
    </row>
    <row r="822" spans="1:9">
      <c r="A822" s="78"/>
      <c r="B822" s="79"/>
      <c r="C822" s="79"/>
      <c r="D822" s="79"/>
      <c r="E822" s="79"/>
      <c r="F822" s="79"/>
      <c r="G822" s="79"/>
      <c r="H822" s="79"/>
      <c r="I822" s="80"/>
    </row>
    <row r="823" spans="1:9">
      <c r="A823" s="78"/>
      <c r="B823" s="79"/>
      <c r="C823" s="79"/>
      <c r="D823" s="79"/>
      <c r="E823" s="79"/>
      <c r="F823" s="79"/>
      <c r="G823" s="79"/>
      <c r="H823" s="79"/>
      <c r="I823" s="80"/>
    </row>
    <row r="824" spans="1:9">
      <c r="A824" s="78"/>
      <c r="B824" s="79"/>
      <c r="C824" s="79"/>
      <c r="D824" s="79"/>
      <c r="E824" s="79"/>
      <c r="F824" s="79"/>
      <c r="G824" s="79"/>
      <c r="H824" s="79"/>
      <c r="I824" s="80"/>
    </row>
    <row r="825" spans="1:9">
      <c r="A825" s="78"/>
      <c r="B825" s="79"/>
      <c r="C825" s="79"/>
      <c r="D825" s="79"/>
      <c r="E825" s="79"/>
      <c r="F825" s="79"/>
      <c r="G825" s="79"/>
      <c r="H825" s="79"/>
      <c r="I825" s="80"/>
    </row>
    <row r="826" spans="1:9">
      <c r="A826" s="78"/>
      <c r="B826" s="79"/>
      <c r="C826" s="79"/>
      <c r="D826" s="79"/>
      <c r="E826" s="79"/>
      <c r="F826" s="79"/>
      <c r="G826" s="79"/>
      <c r="H826" s="79"/>
      <c r="I826" s="80"/>
    </row>
    <row r="827" spans="1:9">
      <c r="A827" s="78"/>
      <c r="B827" s="79"/>
      <c r="C827" s="79"/>
      <c r="D827" s="79"/>
      <c r="E827" s="79"/>
      <c r="F827" s="79"/>
      <c r="G827" s="79"/>
      <c r="H827" s="79"/>
      <c r="I827" s="80"/>
    </row>
    <row r="828" spans="1:9">
      <c r="A828" s="78"/>
      <c r="B828" s="79"/>
      <c r="C828" s="79"/>
      <c r="D828" s="79"/>
      <c r="E828" s="79"/>
      <c r="F828" s="79"/>
      <c r="G828" s="79"/>
      <c r="H828" s="79"/>
      <c r="I828" s="80"/>
    </row>
    <row r="829" spans="1:9">
      <c r="A829" s="78"/>
      <c r="B829" s="79"/>
      <c r="C829" s="79"/>
      <c r="D829" s="79"/>
      <c r="E829" s="79"/>
      <c r="F829" s="79"/>
      <c r="G829" s="79"/>
      <c r="H829" s="79"/>
      <c r="I829" s="80"/>
    </row>
    <row r="830" spans="1:9">
      <c r="A830" s="78"/>
      <c r="B830" s="79"/>
      <c r="C830" s="79"/>
      <c r="D830" s="79"/>
      <c r="E830" s="79"/>
      <c r="F830" s="79"/>
      <c r="G830" s="79"/>
      <c r="H830" s="79"/>
      <c r="I830" s="80"/>
    </row>
    <row r="831" spans="1:9">
      <c r="A831" s="78"/>
      <c r="B831" s="79"/>
      <c r="C831" s="79"/>
      <c r="D831" s="79"/>
      <c r="E831" s="79"/>
      <c r="F831" s="79"/>
      <c r="G831" s="79"/>
      <c r="H831" s="79"/>
      <c r="I831" s="80"/>
    </row>
    <row r="832" spans="1:9">
      <c r="A832" s="78"/>
      <c r="B832" s="79"/>
      <c r="C832" s="79"/>
      <c r="D832" s="79"/>
      <c r="E832" s="79"/>
      <c r="F832" s="79"/>
      <c r="G832" s="79"/>
      <c r="H832" s="79"/>
      <c r="I832" s="80"/>
    </row>
    <row r="833" spans="1:9">
      <c r="A833" s="78"/>
      <c r="B833" s="79"/>
      <c r="C833" s="79"/>
      <c r="D833" s="79"/>
      <c r="E833" s="79"/>
      <c r="F833" s="79"/>
      <c r="G833" s="79"/>
      <c r="H833" s="79"/>
      <c r="I833" s="80"/>
    </row>
    <row r="834" spans="1:9">
      <c r="A834" s="78"/>
      <c r="B834" s="79"/>
      <c r="C834" s="79"/>
      <c r="D834" s="79"/>
      <c r="E834" s="79"/>
      <c r="F834" s="79"/>
      <c r="G834" s="79"/>
      <c r="H834" s="79"/>
      <c r="I834" s="80"/>
    </row>
    <row r="835" spans="1:9">
      <c r="A835" s="78"/>
      <c r="B835" s="79"/>
      <c r="C835" s="79"/>
      <c r="D835" s="79"/>
      <c r="E835" s="79"/>
      <c r="F835" s="79"/>
      <c r="G835" s="79"/>
      <c r="H835" s="79"/>
      <c r="I835" s="80"/>
    </row>
    <row r="836" spans="1:9">
      <c r="A836" s="78"/>
      <c r="B836" s="79"/>
      <c r="C836" s="79"/>
      <c r="D836" s="79"/>
      <c r="E836" s="79"/>
      <c r="F836" s="79"/>
      <c r="G836" s="79"/>
      <c r="H836" s="79"/>
      <c r="I836" s="80"/>
    </row>
    <row r="837" spans="1:9">
      <c r="A837" s="78"/>
      <c r="B837" s="79"/>
      <c r="C837" s="79"/>
      <c r="D837" s="79"/>
      <c r="E837" s="79"/>
      <c r="F837" s="79"/>
      <c r="G837" s="79"/>
      <c r="H837" s="79"/>
      <c r="I837" s="80"/>
    </row>
    <row r="838" spans="1:9">
      <c r="A838" s="78"/>
      <c r="B838" s="79"/>
      <c r="C838" s="79"/>
      <c r="D838" s="79"/>
      <c r="E838" s="79"/>
      <c r="F838" s="79"/>
      <c r="G838" s="79"/>
      <c r="H838" s="79"/>
      <c r="I838" s="80"/>
    </row>
    <row r="839" spans="1:9">
      <c r="A839" s="78"/>
      <c r="B839" s="79"/>
      <c r="C839" s="79"/>
      <c r="D839" s="79"/>
      <c r="E839" s="79"/>
      <c r="F839" s="79"/>
      <c r="G839" s="79"/>
      <c r="H839" s="79"/>
      <c r="I839" s="80"/>
    </row>
    <row r="840" spans="1:9">
      <c r="A840" s="78"/>
      <c r="B840" s="79"/>
      <c r="C840" s="79"/>
      <c r="D840" s="79"/>
      <c r="E840" s="79"/>
      <c r="F840" s="79"/>
      <c r="G840" s="79"/>
      <c r="H840" s="79"/>
      <c r="I840" s="80"/>
    </row>
    <row r="841" spans="1:9">
      <c r="A841" s="78"/>
      <c r="B841" s="79"/>
      <c r="C841" s="79"/>
      <c r="D841" s="79"/>
      <c r="E841" s="79"/>
      <c r="F841" s="79"/>
      <c r="G841" s="79"/>
      <c r="H841" s="79"/>
      <c r="I841" s="80"/>
    </row>
    <row r="842" spans="1:9">
      <c r="A842" s="78"/>
      <c r="B842" s="79"/>
      <c r="C842" s="79"/>
      <c r="D842" s="79"/>
      <c r="E842" s="79"/>
      <c r="F842" s="79"/>
      <c r="G842" s="79"/>
      <c r="H842" s="79"/>
      <c r="I842" s="80"/>
    </row>
    <row r="843" spans="1:9">
      <c r="A843" s="78"/>
      <c r="B843" s="79"/>
      <c r="C843" s="79"/>
      <c r="D843" s="79"/>
      <c r="E843" s="79"/>
      <c r="F843" s="79"/>
      <c r="G843" s="79"/>
      <c r="H843" s="79"/>
      <c r="I843" s="80"/>
    </row>
    <row r="844" spans="1:9">
      <c r="A844" s="78"/>
      <c r="B844" s="79"/>
      <c r="C844" s="79"/>
      <c r="D844" s="79"/>
      <c r="E844" s="79"/>
      <c r="F844" s="79"/>
      <c r="G844" s="79"/>
      <c r="H844" s="79"/>
      <c r="I844" s="80"/>
    </row>
    <row r="845" spans="1:9">
      <c r="A845" s="78"/>
      <c r="B845" s="79"/>
      <c r="C845" s="79"/>
      <c r="D845" s="79"/>
      <c r="E845" s="79"/>
      <c r="F845" s="79"/>
      <c r="G845" s="79"/>
      <c r="H845" s="79"/>
      <c r="I845" s="80"/>
    </row>
    <row r="846" spans="1:9">
      <c r="A846" s="78"/>
      <c r="B846" s="79"/>
      <c r="C846" s="79"/>
      <c r="D846" s="79"/>
      <c r="E846" s="79"/>
      <c r="F846" s="79"/>
      <c r="G846" s="79"/>
      <c r="H846" s="79"/>
      <c r="I846" s="80"/>
    </row>
    <row r="847" spans="1:9">
      <c r="A847" s="78"/>
      <c r="B847" s="79"/>
      <c r="C847" s="79"/>
      <c r="D847" s="79"/>
      <c r="E847" s="79"/>
      <c r="F847" s="79"/>
      <c r="G847" s="79"/>
      <c r="H847" s="79"/>
      <c r="I847" s="80"/>
    </row>
    <row r="848" spans="1:9">
      <c r="A848" s="78"/>
      <c r="B848" s="79"/>
      <c r="C848" s="79"/>
      <c r="D848" s="79"/>
      <c r="E848" s="79"/>
      <c r="F848" s="79"/>
      <c r="G848" s="79"/>
      <c r="H848" s="79"/>
      <c r="I848" s="80"/>
    </row>
    <row r="849" spans="1:9">
      <c r="A849" s="78"/>
      <c r="B849" s="79"/>
      <c r="C849" s="79"/>
      <c r="D849" s="79"/>
      <c r="E849" s="79"/>
      <c r="F849" s="79"/>
      <c r="G849" s="79"/>
      <c r="H849" s="79"/>
      <c r="I849" s="80"/>
    </row>
    <row r="850" spans="1:9">
      <c r="A850" s="78"/>
      <c r="B850" s="79"/>
      <c r="C850" s="79"/>
      <c r="D850" s="79"/>
      <c r="E850" s="79"/>
      <c r="F850" s="79"/>
      <c r="G850" s="79"/>
      <c r="H850" s="79"/>
      <c r="I850" s="80"/>
    </row>
    <row r="851" spans="1:9">
      <c r="A851" s="78"/>
      <c r="B851" s="79"/>
      <c r="C851" s="79"/>
      <c r="D851" s="79"/>
      <c r="E851" s="79"/>
      <c r="F851" s="79"/>
      <c r="G851" s="79"/>
      <c r="H851" s="79"/>
      <c r="I851" s="80"/>
    </row>
    <row r="852" spans="1:9">
      <c r="A852" s="78"/>
      <c r="B852" s="79"/>
      <c r="C852" s="79"/>
      <c r="D852" s="79"/>
      <c r="E852" s="79"/>
      <c r="F852" s="79"/>
      <c r="G852" s="79"/>
      <c r="H852" s="79"/>
      <c r="I852" s="80"/>
    </row>
    <row r="853" spans="1:9">
      <c r="A853" s="78"/>
      <c r="B853" s="79"/>
      <c r="C853" s="79"/>
      <c r="D853" s="79"/>
      <c r="E853" s="79"/>
      <c r="F853" s="79"/>
      <c r="G853" s="79"/>
      <c r="H853" s="79"/>
      <c r="I853" s="80"/>
    </row>
    <row r="854" spans="1:9">
      <c r="A854" s="78"/>
      <c r="B854" s="79"/>
      <c r="C854" s="79"/>
      <c r="D854" s="79"/>
      <c r="E854" s="79"/>
      <c r="F854" s="79"/>
      <c r="G854" s="79"/>
      <c r="H854" s="79"/>
      <c r="I854" s="80"/>
    </row>
    <row r="855" spans="1:9">
      <c r="A855" s="78"/>
      <c r="B855" s="79"/>
      <c r="C855" s="79"/>
      <c r="D855" s="79"/>
      <c r="E855" s="79"/>
      <c r="F855" s="79"/>
      <c r="G855" s="79"/>
      <c r="H855" s="79"/>
      <c r="I855" s="80"/>
    </row>
    <row r="856" spans="1:9">
      <c r="A856" s="78"/>
      <c r="B856" s="79"/>
      <c r="C856" s="79"/>
      <c r="D856" s="79"/>
      <c r="E856" s="79"/>
      <c r="F856" s="79"/>
      <c r="G856" s="79"/>
      <c r="H856" s="79"/>
      <c r="I856" s="80"/>
    </row>
    <row r="857" spans="1:9">
      <c r="A857" s="78"/>
      <c r="B857" s="79"/>
      <c r="C857" s="79"/>
      <c r="D857" s="79"/>
      <c r="E857" s="79"/>
      <c r="F857" s="79"/>
      <c r="G857" s="79"/>
      <c r="H857" s="79"/>
      <c r="I857" s="80"/>
    </row>
    <row r="858" spans="1:9">
      <c r="A858" s="78"/>
      <c r="B858" s="79"/>
      <c r="C858" s="79"/>
      <c r="D858" s="79"/>
      <c r="E858" s="79"/>
      <c r="F858" s="79"/>
      <c r="G858" s="79"/>
      <c r="H858" s="79"/>
      <c r="I858" s="80"/>
    </row>
    <row r="859" spans="1:9">
      <c r="A859" s="78"/>
      <c r="B859" s="79"/>
      <c r="C859" s="79"/>
      <c r="D859" s="79"/>
      <c r="E859" s="79"/>
      <c r="F859" s="79"/>
      <c r="G859" s="79"/>
      <c r="H859" s="79"/>
      <c r="I859" s="80"/>
    </row>
    <row r="860" spans="1:9">
      <c r="A860" s="78"/>
      <c r="B860" s="79"/>
      <c r="C860" s="79"/>
      <c r="D860" s="79"/>
      <c r="E860" s="79"/>
      <c r="F860" s="79"/>
      <c r="G860" s="79"/>
      <c r="H860" s="79"/>
      <c r="I860" s="80"/>
    </row>
    <row r="861" spans="1:9">
      <c r="A861" s="78"/>
      <c r="B861" s="79"/>
      <c r="C861" s="79"/>
      <c r="D861" s="79"/>
      <c r="E861" s="79"/>
      <c r="F861" s="79"/>
      <c r="G861" s="79"/>
      <c r="H861" s="79"/>
      <c r="I861" s="80"/>
    </row>
    <row r="862" spans="1:9">
      <c r="A862" s="78"/>
      <c r="B862" s="79"/>
      <c r="C862" s="79"/>
      <c r="D862" s="79"/>
      <c r="E862" s="79"/>
      <c r="F862" s="79"/>
      <c r="G862" s="79"/>
      <c r="H862" s="79"/>
      <c r="I862" s="80"/>
    </row>
    <row r="863" spans="1:9">
      <c r="A863" s="78"/>
      <c r="B863" s="79"/>
      <c r="C863" s="79"/>
      <c r="D863" s="79"/>
      <c r="E863" s="79"/>
      <c r="F863" s="79"/>
      <c r="G863" s="79"/>
      <c r="H863" s="79"/>
      <c r="I863" s="80"/>
    </row>
    <row r="864" spans="1:9">
      <c r="A864" s="78"/>
      <c r="B864" s="79"/>
      <c r="C864" s="79"/>
      <c r="D864" s="79"/>
      <c r="E864" s="79"/>
      <c r="F864" s="79"/>
      <c r="G864" s="79"/>
      <c r="H864" s="79"/>
      <c r="I864" s="80"/>
    </row>
    <row r="865" spans="1:9">
      <c r="A865" s="78"/>
      <c r="B865" s="79"/>
      <c r="C865" s="79"/>
      <c r="D865" s="79"/>
      <c r="E865" s="79"/>
      <c r="F865" s="79"/>
      <c r="G865" s="79"/>
      <c r="H865" s="79"/>
      <c r="I865" s="80"/>
    </row>
    <row r="866" spans="1:9">
      <c r="A866" s="78"/>
      <c r="B866" s="79"/>
      <c r="C866" s="79"/>
      <c r="D866" s="79"/>
      <c r="E866" s="79"/>
      <c r="F866" s="79"/>
      <c r="G866" s="79"/>
      <c r="H866" s="79"/>
      <c r="I866" s="80"/>
    </row>
    <row r="867" spans="1:9">
      <c r="A867" s="78"/>
      <c r="B867" s="79"/>
      <c r="C867" s="79"/>
      <c r="D867" s="79"/>
      <c r="E867" s="79"/>
      <c r="F867" s="79"/>
      <c r="G867" s="79"/>
      <c r="H867" s="79"/>
      <c r="I867" s="80"/>
    </row>
    <row r="868" spans="1:9">
      <c r="A868" s="78"/>
      <c r="B868" s="79"/>
      <c r="C868" s="79"/>
      <c r="D868" s="79"/>
      <c r="E868" s="79"/>
      <c r="F868" s="79"/>
      <c r="G868" s="79"/>
      <c r="H868" s="79"/>
      <c r="I868" s="80"/>
    </row>
    <row r="869" spans="1:9">
      <c r="A869" s="78"/>
      <c r="B869" s="79"/>
      <c r="C869" s="79"/>
      <c r="D869" s="79"/>
      <c r="E869" s="79"/>
      <c r="F869" s="79"/>
      <c r="G869" s="79"/>
      <c r="H869" s="79"/>
      <c r="I869" s="80"/>
    </row>
    <row r="870" spans="1:9">
      <c r="A870" s="78"/>
      <c r="B870" s="79"/>
      <c r="C870" s="79"/>
      <c r="D870" s="79"/>
      <c r="E870" s="79"/>
      <c r="F870" s="79"/>
      <c r="G870" s="79"/>
      <c r="H870" s="79"/>
      <c r="I870" s="80"/>
    </row>
    <row r="871" spans="1:9">
      <c r="A871" s="78"/>
      <c r="B871" s="79"/>
      <c r="C871" s="79"/>
      <c r="D871" s="79"/>
      <c r="E871" s="79"/>
      <c r="F871" s="79"/>
      <c r="G871" s="79"/>
      <c r="H871" s="79"/>
      <c r="I871" s="80"/>
    </row>
    <row r="872" spans="1:9">
      <c r="A872" s="78"/>
      <c r="B872" s="79"/>
      <c r="C872" s="79"/>
      <c r="D872" s="79"/>
      <c r="E872" s="79"/>
      <c r="F872" s="79"/>
      <c r="G872" s="79"/>
      <c r="H872" s="79"/>
      <c r="I872" s="80"/>
    </row>
    <row r="873" spans="1:9">
      <c r="A873" s="78"/>
      <c r="B873" s="79"/>
      <c r="C873" s="79"/>
      <c r="D873" s="79"/>
      <c r="E873" s="79"/>
      <c r="F873" s="79"/>
      <c r="G873" s="79"/>
      <c r="H873" s="79"/>
      <c r="I873" s="80"/>
    </row>
    <row r="874" spans="1:9">
      <c r="A874" s="78"/>
      <c r="B874" s="79"/>
      <c r="C874" s="79"/>
      <c r="D874" s="79"/>
      <c r="E874" s="79"/>
      <c r="F874" s="79"/>
      <c r="G874" s="79"/>
      <c r="H874" s="79"/>
      <c r="I874" s="80"/>
    </row>
    <row r="875" spans="1:9">
      <c r="A875" s="78"/>
      <c r="B875" s="79"/>
      <c r="C875" s="79"/>
      <c r="D875" s="79"/>
      <c r="E875" s="79"/>
      <c r="F875" s="79"/>
      <c r="G875" s="79"/>
      <c r="H875" s="79"/>
      <c r="I875" s="80"/>
    </row>
    <row r="876" spans="1:9">
      <c r="A876" s="78"/>
      <c r="B876" s="79"/>
      <c r="C876" s="79"/>
      <c r="D876" s="79"/>
      <c r="E876" s="79"/>
      <c r="F876" s="79"/>
      <c r="G876" s="79"/>
      <c r="H876" s="79"/>
      <c r="I876" s="80"/>
    </row>
    <row r="877" spans="1:9">
      <c r="A877" s="78"/>
      <c r="B877" s="79"/>
      <c r="C877" s="79"/>
      <c r="D877" s="79"/>
      <c r="E877" s="79"/>
      <c r="F877" s="79"/>
      <c r="G877" s="79"/>
      <c r="H877" s="79"/>
      <c r="I877" s="80"/>
    </row>
    <row r="878" spans="1:9">
      <c r="A878" s="78"/>
      <c r="B878" s="79"/>
      <c r="C878" s="79"/>
      <c r="D878" s="79"/>
      <c r="E878" s="79"/>
      <c r="F878" s="79"/>
      <c r="G878" s="79"/>
      <c r="H878" s="79"/>
      <c r="I878" s="80"/>
    </row>
    <row r="879" spans="1:9">
      <c r="A879" s="78"/>
      <c r="B879" s="79"/>
      <c r="C879" s="79"/>
      <c r="D879" s="79"/>
      <c r="E879" s="79"/>
      <c r="F879" s="79"/>
      <c r="G879" s="79"/>
      <c r="H879" s="79"/>
      <c r="I879" s="80"/>
    </row>
    <row r="880" spans="1:9">
      <c r="A880" s="78"/>
      <c r="B880" s="79"/>
      <c r="C880" s="79"/>
      <c r="D880" s="79"/>
      <c r="E880" s="79"/>
      <c r="F880" s="79"/>
      <c r="G880" s="79"/>
      <c r="H880" s="79"/>
      <c r="I880" s="80"/>
    </row>
    <row r="881" spans="1:9">
      <c r="A881" s="78"/>
      <c r="B881" s="79"/>
      <c r="C881" s="79"/>
      <c r="D881" s="79"/>
      <c r="E881" s="79"/>
      <c r="F881" s="79"/>
      <c r="G881" s="79"/>
      <c r="H881" s="79"/>
      <c r="I881" s="80"/>
    </row>
    <row r="882" spans="1:9">
      <c r="A882" s="78"/>
      <c r="B882" s="79"/>
      <c r="C882" s="79"/>
      <c r="D882" s="79"/>
      <c r="E882" s="79"/>
      <c r="F882" s="79"/>
      <c r="G882" s="79"/>
      <c r="H882" s="79"/>
      <c r="I882" s="80"/>
    </row>
    <row r="883" spans="1:9">
      <c r="A883" s="78"/>
      <c r="B883" s="79"/>
      <c r="C883" s="79"/>
      <c r="D883" s="79"/>
      <c r="E883" s="79"/>
      <c r="F883" s="79"/>
      <c r="G883" s="79"/>
      <c r="H883" s="79"/>
      <c r="I883" s="80"/>
    </row>
    <row r="884" spans="1:9">
      <c r="A884" s="78"/>
      <c r="B884" s="79"/>
      <c r="C884" s="79"/>
      <c r="D884" s="79"/>
      <c r="E884" s="79"/>
      <c r="F884" s="79"/>
      <c r="G884" s="79"/>
      <c r="H884" s="79"/>
      <c r="I884" s="80"/>
    </row>
    <row r="885" spans="1:9">
      <c r="A885" s="78"/>
      <c r="B885" s="79"/>
      <c r="C885" s="79"/>
      <c r="D885" s="79"/>
      <c r="E885" s="79"/>
      <c r="F885" s="79"/>
      <c r="G885" s="79"/>
      <c r="H885" s="79"/>
      <c r="I885" s="80"/>
    </row>
    <row r="886" spans="1:9">
      <c r="A886" s="78"/>
      <c r="B886" s="79"/>
      <c r="C886" s="79"/>
      <c r="D886" s="79"/>
      <c r="E886" s="79"/>
      <c r="F886" s="79"/>
      <c r="G886" s="79"/>
      <c r="H886" s="79"/>
      <c r="I886" s="80"/>
    </row>
    <row r="887" spans="1:9">
      <c r="A887" s="78"/>
      <c r="B887" s="79"/>
      <c r="C887" s="79"/>
      <c r="D887" s="79"/>
      <c r="E887" s="79"/>
      <c r="F887" s="79"/>
      <c r="G887" s="79"/>
      <c r="H887" s="79"/>
      <c r="I887" s="80"/>
    </row>
    <row r="888" spans="1:9">
      <c r="A888" s="78"/>
      <c r="B888" s="79"/>
      <c r="C888" s="79"/>
      <c r="D888" s="79"/>
      <c r="E888" s="79"/>
      <c r="F888" s="79"/>
      <c r="G888" s="79"/>
      <c r="H888" s="79"/>
      <c r="I888" s="80"/>
    </row>
    <row r="889" spans="1:9">
      <c r="A889" s="78"/>
      <c r="B889" s="79"/>
      <c r="C889" s="79"/>
      <c r="D889" s="79"/>
      <c r="E889" s="79"/>
      <c r="F889" s="79"/>
      <c r="G889" s="79"/>
      <c r="H889" s="79"/>
      <c r="I889" s="80"/>
    </row>
    <row r="890" spans="1:9">
      <c r="A890" s="78"/>
      <c r="B890" s="79"/>
      <c r="C890" s="79"/>
      <c r="D890" s="79"/>
      <c r="E890" s="79"/>
      <c r="F890" s="79"/>
      <c r="G890" s="79"/>
      <c r="H890" s="79"/>
      <c r="I890" s="80"/>
    </row>
    <row r="891" spans="1:9">
      <c r="A891" s="78"/>
      <c r="B891" s="79"/>
      <c r="C891" s="79"/>
      <c r="D891" s="79"/>
      <c r="E891" s="79"/>
      <c r="F891" s="79"/>
      <c r="G891" s="79"/>
      <c r="H891" s="79"/>
      <c r="I891" s="80"/>
    </row>
    <row r="892" spans="1:9">
      <c r="A892" s="78"/>
      <c r="B892" s="79"/>
      <c r="C892" s="79"/>
      <c r="D892" s="79"/>
      <c r="E892" s="79"/>
      <c r="F892" s="79"/>
      <c r="G892" s="79"/>
      <c r="H892" s="79"/>
      <c r="I892" s="80"/>
    </row>
    <row r="893" spans="1:9">
      <c r="A893" s="78"/>
      <c r="B893" s="79"/>
      <c r="C893" s="79"/>
      <c r="D893" s="79"/>
      <c r="E893" s="79"/>
      <c r="F893" s="79"/>
      <c r="G893" s="79"/>
      <c r="H893" s="79"/>
      <c r="I893" s="80"/>
    </row>
    <row r="894" spans="1:9">
      <c r="A894" s="78"/>
      <c r="B894" s="79"/>
      <c r="C894" s="79"/>
      <c r="D894" s="79"/>
      <c r="E894" s="79"/>
      <c r="F894" s="79"/>
      <c r="G894" s="79"/>
      <c r="H894" s="79"/>
      <c r="I894" s="80"/>
    </row>
    <row r="895" spans="1:9">
      <c r="A895" s="78"/>
      <c r="B895" s="79"/>
      <c r="C895" s="79"/>
      <c r="D895" s="79"/>
      <c r="E895" s="79"/>
      <c r="F895" s="79"/>
      <c r="G895" s="79"/>
      <c r="H895" s="79"/>
      <c r="I895" s="80"/>
    </row>
    <row r="896" spans="1:9">
      <c r="A896" s="78"/>
      <c r="B896" s="79"/>
      <c r="C896" s="79"/>
      <c r="D896" s="79"/>
      <c r="E896" s="79"/>
      <c r="F896" s="79"/>
      <c r="G896" s="79"/>
      <c r="H896" s="79"/>
      <c r="I896" s="80"/>
    </row>
    <row r="897" spans="1:9">
      <c r="A897" s="78"/>
      <c r="B897" s="79"/>
      <c r="C897" s="79"/>
      <c r="D897" s="79"/>
      <c r="E897" s="79"/>
      <c r="F897" s="79"/>
      <c r="G897" s="79"/>
      <c r="H897" s="79"/>
      <c r="I897" s="80"/>
    </row>
    <row r="898" spans="1:9">
      <c r="A898" s="78"/>
      <c r="B898" s="79"/>
      <c r="C898" s="79"/>
      <c r="D898" s="79"/>
      <c r="E898" s="79"/>
      <c r="F898" s="79"/>
      <c r="G898" s="79"/>
      <c r="H898" s="79"/>
      <c r="I898" s="80"/>
    </row>
    <row r="899" spans="1:9">
      <c r="A899" s="78"/>
      <c r="B899" s="79"/>
      <c r="C899" s="79"/>
      <c r="D899" s="79"/>
      <c r="E899" s="79"/>
      <c r="F899" s="79"/>
      <c r="G899" s="79"/>
      <c r="H899" s="79"/>
      <c r="I899" s="80"/>
    </row>
    <row r="900" spans="1:9">
      <c r="A900" s="78"/>
      <c r="B900" s="79"/>
      <c r="C900" s="79"/>
      <c r="D900" s="79"/>
      <c r="E900" s="79"/>
      <c r="F900" s="79"/>
      <c r="G900" s="79"/>
      <c r="H900" s="79"/>
      <c r="I900" s="80"/>
    </row>
    <row r="901" spans="1:9">
      <c r="A901" s="78"/>
      <c r="B901" s="79"/>
      <c r="C901" s="79"/>
      <c r="D901" s="79"/>
      <c r="E901" s="79"/>
      <c r="F901" s="79"/>
      <c r="G901" s="79"/>
      <c r="H901" s="79"/>
      <c r="I901" s="80"/>
    </row>
    <row r="902" spans="1:9">
      <c r="A902" s="78"/>
      <c r="B902" s="79"/>
      <c r="C902" s="79"/>
      <c r="D902" s="79"/>
      <c r="E902" s="79"/>
      <c r="F902" s="79"/>
      <c r="G902" s="79"/>
      <c r="H902" s="79"/>
      <c r="I902" s="80"/>
    </row>
    <row r="903" spans="1:9">
      <c r="A903" s="78"/>
      <c r="B903" s="79"/>
      <c r="C903" s="79"/>
      <c r="D903" s="79"/>
      <c r="E903" s="79"/>
      <c r="F903" s="79"/>
      <c r="G903" s="79"/>
      <c r="H903" s="79"/>
      <c r="I903" s="80"/>
    </row>
    <row r="904" spans="1:9">
      <c r="A904" s="78"/>
      <c r="B904" s="79"/>
      <c r="C904" s="79"/>
      <c r="D904" s="79"/>
      <c r="E904" s="79"/>
      <c r="F904" s="79"/>
      <c r="G904" s="79"/>
      <c r="H904" s="79"/>
      <c r="I904" s="80"/>
    </row>
    <row r="905" spans="1:9">
      <c r="A905" s="78"/>
      <c r="B905" s="79"/>
      <c r="C905" s="79"/>
      <c r="D905" s="79"/>
      <c r="E905" s="79"/>
      <c r="F905" s="79"/>
      <c r="G905" s="79"/>
      <c r="H905" s="79"/>
      <c r="I905" s="80"/>
    </row>
    <row r="906" spans="1:9">
      <c r="A906" s="78"/>
      <c r="B906" s="79"/>
      <c r="C906" s="79"/>
      <c r="D906" s="79"/>
      <c r="E906" s="79"/>
      <c r="F906" s="79"/>
      <c r="G906" s="79"/>
      <c r="H906" s="79"/>
      <c r="I906" s="80"/>
    </row>
    <row r="907" spans="1:9">
      <c r="A907" s="78"/>
      <c r="B907" s="79"/>
      <c r="C907" s="79"/>
      <c r="D907" s="79"/>
      <c r="E907" s="79"/>
      <c r="F907" s="79"/>
      <c r="G907" s="79"/>
      <c r="H907" s="79"/>
      <c r="I907" s="80"/>
    </row>
    <row r="908" spans="1:9">
      <c r="A908" s="78"/>
      <c r="B908" s="79"/>
      <c r="C908" s="79"/>
      <c r="D908" s="79"/>
      <c r="E908" s="79"/>
      <c r="F908" s="79"/>
      <c r="G908" s="79"/>
      <c r="H908" s="79"/>
      <c r="I908" s="80"/>
    </row>
    <row r="909" spans="1:9">
      <c r="A909" s="78"/>
      <c r="B909" s="79"/>
      <c r="C909" s="79"/>
      <c r="D909" s="79"/>
      <c r="E909" s="79"/>
      <c r="F909" s="79"/>
      <c r="G909" s="79"/>
      <c r="H909" s="79"/>
      <c r="I909" s="80"/>
    </row>
    <row r="910" spans="1:9">
      <c r="A910" s="78"/>
      <c r="B910" s="79"/>
      <c r="C910" s="79"/>
      <c r="D910" s="79"/>
      <c r="E910" s="79"/>
      <c r="F910" s="79"/>
      <c r="G910" s="79"/>
      <c r="H910" s="79"/>
      <c r="I910" s="80"/>
    </row>
    <row r="911" spans="1:9">
      <c r="A911" s="78"/>
      <c r="B911" s="79"/>
      <c r="C911" s="79"/>
      <c r="D911" s="79"/>
      <c r="E911" s="79"/>
      <c r="F911" s="79"/>
      <c r="G911" s="79"/>
      <c r="H911" s="79"/>
      <c r="I911" s="80"/>
    </row>
    <row r="912" spans="1:9">
      <c r="A912" s="78"/>
      <c r="B912" s="79"/>
      <c r="C912" s="79"/>
      <c r="D912" s="79"/>
      <c r="E912" s="79"/>
      <c r="F912" s="79"/>
      <c r="G912" s="79"/>
      <c r="H912" s="79"/>
      <c r="I912" s="80"/>
    </row>
    <row r="913" spans="1:9">
      <c r="A913" s="78"/>
      <c r="B913" s="79"/>
      <c r="C913" s="79"/>
      <c r="D913" s="79"/>
      <c r="E913" s="79"/>
      <c r="F913" s="79"/>
      <c r="G913" s="79"/>
      <c r="H913" s="79"/>
      <c r="I913" s="80"/>
    </row>
    <row r="914" spans="1:9">
      <c r="A914" s="78"/>
      <c r="B914" s="79"/>
      <c r="C914" s="79"/>
      <c r="D914" s="79"/>
      <c r="E914" s="79"/>
      <c r="F914" s="79"/>
      <c r="G914" s="79"/>
      <c r="H914" s="79"/>
      <c r="I914" s="80"/>
    </row>
    <row r="915" spans="1:9">
      <c r="A915" s="78"/>
      <c r="B915" s="79"/>
      <c r="C915" s="79"/>
      <c r="D915" s="79"/>
      <c r="E915" s="79"/>
      <c r="F915" s="79"/>
      <c r="G915" s="79"/>
      <c r="H915" s="79"/>
      <c r="I915" s="80"/>
    </row>
    <row r="916" spans="1:9">
      <c r="A916" s="78"/>
      <c r="B916" s="79"/>
      <c r="C916" s="79"/>
      <c r="D916" s="79"/>
      <c r="E916" s="79"/>
      <c r="F916" s="79"/>
      <c r="G916" s="79"/>
      <c r="H916" s="79"/>
      <c r="I916" s="80"/>
    </row>
    <row r="917" spans="1:9">
      <c r="A917" s="78"/>
      <c r="B917" s="79"/>
      <c r="C917" s="79"/>
      <c r="D917" s="79"/>
      <c r="E917" s="79"/>
      <c r="F917" s="79"/>
      <c r="G917" s="79"/>
      <c r="H917" s="79"/>
      <c r="I917" s="80"/>
    </row>
    <row r="918" spans="1:9">
      <c r="A918" s="78"/>
      <c r="B918" s="79"/>
      <c r="C918" s="79"/>
      <c r="D918" s="79"/>
      <c r="E918" s="79"/>
      <c r="F918" s="79"/>
      <c r="G918" s="79"/>
      <c r="H918" s="79"/>
      <c r="I918" s="80"/>
    </row>
    <row r="919" spans="1:9">
      <c r="A919" s="78"/>
      <c r="B919" s="79"/>
      <c r="C919" s="79"/>
      <c r="D919" s="79"/>
      <c r="E919" s="79"/>
      <c r="F919" s="79"/>
      <c r="G919" s="79"/>
      <c r="H919" s="79"/>
      <c r="I919" s="80"/>
    </row>
    <row r="920" spans="1:9">
      <c r="A920" s="78"/>
      <c r="B920" s="79"/>
      <c r="C920" s="79"/>
      <c r="D920" s="79"/>
      <c r="E920" s="79"/>
      <c r="F920" s="79"/>
      <c r="G920" s="79"/>
      <c r="H920" s="79"/>
      <c r="I920" s="80"/>
    </row>
    <row r="921" spans="1:9">
      <c r="A921" s="78"/>
      <c r="B921" s="79"/>
      <c r="C921" s="79"/>
      <c r="D921" s="79"/>
      <c r="E921" s="79"/>
      <c r="F921" s="79"/>
      <c r="G921" s="79"/>
      <c r="H921" s="79"/>
      <c r="I921" s="80"/>
    </row>
    <row r="922" spans="1:9">
      <c r="A922" s="78"/>
      <c r="B922" s="79"/>
      <c r="C922" s="79"/>
      <c r="D922" s="79"/>
      <c r="E922" s="79"/>
      <c r="F922" s="79"/>
      <c r="G922" s="79"/>
      <c r="H922" s="79"/>
      <c r="I922" s="80"/>
    </row>
    <row r="923" spans="1:9">
      <c r="A923" s="78"/>
      <c r="B923" s="79"/>
      <c r="C923" s="79"/>
      <c r="D923" s="79"/>
      <c r="E923" s="79"/>
      <c r="F923" s="79"/>
      <c r="G923" s="79"/>
      <c r="H923" s="79"/>
      <c r="I923" s="80"/>
    </row>
    <row r="924" spans="1:9">
      <c r="A924" s="78"/>
      <c r="B924" s="79"/>
      <c r="C924" s="79"/>
      <c r="D924" s="79"/>
      <c r="E924" s="79"/>
      <c r="F924" s="79"/>
      <c r="G924" s="79"/>
      <c r="H924" s="79"/>
      <c r="I924" s="80"/>
    </row>
    <row r="925" spans="1:9">
      <c r="A925" s="78"/>
      <c r="B925" s="79"/>
      <c r="C925" s="79"/>
      <c r="D925" s="79"/>
      <c r="E925" s="79"/>
      <c r="F925" s="79"/>
      <c r="G925" s="79"/>
      <c r="H925" s="79"/>
      <c r="I925" s="80"/>
    </row>
    <row r="926" spans="1:9">
      <c r="A926" s="78"/>
      <c r="B926" s="79"/>
      <c r="C926" s="79"/>
      <c r="D926" s="79"/>
      <c r="E926" s="79"/>
      <c r="F926" s="79"/>
      <c r="G926" s="79"/>
      <c r="H926" s="79"/>
      <c r="I926" s="80"/>
    </row>
    <row r="927" spans="1:9">
      <c r="A927" s="78"/>
      <c r="B927" s="79"/>
      <c r="C927" s="79"/>
      <c r="D927" s="79"/>
      <c r="E927" s="79"/>
      <c r="F927" s="79"/>
      <c r="G927" s="79"/>
      <c r="H927" s="79"/>
      <c r="I927" s="80"/>
    </row>
    <row r="928" spans="1:9">
      <c r="A928" s="78"/>
      <c r="B928" s="79"/>
      <c r="C928" s="79"/>
      <c r="D928" s="79"/>
      <c r="E928" s="79"/>
      <c r="F928" s="79"/>
      <c r="G928" s="79"/>
      <c r="H928" s="79"/>
      <c r="I928" s="80"/>
    </row>
    <row r="929" spans="1:9">
      <c r="A929" s="78"/>
      <c r="B929" s="79"/>
      <c r="C929" s="79"/>
      <c r="D929" s="79"/>
      <c r="E929" s="79"/>
      <c r="F929" s="79"/>
      <c r="G929" s="79"/>
      <c r="H929" s="79"/>
      <c r="I929" s="80"/>
    </row>
    <row r="930" spans="1:9">
      <c r="A930" s="78"/>
      <c r="B930" s="79"/>
      <c r="C930" s="79"/>
      <c r="D930" s="79"/>
      <c r="E930" s="79"/>
      <c r="F930" s="79"/>
      <c r="G930" s="79"/>
      <c r="H930" s="79"/>
      <c r="I930" s="80"/>
    </row>
    <row r="931" spans="1:9">
      <c r="A931" s="78"/>
      <c r="B931" s="79"/>
      <c r="C931" s="79"/>
      <c r="D931" s="79"/>
      <c r="E931" s="79"/>
      <c r="F931" s="79"/>
      <c r="G931" s="79"/>
      <c r="H931" s="79"/>
      <c r="I931" s="80"/>
    </row>
    <row r="932" spans="1:9">
      <c r="A932" s="78"/>
      <c r="B932" s="79"/>
      <c r="C932" s="79"/>
      <c r="D932" s="79"/>
      <c r="E932" s="79"/>
      <c r="F932" s="79"/>
      <c r="G932" s="79"/>
      <c r="H932" s="79"/>
      <c r="I932" s="80"/>
    </row>
    <row r="933" spans="1:9">
      <c r="A933" s="78"/>
      <c r="B933" s="79"/>
      <c r="C933" s="79"/>
      <c r="D933" s="79"/>
      <c r="E933" s="79"/>
      <c r="F933" s="79"/>
      <c r="G933" s="79"/>
      <c r="H933" s="79"/>
      <c r="I933" s="80"/>
    </row>
    <row r="934" spans="1:9">
      <c r="A934" s="78"/>
      <c r="B934" s="79"/>
      <c r="C934" s="79"/>
      <c r="D934" s="79"/>
      <c r="E934" s="79"/>
      <c r="F934" s="79"/>
      <c r="G934" s="79"/>
      <c r="H934" s="79"/>
      <c r="I934" s="80"/>
    </row>
    <row r="935" spans="1:9">
      <c r="A935" s="78"/>
      <c r="B935" s="79"/>
      <c r="C935" s="79"/>
      <c r="D935" s="79"/>
      <c r="E935" s="79"/>
      <c r="F935" s="79"/>
      <c r="G935" s="79"/>
      <c r="H935" s="79"/>
      <c r="I935" s="80"/>
    </row>
    <row r="936" spans="1:9">
      <c r="A936" s="78"/>
      <c r="B936" s="79"/>
      <c r="C936" s="79"/>
      <c r="D936" s="79"/>
      <c r="E936" s="79"/>
      <c r="F936" s="79"/>
      <c r="G936" s="79"/>
      <c r="H936" s="79"/>
      <c r="I936" s="80"/>
    </row>
    <row r="937" spans="1:9">
      <c r="A937" s="78"/>
      <c r="B937" s="79"/>
      <c r="C937" s="79"/>
      <c r="D937" s="79"/>
      <c r="E937" s="79"/>
      <c r="F937" s="79"/>
      <c r="G937" s="79"/>
      <c r="H937" s="79"/>
      <c r="I937" s="80"/>
    </row>
    <row r="938" spans="1:9">
      <c r="A938" s="78"/>
      <c r="B938" s="79"/>
      <c r="C938" s="79"/>
      <c r="D938" s="79"/>
      <c r="E938" s="79"/>
      <c r="F938" s="79"/>
      <c r="G938" s="79"/>
      <c r="H938" s="79"/>
      <c r="I938" s="80"/>
    </row>
    <row r="939" spans="1:9">
      <c r="A939" s="78"/>
      <c r="B939" s="79"/>
      <c r="C939" s="79"/>
      <c r="D939" s="79"/>
      <c r="E939" s="79"/>
      <c r="F939" s="79"/>
      <c r="G939" s="79"/>
      <c r="H939" s="79"/>
      <c r="I939" s="80"/>
    </row>
    <row r="940" spans="1:9">
      <c r="A940" s="78"/>
      <c r="B940" s="79"/>
      <c r="C940" s="79"/>
      <c r="D940" s="79"/>
      <c r="E940" s="79"/>
      <c r="F940" s="79"/>
      <c r="G940" s="79"/>
      <c r="H940" s="79"/>
      <c r="I940" s="80"/>
    </row>
    <row r="941" spans="1:9">
      <c r="A941" s="78"/>
      <c r="B941" s="79"/>
      <c r="C941" s="79"/>
      <c r="D941" s="79"/>
      <c r="E941" s="79"/>
      <c r="F941" s="79"/>
      <c r="G941" s="79"/>
      <c r="H941" s="79"/>
      <c r="I941" s="80"/>
    </row>
    <row r="942" spans="1:9">
      <c r="A942" s="78"/>
      <c r="B942" s="79"/>
      <c r="C942" s="79"/>
      <c r="D942" s="79"/>
      <c r="E942" s="79"/>
      <c r="F942" s="79"/>
      <c r="G942" s="79"/>
      <c r="H942" s="79"/>
      <c r="I942" s="80"/>
    </row>
    <row r="943" spans="1:9">
      <c r="A943" s="78"/>
      <c r="B943" s="79"/>
      <c r="C943" s="79"/>
      <c r="D943" s="79"/>
      <c r="E943" s="79"/>
      <c r="F943" s="79"/>
      <c r="G943" s="79"/>
      <c r="H943" s="79"/>
      <c r="I943" s="80"/>
    </row>
    <row r="944" spans="1:9">
      <c r="A944" s="78"/>
      <c r="B944" s="79"/>
      <c r="C944" s="79"/>
      <c r="D944" s="79"/>
      <c r="E944" s="79"/>
      <c r="F944" s="79"/>
      <c r="G944" s="79"/>
      <c r="H944" s="79"/>
      <c r="I944" s="80"/>
    </row>
    <row r="945" spans="1:9">
      <c r="A945" s="78"/>
      <c r="B945" s="79"/>
      <c r="C945" s="79"/>
      <c r="D945" s="79"/>
      <c r="E945" s="79"/>
      <c r="F945" s="79"/>
      <c r="G945" s="79"/>
      <c r="H945" s="79"/>
      <c r="I945" s="80"/>
    </row>
    <row r="946" spans="1:9">
      <c r="A946" s="78"/>
      <c r="B946" s="79"/>
      <c r="C946" s="79"/>
      <c r="D946" s="79"/>
      <c r="E946" s="79"/>
      <c r="F946" s="79"/>
      <c r="G946" s="79"/>
      <c r="H946" s="79"/>
      <c r="I946" s="80"/>
    </row>
    <row r="947" spans="1:9">
      <c r="A947" s="78"/>
      <c r="B947" s="79"/>
      <c r="C947" s="79"/>
      <c r="D947" s="79"/>
      <c r="E947" s="79"/>
      <c r="F947" s="79"/>
      <c r="G947" s="79"/>
      <c r="H947" s="79"/>
      <c r="I947" s="80"/>
    </row>
    <row r="948" spans="1:9">
      <c r="A948" s="78"/>
      <c r="B948" s="79"/>
      <c r="C948" s="79"/>
      <c r="D948" s="79"/>
      <c r="E948" s="79"/>
      <c r="F948" s="79"/>
      <c r="G948" s="79"/>
      <c r="H948" s="79"/>
      <c r="I948" s="80"/>
    </row>
    <row r="949" spans="1:9">
      <c r="A949" s="78"/>
      <c r="B949" s="79"/>
      <c r="C949" s="79"/>
      <c r="D949" s="79"/>
      <c r="E949" s="79"/>
      <c r="F949" s="79"/>
      <c r="G949" s="79"/>
      <c r="H949" s="79"/>
      <c r="I949" s="80"/>
    </row>
    <row r="950" spans="1:9">
      <c r="A950" s="78"/>
      <c r="B950" s="79"/>
      <c r="C950" s="79"/>
      <c r="D950" s="79"/>
      <c r="E950" s="79"/>
      <c r="F950" s="79"/>
      <c r="G950" s="79"/>
      <c r="H950" s="79"/>
      <c r="I950" s="80"/>
    </row>
    <row r="951" spans="1:9">
      <c r="A951" s="78"/>
      <c r="B951" s="79"/>
      <c r="C951" s="79"/>
      <c r="D951" s="79"/>
      <c r="E951" s="79"/>
      <c r="F951" s="79"/>
      <c r="G951" s="79"/>
      <c r="H951" s="79"/>
      <c r="I951" s="80"/>
    </row>
    <row r="952" spans="1:9">
      <c r="A952" s="78"/>
      <c r="B952" s="79"/>
      <c r="C952" s="79"/>
      <c r="D952" s="79"/>
      <c r="E952" s="79"/>
      <c r="F952" s="79"/>
      <c r="G952" s="79"/>
      <c r="H952" s="79"/>
      <c r="I952" s="80"/>
    </row>
    <row r="953" spans="1:9">
      <c r="A953" s="78"/>
      <c r="B953" s="79"/>
      <c r="C953" s="79"/>
      <c r="D953" s="79"/>
      <c r="E953" s="79"/>
      <c r="F953" s="79"/>
      <c r="G953" s="79"/>
      <c r="H953" s="79"/>
      <c r="I953" s="80"/>
    </row>
    <row r="954" spans="1:9">
      <c r="A954" s="78"/>
      <c r="B954" s="79"/>
      <c r="C954" s="79"/>
      <c r="D954" s="79"/>
      <c r="E954" s="79"/>
      <c r="F954" s="79"/>
      <c r="G954" s="79"/>
      <c r="H954" s="79"/>
      <c r="I954" s="80"/>
    </row>
    <row r="955" spans="1:9">
      <c r="A955" s="78"/>
      <c r="B955" s="79"/>
      <c r="C955" s="79"/>
      <c r="D955" s="79"/>
      <c r="E955" s="79"/>
      <c r="F955" s="79"/>
      <c r="G955" s="79"/>
      <c r="H955" s="79"/>
      <c r="I955" s="80"/>
    </row>
    <row r="956" spans="1:9">
      <c r="A956" s="78"/>
      <c r="B956" s="79"/>
      <c r="C956" s="79"/>
      <c r="D956" s="79"/>
      <c r="E956" s="79"/>
      <c r="F956" s="79"/>
      <c r="G956" s="79"/>
      <c r="H956" s="79"/>
      <c r="I956" s="80"/>
    </row>
    <row r="957" spans="1:9">
      <c r="A957" s="78"/>
      <c r="B957" s="79"/>
      <c r="C957" s="79"/>
      <c r="D957" s="79"/>
      <c r="E957" s="79"/>
      <c r="F957" s="79"/>
      <c r="G957" s="79"/>
      <c r="H957" s="79"/>
      <c r="I957" s="80"/>
    </row>
    <row r="958" spans="1:9">
      <c r="A958" s="78"/>
      <c r="B958" s="79"/>
      <c r="C958" s="79"/>
      <c r="D958" s="79"/>
      <c r="E958" s="79"/>
      <c r="F958" s="79"/>
      <c r="G958" s="79"/>
      <c r="H958" s="79"/>
      <c r="I958" s="80"/>
    </row>
    <row r="959" spans="1:9">
      <c r="A959" s="78"/>
      <c r="B959" s="79"/>
      <c r="C959" s="79"/>
      <c r="D959" s="79"/>
      <c r="E959" s="79"/>
      <c r="F959" s="79"/>
      <c r="G959" s="79"/>
      <c r="H959" s="79"/>
      <c r="I959" s="80"/>
    </row>
    <row r="960" spans="1:9">
      <c r="A960" s="78"/>
      <c r="B960" s="79"/>
      <c r="C960" s="79"/>
      <c r="D960" s="79"/>
      <c r="E960" s="79"/>
      <c r="F960" s="79"/>
      <c r="G960" s="79"/>
      <c r="H960" s="79"/>
      <c r="I960" s="80"/>
    </row>
    <row r="961" spans="1:9">
      <c r="A961" s="78"/>
      <c r="B961" s="79"/>
      <c r="C961" s="79"/>
      <c r="D961" s="79"/>
      <c r="E961" s="79"/>
      <c r="F961" s="79"/>
      <c r="G961" s="79"/>
      <c r="H961" s="79"/>
      <c r="I961" s="80"/>
    </row>
    <row r="962" spans="1:9">
      <c r="A962" s="78"/>
      <c r="B962" s="79"/>
      <c r="C962" s="79"/>
      <c r="D962" s="79"/>
      <c r="E962" s="79"/>
      <c r="F962" s="79"/>
      <c r="G962" s="79"/>
      <c r="H962" s="79"/>
      <c r="I962" s="80"/>
    </row>
    <row r="963" spans="1:9">
      <c r="A963" s="78"/>
      <c r="B963" s="79"/>
      <c r="C963" s="79"/>
      <c r="D963" s="79"/>
      <c r="E963" s="79"/>
      <c r="F963" s="79"/>
      <c r="G963" s="79"/>
      <c r="H963" s="79"/>
      <c r="I963" s="80"/>
    </row>
    <row r="964" spans="1:9">
      <c r="A964" s="78"/>
      <c r="B964" s="79"/>
      <c r="C964" s="79"/>
      <c r="D964" s="79"/>
      <c r="E964" s="79"/>
      <c r="F964" s="79"/>
      <c r="G964" s="79"/>
      <c r="H964" s="79"/>
      <c r="I964" s="80"/>
    </row>
    <row r="965" spans="1:9">
      <c r="A965" s="78"/>
      <c r="B965" s="79"/>
      <c r="C965" s="79"/>
      <c r="D965" s="79"/>
      <c r="E965" s="79"/>
      <c r="F965" s="79"/>
      <c r="G965" s="79"/>
      <c r="H965" s="79"/>
      <c r="I965" s="80"/>
    </row>
    <row r="966" spans="1:9">
      <c r="A966" s="78"/>
      <c r="B966" s="79"/>
      <c r="C966" s="79"/>
      <c r="D966" s="79"/>
      <c r="E966" s="79"/>
      <c r="F966" s="79"/>
      <c r="G966" s="79"/>
      <c r="H966" s="79"/>
      <c r="I966" s="80"/>
    </row>
    <row r="967" spans="1:9">
      <c r="A967" s="78"/>
      <c r="B967" s="79"/>
      <c r="C967" s="79"/>
      <c r="D967" s="79"/>
      <c r="E967" s="79"/>
      <c r="F967" s="79"/>
      <c r="G967" s="79"/>
      <c r="H967" s="79"/>
      <c r="I967" s="80"/>
    </row>
    <row r="968" spans="1:9">
      <c r="A968" s="78"/>
      <c r="B968" s="79"/>
      <c r="C968" s="79"/>
      <c r="D968" s="79"/>
      <c r="E968" s="79"/>
      <c r="F968" s="79"/>
      <c r="G968" s="79"/>
      <c r="H968" s="79"/>
      <c r="I968" s="80"/>
    </row>
    <row r="969" spans="1:9">
      <c r="A969" s="78"/>
      <c r="B969" s="79"/>
      <c r="C969" s="79"/>
      <c r="D969" s="79"/>
      <c r="E969" s="79"/>
      <c r="F969" s="79"/>
      <c r="G969" s="79"/>
      <c r="H969" s="79"/>
      <c r="I969" s="80"/>
    </row>
    <row r="970" spans="1:9">
      <c r="A970" s="78"/>
      <c r="B970" s="79"/>
      <c r="C970" s="79"/>
      <c r="D970" s="79"/>
      <c r="E970" s="79"/>
      <c r="F970" s="79"/>
      <c r="G970" s="79"/>
      <c r="H970" s="79"/>
      <c r="I970" s="80"/>
    </row>
    <row r="971" spans="1:9">
      <c r="A971" s="78"/>
      <c r="B971" s="79"/>
      <c r="C971" s="79"/>
      <c r="D971" s="79"/>
      <c r="E971" s="79"/>
      <c r="F971" s="79"/>
      <c r="G971" s="79"/>
      <c r="H971" s="79"/>
      <c r="I971" s="80"/>
    </row>
    <row r="972" spans="1:9">
      <c r="A972" s="78"/>
      <c r="B972" s="79"/>
      <c r="C972" s="79"/>
      <c r="D972" s="79"/>
      <c r="E972" s="79"/>
      <c r="F972" s="79"/>
      <c r="G972" s="79"/>
      <c r="H972" s="79"/>
      <c r="I972" s="80"/>
    </row>
    <row r="973" spans="1:9">
      <c r="A973" s="78"/>
      <c r="B973" s="79"/>
      <c r="C973" s="79"/>
      <c r="D973" s="79"/>
      <c r="E973" s="79"/>
      <c r="F973" s="79"/>
      <c r="G973" s="79"/>
      <c r="H973" s="79"/>
      <c r="I973" s="80"/>
    </row>
    <row r="974" spans="1:9">
      <c r="A974" s="78"/>
      <c r="B974" s="79"/>
      <c r="C974" s="79"/>
      <c r="D974" s="79"/>
      <c r="E974" s="79"/>
      <c r="F974" s="79"/>
      <c r="G974" s="79"/>
      <c r="H974" s="79"/>
      <c r="I974" s="80"/>
    </row>
    <row r="975" spans="1:9">
      <c r="A975" s="78"/>
      <c r="B975" s="79"/>
      <c r="C975" s="79"/>
      <c r="D975" s="79"/>
      <c r="E975" s="79"/>
      <c r="F975" s="79"/>
      <c r="G975" s="79"/>
      <c r="H975" s="79"/>
      <c r="I975" s="80"/>
    </row>
    <row r="976" spans="1:9">
      <c r="A976" s="78"/>
      <c r="B976" s="79"/>
      <c r="C976" s="79"/>
      <c r="D976" s="79"/>
      <c r="E976" s="79"/>
      <c r="F976" s="79"/>
      <c r="G976" s="79"/>
      <c r="H976" s="79"/>
      <c r="I976" s="80"/>
    </row>
    <row r="977" spans="1:9">
      <c r="A977" s="78"/>
      <c r="B977" s="79"/>
      <c r="C977" s="79"/>
      <c r="D977" s="79"/>
      <c r="E977" s="79"/>
      <c r="F977" s="79"/>
      <c r="G977" s="79"/>
      <c r="H977" s="79"/>
      <c r="I977" s="80"/>
    </row>
    <row r="978" spans="1:9">
      <c r="A978" s="78"/>
      <c r="B978" s="79"/>
      <c r="C978" s="79"/>
      <c r="D978" s="79"/>
      <c r="E978" s="79"/>
      <c r="F978" s="79"/>
      <c r="G978" s="79"/>
      <c r="H978" s="79"/>
      <c r="I978" s="80"/>
    </row>
    <row r="979" spans="1:9">
      <c r="A979" s="78"/>
      <c r="B979" s="79"/>
      <c r="C979" s="79"/>
      <c r="D979" s="79"/>
      <c r="E979" s="79"/>
      <c r="F979" s="79"/>
      <c r="G979" s="79"/>
      <c r="H979" s="79"/>
      <c r="I979" s="80"/>
    </row>
    <row r="980" spans="1:9">
      <c r="A980" s="78"/>
      <c r="B980" s="79"/>
      <c r="C980" s="79"/>
      <c r="D980" s="79"/>
      <c r="E980" s="79"/>
      <c r="F980" s="79"/>
      <c r="G980" s="79"/>
      <c r="H980" s="79"/>
      <c r="I980" s="80"/>
    </row>
    <row r="981" spans="1:9">
      <c r="A981" s="78"/>
      <c r="B981" s="79"/>
      <c r="C981" s="79"/>
      <c r="D981" s="79"/>
      <c r="E981" s="79"/>
      <c r="F981" s="79"/>
      <c r="G981" s="79"/>
      <c r="H981" s="79"/>
      <c r="I981" s="80"/>
    </row>
    <row r="982" spans="1:9">
      <c r="A982" s="78"/>
      <c r="B982" s="79"/>
      <c r="C982" s="79"/>
      <c r="D982" s="79"/>
      <c r="E982" s="79"/>
      <c r="F982" s="79"/>
      <c r="G982" s="79"/>
      <c r="H982" s="79"/>
      <c r="I982" s="80"/>
    </row>
    <row r="983" spans="1:9">
      <c r="A983" s="78"/>
      <c r="B983" s="79"/>
      <c r="C983" s="79"/>
      <c r="D983" s="79"/>
      <c r="E983" s="79"/>
      <c r="F983" s="79"/>
      <c r="G983" s="79"/>
      <c r="H983" s="79"/>
      <c r="I983" s="80"/>
    </row>
    <row r="984" spans="1:9">
      <c r="A984" s="78"/>
      <c r="B984" s="79"/>
      <c r="C984" s="79"/>
      <c r="D984" s="79"/>
      <c r="E984" s="79"/>
      <c r="F984" s="79"/>
      <c r="G984" s="79"/>
      <c r="H984" s="79"/>
      <c r="I984" s="80"/>
    </row>
    <row r="985" spans="1:9">
      <c r="A985" s="78"/>
      <c r="B985" s="79"/>
      <c r="C985" s="79"/>
      <c r="D985" s="79"/>
      <c r="E985" s="79"/>
      <c r="F985" s="79"/>
      <c r="G985" s="79"/>
      <c r="H985" s="79"/>
      <c r="I985" s="80"/>
    </row>
    <row r="986" spans="1:9">
      <c r="A986" s="78"/>
      <c r="B986" s="79"/>
      <c r="C986" s="79"/>
      <c r="D986" s="79"/>
      <c r="E986" s="79"/>
      <c r="F986" s="79"/>
      <c r="G986" s="79"/>
      <c r="H986" s="79"/>
      <c r="I986" s="80"/>
    </row>
    <row r="987" spans="1:9">
      <c r="A987" s="78"/>
      <c r="B987" s="79"/>
      <c r="C987" s="79"/>
      <c r="D987" s="79"/>
      <c r="E987" s="79"/>
      <c r="F987" s="79"/>
      <c r="G987" s="79"/>
      <c r="H987" s="79"/>
      <c r="I987" s="80"/>
    </row>
    <row r="988" spans="1:9">
      <c r="A988" s="78"/>
      <c r="B988" s="79"/>
      <c r="C988" s="79"/>
      <c r="D988" s="79"/>
      <c r="E988" s="79"/>
      <c r="F988" s="79"/>
      <c r="G988" s="79"/>
      <c r="H988" s="79"/>
      <c r="I988" s="80"/>
    </row>
    <row r="989" spans="1:9">
      <c r="A989" s="78"/>
      <c r="B989" s="79"/>
      <c r="C989" s="79"/>
      <c r="D989" s="79"/>
      <c r="E989" s="79"/>
      <c r="F989" s="79"/>
      <c r="G989" s="79"/>
      <c r="H989" s="79"/>
      <c r="I989" s="80"/>
    </row>
    <row r="990" spans="1:9">
      <c r="A990" s="78"/>
      <c r="B990" s="79"/>
      <c r="C990" s="79"/>
      <c r="D990" s="79"/>
      <c r="E990" s="79"/>
      <c r="F990" s="79"/>
      <c r="G990" s="79"/>
      <c r="H990" s="79"/>
      <c r="I990" s="80"/>
    </row>
    <row r="991" spans="1:9">
      <c r="A991" s="78"/>
      <c r="B991" s="79"/>
      <c r="C991" s="79"/>
      <c r="D991" s="79"/>
      <c r="E991" s="79"/>
      <c r="F991" s="79"/>
      <c r="G991" s="79"/>
      <c r="H991" s="79"/>
      <c r="I991" s="80"/>
    </row>
    <row r="992" spans="1:9">
      <c r="A992" s="78"/>
      <c r="B992" s="79"/>
      <c r="C992" s="79"/>
      <c r="D992" s="79"/>
      <c r="E992" s="79"/>
      <c r="F992" s="79"/>
      <c r="G992" s="79"/>
      <c r="H992" s="79"/>
      <c r="I992" s="80"/>
    </row>
    <row r="993" spans="1:9">
      <c r="A993" s="78"/>
      <c r="B993" s="79"/>
      <c r="C993" s="79"/>
      <c r="D993" s="79"/>
      <c r="E993" s="79"/>
      <c r="F993" s="79"/>
      <c r="G993" s="79"/>
      <c r="H993" s="79"/>
      <c r="I993" s="80"/>
    </row>
    <row r="994" spans="1:9">
      <c r="A994" s="78"/>
      <c r="B994" s="79"/>
      <c r="C994" s="79"/>
      <c r="D994" s="79"/>
      <c r="E994" s="79"/>
      <c r="F994" s="79"/>
      <c r="G994" s="79"/>
      <c r="H994" s="79"/>
      <c r="I994" s="80"/>
    </row>
    <row r="995" spans="1:9">
      <c r="A995" s="78"/>
      <c r="B995" s="79"/>
      <c r="C995" s="79"/>
      <c r="D995" s="79"/>
      <c r="E995" s="79"/>
      <c r="F995" s="79"/>
      <c r="G995" s="79"/>
      <c r="H995" s="79"/>
      <c r="I995" s="80"/>
    </row>
    <row r="996" spans="1:9">
      <c r="A996" s="78"/>
      <c r="B996" s="79"/>
      <c r="C996" s="79"/>
      <c r="D996" s="79"/>
      <c r="E996" s="79"/>
      <c r="F996" s="79"/>
      <c r="G996" s="79"/>
      <c r="H996" s="79"/>
      <c r="I996" s="80"/>
    </row>
    <row r="997" spans="1:9">
      <c r="A997" s="78"/>
      <c r="B997" s="79"/>
      <c r="C997" s="79"/>
      <c r="D997" s="79"/>
      <c r="E997" s="79"/>
      <c r="F997" s="79"/>
      <c r="G997" s="79"/>
      <c r="H997" s="79"/>
      <c r="I997" s="80"/>
    </row>
    <row r="998" spans="1:9">
      <c r="A998" s="78"/>
      <c r="B998" s="79"/>
      <c r="C998" s="79"/>
      <c r="D998" s="79"/>
      <c r="E998" s="79"/>
      <c r="F998" s="79"/>
      <c r="G998" s="79"/>
      <c r="H998" s="79"/>
      <c r="I998" s="80"/>
    </row>
    <row r="999" spans="1:9">
      <c r="A999" s="78"/>
      <c r="B999" s="79"/>
      <c r="C999" s="79"/>
      <c r="D999" s="79"/>
      <c r="E999" s="79"/>
      <c r="F999" s="79"/>
      <c r="G999" s="79"/>
      <c r="H999" s="79"/>
      <c r="I999" s="80"/>
    </row>
    <row r="1000" spans="1:9">
      <c r="A1000" s="78"/>
      <c r="B1000" s="79"/>
      <c r="C1000" s="79"/>
      <c r="D1000" s="79"/>
      <c r="E1000" s="79"/>
      <c r="F1000" s="79"/>
      <c r="G1000" s="79"/>
      <c r="H1000" s="79"/>
      <c r="I1000" s="80"/>
    </row>
    <row r="1001" spans="1:9">
      <c r="A1001" s="78"/>
      <c r="B1001" s="79"/>
      <c r="C1001" s="79"/>
      <c r="D1001" s="79"/>
      <c r="E1001" s="79"/>
      <c r="F1001" s="79"/>
      <c r="G1001" s="79"/>
      <c r="H1001" s="79"/>
      <c r="I1001" s="80"/>
    </row>
    <row r="1002" spans="1:9">
      <c r="A1002" s="78"/>
      <c r="B1002" s="79"/>
      <c r="C1002" s="79"/>
      <c r="D1002" s="79"/>
      <c r="E1002" s="79"/>
      <c r="F1002" s="79"/>
      <c r="G1002" s="79"/>
      <c r="H1002" s="79"/>
      <c r="I1002" s="80"/>
    </row>
    <row r="1003" spans="1:9">
      <c r="A1003" s="78"/>
      <c r="B1003" s="79"/>
      <c r="C1003" s="79"/>
      <c r="D1003" s="79"/>
      <c r="E1003" s="79"/>
      <c r="F1003" s="79"/>
      <c r="G1003" s="79"/>
      <c r="H1003" s="79"/>
      <c r="I1003" s="80"/>
    </row>
    <row r="1004" spans="1:9">
      <c r="A1004" s="78"/>
      <c r="B1004" s="79"/>
      <c r="C1004" s="79"/>
      <c r="D1004" s="79"/>
      <c r="E1004" s="79"/>
      <c r="F1004" s="79"/>
      <c r="G1004" s="79"/>
      <c r="H1004" s="79"/>
      <c r="I1004" s="80"/>
    </row>
    <row r="1005" spans="1:9">
      <c r="A1005" s="78"/>
      <c r="B1005" s="79"/>
      <c r="C1005" s="79"/>
      <c r="D1005" s="79"/>
      <c r="E1005" s="79"/>
      <c r="F1005" s="79"/>
      <c r="G1005" s="79"/>
      <c r="H1005" s="79"/>
      <c r="I1005" s="80"/>
    </row>
    <row r="1006" spans="1:9">
      <c r="A1006" s="78"/>
      <c r="B1006" s="79"/>
      <c r="C1006" s="79"/>
      <c r="D1006" s="79"/>
      <c r="E1006" s="79"/>
      <c r="F1006" s="79"/>
      <c r="G1006" s="79"/>
      <c r="H1006" s="79"/>
      <c r="I1006" s="80"/>
    </row>
    <row r="1007" spans="1:9">
      <c r="A1007" s="78"/>
      <c r="B1007" s="79"/>
      <c r="C1007" s="79"/>
      <c r="D1007" s="79"/>
      <c r="E1007" s="79"/>
      <c r="F1007" s="79"/>
      <c r="G1007" s="79"/>
      <c r="H1007" s="79"/>
      <c r="I1007" s="80"/>
    </row>
    <row r="1008" spans="1:9">
      <c r="A1008" s="78"/>
      <c r="B1008" s="79"/>
      <c r="C1008" s="79"/>
      <c r="D1008" s="79"/>
      <c r="E1008" s="79"/>
      <c r="F1008" s="79"/>
      <c r="G1008" s="79"/>
      <c r="H1008" s="79"/>
      <c r="I1008" s="80"/>
    </row>
    <row r="1009" spans="1:9">
      <c r="A1009" s="78"/>
      <c r="B1009" s="79"/>
      <c r="C1009" s="79"/>
      <c r="D1009" s="79"/>
      <c r="E1009" s="79"/>
      <c r="F1009" s="79"/>
      <c r="G1009" s="79"/>
      <c r="H1009" s="79"/>
      <c r="I1009" s="80"/>
    </row>
    <row r="1010" spans="1:9">
      <c r="A1010" s="78"/>
      <c r="B1010" s="79"/>
      <c r="C1010" s="79"/>
      <c r="D1010" s="79"/>
      <c r="E1010" s="79"/>
      <c r="F1010" s="79"/>
      <c r="G1010" s="79"/>
      <c r="H1010" s="79"/>
      <c r="I1010" s="80"/>
    </row>
    <row r="1011" spans="1:9">
      <c r="A1011" s="78"/>
      <c r="B1011" s="79"/>
      <c r="C1011" s="79"/>
      <c r="D1011" s="79"/>
      <c r="E1011" s="79"/>
      <c r="F1011" s="79"/>
      <c r="G1011" s="79"/>
      <c r="H1011" s="79"/>
      <c r="I1011" s="80"/>
    </row>
    <row r="1012" spans="1:9">
      <c r="A1012" s="78"/>
      <c r="B1012" s="79"/>
      <c r="C1012" s="79"/>
      <c r="D1012" s="79"/>
      <c r="E1012" s="79"/>
      <c r="F1012" s="79"/>
      <c r="G1012" s="79"/>
      <c r="H1012" s="79"/>
      <c r="I1012" s="80"/>
    </row>
    <row r="1013" spans="1:9">
      <c r="A1013" s="78"/>
      <c r="B1013" s="79"/>
      <c r="C1013" s="79"/>
      <c r="D1013" s="79"/>
      <c r="E1013" s="79"/>
      <c r="F1013" s="79"/>
      <c r="G1013" s="79"/>
      <c r="H1013" s="79"/>
      <c r="I1013" s="80"/>
    </row>
    <row r="1014" spans="1:9">
      <c r="A1014" s="78"/>
      <c r="B1014" s="79"/>
      <c r="C1014" s="79"/>
      <c r="D1014" s="79"/>
      <c r="E1014" s="79"/>
      <c r="F1014" s="79"/>
      <c r="G1014" s="79"/>
      <c r="H1014" s="79"/>
      <c r="I1014" s="80"/>
    </row>
    <row r="1015" spans="1:9">
      <c r="A1015" s="78"/>
      <c r="B1015" s="79"/>
      <c r="C1015" s="79"/>
      <c r="D1015" s="79"/>
      <c r="E1015" s="79"/>
      <c r="F1015" s="79"/>
      <c r="G1015" s="79"/>
      <c r="H1015" s="79"/>
      <c r="I1015" s="80"/>
    </row>
    <row r="1016" spans="1:9">
      <c r="A1016" s="78"/>
      <c r="B1016" s="79"/>
      <c r="C1016" s="79"/>
      <c r="D1016" s="79"/>
      <c r="E1016" s="79"/>
      <c r="F1016" s="79"/>
      <c r="G1016" s="79"/>
      <c r="H1016" s="79"/>
      <c r="I1016" s="80"/>
    </row>
    <row r="1017" spans="1:9">
      <c r="A1017" s="78"/>
      <c r="B1017" s="79"/>
      <c r="C1017" s="79"/>
      <c r="D1017" s="79"/>
      <c r="E1017" s="79"/>
      <c r="F1017" s="79"/>
      <c r="G1017" s="79"/>
      <c r="H1017" s="79"/>
      <c r="I1017" s="80"/>
    </row>
    <row r="1018" spans="1:9">
      <c r="A1018" s="78"/>
      <c r="B1018" s="79"/>
      <c r="C1018" s="79"/>
      <c r="D1018" s="79"/>
      <c r="E1018" s="79"/>
      <c r="F1018" s="79"/>
      <c r="G1018" s="79"/>
      <c r="H1018" s="79"/>
      <c r="I1018" s="80"/>
    </row>
    <row r="1019" spans="1:9">
      <c r="A1019" s="78"/>
      <c r="B1019" s="79"/>
      <c r="C1019" s="79"/>
      <c r="D1019" s="79"/>
      <c r="E1019" s="79"/>
      <c r="F1019" s="79"/>
      <c r="G1019" s="79"/>
      <c r="H1019" s="79"/>
      <c r="I1019" s="80"/>
    </row>
    <row r="1020" spans="1:9">
      <c r="A1020" s="78"/>
      <c r="B1020" s="79"/>
      <c r="C1020" s="79"/>
      <c r="D1020" s="79"/>
      <c r="E1020" s="79"/>
      <c r="F1020" s="79"/>
      <c r="G1020" s="79"/>
      <c r="H1020" s="79"/>
      <c r="I1020" s="80"/>
    </row>
    <row r="1021" spans="1:9">
      <c r="A1021" s="78"/>
      <c r="B1021" s="79"/>
      <c r="C1021" s="79"/>
      <c r="D1021" s="79"/>
      <c r="E1021" s="79"/>
      <c r="F1021" s="79"/>
      <c r="G1021" s="79"/>
      <c r="H1021" s="79"/>
      <c r="I1021" s="80"/>
    </row>
    <row r="1022" spans="1:9">
      <c r="A1022" s="78"/>
      <c r="B1022" s="79"/>
      <c r="C1022" s="79"/>
      <c r="D1022" s="79"/>
      <c r="E1022" s="79"/>
      <c r="F1022" s="79"/>
      <c r="G1022" s="79"/>
      <c r="H1022" s="79"/>
      <c r="I1022" s="80"/>
    </row>
    <row r="1023" spans="1:9">
      <c r="A1023" s="78"/>
      <c r="B1023" s="79"/>
      <c r="C1023" s="79"/>
      <c r="D1023" s="79"/>
      <c r="E1023" s="79"/>
      <c r="F1023" s="79"/>
      <c r="G1023" s="79"/>
      <c r="H1023" s="79"/>
      <c r="I1023" s="80"/>
    </row>
    <row r="1024" spans="1:9">
      <c r="A1024" s="78"/>
      <c r="B1024" s="79"/>
      <c r="C1024" s="79"/>
      <c r="D1024" s="79"/>
      <c r="E1024" s="79"/>
      <c r="F1024" s="79"/>
      <c r="G1024" s="79"/>
      <c r="H1024" s="79"/>
      <c r="I1024" s="80"/>
    </row>
    <row r="1025" spans="1:9">
      <c r="A1025" s="78"/>
      <c r="B1025" s="79"/>
      <c r="C1025" s="79"/>
      <c r="D1025" s="79"/>
      <c r="E1025" s="79"/>
      <c r="F1025" s="79"/>
      <c r="G1025" s="79"/>
      <c r="H1025" s="79"/>
      <c r="I1025" s="80"/>
    </row>
    <row r="1026" spans="1:9">
      <c r="A1026" s="78"/>
      <c r="B1026" s="79"/>
      <c r="C1026" s="79"/>
      <c r="D1026" s="79"/>
      <c r="E1026" s="79"/>
      <c r="F1026" s="79"/>
      <c r="G1026" s="79"/>
      <c r="H1026" s="79"/>
      <c r="I1026" s="80"/>
    </row>
    <row r="1027" spans="1:9">
      <c r="A1027" s="78"/>
      <c r="B1027" s="79"/>
      <c r="C1027" s="79"/>
      <c r="D1027" s="79"/>
      <c r="E1027" s="79"/>
      <c r="F1027" s="79"/>
      <c r="G1027" s="79"/>
      <c r="H1027" s="79"/>
      <c r="I1027" s="80"/>
    </row>
    <row r="1028" spans="1:9">
      <c r="A1028" s="78"/>
      <c r="B1028" s="79"/>
      <c r="C1028" s="79"/>
      <c r="D1028" s="79"/>
      <c r="E1028" s="79"/>
      <c r="F1028" s="79"/>
      <c r="G1028" s="79"/>
      <c r="H1028" s="79"/>
      <c r="I1028" s="80"/>
    </row>
    <row r="1029" spans="1:9">
      <c r="A1029" s="78"/>
      <c r="B1029" s="79"/>
      <c r="C1029" s="79"/>
      <c r="D1029" s="79"/>
      <c r="E1029" s="79"/>
      <c r="F1029" s="79"/>
      <c r="G1029" s="79"/>
      <c r="H1029" s="79"/>
      <c r="I1029" s="80"/>
    </row>
    <row r="1030" spans="1:9">
      <c r="A1030" s="78"/>
      <c r="B1030" s="79"/>
      <c r="C1030" s="79"/>
      <c r="D1030" s="79"/>
      <c r="E1030" s="79"/>
      <c r="F1030" s="79"/>
      <c r="G1030" s="79"/>
      <c r="H1030" s="79"/>
      <c r="I1030" s="80"/>
    </row>
    <row r="1031" spans="1:9">
      <c r="A1031" s="78"/>
      <c r="B1031" s="79"/>
      <c r="C1031" s="79"/>
      <c r="D1031" s="79"/>
      <c r="E1031" s="79"/>
      <c r="F1031" s="79"/>
      <c r="G1031" s="79"/>
      <c r="H1031" s="79"/>
      <c r="I1031" s="80"/>
    </row>
    <row r="1032" spans="1:9">
      <c r="A1032" s="78"/>
      <c r="B1032" s="79"/>
      <c r="C1032" s="79"/>
      <c r="D1032" s="79"/>
      <c r="E1032" s="79"/>
      <c r="F1032" s="79"/>
      <c r="G1032" s="79"/>
      <c r="H1032" s="79"/>
      <c r="I1032" s="80"/>
    </row>
    <row r="1033" spans="1:9">
      <c r="A1033" s="78"/>
      <c r="B1033" s="79"/>
      <c r="C1033" s="79"/>
      <c r="D1033" s="79"/>
      <c r="E1033" s="79"/>
      <c r="F1033" s="79"/>
      <c r="G1033" s="79"/>
      <c r="H1033" s="79"/>
      <c r="I1033" s="80"/>
    </row>
    <row r="1034" spans="1:9">
      <c r="A1034" s="78"/>
      <c r="B1034" s="79"/>
      <c r="C1034" s="79"/>
      <c r="D1034" s="79"/>
      <c r="E1034" s="79"/>
      <c r="F1034" s="79"/>
      <c r="G1034" s="79"/>
      <c r="H1034" s="79"/>
      <c r="I1034" s="80"/>
    </row>
    <row r="1035" spans="1:9">
      <c r="A1035" s="78"/>
      <c r="B1035" s="79"/>
      <c r="C1035" s="79"/>
      <c r="D1035" s="79"/>
      <c r="E1035" s="79"/>
      <c r="F1035" s="79"/>
      <c r="G1035" s="79"/>
      <c r="H1035" s="79"/>
      <c r="I1035" s="80"/>
    </row>
    <row r="1036" spans="1:9">
      <c r="A1036" s="78"/>
      <c r="B1036" s="79"/>
      <c r="C1036" s="79"/>
      <c r="D1036" s="79"/>
      <c r="E1036" s="79"/>
      <c r="F1036" s="79"/>
      <c r="G1036" s="79"/>
      <c r="H1036" s="79"/>
      <c r="I1036" s="80"/>
    </row>
    <row r="1037" spans="1:9">
      <c r="A1037" s="78"/>
      <c r="B1037" s="79"/>
      <c r="C1037" s="79"/>
      <c r="D1037" s="79"/>
      <c r="E1037" s="79"/>
      <c r="F1037" s="79"/>
      <c r="G1037" s="79"/>
      <c r="H1037" s="79"/>
      <c r="I1037" s="80"/>
    </row>
    <row r="1038" spans="1:9">
      <c r="A1038" s="78"/>
      <c r="B1038" s="79"/>
      <c r="C1038" s="79"/>
      <c r="D1038" s="79"/>
      <c r="E1038" s="79"/>
      <c r="F1038" s="79"/>
      <c r="G1038" s="79"/>
      <c r="H1038" s="79"/>
      <c r="I1038" s="80"/>
    </row>
    <row r="1039" spans="1:9">
      <c r="A1039" s="78"/>
      <c r="B1039" s="79"/>
      <c r="C1039" s="79"/>
      <c r="D1039" s="79"/>
      <c r="E1039" s="79"/>
      <c r="F1039" s="79"/>
      <c r="G1039" s="79"/>
      <c r="H1039" s="79"/>
      <c r="I1039" s="80"/>
    </row>
    <row r="1040" spans="1:9">
      <c r="A1040" s="78"/>
      <c r="B1040" s="79"/>
      <c r="C1040" s="79"/>
      <c r="D1040" s="79"/>
      <c r="E1040" s="79"/>
      <c r="F1040" s="79"/>
      <c r="G1040" s="79"/>
      <c r="H1040" s="79"/>
      <c r="I1040" s="80"/>
    </row>
    <row r="1041" spans="1:9">
      <c r="A1041" s="78"/>
      <c r="B1041" s="79"/>
      <c r="C1041" s="79"/>
      <c r="D1041" s="79"/>
      <c r="E1041" s="79"/>
      <c r="F1041" s="79"/>
      <c r="G1041" s="79"/>
      <c r="H1041" s="79"/>
      <c r="I1041" s="80"/>
    </row>
    <row r="1042" spans="1:9">
      <c r="A1042" s="78"/>
      <c r="B1042" s="79"/>
      <c r="C1042" s="79"/>
      <c r="D1042" s="79"/>
      <c r="E1042" s="79"/>
      <c r="F1042" s="79"/>
      <c r="G1042" s="79"/>
      <c r="H1042" s="79"/>
      <c r="I1042" s="80"/>
    </row>
    <row r="1043" spans="1:9">
      <c r="A1043" s="78"/>
      <c r="B1043" s="79"/>
      <c r="C1043" s="79"/>
      <c r="D1043" s="79"/>
      <c r="E1043" s="79"/>
      <c r="F1043" s="79"/>
      <c r="G1043" s="79"/>
      <c r="H1043" s="79"/>
      <c r="I1043" s="80"/>
    </row>
    <row r="1044" spans="1:9">
      <c r="A1044" s="78"/>
      <c r="B1044" s="79"/>
      <c r="C1044" s="79"/>
      <c r="D1044" s="79"/>
      <c r="E1044" s="79"/>
      <c r="F1044" s="79"/>
      <c r="G1044" s="79"/>
      <c r="H1044" s="79"/>
      <c r="I1044" s="80"/>
    </row>
    <row r="1045" spans="1:9">
      <c r="A1045" s="78"/>
      <c r="B1045" s="79"/>
      <c r="C1045" s="79"/>
      <c r="D1045" s="79"/>
      <c r="E1045" s="79"/>
      <c r="F1045" s="79"/>
      <c r="G1045" s="79"/>
      <c r="H1045" s="79"/>
      <c r="I1045" s="80"/>
    </row>
    <row r="1046" spans="1:9">
      <c r="A1046" s="78"/>
      <c r="B1046" s="79"/>
      <c r="C1046" s="79"/>
      <c r="D1046" s="79"/>
      <c r="E1046" s="79"/>
      <c r="F1046" s="79"/>
      <c r="G1046" s="79"/>
      <c r="H1046" s="79"/>
      <c r="I1046" s="80"/>
    </row>
    <row r="1047" spans="1:9">
      <c r="A1047" s="78"/>
      <c r="B1047" s="79"/>
      <c r="C1047" s="79"/>
      <c r="D1047" s="79"/>
      <c r="E1047" s="79"/>
      <c r="F1047" s="79"/>
      <c r="G1047" s="79"/>
      <c r="H1047" s="79"/>
      <c r="I1047" s="80"/>
    </row>
    <row r="1048" spans="1:9">
      <c r="A1048" s="78"/>
      <c r="B1048" s="79"/>
      <c r="C1048" s="79"/>
      <c r="D1048" s="79"/>
      <c r="E1048" s="79"/>
      <c r="F1048" s="79"/>
      <c r="G1048" s="79"/>
      <c r="H1048" s="79"/>
      <c r="I1048" s="80"/>
    </row>
    <row r="1049" spans="1:9">
      <c r="A1049" s="78"/>
      <c r="B1049" s="79"/>
      <c r="C1049" s="79"/>
      <c r="D1049" s="79"/>
      <c r="E1049" s="79"/>
      <c r="F1049" s="79"/>
      <c r="G1049" s="79"/>
      <c r="H1049" s="79"/>
      <c r="I1049" s="80"/>
    </row>
    <row r="1050" spans="1:9">
      <c r="A1050" s="78"/>
      <c r="B1050" s="79"/>
      <c r="C1050" s="79"/>
      <c r="D1050" s="79"/>
      <c r="E1050" s="79"/>
      <c r="F1050" s="79"/>
      <c r="G1050" s="79"/>
      <c r="H1050" s="79"/>
      <c r="I1050" s="80"/>
    </row>
    <row r="1051" spans="1:9">
      <c r="A1051" s="78"/>
      <c r="B1051" s="79"/>
      <c r="C1051" s="79"/>
      <c r="D1051" s="79"/>
      <c r="E1051" s="79"/>
      <c r="F1051" s="79"/>
      <c r="G1051" s="79"/>
      <c r="H1051" s="79"/>
      <c r="I1051" s="80"/>
    </row>
    <row r="1052" spans="1:9">
      <c r="A1052" s="78"/>
      <c r="B1052" s="79"/>
      <c r="C1052" s="79"/>
      <c r="D1052" s="79"/>
      <c r="E1052" s="79"/>
      <c r="F1052" s="79"/>
      <c r="G1052" s="79"/>
      <c r="H1052" s="79"/>
      <c r="I1052" s="80"/>
    </row>
    <row r="1053" spans="1:9">
      <c r="A1053" s="78"/>
      <c r="B1053" s="79"/>
      <c r="C1053" s="79"/>
      <c r="D1053" s="79"/>
      <c r="E1053" s="79"/>
      <c r="F1053" s="79"/>
      <c r="G1053" s="79"/>
      <c r="H1053" s="79"/>
      <c r="I1053" s="80"/>
    </row>
    <row r="1054" spans="1:9">
      <c r="A1054" s="78"/>
      <c r="B1054" s="79"/>
      <c r="C1054" s="79"/>
      <c r="D1054" s="79"/>
      <c r="E1054" s="79"/>
      <c r="F1054" s="79"/>
      <c r="G1054" s="79"/>
      <c r="H1054" s="79"/>
      <c r="I1054" s="80"/>
    </row>
    <row r="1055" spans="1:9">
      <c r="A1055" s="78"/>
      <c r="B1055" s="79"/>
      <c r="C1055" s="79"/>
      <c r="D1055" s="79"/>
      <c r="E1055" s="79"/>
      <c r="F1055" s="79"/>
      <c r="G1055" s="79"/>
      <c r="H1055" s="79"/>
      <c r="I1055" s="80"/>
    </row>
    <row r="1056" spans="1:9">
      <c r="A1056" s="78"/>
      <c r="B1056" s="79"/>
      <c r="C1056" s="79"/>
      <c r="D1056" s="79"/>
      <c r="E1056" s="79"/>
      <c r="F1056" s="79"/>
      <c r="G1056" s="79"/>
      <c r="H1056" s="79"/>
      <c r="I1056" s="80"/>
    </row>
    <row r="1057" spans="1:9">
      <c r="A1057" s="78"/>
      <c r="B1057" s="79"/>
      <c r="C1057" s="79"/>
      <c r="D1057" s="79"/>
      <c r="E1057" s="79"/>
      <c r="F1057" s="79"/>
      <c r="G1057" s="79"/>
      <c r="H1057" s="79"/>
      <c r="I1057" s="80"/>
    </row>
    <row r="1058" spans="1:9">
      <c r="A1058" s="78"/>
      <c r="B1058" s="79"/>
      <c r="C1058" s="79"/>
      <c r="D1058" s="79"/>
      <c r="E1058" s="79"/>
      <c r="F1058" s="79"/>
      <c r="G1058" s="79"/>
      <c r="H1058" s="79"/>
      <c r="I1058" s="80"/>
    </row>
    <row r="1059" spans="1:9">
      <c r="A1059" s="78"/>
      <c r="B1059" s="79"/>
      <c r="C1059" s="79"/>
      <c r="D1059" s="79"/>
      <c r="E1059" s="79"/>
      <c r="F1059" s="79"/>
      <c r="G1059" s="79"/>
      <c r="H1059" s="79"/>
      <c r="I1059" s="80"/>
    </row>
    <row r="1060" spans="1:9">
      <c r="A1060" s="78"/>
      <c r="B1060" s="79"/>
      <c r="C1060" s="79"/>
      <c r="D1060" s="79"/>
      <c r="E1060" s="79"/>
      <c r="F1060" s="79"/>
      <c r="G1060" s="79"/>
      <c r="H1060" s="79"/>
      <c r="I1060" s="80"/>
    </row>
    <row r="1061" spans="1:9">
      <c r="A1061" s="78"/>
      <c r="B1061" s="79"/>
      <c r="C1061" s="79"/>
      <c r="D1061" s="79"/>
      <c r="E1061" s="79"/>
      <c r="F1061" s="79"/>
      <c r="G1061" s="79"/>
      <c r="H1061" s="79"/>
      <c r="I1061" s="80"/>
    </row>
    <row r="1062" spans="1:9">
      <c r="A1062" s="78"/>
      <c r="B1062" s="79"/>
      <c r="C1062" s="79"/>
      <c r="D1062" s="79"/>
      <c r="E1062" s="79"/>
      <c r="F1062" s="79"/>
      <c r="G1062" s="79"/>
      <c r="H1062" s="79"/>
      <c r="I1062" s="80"/>
    </row>
    <row r="1063" spans="1:9">
      <c r="A1063" s="78"/>
      <c r="B1063" s="79"/>
      <c r="C1063" s="79"/>
      <c r="D1063" s="79"/>
      <c r="E1063" s="79"/>
      <c r="F1063" s="79"/>
      <c r="G1063" s="79"/>
      <c r="H1063" s="79"/>
      <c r="I1063" s="80"/>
    </row>
    <row r="1064" spans="1:9">
      <c r="A1064" s="78"/>
      <c r="B1064" s="79"/>
      <c r="C1064" s="79"/>
      <c r="D1064" s="79"/>
      <c r="E1064" s="79"/>
      <c r="F1064" s="79"/>
      <c r="G1064" s="79"/>
      <c r="H1064" s="79"/>
      <c r="I1064" s="80"/>
    </row>
    <row r="1065" spans="1:9">
      <c r="A1065" s="78"/>
      <c r="B1065" s="79"/>
      <c r="C1065" s="79"/>
      <c r="D1065" s="79"/>
      <c r="E1065" s="79"/>
      <c r="F1065" s="79"/>
      <c r="G1065" s="79"/>
      <c r="H1065" s="79"/>
      <c r="I1065" s="80"/>
    </row>
    <row r="1066" spans="1:9">
      <c r="A1066" s="78"/>
      <c r="B1066" s="79"/>
      <c r="C1066" s="79"/>
      <c r="D1066" s="79"/>
      <c r="E1066" s="79"/>
      <c r="F1066" s="79"/>
      <c r="G1066" s="79"/>
      <c r="H1066" s="79"/>
      <c r="I1066" s="80"/>
    </row>
    <row r="1067" spans="1:9">
      <c r="A1067" s="78"/>
      <c r="B1067" s="79"/>
      <c r="C1067" s="79"/>
      <c r="D1067" s="79"/>
      <c r="E1067" s="79"/>
      <c r="F1067" s="79"/>
      <c r="G1067" s="79"/>
      <c r="H1067" s="79"/>
      <c r="I1067" s="80"/>
    </row>
    <row r="1068" spans="1:9">
      <c r="A1068" s="78"/>
      <c r="B1068" s="79"/>
      <c r="C1068" s="79"/>
      <c r="D1068" s="79"/>
      <c r="E1068" s="79"/>
      <c r="F1068" s="79"/>
      <c r="G1068" s="79"/>
      <c r="H1068" s="79"/>
      <c r="I1068" s="80"/>
    </row>
    <row r="1069" spans="1:9">
      <c r="A1069" s="78"/>
      <c r="B1069" s="79"/>
      <c r="C1069" s="79"/>
      <c r="D1069" s="79"/>
      <c r="E1069" s="79"/>
      <c r="F1069" s="79"/>
      <c r="G1069" s="79"/>
      <c r="H1069" s="79"/>
      <c r="I1069" s="80"/>
    </row>
    <row r="1070" spans="1:9">
      <c r="A1070" s="78"/>
      <c r="B1070" s="79"/>
      <c r="C1070" s="79"/>
      <c r="D1070" s="79"/>
      <c r="E1070" s="79"/>
      <c r="F1070" s="79"/>
      <c r="G1070" s="79"/>
      <c r="H1070" s="79"/>
      <c r="I1070" s="80"/>
    </row>
    <row r="1071" spans="1:9">
      <c r="A1071" s="78"/>
      <c r="B1071" s="79"/>
      <c r="C1071" s="79"/>
      <c r="D1071" s="79"/>
      <c r="E1071" s="79"/>
      <c r="F1071" s="79"/>
      <c r="G1071" s="79"/>
      <c r="H1071" s="79"/>
      <c r="I1071" s="80"/>
    </row>
    <row r="1072" spans="1:9">
      <c r="A1072" s="78"/>
      <c r="B1072" s="79"/>
      <c r="C1072" s="79"/>
      <c r="D1072" s="79"/>
      <c r="E1072" s="79"/>
      <c r="F1072" s="79"/>
      <c r="G1072" s="79"/>
      <c r="H1072" s="79"/>
      <c r="I1072" s="80"/>
    </row>
    <row r="1073" spans="1:9">
      <c r="A1073" s="78"/>
      <c r="B1073" s="79"/>
      <c r="C1073" s="79"/>
      <c r="D1073" s="79"/>
      <c r="E1073" s="79"/>
      <c r="F1073" s="79"/>
      <c r="G1073" s="79"/>
      <c r="H1073" s="79"/>
      <c r="I1073" s="80"/>
    </row>
    <row r="1074" spans="1:9">
      <c r="A1074" s="78"/>
      <c r="B1074" s="79"/>
      <c r="C1074" s="79"/>
      <c r="D1074" s="79"/>
      <c r="E1074" s="79"/>
      <c r="F1074" s="79"/>
      <c r="G1074" s="79"/>
      <c r="H1074" s="79"/>
      <c r="I1074" s="80"/>
    </row>
    <row r="1075" spans="1:9">
      <c r="A1075" s="78"/>
      <c r="B1075" s="79"/>
      <c r="C1075" s="79"/>
      <c r="D1075" s="79"/>
      <c r="E1075" s="79"/>
      <c r="F1075" s="79"/>
      <c r="G1075" s="79"/>
      <c r="H1075" s="79"/>
      <c r="I1075" s="80"/>
    </row>
    <row r="1076" spans="1:9">
      <c r="A1076" s="78"/>
      <c r="B1076" s="79"/>
      <c r="C1076" s="79"/>
      <c r="D1076" s="79"/>
      <c r="E1076" s="79"/>
      <c r="F1076" s="79"/>
      <c r="G1076" s="79"/>
      <c r="H1076" s="79"/>
      <c r="I1076" s="80"/>
    </row>
    <row r="1077" spans="1:9">
      <c r="A1077" s="78"/>
      <c r="B1077" s="79"/>
      <c r="C1077" s="79"/>
      <c r="D1077" s="79"/>
      <c r="E1077" s="79"/>
      <c r="F1077" s="79"/>
      <c r="G1077" s="79"/>
      <c r="H1077" s="79"/>
      <c r="I1077" s="80"/>
    </row>
    <row r="1078" spans="1:9">
      <c r="A1078" s="78"/>
      <c r="B1078" s="79"/>
      <c r="C1078" s="79"/>
      <c r="D1078" s="79"/>
      <c r="E1078" s="79"/>
      <c r="F1078" s="79"/>
      <c r="G1078" s="79"/>
      <c r="H1078" s="79"/>
      <c r="I1078" s="80"/>
    </row>
    <row r="1079" spans="1:9">
      <c r="A1079" s="78"/>
      <c r="B1079" s="79"/>
      <c r="C1079" s="79"/>
      <c r="D1079" s="79"/>
      <c r="E1079" s="79"/>
      <c r="F1079" s="79"/>
      <c r="G1079" s="79"/>
      <c r="H1079" s="79"/>
      <c r="I1079" s="80"/>
    </row>
    <row r="1080" spans="1:9">
      <c r="A1080" s="78"/>
      <c r="B1080" s="79"/>
      <c r="C1080" s="79"/>
      <c r="D1080" s="79"/>
      <c r="E1080" s="79"/>
      <c r="F1080" s="79"/>
      <c r="G1080" s="79"/>
      <c r="H1080" s="79"/>
      <c r="I1080" s="80"/>
    </row>
    <row r="1081" spans="1:9">
      <c r="A1081" s="78"/>
      <c r="B1081" s="79"/>
      <c r="C1081" s="79"/>
      <c r="D1081" s="79"/>
      <c r="E1081" s="79"/>
      <c r="F1081" s="79"/>
      <c r="G1081" s="79"/>
      <c r="H1081" s="79"/>
      <c r="I1081" s="80"/>
    </row>
    <row r="1082" spans="1:9">
      <c r="A1082" s="78"/>
      <c r="B1082" s="79"/>
      <c r="C1082" s="79"/>
      <c r="D1082" s="79"/>
      <c r="E1082" s="79"/>
      <c r="F1082" s="79"/>
      <c r="G1082" s="79"/>
      <c r="H1082" s="79"/>
      <c r="I1082" s="80"/>
    </row>
    <row r="1083" spans="1:9">
      <c r="A1083" s="78"/>
      <c r="B1083" s="79"/>
      <c r="C1083" s="79"/>
      <c r="D1083" s="79"/>
      <c r="E1083" s="79"/>
      <c r="F1083" s="79"/>
      <c r="G1083" s="79"/>
      <c r="H1083" s="79"/>
      <c r="I1083" s="80"/>
    </row>
    <row r="1084" spans="1:9">
      <c r="A1084" s="78"/>
      <c r="B1084" s="79"/>
      <c r="C1084" s="79"/>
      <c r="D1084" s="79"/>
      <c r="E1084" s="79"/>
      <c r="F1084" s="79"/>
      <c r="G1084" s="79"/>
      <c r="H1084" s="79"/>
      <c r="I1084" s="80"/>
    </row>
    <row r="1085" spans="1:9">
      <c r="A1085" s="78"/>
      <c r="B1085" s="79"/>
      <c r="C1085" s="79"/>
      <c r="D1085" s="79"/>
      <c r="E1085" s="79"/>
      <c r="F1085" s="79"/>
      <c r="G1085" s="79"/>
      <c r="H1085" s="79"/>
      <c r="I1085" s="80"/>
    </row>
    <row r="1086" spans="1:9">
      <c r="A1086" s="78"/>
      <c r="B1086" s="79"/>
      <c r="C1086" s="79"/>
      <c r="D1086" s="79"/>
      <c r="E1086" s="79"/>
      <c r="F1086" s="79"/>
      <c r="G1086" s="79"/>
      <c r="H1086" s="79"/>
      <c r="I1086" s="80"/>
    </row>
    <row r="1087" spans="1:9">
      <c r="A1087" s="78"/>
      <c r="B1087" s="79"/>
      <c r="C1087" s="79"/>
      <c r="D1087" s="79"/>
      <c r="E1087" s="79"/>
      <c r="F1087" s="79"/>
      <c r="G1087" s="79"/>
      <c r="H1087" s="79"/>
      <c r="I1087" s="80"/>
    </row>
    <row r="1088" spans="1:9">
      <c r="A1088" s="78"/>
      <c r="B1088" s="79"/>
      <c r="C1088" s="79"/>
      <c r="D1088" s="79"/>
      <c r="E1088" s="79"/>
      <c r="F1088" s="79"/>
      <c r="G1088" s="79"/>
      <c r="H1088" s="79"/>
      <c r="I1088" s="80"/>
    </row>
    <row r="1089" spans="1:9">
      <c r="A1089" s="78"/>
      <c r="B1089" s="79"/>
      <c r="C1089" s="79"/>
      <c r="D1089" s="79"/>
      <c r="E1089" s="79"/>
      <c r="F1089" s="79"/>
      <c r="G1089" s="79"/>
      <c r="H1089" s="79"/>
      <c r="I1089" s="80"/>
    </row>
    <row r="1090" spans="1:9">
      <c r="A1090" s="78"/>
      <c r="B1090" s="79"/>
      <c r="C1090" s="79"/>
      <c r="D1090" s="79"/>
      <c r="E1090" s="79"/>
      <c r="F1090" s="79"/>
      <c r="G1090" s="79"/>
      <c r="H1090" s="79"/>
      <c r="I1090" s="80"/>
    </row>
    <row r="1091" spans="1:9">
      <c r="A1091" s="78"/>
      <c r="B1091" s="79"/>
      <c r="C1091" s="79"/>
      <c r="D1091" s="79"/>
      <c r="E1091" s="79"/>
      <c r="F1091" s="79"/>
      <c r="G1091" s="79"/>
      <c r="H1091" s="79"/>
      <c r="I1091" s="80"/>
    </row>
    <row r="1092" spans="1:9">
      <c r="A1092" s="78"/>
      <c r="B1092" s="79"/>
      <c r="C1092" s="79"/>
      <c r="D1092" s="79"/>
      <c r="E1092" s="79"/>
      <c r="F1092" s="79"/>
      <c r="G1092" s="79"/>
      <c r="H1092" s="79"/>
      <c r="I1092" s="80"/>
    </row>
    <row r="1093" spans="1:9">
      <c r="A1093" s="78"/>
      <c r="B1093" s="79"/>
      <c r="C1093" s="79"/>
      <c r="D1093" s="79"/>
      <c r="E1093" s="79"/>
      <c r="F1093" s="79"/>
      <c r="G1093" s="79"/>
      <c r="H1093" s="79"/>
      <c r="I1093" s="80"/>
    </row>
    <row r="1094" spans="1:9">
      <c r="A1094" s="78"/>
      <c r="B1094" s="79"/>
      <c r="C1094" s="79"/>
      <c r="D1094" s="79"/>
      <c r="E1094" s="79"/>
      <c r="F1094" s="79"/>
      <c r="G1094" s="79"/>
      <c r="H1094" s="79"/>
      <c r="I1094" s="80"/>
    </row>
    <row r="1095" spans="1:9">
      <c r="A1095" s="78"/>
      <c r="B1095" s="79"/>
      <c r="C1095" s="79"/>
      <c r="D1095" s="79"/>
      <c r="E1095" s="79"/>
      <c r="F1095" s="79"/>
      <c r="G1095" s="79"/>
      <c r="H1095" s="79"/>
      <c r="I1095" s="80"/>
    </row>
    <row r="1096" spans="1:9">
      <c r="A1096" s="78"/>
      <c r="B1096" s="79"/>
      <c r="C1096" s="79"/>
      <c r="D1096" s="79"/>
      <c r="E1096" s="79"/>
      <c r="F1096" s="79"/>
      <c r="G1096" s="79"/>
      <c r="H1096" s="79"/>
      <c r="I1096" s="80"/>
    </row>
    <row r="1097" spans="1:9">
      <c r="A1097" s="78"/>
      <c r="B1097" s="79"/>
      <c r="C1097" s="79"/>
      <c r="D1097" s="79"/>
      <c r="E1097" s="79"/>
      <c r="F1097" s="79"/>
      <c r="G1097" s="79"/>
      <c r="H1097" s="79"/>
      <c r="I1097" s="80"/>
    </row>
    <row r="1098" spans="1:9">
      <c r="A1098" s="78"/>
      <c r="B1098" s="79"/>
      <c r="C1098" s="79"/>
      <c r="D1098" s="79"/>
      <c r="E1098" s="79"/>
      <c r="F1098" s="79"/>
      <c r="G1098" s="79"/>
      <c r="H1098" s="79"/>
      <c r="I1098" s="80"/>
    </row>
    <row r="1099" spans="1:9">
      <c r="A1099" s="78"/>
      <c r="B1099" s="79"/>
      <c r="C1099" s="79"/>
      <c r="D1099" s="79"/>
      <c r="E1099" s="79"/>
      <c r="F1099" s="79"/>
      <c r="G1099" s="79"/>
      <c r="H1099" s="79"/>
      <c r="I1099" s="80"/>
    </row>
    <row r="1100" spans="1:9">
      <c r="A1100" s="78"/>
      <c r="B1100" s="79"/>
      <c r="C1100" s="79"/>
      <c r="D1100" s="79"/>
      <c r="E1100" s="79"/>
      <c r="F1100" s="79"/>
      <c r="G1100" s="79"/>
      <c r="H1100" s="79"/>
      <c r="I1100" s="80"/>
    </row>
    <row r="1101" spans="1:9">
      <c r="A1101" s="78"/>
      <c r="B1101" s="79"/>
      <c r="C1101" s="79"/>
      <c r="D1101" s="79"/>
      <c r="E1101" s="79"/>
      <c r="F1101" s="79"/>
      <c r="G1101" s="79"/>
      <c r="H1101" s="79"/>
      <c r="I1101" s="80"/>
    </row>
    <row r="1102" spans="1:9">
      <c r="A1102" s="78"/>
      <c r="B1102" s="79"/>
      <c r="C1102" s="79"/>
      <c r="D1102" s="79"/>
      <c r="E1102" s="79"/>
      <c r="F1102" s="79"/>
      <c r="G1102" s="79"/>
      <c r="H1102" s="79"/>
      <c r="I1102" s="80"/>
    </row>
    <row r="1103" spans="1:9">
      <c r="A1103" s="78"/>
      <c r="B1103" s="79"/>
      <c r="C1103" s="79"/>
      <c r="D1103" s="79"/>
      <c r="E1103" s="79"/>
      <c r="F1103" s="79"/>
      <c r="G1103" s="79"/>
      <c r="H1103" s="79"/>
      <c r="I1103" s="80"/>
    </row>
    <row r="1104" spans="1:9">
      <c r="A1104" s="78"/>
      <c r="B1104" s="79"/>
      <c r="C1104" s="79"/>
      <c r="D1104" s="79"/>
      <c r="E1104" s="79"/>
      <c r="F1104" s="79"/>
      <c r="G1104" s="79"/>
      <c r="H1104" s="79"/>
      <c r="I1104" s="80"/>
    </row>
    <row r="1105" spans="1:9">
      <c r="A1105" s="78"/>
      <c r="B1105" s="79"/>
      <c r="C1105" s="79"/>
      <c r="D1105" s="79"/>
      <c r="E1105" s="79"/>
      <c r="F1105" s="79"/>
      <c r="G1105" s="79"/>
      <c r="H1105" s="79"/>
      <c r="I1105" s="80"/>
    </row>
    <row r="1106" spans="1:9">
      <c r="A1106" s="78"/>
      <c r="B1106" s="79"/>
      <c r="C1106" s="79"/>
      <c r="D1106" s="79"/>
      <c r="E1106" s="79"/>
      <c r="F1106" s="79"/>
      <c r="G1106" s="79"/>
      <c r="H1106" s="79"/>
      <c r="I1106" s="80"/>
    </row>
    <row r="1107" spans="1:9">
      <c r="A1107" s="78"/>
      <c r="B1107" s="79"/>
      <c r="C1107" s="79"/>
      <c r="D1107" s="79"/>
      <c r="E1107" s="79"/>
      <c r="F1107" s="79"/>
      <c r="G1107" s="79"/>
      <c r="H1107" s="79"/>
      <c r="I1107" s="80"/>
    </row>
    <row r="1108" spans="1:9">
      <c r="A1108" s="78"/>
      <c r="B1108" s="79"/>
      <c r="C1108" s="79"/>
      <c r="D1108" s="79"/>
      <c r="E1108" s="79"/>
      <c r="F1108" s="79"/>
      <c r="G1108" s="79"/>
      <c r="H1108" s="79"/>
      <c r="I1108" s="80"/>
    </row>
    <row r="1109" spans="1:9">
      <c r="A1109" s="78"/>
      <c r="B1109" s="79"/>
      <c r="C1109" s="79"/>
      <c r="D1109" s="79"/>
      <c r="E1109" s="79"/>
      <c r="F1109" s="79"/>
      <c r="G1109" s="79"/>
      <c r="H1109" s="79"/>
      <c r="I1109" s="80"/>
    </row>
    <row r="1110" spans="1:9">
      <c r="A1110" s="78"/>
      <c r="B1110" s="79"/>
      <c r="C1110" s="79"/>
      <c r="D1110" s="79"/>
      <c r="E1110" s="79"/>
      <c r="F1110" s="79"/>
      <c r="G1110" s="79"/>
      <c r="H1110" s="79"/>
      <c r="I1110" s="80"/>
    </row>
    <row r="1111" spans="1:9">
      <c r="A1111" s="78"/>
      <c r="B1111" s="79"/>
      <c r="C1111" s="79"/>
      <c r="D1111" s="79"/>
      <c r="E1111" s="79"/>
      <c r="F1111" s="79"/>
      <c r="G1111" s="79"/>
      <c r="H1111" s="79"/>
      <c r="I1111" s="80"/>
    </row>
    <row r="1112" spans="1:9">
      <c r="A1112" s="78"/>
      <c r="B1112" s="79"/>
      <c r="C1112" s="79"/>
      <c r="D1112" s="79"/>
      <c r="E1112" s="79"/>
      <c r="F1112" s="79"/>
      <c r="G1112" s="79"/>
      <c r="H1112" s="79"/>
      <c r="I1112" s="80"/>
    </row>
    <row r="1113" spans="1:9">
      <c r="A1113" s="78"/>
      <c r="B1113" s="79"/>
      <c r="C1113" s="79"/>
      <c r="D1113" s="79"/>
      <c r="E1113" s="79"/>
      <c r="F1113" s="79"/>
      <c r="G1113" s="79"/>
      <c r="H1113" s="79"/>
      <c r="I1113" s="80"/>
    </row>
    <row r="1114" spans="1:9">
      <c r="A1114" s="78"/>
      <c r="B1114" s="79"/>
      <c r="C1114" s="79"/>
      <c r="D1114" s="79"/>
      <c r="E1114" s="79"/>
      <c r="F1114" s="79"/>
      <c r="G1114" s="79"/>
      <c r="H1114" s="79"/>
      <c r="I1114" s="80"/>
    </row>
    <row r="1115" spans="1:9">
      <c r="A1115" s="78"/>
      <c r="B1115" s="79"/>
      <c r="C1115" s="79"/>
      <c r="D1115" s="79"/>
      <c r="E1115" s="79"/>
      <c r="F1115" s="79"/>
      <c r="G1115" s="79"/>
      <c r="H1115" s="79"/>
      <c r="I1115" s="80"/>
    </row>
    <row r="1116" spans="1:9">
      <c r="A1116" s="78"/>
      <c r="B1116" s="79"/>
      <c r="C1116" s="79"/>
      <c r="D1116" s="79"/>
      <c r="E1116" s="79"/>
      <c r="F1116" s="79"/>
      <c r="G1116" s="79"/>
      <c r="H1116" s="79"/>
      <c r="I1116" s="80"/>
    </row>
    <row r="1117" spans="1:9">
      <c r="A1117" s="78"/>
      <c r="B1117" s="79"/>
      <c r="C1117" s="79"/>
      <c r="D1117" s="79"/>
      <c r="E1117" s="79"/>
      <c r="F1117" s="79"/>
      <c r="G1117" s="79"/>
      <c r="H1117" s="79"/>
      <c r="I1117" s="80"/>
    </row>
    <row r="1118" spans="1:9">
      <c r="A1118" s="78"/>
      <c r="B1118" s="79"/>
      <c r="C1118" s="79"/>
      <c r="D1118" s="79"/>
      <c r="E1118" s="79"/>
      <c r="F1118" s="79"/>
      <c r="G1118" s="79"/>
      <c r="H1118" s="79"/>
      <c r="I1118" s="80"/>
    </row>
    <row r="1119" spans="1:9">
      <c r="A1119" s="78"/>
      <c r="B1119" s="79"/>
      <c r="C1119" s="79"/>
      <c r="D1119" s="79"/>
      <c r="E1119" s="79"/>
      <c r="F1119" s="79"/>
      <c r="G1119" s="79"/>
      <c r="H1119" s="79"/>
      <c r="I1119" s="80"/>
    </row>
    <row r="1120" spans="1:9">
      <c r="A1120" s="78"/>
      <c r="B1120" s="79"/>
      <c r="C1120" s="79"/>
      <c r="D1120" s="79"/>
      <c r="E1120" s="79"/>
      <c r="F1120" s="79"/>
      <c r="G1120" s="79"/>
      <c r="H1120" s="79"/>
      <c r="I1120" s="80"/>
    </row>
    <row r="1121" spans="1:9">
      <c r="A1121" s="78"/>
      <c r="B1121" s="79"/>
      <c r="C1121" s="79"/>
      <c r="D1121" s="79"/>
      <c r="E1121" s="79"/>
      <c r="F1121" s="79"/>
      <c r="G1121" s="79"/>
      <c r="H1121" s="79"/>
      <c r="I1121" s="80"/>
    </row>
    <row r="1122" spans="1:9">
      <c r="A1122" s="78"/>
      <c r="B1122" s="79"/>
      <c r="C1122" s="79"/>
      <c r="D1122" s="79"/>
      <c r="E1122" s="79"/>
      <c r="F1122" s="79"/>
      <c r="G1122" s="79"/>
      <c r="H1122" s="79"/>
      <c r="I1122" s="80"/>
    </row>
    <row r="1123" spans="1:9">
      <c r="A1123" s="78"/>
      <c r="B1123" s="79"/>
      <c r="C1123" s="79"/>
      <c r="D1123" s="79"/>
      <c r="E1123" s="79"/>
      <c r="F1123" s="79"/>
      <c r="G1123" s="79"/>
      <c r="H1123" s="79"/>
      <c r="I1123" s="80"/>
    </row>
    <row r="1124" spans="1:9">
      <c r="A1124" s="78"/>
      <c r="B1124" s="79"/>
      <c r="C1124" s="79"/>
      <c r="D1124" s="79"/>
      <c r="E1124" s="79"/>
      <c r="F1124" s="79"/>
      <c r="G1124" s="79"/>
      <c r="H1124" s="79"/>
      <c r="I1124" s="80"/>
    </row>
    <row r="1125" spans="1:9">
      <c r="A1125" s="78"/>
      <c r="B1125" s="79"/>
      <c r="C1125" s="79"/>
      <c r="D1125" s="79"/>
      <c r="E1125" s="79"/>
      <c r="F1125" s="79"/>
      <c r="G1125" s="79"/>
      <c r="H1125" s="79"/>
      <c r="I1125" s="80"/>
    </row>
    <row r="1126" spans="1:9">
      <c r="A1126" s="78"/>
      <c r="B1126" s="79"/>
      <c r="C1126" s="79"/>
      <c r="D1126" s="79"/>
      <c r="E1126" s="79"/>
      <c r="F1126" s="79"/>
      <c r="G1126" s="79"/>
      <c r="H1126" s="79"/>
      <c r="I1126" s="80"/>
    </row>
    <row r="1127" spans="1:9">
      <c r="A1127" s="78"/>
      <c r="B1127" s="79"/>
      <c r="C1127" s="79"/>
      <c r="D1127" s="79"/>
      <c r="E1127" s="79"/>
      <c r="F1127" s="79"/>
      <c r="G1127" s="79"/>
      <c r="H1127" s="79"/>
      <c r="I1127" s="80"/>
    </row>
    <row r="1128" spans="1:9">
      <c r="A1128" s="78"/>
      <c r="B1128" s="79"/>
      <c r="C1128" s="79"/>
      <c r="D1128" s="79"/>
      <c r="E1128" s="79"/>
      <c r="F1128" s="79"/>
      <c r="G1128" s="79"/>
      <c r="H1128" s="79"/>
      <c r="I1128" s="80"/>
    </row>
    <row r="1129" spans="1:9">
      <c r="A1129" s="78"/>
      <c r="B1129" s="79"/>
      <c r="C1129" s="79"/>
      <c r="D1129" s="79"/>
      <c r="E1129" s="79"/>
      <c r="F1129" s="79"/>
      <c r="G1129" s="79"/>
      <c r="H1129" s="79"/>
      <c r="I1129" s="80"/>
    </row>
    <row r="1130" spans="1:9">
      <c r="A1130" s="78"/>
      <c r="B1130" s="79"/>
      <c r="C1130" s="79"/>
      <c r="D1130" s="79"/>
      <c r="E1130" s="79"/>
      <c r="F1130" s="79"/>
      <c r="G1130" s="79"/>
      <c r="H1130" s="79"/>
      <c r="I1130" s="80"/>
    </row>
    <row r="1131" spans="1:9">
      <c r="A1131" s="78"/>
      <c r="B1131" s="79"/>
      <c r="C1131" s="79"/>
      <c r="D1131" s="79"/>
      <c r="E1131" s="79"/>
      <c r="F1131" s="79"/>
      <c r="G1131" s="79"/>
      <c r="H1131" s="79"/>
      <c r="I1131" s="80"/>
    </row>
    <row r="1132" spans="1:9">
      <c r="A1132" s="78"/>
      <c r="B1132" s="79"/>
      <c r="C1132" s="79"/>
      <c r="D1132" s="79"/>
      <c r="E1132" s="79"/>
      <c r="F1132" s="79"/>
      <c r="G1132" s="79"/>
      <c r="H1132" s="79"/>
      <c r="I1132" s="80"/>
    </row>
    <row r="1133" spans="1:9">
      <c r="A1133" s="78"/>
      <c r="B1133" s="79"/>
      <c r="C1133" s="79"/>
      <c r="D1133" s="79"/>
      <c r="E1133" s="79"/>
      <c r="F1133" s="79"/>
      <c r="G1133" s="79"/>
      <c r="H1133" s="79"/>
      <c r="I1133" s="80"/>
    </row>
    <row r="1134" spans="1:9">
      <c r="A1134" s="78"/>
      <c r="B1134" s="79"/>
      <c r="C1134" s="79"/>
      <c r="D1134" s="79"/>
      <c r="E1134" s="79"/>
      <c r="F1134" s="79"/>
      <c r="G1134" s="79"/>
      <c r="H1134" s="79"/>
      <c r="I1134" s="80"/>
    </row>
    <row r="1135" spans="1:9">
      <c r="A1135" s="78"/>
      <c r="B1135" s="79"/>
      <c r="C1135" s="79"/>
      <c r="D1135" s="79"/>
      <c r="E1135" s="79"/>
      <c r="F1135" s="79"/>
      <c r="G1135" s="79"/>
      <c r="H1135" s="79"/>
      <c r="I1135" s="80"/>
    </row>
    <row r="1136" spans="1:9">
      <c r="A1136" s="78"/>
      <c r="B1136" s="79"/>
      <c r="C1136" s="79"/>
      <c r="D1136" s="79"/>
      <c r="E1136" s="79"/>
      <c r="F1136" s="79"/>
      <c r="G1136" s="79"/>
      <c r="H1136" s="79"/>
      <c r="I1136" s="80"/>
    </row>
    <row r="1137" spans="1:9">
      <c r="A1137" s="78"/>
      <c r="B1137" s="79"/>
      <c r="C1137" s="79"/>
      <c r="D1137" s="79"/>
      <c r="E1137" s="79"/>
      <c r="F1137" s="79"/>
      <c r="G1137" s="79"/>
      <c r="H1137" s="79"/>
      <c r="I1137" s="80"/>
    </row>
    <row r="1138" spans="1:9">
      <c r="A1138" s="78"/>
      <c r="B1138" s="79"/>
      <c r="C1138" s="79"/>
      <c r="D1138" s="79"/>
      <c r="E1138" s="79"/>
      <c r="F1138" s="79"/>
      <c r="G1138" s="79"/>
      <c r="H1138" s="79"/>
      <c r="I1138" s="80"/>
    </row>
    <row r="1139" spans="1:9">
      <c r="A1139" s="78"/>
      <c r="B1139" s="79"/>
      <c r="C1139" s="79"/>
      <c r="D1139" s="79"/>
      <c r="E1139" s="79"/>
      <c r="F1139" s="79"/>
      <c r="G1139" s="79"/>
      <c r="H1139" s="79"/>
      <c r="I1139" s="80"/>
    </row>
    <row r="1140" spans="1:9">
      <c r="A1140" s="78"/>
      <c r="B1140" s="79"/>
      <c r="C1140" s="79"/>
      <c r="D1140" s="79"/>
      <c r="E1140" s="79"/>
      <c r="F1140" s="79"/>
      <c r="G1140" s="79"/>
      <c r="H1140" s="79"/>
      <c r="I1140" s="80"/>
    </row>
    <row r="1141" spans="1:9">
      <c r="A1141" s="78"/>
      <c r="B1141" s="79"/>
      <c r="C1141" s="79"/>
      <c r="D1141" s="79"/>
      <c r="E1141" s="79"/>
      <c r="F1141" s="79"/>
      <c r="G1141" s="79"/>
      <c r="H1141" s="79"/>
      <c r="I1141" s="80"/>
    </row>
    <row r="1142" spans="1:9">
      <c r="A1142" s="78"/>
      <c r="B1142" s="79"/>
      <c r="C1142" s="79"/>
      <c r="D1142" s="79"/>
      <c r="E1142" s="79"/>
      <c r="F1142" s="79"/>
      <c r="G1142" s="79"/>
      <c r="H1142" s="79"/>
      <c r="I1142" s="80"/>
    </row>
    <row r="1143" spans="1:9">
      <c r="A1143" s="78"/>
      <c r="B1143" s="79"/>
      <c r="C1143" s="79"/>
      <c r="D1143" s="79"/>
      <c r="E1143" s="79"/>
      <c r="F1143" s="79"/>
      <c r="G1143" s="79"/>
      <c r="H1143" s="79"/>
      <c r="I1143" s="80"/>
    </row>
    <row r="1144" spans="1:9">
      <c r="A1144" s="78"/>
      <c r="B1144" s="79"/>
      <c r="C1144" s="79"/>
      <c r="D1144" s="79"/>
      <c r="E1144" s="79"/>
      <c r="F1144" s="79"/>
      <c r="G1144" s="79"/>
      <c r="H1144" s="79"/>
      <c r="I1144" s="80"/>
    </row>
    <row r="1145" spans="1:9">
      <c r="A1145" s="78"/>
      <c r="B1145" s="79"/>
      <c r="C1145" s="79"/>
      <c r="D1145" s="79"/>
      <c r="E1145" s="79"/>
      <c r="F1145" s="79"/>
      <c r="G1145" s="79"/>
      <c r="H1145" s="79"/>
      <c r="I1145" s="80"/>
    </row>
    <row r="1146" spans="1:9">
      <c r="A1146" s="78"/>
      <c r="B1146" s="79"/>
      <c r="C1146" s="79"/>
      <c r="D1146" s="79"/>
      <c r="E1146" s="79"/>
      <c r="F1146" s="79"/>
      <c r="G1146" s="79"/>
      <c r="H1146" s="79"/>
      <c r="I1146" s="80"/>
    </row>
    <row r="1147" spans="1:9">
      <c r="A1147" s="78"/>
      <c r="B1147" s="79"/>
      <c r="C1147" s="79"/>
      <c r="D1147" s="79"/>
      <c r="E1147" s="79"/>
      <c r="F1147" s="79"/>
      <c r="G1147" s="79"/>
      <c r="H1147" s="79"/>
      <c r="I1147" s="80"/>
    </row>
    <row r="1148" spans="1:9">
      <c r="A1148" s="78"/>
      <c r="B1148" s="79"/>
      <c r="C1148" s="79"/>
      <c r="D1148" s="79"/>
      <c r="E1148" s="79"/>
      <c r="F1148" s="79"/>
      <c r="G1148" s="79"/>
      <c r="H1148" s="79"/>
      <c r="I1148" s="80"/>
    </row>
    <row r="1149" spans="1:9">
      <c r="A1149" s="78"/>
      <c r="B1149" s="79"/>
      <c r="C1149" s="79"/>
      <c r="D1149" s="79"/>
      <c r="E1149" s="79"/>
      <c r="F1149" s="79"/>
      <c r="G1149" s="79"/>
      <c r="H1149" s="79"/>
      <c r="I1149" s="80"/>
    </row>
    <row r="1150" spans="1:9">
      <c r="A1150" s="78"/>
      <c r="B1150" s="79"/>
      <c r="C1150" s="79"/>
      <c r="D1150" s="79"/>
      <c r="E1150" s="79"/>
      <c r="F1150" s="79"/>
      <c r="G1150" s="79"/>
      <c r="H1150" s="79"/>
      <c r="I1150" s="80"/>
    </row>
    <row r="1151" spans="1:9">
      <c r="A1151" s="78"/>
      <c r="B1151" s="79"/>
      <c r="C1151" s="79"/>
      <c r="D1151" s="79"/>
      <c r="E1151" s="79"/>
      <c r="F1151" s="79"/>
      <c r="G1151" s="79"/>
      <c r="H1151" s="79"/>
      <c r="I1151" s="80"/>
    </row>
    <row r="1152" spans="1:9">
      <c r="A1152" s="78"/>
      <c r="B1152" s="79"/>
      <c r="C1152" s="79"/>
      <c r="D1152" s="79"/>
      <c r="E1152" s="79"/>
      <c r="F1152" s="79"/>
      <c r="G1152" s="79"/>
      <c r="H1152" s="79"/>
      <c r="I1152" s="80"/>
    </row>
    <row r="1153" spans="1:9">
      <c r="A1153" s="78"/>
      <c r="B1153" s="79"/>
      <c r="C1153" s="79"/>
      <c r="D1153" s="79"/>
      <c r="E1153" s="79"/>
      <c r="F1153" s="79"/>
      <c r="G1153" s="79"/>
      <c r="H1153" s="79"/>
      <c r="I1153" s="80"/>
    </row>
    <row r="1154" spans="1:9">
      <c r="A1154" s="78"/>
      <c r="B1154" s="79"/>
      <c r="C1154" s="79"/>
      <c r="D1154" s="79"/>
      <c r="E1154" s="79"/>
      <c r="F1154" s="79"/>
      <c r="G1154" s="79"/>
      <c r="H1154" s="79"/>
      <c r="I1154" s="80"/>
    </row>
    <row r="1155" spans="1:9">
      <c r="A1155" s="78"/>
      <c r="B1155" s="79"/>
      <c r="C1155" s="79"/>
      <c r="D1155" s="79"/>
      <c r="E1155" s="79"/>
      <c r="F1155" s="79"/>
      <c r="G1155" s="79"/>
      <c r="H1155" s="79"/>
      <c r="I1155" s="80"/>
    </row>
    <row r="1156" spans="1:9">
      <c r="A1156" s="78"/>
      <c r="B1156" s="79"/>
      <c r="C1156" s="79"/>
      <c r="D1156" s="79"/>
      <c r="E1156" s="79"/>
      <c r="F1156" s="79"/>
      <c r="G1156" s="79"/>
      <c r="H1156" s="79"/>
      <c r="I1156" s="80"/>
    </row>
    <row r="1157" spans="1:9">
      <c r="A1157" s="78"/>
      <c r="B1157" s="79"/>
      <c r="C1157" s="79"/>
      <c r="D1157" s="79"/>
      <c r="E1157" s="79"/>
      <c r="F1157" s="79"/>
      <c r="G1157" s="79"/>
      <c r="H1157" s="79"/>
      <c r="I1157" s="80"/>
    </row>
    <row r="1158" spans="1:9">
      <c r="A1158" s="78"/>
      <c r="B1158" s="79"/>
      <c r="C1158" s="79"/>
      <c r="D1158" s="79"/>
      <c r="E1158" s="79"/>
      <c r="F1158" s="79"/>
      <c r="G1158" s="79"/>
      <c r="H1158" s="79"/>
      <c r="I1158" s="80"/>
    </row>
    <row r="1159" spans="1:9">
      <c r="A1159" s="78"/>
      <c r="B1159" s="79"/>
      <c r="C1159" s="79"/>
      <c r="D1159" s="79"/>
      <c r="E1159" s="79"/>
      <c r="F1159" s="79"/>
      <c r="G1159" s="79"/>
      <c r="H1159" s="79"/>
      <c r="I1159" s="80"/>
    </row>
    <row r="1160" spans="1:9">
      <c r="A1160" s="78"/>
      <c r="B1160" s="79"/>
      <c r="C1160" s="79"/>
      <c r="D1160" s="79"/>
      <c r="E1160" s="79"/>
      <c r="F1160" s="79"/>
      <c r="G1160" s="79"/>
      <c r="H1160" s="79"/>
      <c r="I1160" s="80"/>
    </row>
    <row r="1161" spans="1:9">
      <c r="A1161" s="78"/>
      <c r="B1161" s="79"/>
      <c r="C1161" s="79"/>
      <c r="D1161" s="79"/>
      <c r="E1161" s="79"/>
      <c r="F1161" s="79"/>
      <c r="G1161" s="79"/>
      <c r="H1161" s="79"/>
      <c r="I1161" s="80"/>
    </row>
    <row r="1162" spans="1:9">
      <c r="A1162" s="78"/>
      <c r="B1162" s="79"/>
      <c r="C1162" s="79"/>
      <c r="D1162" s="79"/>
      <c r="E1162" s="79"/>
      <c r="F1162" s="79"/>
      <c r="G1162" s="79"/>
      <c r="H1162" s="79"/>
      <c r="I1162" s="80"/>
    </row>
    <row r="1163" spans="1:9">
      <c r="A1163" s="78"/>
      <c r="B1163" s="79"/>
      <c r="C1163" s="79"/>
      <c r="D1163" s="79"/>
      <c r="E1163" s="79"/>
      <c r="F1163" s="79"/>
      <c r="G1163" s="79"/>
      <c r="H1163" s="79"/>
      <c r="I1163" s="80"/>
    </row>
    <row r="1164" spans="1:9">
      <c r="A1164" s="78"/>
      <c r="B1164" s="79"/>
      <c r="C1164" s="79"/>
      <c r="D1164" s="79"/>
      <c r="E1164" s="79"/>
      <c r="F1164" s="79"/>
      <c r="G1164" s="79"/>
      <c r="H1164" s="79"/>
      <c r="I1164" s="80"/>
    </row>
    <row r="1165" spans="1:9">
      <c r="A1165" s="78"/>
      <c r="B1165" s="79"/>
      <c r="C1165" s="79"/>
      <c r="D1165" s="79"/>
      <c r="E1165" s="79"/>
      <c r="F1165" s="79"/>
      <c r="G1165" s="79"/>
      <c r="H1165" s="79"/>
      <c r="I1165" s="80"/>
    </row>
    <row r="1166" spans="1:9">
      <c r="A1166" s="78"/>
      <c r="B1166" s="79"/>
      <c r="C1166" s="79"/>
      <c r="D1166" s="79"/>
      <c r="E1166" s="79"/>
      <c r="F1166" s="79"/>
      <c r="G1166" s="79"/>
      <c r="H1166" s="79"/>
      <c r="I1166" s="80"/>
    </row>
    <row r="1167" spans="1:9">
      <c r="A1167" s="78"/>
      <c r="B1167" s="79"/>
      <c r="C1167" s="79"/>
      <c r="D1167" s="79"/>
      <c r="E1167" s="79"/>
      <c r="F1167" s="79"/>
      <c r="G1167" s="79"/>
      <c r="H1167" s="79"/>
      <c r="I1167" s="80"/>
    </row>
    <row r="1168" spans="1:9">
      <c r="A1168" s="78"/>
      <c r="B1168" s="79"/>
      <c r="C1168" s="79"/>
      <c r="D1168" s="79"/>
      <c r="E1168" s="79"/>
      <c r="F1168" s="79"/>
      <c r="G1168" s="79"/>
      <c r="H1168" s="79"/>
      <c r="I1168" s="80"/>
    </row>
    <row r="1169" spans="1:9">
      <c r="A1169" s="78"/>
      <c r="B1169" s="79"/>
      <c r="C1169" s="79"/>
      <c r="D1169" s="79"/>
      <c r="E1169" s="79"/>
      <c r="F1169" s="79"/>
      <c r="G1169" s="79"/>
      <c r="H1169" s="79"/>
      <c r="I1169" s="80"/>
    </row>
    <row r="1170" spans="1:9">
      <c r="A1170" s="78"/>
      <c r="B1170" s="79"/>
      <c r="C1170" s="79"/>
      <c r="D1170" s="79"/>
      <c r="E1170" s="79"/>
      <c r="F1170" s="79"/>
      <c r="G1170" s="79"/>
      <c r="H1170" s="79"/>
      <c r="I1170" s="80"/>
    </row>
    <row r="1171" spans="1:9">
      <c r="A1171" s="78"/>
      <c r="B1171" s="79"/>
      <c r="C1171" s="79"/>
      <c r="D1171" s="79"/>
      <c r="E1171" s="79"/>
      <c r="F1171" s="79"/>
      <c r="G1171" s="79"/>
      <c r="H1171" s="79"/>
      <c r="I1171" s="80"/>
    </row>
    <row r="1172" spans="1:9">
      <c r="A1172" s="78"/>
      <c r="B1172" s="79"/>
      <c r="C1172" s="79"/>
      <c r="D1172" s="79"/>
      <c r="E1172" s="79"/>
      <c r="F1172" s="79"/>
      <c r="G1172" s="79"/>
      <c r="H1172" s="79"/>
      <c r="I1172" s="80"/>
    </row>
    <row r="1173" spans="1:9">
      <c r="A1173" s="78"/>
      <c r="B1173" s="79"/>
      <c r="C1173" s="79"/>
      <c r="D1173" s="79"/>
      <c r="E1173" s="79"/>
      <c r="F1173" s="79"/>
      <c r="G1173" s="79"/>
      <c r="H1173" s="79"/>
      <c r="I1173" s="80"/>
    </row>
    <row r="1174" spans="1:9">
      <c r="A1174" s="78"/>
      <c r="B1174" s="79"/>
      <c r="C1174" s="79"/>
      <c r="D1174" s="79"/>
      <c r="E1174" s="79"/>
      <c r="F1174" s="79"/>
      <c r="G1174" s="79"/>
      <c r="H1174" s="79"/>
      <c r="I1174" s="80"/>
    </row>
    <row r="1175" spans="1:9">
      <c r="A1175" s="78"/>
      <c r="B1175" s="79"/>
      <c r="C1175" s="79"/>
      <c r="D1175" s="79"/>
      <c r="E1175" s="79"/>
      <c r="F1175" s="79"/>
      <c r="G1175" s="79"/>
      <c r="H1175" s="79"/>
      <c r="I1175" s="80"/>
    </row>
    <row r="1176" spans="1:9">
      <c r="A1176" s="78"/>
      <c r="B1176" s="79"/>
      <c r="C1176" s="79"/>
      <c r="D1176" s="79"/>
      <c r="E1176" s="79"/>
      <c r="F1176" s="79"/>
      <c r="G1176" s="79"/>
      <c r="H1176" s="79"/>
      <c r="I1176" s="80"/>
    </row>
    <row r="1177" spans="1:9">
      <c r="A1177" s="78"/>
      <c r="B1177" s="79"/>
      <c r="C1177" s="79"/>
      <c r="D1177" s="79"/>
      <c r="E1177" s="79"/>
      <c r="F1177" s="79"/>
      <c r="G1177" s="79"/>
      <c r="H1177" s="79"/>
      <c r="I1177" s="80"/>
    </row>
    <row r="1178" spans="1:9">
      <c r="A1178" s="78"/>
      <c r="B1178" s="79"/>
      <c r="C1178" s="79"/>
      <c r="D1178" s="79"/>
      <c r="E1178" s="79"/>
      <c r="F1178" s="79"/>
      <c r="G1178" s="79"/>
      <c r="H1178" s="79"/>
      <c r="I1178" s="80"/>
    </row>
    <row r="1179" spans="1:9">
      <c r="A1179" s="78"/>
      <c r="B1179" s="79"/>
      <c r="C1179" s="79"/>
      <c r="D1179" s="79"/>
      <c r="E1179" s="79"/>
      <c r="F1179" s="79"/>
      <c r="G1179" s="79"/>
      <c r="H1179" s="79"/>
      <c r="I1179" s="80"/>
    </row>
    <row r="1180" spans="1:9">
      <c r="A1180" s="78"/>
      <c r="B1180" s="79"/>
      <c r="C1180" s="79"/>
      <c r="D1180" s="79"/>
      <c r="E1180" s="79"/>
      <c r="F1180" s="79"/>
      <c r="G1180" s="79"/>
      <c r="H1180" s="79"/>
      <c r="I1180" s="80"/>
    </row>
    <row r="1181" spans="1:9">
      <c r="A1181" s="78"/>
      <c r="B1181" s="79"/>
      <c r="C1181" s="79"/>
      <c r="D1181" s="79"/>
      <c r="E1181" s="79"/>
      <c r="F1181" s="79"/>
      <c r="G1181" s="79"/>
      <c r="H1181" s="79"/>
      <c r="I1181" s="80"/>
    </row>
    <row r="1182" spans="1:9">
      <c r="A1182" s="78"/>
      <c r="B1182" s="79"/>
      <c r="C1182" s="79"/>
      <c r="D1182" s="79"/>
      <c r="E1182" s="79"/>
      <c r="F1182" s="79"/>
      <c r="G1182" s="79"/>
      <c r="H1182" s="79"/>
      <c r="I1182" s="80"/>
    </row>
    <row r="1183" spans="1:9">
      <c r="A1183" s="78"/>
      <c r="B1183" s="79"/>
      <c r="C1183" s="79"/>
      <c r="D1183" s="79"/>
      <c r="E1183" s="79"/>
      <c r="F1183" s="79"/>
      <c r="G1183" s="79"/>
      <c r="H1183" s="79"/>
      <c r="I1183" s="80"/>
    </row>
    <row r="1184" spans="1:9">
      <c r="A1184" s="78"/>
      <c r="B1184" s="79"/>
      <c r="C1184" s="79"/>
      <c r="D1184" s="79"/>
      <c r="E1184" s="79"/>
      <c r="F1184" s="79"/>
      <c r="G1184" s="79"/>
      <c r="H1184" s="79"/>
      <c r="I1184" s="80"/>
    </row>
    <row r="1185" spans="1:9">
      <c r="A1185" s="78"/>
      <c r="B1185" s="79"/>
      <c r="C1185" s="79"/>
      <c r="D1185" s="79"/>
      <c r="E1185" s="79"/>
      <c r="F1185" s="79"/>
      <c r="G1185" s="79"/>
      <c r="H1185" s="79"/>
      <c r="I1185" s="80"/>
    </row>
    <row r="1186" spans="1:9">
      <c r="A1186" s="78"/>
      <c r="B1186" s="79"/>
      <c r="C1186" s="79"/>
      <c r="D1186" s="79"/>
      <c r="E1186" s="79"/>
      <c r="F1186" s="79"/>
      <c r="G1186" s="79"/>
      <c r="H1186" s="79"/>
      <c r="I1186" s="80"/>
    </row>
    <row r="1187" spans="1:9">
      <c r="A1187" s="78"/>
      <c r="B1187" s="79"/>
      <c r="C1187" s="79"/>
      <c r="D1187" s="79"/>
      <c r="E1187" s="79"/>
      <c r="F1187" s="79"/>
      <c r="G1187" s="79"/>
      <c r="H1187" s="79"/>
      <c r="I1187" s="80"/>
    </row>
    <row r="1188" spans="1:9">
      <c r="A1188" s="78"/>
      <c r="B1188" s="79"/>
      <c r="C1188" s="79"/>
      <c r="D1188" s="79"/>
      <c r="E1188" s="79"/>
      <c r="F1188" s="79"/>
      <c r="G1188" s="79"/>
      <c r="H1188" s="79"/>
      <c r="I1188" s="80"/>
    </row>
    <row r="1189" spans="1:9">
      <c r="A1189" s="78"/>
      <c r="B1189" s="79"/>
      <c r="C1189" s="79"/>
      <c r="D1189" s="79"/>
      <c r="E1189" s="79"/>
      <c r="F1189" s="79"/>
      <c r="G1189" s="79"/>
      <c r="H1189" s="79"/>
      <c r="I1189" s="80"/>
    </row>
    <row r="1190" spans="1:9">
      <c r="A1190" s="78"/>
      <c r="B1190" s="79"/>
      <c r="C1190" s="79"/>
      <c r="D1190" s="79"/>
      <c r="E1190" s="79"/>
      <c r="F1190" s="79"/>
      <c r="G1190" s="79"/>
      <c r="H1190" s="79"/>
      <c r="I1190" s="80"/>
    </row>
    <row r="1191" spans="1:9">
      <c r="A1191" s="78"/>
      <c r="B1191" s="79"/>
      <c r="C1191" s="79"/>
      <c r="D1191" s="79"/>
      <c r="E1191" s="79"/>
      <c r="F1191" s="79"/>
      <c r="G1191" s="79"/>
      <c r="H1191" s="79"/>
      <c r="I1191" s="80"/>
    </row>
    <row r="1192" spans="1:9">
      <c r="A1192" s="78"/>
      <c r="B1192" s="79"/>
      <c r="C1192" s="79"/>
      <c r="D1192" s="79"/>
      <c r="E1192" s="79"/>
      <c r="F1192" s="79"/>
      <c r="G1192" s="79"/>
      <c r="H1192" s="79"/>
      <c r="I1192" s="80"/>
    </row>
    <row r="1193" spans="1:9">
      <c r="A1193" s="78"/>
      <c r="B1193" s="79"/>
      <c r="C1193" s="79"/>
      <c r="D1193" s="79"/>
      <c r="E1193" s="79"/>
      <c r="F1193" s="79"/>
      <c r="G1193" s="79"/>
      <c r="H1193" s="79"/>
      <c r="I1193" s="80"/>
    </row>
    <row r="1194" spans="1:9">
      <c r="A1194" s="78"/>
      <c r="B1194" s="79"/>
      <c r="C1194" s="79"/>
      <c r="D1194" s="79"/>
      <c r="E1194" s="79"/>
      <c r="F1194" s="79"/>
      <c r="G1194" s="79"/>
      <c r="H1194" s="79"/>
      <c r="I1194" s="80"/>
    </row>
    <row r="1195" spans="1:9">
      <c r="A1195" s="78"/>
      <c r="B1195" s="79"/>
      <c r="C1195" s="79"/>
      <c r="D1195" s="79"/>
      <c r="E1195" s="79"/>
      <c r="F1195" s="79"/>
      <c r="G1195" s="79"/>
      <c r="H1195" s="79"/>
      <c r="I1195" s="80"/>
    </row>
    <row r="1196" spans="1:9">
      <c r="A1196" s="78"/>
      <c r="B1196" s="79"/>
      <c r="C1196" s="79"/>
      <c r="D1196" s="79"/>
      <c r="E1196" s="79"/>
      <c r="F1196" s="79"/>
      <c r="G1196" s="79"/>
      <c r="H1196" s="79"/>
      <c r="I1196" s="80"/>
    </row>
    <row r="1197" spans="1:9">
      <c r="A1197" s="78"/>
      <c r="B1197" s="79"/>
      <c r="C1197" s="79"/>
      <c r="D1197" s="79"/>
      <c r="E1197" s="79"/>
      <c r="F1197" s="79"/>
      <c r="G1197" s="79"/>
      <c r="H1197" s="79"/>
      <c r="I1197" s="80"/>
    </row>
    <row r="1198" spans="1:9">
      <c r="A1198" s="78"/>
      <c r="B1198" s="79"/>
      <c r="C1198" s="79"/>
      <c r="D1198" s="79"/>
      <c r="E1198" s="79"/>
      <c r="F1198" s="79"/>
      <c r="G1198" s="79"/>
      <c r="H1198" s="79"/>
      <c r="I1198" s="80"/>
    </row>
    <row r="1199" spans="1:9">
      <c r="A1199" s="78"/>
      <c r="B1199" s="79"/>
      <c r="C1199" s="79"/>
      <c r="D1199" s="79"/>
      <c r="E1199" s="79"/>
      <c r="F1199" s="79"/>
      <c r="G1199" s="79"/>
      <c r="H1199" s="79"/>
      <c r="I1199" s="80"/>
    </row>
    <row r="1200" spans="1:9">
      <c r="A1200" s="78"/>
      <c r="B1200" s="79"/>
      <c r="C1200" s="79"/>
      <c r="D1200" s="79"/>
      <c r="E1200" s="79"/>
      <c r="F1200" s="79"/>
      <c r="G1200" s="79"/>
      <c r="H1200" s="79"/>
      <c r="I1200" s="80"/>
    </row>
    <row r="1201" spans="1:9">
      <c r="A1201" s="78"/>
      <c r="B1201" s="79"/>
      <c r="C1201" s="79"/>
      <c r="D1201" s="79"/>
      <c r="E1201" s="79"/>
      <c r="F1201" s="79"/>
      <c r="G1201" s="79"/>
      <c r="H1201" s="79"/>
      <c r="I1201" s="80"/>
    </row>
    <row r="1202" spans="1:9">
      <c r="A1202" s="78"/>
      <c r="B1202" s="79"/>
      <c r="C1202" s="79"/>
      <c r="D1202" s="79"/>
      <c r="E1202" s="79"/>
      <c r="F1202" s="79"/>
      <c r="G1202" s="79"/>
      <c r="H1202" s="79"/>
      <c r="I1202" s="80"/>
    </row>
    <row r="1203" spans="1:9">
      <c r="A1203" s="78"/>
      <c r="B1203" s="79"/>
      <c r="C1203" s="79"/>
      <c r="D1203" s="79"/>
      <c r="E1203" s="79"/>
      <c r="F1203" s="79"/>
      <c r="G1203" s="79"/>
      <c r="H1203" s="79"/>
      <c r="I1203" s="80"/>
    </row>
    <row r="1204" spans="1:9">
      <c r="A1204" s="78"/>
      <c r="B1204" s="79"/>
      <c r="C1204" s="79"/>
      <c r="D1204" s="79"/>
      <c r="E1204" s="79"/>
      <c r="F1204" s="79"/>
      <c r="G1204" s="79"/>
      <c r="H1204" s="79"/>
      <c r="I1204" s="80"/>
    </row>
    <row r="1205" spans="1:9">
      <c r="A1205" s="78"/>
      <c r="B1205" s="79"/>
      <c r="C1205" s="79"/>
      <c r="D1205" s="79"/>
      <c r="E1205" s="79"/>
      <c r="F1205" s="79"/>
      <c r="G1205" s="79"/>
      <c r="H1205" s="79"/>
      <c r="I1205" s="80"/>
    </row>
    <row r="1206" spans="1:9">
      <c r="A1206" s="78"/>
      <c r="B1206" s="79"/>
      <c r="C1206" s="79"/>
      <c r="D1206" s="79"/>
      <c r="E1206" s="79"/>
      <c r="F1206" s="79"/>
      <c r="G1206" s="79"/>
      <c r="H1206" s="79"/>
      <c r="I1206" s="80"/>
    </row>
    <row r="1207" spans="1:9">
      <c r="A1207" s="78"/>
      <c r="B1207" s="79"/>
      <c r="C1207" s="79"/>
      <c r="D1207" s="79"/>
      <c r="E1207" s="79"/>
      <c r="F1207" s="79"/>
      <c r="G1207" s="79"/>
      <c r="H1207" s="79"/>
      <c r="I1207" s="80"/>
    </row>
    <row r="1208" spans="1:9">
      <c r="A1208" s="78"/>
      <c r="B1208" s="79"/>
      <c r="C1208" s="79"/>
      <c r="D1208" s="79"/>
      <c r="E1208" s="79"/>
      <c r="F1208" s="79"/>
      <c r="G1208" s="79"/>
      <c r="H1208" s="79"/>
      <c r="I1208" s="80"/>
    </row>
    <row r="1209" spans="1:9">
      <c r="A1209" s="78"/>
      <c r="B1209" s="79"/>
      <c r="C1209" s="79"/>
      <c r="D1209" s="79"/>
      <c r="E1209" s="79"/>
      <c r="F1209" s="79"/>
      <c r="G1209" s="79"/>
      <c r="H1209" s="79"/>
      <c r="I1209" s="80"/>
    </row>
    <row r="1210" spans="1:9">
      <c r="A1210" s="78"/>
      <c r="B1210" s="79"/>
      <c r="C1210" s="79"/>
      <c r="D1210" s="79"/>
      <c r="E1210" s="79"/>
      <c r="F1210" s="79"/>
      <c r="G1210" s="79"/>
      <c r="H1210" s="79"/>
      <c r="I1210" s="80"/>
    </row>
    <row r="1211" spans="1:9">
      <c r="A1211" s="78"/>
      <c r="B1211" s="79"/>
      <c r="C1211" s="79"/>
      <c r="D1211" s="79"/>
      <c r="E1211" s="79"/>
      <c r="F1211" s="79"/>
      <c r="G1211" s="79"/>
      <c r="H1211" s="79"/>
      <c r="I1211" s="80"/>
    </row>
    <row r="1212" spans="1:9">
      <c r="A1212" s="78"/>
      <c r="B1212" s="79"/>
      <c r="C1212" s="79"/>
      <c r="D1212" s="79"/>
      <c r="E1212" s="79"/>
      <c r="F1212" s="79"/>
      <c r="G1212" s="79"/>
      <c r="H1212" s="79"/>
      <c r="I1212" s="80"/>
    </row>
    <row r="1213" spans="1:9">
      <c r="A1213" s="78"/>
      <c r="B1213" s="79"/>
      <c r="C1213" s="79"/>
      <c r="D1213" s="79"/>
      <c r="E1213" s="79"/>
      <c r="F1213" s="79"/>
      <c r="G1213" s="79"/>
      <c r="H1213" s="79"/>
      <c r="I1213" s="80"/>
    </row>
    <row r="1214" spans="1:9">
      <c r="A1214" s="78"/>
      <c r="B1214" s="79"/>
      <c r="C1214" s="79"/>
      <c r="D1214" s="79"/>
      <c r="E1214" s="79"/>
      <c r="F1214" s="79"/>
      <c r="G1214" s="79"/>
      <c r="H1214" s="79"/>
      <c r="I1214" s="80"/>
    </row>
    <row r="1215" spans="1:9">
      <c r="A1215" s="78"/>
      <c r="B1215" s="79"/>
      <c r="C1215" s="79"/>
      <c r="D1215" s="79"/>
      <c r="E1215" s="79"/>
      <c r="F1215" s="79"/>
      <c r="G1215" s="79"/>
      <c r="H1215" s="79"/>
      <c r="I1215" s="80"/>
    </row>
    <row r="1216" spans="1:9">
      <c r="A1216" s="78"/>
      <c r="B1216" s="79"/>
      <c r="C1216" s="79"/>
      <c r="D1216" s="79"/>
      <c r="E1216" s="79"/>
      <c r="F1216" s="79"/>
      <c r="G1216" s="79"/>
      <c r="H1216" s="79"/>
      <c r="I1216" s="80"/>
    </row>
    <row r="1217" spans="1:9">
      <c r="A1217" s="78"/>
      <c r="B1217" s="79"/>
      <c r="C1217" s="79"/>
      <c r="D1217" s="79"/>
      <c r="E1217" s="79"/>
      <c r="F1217" s="79"/>
      <c r="G1217" s="79"/>
      <c r="H1217" s="79"/>
      <c r="I1217" s="80"/>
    </row>
    <row r="1218" spans="1:9">
      <c r="A1218" s="78"/>
      <c r="B1218" s="79"/>
      <c r="C1218" s="79"/>
      <c r="D1218" s="79"/>
      <c r="E1218" s="79"/>
      <c r="F1218" s="79"/>
      <c r="G1218" s="79"/>
      <c r="H1218" s="79"/>
      <c r="I1218" s="80"/>
    </row>
    <row r="1219" spans="1:9">
      <c r="A1219" s="78"/>
      <c r="B1219" s="79"/>
      <c r="C1219" s="79"/>
      <c r="D1219" s="79"/>
      <c r="E1219" s="79"/>
      <c r="F1219" s="79"/>
      <c r="G1219" s="79"/>
      <c r="H1219" s="79"/>
      <c r="I1219" s="80"/>
    </row>
    <row r="1220" spans="1:9">
      <c r="A1220" s="78"/>
      <c r="B1220" s="79"/>
      <c r="C1220" s="79"/>
      <c r="D1220" s="79"/>
      <c r="E1220" s="79"/>
      <c r="F1220" s="79"/>
      <c r="G1220" s="79"/>
      <c r="H1220" s="79"/>
      <c r="I1220" s="80"/>
    </row>
    <row r="1221" spans="1:9">
      <c r="A1221" s="78"/>
      <c r="B1221" s="79"/>
      <c r="C1221" s="79"/>
      <c r="D1221" s="79"/>
      <c r="E1221" s="79"/>
      <c r="F1221" s="79"/>
      <c r="G1221" s="79"/>
      <c r="H1221" s="79"/>
      <c r="I1221" s="80"/>
    </row>
    <row r="1222" spans="1:9">
      <c r="A1222" s="78"/>
      <c r="B1222" s="79"/>
      <c r="C1222" s="79"/>
      <c r="D1222" s="79"/>
      <c r="E1222" s="79"/>
      <c r="F1222" s="79"/>
      <c r="G1222" s="79"/>
      <c r="H1222" s="79"/>
      <c r="I1222" s="80"/>
    </row>
    <row r="1223" spans="1:9">
      <c r="A1223" s="78"/>
      <c r="B1223" s="79"/>
      <c r="C1223" s="79"/>
      <c r="D1223" s="79"/>
      <c r="E1223" s="79"/>
      <c r="F1223" s="79"/>
      <c r="G1223" s="79"/>
      <c r="H1223" s="79"/>
      <c r="I1223" s="80"/>
    </row>
    <row r="1224" spans="1:9">
      <c r="A1224" s="78"/>
      <c r="B1224" s="79"/>
      <c r="C1224" s="79"/>
      <c r="D1224" s="79"/>
      <c r="E1224" s="79"/>
      <c r="F1224" s="79"/>
      <c r="G1224" s="79"/>
      <c r="H1224" s="79"/>
      <c r="I1224" s="80"/>
    </row>
    <row r="1225" spans="1:9">
      <c r="A1225" s="78"/>
      <c r="B1225" s="79"/>
      <c r="C1225" s="79"/>
      <c r="D1225" s="79"/>
      <c r="E1225" s="79"/>
      <c r="F1225" s="79"/>
      <c r="G1225" s="79"/>
      <c r="H1225" s="79"/>
      <c r="I1225" s="80"/>
    </row>
    <row r="1226" spans="1:9">
      <c r="A1226" s="78"/>
      <c r="B1226" s="79"/>
      <c r="C1226" s="79"/>
      <c r="D1226" s="79"/>
      <c r="E1226" s="79"/>
      <c r="F1226" s="79"/>
      <c r="G1226" s="79"/>
      <c r="H1226" s="79"/>
      <c r="I1226" s="80"/>
    </row>
    <row r="1227" spans="1:9">
      <c r="A1227" s="78"/>
      <c r="B1227" s="79"/>
      <c r="C1227" s="79"/>
      <c r="D1227" s="79"/>
      <c r="E1227" s="79"/>
      <c r="F1227" s="79"/>
      <c r="G1227" s="79"/>
      <c r="H1227" s="79"/>
      <c r="I1227" s="80"/>
    </row>
    <row r="1228" spans="1:9">
      <c r="A1228" s="78"/>
      <c r="B1228" s="79"/>
      <c r="C1228" s="79"/>
      <c r="D1228" s="79"/>
      <c r="E1228" s="79"/>
      <c r="F1228" s="79"/>
      <c r="G1228" s="79"/>
      <c r="H1228" s="79"/>
      <c r="I1228" s="80"/>
    </row>
    <row r="1229" spans="1:9">
      <c r="A1229" s="78"/>
      <c r="B1229" s="79"/>
      <c r="C1229" s="79"/>
      <c r="D1229" s="79"/>
      <c r="E1229" s="79"/>
      <c r="F1229" s="79"/>
      <c r="G1229" s="79"/>
      <c r="H1229" s="79"/>
      <c r="I1229" s="80"/>
    </row>
    <row r="1230" spans="1:9">
      <c r="A1230" s="78"/>
      <c r="B1230" s="79"/>
      <c r="C1230" s="79"/>
      <c r="D1230" s="79"/>
      <c r="E1230" s="79"/>
      <c r="F1230" s="79"/>
      <c r="G1230" s="79"/>
      <c r="H1230" s="79"/>
      <c r="I1230" s="80"/>
    </row>
    <row r="1231" spans="1:9">
      <c r="A1231" s="78"/>
      <c r="B1231" s="79"/>
      <c r="C1231" s="79"/>
      <c r="D1231" s="79"/>
      <c r="E1231" s="79"/>
      <c r="F1231" s="79"/>
      <c r="G1231" s="79"/>
      <c r="H1231" s="79"/>
      <c r="I1231" s="80"/>
    </row>
    <row r="1232" spans="1:9">
      <c r="A1232" s="78"/>
      <c r="B1232" s="79"/>
      <c r="C1232" s="79"/>
      <c r="D1232" s="79"/>
      <c r="E1232" s="79"/>
      <c r="F1232" s="79"/>
      <c r="G1232" s="79"/>
      <c r="H1232" s="79"/>
      <c r="I1232" s="80"/>
    </row>
    <row r="1233" spans="1:9">
      <c r="A1233" s="78"/>
      <c r="B1233" s="79"/>
      <c r="C1233" s="79"/>
      <c r="D1233" s="79"/>
      <c r="E1233" s="79"/>
      <c r="F1233" s="79"/>
      <c r="G1233" s="79"/>
      <c r="H1233" s="79"/>
      <c r="I1233" s="80"/>
    </row>
    <row r="1234" spans="1:9">
      <c r="A1234" s="78"/>
      <c r="B1234" s="79"/>
      <c r="C1234" s="79"/>
      <c r="D1234" s="79"/>
      <c r="E1234" s="79"/>
      <c r="F1234" s="79"/>
      <c r="G1234" s="79"/>
      <c r="H1234" s="79"/>
      <c r="I1234" s="80"/>
    </row>
    <row r="1235" spans="1:9">
      <c r="A1235" s="78"/>
      <c r="B1235" s="79"/>
      <c r="C1235" s="79"/>
      <c r="D1235" s="79"/>
      <c r="E1235" s="79"/>
      <c r="F1235" s="79"/>
      <c r="G1235" s="79"/>
      <c r="H1235" s="79"/>
      <c r="I1235" s="80"/>
    </row>
    <row r="1236" spans="1:9">
      <c r="A1236" s="78"/>
      <c r="B1236" s="79"/>
      <c r="C1236" s="79"/>
      <c r="D1236" s="79"/>
      <c r="E1236" s="79"/>
      <c r="F1236" s="79"/>
      <c r="G1236" s="79"/>
      <c r="H1236" s="79"/>
      <c r="I1236" s="80"/>
    </row>
    <row r="1237" spans="1:9">
      <c r="A1237" s="78"/>
      <c r="B1237" s="79"/>
      <c r="C1237" s="79"/>
      <c r="D1237" s="79"/>
      <c r="E1237" s="79"/>
      <c r="F1237" s="79"/>
      <c r="G1237" s="79"/>
      <c r="H1237" s="79"/>
      <c r="I1237" s="80"/>
    </row>
    <row r="1238" spans="1:9">
      <c r="A1238" s="78"/>
      <c r="B1238" s="79"/>
      <c r="C1238" s="79"/>
      <c r="D1238" s="79"/>
      <c r="E1238" s="79"/>
      <c r="F1238" s="79"/>
      <c r="G1238" s="79"/>
      <c r="H1238" s="79"/>
      <c r="I1238" s="80"/>
    </row>
    <row r="1239" spans="1:9">
      <c r="A1239" s="78"/>
      <c r="B1239" s="79"/>
      <c r="C1239" s="79"/>
      <c r="D1239" s="79"/>
      <c r="E1239" s="79"/>
      <c r="F1239" s="79"/>
      <c r="G1239" s="79"/>
      <c r="H1239" s="79"/>
      <c r="I1239" s="80"/>
    </row>
    <row r="1240" spans="1:9">
      <c r="A1240" s="78"/>
      <c r="B1240" s="79"/>
      <c r="C1240" s="79"/>
      <c r="D1240" s="79"/>
      <c r="E1240" s="79"/>
      <c r="F1240" s="79"/>
      <c r="G1240" s="79"/>
      <c r="H1240" s="79"/>
      <c r="I1240" s="80"/>
    </row>
    <row r="1241" spans="1:9">
      <c r="A1241" s="78"/>
      <c r="B1241" s="79"/>
      <c r="C1241" s="79"/>
      <c r="D1241" s="79"/>
      <c r="E1241" s="79"/>
      <c r="F1241" s="79"/>
      <c r="G1241" s="79"/>
      <c r="H1241" s="79"/>
      <c r="I1241" s="80"/>
    </row>
    <row r="1242" spans="1:9">
      <c r="A1242" s="78"/>
      <c r="B1242" s="79"/>
      <c r="C1242" s="79"/>
      <c r="D1242" s="79"/>
      <c r="E1242" s="79"/>
      <c r="F1242" s="79"/>
      <c r="G1242" s="79"/>
      <c r="H1242" s="79"/>
      <c r="I1242" s="80"/>
    </row>
    <row r="1243" spans="1:9">
      <c r="A1243" s="78"/>
      <c r="B1243" s="79"/>
      <c r="C1243" s="79"/>
      <c r="D1243" s="79"/>
      <c r="E1243" s="79"/>
      <c r="F1243" s="79"/>
      <c r="G1243" s="79"/>
      <c r="H1243" s="79"/>
      <c r="I1243" s="80"/>
    </row>
    <row r="1244" spans="1:9">
      <c r="A1244" s="78"/>
      <c r="B1244" s="79"/>
      <c r="C1244" s="79"/>
      <c r="D1244" s="79"/>
      <c r="E1244" s="79"/>
      <c r="F1244" s="79"/>
      <c r="G1244" s="79"/>
      <c r="H1244" s="79"/>
      <c r="I1244" s="80"/>
    </row>
    <row r="1245" spans="1:9">
      <c r="A1245" s="78"/>
      <c r="B1245" s="79"/>
      <c r="C1245" s="79"/>
      <c r="D1245" s="79"/>
      <c r="E1245" s="79"/>
      <c r="F1245" s="79"/>
      <c r="G1245" s="79"/>
      <c r="H1245" s="79"/>
      <c r="I1245" s="80"/>
    </row>
    <row r="1246" spans="1:9">
      <c r="A1246" s="78"/>
      <c r="B1246" s="79"/>
      <c r="C1246" s="79"/>
      <c r="D1246" s="79"/>
      <c r="E1246" s="79"/>
      <c r="F1246" s="79"/>
      <c r="G1246" s="79"/>
      <c r="H1246" s="79"/>
      <c r="I1246" s="80"/>
    </row>
    <row r="1247" spans="1:9">
      <c r="A1247" s="78"/>
      <c r="B1247" s="79"/>
      <c r="C1247" s="79"/>
      <c r="D1247" s="79"/>
      <c r="E1247" s="79"/>
      <c r="F1247" s="79"/>
      <c r="G1247" s="79"/>
      <c r="H1247" s="79"/>
      <c r="I1247" s="80"/>
    </row>
    <row r="1248" spans="1:9">
      <c r="A1248" s="78"/>
      <c r="B1248" s="79"/>
      <c r="C1248" s="79"/>
      <c r="D1248" s="79"/>
      <c r="E1248" s="79"/>
      <c r="F1248" s="79"/>
      <c r="G1248" s="79"/>
      <c r="H1248" s="79"/>
      <c r="I1248" s="80"/>
    </row>
    <row r="1249" spans="1:9">
      <c r="A1249" s="78"/>
      <c r="B1249" s="79"/>
      <c r="C1249" s="79"/>
      <c r="D1249" s="79"/>
      <c r="E1249" s="79"/>
      <c r="F1249" s="79"/>
      <c r="G1249" s="79"/>
      <c r="H1249" s="79"/>
      <c r="I1249" s="80"/>
    </row>
    <row r="1250" spans="1:9">
      <c r="A1250" s="78"/>
      <c r="B1250" s="79"/>
      <c r="C1250" s="79"/>
      <c r="D1250" s="79"/>
      <c r="E1250" s="79"/>
      <c r="F1250" s="79"/>
      <c r="G1250" s="79"/>
      <c r="H1250" s="79"/>
      <c r="I1250" s="80"/>
    </row>
    <row r="1251" spans="1:9">
      <c r="A1251" s="78"/>
      <c r="B1251" s="79"/>
      <c r="C1251" s="79"/>
      <c r="D1251" s="79"/>
      <c r="E1251" s="79"/>
      <c r="F1251" s="79"/>
      <c r="G1251" s="79"/>
      <c r="H1251" s="79"/>
      <c r="I1251" s="80"/>
    </row>
    <row r="1252" spans="1:9">
      <c r="A1252" s="78"/>
      <c r="B1252" s="79"/>
      <c r="C1252" s="79"/>
      <c r="D1252" s="79"/>
      <c r="E1252" s="79"/>
      <c r="F1252" s="79"/>
      <c r="G1252" s="79"/>
      <c r="H1252" s="79"/>
      <c r="I1252" s="80"/>
    </row>
    <row r="1253" spans="1:9">
      <c r="A1253" s="78"/>
      <c r="B1253" s="79"/>
      <c r="C1253" s="79"/>
      <c r="D1253" s="79"/>
      <c r="E1253" s="79"/>
      <c r="F1253" s="79"/>
      <c r="G1253" s="79"/>
      <c r="H1253" s="79"/>
      <c r="I1253" s="80"/>
    </row>
    <row r="1254" spans="1:9">
      <c r="A1254" s="78"/>
      <c r="B1254" s="79"/>
      <c r="C1254" s="79"/>
      <c r="D1254" s="79"/>
      <c r="E1254" s="79"/>
      <c r="F1254" s="79"/>
      <c r="G1254" s="79"/>
      <c r="H1254" s="79"/>
      <c r="I1254" s="80"/>
    </row>
    <row r="1255" spans="1:9">
      <c r="A1255" s="78"/>
      <c r="B1255" s="79"/>
      <c r="C1255" s="79"/>
      <c r="D1255" s="79"/>
      <c r="E1255" s="79"/>
      <c r="F1255" s="79"/>
      <c r="G1255" s="79"/>
      <c r="H1255" s="79"/>
      <c r="I1255" s="80"/>
    </row>
    <row r="1256" spans="1:9">
      <c r="A1256" s="78"/>
      <c r="B1256" s="79"/>
      <c r="C1256" s="79"/>
      <c r="D1256" s="79"/>
      <c r="E1256" s="79"/>
      <c r="F1256" s="79"/>
      <c r="G1256" s="79"/>
      <c r="H1256" s="79"/>
      <c r="I1256" s="80"/>
    </row>
    <row r="1257" spans="1:9">
      <c r="A1257" s="78"/>
      <c r="B1257" s="79"/>
      <c r="C1257" s="79"/>
      <c r="D1257" s="79"/>
      <c r="E1257" s="79"/>
      <c r="F1257" s="79"/>
      <c r="G1257" s="79"/>
      <c r="H1257" s="79"/>
      <c r="I1257" s="80"/>
    </row>
    <row r="1258" spans="1:9">
      <c r="A1258" s="78"/>
      <c r="B1258" s="79"/>
      <c r="C1258" s="79"/>
      <c r="D1258" s="79"/>
      <c r="E1258" s="79"/>
      <c r="F1258" s="79"/>
      <c r="G1258" s="79"/>
      <c r="H1258" s="79"/>
      <c r="I1258" s="80"/>
    </row>
    <row r="1259" spans="1:9">
      <c r="A1259" s="78"/>
      <c r="B1259" s="79"/>
      <c r="C1259" s="79"/>
      <c r="D1259" s="79"/>
      <c r="E1259" s="79"/>
      <c r="F1259" s="79"/>
      <c r="G1259" s="79"/>
      <c r="H1259" s="79"/>
      <c r="I1259" s="80"/>
    </row>
    <row r="1260" spans="1:9">
      <c r="A1260" s="78"/>
      <c r="B1260" s="79"/>
      <c r="C1260" s="79"/>
      <c r="D1260" s="79"/>
      <c r="E1260" s="79"/>
      <c r="F1260" s="79"/>
      <c r="G1260" s="79"/>
      <c r="H1260" s="79"/>
      <c r="I1260" s="80"/>
    </row>
    <row r="1261" spans="1:9">
      <c r="A1261" s="78"/>
      <c r="B1261" s="79"/>
      <c r="C1261" s="79"/>
      <c r="D1261" s="79"/>
      <c r="E1261" s="79"/>
      <c r="F1261" s="79"/>
      <c r="G1261" s="79"/>
      <c r="H1261" s="79"/>
      <c r="I1261" s="80"/>
    </row>
    <row r="1262" spans="1:9">
      <c r="A1262" s="78"/>
      <c r="B1262" s="79"/>
      <c r="C1262" s="79"/>
      <c r="D1262" s="79"/>
      <c r="E1262" s="79"/>
      <c r="F1262" s="79"/>
      <c r="G1262" s="79"/>
      <c r="H1262" s="79"/>
      <c r="I1262" s="80"/>
    </row>
    <row r="1263" spans="1:9">
      <c r="A1263" s="78"/>
      <c r="B1263" s="79"/>
      <c r="C1263" s="79"/>
      <c r="D1263" s="79"/>
      <c r="E1263" s="79"/>
      <c r="F1263" s="79"/>
      <c r="G1263" s="79"/>
      <c r="H1263" s="79"/>
      <c r="I1263" s="80"/>
    </row>
    <row r="1264" spans="1:9">
      <c r="A1264" s="78"/>
      <c r="B1264" s="79"/>
      <c r="C1264" s="79"/>
      <c r="D1264" s="79"/>
      <c r="E1264" s="79"/>
      <c r="F1264" s="79"/>
      <c r="G1264" s="79"/>
      <c r="H1264" s="79"/>
      <c r="I1264" s="80"/>
    </row>
    <row r="1265" spans="1:9">
      <c r="A1265" s="78"/>
      <c r="B1265" s="79"/>
      <c r="C1265" s="79"/>
      <c r="D1265" s="79"/>
      <c r="E1265" s="79"/>
      <c r="F1265" s="79"/>
      <c r="G1265" s="79"/>
      <c r="H1265" s="79"/>
      <c r="I1265" s="80"/>
    </row>
    <row r="1266" spans="1:9">
      <c r="A1266" s="78"/>
      <c r="B1266" s="79"/>
      <c r="C1266" s="79"/>
      <c r="D1266" s="79"/>
      <c r="E1266" s="79"/>
      <c r="F1266" s="79"/>
      <c r="G1266" s="79"/>
      <c r="H1266" s="79"/>
      <c r="I1266" s="80"/>
    </row>
    <row r="1267" spans="1:9">
      <c r="A1267" s="78"/>
      <c r="B1267" s="79"/>
      <c r="C1267" s="79"/>
      <c r="D1267" s="79"/>
      <c r="E1267" s="79"/>
      <c r="F1267" s="79"/>
      <c r="G1267" s="79"/>
      <c r="H1267" s="79"/>
      <c r="I1267" s="80"/>
    </row>
    <row r="1268" spans="1:9">
      <c r="A1268" s="78"/>
      <c r="B1268" s="79"/>
      <c r="C1268" s="79"/>
      <c r="D1268" s="79"/>
      <c r="E1268" s="79"/>
      <c r="F1268" s="79"/>
      <c r="G1268" s="79"/>
      <c r="H1268" s="79"/>
      <c r="I1268" s="80"/>
    </row>
    <row r="1269" spans="1:9">
      <c r="A1269" s="78"/>
      <c r="B1269" s="79"/>
      <c r="C1269" s="79"/>
      <c r="D1269" s="79"/>
      <c r="E1269" s="79"/>
      <c r="F1269" s="79"/>
      <c r="G1269" s="79"/>
      <c r="H1269" s="79"/>
      <c r="I1269" s="80"/>
    </row>
    <row r="1270" spans="1:9">
      <c r="A1270" s="78"/>
      <c r="B1270" s="79"/>
      <c r="C1270" s="79"/>
      <c r="D1270" s="79"/>
      <c r="E1270" s="79"/>
      <c r="F1270" s="79"/>
      <c r="G1270" s="79"/>
      <c r="H1270" s="79"/>
      <c r="I1270" s="80"/>
    </row>
    <row r="1271" spans="1:9">
      <c r="A1271" s="78"/>
      <c r="B1271" s="79"/>
      <c r="C1271" s="79"/>
      <c r="D1271" s="79"/>
      <c r="E1271" s="79"/>
      <c r="F1271" s="79"/>
      <c r="G1271" s="79"/>
      <c r="H1271" s="79"/>
      <c r="I1271" s="80"/>
    </row>
    <row r="1272" spans="1:9">
      <c r="A1272" s="78"/>
      <c r="B1272" s="79"/>
      <c r="C1272" s="79"/>
      <c r="D1272" s="79"/>
      <c r="E1272" s="79"/>
      <c r="F1272" s="79"/>
      <c r="G1272" s="79"/>
      <c r="H1272" s="79"/>
      <c r="I1272" s="80"/>
    </row>
    <row r="1273" spans="1:9">
      <c r="A1273" s="78"/>
      <c r="B1273" s="79"/>
      <c r="C1273" s="79"/>
      <c r="D1273" s="79"/>
      <c r="E1273" s="79"/>
      <c r="F1273" s="79"/>
      <c r="G1273" s="79"/>
      <c r="H1273" s="79"/>
      <c r="I1273" s="80"/>
    </row>
    <row r="1274" spans="1:9">
      <c r="A1274" s="78"/>
      <c r="B1274" s="79"/>
      <c r="C1274" s="79"/>
      <c r="D1274" s="79"/>
      <c r="E1274" s="79"/>
      <c r="F1274" s="79"/>
      <c r="G1274" s="79"/>
      <c r="H1274" s="79"/>
      <c r="I1274" s="80"/>
    </row>
    <row r="1275" spans="1:9">
      <c r="A1275" s="78"/>
      <c r="B1275" s="79"/>
      <c r="C1275" s="79"/>
      <c r="D1275" s="79"/>
      <c r="E1275" s="79"/>
      <c r="F1275" s="79"/>
      <c r="G1275" s="79"/>
      <c r="H1275" s="79"/>
      <c r="I1275" s="80"/>
    </row>
    <row r="1276" spans="1:9">
      <c r="A1276" s="78"/>
      <c r="B1276" s="79"/>
      <c r="C1276" s="79"/>
      <c r="D1276" s="79"/>
      <c r="E1276" s="79"/>
      <c r="F1276" s="79"/>
      <c r="G1276" s="79"/>
      <c r="H1276" s="79"/>
      <c r="I1276" s="80"/>
    </row>
    <row r="1277" spans="1:9">
      <c r="A1277" s="78"/>
      <c r="B1277" s="79"/>
      <c r="C1277" s="79"/>
      <c r="D1277" s="79"/>
      <c r="E1277" s="79"/>
      <c r="F1277" s="79"/>
      <c r="G1277" s="79"/>
      <c r="H1277" s="79"/>
      <c r="I1277" s="80"/>
    </row>
    <row r="1278" spans="1:9">
      <c r="A1278" s="78"/>
      <c r="B1278" s="79"/>
      <c r="C1278" s="79"/>
      <c r="D1278" s="79"/>
      <c r="E1278" s="79"/>
      <c r="F1278" s="79"/>
      <c r="G1278" s="79"/>
      <c r="H1278" s="79"/>
      <c r="I1278" s="80"/>
    </row>
    <row r="1279" spans="1:9">
      <c r="A1279" s="78"/>
      <c r="B1279" s="79"/>
      <c r="C1279" s="79"/>
      <c r="D1279" s="79"/>
      <c r="E1279" s="79"/>
      <c r="F1279" s="79"/>
      <c r="G1279" s="79"/>
      <c r="H1279" s="79"/>
      <c r="I1279" s="80"/>
    </row>
    <row r="1280" spans="1:9">
      <c r="A1280" s="78"/>
      <c r="B1280" s="79"/>
      <c r="C1280" s="79"/>
      <c r="D1280" s="79"/>
      <c r="E1280" s="79"/>
      <c r="F1280" s="79"/>
      <c r="G1280" s="79"/>
      <c r="H1280" s="79"/>
      <c r="I1280" s="80"/>
    </row>
    <row r="1281" spans="1:9">
      <c r="A1281" s="78"/>
      <c r="B1281" s="79"/>
      <c r="C1281" s="79"/>
      <c r="D1281" s="79"/>
      <c r="E1281" s="79"/>
      <c r="F1281" s="79"/>
      <c r="G1281" s="79"/>
      <c r="H1281" s="79"/>
      <c r="I1281" s="80"/>
    </row>
    <row r="1282" spans="1:9">
      <c r="A1282" s="78"/>
      <c r="B1282" s="79"/>
      <c r="C1282" s="79"/>
      <c r="D1282" s="79"/>
      <c r="E1282" s="79"/>
      <c r="F1282" s="79"/>
      <c r="G1282" s="79"/>
      <c r="H1282" s="79"/>
      <c r="I1282" s="80"/>
    </row>
    <row r="1283" spans="1:9">
      <c r="A1283" s="78"/>
      <c r="B1283" s="79"/>
      <c r="C1283" s="79"/>
      <c r="D1283" s="79"/>
      <c r="E1283" s="79"/>
      <c r="F1283" s="79"/>
      <c r="G1283" s="79"/>
      <c r="H1283" s="79"/>
      <c r="I1283" s="80"/>
    </row>
    <row r="1284" spans="1:9">
      <c r="A1284" s="78"/>
      <c r="B1284" s="79"/>
      <c r="C1284" s="79"/>
      <c r="D1284" s="79"/>
      <c r="E1284" s="79"/>
      <c r="F1284" s="79"/>
      <c r="G1284" s="79"/>
      <c r="H1284" s="79"/>
      <c r="I1284" s="80"/>
    </row>
    <row r="1285" spans="1:9">
      <c r="A1285" s="78"/>
      <c r="B1285" s="79"/>
      <c r="C1285" s="79"/>
      <c r="D1285" s="79"/>
      <c r="E1285" s="79"/>
      <c r="F1285" s="79"/>
      <c r="G1285" s="79"/>
      <c r="H1285" s="79"/>
      <c r="I1285" s="80"/>
    </row>
    <row r="1286" spans="1:9">
      <c r="A1286" s="78"/>
      <c r="B1286" s="79"/>
      <c r="C1286" s="79"/>
      <c r="D1286" s="79"/>
      <c r="E1286" s="79"/>
      <c r="F1286" s="79"/>
      <c r="G1286" s="79"/>
      <c r="H1286" s="79"/>
      <c r="I1286" s="80"/>
    </row>
    <row r="1287" spans="1:9">
      <c r="A1287" s="78"/>
      <c r="B1287" s="79"/>
      <c r="C1287" s="79"/>
      <c r="D1287" s="79"/>
      <c r="E1287" s="79"/>
      <c r="F1287" s="79"/>
      <c r="G1287" s="79"/>
      <c r="H1287" s="79"/>
      <c r="I1287" s="80"/>
    </row>
    <row r="1288" spans="1:9">
      <c r="A1288" s="78"/>
      <c r="B1288" s="79"/>
      <c r="C1288" s="79"/>
      <c r="D1288" s="79"/>
      <c r="E1288" s="79"/>
      <c r="F1288" s="79"/>
      <c r="G1288" s="79"/>
      <c r="H1288" s="79"/>
      <c r="I1288" s="80"/>
    </row>
    <row r="1289" spans="1:9">
      <c r="A1289" s="78"/>
      <c r="B1289" s="79"/>
      <c r="C1289" s="79"/>
      <c r="D1289" s="79"/>
      <c r="E1289" s="79"/>
      <c r="F1289" s="79"/>
      <c r="G1289" s="79"/>
      <c r="H1289" s="79"/>
      <c r="I1289" s="80"/>
    </row>
    <row r="1290" spans="1:9">
      <c r="A1290" s="78"/>
      <c r="B1290" s="79"/>
      <c r="C1290" s="79"/>
      <c r="D1290" s="79"/>
      <c r="E1290" s="79"/>
      <c r="F1290" s="79"/>
      <c r="G1290" s="79"/>
      <c r="H1290" s="79"/>
      <c r="I1290" s="80"/>
    </row>
    <row r="1291" spans="1:9">
      <c r="A1291" s="78"/>
      <c r="B1291" s="79"/>
      <c r="C1291" s="79"/>
      <c r="D1291" s="79"/>
      <c r="E1291" s="79"/>
      <c r="F1291" s="79"/>
      <c r="G1291" s="79"/>
      <c r="H1291" s="79"/>
      <c r="I1291" s="80"/>
    </row>
    <row r="1292" spans="1:9">
      <c r="A1292" s="78"/>
      <c r="B1292" s="79"/>
      <c r="C1292" s="79"/>
      <c r="D1292" s="79"/>
      <c r="E1292" s="79"/>
      <c r="F1292" s="79"/>
      <c r="G1292" s="79"/>
      <c r="H1292" s="79"/>
      <c r="I1292" s="80"/>
    </row>
    <row r="1293" spans="1:9">
      <c r="A1293" s="78"/>
      <c r="B1293" s="79"/>
      <c r="C1293" s="79"/>
      <c r="D1293" s="79"/>
      <c r="E1293" s="79"/>
      <c r="F1293" s="79"/>
      <c r="G1293" s="79"/>
      <c r="H1293" s="79"/>
      <c r="I1293" s="80"/>
    </row>
    <row r="1294" spans="1:9">
      <c r="A1294" s="78"/>
      <c r="B1294" s="79"/>
      <c r="C1294" s="79"/>
      <c r="D1294" s="79"/>
      <c r="E1294" s="79"/>
      <c r="F1294" s="79"/>
      <c r="G1294" s="79"/>
      <c r="H1294" s="79"/>
      <c r="I1294" s="80"/>
    </row>
    <row r="1295" spans="1:9">
      <c r="A1295" s="78"/>
      <c r="B1295" s="79"/>
      <c r="C1295" s="79"/>
      <c r="D1295" s="79"/>
      <c r="E1295" s="79"/>
      <c r="F1295" s="79"/>
      <c r="G1295" s="79"/>
      <c r="H1295" s="79"/>
      <c r="I1295" s="80"/>
    </row>
    <row r="1296" spans="1:9">
      <c r="A1296" s="78"/>
      <c r="B1296" s="79"/>
      <c r="C1296" s="79"/>
      <c r="D1296" s="79"/>
      <c r="E1296" s="79"/>
      <c r="F1296" s="79"/>
      <c r="G1296" s="79"/>
      <c r="H1296" s="79"/>
      <c r="I1296" s="80"/>
    </row>
    <row r="1297" spans="1:9">
      <c r="A1297" s="78"/>
      <c r="B1297" s="79"/>
      <c r="C1297" s="79"/>
      <c r="D1297" s="79"/>
      <c r="E1297" s="79"/>
      <c r="F1297" s="79"/>
      <c r="G1297" s="79"/>
      <c r="H1297" s="79"/>
      <c r="I1297" s="80"/>
    </row>
    <row r="1298" spans="1:9">
      <c r="A1298" s="78"/>
      <c r="B1298" s="79"/>
      <c r="C1298" s="79"/>
      <c r="D1298" s="79"/>
      <c r="E1298" s="79"/>
      <c r="F1298" s="79"/>
      <c r="G1298" s="79"/>
      <c r="H1298" s="79"/>
      <c r="I1298" s="80"/>
    </row>
    <row r="1299" spans="1:9">
      <c r="A1299" s="78"/>
      <c r="B1299" s="79"/>
      <c r="C1299" s="79"/>
      <c r="D1299" s="79"/>
      <c r="E1299" s="79"/>
      <c r="F1299" s="79"/>
      <c r="G1299" s="79"/>
      <c r="H1299" s="79"/>
      <c r="I1299" s="80"/>
    </row>
    <row r="1300" spans="1:9">
      <c r="A1300" s="78"/>
      <c r="B1300" s="79"/>
      <c r="C1300" s="79"/>
      <c r="D1300" s="79"/>
      <c r="E1300" s="79"/>
      <c r="F1300" s="79"/>
      <c r="G1300" s="79"/>
      <c r="H1300" s="79"/>
      <c r="I1300" s="80"/>
    </row>
    <row r="1301" spans="1:9">
      <c r="A1301" s="78"/>
      <c r="B1301" s="79"/>
      <c r="C1301" s="79"/>
      <c r="D1301" s="79"/>
      <c r="E1301" s="79"/>
      <c r="F1301" s="79"/>
      <c r="G1301" s="79"/>
      <c r="H1301" s="79"/>
      <c r="I1301" s="80"/>
    </row>
    <row r="1302" spans="1:9">
      <c r="A1302" s="78"/>
      <c r="B1302" s="79"/>
      <c r="C1302" s="79"/>
      <c r="D1302" s="79"/>
      <c r="E1302" s="79"/>
      <c r="F1302" s="79"/>
      <c r="G1302" s="79"/>
      <c r="H1302" s="79"/>
      <c r="I1302" s="80"/>
    </row>
    <row r="1303" spans="1:9">
      <c r="A1303" s="78"/>
      <c r="B1303" s="79"/>
      <c r="C1303" s="79"/>
      <c r="D1303" s="79"/>
      <c r="E1303" s="79"/>
      <c r="F1303" s="79"/>
      <c r="G1303" s="79"/>
      <c r="H1303" s="79"/>
      <c r="I1303" s="80"/>
    </row>
    <row r="1304" spans="1:9">
      <c r="A1304" s="78"/>
      <c r="B1304" s="79"/>
      <c r="C1304" s="79"/>
      <c r="D1304" s="79"/>
      <c r="E1304" s="79"/>
      <c r="F1304" s="79"/>
      <c r="G1304" s="79"/>
      <c r="H1304" s="79"/>
      <c r="I1304" s="80"/>
    </row>
    <row r="1305" spans="1:9">
      <c r="A1305" s="78"/>
      <c r="B1305" s="79"/>
      <c r="C1305" s="79"/>
      <c r="D1305" s="79"/>
      <c r="E1305" s="79"/>
      <c r="F1305" s="79"/>
      <c r="G1305" s="79"/>
      <c r="H1305" s="79"/>
      <c r="I1305" s="80"/>
    </row>
    <row r="1306" spans="1:9">
      <c r="A1306" s="78"/>
      <c r="B1306" s="79"/>
      <c r="C1306" s="79"/>
      <c r="D1306" s="79"/>
      <c r="E1306" s="79"/>
      <c r="F1306" s="79"/>
      <c r="G1306" s="79"/>
      <c r="H1306" s="79"/>
      <c r="I1306" s="80"/>
    </row>
    <row r="1307" spans="1:9">
      <c r="A1307" s="78"/>
      <c r="B1307" s="79"/>
      <c r="C1307" s="79"/>
      <c r="D1307" s="79"/>
      <c r="E1307" s="79"/>
      <c r="F1307" s="79"/>
      <c r="G1307" s="79"/>
      <c r="H1307" s="79"/>
      <c r="I1307" s="80"/>
    </row>
    <row r="1308" spans="1:9">
      <c r="A1308" s="78"/>
      <c r="B1308" s="79"/>
      <c r="C1308" s="79"/>
      <c r="D1308" s="79"/>
      <c r="E1308" s="79"/>
      <c r="F1308" s="79"/>
      <c r="G1308" s="79"/>
      <c r="H1308" s="79"/>
      <c r="I1308" s="80"/>
    </row>
    <row r="1309" spans="1:9">
      <c r="A1309" s="78"/>
      <c r="B1309" s="79"/>
      <c r="C1309" s="79"/>
      <c r="D1309" s="79"/>
      <c r="E1309" s="79"/>
      <c r="F1309" s="79"/>
      <c r="G1309" s="79"/>
      <c r="H1309" s="79"/>
      <c r="I1309" s="80"/>
    </row>
    <row r="1310" spans="1:9">
      <c r="A1310" s="78"/>
      <c r="B1310" s="79"/>
      <c r="C1310" s="79"/>
      <c r="D1310" s="79"/>
      <c r="E1310" s="79"/>
      <c r="F1310" s="79"/>
      <c r="G1310" s="79"/>
      <c r="H1310" s="79"/>
      <c r="I1310" s="80"/>
    </row>
    <row r="1311" spans="1:9">
      <c r="A1311" s="78"/>
      <c r="B1311" s="79"/>
      <c r="C1311" s="79"/>
      <c r="D1311" s="79"/>
      <c r="E1311" s="79"/>
      <c r="F1311" s="79"/>
      <c r="G1311" s="79"/>
      <c r="H1311" s="79"/>
      <c r="I1311" s="80"/>
    </row>
    <row r="1312" spans="1:9">
      <c r="A1312" s="78"/>
      <c r="B1312" s="79"/>
      <c r="C1312" s="79"/>
      <c r="D1312" s="79"/>
      <c r="E1312" s="79"/>
      <c r="F1312" s="79"/>
      <c r="G1312" s="79"/>
      <c r="H1312" s="79"/>
      <c r="I1312" s="80"/>
    </row>
    <row r="1313" spans="1:9">
      <c r="A1313" s="78"/>
      <c r="B1313" s="79"/>
      <c r="C1313" s="79"/>
      <c r="D1313" s="79"/>
      <c r="E1313" s="79"/>
      <c r="F1313" s="79"/>
      <c r="G1313" s="79"/>
      <c r="H1313" s="79"/>
      <c r="I1313" s="80"/>
    </row>
    <row r="1314" spans="1:9">
      <c r="A1314" s="78"/>
      <c r="B1314" s="79"/>
      <c r="C1314" s="79"/>
      <c r="D1314" s="79"/>
      <c r="E1314" s="79"/>
      <c r="F1314" s="79"/>
      <c r="G1314" s="79"/>
      <c r="H1314" s="79"/>
      <c r="I1314" s="80"/>
    </row>
    <row r="1315" spans="1:9">
      <c r="A1315" s="78"/>
      <c r="B1315" s="79"/>
      <c r="C1315" s="79"/>
      <c r="D1315" s="79"/>
      <c r="E1315" s="79"/>
      <c r="F1315" s="79"/>
      <c r="G1315" s="79"/>
      <c r="H1315" s="79"/>
      <c r="I1315" s="80"/>
    </row>
    <row r="1316" spans="1:9">
      <c r="A1316" s="78"/>
      <c r="B1316" s="79"/>
      <c r="C1316" s="79"/>
      <c r="D1316" s="79"/>
      <c r="E1316" s="79"/>
      <c r="F1316" s="79"/>
      <c r="G1316" s="79"/>
      <c r="H1316" s="79"/>
      <c r="I1316" s="80"/>
    </row>
    <row r="1317" spans="1:9">
      <c r="A1317" s="78"/>
      <c r="B1317" s="79"/>
      <c r="C1317" s="79"/>
      <c r="D1317" s="79"/>
      <c r="E1317" s="79"/>
      <c r="F1317" s="79"/>
      <c r="G1317" s="79"/>
      <c r="H1317" s="79"/>
      <c r="I1317" s="80"/>
    </row>
    <row r="1318" spans="1:9">
      <c r="A1318" s="78"/>
      <c r="B1318" s="79"/>
      <c r="C1318" s="79"/>
      <c r="D1318" s="79"/>
      <c r="E1318" s="79"/>
      <c r="F1318" s="79"/>
      <c r="G1318" s="79"/>
      <c r="H1318" s="79"/>
      <c r="I1318" s="80"/>
    </row>
    <row r="1319" spans="1:9">
      <c r="A1319" s="78"/>
      <c r="B1319" s="79"/>
      <c r="C1319" s="79"/>
      <c r="D1319" s="79"/>
      <c r="E1319" s="79"/>
      <c r="F1319" s="79"/>
      <c r="G1319" s="79"/>
      <c r="H1319" s="79"/>
      <c r="I1319" s="80"/>
    </row>
    <row r="1320" spans="1:9">
      <c r="A1320" s="78"/>
      <c r="B1320" s="79"/>
      <c r="C1320" s="79"/>
      <c r="D1320" s="79"/>
      <c r="E1320" s="79"/>
      <c r="F1320" s="79"/>
      <c r="G1320" s="79"/>
      <c r="H1320" s="79"/>
      <c r="I1320" s="80"/>
    </row>
    <row r="1321" spans="1:9">
      <c r="A1321" s="78"/>
      <c r="B1321" s="79"/>
      <c r="C1321" s="79"/>
      <c r="D1321" s="79"/>
      <c r="E1321" s="79"/>
      <c r="F1321" s="79"/>
      <c r="G1321" s="79"/>
      <c r="H1321" s="79"/>
      <c r="I1321" s="80"/>
    </row>
    <row r="1322" spans="1:9">
      <c r="A1322" s="78"/>
      <c r="B1322" s="79"/>
      <c r="C1322" s="79"/>
      <c r="D1322" s="79"/>
      <c r="E1322" s="79"/>
      <c r="F1322" s="79"/>
      <c r="G1322" s="79"/>
      <c r="H1322" s="79"/>
      <c r="I1322" s="80"/>
    </row>
    <row r="1323" spans="1:9">
      <c r="A1323" s="78"/>
      <c r="B1323" s="79"/>
      <c r="C1323" s="79"/>
      <c r="D1323" s="79"/>
      <c r="E1323" s="79"/>
      <c r="F1323" s="79"/>
      <c r="G1323" s="79"/>
      <c r="H1323" s="79"/>
      <c r="I1323" s="80"/>
    </row>
    <row r="1324" spans="1:9">
      <c r="A1324" s="78"/>
      <c r="B1324" s="79"/>
      <c r="C1324" s="79"/>
      <c r="D1324" s="79"/>
      <c r="E1324" s="79"/>
      <c r="F1324" s="79"/>
      <c r="G1324" s="79"/>
      <c r="H1324" s="79"/>
      <c r="I1324" s="80"/>
    </row>
    <row r="1325" spans="1:9">
      <c r="A1325" s="78"/>
      <c r="B1325" s="79"/>
      <c r="C1325" s="79"/>
      <c r="D1325" s="79"/>
      <c r="E1325" s="79"/>
      <c r="F1325" s="79"/>
      <c r="G1325" s="79"/>
      <c r="H1325" s="79"/>
      <c r="I1325" s="80"/>
    </row>
    <row r="1326" spans="1:9">
      <c r="A1326" s="78"/>
      <c r="B1326" s="79"/>
      <c r="C1326" s="79"/>
      <c r="D1326" s="79"/>
      <c r="E1326" s="79"/>
      <c r="F1326" s="79"/>
      <c r="G1326" s="79"/>
      <c r="H1326" s="79"/>
      <c r="I1326" s="80"/>
    </row>
    <row r="1327" spans="1:9">
      <c r="A1327" s="78"/>
      <c r="B1327" s="79"/>
      <c r="C1327" s="79"/>
      <c r="D1327" s="79"/>
      <c r="E1327" s="79"/>
      <c r="F1327" s="79"/>
      <c r="G1327" s="79"/>
      <c r="H1327" s="79"/>
      <c r="I1327" s="80"/>
    </row>
    <row r="1328" spans="1:9">
      <c r="A1328" s="78"/>
      <c r="B1328" s="79"/>
      <c r="C1328" s="79"/>
      <c r="D1328" s="79"/>
      <c r="E1328" s="79"/>
      <c r="F1328" s="79"/>
      <c r="G1328" s="79"/>
      <c r="H1328" s="79"/>
      <c r="I1328" s="80"/>
    </row>
    <row r="1329" spans="1:9">
      <c r="A1329" s="78"/>
      <c r="B1329" s="79"/>
      <c r="C1329" s="79"/>
      <c r="D1329" s="79"/>
      <c r="E1329" s="79"/>
      <c r="F1329" s="79"/>
      <c r="G1329" s="79"/>
      <c r="H1329" s="79"/>
      <c r="I1329" s="80"/>
    </row>
    <row r="1330" spans="1:9">
      <c r="A1330" s="78"/>
      <c r="B1330" s="79"/>
      <c r="C1330" s="79"/>
      <c r="D1330" s="79"/>
      <c r="E1330" s="79"/>
      <c r="F1330" s="79"/>
      <c r="G1330" s="79"/>
      <c r="H1330" s="79"/>
      <c r="I1330" s="80"/>
    </row>
    <row r="1331" spans="1:9">
      <c r="A1331" s="78"/>
      <c r="B1331" s="79"/>
      <c r="C1331" s="79"/>
      <c r="D1331" s="79"/>
      <c r="E1331" s="79"/>
      <c r="F1331" s="79"/>
      <c r="G1331" s="79"/>
      <c r="H1331" s="79"/>
      <c r="I1331" s="80"/>
    </row>
    <row r="1332" spans="1:9">
      <c r="A1332" s="78"/>
      <c r="B1332" s="79"/>
      <c r="C1332" s="79"/>
      <c r="D1332" s="79"/>
      <c r="E1332" s="79"/>
      <c r="F1332" s="79"/>
      <c r="G1332" s="79"/>
      <c r="H1332" s="79"/>
      <c r="I1332" s="80"/>
    </row>
    <row r="1333" spans="1:9">
      <c r="A1333" s="78"/>
      <c r="B1333" s="79"/>
      <c r="C1333" s="79"/>
      <c r="D1333" s="79"/>
      <c r="E1333" s="79"/>
      <c r="F1333" s="79"/>
      <c r="G1333" s="79"/>
      <c r="H1333" s="79"/>
      <c r="I1333" s="80"/>
    </row>
    <row r="1334" spans="1:9">
      <c r="A1334" s="78"/>
      <c r="B1334" s="79"/>
      <c r="C1334" s="79"/>
      <c r="D1334" s="79"/>
      <c r="E1334" s="79"/>
      <c r="F1334" s="79"/>
      <c r="G1334" s="79"/>
      <c r="H1334" s="79"/>
      <c r="I1334" s="80"/>
    </row>
    <row r="1335" spans="1:9">
      <c r="A1335" s="78"/>
      <c r="B1335" s="79"/>
      <c r="C1335" s="79"/>
      <c r="D1335" s="79"/>
      <c r="E1335" s="79"/>
      <c r="F1335" s="79"/>
      <c r="G1335" s="79"/>
      <c r="H1335" s="79"/>
      <c r="I1335" s="80"/>
    </row>
    <row r="1336" spans="1:9">
      <c r="A1336" s="78"/>
      <c r="B1336" s="79"/>
      <c r="C1336" s="79"/>
      <c r="D1336" s="79"/>
      <c r="E1336" s="79"/>
      <c r="F1336" s="79"/>
      <c r="G1336" s="79"/>
      <c r="H1336" s="79"/>
      <c r="I1336" s="80"/>
    </row>
    <row r="1337" spans="1:9">
      <c r="A1337" s="78"/>
      <c r="B1337" s="79"/>
      <c r="C1337" s="79"/>
      <c r="D1337" s="79"/>
      <c r="E1337" s="79"/>
      <c r="F1337" s="79"/>
      <c r="G1337" s="79"/>
      <c r="H1337" s="79"/>
      <c r="I1337" s="80"/>
    </row>
    <row r="1338" spans="1:9">
      <c r="A1338" s="78"/>
      <c r="B1338" s="79"/>
      <c r="C1338" s="79"/>
      <c r="D1338" s="79"/>
      <c r="E1338" s="79"/>
      <c r="F1338" s="79"/>
      <c r="G1338" s="79"/>
      <c r="H1338" s="79"/>
      <c r="I1338" s="80"/>
    </row>
    <row r="1339" spans="1:9">
      <c r="A1339" s="78"/>
      <c r="B1339" s="79"/>
      <c r="C1339" s="79"/>
      <c r="D1339" s="79"/>
      <c r="E1339" s="79"/>
      <c r="F1339" s="79"/>
      <c r="G1339" s="79"/>
      <c r="H1339" s="79"/>
      <c r="I1339" s="80"/>
    </row>
    <row r="1340" spans="1:9">
      <c r="A1340" s="78"/>
      <c r="B1340" s="79"/>
      <c r="C1340" s="79"/>
      <c r="D1340" s="79"/>
      <c r="E1340" s="79"/>
      <c r="F1340" s="79"/>
      <c r="G1340" s="79"/>
      <c r="H1340" s="79"/>
      <c r="I1340" s="80"/>
    </row>
    <row r="1341" spans="1:9">
      <c r="A1341" s="78"/>
      <c r="B1341" s="79"/>
      <c r="C1341" s="79"/>
      <c r="D1341" s="79"/>
      <c r="E1341" s="79"/>
      <c r="F1341" s="79"/>
      <c r="G1341" s="79"/>
      <c r="H1341" s="79"/>
      <c r="I1341" s="80"/>
    </row>
    <row r="1342" spans="1:9">
      <c r="A1342" s="78"/>
      <c r="B1342" s="79"/>
      <c r="C1342" s="79"/>
      <c r="D1342" s="79"/>
      <c r="E1342" s="79"/>
      <c r="F1342" s="79"/>
      <c r="G1342" s="79"/>
      <c r="H1342" s="79"/>
      <c r="I1342" s="80"/>
    </row>
    <row r="1343" spans="1:9">
      <c r="A1343" s="78"/>
      <c r="B1343" s="79"/>
      <c r="C1343" s="79"/>
      <c r="D1343" s="79"/>
      <c r="E1343" s="79"/>
      <c r="F1343" s="79"/>
      <c r="G1343" s="79"/>
      <c r="H1343" s="79"/>
      <c r="I1343" s="80"/>
    </row>
    <row r="1344" spans="1:9">
      <c r="A1344" s="78"/>
      <c r="B1344" s="79"/>
      <c r="C1344" s="79"/>
      <c r="D1344" s="79"/>
      <c r="E1344" s="79"/>
      <c r="F1344" s="79"/>
      <c r="G1344" s="79"/>
      <c r="H1344" s="79"/>
      <c r="I1344" s="80"/>
    </row>
    <row r="1345" spans="1:9">
      <c r="A1345" s="78"/>
      <c r="B1345" s="79"/>
      <c r="C1345" s="79"/>
      <c r="D1345" s="79"/>
      <c r="E1345" s="79"/>
      <c r="F1345" s="79"/>
      <c r="G1345" s="79"/>
      <c r="H1345" s="79"/>
      <c r="I1345" s="80"/>
    </row>
    <row r="1346" spans="1:9">
      <c r="A1346" s="78"/>
      <c r="B1346" s="79"/>
      <c r="C1346" s="79"/>
      <c r="D1346" s="79"/>
      <c r="E1346" s="79"/>
      <c r="F1346" s="79"/>
      <c r="G1346" s="79"/>
      <c r="H1346" s="79"/>
      <c r="I1346" s="80"/>
    </row>
    <row r="1347" spans="1:9">
      <c r="A1347" s="78"/>
      <c r="B1347" s="79"/>
      <c r="C1347" s="79"/>
      <c r="D1347" s="79"/>
      <c r="E1347" s="79"/>
      <c r="F1347" s="79"/>
      <c r="G1347" s="79"/>
      <c r="H1347" s="79"/>
      <c r="I1347" s="80"/>
    </row>
    <row r="1348" spans="1:9">
      <c r="A1348" s="78"/>
      <c r="B1348" s="79"/>
      <c r="C1348" s="79"/>
      <c r="D1348" s="79"/>
      <c r="E1348" s="79"/>
      <c r="F1348" s="79"/>
      <c r="G1348" s="79"/>
      <c r="H1348" s="79"/>
      <c r="I1348" s="80"/>
    </row>
    <row r="1349" spans="1:9">
      <c r="A1349" s="78"/>
      <c r="B1349" s="79"/>
      <c r="C1349" s="79"/>
      <c r="D1349" s="79"/>
      <c r="E1349" s="79"/>
      <c r="F1349" s="79"/>
      <c r="G1349" s="79"/>
      <c r="H1349" s="79"/>
      <c r="I1349" s="80"/>
    </row>
    <row r="1350" spans="1:9">
      <c r="A1350" s="78"/>
      <c r="B1350" s="79"/>
      <c r="C1350" s="79"/>
      <c r="D1350" s="79"/>
      <c r="E1350" s="79"/>
      <c r="F1350" s="79"/>
      <c r="G1350" s="79"/>
      <c r="H1350" s="79"/>
      <c r="I1350" s="80"/>
    </row>
    <row r="1351" spans="1:9">
      <c r="A1351" s="78"/>
      <c r="B1351" s="79"/>
      <c r="C1351" s="79"/>
      <c r="D1351" s="79"/>
      <c r="E1351" s="79"/>
      <c r="F1351" s="79"/>
      <c r="G1351" s="79"/>
      <c r="H1351" s="79"/>
      <c r="I1351" s="80"/>
    </row>
    <row r="1352" spans="1:9">
      <c r="A1352" s="78"/>
      <c r="B1352" s="79"/>
      <c r="C1352" s="79"/>
      <c r="D1352" s="79"/>
      <c r="E1352" s="79"/>
      <c r="F1352" s="79"/>
      <c r="G1352" s="79"/>
      <c r="H1352" s="79"/>
      <c r="I1352" s="80"/>
    </row>
    <row r="1353" spans="1:9">
      <c r="A1353" s="78"/>
      <c r="B1353" s="79"/>
      <c r="C1353" s="79"/>
      <c r="D1353" s="79"/>
      <c r="E1353" s="79"/>
      <c r="F1353" s="79"/>
      <c r="G1353" s="79"/>
      <c r="H1353" s="79"/>
      <c r="I1353" s="80"/>
    </row>
    <row r="1354" spans="1:9">
      <c r="A1354" s="78"/>
      <c r="B1354" s="79"/>
      <c r="C1354" s="79"/>
      <c r="D1354" s="79"/>
      <c r="E1354" s="79"/>
      <c r="F1354" s="79"/>
      <c r="G1354" s="79"/>
      <c r="H1354" s="79"/>
      <c r="I1354" s="80"/>
    </row>
    <row r="1355" spans="1:9">
      <c r="A1355" s="78"/>
      <c r="B1355" s="79"/>
      <c r="C1355" s="79"/>
      <c r="D1355" s="79"/>
      <c r="E1355" s="79"/>
      <c r="F1355" s="79"/>
      <c r="G1355" s="79"/>
      <c r="H1355" s="79"/>
      <c r="I1355" s="80"/>
    </row>
    <row r="1356" spans="1:9">
      <c r="A1356" s="78"/>
      <c r="B1356" s="79"/>
      <c r="C1356" s="79"/>
      <c r="D1356" s="79"/>
      <c r="E1356" s="79"/>
      <c r="F1356" s="79"/>
      <c r="G1356" s="79"/>
      <c r="H1356" s="79"/>
      <c r="I1356" s="80"/>
    </row>
    <row r="1357" spans="1:9">
      <c r="A1357" s="78"/>
      <c r="B1357" s="79"/>
      <c r="C1357" s="79"/>
      <c r="D1357" s="79"/>
      <c r="E1357" s="79"/>
      <c r="F1357" s="79"/>
      <c r="G1357" s="79"/>
      <c r="H1357" s="79"/>
      <c r="I1357" s="80"/>
    </row>
    <row r="1358" spans="1:9">
      <c r="A1358" s="78"/>
      <c r="B1358" s="79"/>
      <c r="C1358" s="79"/>
      <c r="D1358" s="79"/>
      <c r="E1358" s="79"/>
      <c r="F1358" s="79"/>
      <c r="G1358" s="79"/>
      <c r="H1358" s="79"/>
      <c r="I1358" s="80"/>
    </row>
    <row r="1359" spans="1:9">
      <c r="A1359" s="78"/>
      <c r="B1359" s="79"/>
      <c r="C1359" s="79"/>
      <c r="D1359" s="79"/>
      <c r="E1359" s="79"/>
      <c r="F1359" s="79"/>
      <c r="G1359" s="79"/>
      <c r="H1359" s="79"/>
      <c r="I1359" s="80"/>
    </row>
    <row r="1360" spans="1:9">
      <c r="A1360" s="78"/>
      <c r="B1360" s="79"/>
      <c r="C1360" s="79"/>
      <c r="D1360" s="79"/>
      <c r="E1360" s="79"/>
      <c r="F1360" s="79"/>
      <c r="G1360" s="79"/>
      <c r="H1360" s="79"/>
      <c r="I1360" s="80"/>
    </row>
    <row r="1361" spans="1:9">
      <c r="A1361" s="78"/>
      <c r="B1361" s="79"/>
      <c r="C1361" s="79"/>
      <c r="D1361" s="79"/>
      <c r="E1361" s="79"/>
      <c r="F1361" s="79"/>
      <c r="G1361" s="79"/>
      <c r="H1361" s="79"/>
      <c r="I1361" s="80"/>
    </row>
    <row r="1362" spans="1:9">
      <c r="A1362" s="78"/>
      <c r="B1362" s="79"/>
      <c r="C1362" s="79"/>
      <c r="D1362" s="79"/>
      <c r="E1362" s="79"/>
      <c r="F1362" s="79"/>
      <c r="G1362" s="79"/>
      <c r="H1362" s="79"/>
      <c r="I1362" s="80"/>
    </row>
    <row r="1363" spans="1:9">
      <c r="A1363" s="78"/>
      <c r="B1363" s="79"/>
      <c r="C1363" s="79"/>
      <c r="D1363" s="79"/>
      <c r="E1363" s="79"/>
      <c r="F1363" s="79"/>
      <c r="G1363" s="79"/>
      <c r="H1363" s="79"/>
      <c r="I1363" s="80"/>
    </row>
    <row r="1364" spans="1:9">
      <c r="A1364" s="78"/>
      <c r="B1364" s="79"/>
      <c r="C1364" s="79"/>
      <c r="D1364" s="79"/>
      <c r="E1364" s="79"/>
      <c r="F1364" s="79"/>
      <c r="G1364" s="79"/>
      <c r="H1364" s="79"/>
      <c r="I1364" s="80"/>
    </row>
    <row r="1365" spans="1:9">
      <c r="A1365" s="78"/>
      <c r="B1365" s="79"/>
      <c r="C1365" s="79"/>
      <c r="D1365" s="79"/>
      <c r="E1365" s="79"/>
      <c r="F1365" s="79"/>
      <c r="G1365" s="79"/>
      <c r="H1365" s="79"/>
      <c r="I1365" s="80"/>
    </row>
    <row r="1366" spans="1:9">
      <c r="A1366" s="78"/>
      <c r="B1366" s="79"/>
      <c r="C1366" s="79"/>
      <c r="D1366" s="79"/>
      <c r="E1366" s="79"/>
      <c r="F1366" s="79"/>
      <c r="G1366" s="79"/>
      <c r="H1366" s="79"/>
      <c r="I1366" s="80"/>
    </row>
    <row r="1367" spans="1:9">
      <c r="A1367" s="78"/>
      <c r="B1367" s="79"/>
      <c r="C1367" s="79"/>
      <c r="D1367" s="79"/>
      <c r="E1367" s="79"/>
      <c r="F1367" s="79"/>
      <c r="G1367" s="79"/>
      <c r="H1367" s="79"/>
      <c r="I1367" s="80"/>
    </row>
    <row r="1368" spans="1:9">
      <c r="A1368" s="78"/>
      <c r="B1368" s="79"/>
      <c r="C1368" s="79"/>
      <c r="D1368" s="79"/>
      <c r="E1368" s="79"/>
      <c r="F1368" s="79"/>
      <c r="G1368" s="79"/>
      <c r="H1368" s="79"/>
      <c r="I1368" s="80"/>
    </row>
    <row r="1369" spans="1:9">
      <c r="A1369" s="78"/>
      <c r="B1369" s="79"/>
      <c r="C1369" s="79"/>
      <c r="D1369" s="79"/>
      <c r="E1369" s="79"/>
      <c r="F1369" s="79"/>
      <c r="G1369" s="79"/>
      <c r="H1369" s="79"/>
      <c r="I1369" s="80"/>
    </row>
    <row r="1370" spans="1:9">
      <c r="A1370" s="78"/>
      <c r="B1370" s="79"/>
      <c r="C1370" s="79"/>
      <c r="D1370" s="79"/>
      <c r="E1370" s="79"/>
      <c r="F1370" s="79"/>
      <c r="G1370" s="79"/>
      <c r="H1370" s="79"/>
      <c r="I1370" s="80"/>
    </row>
    <row r="1371" spans="1:9">
      <c r="A1371" s="78"/>
      <c r="B1371" s="79"/>
      <c r="C1371" s="79"/>
      <c r="D1371" s="79"/>
      <c r="E1371" s="79"/>
      <c r="F1371" s="79"/>
      <c r="G1371" s="79"/>
      <c r="H1371" s="79"/>
      <c r="I1371" s="80"/>
    </row>
    <row r="1372" spans="1:9">
      <c r="A1372" s="78"/>
      <c r="B1372" s="79"/>
      <c r="C1372" s="79"/>
      <c r="D1372" s="79"/>
      <c r="E1372" s="79"/>
      <c r="F1372" s="79"/>
      <c r="G1372" s="79"/>
      <c r="H1372" s="79"/>
      <c r="I1372" s="80"/>
    </row>
    <row r="1373" spans="1:9">
      <c r="A1373" s="78"/>
      <c r="B1373" s="79"/>
      <c r="C1373" s="79"/>
      <c r="D1373" s="79"/>
      <c r="E1373" s="79"/>
      <c r="F1373" s="79"/>
      <c r="G1373" s="79"/>
      <c r="H1373" s="79"/>
      <c r="I1373" s="80"/>
    </row>
    <row r="1374" spans="1:9">
      <c r="A1374" s="78"/>
      <c r="B1374" s="79"/>
      <c r="C1374" s="79"/>
      <c r="D1374" s="79"/>
      <c r="E1374" s="79"/>
      <c r="F1374" s="79"/>
      <c r="G1374" s="79"/>
      <c r="H1374" s="79"/>
      <c r="I1374" s="80"/>
    </row>
    <row r="1375" spans="1:9">
      <c r="A1375" s="78"/>
      <c r="B1375" s="79"/>
      <c r="C1375" s="79"/>
      <c r="D1375" s="79"/>
      <c r="E1375" s="79"/>
      <c r="F1375" s="79"/>
      <c r="G1375" s="79"/>
      <c r="H1375" s="79"/>
      <c r="I1375" s="80"/>
    </row>
    <row r="1376" spans="1:9">
      <c r="A1376" s="78"/>
      <c r="B1376" s="79"/>
      <c r="C1376" s="79"/>
      <c r="D1376" s="79"/>
      <c r="E1376" s="79"/>
      <c r="F1376" s="79"/>
      <c r="G1376" s="79"/>
      <c r="H1376" s="79"/>
      <c r="I1376" s="80"/>
    </row>
    <row r="1377" spans="1:9">
      <c r="A1377" s="78"/>
      <c r="B1377" s="79"/>
      <c r="C1377" s="79"/>
      <c r="D1377" s="79"/>
      <c r="E1377" s="79"/>
      <c r="F1377" s="79"/>
      <c r="G1377" s="79"/>
      <c r="H1377" s="79"/>
      <c r="I1377" s="80"/>
    </row>
    <row r="1378" spans="1:9">
      <c r="A1378" s="78"/>
      <c r="B1378" s="79"/>
      <c r="C1378" s="79"/>
      <c r="D1378" s="79"/>
      <c r="E1378" s="79"/>
      <c r="F1378" s="79"/>
      <c r="G1378" s="79"/>
      <c r="H1378" s="79"/>
      <c r="I1378" s="80"/>
    </row>
    <row r="1379" spans="1:9">
      <c r="A1379" s="78"/>
      <c r="B1379" s="79"/>
      <c r="C1379" s="79"/>
      <c r="D1379" s="79"/>
      <c r="E1379" s="79"/>
      <c r="F1379" s="79"/>
      <c r="G1379" s="79"/>
      <c r="H1379" s="79"/>
      <c r="I1379" s="80"/>
    </row>
    <row r="1380" spans="1:9">
      <c r="A1380" s="78"/>
      <c r="B1380" s="79"/>
      <c r="C1380" s="79"/>
      <c r="D1380" s="79"/>
      <c r="E1380" s="79"/>
      <c r="F1380" s="79"/>
      <c r="G1380" s="79"/>
      <c r="H1380" s="79"/>
      <c r="I1380" s="80"/>
    </row>
    <row r="1381" spans="1:9">
      <c r="A1381" s="78"/>
      <c r="B1381" s="79"/>
      <c r="C1381" s="79"/>
      <c r="D1381" s="79"/>
      <c r="E1381" s="79"/>
      <c r="F1381" s="79"/>
      <c r="G1381" s="79"/>
      <c r="H1381" s="79"/>
      <c r="I1381" s="80"/>
    </row>
    <row r="1382" spans="1:9">
      <c r="A1382" s="78"/>
      <c r="B1382" s="79"/>
      <c r="C1382" s="79"/>
      <c r="D1382" s="79"/>
      <c r="E1382" s="79"/>
      <c r="F1382" s="79"/>
      <c r="G1382" s="79"/>
      <c r="H1382" s="79"/>
      <c r="I1382" s="80"/>
    </row>
    <row r="1383" spans="1:9">
      <c r="A1383" s="78"/>
      <c r="B1383" s="79"/>
      <c r="C1383" s="79"/>
      <c r="D1383" s="79"/>
      <c r="E1383" s="79"/>
      <c r="F1383" s="79"/>
      <c r="G1383" s="79"/>
      <c r="H1383" s="79"/>
      <c r="I1383" s="80"/>
    </row>
    <row r="1384" spans="1:9">
      <c r="A1384" s="78"/>
      <c r="B1384" s="79"/>
      <c r="C1384" s="79"/>
      <c r="D1384" s="79"/>
      <c r="E1384" s="79"/>
      <c r="F1384" s="79"/>
      <c r="G1384" s="79"/>
      <c r="H1384" s="79"/>
      <c r="I1384" s="80"/>
    </row>
    <row r="1385" spans="1:9">
      <c r="A1385" s="78"/>
      <c r="B1385" s="79"/>
      <c r="C1385" s="79"/>
      <c r="D1385" s="79"/>
      <c r="E1385" s="79"/>
      <c r="F1385" s="79"/>
      <c r="G1385" s="79"/>
      <c r="H1385" s="79"/>
      <c r="I1385" s="80"/>
    </row>
    <row r="1386" spans="1:9">
      <c r="A1386" s="78"/>
      <c r="B1386" s="79"/>
      <c r="C1386" s="79"/>
      <c r="D1386" s="79"/>
      <c r="E1386" s="79"/>
      <c r="F1386" s="79"/>
      <c r="G1386" s="79"/>
      <c r="H1386" s="79"/>
      <c r="I1386" s="80"/>
    </row>
    <row r="1387" spans="1:9">
      <c r="A1387" s="78"/>
      <c r="B1387" s="79"/>
      <c r="C1387" s="79"/>
      <c r="D1387" s="79"/>
      <c r="E1387" s="79"/>
      <c r="F1387" s="79"/>
      <c r="G1387" s="79"/>
      <c r="H1387" s="79"/>
      <c r="I1387" s="80"/>
    </row>
    <row r="1388" spans="1:9">
      <c r="A1388" s="78"/>
      <c r="B1388" s="79"/>
      <c r="C1388" s="79"/>
      <c r="D1388" s="79"/>
      <c r="E1388" s="79"/>
      <c r="F1388" s="79"/>
      <c r="G1388" s="79"/>
      <c r="H1388" s="79"/>
      <c r="I1388" s="80"/>
    </row>
    <row r="1389" spans="1:9">
      <c r="A1389" s="78"/>
      <c r="B1389" s="79"/>
      <c r="C1389" s="79"/>
      <c r="D1389" s="79"/>
      <c r="E1389" s="79"/>
      <c r="F1389" s="79"/>
      <c r="G1389" s="79"/>
      <c r="H1389" s="79"/>
      <c r="I1389" s="80"/>
    </row>
    <row r="1390" spans="1:9">
      <c r="A1390" s="78"/>
      <c r="B1390" s="79"/>
      <c r="C1390" s="79"/>
      <c r="D1390" s="79"/>
      <c r="E1390" s="79"/>
      <c r="F1390" s="79"/>
      <c r="G1390" s="79"/>
      <c r="H1390" s="79"/>
      <c r="I1390" s="80"/>
    </row>
    <row r="1391" spans="1:9">
      <c r="A1391" s="78"/>
      <c r="B1391" s="79"/>
      <c r="C1391" s="79"/>
      <c r="D1391" s="79"/>
      <c r="E1391" s="79"/>
      <c r="F1391" s="79"/>
      <c r="G1391" s="79"/>
      <c r="H1391" s="79"/>
      <c r="I1391" s="80"/>
    </row>
    <row r="1392" spans="1:9">
      <c r="A1392" s="78"/>
      <c r="B1392" s="79"/>
      <c r="C1392" s="79"/>
      <c r="D1392" s="79"/>
      <c r="E1392" s="79"/>
      <c r="F1392" s="79"/>
      <c r="G1392" s="79"/>
      <c r="H1392" s="79"/>
      <c r="I1392" s="80"/>
    </row>
    <row r="1393" spans="1:9">
      <c r="A1393" s="78"/>
      <c r="B1393" s="79"/>
      <c r="C1393" s="79"/>
      <c r="D1393" s="79"/>
      <c r="E1393" s="79"/>
      <c r="F1393" s="79"/>
      <c r="G1393" s="79"/>
      <c r="H1393" s="79"/>
      <c r="I1393" s="80"/>
    </row>
    <row r="1394" spans="1:9">
      <c r="A1394" s="78"/>
      <c r="B1394" s="79"/>
      <c r="C1394" s="79"/>
      <c r="D1394" s="79"/>
      <c r="E1394" s="79"/>
      <c r="F1394" s="79"/>
      <c r="G1394" s="79"/>
      <c r="H1394" s="79"/>
      <c r="I1394" s="80"/>
    </row>
    <row r="1395" spans="1:9">
      <c r="A1395" s="78"/>
      <c r="B1395" s="79"/>
      <c r="C1395" s="79"/>
      <c r="D1395" s="79"/>
      <c r="E1395" s="79"/>
      <c r="F1395" s="79"/>
      <c r="G1395" s="79"/>
      <c r="H1395" s="79"/>
      <c r="I1395" s="80"/>
    </row>
    <row r="1396" spans="1:9">
      <c r="A1396" s="78"/>
      <c r="B1396" s="79"/>
      <c r="C1396" s="79"/>
      <c r="D1396" s="79"/>
      <c r="E1396" s="79"/>
      <c r="F1396" s="79"/>
      <c r="G1396" s="79"/>
      <c r="H1396" s="79"/>
      <c r="I1396" s="80"/>
    </row>
    <row r="1397" spans="1:9">
      <c r="A1397" s="78"/>
      <c r="B1397" s="79"/>
      <c r="C1397" s="79"/>
      <c r="D1397" s="79"/>
      <c r="E1397" s="79"/>
      <c r="F1397" s="79"/>
      <c r="G1397" s="79"/>
      <c r="H1397" s="79"/>
      <c r="I1397" s="80"/>
    </row>
    <row r="1398" spans="1:9">
      <c r="A1398" s="78"/>
      <c r="B1398" s="79"/>
      <c r="C1398" s="79"/>
      <c r="D1398" s="79"/>
      <c r="E1398" s="79"/>
      <c r="F1398" s="79"/>
      <c r="G1398" s="79"/>
      <c r="H1398" s="79"/>
      <c r="I1398" s="80"/>
    </row>
    <row r="1399" spans="1:9">
      <c r="A1399" s="78"/>
      <c r="B1399" s="79"/>
      <c r="C1399" s="79"/>
      <c r="D1399" s="79"/>
      <c r="E1399" s="79"/>
      <c r="F1399" s="79"/>
      <c r="G1399" s="79"/>
      <c r="H1399" s="79"/>
      <c r="I1399" s="80"/>
    </row>
    <row r="1400" spans="1:9">
      <c r="A1400" s="78"/>
      <c r="B1400" s="79"/>
      <c r="C1400" s="79"/>
      <c r="D1400" s="79"/>
      <c r="E1400" s="79"/>
      <c r="F1400" s="79"/>
      <c r="G1400" s="79"/>
      <c r="H1400" s="79"/>
      <c r="I1400" s="80"/>
    </row>
    <row r="1401" spans="1:9">
      <c r="A1401" s="78"/>
      <c r="B1401" s="79"/>
      <c r="C1401" s="79"/>
      <c r="D1401" s="79"/>
      <c r="E1401" s="79"/>
      <c r="F1401" s="79"/>
      <c r="G1401" s="79"/>
      <c r="H1401" s="79"/>
      <c r="I1401" s="80"/>
    </row>
    <row r="1402" spans="1:9">
      <c r="A1402" s="78"/>
      <c r="B1402" s="79"/>
      <c r="C1402" s="79"/>
      <c r="D1402" s="79"/>
      <c r="E1402" s="79"/>
      <c r="F1402" s="79"/>
      <c r="G1402" s="79"/>
      <c r="H1402" s="79"/>
      <c r="I1402" s="80"/>
    </row>
    <row r="1403" spans="1:9">
      <c r="A1403" s="78"/>
      <c r="B1403" s="79"/>
      <c r="C1403" s="79"/>
      <c r="D1403" s="79"/>
      <c r="E1403" s="79"/>
      <c r="F1403" s="79"/>
      <c r="G1403" s="79"/>
      <c r="H1403" s="79"/>
      <c r="I1403" s="80"/>
    </row>
    <row r="1404" spans="1:9">
      <c r="A1404" s="78"/>
      <c r="B1404" s="79"/>
      <c r="C1404" s="79"/>
      <c r="D1404" s="79"/>
      <c r="E1404" s="79"/>
      <c r="F1404" s="79"/>
      <c r="G1404" s="79"/>
      <c r="H1404" s="79"/>
      <c r="I1404" s="80"/>
    </row>
    <row r="1405" spans="1:9">
      <c r="A1405" s="78"/>
      <c r="B1405" s="79"/>
      <c r="C1405" s="79"/>
      <c r="D1405" s="79"/>
      <c r="E1405" s="79"/>
      <c r="F1405" s="79"/>
      <c r="G1405" s="79"/>
      <c r="H1405" s="79"/>
      <c r="I1405" s="80"/>
    </row>
    <row r="1406" spans="1:9">
      <c r="A1406" s="78"/>
      <c r="B1406" s="79"/>
      <c r="C1406" s="79"/>
      <c r="D1406" s="79"/>
      <c r="E1406" s="79"/>
      <c r="F1406" s="79"/>
      <c r="G1406" s="79"/>
      <c r="H1406" s="79"/>
      <c r="I1406" s="80"/>
    </row>
    <row r="1407" spans="1:9">
      <c r="A1407" s="78"/>
      <c r="B1407" s="79"/>
      <c r="C1407" s="79"/>
      <c r="D1407" s="79"/>
      <c r="E1407" s="79"/>
      <c r="F1407" s="79"/>
      <c r="G1407" s="79"/>
      <c r="H1407" s="79"/>
      <c r="I1407" s="80"/>
    </row>
    <row r="1408" spans="1:9">
      <c r="A1408" s="78"/>
      <c r="B1408" s="79"/>
      <c r="C1408" s="79"/>
      <c r="D1408" s="79"/>
      <c r="E1408" s="79"/>
      <c r="F1408" s="79"/>
      <c r="G1408" s="79"/>
      <c r="H1408" s="79"/>
      <c r="I1408" s="80"/>
    </row>
    <row r="1409" spans="1:9">
      <c r="A1409" s="78"/>
      <c r="B1409" s="79"/>
      <c r="C1409" s="79"/>
      <c r="D1409" s="79"/>
      <c r="E1409" s="79"/>
      <c r="F1409" s="79"/>
      <c r="G1409" s="79"/>
      <c r="H1409" s="79"/>
      <c r="I1409" s="80"/>
    </row>
    <row r="1410" spans="1:9">
      <c r="A1410" s="78"/>
      <c r="B1410" s="79"/>
      <c r="C1410" s="79"/>
      <c r="D1410" s="79"/>
      <c r="E1410" s="79"/>
      <c r="F1410" s="79"/>
      <c r="G1410" s="79"/>
      <c r="H1410" s="79"/>
      <c r="I1410" s="80"/>
    </row>
    <row r="1411" spans="1:9">
      <c r="A1411" s="78"/>
      <c r="B1411" s="79"/>
      <c r="C1411" s="79"/>
      <c r="D1411" s="79"/>
      <c r="E1411" s="79"/>
      <c r="F1411" s="79"/>
      <c r="G1411" s="79"/>
      <c r="H1411" s="79"/>
      <c r="I1411" s="80"/>
    </row>
    <row r="1412" spans="1:9">
      <c r="A1412" s="78"/>
      <c r="B1412" s="79"/>
      <c r="C1412" s="79"/>
      <c r="D1412" s="79"/>
      <c r="E1412" s="79"/>
      <c r="F1412" s="79"/>
      <c r="G1412" s="79"/>
      <c r="H1412" s="79"/>
      <c r="I1412" s="80"/>
    </row>
    <row r="1413" spans="1:9">
      <c r="A1413" s="78"/>
      <c r="B1413" s="79"/>
      <c r="C1413" s="79"/>
      <c r="D1413" s="79"/>
      <c r="E1413" s="79"/>
      <c r="F1413" s="79"/>
      <c r="G1413" s="79"/>
      <c r="H1413" s="79"/>
      <c r="I1413" s="80"/>
    </row>
    <row r="1414" spans="1:9">
      <c r="A1414" s="78"/>
      <c r="B1414" s="79"/>
      <c r="C1414" s="79"/>
      <c r="D1414" s="79"/>
      <c r="E1414" s="79"/>
      <c r="F1414" s="79"/>
      <c r="G1414" s="79"/>
      <c r="H1414" s="79"/>
      <c r="I1414" s="80"/>
    </row>
    <row r="1415" spans="1:9">
      <c r="A1415" s="78"/>
      <c r="B1415" s="79"/>
      <c r="C1415" s="79"/>
      <c r="D1415" s="79"/>
      <c r="E1415" s="79"/>
      <c r="F1415" s="79"/>
      <c r="G1415" s="79"/>
      <c r="H1415" s="79"/>
      <c r="I1415" s="80"/>
    </row>
    <row r="1416" spans="1:9">
      <c r="A1416" s="78"/>
      <c r="B1416" s="79"/>
      <c r="C1416" s="79"/>
      <c r="D1416" s="79"/>
      <c r="E1416" s="79"/>
      <c r="F1416" s="79"/>
      <c r="G1416" s="79"/>
      <c r="H1416" s="79"/>
      <c r="I1416" s="80"/>
    </row>
    <row r="1417" spans="1:9">
      <c r="A1417" s="78"/>
      <c r="B1417" s="79"/>
      <c r="C1417" s="79"/>
      <c r="D1417" s="79"/>
      <c r="E1417" s="79"/>
      <c r="F1417" s="79"/>
      <c r="G1417" s="79"/>
      <c r="H1417" s="79"/>
      <c r="I1417" s="80"/>
    </row>
    <row r="1418" spans="1:9">
      <c r="A1418" s="78"/>
      <c r="B1418" s="79"/>
      <c r="C1418" s="79"/>
      <c r="D1418" s="79"/>
      <c r="E1418" s="79"/>
      <c r="F1418" s="79"/>
      <c r="G1418" s="79"/>
      <c r="H1418" s="79"/>
      <c r="I1418" s="80"/>
    </row>
    <row r="1419" spans="1:9">
      <c r="A1419" s="78"/>
      <c r="B1419" s="79"/>
      <c r="C1419" s="79"/>
      <c r="D1419" s="79"/>
      <c r="E1419" s="79"/>
      <c r="F1419" s="79"/>
      <c r="G1419" s="79"/>
      <c r="H1419" s="79"/>
      <c r="I1419" s="80"/>
    </row>
    <row r="1420" spans="1:9">
      <c r="A1420" s="78"/>
      <c r="B1420" s="79"/>
      <c r="C1420" s="79"/>
      <c r="D1420" s="79"/>
      <c r="E1420" s="79"/>
      <c r="F1420" s="79"/>
      <c r="G1420" s="79"/>
      <c r="H1420" s="79"/>
      <c r="I1420" s="80"/>
    </row>
    <row r="1421" spans="1:9">
      <c r="A1421" s="78"/>
      <c r="B1421" s="79"/>
      <c r="C1421" s="79"/>
      <c r="D1421" s="79"/>
      <c r="E1421" s="79"/>
      <c r="F1421" s="79"/>
      <c r="G1421" s="79"/>
      <c r="H1421" s="79"/>
      <c r="I1421" s="80"/>
    </row>
    <row r="1422" spans="1:9">
      <c r="A1422" s="78"/>
      <c r="B1422" s="79"/>
      <c r="C1422" s="79"/>
      <c r="D1422" s="79"/>
      <c r="E1422" s="79"/>
      <c r="F1422" s="79"/>
      <c r="G1422" s="79"/>
      <c r="H1422" s="79"/>
      <c r="I1422" s="80"/>
    </row>
    <row r="1423" spans="1:9">
      <c r="A1423" s="78"/>
      <c r="B1423" s="79"/>
      <c r="C1423" s="79"/>
      <c r="D1423" s="79"/>
      <c r="E1423" s="79"/>
      <c r="F1423" s="79"/>
      <c r="G1423" s="79"/>
      <c r="H1423" s="79"/>
      <c r="I1423" s="80"/>
    </row>
    <row r="1424" spans="1:9">
      <c r="A1424" s="78"/>
      <c r="B1424" s="79"/>
      <c r="C1424" s="79"/>
      <c r="D1424" s="79"/>
      <c r="E1424" s="79"/>
      <c r="F1424" s="79"/>
      <c r="G1424" s="79"/>
      <c r="H1424" s="79"/>
      <c r="I1424" s="80"/>
    </row>
    <row r="1425" spans="1:9">
      <c r="A1425" s="78"/>
      <c r="B1425" s="79"/>
      <c r="C1425" s="79"/>
      <c r="D1425" s="79"/>
      <c r="E1425" s="79"/>
      <c r="F1425" s="79"/>
      <c r="G1425" s="79"/>
      <c r="H1425" s="79"/>
      <c r="I1425" s="80"/>
    </row>
    <row r="1426" spans="1:9">
      <c r="A1426" s="78"/>
      <c r="B1426" s="79"/>
      <c r="C1426" s="79"/>
      <c r="D1426" s="79"/>
      <c r="E1426" s="79"/>
      <c r="F1426" s="79"/>
      <c r="G1426" s="79"/>
      <c r="H1426" s="79"/>
      <c r="I1426" s="80"/>
    </row>
    <row r="1427" spans="1:9">
      <c r="A1427" s="78"/>
      <c r="B1427" s="79"/>
      <c r="C1427" s="79"/>
      <c r="D1427" s="79"/>
      <c r="E1427" s="79"/>
      <c r="F1427" s="79"/>
      <c r="G1427" s="79"/>
      <c r="H1427" s="79"/>
      <c r="I1427" s="80"/>
    </row>
    <row r="1428" spans="1:9">
      <c r="A1428" s="78"/>
      <c r="B1428" s="79"/>
      <c r="C1428" s="79"/>
      <c r="D1428" s="79"/>
      <c r="E1428" s="79"/>
      <c r="F1428" s="79"/>
      <c r="G1428" s="79"/>
      <c r="H1428" s="79"/>
      <c r="I1428" s="80"/>
    </row>
    <row r="1429" spans="1:9">
      <c r="A1429" s="78"/>
      <c r="B1429" s="79"/>
      <c r="C1429" s="79"/>
      <c r="D1429" s="79"/>
      <c r="E1429" s="79"/>
      <c r="F1429" s="79"/>
      <c r="G1429" s="79"/>
      <c r="H1429" s="79"/>
      <c r="I1429" s="80"/>
    </row>
    <row r="1430" spans="1:9">
      <c r="A1430" s="78"/>
      <c r="B1430" s="79"/>
      <c r="C1430" s="79"/>
      <c r="D1430" s="79"/>
      <c r="E1430" s="79"/>
      <c r="F1430" s="79"/>
      <c r="G1430" s="79"/>
      <c r="H1430" s="79"/>
      <c r="I1430" s="80"/>
    </row>
    <row r="1431" spans="1:9">
      <c r="A1431" s="78"/>
      <c r="B1431" s="79"/>
      <c r="C1431" s="79"/>
      <c r="D1431" s="79"/>
      <c r="E1431" s="79"/>
      <c r="F1431" s="79"/>
      <c r="G1431" s="79"/>
      <c r="H1431" s="79"/>
      <c r="I1431" s="80"/>
    </row>
    <row r="1432" spans="1:9">
      <c r="A1432" s="78"/>
      <c r="B1432" s="79"/>
      <c r="C1432" s="79"/>
      <c r="D1432" s="79"/>
      <c r="E1432" s="79"/>
      <c r="F1432" s="79"/>
      <c r="G1432" s="79"/>
      <c r="H1432" s="79"/>
      <c r="I1432" s="80"/>
    </row>
    <row r="1433" spans="1:9">
      <c r="A1433" s="78"/>
      <c r="B1433" s="79"/>
      <c r="C1433" s="79"/>
      <c r="D1433" s="79"/>
      <c r="E1433" s="79"/>
      <c r="F1433" s="79"/>
      <c r="G1433" s="79"/>
      <c r="H1433" s="79"/>
      <c r="I1433" s="80"/>
    </row>
    <row r="1434" spans="1:9">
      <c r="A1434" s="78"/>
      <c r="B1434" s="79"/>
      <c r="C1434" s="79"/>
      <c r="D1434" s="79"/>
      <c r="E1434" s="79"/>
      <c r="F1434" s="79"/>
      <c r="G1434" s="79"/>
      <c r="H1434" s="79"/>
      <c r="I1434" s="80"/>
    </row>
    <row r="1435" spans="1:9">
      <c r="A1435" s="78"/>
      <c r="B1435" s="79"/>
      <c r="C1435" s="79"/>
      <c r="D1435" s="79"/>
      <c r="E1435" s="79"/>
      <c r="F1435" s="79"/>
      <c r="G1435" s="79"/>
      <c r="H1435" s="79"/>
      <c r="I1435" s="80"/>
    </row>
    <row r="1436" spans="1:9">
      <c r="A1436" s="78"/>
      <c r="B1436" s="79"/>
      <c r="C1436" s="79"/>
      <c r="D1436" s="79"/>
      <c r="E1436" s="79"/>
      <c r="F1436" s="79"/>
      <c r="G1436" s="79"/>
      <c r="H1436" s="79"/>
      <c r="I1436" s="80"/>
    </row>
    <row r="1437" spans="1:9">
      <c r="A1437" s="78"/>
      <c r="B1437" s="79"/>
      <c r="C1437" s="79"/>
      <c r="D1437" s="79"/>
      <c r="E1437" s="79"/>
      <c r="F1437" s="79"/>
      <c r="G1437" s="79"/>
      <c r="H1437" s="79"/>
      <c r="I1437" s="80"/>
    </row>
    <row r="1438" spans="1:9">
      <c r="A1438" s="78"/>
      <c r="B1438" s="79"/>
      <c r="C1438" s="79"/>
      <c r="D1438" s="79"/>
      <c r="E1438" s="79"/>
      <c r="F1438" s="79"/>
      <c r="G1438" s="79"/>
      <c r="H1438" s="79"/>
      <c r="I1438" s="80"/>
    </row>
    <row r="1439" spans="1:9">
      <c r="A1439" s="78"/>
      <c r="B1439" s="79"/>
      <c r="C1439" s="79"/>
      <c r="D1439" s="79"/>
      <c r="E1439" s="79"/>
      <c r="F1439" s="79"/>
      <c r="G1439" s="79"/>
      <c r="H1439" s="79"/>
      <c r="I1439" s="80"/>
    </row>
    <row r="1440" spans="1:9">
      <c r="A1440" s="78"/>
      <c r="B1440" s="79"/>
      <c r="C1440" s="79"/>
      <c r="D1440" s="79"/>
      <c r="E1440" s="79"/>
      <c r="F1440" s="79"/>
      <c r="G1440" s="79"/>
      <c r="H1440" s="79"/>
      <c r="I1440" s="80"/>
    </row>
    <row r="1441" spans="1:9">
      <c r="A1441" s="78"/>
      <c r="B1441" s="79"/>
      <c r="C1441" s="79"/>
      <c r="D1441" s="79"/>
      <c r="E1441" s="79"/>
      <c r="F1441" s="79"/>
      <c r="G1441" s="79"/>
      <c r="H1441" s="79"/>
      <c r="I1441" s="80"/>
    </row>
    <row r="1442" spans="1:9">
      <c r="A1442" s="78"/>
      <c r="B1442" s="79"/>
      <c r="C1442" s="79"/>
      <c r="D1442" s="79"/>
      <c r="E1442" s="79"/>
      <c r="F1442" s="79"/>
      <c r="G1442" s="79"/>
      <c r="H1442" s="79"/>
      <c r="I1442" s="80"/>
    </row>
    <row r="1443" spans="1:9">
      <c r="A1443" s="78"/>
      <c r="B1443" s="79"/>
      <c r="C1443" s="79"/>
      <c r="D1443" s="79"/>
      <c r="E1443" s="79"/>
      <c r="F1443" s="79"/>
      <c r="G1443" s="79"/>
      <c r="H1443" s="79"/>
      <c r="I1443" s="80"/>
    </row>
    <row r="1444" spans="1:9">
      <c r="A1444" s="78"/>
      <c r="B1444" s="79"/>
      <c r="C1444" s="79"/>
      <c r="D1444" s="79"/>
      <c r="E1444" s="79"/>
      <c r="F1444" s="79"/>
      <c r="G1444" s="79"/>
      <c r="H1444" s="79"/>
      <c r="I1444" s="80"/>
    </row>
    <row r="1445" spans="1:9">
      <c r="A1445" s="78"/>
      <c r="B1445" s="79"/>
      <c r="C1445" s="79"/>
      <c r="D1445" s="79"/>
      <c r="E1445" s="79"/>
      <c r="F1445" s="79"/>
      <c r="G1445" s="79"/>
      <c r="H1445" s="79"/>
      <c r="I1445" s="80"/>
    </row>
    <row r="1446" spans="1:9">
      <c r="A1446" s="78"/>
      <c r="B1446" s="79"/>
      <c r="C1446" s="79"/>
      <c r="D1446" s="79"/>
      <c r="E1446" s="79"/>
      <c r="F1446" s="79"/>
      <c r="G1446" s="79"/>
      <c r="H1446" s="79"/>
      <c r="I1446" s="80"/>
    </row>
    <row r="1447" spans="1:9">
      <c r="A1447" s="78"/>
      <c r="B1447" s="79"/>
      <c r="C1447" s="79"/>
      <c r="D1447" s="79"/>
      <c r="E1447" s="79"/>
      <c r="F1447" s="79"/>
      <c r="G1447" s="79"/>
      <c r="H1447" s="79"/>
      <c r="I1447" s="80"/>
    </row>
    <row r="1448" spans="1:9">
      <c r="A1448" s="78"/>
      <c r="B1448" s="79"/>
      <c r="C1448" s="79"/>
      <c r="D1448" s="79"/>
      <c r="E1448" s="79"/>
      <c r="F1448" s="79"/>
      <c r="G1448" s="79"/>
      <c r="H1448" s="79"/>
      <c r="I1448" s="80"/>
    </row>
    <row r="1449" spans="1:9">
      <c r="A1449" s="78"/>
      <c r="B1449" s="79"/>
      <c r="C1449" s="79"/>
      <c r="D1449" s="79"/>
      <c r="E1449" s="79"/>
      <c r="F1449" s="79"/>
      <c r="G1449" s="79"/>
      <c r="H1449" s="79"/>
      <c r="I1449" s="80"/>
    </row>
    <row r="1450" spans="1:9">
      <c r="A1450" s="78"/>
      <c r="B1450" s="79"/>
      <c r="C1450" s="79"/>
      <c r="D1450" s="79"/>
      <c r="E1450" s="79"/>
      <c r="F1450" s="79"/>
      <c r="G1450" s="79"/>
      <c r="H1450" s="79"/>
      <c r="I1450" s="80"/>
    </row>
    <row r="1451" spans="1:9">
      <c r="A1451" s="78"/>
      <c r="B1451" s="79"/>
      <c r="C1451" s="79"/>
      <c r="D1451" s="79"/>
      <c r="E1451" s="79"/>
      <c r="F1451" s="79"/>
      <c r="G1451" s="79"/>
      <c r="H1451" s="79"/>
      <c r="I1451" s="80"/>
    </row>
    <row r="1452" spans="1:9">
      <c r="A1452" s="78"/>
      <c r="B1452" s="79"/>
      <c r="C1452" s="79"/>
      <c r="D1452" s="79"/>
      <c r="E1452" s="79"/>
      <c r="F1452" s="79"/>
      <c r="G1452" s="79"/>
      <c r="H1452" s="79"/>
      <c r="I1452" s="80"/>
    </row>
    <row r="1453" spans="1:9">
      <c r="A1453" s="78"/>
      <c r="B1453" s="79"/>
      <c r="C1453" s="79"/>
      <c r="D1453" s="79"/>
      <c r="E1453" s="79"/>
      <c r="F1453" s="79"/>
      <c r="G1453" s="79"/>
      <c r="H1453" s="79"/>
      <c r="I1453" s="80"/>
    </row>
    <row r="1454" spans="1:9">
      <c r="A1454" s="78"/>
      <c r="B1454" s="79"/>
      <c r="C1454" s="79"/>
      <c r="D1454" s="79"/>
      <c r="E1454" s="79"/>
      <c r="F1454" s="79"/>
      <c r="G1454" s="79"/>
      <c r="H1454" s="79"/>
      <c r="I1454" s="80"/>
    </row>
    <row r="1455" spans="1:9">
      <c r="A1455" s="78"/>
      <c r="B1455" s="79"/>
      <c r="C1455" s="79"/>
      <c r="D1455" s="79"/>
      <c r="E1455" s="79"/>
      <c r="F1455" s="79"/>
      <c r="G1455" s="79"/>
      <c r="H1455" s="79"/>
      <c r="I1455" s="80"/>
    </row>
    <row r="1456" spans="1:9">
      <c r="A1456" s="78"/>
      <c r="B1456" s="79"/>
      <c r="C1456" s="79"/>
      <c r="D1456" s="79"/>
      <c r="E1456" s="79"/>
      <c r="F1456" s="79"/>
      <c r="G1456" s="79"/>
      <c r="H1456" s="79"/>
      <c r="I1456" s="80"/>
    </row>
    <row r="1457" spans="1:9">
      <c r="A1457" s="78"/>
      <c r="B1457" s="79"/>
      <c r="C1457" s="79"/>
      <c r="D1457" s="79"/>
      <c r="E1457" s="79"/>
      <c r="F1457" s="79"/>
      <c r="G1457" s="79"/>
      <c r="H1457" s="79"/>
      <c r="I1457" s="80"/>
    </row>
    <row r="1458" spans="1:9">
      <c r="A1458" s="78"/>
      <c r="B1458" s="79"/>
      <c r="C1458" s="79"/>
      <c r="D1458" s="79"/>
      <c r="E1458" s="79"/>
      <c r="F1458" s="79"/>
      <c r="G1458" s="79"/>
      <c r="H1458" s="79"/>
      <c r="I1458" s="80"/>
    </row>
    <row r="1459" spans="1:9">
      <c r="A1459" s="78"/>
      <c r="B1459" s="79"/>
      <c r="C1459" s="79"/>
      <c r="D1459" s="79"/>
      <c r="E1459" s="79"/>
      <c r="F1459" s="79"/>
      <c r="G1459" s="79"/>
      <c r="H1459" s="79"/>
      <c r="I1459" s="80"/>
    </row>
    <row r="1460" spans="1:9">
      <c r="A1460" s="78"/>
      <c r="B1460" s="79"/>
      <c r="C1460" s="79"/>
      <c r="D1460" s="79"/>
      <c r="E1460" s="79"/>
      <c r="F1460" s="79"/>
      <c r="G1460" s="79"/>
      <c r="H1460" s="79"/>
      <c r="I1460" s="80"/>
    </row>
    <row r="1461" spans="1:9">
      <c r="A1461" s="78"/>
      <c r="B1461" s="79"/>
      <c r="C1461" s="79"/>
      <c r="D1461" s="79"/>
      <c r="E1461" s="79"/>
      <c r="F1461" s="79"/>
      <c r="G1461" s="79"/>
      <c r="H1461" s="79"/>
      <c r="I1461" s="80"/>
    </row>
    <row r="1462" spans="1:9">
      <c r="A1462" s="78"/>
      <c r="B1462" s="79"/>
      <c r="C1462" s="79"/>
      <c r="D1462" s="79"/>
      <c r="E1462" s="79"/>
      <c r="F1462" s="79"/>
      <c r="G1462" s="79"/>
      <c r="H1462" s="79"/>
      <c r="I1462" s="80"/>
    </row>
    <row r="1463" spans="1:9">
      <c r="A1463" s="78"/>
      <c r="B1463" s="79"/>
      <c r="C1463" s="79"/>
      <c r="D1463" s="79"/>
      <c r="E1463" s="79"/>
      <c r="F1463" s="79"/>
      <c r="G1463" s="79"/>
      <c r="H1463" s="79"/>
      <c r="I1463" s="80"/>
    </row>
    <row r="1464" spans="1:9">
      <c r="A1464" s="78"/>
      <c r="B1464" s="79"/>
      <c r="C1464" s="79"/>
      <c r="D1464" s="79"/>
      <c r="E1464" s="79"/>
      <c r="F1464" s="79"/>
      <c r="G1464" s="79"/>
      <c r="H1464" s="79"/>
      <c r="I1464" s="80"/>
    </row>
    <row r="1465" spans="1:9">
      <c r="A1465" s="78"/>
      <c r="B1465" s="79"/>
      <c r="C1465" s="79"/>
      <c r="D1465" s="79"/>
      <c r="E1465" s="79"/>
      <c r="F1465" s="79"/>
      <c r="G1465" s="79"/>
      <c r="H1465" s="79"/>
      <c r="I1465" s="80"/>
    </row>
    <row r="1466" spans="1:9">
      <c r="A1466" s="78"/>
      <c r="B1466" s="79"/>
      <c r="C1466" s="79"/>
      <c r="D1466" s="79"/>
      <c r="E1466" s="79"/>
      <c r="F1466" s="79"/>
      <c r="G1466" s="79"/>
      <c r="H1466" s="79"/>
      <c r="I1466" s="80"/>
    </row>
    <row r="1467" spans="1:9">
      <c r="A1467" s="78"/>
      <c r="B1467" s="79"/>
      <c r="C1467" s="79"/>
      <c r="D1467" s="79"/>
      <c r="E1467" s="79"/>
      <c r="F1467" s="79"/>
      <c r="G1467" s="79"/>
      <c r="H1467" s="79"/>
      <c r="I1467" s="80"/>
    </row>
    <row r="1468" spans="1:9">
      <c r="A1468" s="78"/>
      <c r="B1468" s="79"/>
      <c r="C1468" s="79"/>
      <c r="D1468" s="79"/>
      <c r="E1468" s="79"/>
      <c r="F1468" s="79"/>
      <c r="G1468" s="79"/>
      <c r="H1468" s="79"/>
      <c r="I1468" s="80"/>
    </row>
    <row r="1469" spans="1:9">
      <c r="A1469" s="78"/>
      <c r="B1469" s="79"/>
      <c r="C1469" s="79"/>
      <c r="D1469" s="79"/>
      <c r="E1469" s="79"/>
      <c r="F1469" s="79"/>
      <c r="G1469" s="79"/>
      <c r="H1469" s="79"/>
      <c r="I1469" s="80"/>
    </row>
    <row r="1470" spans="1:9">
      <c r="A1470" s="78"/>
      <c r="B1470" s="79"/>
      <c r="C1470" s="79"/>
      <c r="D1470" s="79"/>
      <c r="E1470" s="79"/>
      <c r="F1470" s="79"/>
      <c r="G1470" s="79"/>
      <c r="H1470" s="79"/>
      <c r="I1470" s="80"/>
    </row>
    <row r="1471" spans="1:9">
      <c r="A1471" s="78"/>
      <c r="B1471" s="79"/>
      <c r="C1471" s="79"/>
      <c r="D1471" s="79"/>
      <c r="E1471" s="79"/>
      <c r="F1471" s="79"/>
      <c r="G1471" s="79"/>
      <c r="H1471" s="79"/>
      <c r="I1471" s="80"/>
    </row>
    <row r="1472" spans="1:9">
      <c r="A1472" s="78"/>
      <c r="B1472" s="79"/>
      <c r="C1472" s="79"/>
      <c r="D1472" s="79"/>
      <c r="E1472" s="79"/>
      <c r="F1472" s="79"/>
      <c r="G1472" s="79"/>
      <c r="H1472" s="79"/>
      <c r="I1472" s="80"/>
    </row>
    <row r="1473" spans="1:9">
      <c r="A1473" s="78"/>
      <c r="B1473" s="79"/>
      <c r="C1473" s="79"/>
      <c r="D1473" s="79"/>
      <c r="E1473" s="79"/>
      <c r="F1473" s="79"/>
      <c r="G1473" s="79"/>
      <c r="H1473" s="79"/>
      <c r="I1473" s="80"/>
    </row>
    <row r="1474" spans="1:9">
      <c r="A1474" s="78"/>
      <c r="B1474" s="79"/>
      <c r="C1474" s="79"/>
      <c r="D1474" s="79"/>
      <c r="E1474" s="79"/>
      <c r="F1474" s="79"/>
      <c r="G1474" s="79"/>
      <c r="H1474" s="79"/>
      <c r="I1474" s="80"/>
    </row>
    <row r="1475" spans="1:9">
      <c r="A1475" s="78"/>
      <c r="B1475" s="79"/>
      <c r="C1475" s="79"/>
      <c r="D1475" s="79"/>
      <c r="E1475" s="79"/>
      <c r="F1475" s="79"/>
      <c r="G1475" s="79"/>
      <c r="H1475" s="79"/>
      <c r="I1475" s="80"/>
    </row>
    <row r="1476" spans="1:9">
      <c r="A1476" s="78"/>
      <c r="B1476" s="79"/>
      <c r="C1476" s="79"/>
      <c r="D1476" s="79"/>
      <c r="E1476" s="79"/>
      <c r="F1476" s="79"/>
      <c r="G1476" s="79"/>
      <c r="H1476" s="79"/>
      <c r="I1476" s="80"/>
    </row>
    <row r="1477" spans="1:9">
      <c r="A1477" s="78"/>
      <c r="B1477" s="79"/>
      <c r="C1477" s="79"/>
      <c r="D1477" s="79"/>
      <c r="E1477" s="79"/>
      <c r="F1477" s="79"/>
      <c r="G1477" s="79"/>
      <c r="H1477" s="79"/>
      <c r="I1477" s="80"/>
    </row>
    <row r="1478" spans="1:9">
      <c r="A1478" s="78"/>
      <c r="B1478" s="79"/>
      <c r="C1478" s="79"/>
      <c r="D1478" s="79"/>
      <c r="E1478" s="79"/>
      <c r="F1478" s="79"/>
      <c r="G1478" s="79"/>
      <c r="H1478" s="79"/>
      <c r="I1478" s="80"/>
    </row>
    <row r="1479" spans="1:9">
      <c r="A1479" s="78"/>
      <c r="B1479" s="79"/>
      <c r="C1479" s="79"/>
      <c r="D1479" s="79"/>
      <c r="E1479" s="79"/>
      <c r="F1479" s="79"/>
      <c r="G1479" s="79"/>
      <c r="H1479" s="79"/>
      <c r="I1479" s="80"/>
    </row>
    <row r="1480" spans="1:9">
      <c r="A1480" s="78"/>
      <c r="B1480" s="79"/>
      <c r="C1480" s="79"/>
      <c r="D1480" s="79"/>
      <c r="E1480" s="79"/>
      <c r="F1480" s="79"/>
      <c r="G1480" s="79"/>
      <c r="H1480" s="79"/>
      <c r="I1480" s="80"/>
    </row>
    <row r="1481" spans="1:9">
      <c r="A1481" s="78"/>
      <c r="B1481" s="79"/>
      <c r="C1481" s="79"/>
      <c r="D1481" s="79"/>
      <c r="E1481" s="79"/>
      <c r="F1481" s="79"/>
      <c r="G1481" s="79"/>
      <c r="H1481" s="79"/>
      <c r="I1481" s="80"/>
    </row>
    <row r="1482" spans="1:9">
      <c r="A1482" s="78"/>
      <c r="B1482" s="79"/>
      <c r="C1482" s="79"/>
      <c r="D1482" s="79"/>
      <c r="E1482" s="79"/>
      <c r="F1482" s="79"/>
      <c r="G1482" s="79"/>
      <c r="H1482" s="79"/>
      <c r="I1482" s="80"/>
    </row>
    <row r="1483" spans="1:9">
      <c r="A1483" s="78"/>
      <c r="B1483" s="79"/>
      <c r="C1483" s="79"/>
      <c r="D1483" s="79"/>
      <c r="E1483" s="79"/>
      <c r="F1483" s="79"/>
      <c r="G1483" s="79"/>
      <c r="H1483" s="79"/>
      <c r="I1483" s="80"/>
    </row>
    <row r="1484" spans="1:9">
      <c r="A1484" s="78"/>
      <c r="B1484" s="79"/>
      <c r="C1484" s="79"/>
      <c r="D1484" s="79"/>
      <c r="E1484" s="79"/>
      <c r="F1484" s="79"/>
      <c r="G1484" s="79"/>
      <c r="H1484" s="79"/>
      <c r="I1484" s="80"/>
    </row>
    <row r="1485" spans="1:9">
      <c r="A1485" s="78"/>
      <c r="B1485" s="79"/>
      <c r="C1485" s="79"/>
      <c r="D1485" s="79"/>
      <c r="E1485" s="79"/>
      <c r="F1485" s="79"/>
      <c r="G1485" s="79"/>
      <c r="H1485" s="79"/>
      <c r="I1485" s="80"/>
    </row>
    <row r="1486" spans="1:9">
      <c r="A1486" s="78"/>
      <c r="B1486" s="79"/>
      <c r="C1486" s="79"/>
      <c r="D1486" s="79"/>
      <c r="E1486" s="79"/>
      <c r="F1486" s="79"/>
      <c r="G1486" s="79"/>
      <c r="H1486" s="79"/>
      <c r="I1486" s="80"/>
    </row>
    <row r="1487" spans="1:9">
      <c r="A1487" s="78"/>
      <c r="B1487" s="79"/>
      <c r="C1487" s="79"/>
      <c r="D1487" s="79"/>
      <c r="E1487" s="79"/>
      <c r="F1487" s="79"/>
      <c r="G1487" s="79"/>
      <c r="H1487" s="79"/>
      <c r="I1487" s="80"/>
    </row>
    <row r="1488" spans="1:9">
      <c r="A1488" s="78"/>
      <c r="B1488" s="79"/>
      <c r="C1488" s="79"/>
      <c r="D1488" s="79"/>
      <c r="E1488" s="79"/>
      <c r="F1488" s="79"/>
      <c r="G1488" s="79"/>
      <c r="H1488" s="79"/>
      <c r="I1488" s="80"/>
    </row>
    <row r="1489" spans="1:9">
      <c r="A1489" s="78"/>
      <c r="B1489" s="79"/>
      <c r="C1489" s="79"/>
      <c r="D1489" s="79"/>
      <c r="E1489" s="79"/>
      <c r="F1489" s="79"/>
      <c r="G1489" s="79"/>
      <c r="H1489" s="79"/>
      <c r="I1489" s="80"/>
    </row>
    <row r="1490" spans="1:9">
      <c r="A1490" s="78"/>
      <c r="B1490" s="79"/>
      <c r="C1490" s="79"/>
      <c r="D1490" s="79"/>
      <c r="E1490" s="79"/>
      <c r="F1490" s="79"/>
      <c r="G1490" s="79"/>
      <c r="H1490" s="79"/>
      <c r="I1490" s="80"/>
    </row>
    <row r="1491" spans="1:9">
      <c r="A1491" s="78"/>
      <c r="B1491" s="79"/>
      <c r="C1491" s="79"/>
      <c r="D1491" s="79"/>
      <c r="E1491" s="79"/>
      <c r="F1491" s="79"/>
      <c r="G1491" s="79"/>
      <c r="H1491" s="79"/>
      <c r="I1491" s="80"/>
    </row>
    <row r="1492" spans="1:9">
      <c r="A1492" s="78"/>
      <c r="B1492" s="79"/>
      <c r="C1492" s="79"/>
      <c r="D1492" s="79"/>
      <c r="E1492" s="79"/>
      <c r="F1492" s="79"/>
      <c r="G1492" s="79"/>
      <c r="H1492" s="79"/>
      <c r="I1492" s="80"/>
    </row>
    <row r="1493" spans="1:9">
      <c r="A1493" s="78"/>
      <c r="B1493" s="79"/>
      <c r="C1493" s="79"/>
      <c r="D1493" s="79"/>
      <c r="E1493" s="79"/>
      <c r="F1493" s="79"/>
      <c r="G1493" s="79"/>
      <c r="H1493" s="79"/>
      <c r="I1493" s="80"/>
    </row>
    <row r="1494" spans="1:9">
      <c r="A1494" s="78"/>
      <c r="B1494" s="79"/>
      <c r="C1494" s="79"/>
      <c r="D1494" s="79"/>
      <c r="E1494" s="79"/>
      <c r="F1494" s="79"/>
      <c r="G1494" s="79"/>
      <c r="H1494" s="79"/>
      <c r="I1494" s="80"/>
    </row>
    <row r="1495" spans="1:9">
      <c r="A1495" s="78"/>
      <c r="B1495" s="79"/>
      <c r="C1495" s="79"/>
      <c r="D1495" s="79"/>
      <c r="E1495" s="79"/>
      <c r="F1495" s="79"/>
      <c r="G1495" s="79"/>
      <c r="H1495" s="79"/>
      <c r="I1495" s="80"/>
    </row>
    <row r="1496" spans="1:9">
      <c r="A1496" s="78"/>
      <c r="B1496" s="79"/>
      <c r="C1496" s="79"/>
      <c r="D1496" s="79"/>
      <c r="E1496" s="79"/>
      <c r="F1496" s="79"/>
      <c r="G1496" s="79"/>
      <c r="H1496" s="79"/>
      <c r="I1496" s="80"/>
    </row>
    <row r="1497" spans="1:9">
      <c r="A1497" s="78"/>
      <c r="B1497" s="79"/>
      <c r="C1497" s="79"/>
      <c r="D1497" s="79"/>
      <c r="E1497" s="79"/>
      <c r="F1497" s="79"/>
      <c r="G1497" s="79"/>
      <c r="H1497" s="79"/>
      <c r="I1497" s="80"/>
    </row>
    <row r="1498" spans="1:9">
      <c r="A1498" s="78"/>
      <c r="B1498" s="79"/>
      <c r="C1498" s="79"/>
      <c r="D1498" s="79"/>
      <c r="E1498" s="79"/>
      <c r="F1498" s="79"/>
      <c r="G1498" s="79"/>
      <c r="H1498" s="79"/>
      <c r="I1498" s="80"/>
    </row>
    <row r="1499" spans="1:9">
      <c r="A1499" s="78"/>
      <c r="B1499" s="79"/>
      <c r="C1499" s="79"/>
      <c r="D1499" s="79"/>
      <c r="E1499" s="79"/>
      <c r="F1499" s="79"/>
      <c r="G1499" s="79"/>
      <c r="H1499" s="79"/>
      <c r="I1499" s="80"/>
    </row>
    <row r="1500" spans="1:9">
      <c r="A1500" s="78"/>
      <c r="B1500" s="79"/>
      <c r="C1500" s="79"/>
      <c r="D1500" s="79"/>
      <c r="E1500" s="79"/>
      <c r="F1500" s="79"/>
      <c r="G1500" s="79"/>
      <c r="H1500" s="79"/>
      <c r="I1500" s="80"/>
    </row>
    <row r="1501" spans="1:9">
      <c r="A1501" s="78"/>
      <c r="B1501" s="79"/>
      <c r="C1501" s="79"/>
      <c r="D1501" s="79"/>
      <c r="E1501" s="79"/>
      <c r="F1501" s="79"/>
      <c r="G1501" s="79"/>
      <c r="H1501" s="79"/>
      <c r="I1501" s="80"/>
    </row>
    <row r="1502" spans="1:9">
      <c r="A1502" s="78"/>
      <c r="B1502" s="79"/>
      <c r="C1502" s="79"/>
      <c r="D1502" s="79"/>
      <c r="E1502" s="79"/>
      <c r="F1502" s="79"/>
      <c r="G1502" s="79"/>
      <c r="H1502" s="79"/>
      <c r="I1502" s="80"/>
    </row>
    <row r="1503" spans="1:9">
      <c r="A1503" s="78"/>
      <c r="B1503" s="79"/>
      <c r="C1503" s="79"/>
      <c r="D1503" s="79"/>
      <c r="E1503" s="79"/>
      <c r="F1503" s="79"/>
      <c r="G1503" s="79"/>
      <c r="H1503" s="79"/>
      <c r="I1503" s="80"/>
    </row>
    <row r="1504" spans="1:9">
      <c r="A1504" s="78"/>
      <c r="B1504" s="79"/>
      <c r="C1504" s="79"/>
      <c r="D1504" s="79"/>
      <c r="E1504" s="79"/>
      <c r="F1504" s="79"/>
      <c r="G1504" s="79"/>
      <c r="H1504" s="79"/>
      <c r="I1504" s="80"/>
    </row>
    <row r="1505" spans="1:9">
      <c r="A1505" s="78"/>
      <c r="B1505" s="79"/>
      <c r="C1505" s="79"/>
      <c r="D1505" s="79"/>
      <c r="E1505" s="79"/>
      <c r="F1505" s="79"/>
      <c r="G1505" s="79"/>
      <c r="H1505" s="79"/>
      <c r="I1505" s="80"/>
    </row>
    <row r="1506" spans="1:9">
      <c r="A1506" s="78"/>
      <c r="B1506" s="79"/>
      <c r="C1506" s="79"/>
      <c r="D1506" s="79"/>
      <c r="E1506" s="79"/>
      <c r="F1506" s="79"/>
      <c r="G1506" s="79"/>
      <c r="H1506" s="79"/>
      <c r="I1506" s="80"/>
    </row>
    <row r="1507" spans="1:9">
      <c r="A1507" s="78"/>
      <c r="B1507" s="79"/>
      <c r="C1507" s="79"/>
      <c r="D1507" s="79"/>
      <c r="E1507" s="79"/>
      <c r="F1507" s="79"/>
      <c r="G1507" s="79"/>
      <c r="H1507" s="79"/>
      <c r="I1507" s="80"/>
    </row>
    <row r="1508" spans="1:9">
      <c r="A1508" s="78"/>
      <c r="B1508" s="79"/>
      <c r="C1508" s="79"/>
      <c r="D1508" s="79"/>
      <c r="E1508" s="79"/>
      <c r="F1508" s="79"/>
      <c r="G1508" s="79"/>
      <c r="H1508" s="79"/>
      <c r="I1508" s="80"/>
    </row>
    <row r="1509" spans="1:9">
      <c r="A1509" s="78"/>
      <c r="B1509" s="79"/>
      <c r="C1509" s="79"/>
      <c r="D1509" s="79"/>
      <c r="E1509" s="79"/>
      <c r="F1509" s="79"/>
      <c r="G1509" s="79"/>
      <c r="H1509" s="79"/>
      <c r="I1509" s="80"/>
    </row>
    <row r="1510" spans="1:9">
      <c r="A1510" s="78"/>
      <c r="B1510" s="79"/>
      <c r="C1510" s="79"/>
      <c r="D1510" s="79"/>
      <c r="E1510" s="79"/>
      <c r="F1510" s="79"/>
      <c r="G1510" s="79"/>
      <c r="H1510" s="79"/>
      <c r="I1510" s="80"/>
    </row>
    <row r="1511" spans="1:9">
      <c r="A1511" s="78"/>
      <c r="B1511" s="79"/>
      <c r="C1511" s="79"/>
      <c r="D1511" s="79"/>
      <c r="E1511" s="79"/>
      <c r="F1511" s="79"/>
      <c r="G1511" s="79"/>
      <c r="H1511" s="79"/>
      <c r="I1511" s="80"/>
    </row>
    <row r="1512" spans="1:9">
      <c r="A1512" s="78"/>
      <c r="B1512" s="79"/>
      <c r="C1512" s="79"/>
      <c r="D1512" s="79"/>
      <c r="E1512" s="79"/>
      <c r="F1512" s="79"/>
      <c r="G1512" s="79"/>
      <c r="H1512" s="79"/>
      <c r="I1512" s="80"/>
    </row>
    <row r="1513" spans="1:9">
      <c r="A1513" s="78"/>
      <c r="B1513" s="79"/>
      <c r="C1513" s="79"/>
      <c r="D1513" s="79"/>
      <c r="E1513" s="79"/>
      <c r="F1513" s="79"/>
      <c r="G1513" s="79"/>
      <c r="H1513" s="79"/>
      <c r="I1513" s="80"/>
    </row>
    <row r="1514" spans="1:9">
      <c r="A1514" s="78"/>
      <c r="B1514" s="79"/>
      <c r="C1514" s="79"/>
      <c r="D1514" s="79"/>
      <c r="E1514" s="79"/>
      <c r="F1514" s="79"/>
      <c r="G1514" s="79"/>
      <c r="H1514" s="79"/>
      <c r="I1514" s="80"/>
    </row>
    <row r="1515" spans="1:9">
      <c r="A1515" s="78"/>
      <c r="B1515" s="79"/>
      <c r="C1515" s="79"/>
      <c r="D1515" s="79"/>
      <c r="E1515" s="79"/>
      <c r="F1515" s="79"/>
      <c r="G1515" s="79"/>
      <c r="H1515" s="79"/>
      <c r="I1515" s="80"/>
    </row>
    <row r="1516" spans="1:9">
      <c r="A1516" s="78"/>
      <c r="B1516" s="79"/>
      <c r="C1516" s="79"/>
      <c r="D1516" s="79"/>
      <c r="E1516" s="79"/>
      <c r="F1516" s="79"/>
      <c r="G1516" s="79"/>
      <c r="H1516" s="79"/>
      <c r="I1516" s="80"/>
    </row>
    <row r="1517" spans="1:9">
      <c r="A1517" s="78"/>
      <c r="B1517" s="79"/>
      <c r="C1517" s="79"/>
      <c r="D1517" s="79"/>
      <c r="E1517" s="79"/>
      <c r="F1517" s="79"/>
      <c r="G1517" s="79"/>
      <c r="H1517" s="79"/>
      <c r="I1517" s="80"/>
    </row>
    <row r="1518" spans="1:9">
      <c r="A1518" s="78"/>
      <c r="B1518" s="79"/>
      <c r="C1518" s="79"/>
      <c r="D1518" s="79"/>
      <c r="E1518" s="79"/>
      <c r="F1518" s="79"/>
      <c r="G1518" s="79"/>
      <c r="H1518" s="79"/>
      <c r="I1518" s="80"/>
    </row>
    <row r="1519" spans="1:9">
      <c r="A1519" s="78"/>
      <c r="B1519" s="79"/>
      <c r="C1519" s="79"/>
      <c r="D1519" s="79"/>
      <c r="E1519" s="79"/>
      <c r="F1519" s="79"/>
      <c r="G1519" s="79"/>
      <c r="H1519" s="79"/>
      <c r="I1519" s="80"/>
    </row>
    <row r="1520" spans="1:9">
      <c r="A1520" s="78"/>
      <c r="B1520" s="79"/>
      <c r="C1520" s="79"/>
      <c r="D1520" s="79"/>
      <c r="E1520" s="79"/>
      <c r="F1520" s="79"/>
      <c r="G1520" s="79"/>
      <c r="H1520" s="79"/>
      <c r="I1520" s="80"/>
    </row>
    <row r="1521" spans="1:9">
      <c r="A1521" s="78"/>
      <c r="B1521" s="79"/>
      <c r="C1521" s="79"/>
      <c r="D1521" s="79"/>
      <c r="E1521" s="79"/>
      <c r="F1521" s="79"/>
      <c r="G1521" s="79"/>
      <c r="H1521" s="79"/>
      <c r="I1521" s="80"/>
    </row>
    <row r="1522" spans="1:9">
      <c r="A1522" s="78"/>
      <c r="B1522" s="79"/>
      <c r="C1522" s="79"/>
      <c r="D1522" s="79"/>
      <c r="E1522" s="79"/>
      <c r="F1522" s="79"/>
      <c r="G1522" s="79"/>
      <c r="H1522" s="79"/>
      <c r="I1522" s="80"/>
    </row>
    <row r="1523" spans="1:9">
      <c r="A1523" s="78"/>
      <c r="B1523" s="79"/>
      <c r="C1523" s="79"/>
      <c r="D1523" s="79"/>
      <c r="E1523" s="79"/>
      <c r="F1523" s="79"/>
      <c r="G1523" s="79"/>
      <c r="H1523" s="79"/>
      <c r="I1523" s="80"/>
    </row>
    <row r="1524" spans="1:9">
      <c r="A1524" s="78"/>
      <c r="B1524" s="79"/>
      <c r="C1524" s="79"/>
      <c r="D1524" s="79"/>
      <c r="E1524" s="79"/>
      <c r="F1524" s="79"/>
      <c r="G1524" s="79"/>
      <c r="H1524" s="79"/>
      <c r="I1524" s="80"/>
    </row>
    <row r="1525" spans="1:9">
      <c r="A1525" s="78"/>
      <c r="B1525" s="79"/>
      <c r="C1525" s="79"/>
      <c r="D1525" s="79"/>
      <c r="E1525" s="79"/>
      <c r="F1525" s="79"/>
      <c r="G1525" s="79"/>
      <c r="H1525" s="79"/>
      <c r="I1525" s="80"/>
    </row>
    <row r="1526" spans="1:9">
      <c r="A1526" s="78"/>
      <c r="B1526" s="79"/>
      <c r="C1526" s="79"/>
      <c r="D1526" s="79"/>
      <c r="E1526" s="79"/>
      <c r="F1526" s="79"/>
      <c r="G1526" s="79"/>
      <c r="H1526" s="79"/>
      <c r="I1526" s="80"/>
    </row>
    <row r="1527" spans="1:9">
      <c r="A1527" s="78"/>
      <c r="B1527" s="79"/>
      <c r="C1527" s="79"/>
      <c r="D1527" s="79"/>
      <c r="E1527" s="79"/>
      <c r="F1527" s="79"/>
      <c r="G1527" s="79"/>
      <c r="H1527" s="79"/>
      <c r="I1527" s="80"/>
    </row>
    <row r="1528" spans="1:9">
      <c r="A1528" s="78"/>
      <c r="B1528" s="79"/>
      <c r="C1528" s="79"/>
      <c r="D1528" s="79"/>
      <c r="E1528" s="79"/>
      <c r="F1528" s="79"/>
      <c r="G1528" s="79"/>
      <c r="H1528" s="79"/>
      <c r="I1528" s="80"/>
    </row>
    <row r="1529" spans="1:9">
      <c r="A1529" s="78"/>
      <c r="B1529" s="79"/>
      <c r="C1529" s="79"/>
      <c r="D1529" s="79"/>
      <c r="E1529" s="79"/>
      <c r="F1529" s="79"/>
      <c r="G1529" s="79"/>
      <c r="H1529" s="79"/>
      <c r="I1529" s="80"/>
    </row>
    <row r="1530" spans="1:9">
      <c r="A1530" s="78"/>
      <c r="B1530" s="79"/>
      <c r="C1530" s="79"/>
      <c r="D1530" s="79"/>
      <c r="E1530" s="79"/>
      <c r="F1530" s="79"/>
      <c r="G1530" s="79"/>
      <c r="H1530" s="79"/>
      <c r="I1530" s="80"/>
    </row>
    <row r="1531" spans="1:9">
      <c r="A1531" s="78"/>
      <c r="B1531" s="79"/>
      <c r="C1531" s="79"/>
      <c r="D1531" s="79"/>
      <c r="E1531" s="79"/>
      <c r="F1531" s="79"/>
      <c r="G1531" s="79"/>
      <c r="H1531" s="79"/>
      <c r="I1531" s="80"/>
    </row>
    <row r="1532" spans="1:9">
      <c r="A1532" s="78"/>
      <c r="B1532" s="79"/>
      <c r="C1532" s="79"/>
      <c r="D1532" s="79"/>
      <c r="E1532" s="79"/>
      <c r="F1532" s="79"/>
      <c r="G1532" s="79"/>
      <c r="H1532" s="79"/>
      <c r="I1532" s="80"/>
    </row>
    <row r="1533" spans="1:9">
      <c r="A1533" s="78"/>
      <c r="B1533" s="79"/>
      <c r="C1533" s="79"/>
      <c r="D1533" s="79"/>
      <c r="E1533" s="79"/>
      <c r="F1533" s="79"/>
      <c r="G1533" s="79"/>
      <c r="H1533" s="79"/>
      <c r="I1533" s="80"/>
    </row>
    <row r="1534" spans="1:9">
      <c r="A1534" s="78"/>
      <c r="B1534" s="79"/>
      <c r="C1534" s="79"/>
      <c r="D1534" s="79"/>
      <c r="E1534" s="79"/>
      <c r="F1534" s="79"/>
      <c r="G1534" s="79"/>
      <c r="H1534" s="79"/>
      <c r="I1534" s="80"/>
    </row>
    <row r="1535" spans="1:9">
      <c r="A1535" s="78"/>
      <c r="B1535" s="79"/>
      <c r="C1535" s="79"/>
      <c r="D1535" s="79"/>
      <c r="E1535" s="79"/>
      <c r="F1535" s="79"/>
      <c r="G1535" s="79"/>
      <c r="H1535" s="79"/>
      <c r="I1535" s="80"/>
    </row>
    <row r="1536" spans="1:9">
      <c r="A1536" s="78"/>
      <c r="B1536" s="79"/>
      <c r="C1536" s="79"/>
      <c r="D1536" s="79"/>
      <c r="E1536" s="79"/>
      <c r="F1536" s="79"/>
      <c r="G1536" s="79"/>
      <c r="H1536" s="79"/>
      <c r="I1536" s="80"/>
    </row>
    <row r="1537" spans="1:9">
      <c r="A1537" s="78"/>
      <c r="B1537" s="79"/>
      <c r="C1537" s="79"/>
      <c r="D1537" s="79"/>
      <c r="E1537" s="79"/>
      <c r="F1537" s="79"/>
      <c r="G1537" s="79"/>
      <c r="H1537" s="79"/>
      <c r="I1537" s="80"/>
    </row>
    <row r="1538" spans="1:9">
      <c r="A1538" s="78"/>
      <c r="B1538" s="79"/>
      <c r="C1538" s="79"/>
      <c r="D1538" s="79"/>
      <c r="E1538" s="79"/>
      <c r="F1538" s="79"/>
      <c r="G1538" s="79"/>
      <c r="H1538" s="79"/>
      <c r="I1538" s="80"/>
    </row>
    <row r="1539" spans="1:9">
      <c r="A1539" s="78"/>
      <c r="B1539" s="79"/>
      <c r="C1539" s="79"/>
      <c r="D1539" s="79"/>
      <c r="E1539" s="79"/>
      <c r="F1539" s="79"/>
      <c r="G1539" s="79"/>
      <c r="H1539" s="79"/>
      <c r="I1539" s="80"/>
    </row>
    <row r="1540" spans="1:9">
      <c r="A1540" s="78"/>
      <c r="B1540" s="79"/>
      <c r="C1540" s="79"/>
      <c r="D1540" s="79"/>
      <c r="E1540" s="79"/>
      <c r="F1540" s="79"/>
      <c r="G1540" s="79"/>
      <c r="H1540" s="79"/>
      <c r="I1540" s="80"/>
    </row>
    <row r="1541" spans="1:9">
      <c r="A1541" s="78"/>
      <c r="B1541" s="79"/>
      <c r="C1541" s="79"/>
      <c r="D1541" s="79"/>
      <c r="E1541" s="79"/>
      <c r="F1541" s="79"/>
      <c r="G1541" s="79"/>
      <c r="H1541" s="79"/>
      <c r="I1541" s="80"/>
    </row>
    <row r="1542" spans="1:9">
      <c r="A1542" s="78"/>
      <c r="B1542" s="79"/>
      <c r="C1542" s="79"/>
      <c r="D1542" s="79"/>
      <c r="E1542" s="79"/>
      <c r="F1542" s="79"/>
      <c r="G1542" s="79"/>
      <c r="H1542" s="79"/>
      <c r="I1542" s="80"/>
    </row>
    <row r="1543" spans="1:9">
      <c r="A1543" s="78"/>
      <c r="B1543" s="79"/>
      <c r="C1543" s="79"/>
      <c r="D1543" s="79"/>
      <c r="E1543" s="79"/>
      <c r="F1543" s="79"/>
      <c r="G1543" s="79"/>
      <c r="H1543" s="79"/>
      <c r="I1543" s="80"/>
    </row>
    <row r="1544" spans="1:9">
      <c r="A1544" s="78"/>
      <c r="B1544" s="79"/>
      <c r="C1544" s="79"/>
      <c r="D1544" s="79"/>
      <c r="E1544" s="79"/>
      <c r="F1544" s="79"/>
      <c r="G1544" s="79"/>
      <c r="H1544" s="79"/>
      <c r="I1544" s="80"/>
    </row>
    <row r="1545" spans="1:9">
      <c r="A1545" s="78"/>
      <c r="B1545" s="79"/>
      <c r="C1545" s="79"/>
      <c r="D1545" s="79"/>
      <c r="E1545" s="79"/>
      <c r="F1545" s="79"/>
      <c r="G1545" s="79"/>
      <c r="H1545" s="79"/>
      <c r="I1545" s="80"/>
    </row>
    <row r="1546" spans="1:9">
      <c r="A1546" s="78"/>
      <c r="B1546" s="79"/>
      <c r="C1546" s="79"/>
      <c r="D1546" s="79"/>
      <c r="E1546" s="79"/>
      <c r="F1546" s="79"/>
      <c r="G1546" s="79"/>
      <c r="H1546" s="79"/>
      <c r="I1546" s="80"/>
    </row>
    <row r="1547" spans="1:9">
      <c r="A1547" s="78"/>
      <c r="B1547" s="79"/>
      <c r="C1547" s="79"/>
      <c r="D1547" s="79"/>
      <c r="E1547" s="79"/>
      <c r="F1547" s="79"/>
      <c r="G1547" s="79"/>
      <c r="H1547" s="79"/>
      <c r="I1547" s="80"/>
    </row>
    <row r="1548" spans="1:9">
      <c r="A1548" s="78"/>
      <c r="B1548" s="79"/>
      <c r="C1548" s="79"/>
      <c r="D1548" s="79"/>
      <c r="E1548" s="79"/>
      <c r="F1548" s="79"/>
      <c r="G1548" s="79"/>
      <c r="H1548" s="79"/>
      <c r="I1548" s="80"/>
    </row>
    <row r="1549" spans="1:9">
      <c r="A1549" s="78"/>
      <c r="B1549" s="79"/>
      <c r="C1549" s="79"/>
      <c r="D1549" s="79"/>
      <c r="E1549" s="79"/>
      <c r="F1549" s="79"/>
      <c r="G1549" s="79"/>
      <c r="H1549" s="79"/>
      <c r="I1549" s="80"/>
    </row>
    <row r="1550" spans="1:9">
      <c r="A1550" s="78"/>
      <c r="B1550" s="79"/>
      <c r="C1550" s="79"/>
      <c r="D1550" s="79"/>
      <c r="E1550" s="79"/>
      <c r="F1550" s="79"/>
      <c r="G1550" s="79"/>
      <c r="H1550" s="79"/>
      <c r="I1550" s="80"/>
    </row>
    <row r="1551" spans="1:9">
      <c r="A1551" s="78"/>
      <c r="B1551" s="79"/>
      <c r="C1551" s="79"/>
      <c r="D1551" s="79"/>
      <c r="E1551" s="79"/>
      <c r="F1551" s="79"/>
      <c r="G1551" s="79"/>
      <c r="H1551" s="79"/>
      <c r="I1551" s="80"/>
    </row>
    <row r="1552" spans="1:9">
      <c r="A1552" s="78"/>
      <c r="B1552" s="79"/>
      <c r="C1552" s="79"/>
      <c r="D1552" s="79"/>
      <c r="E1552" s="79"/>
      <c r="F1552" s="79"/>
      <c r="G1552" s="79"/>
      <c r="H1552" s="79"/>
      <c r="I1552" s="80"/>
    </row>
    <row r="1553" spans="1:9">
      <c r="A1553" s="78"/>
      <c r="B1553" s="79"/>
      <c r="C1553" s="79"/>
      <c r="D1553" s="79"/>
      <c r="E1553" s="79"/>
      <c r="F1553" s="79"/>
      <c r="G1553" s="79"/>
      <c r="H1553" s="79"/>
      <c r="I1553" s="80"/>
    </row>
    <row r="1554" spans="1:9">
      <c r="A1554" s="78"/>
      <c r="B1554" s="79"/>
      <c r="C1554" s="79"/>
      <c r="D1554" s="79"/>
      <c r="E1554" s="79"/>
      <c r="F1554" s="79"/>
      <c r="G1554" s="79"/>
      <c r="H1554" s="79"/>
      <c r="I1554" s="80"/>
    </row>
    <row r="1555" spans="1:9">
      <c r="A1555" s="78"/>
      <c r="B1555" s="79"/>
      <c r="C1555" s="79"/>
      <c r="D1555" s="79"/>
      <c r="E1555" s="79"/>
      <c r="F1555" s="79"/>
      <c r="G1555" s="79"/>
      <c r="H1555" s="79"/>
      <c r="I1555" s="80"/>
    </row>
    <row r="1556" spans="1:9">
      <c r="A1556" s="78"/>
      <c r="B1556" s="79"/>
      <c r="C1556" s="79"/>
      <c r="D1556" s="79"/>
      <c r="E1556" s="79"/>
      <c r="F1556" s="79"/>
      <c r="G1556" s="79"/>
      <c r="H1556" s="79"/>
      <c r="I1556" s="80"/>
    </row>
    <row r="1557" spans="1:9">
      <c r="A1557" s="78"/>
      <c r="B1557" s="79"/>
      <c r="C1557" s="79"/>
      <c r="D1557" s="79"/>
      <c r="E1557" s="79"/>
      <c r="F1557" s="79"/>
      <c r="G1557" s="79"/>
      <c r="H1557" s="79"/>
      <c r="I1557" s="80"/>
    </row>
    <row r="1558" spans="1:9">
      <c r="A1558" s="78"/>
      <c r="B1558" s="79"/>
      <c r="C1558" s="79"/>
      <c r="D1558" s="79"/>
      <c r="E1558" s="79"/>
      <c r="F1558" s="79"/>
      <c r="G1558" s="79"/>
      <c r="H1558" s="79"/>
      <c r="I1558" s="80"/>
    </row>
    <row r="1559" spans="1:9">
      <c r="A1559" s="78"/>
      <c r="B1559" s="79"/>
      <c r="C1559" s="79"/>
      <c r="D1559" s="79"/>
      <c r="E1559" s="79"/>
      <c r="F1559" s="79"/>
      <c r="G1559" s="79"/>
      <c r="H1559" s="79"/>
      <c r="I1559" s="80"/>
    </row>
    <row r="1560" spans="1:9">
      <c r="A1560" s="78"/>
      <c r="B1560" s="79"/>
      <c r="C1560" s="79"/>
      <c r="D1560" s="79"/>
      <c r="E1560" s="79"/>
      <c r="F1560" s="79"/>
      <c r="G1560" s="79"/>
      <c r="H1560" s="79"/>
      <c r="I1560" s="80"/>
    </row>
    <row r="1561" spans="1:9">
      <c r="A1561" s="78"/>
      <c r="B1561" s="79"/>
      <c r="C1561" s="79"/>
      <c r="D1561" s="79"/>
      <c r="E1561" s="79"/>
      <c r="F1561" s="79"/>
      <c r="G1561" s="79"/>
      <c r="H1561" s="79"/>
      <c r="I1561" s="80"/>
    </row>
    <row r="1562" spans="1:9">
      <c r="A1562" s="78"/>
      <c r="B1562" s="79"/>
      <c r="C1562" s="79"/>
      <c r="D1562" s="79"/>
      <c r="E1562" s="79"/>
      <c r="F1562" s="79"/>
      <c r="G1562" s="79"/>
      <c r="H1562" s="79"/>
      <c r="I1562" s="80"/>
    </row>
    <row r="1563" spans="1:9">
      <c r="A1563" s="78"/>
      <c r="B1563" s="79"/>
      <c r="C1563" s="79"/>
      <c r="D1563" s="79"/>
      <c r="E1563" s="79"/>
      <c r="F1563" s="79"/>
      <c r="G1563" s="79"/>
      <c r="H1563" s="79"/>
      <c r="I1563" s="80"/>
    </row>
    <row r="1564" spans="1:9">
      <c r="A1564" s="78"/>
      <c r="B1564" s="79"/>
      <c r="C1564" s="79"/>
      <c r="D1564" s="79"/>
      <c r="E1564" s="79"/>
      <c r="F1564" s="79"/>
      <c r="G1564" s="79"/>
      <c r="H1564" s="79"/>
      <c r="I1564" s="80"/>
    </row>
    <row r="1565" spans="1:9">
      <c r="A1565" s="78"/>
      <c r="B1565" s="79"/>
      <c r="C1565" s="79"/>
      <c r="D1565" s="79"/>
      <c r="E1565" s="79"/>
      <c r="F1565" s="79"/>
      <c r="G1565" s="79"/>
      <c r="H1565" s="79"/>
      <c r="I1565" s="80"/>
    </row>
    <row r="1566" spans="1:9">
      <c r="A1566" s="78"/>
      <c r="B1566" s="79"/>
      <c r="C1566" s="79"/>
      <c r="D1566" s="79"/>
      <c r="E1566" s="79"/>
      <c r="F1566" s="79"/>
      <c r="G1566" s="79"/>
      <c r="H1566" s="79"/>
      <c r="I1566" s="80"/>
    </row>
    <row r="1567" spans="1:9">
      <c r="A1567" s="78"/>
      <c r="B1567" s="79"/>
      <c r="C1567" s="79"/>
      <c r="D1567" s="79"/>
      <c r="E1567" s="79"/>
      <c r="F1567" s="79"/>
      <c r="G1567" s="79"/>
      <c r="H1567" s="79"/>
      <c r="I1567" s="80"/>
    </row>
    <row r="1568" spans="1:9">
      <c r="A1568" s="78"/>
      <c r="B1568" s="79"/>
      <c r="C1568" s="79"/>
      <c r="D1568" s="79"/>
      <c r="E1568" s="79"/>
      <c r="F1568" s="79"/>
      <c r="G1568" s="79"/>
      <c r="H1568" s="79"/>
      <c r="I1568" s="80"/>
    </row>
    <row r="1569" spans="1:9">
      <c r="A1569" s="78"/>
      <c r="B1569" s="79"/>
      <c r="C1569" s="79"/>
      <c r="D1569" s="79"/>
      <c r="E1569" s="79"/>
      <c r="F1569" s="79"/>
      <c r="G1569" s="79"/>
      <c r="H1569" s="79"/>
      <c r="I1569" s="80"/>
    </row>
    <row r="1570" spans="1:9">
      <c r="A1570" s="78"/>
      <c r="B1570" s="79"/>
      <c r="C1570" s="79"/>
      <c r="D1570" s="79"/>
      <c r="E1570" s="79"/>
      <c r="F1570" s="79"/>
      <c r="G1570" s="79"/>
      <c r="H1570" s="79"/>
      <c r="I1570" s="80"/>
    </row>
    <row r="1571" spans="1:9">
      <c r="A1571" s="78"/>
      <c r="B1571" s="79"/>
      <c r="C1571" s="79"/>
      <c r="D1571" s="79"/>
      <c r="E1571" s="79"/>
      <c r="F1571" s="79"/>
      <c r="G1571" s="79"/>
      <c r="H1571" s="79"/>
      <c r="I1571" s="80"/>
    </row>
    <row r="1572" spans="1:9">
      <c r="A1572" s="78"/>
      <c r="B1572" s="79"/>
      <c r="C1572" s="79"/>
      <c r="D1572" s="79"/>
      <c r="E1572" s="79"/>
      <c r="F1572" s="79"/>
      <c r="G1572" s="79"/>
      <c r="H1572" s="79"/>
      <c r="I1572" s="80"/>
    </row>
    <row r="1573" spans="1:9">
      <c r="A1573" s="78"/>
      <c r="B1573" s="79"/>
      <c r="C1573" s="79"/>
      <c r="D1573" s="79"/>
      <c r="E1573" s="79"/>
      <c r="F1573" s="79"/>
      <c r="G1573" s="79"/>
      <c r="H1573" s="79"/>
      <c r="I1573" s="80"/>
    </row>
    <row r="1574" spans="1:9">
      <c r="A1574" s="78"/>
      <c r="B1574" s="79"/>
      <c r="C1574" s="79"/>
      <c r="D1574" s="79"/>
      <c r="E1574" s="79"/>
      <c r="F1574" s="79"/>
      <c r="G1574" s="79"/>
      <c r="H1574" s="79"/>
      <c r="I1574" s="80"/>
    </row>
    <row r="1575" spans="1:9">
      <c r="A1575" s="78"/>
      <c r="B1575" s="79"/>
      <c r="C1575" s="79"/>
      <c r="D1575" s="79"/>
      <c r="E1575" s="79"/>
      <c r="F1575" s="79"/>
      <c r="G1575" s="79"/>
      <c r="H1575" s="79"/>
      <c r="I1575" s="80"/>
    </row>
    <row r="1576" spans="1:9">
      <c r="A1576" s="78"/>
      <c r="B1576" s="79"/>
      <c r="C1576" s="79"/>
      <c r="D1576" s="79"/>
      <c r="E1576" s="79"/>
      <c r="F1576" s="79"/>
      <c r="G1576" s="79"/>
      <c r="H1576" s="79"/>
      <c r="I1576" s="80"/>
    </row>
    <row r="1577" spans="1:9">
      <c r="A1577" s="78"/>
      <c r="B1577" s="79"/>
      <c r="C1577" s="79"/>
      <c r="D1577" s="79"/>
      <c r="E1577" s="79"/>
      <c r="F1577" s="79"/>
      <c r="G1577" s="79"/>
      <c r="H1577" s="79"/>
      <c r="I1577" s="80"/>
    </row>
    <row r="1578" spans="1:9">
      <c r="A1578" s="78"/>
      <c r="B1578" s="79"/>
      <c r="C1578" s="79"/>
      <c r="D1578" s="79"/>
      <c r="E1578" s="79"/>
      <c r="F1578" s="79"/>
      <c r="G1578" s="79"/>
      <c r="H1578" s="79"/>
      <c r="I1578" s="80"/>
    </row>
    <row r="1579" spans="1:9">
      <c r="A1579" s="78"/>
      <c r="B1579" s="79"/>
      <c r="C1579" s="79"/>
      <c r="D1579" s="79"/>
      <c r="E1579" s="79"/>
      <c r="F1579" s="79"/>
      <c r="G1579" s="79"/>
      <c r="H1579" s="79"/>
      <c r="I1579" s="80"/>
    </row>
    <row r="1580" spans="1:9">
      <c r="A1580" s="78"/>
      <c r="B1580" s="79"/>
      <c r="C1580" s="79"/>
      <c r="D1580" s="79"/>
      <c r="E1580" s="79"/>
      <c r="F1580" s="79"/>
      <c r="G1580" s="79"/>
      <c r="H1580" s="79"/>
      <c r="I1580" s="80"/>
    </row>
    <row r="1581" spans="1:9">
      <c r="A1581" s="78"/>
      <c r="B1581" s="79"/>
      <c r="C1581" s="79"/>
      <c r="D1581" s="79"/>
      <c r="E1581" s="79"/>
      <c r="F1581" s="79"/>
      <c r="G1581" s="79"/>
      <c r="H1581" s="79"/>
      <c r="I1581" s="80"/>
    </row>
    <row r="1582" spans="1:9">
      <c r="A1582" s="78"/>
      <c r="B1582" s="79"/>
      <c r="C1582" s="79"/>
      <c r="D1582" s="79"/>
      <c r="E1582" s="79"/>
      <c r="F1582" s="79"/>
      <c r="G1582" s="79"/>
      <c r="H1582" s="79"/>
      <c r="I1582" s="80"/>
    </row>
    <row r="1583" spans="1:9">
      <c r="A1583" s="78"/>
      <c r="B1583" s="79"/>
      <c r="C1583" s="79"/>
      <c r="D1583" s="79"/>
      <c r="E1583" s="79"/>
      <c r="F1583" s="79"/>
      <c r="G1583" s="79"/>
      <c r="H1583" s="79"/>
      <c r="I1583" s="80"/>
    </row>
    <row r="1584" spans="1:9">
      <c r="A1584" s="78"/>
      <c r="B1584" s="79"/>
      <c r="C1584" s="79"/>
      <c r="D1584" s="79"/>
      <c r="E1584" s="79"/>
      <c r="F1584" s="79"/>
      <c r="G1584" s="79"/>
      <c r="H1584" s="79"/>
      <c r="I1584" s="80"/>
    </row>
    <row r="1585" spans="1:9">
      <c r="A1585" s="78"/>
      <c r="B1585" s="79"/>
      <c r="C1585" s="79"/>
      <c r="D1585" s="79"/>
      <c r="E1585" s="79"/>
      <c r="F1585" s="79"/>
      <c r="G1585" s="79"/>
      <c r="H1585" s="79"/>
      <c r="I1585" s="80"/>
    </row>
    <row r="1586" spans="1:9">
      <c r="A1586" s="78"/>
      <c r="B1586" s="79"/>
      <c r="C1586" s="79"/>
      <c r="D1586" s="79"/>
      <c r="E1586" s="79"/>
      <c r="F1586" s="79"/>
      <c r="G1586" s="79"/>
      <c r="H1586" s="79"/>
      <c r="I1586" s="80"/>
    </row>
    <row r="1587" spans="1:9">
      <c r="A1587" s="78"/>
      <c r="B1587" s="79"/>
      <c r="C1587" s="79"/>
      <c r="D1587" s="79"/>
      <c r="E1587" s="79"/>
      <c r="F1587" s="79"/>
      <c r="G1587" s="79"/>
      <c r="H1587" s="79"/>
      <c r="I1587" s="80"/>
    </row>
    <row r="1588" spans="1:9">
      <c r="A1588" s="78"/>
      <c r="B1588" s="79"/>
      <c r="C1588" s="79"/>
      <c r="D1588" s="79"/>
      <c r="E1588" s="79"/>
      <c r="F1588" s="79"/>
      <c r="G1588" s="79"/>
      <c r="H1588" s="79"/>
      <c r="I1588" s="80"/>
    </row>
    <row r="1589" spans="1:9">
      <c r="A1589" s="78"/>
      <c r="B1589" s="79"/>
      <c r="C1589" s="79"/>
      <c r="D1589" s="79"/>
      <c r="E1589" s="79"/>
      <c r="F1589" s="79"/>
      <c r="G1589" s="79"/>
      <c r="H1589" s="79"/>
      <c r="I1589" s="80"/>
    </row>
    <row r="1590" spans="1:9">
      <c r="A1590" s="78"/>
      <c r="B1590" s="79"/>
      <c r="C1590" s="79"/>
      <c r="D1590" s="79"/>
      <c r="E1590" s="79"/>
      <c r="F1590" s="79"/>
      <c r="G1590" s="79"/>
      <c r="H1590" s="79"/>
      <c r="I1590" s="80"/>
    </row>
    <row r="1591" spans="1:9">
      <c r="A1591" s="78"/>
      <c r="B1591" s="79"/>
      <c r="C1591" s="79"/>
      <c r="D1591" s="79"/>
      <c r="E1591" s="79"/>
      <c r="F1591" s="79"/>
      <c r="G1591" s="79"/>
      <c r="H1591" s="79"/>
      <c r="I1591" s="80"/>
    </row>
    <row r="1592" spans="1:9">
      <c r="A1592" s="78"/>
      <c r="B1592" s="79"/>
      <c r="C1592" s="79"/>
      <c r="D1592" s="79"/>
      <c r="E1592" s="79"/>
      <c r="F1592" s="79"/>
      <c r="G1592" s="79"/>
      <c r="H1592" s="79"/>
      <c r="I1592" s="80"/>
    </row>
    <row r="1593" spans="1:9">
      <c r="A1593" s="78"/>
      <c r="B1593" s="79"/>
      <c r="C1593" s="79"/>
      <c r="D1593" s="79"/>
      <c r="E1593" s="79"/>
      <c r="F1593" s="79"/>
      <c r="G1593" s="79"/>
      <c r="H1593" s="79"/>
      <c r="I1593" s="80"/>
    </row>
    <row r="1594" spans="1:9">
      <c r="A1594" s="78"/>
      <c r="B1594" s="79"/>
      <c r="C1594" s="79"/>
      <c r="D1594" s="79"/>
      <c r="E1594" s="79"/>
      <c r="F1594" s="79"/>
      <c r="G1594" s="79"/>
      <c r="H1594" s="79"/>
      <c r="I1594" s="80"/>
    </row>
    <row r="1595" spans="1:9">
      <c r="A1595" s="78"/>
      <c r="B1595" s="79"/>
      <c r="C1595" s="79"/>
      <c r="D1595" s="79"/>
      <c r="E1595" s="79"/>
      <c r="F1595" s="79"/>
      <c r="G1595" s="79"/>
      <c r="H1595" s="79"/>
      <c r="I1595" s="80"/>
    </row>
    <row r="1596" spans="1:9">
      <c r="A1596" s="78"/>
      <c r="B1596" s="79"/>
      <c r="C1596" s="79"/>
      <c r="D1596" s="79"/>
      <c r="E1596" s="79"/>
      <c r="F1596" s="79"/>
      <c r="G1596" s="79"/>
      <c r="H1596" s="79"/>
      <c r="I1596" s="80"/>
    </row>
    <row r="1597" spans="1:9">
      <c r="A1597" s="78"/>
      <c r="B1597" s="79"/>
      <c r="C1597" s="79"/>
      <c r="D1597" s="79"/>
      <c r="E1597" s="79"/>
      <c r="F1597" s="79"/>
      <c r="G1597" s="79"/>
      <c r="H1597" s="79"/>
      <c r="I1597" s="80"/>
    </row>
    <row r="1598" spans="1:9">
      <c r="A1598" s="78"/>
      <c r="B1598" s="79"/>
      <c r="C1598" s="79"/>
      <c r="D1598" s="79"/>
      <c r="E1598" s="79"/>
      <c r="F1598" s="79"/>
      <c r="G1598" s="79"/>
      <c r="H1598" s="79"/>
      <c r="I1598" s="80"/>
    </row>
    <row r="1599" spans="1:9">
      <c r="A1599" s="78"/>
      <c r="B1599" s="79"/>
      <c r="C1599" s="79"/>
      <c r="D1599" s="79"/>
      <c r="E1599" s="79"/>
      <c r="F1599" s="79"/>
      <c r="G1599" s="79"/>
      <c r="H1599" s="79"/>
      <c r="I1599" s="80"/>
    </row>
    <row r="1600" spans="1:9">
      <c r="A1600" s="78"/>
      <c r="B1600" s="79"/>
      <c r="C1600" s="79"/>
      <c r="D1600" s="79"/>
      <c r="E1600" s="79"/>
      <c r="F1600" s="79"/>
      <c r="G1600" s="79"/>
      <c r="H1600" s="79"/>
      <c r="I1600" s="80"/>
    </row>
    <row r="1601" spans="1:9">
      <c r="A1601" s="78"/>
      <c r="B1601" s="79"/>
      <c r="C1601" s="79"/>
      <c r="D1601" s="79"/>
      <c r="E1601" s="79"/>
      <c r="F1601" s="79"/>
      <c r="G1601" s="79"/>
      <c r="H1601" s="79"/>
      <c r="I1601" s="80"/>
    </row>
    <row r="1602" spans="1:9">
      <c r="A1602" s="78"/>
      <c r="B1602" s="79"/>
      <c r="C1602" s="79"/>
      <c r="D1602" s="79"/>
      <c r="E1602" s="79"/>
      <c r="F1602" s="79"/>
      <c r="G1602" s="79"/>
      <c r="H1602" s="79"/>
      <c r="I1602" s="80"/>
    </row>
    <row r="1603" spans="1:9">
      <c r="A1603" s="78"/>
      <c r="B1603" s="79"/>
      <c r="C1603" s="79"/>
      <c r="D1603" s="79"/>
      <c r="E1603" s="79"/>
      <c r="F1603" s="79"/>
      <c r="G1603" s="79"/>
      <c r="H1603" s="79"/>
      <c r="I1603" s="80"/>
    </row>
    <row r="1604" spans="1:9">
      <c r="A1604" s="78"/>
      <c r="B1604" s="79"/>
      <c r="C1604" s="79"/>
      <c r="D1604" s="79"/>
      <c r="E1604" s="79"/>
      <c r="F1604" s="79"/>
      <c r="G1604" s="79"/>
      <c r="H1604" s="79"/>
      <c r="I1604" s="80"/>
    </row>
    <row r="1605" spans="1:9">
      <c r="A1605" s="78"/>
      <c r="B1605" s="79"/>
      <c r="C1605" s="79"/>
      <c r="D1605" s="79"/>
      <c r="E1605" s="79"/>
      <c r="F1605" s="79"/>
      <c r="G1605" s="79"/>
      <c r="H1605" s="79"/>
      <c r="I1605" s="80"/>
    </row>
    <row r="1606" spans="1:9">
      <c r="A1606" s="78"/>
      <c r="B1606" s="79"/>
      <c r="C1606" s="79"/>
      <c r="D1606" s="79"/>
      <c r="E1606" s="79"/>
      <c r="F1606" s="79"/>
      <c r="G1606" s="79"/>
      <c r="H1606" s="79"/>
      <c r="I1606" s="80"/>
    </row>
    <row r="1607" spans="1:9">
      <c r="A1607" s="78"/>
      <c r="B1607" s="79"/>
      <c r="C1607" s="79"/>
      <c r="D1607" s="79"/>
      <c r="E1607" s="79"/>
      <c r="F1607" s="79"/>
      <c r="G1607" s="79"/>
      <c r="H1607" s="79"/>
      <c r="I1607" s="80"/>
    </row>
    <row r="1608" spans="1:9">
      <c r="A1608" s="78"/>
      <c r="B1608" s="79"/>
      <c r="C1608" s="79"/>
      <c r="D1608" s="79"/>
      <c r="E1608" s="79"/>
      <c r="F1608" s="79"/>
      <c r="G1608" s="79"/>
      <c r="H1608" s="79"/>
      <c r="I1608" s="80"/>
    </row>
    <row r="1609" spans="1:9">
      <c r="A1609" s="78"/>
      <c r="B1609" s="79"/>
      <c r="C1609" s="79"/>
      <c r="D1609" s="79"/>
      <c r="E1609" s="79"/>
      <c r="F1609" s="79"/>
      <c r="G1609" s="79"/>
      <c r="H1609" s="79"/>
      <c r="I1609" s="80"/>
    </row>
    <row r="1610" spans="1:9">
      <c r="A1610" s="78"/>
      <c r="B1610" s="79"/>
      <c r="C1610" s="79"/>
      <c r="D1610" s="79"/>
      <c r="E1610" s="79"/>
      <c r="F1610" s="79"/>
      <c r="G1610" s="79"/>
      <c r="H1610" s="79"/>
      <c r="I1610" s="80"/>
    </row>
    <row r="1611" spans="1:9">
      <c r="A1611" s="78"/>
      <c r="B1611" s="79"/>
      <c r="C1611" s="79"/>
      <c r="D1611" s="79"/>
      <c r="E1611" s="79"/>
      <c r="F1611" s="79"/>
      <c r="G1611" s="79"/>
      <c r="H1611" s="79"/>
      <c r="I1611" s="80"/>
    </row>
    <row r="1612" spans="1:9">
      <c r="A1612" s="78"/>
      <c r="B1612" s="79"/>
      <c r="C1612" s="79"/>
      <c r="D1612" s="79"/>
      <c r="E1612" s="79"/>
      <c r="F1612" s="79"/>
      <c r="G1612" s="79"/>
      <c r="H1612" s="79"/>
      <c r="I1612" s="80"/>
    </row>
    <row r="1613" spans="1:9">
      <c r="A1613" s="78"/>
      <c r="B1613" s="79"/>
      <c r="C1613" s="79"/>
      <c r="D1613" s="79"/>
      <c r="E1613" s="79"/>
      <c r="F1613" s="79"/>
      <c r="G1613" s="79"/>
      <c r="H1613" s="79"/>
      <c r="I1613" s="80"/>
    </row>
    <row r="1614" spans="1:9">
      <c r="A1614" s="78"/>
      <c r="B1614" s="79"/>
      <c r="C1614" s="79"/>
      <c r="D1614" s="79"/>
      <c r="E1614" s="79"/>
      <c r="F1614" s="79"/>
      <c r="G1614" s="79"/>
      <c r="H1614" s="79"/>
      <c r="I1614" s="80"/>
    </row>
    <row r="1615" spans="1:9">
      <c r="A1615" s="78"/>
      <c r="B1615" s="79"/>
      <c r="C1615" s="79"/>
      <c r="D1615" s="79"/>
      <c r="E1615" s="79"/>
      <c r="F1615" s="79"/>
      <c r="G1615" s="79"/>
      <c r="H1615" s="79"/>
      <c r="I1615" s="80"/>
    </row>
    <row r="1616" spans="1:9">
      <c r="A1616" s="78"/>
      <c r="B1616" s="79"/>
      <c r="C1616" s="79"/>
      <c r="D1616" s="79"/>
      <c r="E1616" s="79"/>
      <c r="F1616" s="79"/>
      <c r="G1616" s="79"/>
      <c r="H1616" s="79"/>
      <c r="I1616" s="80"/>
    </row>
    <row r="1617" spans="1:9">
      <c r="A1617" s="78"/>
      <c r="B1617" s="79"/>
      <c r="C1617" s="79"/>
      <c r="D1617" s="79"/>
      <c r="E1617" s="79"/>
      <c r="F1617" s="79"/>
      <c r="G1617" s="79"/>
      <c r="H1617" s="79"/>
      <c r="I1617" s="80"/>
    </row>
    <row r="1618" spans="1:9">
      <c r="A1618" s="78"/>
      <c r="B1618" s="79"/>
      <c r="C1618" s="79"/>
      <c r="D1618" s="79"/>
      <c r="E1618" s="79"/>
      <c r="F1618" s="79"/>
      <c r="G1618" s="79"/>
      <c r="H1618" s="79"/>
      <c r="I1618" s="80"/>
    </row>
    <row r="1619" spans="1:9">
      <c r="A1619" s="78"/>
      <c r="B1619" s="79"/>
      <c r="C1619" s="79"/>
      <c r="D1619" s="79"/>
      <c r="E1619" s="79"/>
      <c r="F1619" s="79"/>
      <c r="G1619" s="79"/>
      <c r="H1619" s="79"/>
      <c r="I1619" s="80"/>
    </row>
    <row r="1620" spans="1:9">
      <c r="A1620" s="78"/>
      <c r="B1620" s="79"/>
      <c r="C1620" s="79"/>
      <c r="D1620" s="79"/>
      <c r="E1620" s="79"/>
      <c r="F1620" s="79"/>
      <c r="G1620" s="79"/>
      <c r="H1620" s="79"/>
      <c r="I1620" s="80"/>
    </row>
    <row r="1621" spans="1:9">
      <c r="A1621" s="78"/>
      <c r="B1621" s="79"/>
      <c r="C1621" s="79"/>
      <c r="D1621" s="79"/>
      <c r="E1621" s="79"/>
      <c r="F1621" s="79"/>
      <c r="G1621" s="79"/>
      <c r="H1621" s="79"/>
      <c r="I1621" s="80"/>
    </row>
    <row r="1622" spans="1:9">
      <c r="A1622" s="78"/>
      <c r="B1622" s="79"/>
      <c r="C1622" s="79"/>
      <c r="D1622" s="79"/>
      <c r="E1622" s="79"/>
      <c r="F1622" s="79"/>
      <c r="G1622" s="79"/>
      <c r="H1622" s="79"/>
      <c r="I1622" s="80"/>
    </row>
    <row r="1623" spans="1:9">
      <c r="A1623" s="78"/>
      <c r="B1623" s="79"/>
      <c r="C1623" s="79"/>
      <c r="D1623" s="79"/>
      <c r="E1623" s="79"/>
      <c r="F1623" s="79"/>
      <c r="G1623" s="79"/>
      <c r="H1623" s="79"/>
      <c r="I1623" s="80"/>
    </row>
    <row r="1624" spans="1:9">
      <c r="A1624" s="78"/>
      <c r="B1624" s="79"/>
      <c r="C1624" s="79"/>
      <c r="D1624" s="79"/>
      <c r="E1624" s="79"/>
      <c r="F1624" s="79"/>
      <c r="G1624" s="79"/>
      <c r="H1624" s="79"/>
      <c r="I1624" s="80"/>
    </row>
    <row r="1625" spans="1:9">
      <c r="A1625" s="78"/>
      <c r="B1625" s="79"/>
      <c r="C1625" s="79"/>
      <c r="D1625" s="79"/>
      <c r="E1625" s="79"/>
      <c r="F1625" s="79"/>
      <c r="G1625" s="79"/>
      <c r="H1625" s="79"/>
      <c r="I1625" s="80"/>
    </row>
    <row r="1626" spans="1:9">
      <c r="A1626" s="78"/>
      <c r="B1626" s="79"/>
      <c r="C1626" s="79"/>
      <c r="D1626" s="79"/>
      <c r="E1626" s="79"/>
      <c r="F1626" s="79"/>
      <c r="G1626" s="79"/>
      <c r="H1626" s="79"/>
      <c r="I1626" s="80"/>
    </row>
    <row r="1627" spans="1:9">
      <c r="A1627" s="78"/>
      <c r="B1627" s="79"/>
      <c r="C1627" s="79"/>
      <c r="D1627" s="79"/>
      <c r="E1627" s="79"/>
      <c r="F1627" s="79"/>
      <c r="G1627" s="79"/>
      <c r="H1627" s="79"/>
      <c r="I1627" s="80"/>
    </row>
    <row r="1628" spans="1:9">
      <c r="A1628" s="78"/>
      <c r="B1628" s="79"/>
      <c r="C1628" s="79"/>
      <c r="D1628" s="79"/>
      <c r="E1628" s="79"/>
      <c r="F1628" s="79"/>
      <c r="G1628" s="79"/>
      <c r="H1628" s="79"/>
      <c r="I1628" s="80"/>
    </row>
    <row r="1629" spans="1:9">
      <c r="A1629" s="78"/>
      <c r="B1629" s="79"/>
      <c r="C1629" s="79"/>
      <c r="D1629" s="79"/>
      <c r="E1629" s="79"/>
      <c r="F1629" s="79"/>
      <c r="G1629" s="79"/>
      <c r="H1629" s="79"/>
      <c r="I1629" s="80"/>
    </row>
    <row r="1630" spans="1:9">
      <c r="A1630" s="78"/>
      <c r="B1630" s="79"/>
      <c r="C1630" s="79"/>
      <c r="D1630" s="79"/>
      <c r="E1630" s="79"/>
      <c r="F1630" s="79"/>
      <c r="G1630" s="79"/>
      <c r="H1630" s="79"/>
      <c r="I1630" s="80"/>
    </row>
    <row r="1631" spans="1:9">
      <c r="A1631" s="78"/>
      <c r="B1631" s="79"/>
      <c r="C1631" s="79"/>
      <c r="D1631" s="79"/>
      <c r="E1631" s="79"/>
      <c r="F1631" s="79"/>
      <c r="G1631" s="79"/>
      <c r="H1631" s="79"/>
      <c r="I1631" s="80"/>
    </row>
    <row r="1632" spans="1:9">
      <c r="A1632" s="78"/>
      <c r="B1632" s="79"/>
      <c r="C1632" s="79"/>
      <c r="D1632" s="79"/>
      <c r="E1632" s="79"/>
      <c r="F1632" s="79"/>
      <c r="G1632" s="79"/>
      <c r="H1632" s="79"/>
      <c r="I1632" s="80"/>
    </row>
    <row r="1633" spans="1:9">
      <c r="A1633" s="78"/>
      <c r="B1633" s="79"/>
      <c r="C1633" s="79"/>
      <c r="D1633" s="79"/>
      <c r="E1633" s="79"/>
      <c r="F1633" s="79"/>
      <c r="G1633" s="79"/>
      <c r="H1633" s="79"/>
      <c r="I1633" s="80"/>
    </row>
    <row r="1634" spans="1:9">
      <c r="A1634" s="78"/>
      <c r="B1634" s="79"/>
      <c r="C1634" s="79"/>
      <c r="D1634" s="79"/>
      <c r="E1634" s="79"/>
      <c r="F1634" s="79"/>
      <c r="G1634" s="79"/>
      <c r="H1634" s="79"/>
      <c r="I1634" s="80"/>
    </row>
    <row r="1635" spans="1:9">
      <c r="A1635" s="78"/>
      <c r="B1635" s="79"/>
      <c r="C1635" s="79"/>
      <c r="D1635" s="79"/>
      <c r="E1635" s="79"/>
      <c r="F1635" s="79"/>
      <c r="G1635" s="79"/>
      <c r="H1635" s="79"/>
      <c r="I1635" s="80"/>
    </row>
    <row r="1636" spans="1:9">
      <c r="A1636" s="78"/>
      <c r="B1636" s="79"/>
      <c r="C1636" s="79"/>
      <c r="D1636" s="79"/>
      <c r="E1636" s="79"/>
      <c r="F1636" s="79"/>
      <c r="G1636" s="79"/>
      <c r="H1636" s="79"/>
      <c r="I1636" s="80"/>
    </row>
    <row r="1637" spans="1:9">
      <c r="A1637" s="78"/>
      <c r="B1637" s="79"/>
      <c r="C1637" s="79"/>
      <c r="D1637" s="79"/>
      <c r="E1637" s="79"/>
      <c r="F1637" s="79"/>
      <c r="G1637" s="79"/>
      <c r="H1637" s="79"/>
      <c r="I1637" s="80"/>
    </row>
    <row r="1638" spans="1:9">
      <c r="A1638" s="78"/>
      <c r="B1638" s="79"/>
      <c r="C1638" s="79"/>
      <c r="D1638" s="79"/>
      <c r="E1638" s="79"/>
      <c r="F1638" s="79"/>
      <c r="G1638" s="79"/>
      <c r="H1638" s="79"/>
      <c r="I1638" s="80"/>
    </row>
    <row r="1639" spans="1:9">
      <c r="A1639" s="78"/>
      <c r="B1639" s="79"/>
      <c r="C1639" s="79"/>
      <c r="D1639" s="79"/>
      <c r="E1639" s="79"/>
      <c r="F1639" s="79"/>
      <c r="G1639" s="79"/>
      <c r="H1639" s="79"/>
      <c r="I1639" s="80"/>
    </row>
    <row r="1640" spans="1:9">
      <c r="A1640" s="78"/>
      <c r="B1640" s="79"/>
      <c r="C1640" s="79"/>
      <c r="D1640" s="79"/>
      <c r="E1640" s="79"/>
      <c r="F1640" s="79"/>
      <c r="G1640" s="79"/>
      <c r="H1640" s="79"/>
      <c r="I1640" s="80"/>
    </row>
    <row r="1641" spans="1:9">
      <c r="A1641" s="78"/>
      <c r="B1641" s="79"/>
      <c r="C1641" s="79"/>
      <c r="D1641" s="79"/>
      <c r="E1641" s="79"/>
      <c r="F1641" s="79"/>
      <c r="G1641" s="79"/>
      <c r="H1641" s="79"/>
      <c r="I1641" s="80"/>
    </row>
    <row r="1642" spans="1:9">
      <c r="A1642" s="78"/>
      <c r="B1642" s="79"/>
      <c r="C1642" s="79"/>
      <c r="D1642" s="79"/>
      <c r="E1642" s="79"/>
      <c r="F1642" s="79"/>
      <c r="G1642" s="79"/>
      <c r="H1642" s="79"/>
      <c r="I1642" s="80"/>
    </row>
    <row r="1643" spans="1:9">
      <c r="A1643" s="78"/>
      <c r="B1643" s="79"/>
      <c r="C1643" s="79"/>
      <c r="D1643" s="79"/>
      <c r="E1643" s="79"/>
      <c r="F1643" s="79"/>
      <c r="G1643" s="79"/>
      <c r="H1643" s="79"/>
      <c r="I1643" s="80"/>
    </row>
    <row r="1644" spans="1:9">
      <c r="A1644" s="78"/>
      <c r="B1644" s="79"/>
      <c r="C1644" s="79"/>
      <c r="D1644" s="79"/>
      <c r="E1644" s="79"/>
      <c r="F1644" s="79"/>
      <c r="G1644" s="79"/>
      <c r="H1644" s="79"/>
      <c r="I1644" s="80"/>
    </row>
    <row r="1645" spans="1:9">
      <c r="A1645" s="78"/>
      <c r="B1645" s="79"/>
      <c r="C1645" s="79"/>
      <c r="D1645" s="79"/>
      <c r="E1645" s="79"/>
      <c r="F1645" s="79"/>
      <c r="G1645" s="79"/>
      <c r="H1645" s="79"/>
      <c r="I1645" s="80"/>
    </row>
    <row r="1646" spans="1:9">
      <c r="A1646" s="78"/>
      <c r="B1646" s="79"/>
      <c r="C1646" s="79"/>
      <c r="D1646" s="79"/>
      <c r="E1646" s="79"/>
      <c r="F1646" s="79"/>
      <c r="G1646" s="79"/>
      <c r="H1646" s="79"/>
      <c r="I1646" s="80"/>
    </row>
    <row r="1647" spans="1:9">
      <c r="A1647" s="78"/>
      <c r="B1647" s="79"/>
      <c r="C1647" s="79"/>
      <c r="D1647" s="79"/>
      <c r="E1647" s="79"/>
      <c r="F1647" s="79"/>
      <c r="G1647" s="79"/>
      <c r="H1647" s="79"/>
      <c r="I1647" s="80"/>
    </row>
    <row r="1648" spans="1:9">
      <c r="A1648" s="78"/>
      <c r="B1648" s="79"/>
      <c r="C1648" s="79"/>
      <c r="D1648" s="79"/>
      <c r="E1648" s="79"/>
      <c r="F1648" s="79"/>
      <c r="G1648" s="79"/>
      <c r="H1648" s="79"/>
      <c r="I1648" s="80"/>
    </row>
    <row r="1649" spans="1:9">
      <c r="A1649" s="78"/>
      <c r="B1649" s="79"/>
      <c r="C1649" s="79"/>
      <c r="D1649" s="79"/>
      <c r="E1649" s="79"/>
      <c r="F1649" s="79"/>
      <c r="G1649" s="79"/>
      <c r="H1649" s="79"/>
      <c r="I1649" s="80"/>
    </row>
    <row r="1650" spans="1:9">
      <c r="A1650" s="78"/>
      <c r="B1650" s="79"/>
      <c r="C1650" s="79"/>
      <c r="D1650" s="79"/>
      <c r="E1650" s="79"/>
      <c r="F1650" s="79"/>
      <c r="G1650" s="79"/>
      <c r="H1650" s="79"/>
      <c r="I1650" s="80"/>
    </row>
    <row r="1651" spans="1:9">
      <c r="A1651" s="78"/>
      <c r="B1651" s="79"/>
      <c r="C1651" s="79"/>
      <c r="D1651" s="79"/>
      <c r="E1651" s="79"/>
      <c r="F1651" s="79"/>
      <c r="G1651" s="79"/>
      <c r="H1651" s="79"/>
      <c r="I1651" s="80"/>
    </row>
    <row r="1652" spans="1:9">
      <c r="A1652" s="78"/>
      <c r="B1652" s="79"/>
      <c r="C1652" s="79"/>
      <c r="D1652" s="79"/>
      <c r="E1652" s="79"/>
      <c r="F1652" s="79"/>
      <c r="G1652" s="79"/>
      <c r="H1652" s="79"/>
      <c r="I1652" s="80"/>
    </row>
    <row r="1653" spans="1:9">
      <c r="A1653" s="78"/>
      <c r="B1653" s="79"/>
      <c r="C1653" s="79"/>
      <c r="D1653" s="79"/>
      <c r="E1653" s="79"/>
      <c r="F1653" s="79"/>
      <c r="G1653" s="79"/>
      <c r="H1653" s="79"/>
      <c r="I1653" s="80"/>
    </row>
    <row r="1654" spans="1:9">
      <c r="A1654" s="78"/>
      <c r="B1654" s="79"/>
      <c r="C1654" s="79"/>
      <c r="D1654" s="79"/>
      <c r="E1654" s="79"/>
      <c r="F1654" s="79"/>
      <c r="G1654" s="79"/>
      <c r="H1654" s="79"/>
      <c r="I1654" s="80"/>
    </row>
    <row r="1655" spans="1:9">
      <c r="A1655" s="78"/>
      <c r="B1655" s="79"/>
      <c r="C1655" s="79"/>
      <c r="D1655" s="79"/>
      <c r="E1655" s="79"/>
      <c r="F1655" s="79"/>
      <c r="G1655" s="79"/>
      <c r="H1655" s="79"/>
      <c r="I1655" s="80"/>
    </row>
    <row r="1656" spans="1:9">
      <c r="A1656" s="78"/>
      <c r="B1656" s="79"/>
      <c r="C1656" s="79"/>
      <c r="D1656" s="79"/>
      <c r="E1656" s="79"/>
      <c r="F1656" s="79"/>
      <c r="G1656" s="79"/>
      <c r="H1656" s="79"/>
      <c r="I1656" s="80"/>
    </row>
    <row r="1657" spans="1:9">
      <c r="A1657" s="78"/>
      <c r="B1657" s="79"/>
      <c r="C1657" s="79"/>
      <c r="D1657" s="79"/>
      <c r="E1657" s="79"/>
      <c r="F1657" s="79"/>
      <c r="G1657" s="79"/>
      <c r="H1657" s="79"/>
      <c r="I1657" s="80"/>
    </row>
    <row r="1658" spans="1:9">
      <c r="A1658" s="78"/>
      <c r="B1658" s="79"/>
      <c r="C1658" s="79"/>
      <c r="D1658" s="79"/>
      <c r="E1658" s="79"/>
      <c r="F1658" s="79"/>
      <c r="G1658" s="79"/>
      <c r="H1658" s="79"/>
      <c r="I1658" s="80"/>
    </row>
    <row r="1659" spans="1:9">
      <c r="A1659" s="78"/>
      <c r="B1659" s="79"/>
      <c r="C1659" s="79"/>
      <c r="D1659" s="79"/>
      <c r="E1659" s="79"/>
      <c r="F1659" s="79"/>
      <c r="G1659" s="79"/>
      <c r="H1659" s="79"/>
      <c r="I1659" s="80"/>
    </row>
    <row r="1660" spans="1:9">
      <c r="A1660" s="78"/>
      <c r="B1660" s="79"/>
      <c r="C1660" s="79"/>
      <c r="D1660" s="79"/>
      <c r="E1660" s="79"/>
      <c r="F1660" s="79"/>
      <c r="G1660" s="79"/>
      <c r="H1660" s="79"/>
      <c r="I1660" s="80"/>
    </row>
    <row r="1661" spans="1:9">
      <c r="A1661" s="78"/>
      <c r="B1661" s="79"/>
      <c r="C1661" s="79"/>
      <c r="D1661" s="79"/>
      <c r="E1661" s="79"/>
      <c r="F1661" s="79"/>
      <c r="G1661" s="79"/>
      <c r="H1661" s="79"/>
      <c r="I1661" s="80"/>
    </row>
    <row r="1662" spans="1:9">
      <c r="A1662" s="78"/>
      <c r="B1662" s="79"/>
      <c r="C1662" s="79"/>
      <c r="D1662" s="79"/>
      <c r="E1662" s="79"/>
      <c r="F1662" s="79"/>
      <c r="G1662" s="79"/>
      <c r="H1662" s="79"/>
      <c r="I1662" s="80"/>
    </row>
    <row r="1663" spans="1:9">
      <c r="A1663" s="78"/>
      <c r="B1663" s="79"/>
      <c r="C1663" s="79"/>
      <c r="D1663" s="79"/>
      <c r="E1663" s="79"/>
      <c r="F1663" s="79"/>
      <c r="G1663" s="79"/>
      <c r="H1663" s="79"/>
      <c r="I1663" s="80"/>
    </row>
    <row r="1664" spans="1:9">
      <c r="A1664" s="78"/>
      <c r="B1664" s="79"/>
      <c r="C1664" s="79"/>
      <c r="D1664" s="79"/>
      <c r="E1664" s="79"/>
      <c r="F1664" s="79"/>
      <c r="G1664" s="79"/>
      <c r="H1664" s="79"/>
      <c r="I1664" s="80"/>
    </row>
    <row r="1665" spans="1:9">
      <c r="A1665" s="78"/>
      <c r="B1665" s="79"/>
      <c r="C1665" s="79"/>
      <c r="D1665" s="79"/>
      <c r="E1665" s="79"/>
      <c r="F1665" s="79"/>
      <c r="G1665" s="79"/>
      <c r="H1665" s="79"/>
      <c r="I1665" s="80"/>
    </row>
    <row r="1666" spans="1:9">
      <c r="A1666" s="78"/>
      <c r="B1666" s="79"/>
      <c r="C1666" s="79"/>
      <c r="D1666" s="79"/>
      <c r="E1666" s="79"/>
      <c r="F1666" s="79"/>
      <c r="G1666" s="79"/>
      <c r="H1666" s="79"/>
      <c r="I1666" s="80"/>
    </row>
    <row r="1667" spans="1:9">
      <c r="A1667" s="78"/>
      <c r="B1667" s="79"/>
      <c r="C1667" s="79"/>
      <c r="D1667" s="79"/>
      <c r="E1667" s="79"/>
      <c r="F1667" s="79"/>
      <c r="G1667" s="79"/>
      <c r="H1667" s="79"/>
      <c r="I1667" s="80"/>
    </row>
    <row r="1668" spans="1:9">
      <c r="A1668" s="78"/>
      <c r="B1668" s="79"/>
      <c r="C1668" s="79"/>
      <c r="D1668" s="79"/>
      <c r="E1668" s="79"/>
      <c r="F1668" s="79"/>
      <c r="G1668" s="79"/>
      <c r="H1668" s="79"/>
      <c r="I1668" s="80"/>
    </row>
    <row r="1669" spans="1:9">
      <c r="A1669" s="78"/>
      <c r="B1669" s="79"/>
      <c r="C1669" s="79"/>
      <c r="D1669" s="79"/>
      <c r="E1669" s="79"/>
      <c r="F1669" s="79"/>
      <c r="G1669" s="79"/>
      <c r="H1669" s="79"/>
      <c r="I1669" s="80"/>
    </row>
    <row r="1670" spans="1:9">
      <c r="A1670" s="78"/>
      <c r="B1670" s="79"/>
      <c r="C1670" s="79"/>
      <c r="D1670" s="79"/>
      <c r="E1670" s="79"/>
      <c r="F1670" s="79"/>
      <c r="G1670" s="79"/>
      <c r="H1670" s="79"/>
      <c r="I1670" s="80"/>
    </row>
    <row r="1671" spans="1:9">
      <c r="A1671" s="78"/>
      <c r="B1671" s="79"/>
      <c r="C1671" s="79"/>
      <c r="D1671" s="79"/>
      <c r="E1671" s="79"/>
      <c r="F1671" s="79"/>
      <c r="G1671" s="79"/>
      <c r="H1671" s="79"/>
      <c r="I1671" s="80"/>
    </row>
    <row r="1672" spans="1:9">
      <c r="A1672" s="78"/>
      <c r="B1672" s="79"/>
      <c r="C1672" s="79"/>
      <c r="D1672" s="79"/>
      <c r="E1672" s="79"/>
      <c r="F1672" s="79"/>
      <c r="G1672" s="79"/>
      <c r="H1672" s="79"/>
      <c r="I1672" s="80"/>
    </row>
    <row r="1673" spans="1:9">
      <c r="A1673" s="78"/>
      <c r="B1673" s="79"/>
      <c r="C1673" s="79"/>
      <c r="D1673" s="79"/>
      <c r="E1673" s="79"/>
      <c r="F1673" s="79"/>
      <c r="G1673" s="79"/>
      <c r="H1673" s="79"/>
      <c r="I1673" s="80"/>
    </row>
    <row r="1674" spans="1:9">
      <c r="A1674" s="78"/>
      <c r="B1674" s="79"/>
      <c r="C1674" s="79"/>
      <c r="D1674" s="79"/>
      <c r="E1674" s="79"/>
      <c r="F1674" s="79"/>
      <c r="G1674" s="79"/>
      <c r="H1674" s="79"/>
      <c r="I1674" s="80"/>
    </row>
    <row r="1675" spans="1:9">
      <c r="A1675" s="78"/>
      <c r="B1675" s="79"/>
      <c r="C1675" s="79"/>
      <c r="D1675" s="79"/>
      <c r="E1675" s="79"/>
      <c r="F1675" s="79"/>
      <c r="G1675" s="79"/>
      <c r="H1675" s="79"/>
      <c r="I1675" s="80"/>
    </row>
    <row r="1676" spans="1:9">
      <c r="A1676" s="78"/>
      <c r="B1676" s="79"/>
      <c r="C1676" s="79"/>
      <c r="D1676" s="79"/>
      <c r="E1676" s="79"/>
      <c r="F1676" s="79"/>
      <c r="G1676" s="79"/>
      <c r="H1676" s="79"/>
      <c r="I1676" s="80"/>
    </row>
    <row r="1677" spans="1:9">
      <c r="A1677" s="78"/>
      <c r="B1677" s="79"/>
      <c r="C1677" s="79"/>
      <c r="D1677" s="79"/>
      <c r="E1677" s="79"/>
      <c r="F1677" s="79"/>
      <c r="G1677" s="79"/>
      <c r="H1677" s="79"/>
      <c r="I1677" s="80"/>
    </row>
    <row r="1678" spans="1:9">
      <c r="A1678" s="78"/>
      <c r="B1678" s="79"/>
      <c r="C1678" s="79"/>
      <c r="D1678" s="79"/>
      <c r="E1678" s="79"/>
      <c r="F1678" s="79"/>
      <c r="G1678" s="79"/>
      <c r="H1678" s="79"/>
      <c r="I1678" s="80"/>
    </row>
    <row r="1679" spans="1:9">
      <c r="A1679" s="78"/>
      <c r="B1679" s="79"/>
      <c r="C1679" s="79"/>
      <c r="D1679" s="79"/>
      <c r="E1679" s="79"/>
      <c r="F1679" s="79"/>
      <c r="G1679" s="79"/>
      <c r="H1679" s="79"/>
      <c r="I1679" s="80"/>
    </row>
    <row r="1680" spans="1:9">
      <c r="A1680" s="78"/>
      <c r="B1680" s="79"/>
      <c r="C1680" s="79"/>
      <c r="D1680" s="79"/>
      <c r="E1680" s="79"/>
      <c r="F1680" s="79"/>
      <c r="G1680" s="79"/>
      <c r="H1680" s="79"/>
      <c r="I1680" s="80"/>
    </row>
    <row r="1681" spans="1:9">
      <c r="A1681" s="78"/>
      <c r="B1681" s="79"/>
      <c r="C1681" s="79"/>
      <c r="D1681" s="79"/>
      <c r="E1681" s="79"/>
      <c r="F1681" s="79"/>
      <c r="G1681" s="79"/>
      <c r="H1681" s="79"/>
      <c r="I1681" s="80"/>
    </row>
    <row r="1682" spans="1:9">
      <c r="A1682" s="78"/>
      <c r="B1682" s="79"/>
      <c r="C1682" s="79"/>
      <c r="D1682" s="79"/>
      <c r="E1682" s="79"/>
      <c r="F1682" s="79"/>
      <c r="G1682" s="79"/>
      <c r="H1682" s="79"/>
      <c r="I1682" s="80"/>
    </row>
    <row r="1683" spans="1:9">
      <c r="A1683" s="78"/>
      <c r="B1683" s="79"/>
      <c r="C1683" s="79"/>
      <c r="D1683" s="79"/>
      <c r="E1683" s="79"/>
      <c r="F1683" s="79"/>
      <c r="G1683" s="79"/>
      <c r="H1683" s="79"/>
      <c r="I1683" s="80"/>
    </row>
    <row r="1684" spans="1:9">
      <c r="A1684" s="78"/>
      <c r="B1684" s="79"/>
      <c r="C1684" s="79"/>
      <c r="D1684" s="79"/>
      <c r="E1684" s="79"/>
      <c r="F1684" s="79"/>
      <c r="G1684" s="79"/>
      <c r="H1684" s="79"/>
      <c r="I1684" s="80"/>
    </row>
    <row r="1685" spans="1:9">
      <c r="A1685" s="78"/>
      <c r="B1685" s="79"/>
      <c r="C1685" s="79"/>
      <c r="D1685" s="79"/>
      <c r="E1685" s="79"/>
      <c r="F1685" s="79"/>
      <c r="G1685" s="79"/>
      <c r="H1685" s="79"/>
      <c r="I1685" s="80"/>
    </row>
    <row r="1686" spans="1:9">
      <c r="A1686" s="78"/>
      <c r="B1686" s="79"/>
      <c r="C1686" s="79"/>
      <c r="D1686" s="79"/>
      <c r="E1686" s="79"/>
      <c r="F1686" s="79"/>
      <c r="G1686" s="79"/>
      <c r="H1686" s="79"/>
      <c r="I1686" s="80"/>
    </row>
    <row r="1687" spans="1:9">
      <c r="A1687" s="78"/>
      <c r="B1687" s="79"/>
      <c r="C1687" s="79"/>
      <c r="D1687" s="79"/>
      <c r="E1687" s="79"/>
      <c r="F1687" s="79"/>
      <c r="G1687" s="79"/>
      <c r="H1687" s="79"/>
      <c r="I1687" s="80"/>
    </row>
    <row r="1688" spans="1:9">
      <c r="A1688" s="78"/>
      <c r="B1688" s="79"/>
      <c r="C1688" s="79"/>
      <c r="D1688" s="79"/>
      <c r="E1688" s="79"/>
      <c r="F1688" s="79"/>
      <c r="G1688" s="79"/>
      <c r="H1688" s="79"/>
      <c r="I1688" s="80"/>
    </row>
    <row r="1689" spans="1:9">
      <c r="A1689" s="78"/>
      <c r="B1689" s="79"/>
      <c r="C1689" s="79"/>
      <c r="D1689" s="79"/>
      <c r="E1689" s="79"/>
      <c r="F1689" s="79"/>
      <c r="G1689" s="79"/>
      <c r="H1689" s="79"/>
      <c r="I1689" s="80"/>
    </row>
    <row r="1690" spans="1:9">
      <c r="A1690" s="78"/>
      <c r="B1690" s="79"/>
      <c r="C1690" s="79"/>
      <c r="D1690" s="79"/>
      <c r="E1690" s="79"/>
      <c r="F1690" s="79"/>
      <c r="G1690" s="79"/>
      <c r="H1690" s="79"/>
      <c r="I1690" s="80"/>
    </row>
    <row r="1691" spans="1:9">
      <c r="A1691" s="78"/>
      <c r="B1691" s="79"/>
      <c r="C1691" s="79"/>
      <c r="D1691" s="79"/>
      <c r="E1691" s="79"/>
      <c r="F1691" s="79"/>
      <c r="G1691" s="79"/>
      <c r="H1691" s="79"/>
      <c r="I1691" s="80"/>
    </row>
    <row r="1692" spans="1:9">
      <c r="A1692" s="78"/>
      <c r="B1692" s="79"/>
      <c r="C1692" s="79"/>
      <c r="D1692" s="79"/>
      <c r="E1692" s="79"/>
      <c r="F1692" s="79"/>
      <c r="G1692" s="79"/>
      <c r="H1692" s="79"/>
      <c r="I1692" s="80"/>
    </row>
    <row r="1693" spans="1:9">
      <c r="A1693" s="78"/>
      <c r="B1693" s="79"/>
      <c r="C1693" s="79"/>
      <c r="D1693" s="79"/>
      <c r="E1693" s="79"/>
      <c r="F1693" s="79"/>
      <c r="G1693" s="79"/>
      <c r="H1693" s="79"/>
      <c r="I1693" s="80"/>
    </row>
    <row r="1694" spans="1:9">
      <c r="A1694" s="78"/>
      <c r="B1694" s="79"/>
      <c r="C1694" s="79"/>
      <c r="D1694" s="79"/>
      <c r="E1694" s="79"/>
      <c r="F1694" s="79"/>
      <c r="G1694" s="79"/>
      <c r="H1694" s="79"/>
      <c r="I1694" s="80"/>
    </row>
    <row r="1695" spans="1:9">
      <c r="A1695" s="78"/>
      <c r="B1695" s="79"/>
      <c r="C1695" s="79"/>
      <c r="D1695" s="79"/>
      <c r="E1695" s="79"/>
      <c r="F1695" s="79"/>
      <c r="G1695" s="79"/>
      <c r="H1695" s="79"/>
      <c r="I1695" s="80"/>
    </row>
    <row r="1696" spans="1:9">
      <c r="A1696" s="78"/>
      <c r="B1696" s="79"/>
      <c r="C1696" s="79"/>
      <c r="D1696" s="79"/>
      <c r="E1696" s="79"/>
      <c r="F1696" s="79"/>
      <c r="G1696" s="79"/>
      <c r="H1696" s="79"/>
      <c r="I1696" s="80"/>
    </row>
    <row r="1697" spans="1:9">
      <c r="A1697" s="78"/>
      <c r="B1697" s="79"/>
      <c r="C1697" s="79"/>
      <c r="D1697" s="79"/>
      <c r="E1697" s="79"/>
      <c r="F1697" s="79"/>
      <c r="G1697" s="79"/>
      <c r="H1697" s="79"/>
      <c r="I1697" s="80"/>
    </row>
    <row r="1698" spans="1:9">
      <c r="A1698" s="78"/>
      <c r="B1698" s="79"/>
      <c r="C1698" s="79"/>
      <c r="D1698" s="79"/>
      <c r="E1698" s="79"/>
      <c r="F1698" s="79"/>
      <c r="G1698" s="79"/>
      <c r="H1698" s="79"/>
      <c r="I1698" s="80"/>
    </row>
    <row r="1699" spans="1:9">
      <c r="A1699" s="78"/>
      <c r="B1699" s="79"/>
      <c r="C1699" s="79"/>
      <c r="D1699" s="79"/>
      <c r="E1699" s="79"/>
      <c r="F1699" s="79"/>
      <c r="G1699" s="79"/>
      <c r="H1699" s="79"/>
      <c r="I1699" s="80"/>
    </row>
    <row r="1700" spans="1:9">
      <c r="A1700" s="78"/>
      <c r="B1700" s="79"/>
      <c r="C1700" s="79"/>
      <c r="D1700" s="79"/>
      <c r="E1700" s="79"/>
      <c r="F1700" s="79"/>
      <c r="G1700" s="79"/>
      <c r="H1700" s="79"/>
      <c r="I1700" s="80"/>
    </row>
    <row r="1701" spans="1:9">
      <c r="A1701" s="78"/>
      <c r="B1701" s="79"/>
      <c r="C1701" s="79"/>
      <c r="D1701" s="79"/>
      <c r="E1701" s="79"/>
      <c r="F1701" s="79"/>
      <c r="G1701" s="79"/>
      <c r="H1701" s="79"/>
      <c r="I1701" s="80"/>
    </row>
    <row r="1702" spans="1:9">
      <c r="A1702" s="78"/>
      <c r="B1702" s="79"/>
      <c r="C1702" s="79"/>
      <c r="D1702" s="79"/>
      <c r="E1702" s="79"/>
      <c r="F1702" s="79"/>
      <c r="G1702" s="79"/>
      <c r="H1702" s="79"/>
      <c r="I1702" s="80"/>
    </row>
    <row r="1703" spans="1:9">
      <c r="A1703" s="78"/>
      <c r="B1703" s="79"/>
      <c r="C1703" s="79"/>
      <c r="D1703" s="79"/>
      <c r="E1703" s="79"/>
      <c r="F1703" s="79"/>
      <c r="G1703" s="79"/>
      <c r="H1703" s="79"/>
      <c r="I1703" s="80"/>
    </row>
    <row r="1704" spans="1:9">
      <c r="A1704" s="78"/>
      <c r="B1704" s="79"/>
      <c r="C1704" s="79"/>
      <c r="D1704" s="79"/>
      <c r="E1704" s="79"/>
      <c r="F1704" s="79"/>
      <c r="G1704" s="79"/>
      <c r="H1704" s="79"/>
      <c r="I1704" s="80"/>
    </row>
    <row r="1705" spans="1:9">
      <c r="A1705" s="78"/>
      <c r="B1705" s="79"/>
      <c r="C1705" s="79"/>
      <c r="D1705" s="79"/>
      <c r="E1705" s="79"/>
      <c r="F1705" s="79"/>
      <c r="G1705" s="79"/>
      <c r="H1705" s="79"/>
      <c r="I1705" s="80"/>
    </row>
    <row r="1706" spans="1:9">
      <c r="A1706" s="78"/>
      <c r="B1706" s="79"/>
      <c r="C1706" s="79"/>
      <c r="D1706" s="79"/>
      <c r="E1706" s="79"/>
      <c r="F1706" s="79"/>
      <c r="G1706" s="79"/>
      <c r="H1706" s="79"/>
      <c r="I1706" s="80"/>
    </row>
    <row r="1707" spans="1:9">
      <c r="A1707" s="78"/>
      <c r="B1707" s="79"/>
      <c r="C1707" s="79"/>
      <c r="D1707" s="79"/>
      <c r="E1707" s="79"/>
      <c r="F1707" s="79"/>
      <c r="G1707" s="79"/>
      <c r="H1707" s="79"/>
      <c r="I1707" s="80"/>
    </row>
    <row r="1708" spans="1:9">
      <c r="A1708" s="78"/>
      <c r="B1708" s="79"/>
      <c r="C1708" s="79"/>
      <c r="D1708" s="79"/>
      <c r="E1708" s="79"/>
      <c r="F1708" s="79"/>
      <c r="G1708" s="79"/>
      <c r="H1708" s="79"/>
      <c r="I1708" s="80"/>
    </row>
    <row r="1709" spans="1:9">
      <c r="A1709" s="78"/>
      <c r="B1709" s="79"/>
      <c r="C1709" s="79"/>
      <c r="D1709" s="79"/>
      <c r="E1709" s="79"/>
      <c r="F1709" s="79"/>
      <c r="G1709" s="79"/>
      <c r="H1709" s="79"/>
      <c r="I1709" s="80"/>
    </row>
    <row r="1710" spans="1:9">
      <c r="A1710" s="78"/>
      <c r="B1710" s="79"/>
      <c r="C1710" s="79"/>
      <c r="D1710" s="79"/>
      <c r="E1710" s="79"/>
      <c r="F1710" s="79"/>
      <c r="G1710" s="79"/>
      <c r="H1710" s="79"/>
      <c r="I1710" s="80"/>
    </row>
    <row r="1711" spans="1:9">
      <c r="A1711" s="78"/>
      <c r="B1711" s="79"/>
      <c r="C1711" s="79"/>
      <c r="D1711" s="79"/>
      <c r="E1711" s="79"/>
      <c r="F1711" s="79"/>
      <c r="G1711" s="79"/>
      <c r="H1711" s="79"/>
      <c r="I1711" s="80"/>
    </row>
    <row r="1712" spans="1:9">
      <c r="A1712" s="78"/>
      <c r="B1712" s="79"/>
      <c r="C1712" s="79"/>
      <c r="D1712" s="79"/>
      <c r="E1712" s="79"/>
      <c r="F1712" s="79"/>
      <c r="G1712" s="79"/>
      <c r="H1712" s="79"/>
      <c r="I1712" s="80"/>
    </row>
    <row r="1713" spans="1:9">
      <c r="A1713" s="78"/>
      <c r="B1713" s="79"/>
      <c r="C1713" s="79"/>
      <c r="D1713" s="79"/>
      <c r="E1713" s="79"/>
      <c r="F1713" s="79"/>
      <c r="G1713" s="79"/>
      <c r="H1713" s="79"/>
      <c r="I1713" s="80"/>
    </row>
    <row r="1714" spans="1:9">
      <c r="A1714" s="78"/>
      <c r="B1714" s="79"/>
      <c r="C1714" s="79"/>
      <c r="D1714" s="79"/>
      <c r="E1714" s="79"/>
      <c r="F1714" s="79"/>
      <c r="G1714" s="79"/>
      <c r="H1714" s="79"/>
      <c r="I1714" s="80"/>
    </row>
    <row r="1715" spans="1:9">
      <c r="A1715" s="78"/>
      <c r="B1715" s="79"/>
      <c r="C1715" s="79"/>
      <c r="D1715" s="79"/>
      <c r="E1715" s="79"/>
      <c r="F1715" s="79"/>
      <c r="G1715" s="79"/>
      <c r="H1715" s="79"/>
      <c r="I1715" s="80"/>
    </row>
    <row r="1716" spans="1:9">
      <c r="A1716" s="78"/>
      <c r="B1716" s="79"/>
      <c r="C1716" s="79"/>
      <c r="D1716" s="79"/>
      <c r="E1716" s="79"/>
      <c r="F1716" s="79"/>
      <c r="G1716" s="79"/>
      <c r="H1716" s="79"/>
      <c r="I1716" s="80"/>
    </row>
    <row r="1717" spans="1:9">
      <c r="A1717" s="78"/>
      <c r="B1717" s="79"/>
      <c r="C1717" s="79"/>
      <c r="D1717" s="79"/>
      <c r="E1717" s="79"/>
      <c r="F1717" s="79"/>
      <c r="G1717" s="79"/>
      <c r="H1717" s="79"/>
      <c r="I1717" s="80"/>
    </row>
    <row r="1718" spans="1:9">
      <c r="A1718" s="78"/>
      <c r="B1718" s="79"/>
      <c r="C1718" s="79"/>
      <c r="D1718" s="79"/>
      <c r="E1718" s="79"/>
      <c r="F1718" s="79"/>
      <c r="G1718" s="79"/>
      <c r="H1718" s="79"/>
      <c r="I1718" s="80"/>
    </row>
    <row r="1719" spans="1:9">
      <c r="A1719" s="78"/>
      <c r="B1719" s="79"/>
      <c r="C1719" s="79"/>
      <c r="D1719" s="79"/>
      <c r="E1719" s="79"/>
      <c r="F1719" s="79"/>
      <c r="G1719" s="79"/>
      <c r="H1719" s="79"/>
      <c r="I1719" s="80"/>
    </row>
    <row r="1720" spans="1:9">
      <c r="A1720" s="78"/>
      <c r="B1720" s="79"/>
      <c r="C1720" s="79"/>
      <c r="D1720" s="79"/>
      <c r="E1720" s="79"/>
      <c r="F1720" s="79"/>
      <c r="G1720" s="79"/>
      <c r="H1720" s="79"/>
      <c r="I1720" s="80"/>
    </row>
    <row r="1721" spans="1:9">
      <c r="A1721" s="78"/>
      <c r="B1721" s="79"/>
      <c r="C1721" s="79"/>
      <c r="D1721" s="79"/>
      <c r="E1721" s="79"/>
      <c r="F1721" s="79"/>
      <c r="G1721" s="79"/>
      <c r="H1721" s="79"/>
      <c r="I1721" s="80"/>
    </row>
    <row r="1722" spans="1:9">
      <c r="A1722" s="78"/>
      <c r="B1722" s="79"/>
      <c r="C1722" s="79"/>
      <c r="D1722" s="79"/>
      <c r="E1722" s="79"/>
      <c r="F1722" s="79"/>
      <c r="G1722" s="79"/>
      <c r="H1722" s="79"/>
      <c r="I1722" s="80"/>
    </row>
    <row r="1723" spans="1:9">
      <c r="A1723" s="78"/>
      <c r="B1723" s="79"/>
      <c r="C1723" s="79"/>
      <c r="D1723" s="79"/>
      <c r="E1723" s="79"/>
      <c r="F1723" s="79"/>
      <c r="G1723" s="79"/>
      <c r="H1723" s="79"/>
      <c r="I1723" s="80"/>
    </row>
    <row r="1724" spans="1:9">
      <c r="A1724" s="78"/>
      <c r="B1724" s="79"/>
      <c r="C1724" s="79"/>
      <c r="D1724" s="79"/>
      <c r="E1724" s="79"/>
      <c r="F1724" s="79"/>
      <c r="G1724" s="79"/>
      <c r="H1724" s="79"/>
      <c r="I1724" s="80"/>
    </row>
    <row r="1725" spans="1:9">
      <c r="A1725" s="78"/>
      <c r="B1725" s="79"/>
      <c r="C1725" s="79"/>
      <c r="D1725" s="79"/>
      <c r="E1725" s="79"/>
      <c r="F1725" s="79"/>
      <c r="G1725" s="79"/>
      <c r="H1725" s="79"/>
      <c r="I1725" s="80"/>
    </row>
    <row r="1726" spans="1:9">
      <c r="A1726" s="78"/>
      <c r="B1726" s="79"/>
      <c r="C1726" s="79"/>
      <c r="D1726" s="79"/>
      <c r="E1726" s="79"/>
      <c r="F1726" s="79"/>
      <c r="G1726" s="79"/>
      <c r="H1726" s="79"/>
      <c r="I1726" s="80"/>
    </row>
    <row r="1727" spans="1:9">
      <c r="A1727" s="78"/>
      <c r="B1727" s="79"/>
      <c r="C1727" s="79"/>
      <c r="D1727" s="79"/>
      <c r="E1727" s="79"/>
      <c r="F1727" s="79"/>
      <c r="G1727" s="79"/>
      <c r="H1727" s="79"/>
      <c r="I1727" s="80"/>
    </row>
    <row r="1728" spans="1:9">
      <c r="A1728" s="78"/>
      <c r="B1728" s="79"/>
      <c r="C1728" s="79"/>
      <c r="D1728" s="79"/>
      <c r="E1728" s="79"/>
      <c r="F1728" s="79"/>
      <c r="G1728" s="79"/>
      <c r="H1728" s="79"/>
      <c r="I1728" s="80"/>
    </row>
    <row r="1729" spans="1:9">
      <c r="A1729" s="78"/>
      <c r="B1729" s="79"/>
      <c r="C1729" s="79"/>
      <c r="D1729" s="79"/>
      <c r="E1729" s="79"/>
      <c r="F1729" s="79"/>
      <c r="G1729" s="79"/>
      <c r="H1729" s="79"/>
      <c r="I1729" s="80"/>
    </row>
    <row r="1730" spans="1:9">
      <c r="A1730" s="78"/>
      <c r="B1730" s="79"/>
      <c r="C1730" s="79"/>
      <c r="D1730" s="79"/>
      <c r="E1730" s="79"/>
      <c r="F1730" s="79"/>
      <c r="G1730" s="79"/>
      <c r="H1730" s="79"/>
      <c r="I1730" s="80"/>
    </row>
    <row r="1731" spans="1:9">
      <c r="A1731" s="78"/>
      <c r="B1731" s="79"/>
      <c r="C1731" s="79"/>
      <c r="D1731" s="79"/>
      <c r="E1731" s="79"/>
      <c r="F1731" s="79"/>
      <c r="G1731" s="79"/>
      <c r="H1731" s="79"/>
      <c r="I1731" s="80"/>
    </row>
    <row r="1732" spans="1:9">
      <c r="A1732" s="78"/>
      <c r="B1732" s="79"/>
      <c r="C1732" s="79"/>
      <c r="D1732" s="79"/>
      <c r="E1732" s="79"/>
      <c r="F1732" s="79"/>
      <c r="G1732" s="79"/>
      <c r="H1732" s="79"/>
      <c r="I1732" s="80"/>
    </row>
    <row r="1733" spans="1:9">
      <c r="A1733" s="78"/>
      <c r="B1733" s="79"/>
      <c r="C1733" s="79"/>
      <c r="D1733" s="79"/>
      <c r="E1733" s="79"/>
      <c r="F1733" s="79"/>
      <c r="G1733" s="79"/>
      <c r="H1733" s="79"/>
      <c r="I1733" s="80"/>
    </row>
    <row r="1734" spans="1:9">
      <c r="A1734" s="78"/>
      <c r="B1734" s="79"/>
      <c r="C1734" s="79"/>
      <c r="D1734" s="79"/>
      <c r="E1734" s="79"/>
      <c r="F1734" s="79"/>
      <c r="G1734" s="79"/>
      <c r="H1734" s="79"/>
      <c r="I1734" s="80"/>
    </row>
    <row r="1735" spans="1:9">
      <c r="A1735" s="78"/>
      <c r="B1735" s="79"/>
      <c r="C1735" s="79"/>
      <c r="D1735" s="79"/>
      <c r="E1735" s="79"/>
      <c r="F1735" s="79"/>
      <c r="G1735" s="79"/>
      <c r="H1735" s="79"/>
      <c r="I1735" s="80"/>
    </row>
    <row r="1736" spans="1:9">
      <c r="A1736" s="78"/>
      <c r="B1736" s="79"/>
      <c r="C1736" s="79"/>
      <c r="D1736" s="79"/>
      <c r="E1736" s="79"/>
      <c r="F1736" s="79"/>
      <c r="G1736" s="79"/>
      <c r="H1736" s="79"/>
      <c r="I1736" s="80"/>
    </row>
    <row r="1737" spans="1:9">
      <c r="A1737" s="78"/>
      <c r="B1737" s="79"/>
      <c r="C1737" s="79"/>
      <c r="D1737" s="79"/>
      <c r="E1737" s="79"/>
      <c r="F1737" s="79"/>
      <c r="G1737" s="79"/>
      <c r="H1737" s="79"/>
      <c r="I1737" s="80"/>
    </row>
    <row r="1738" spans="1:9">
      <c r="A1738" s="78"/>
      <c r="B1738" s="79"/>
      <c r="C1738" s="79"/>
      <c r="D1738" s="79"/>
      <c r="E1738" s="79"/>
      <c r="F1738" s="79"/>
      <c r="G1738" s="79"/>
      <c r="H1738" s="79"/>
      <c r="I1738" s="80"/>
    </row>
    <row r="1739" spans="1:9">
      <c r="A1739" s="78"/>
      <c r="B1739" s="79"/>
      <c r="C1739" s="79"/>
      <c r="D1739" s="79"/>
      <c r="E1739" s="79"/>
      <c r="F1739" s="79"/>
      <c r="G1739" s="79"/>
      <c r="H1739" s="79"/>
      <c r="I1739" s="80"/>
    </row>
    <row r="1740" spans="1:9">
      <c r="A1740" s="78"/>
      <c r="B1740" s="79"/>
      <c r="C1740" s="79"/>
      <c r="D1740" s="79"/>
      <c r="E1740" s="79"/>
      <c r="F1740" s="79"/>
      <c r="G1740" s="79"/>
      <c r="H1740" s="79"/>
      <c r="I1740" s="80"/>
    </row>
    <row r="1741" spans="1:9">
      <c r="A1741" s="78"/>
      <c r="B1741" s="79"/>
      <c r="C1741" s="79"/>
      <c r="D1741" s="79"/>
      <c r="E1741" s="79"/>
      <c r="F1741" s="79"/>
      <c r="G1741" s="79"/>
      <c r="H1741" s="79"/>
      <c r="I1741" s="80"/>
    </row>
    <row r="1742" spans="1:9">
      <c r="A1742" s="78"/>
      <c r="B1742" s="79"/>
      <c r="C1742" s="79"/>
      <c r="D1742" s="79"/>
      <c r="E1742" s="79"/>
      <c r="F1742" s="79"/>
      <c r="G1742" s="79"/>
      <c r="H1742" s="79"/>
      <c r="I1742" s="80"/>
    </row>
    <row r="1743" spans="1:9">
      <c r="A1743" s="78"/>
      <c r="B1743" s="79"/>
      <c r="C1743" s="79"/>
      <c r="D1743" s="79"/>
      <c r="E1743" s="79"/>
      <c r="F1743" s="79"/>
      <c r="G1743" s="79"/>
      <c r="H1743" s="79"/>
      <c r="I1743" s="80"/>
    </row>
    <row r="1744" spans="1:9">
      <c r="A1744" s="78"/>
      <c r="B1744" s="79"/>
      <c r="C1744" s="79"/>
      <c r="D1744" s="79"/>
      <c r="E1744" s="79"/>
      <c r="F1744" s="79"/>
      <c r="G1744" s="79"/>
      <c r="H1744" s="79"/>
      <c r="I1744" s="80"/>
    </row>
    <row r="1745" spans="1:9">
      <c r="A1745" s="78"/>
      <c r="B1745" s="79"/>
      <c r="C1745" s="79"/>
      <c r="D1745" s="79"/>
      <c r="E1745" s="79"/>
      <c r="F1745" s="79"/>
      <c r="G1745" s="79"/>
      <c r="H1745" s="79"/>
      <c r="I1745" s="80"/>
    </row>
    <row r="1746" spans="1:9">
      <c r="A1746" s="78"/>
      <c r="B1746" s="79"/>
      <c r="C1746" s="79"/>
      <c r="D1746" s="79"/>
      <c r="E1746" s="79"/>
      <c r="F1746" s="79"/>
      <c r="G1746" s="79"/>
      <c r="H1746" s="79"/>
      <c r="I1746" s="80"/>
    </row>
    <row r="1747" spans="1:9">
      <c r="A1747" s="78"/>
      <c r="B1747" s="79"/>
      <c r="C1747" s="79"/>
      <c r="D1747" s="79"/>
      <c r="E1747" s="79"/>
      <c r="F1747" s="79"/>
      <c r="G1747" s="79"/>
      <c r="H1747" s="79"/>
      <c r="I1747" s="80"/>
    </row>
    <row r="1748" spans="1:9">
      <c r="A1748" s="78"/>
      <c r="B1748" s="79"/>
      <c r="C1748" s="79"/>
      <c r="D1748" s="79"/>
      <c r="E1748" s="79"/>
      <c r="F1748" s="79"/>
      <c r="G1748" s="79"/>
      <c r="H1748" s="79"/>
      <c r="I1748" s="80"/>
    </row>
    <row r="1749" spans="1:9">
      <c r="A1749" s="78"/>
      <c r="B1749" s="79"/>
      <c r="C1749" s="79"/>
      <c r="D1749" s="79"/>
      <c r="E1749" s="79"/>
      <c r="F1749" s="79"/>
      <c r="G1749" s="79"/>
      <c r="H1749" s="79"/>
      <c r="I1749" s="80"/>
    </row>
    <row r="1750" spans="1:9">
      <c r="A1750" s="78"/>
      <c r="B1750" s="79"/>
      <c r="C1750" s="79"/>
      <c r="D1750" s="79"/>
      <c r="E1750" s="79"/>
      <c r="F1750" s="79"/>
      <c r="G1750" s="79"/>
      <c r="H1750" s="79"/>
      <c r="I1750" s="80"/>
    </row>
    <row r="1751" spans="1:9">
      <c r="A1751" s="78"/>
      <c r="B1751" s="79"/>
      <c r="C1751" s="79"/>
      <c r="D1751" s="79"/>
      <c r="E1751" s="79"/>
      <c r="F1751" s="79"/>
      <c r="G1751" s="79"/>
      <c r="H1751" s="79"/>
      <c r="I1751" s="80"/>
    </row>
    <row r="1752" spans="1:9">
      <c r="A1752" s="78"/>
      <c r="B1752" s="79"/>
      <c r="C1752" s="79"/>
      <c r="D1752" s="79"/>
      <c r="E1752" s="79"/>
      <c r="F1752" s="79"/>
      <c r="G1752" s="79"/>
      <c r="H1752" s="79"/>
      <c r="I1752" s="80"/>
    </row>
    <row r="1753" spans="1:9">
      <c r="A1753" s="78"/>
      <c r="B1753" s="79"/>
      <c r="C1753" s="79"/>
      <c r="D1753" s="79"/>
      <c r="E1753" s="79"/>
      <c r="F1753" s="79"/>
      <c r="G1753" s="79"/>
      <c r="H1753" s="79"/>
      <c r="I1753" s="80"/>
    </row>
    <row r="1754" spans="1:9">
      <c r="A1754" s="78"/>
      <c r="B1754" s="79"/>
      <c r="C1754" s="79"/>
      <c r="D1754" s="79"/>
      <c r="E1754" s="79"/>
      <c r="F1754" s="79"/>
      <c r="G1754" s="79"/>
      <c r="H1754" s="79"/>
      <c r="I1754" s="80"/>
    </row>
    <row r="1755" spans="1:9">
      <c r="A1755" s="78"/>
      <c r="B1755" s="79"/>
      <c r="C1755" s="79"/>
      <c r="D1755" s="79"/>
      <c r="E1755" s="79"/>
      <c r="F1755" s="79"/>
      <c r="G1755" s="79"/>
      <c r="H1755" s="79"/>
      <c r="I1755" s="80"/>
    </row>
    <row r="1756" spans="1:9">
      <c r="A1756" s="78"/>
      <c r="B1756" s="79"/>
      <c r="C1756" s="79"/>
      <c r="D1756" s="79"/>
      <c r="E1756" s="79"/>
      <c r="F1756" s="79"/>
      <c r="G1756" s="79"/>
      <c r="H1756" s="79"/>
      <c r="I1756" s="80"/>
    </row>
    <row r="1757" spans="1:9">
      <c r="A1757" s="78"/>
      <c r="B1757" s="79"/>
      <c r="C1757" s="79"/>
      <c r="D1757" s="79"/>
      <c r="E1757" s="79"/>
      <c r="F1757" s="79"/>
      <c r="G1757" s="79"/>
      <c r="H1757" s="79"/>
      <c r="I1757" s="80"/>
    </row>
    <row r="1758" spans="1:9">
      <c r="A1758" s="78"/>
      <c r="B1758" s="79"/>
      <c r="C1758" s="79"/>
      <c r="D1758" s="79"/>
      <c r="E1758" s="79"/>
      <c r="F1758" s="79"/>
      <c r="G1758" s="79"/>
      <c r="H1758" s="79"/>
      <c r="I1758" s="80"/>
    </row>
    <row r="1759" spans="1:9">
      <c r="A1759" s="78"/>
      <c r="B1759" s="79"/>
      <c r="C1759" s="79"/>
      <c r="D1759" s="79"/>
      <c r="E1759" s="79"/>
      <c r="F1759" s="79"/>
      <c r="G1759" s="79"/>
      <c r="H1759" s="79"/>
      <c r="I1759" s="80"/>
    </row>
    <row r="1760" spans="1:9">
      <c r="A1760" s="78"/>
      <c r="B1760" s="79"/>
      <c r="C1760" s="79"/>
      <c r="D1760" s="79"/>
      <c r="E1760" s="79"/>
      <c r="F1760" s="79"/>
      <c r="G1760" s="79"/>
      <c r="H1760" s="79"/>
      <c r="I1760" s="80"/>
    </row>
    <row r="1761" spans="1:9">
      <c r="A1761" s="78"/>
      <c r="B1761" s="79"/>
      <c r="C1761" s="79"/>
      <c r="D1761" s="79"/>
      <c r="E1761" s="79"/>
      <c r="F1761" s="79"/>
      <c r="G1761" s="79"/>
      <c r="H1761" s="79"/>
      <c r="I1761" s="80"/>
    </row>
    <row r="1762" spans="1:9">
      <c r="A1762" s="78"/>
      <c r="B1762" s="79"/>
      <c r="C1762" s="79"/>
      <c r="D1762" s="79"/>
      <c r="E1762" s="79"/>
      <c r="F1762" s="79"/>
      <c r="G1762" s="79"/>
      <c r="H1762" s="79"/>
      <c r="I1762" s="80"/>
    </row>
    <row r="1763" spans="1:9">
      <c r="A1763" s="78"/>
      <c r="B1763" s="79"/>
      <c r="C1763" s="79"/>
      <c r="D1763" s="79"/>
      <c r="E1763" s="79"/>
      <c r="F1763" s="79"/>
      <c r="G1763" s="79"/>
      <c r="H1763" s="79"/>
      <c r="I1763" s="80"/>
    </row>
    <row r="1764" spans="1:9">
      <c r="A1764" s="78"/>
      <c r="B1764" s="79"/>
      <c r="C1764" s="79"/>
      <c r="D1764" s="79"/>
      <c r="E1764" s="79"/>
      <c r="F1764" s="79"/>
      <c r="G1764" s="79"/>
      <c r="H1764" s="79"/>
      <c r="I1764" s="80"/>
    </row>
    <row r="1765" spans="1:9">
      <c r="A1765" s="78"/>
      <c r="B1765" s="79"/>
      <c r="C1765" s="79"/>
      <c r="D1765" s="79"/>
      <c r="E1765" s="79"/>
      <c r="F1765" s="79"/>
      <c r="G1765" s="79"/>
      <c r="H1765" s="79"/>
      <c r="I1765" s="80"/>
    </row>
    <row r="1766" spans="1:9">
      <c r="A1766" s="78"/>
      <c r="B1766" s="79"/>
      <c r="C1766" s="79"/>
      <c r="D1766" s="79"/>
      <c r="E1766" s="79"/>
      <c r="F1766" s="79"/>
      <c r="G1766" s="79"/>
      <c r="H1766" s="79"/>
      <c r="I1766" s="80"/>
    </row>
    <row r="1767" spans="1:9">
      <c r="A1767" s="78"/>
      <c r="B1767" s="79"/>
      <c r="C1767" s="79"/>
      <c r="D1767" s="79"/>
      <c r="E1767" s="79"/>
      <c r="F1767" s="79"/>
      <c r="G1767" s="79"/>
      <c r="H1767" s="79"/>
      <c r="I1767" s="80"/>
    </row>
    <row r="1768" spans="1:9">
      <c r="A1768" s="78"/>
      <c r="B1768" s="79"/>
      <c r="C1768" s="79"/>
      <c r="D1768" s="79"/>
      <c r="E1768" s="79"/>
      <c r="F1768" s="79"/>
      <c r="G1768" s="79"/>
      <c r="H1768" s="79"/>
      <c r="I1768" s="80"/>
    </row>
    <row r="1769" spans="1:9">
      <c r="A1769" s="78"/>
      <c r="B1769" s="79"/>
      <c r="C1769" s="79"/>
      <c r="D1769" s="79"/>
      <c r="E1769" s="79"/>
      <c r="F1769" s="79"/>
      <c r="G1769" s="79"/>
      <c r="H1769" s="79"/>
      <c r="I1769" s="80"/>
    </row>
    <row r="1770" spans="1:9">
      <c r="A1770" s="78"/>
      <c r="B1770" s="79"/>
      <c r="C1770" s="79"/>
      <c r="D1770" s="79"/>
      <c r="E1770" s="79"/>
      <c r="F1770" s="79"/>
      <c r="G1770" s="79"/>
      <c r="H1770" s="79"/>
      <c r="I1770" s="80"/>
    </row>
    <row r="1771" spans="1:9">
      <c r="A1771" s="78"/>
      <c r="B1771" s="79"/>
      <c r="C1771" s="79"/>
      <c r="D1771" s="79"/>
      <c r="E1771" s="79"/>
      <c r="F1771" s="79"/>
      <c r="G1771" s="79"/>
      <c r="H1771" s="79"/>
      <c r="I1771" s="80"/>
    </row>
    <row r="1772" spans="1:9">
      <c r="A1772" s="78"/>
      <c r="B1772" s="79"/>
      <c r="C1772" s="79"/>
      <c r="D1772" s="79"/>
      <c r="E1772" s="79"/>
      <c r="F1772" s="79"/>
      <c r="G1772" s="79"/>
      <c r="H1772" s="79"/>
      <c r="I1772" s="80"/>
    </row>
    <row r="1773" spans="1:9">
      <c r="A1773" s="78"/>
      <c r="B1773" s="79"/>
      <c r="C1773" s="79"/>
      <c r="D1773" s="79"/>
      <c r="E1773" s="79"/>
      <c r="F1773" s="79"/>
      <c r="G1773" s="79"/>
      <c r="H1773" s="79"/>
      <c r="I1773" s="80"/>
    </row>
    <row r="1774" spans="1:9">
      <c r="A1774" s="78"/>
      <c r="B1774" s="79"/>
      <c r="C1774" s="79"/>
      <c r="D1774" s="79"/>
      <c r="E1774" s="79"/>
      <c r="F1774" s="79"/>
      <c r="G1774" s="79"/>
      <c r="H1774" s="79"/>
      <c r="I1774" s="80"/>
    </row>
    <row r="1775" spans="1:9">
      <c r="A1775" s="78"/>
      <c r="B1775" s="79"/>
      <c r="C1775" s="79"/>
      <c r="D1775" s="79"/>
      <c r="E1775" s="79"/>
      <c r="F1775" s="79"/>
      <c r="G1775" s="79"/>
      <c r="H1775" s="79"/>
      <c r="I1775" s="80"/>
    </row>
    <row r="1776" spans="1:9">
      <c r="A1776" s="78"/>
      <c r="B1776" s="79"/>
      <c r="C1776" s="79"/>
      <c r="D1776" s="79"/>
      <c r="E1776" s="79"/>
      <c r="F1776" s="79"/>
      <c r="G1776" s="79"/>
      <c r="H1776" s="79"/>
      <c r="I1776" s="80"/>
    </row>
    <row r="1777" spans="1:9">
      <c r="A1777" s="78"/>
      <c r="B1777" s="79"/>
      <c r="C1777" s="79"/>
      <c r="D1777" s="79"/>
      <c r="E1777" s="79"/>
      <c r="F1777" s="79"/>
      <c r="G1777" s="79"/>
      <c r="H1777" s="79"/>
      <c r="I1777" s="80"/>
    </row>
    <row r="1778" spans="1:9">
      <c r="A1778" s="78"/>
      <c r="B1778" s="79"/>
      <c r="C1778" s="79"/>
      <c r="D1778" s="79"/>
      <c r="E1778" s="79"/>
      <c r="F1778" s="79"/>
      <c r="G1778" s="79"/>
      <c r="H1778" s="79"/>
      <c r="I1778" s="80"/>
    </row>
    <row r="1779" spans="1:9">
      <c r="A1779" s="78"/>
      <c r="B1779" s="79"/>
      <c r="C1779" s="79"/>
      <c r="D1779" s="79"/>
      <c r="E1779" s="79"/>
      <c r="F1779" s="79"/>
      <c r="G1779" s="79"/>
      <c r="H1779" s="79"/>
      <c r="I1779" s="80"/>
    </row>
    <row r="1780" spans="1:9">
      <c r="A1780" s="78"/>
      <c r="B1780" s="79"/>
      <c r="C1780" s="79"/>
      <c r="D1780" s="79"/>
      <c r="E1780" s="79"/>
      <c r="F1780" s="79"/>
      <c r="G1780" s="79"/>
      <c r="H1780" s="79"/>
      <c r="I1780" s="80"/>
    </row>
    <row r="1781" spans="1:9">
      <c r="A1781" s="78"/>
      <c r="B1781" s="79"/>
      <c r="C1781" s="79"/>
      <c r="D1781" s="79"/>
      <c r="E1781" s="79"/>
      <c r="F1781" s="79"/>
      <c r="G1781" s="79"/>
      <c r="H1781" s="79"/>
      <c r="I1781" s="80"/>
    </row>
    <row r="1782" spans="1:9">
      <c r="A1782" s="78"/>
      <c r="B1782" s="79"/>
      <c r="C1782" s="79"/>
      <c r="D1782" s="79"/>
      <c r="E1782" s="79"/>
      <c r="F1782" s="79"/>
      <c r="G1782" s="79"/>
      <c r="H1782" s="79"/>
      <c r="I1782" s="80"/>
    </row>
    <row r="1783" spans="1:9">
      <c r="A1783" s="78"/>
      <c r="B1783" s="79"/>
      <c r="C1783" s="79"/>
      <c r="D1783" s="79"/>
      <c r="E1783" s="79"/>
      <c r="F1783" s="79"/>
      <c r="G1783" s="79"/>
      <c r="H1783" s="79"/>
      <c r="I1783" s="80"/>
    </row>
    <row r="1784" spans="1:9">
      <c r="A1784" s="78"/>
      <c r="B1784" s="79"/>
      <c r="C1784" s="79"/>
      <c r="D1784" s="79"/>
      <c r="E1784" s="79"/>
      <c r="F1784" s="79"/>
      <c r="G1784" s="79"/>
      <c r="H1784" s="79"/>
      <c r="I1784" s="80"/>
    </row>
    <row r="1785" spans="1:9">
      <c r="A1785" s="78"/>
      <c r="B1785" s="79"/>
      <c r="C1785" s="79"/>
      <c r="D1785" s="79"/>
      <c r="E1785" s="79"/>
      <c r="F1785" s="79"/>
      <c r="G1785" s="79"/>
      <c r="H1785" s="79"/>
      <c r="I1785" s="80"/>
    </row>
    <row r="1786" spans="1:9">
      <c r="A1786" s="78"/>
      <c r="B1786" s="79"/>
      <c r="C1786" s="79"/>
      <c r="D1786" s="79"/>
      <c r="E1786" s="79"/>
      <c r="F1786" s="79"/>
      <c r="G1786" s="79"/>
      <c r="H1786" s="79"/>
      <c r="I1786" s="80"/>
    </row>
    <row r="1787" spans="1:9">
      <c r="A1787" s="78"/>
      <c r="B1787" s="79"/>
      <c r="C1787" s="79"/>
      <c r="D1787" s="79"/>
      <c r="E1787" s="79"/>
      <c r="F1787" s="79"/>
      <c r="G1787" s="79"/>
      <c r="H1787" s="79"/>
      <c r="I1787" s="80"/>
    </row>
    <row r="1788" spans="1:9">
      <c r="A1788" s="78"/>
      <c r="B1788" s="79"/>
      <c r="C1788" s="79"/>
      <c r="D1788" s="79"/>
      <c r="E1788" s="79"/>
      <c r="F1788" s="79"/>
      <c r="G1788" s="79"/>
      <c r="H1788" s="79"/>
      <c r="I1788" s="80"/>
    </row>
    <row r="1789" spans="1:9">
      <c r="A1789" s="78"/>
      <c r="B1789" s="79"/>
      <c r="C1789" s="79"/>
      <c r="D1789" s="79"/>
      <c r="E1789" s="79"/>
      <c r="F1789" s="79"/>
      <c r="G1789" s="79"/>
      <c r="H1789" s="79"/>
      <c r="I1789" s="80"/>
    </row>
    <row r="1790" spans="1:9">
      <c r="A1790" s="78"/>
      <c r="B1790" s="79"/>
      <c r="C1790" s="79"/>
      <c r="D1790" s="79"/>
      <c r="E1790" s="79"/>
      <c r="F1790" s="79"/>
      <c r="G1790" s="79"/>
      <c r="H1790" s="79"/>
      <c r="I1790" s="80"/>
    </row>
    <row r="1791" spans="1:9">
      <c r="A1791" s="78"/>
      <c r="B1791" s="79"/>
      <c r="C1791" s="79"/>
      <c r="D1791" s="79"/>
      <c r="E1791" s="79"/>
      <c r="F1791" s="79"/>
      <c r="G1791" s="79"/>
      <c r="H1791" s="79"/>
      <c r="I1791" s="80"/>
    </row>
    <row r="1792" spans="1:9">
      <c r="A1792" s="78"/>
      <c r="B1792" s="79"/>
      <c r="C1792" s="79"/>
      <c r="D1792" s="79"/>
      <c r="E1792" s="79"/>
      <c r="F1792" s="79"/>
      <c r="G1792" s="79"/>
      <c r="H1792" s="79"/>
      <c r="I1792" s="80"/>
    </row>
    <row r="1793" spans="1:9">
      <c r="A1793" s="78"/>
      <c r="B1793" s="79"/>
      <c r="C1793" s="79"/>
      <c r="D1793" s="79"/>
      <c r="E1793" s="79"/>
      <c r="F1793" s="79"/>
      <c r="G1793" s="79"/>
      <c r="H1793" s="79"/>
      <c r="I1793" s="80"/>
    </row>
    <row r="1794" spans="1:9">
      <c r="A1794" s="78"/>
      <c r="B1794" s="79"/>
      <c r="C1794" s="79"/>
      <c r="D1794" s="79"/>
      <c r="E1794" s="79"/>
      <c r="F1794" s="79"/>
      <c r="G1794" s="79"/>
      <c r="H1794" s="79"/>
      <c r="I1794" s="80"/>
    </row>
    <row r="1795" spans="1:9">
      <c r="A1795" s="78"/>
      <c r="B1795" s="79"/>
      <c r="C1795" s="79"/>
      <c r="D1795" s="79"/>
      <c r="E1795" s="79"/>
      <c r="F1795" s="79"/>
      <c r="G1795" s="79"/>
      <c r="H1795" s="79"/>
      <c r="I1795" s="80"/>
    </row>
    <row r="1796" spans="1:9">
      <c r="A1796" s="78"/>
      <c r="B1796" s="79"/>
      <c r="C1796" s="79"/>
      <c r="D1796" s="79"/>
      <c r="E1796" s="79"/>
      <c r="F1796" s="79"/>
      <c r="G1796" s="79"/>
      <c r="H1796" s="79"/>
      <c r="I1796" s="80"/>
    </row>
    <row r="1797" spans="1:9">
      <c r="A1797" s="78"/>
      <c r="B1797" s="79"/>
      <c r="C1797" s="79"/>
      <c r="D1797" s="79"/>
      <c r="E1797" s="79"/>
      <c r="F1797" s="79"/>
      <c r="G1797" s="79"/>
      <c r="H1797" s="79"/>
      <c r="I1797" s="80"/>
    </row>
    <row r="1798" spans="1:9">
      <c r="A1798" s="78"/>
      <c r="B1798" s="79"/>
      <c r="C1798" s="79"/>
      <c r="D1798" s="79"/>
      <c r="E1798" s="79"/>
      <c r="F1798" s="79"/>
      <c r="G1798" s="79"/>
      <c r="H1798" s="79"/>
      <c r="I1798" s="80"/>
    </row>
    <row r="1799" spans="1:9">
      <c r="A1799" s="78"/>
      <c r="B1799" s="79"/>
      <c r="C1799" s="79"/>
      <c r="D1799" s="79"/>
      <c r="E1799" s="79"/>
      <c r="F1799" s="79"/>
      <c r="G1799" s="79"/>
      <c r="H1799" s="79"/>
      <c r="I1799" s="80"/>
    </row>
    <row r="1800" spans="1:9">
      <c r="A1800" s="78"/>
      <c r="B1800" s="79"/>
      <c r="C1800" s="79"/>
      <c r="D1800" s="79"/>
      <c r="E1800" s="79"/>
      <c r="F1800" s="79"/>
      <c r="G1800" s="79"/>
      <c r="H1800" s="79"/>
      <c r="I1800" s="80"/>
    </row>
    <row r="1801" spans="1:9">
      <c r="A1801" s="78"/>
      <c r="B1801" s="79"/>
      <c r="C1801" s="79"/>
      <c r="D1801" s="79"/>
      <c r="E1801" s="79"/>
      <c r="F1801" s="79"/>
      <c r="G1801" s="79"/>
      <c r="H1801" s="79"/>
      <c r="I1801" s="80"/>
    </row>
    <row r="1802" spans="1:9">
      <c r="A1802" s="78"/>
      <c r="B1802" s="79"/>
      <c r="C1802" s="79"/>
      <c r="D1802" s="79"/>
      <c r="E1802" s="79"/>
      <c r="F1802" s="79"/>
      <c r="G1802" s="79"/>
      <c r="H1802" s="79"/>
      <c r="I1802" s="80"/>
    </row>
    <row r="1803" spans="1:9">
      <c r="A1803" s="78"/>
      <c r="B1803" s="79"/>
      <c r="C1803" s="79"/>
      <c r="D1803" s="79"/>
      <c r="E1803" s="79"/>
      <c r="F1803" s="79"/>
      <c r="G1803" s="79"/>
      <c r="H1803" s="79"/>
      <c r="I1803" s="80"/>
    </row>
    <row r="1804" spans="1:9">
      <c r="A1804" s="78"/>
      <c r="B1804" s="79"/>
      <c r="C1804" s="79"/>
      <c r="D1804" s="79"/>
      <c r="E1804" s="79"/>
      <c r="F1804" s="79"/>
      <c r="G1804" s="79"/>
      <c r="H1804" s="79"/>
      <c r="I1804" s="80"/>
    </row>
    <row r="1805" spans="1:9">
      <c r="A1805" s="78"/>
      <c r="B1805" s="79"/>
      <c r="C1805" s="79"/>
      <c r="D1805" s="79"/>
      <c r="E1805" s="79"/>
      <c r="F1805" s="79"/>
      <c r="G1805" s="79"/>
      <c r="H1805" s="79"/>
      <c r="I1805" s="80"/>
    </row>
    <row r="1806" spans="1:9">
      <c r="A1806" s="78"/>
      <c r="B1806" s="79"/>
      <c r="C1806" s="79"/>
      <c r="D1806" s="79"/>
      <c r="E1806" s="79"/>
      <c r="F1806" s="79"/>
      <c r="G1806" s="79"/>
      <c r="H1806" s="79"/>
      <c r="I1806" s="80"/>
    </row>
    <row r="1807" spans="1:9">
      <c r="A1807" s="78"/>
      <c r="B1807" s="79"/>
      <c r="C1807" s="79"/>
      <c r="D1807" s="79"/>
      <c r="E1807" s="79"/>
      <c r="F1807" s="79"/>
      <c r="G1807" s="79"/>
      <c r="H1807" s="79"/>
      <c r="I1807" s="80"/>
    </row>
    <row r="1808" spans="1:9">
      <c r="A1808" s="78"/>
      <c r="B1808" s="79"/>
      <c r="C1808" s="79"/>
      <c r="D1808" s="79"/>
      <c r="E1808" s="79"/>
      <c r="F1808" s="79"/>
      <c r="G1808" s="79"/>
      <c r="H1808" s="79"/>
      <c r="I1808" s="80"/>
    </row>
    <row r="1809" spans="1:9">
      <c r="A1809" s="78"/>
      <c r="B1809" s="79"/>
      <c r="C1809" s="79"/>
      <c r="D1809" s="79"/>
      <c r="E1809" s="79"/>
      <c r="F1809" s="79"/>
      <c r="G1809" s="79"/>
      <c r="H1809" s="79"/>
      <c r="I1809" s="80"/>
    </row>
    <row r="1810" spans="1:9">
      <c r="A1810" s="78"/>
      <c r="B1810" s="79"/>
      <c r="C1810" s="79"/>
      <c r="D1810" s="79"/>
      <c r="E1810" s="79"/>
      <c r="F1810" s="79"/>
      <c r="G1810" s="79"/>
      <c r="H1810" s="79"/>
      <c r="I1810" s="80"/>
    </row>
    <row r="1811" spans="1:9">
      <c r="A1811" s="78"/>
      <c r="B1811" s="79"/>
      <c r="C1811" s="79"/>
      <c r="D1811" s="79"/>
      <c r="E1811" s="79"/>
      <c r="F1811" s="79"/>
      <c r="G1811" s="79"/>
      <c r="H1811" s="79"/>
      <c r="I1811" s="80"/>
    </row>
    <row r="1812" spans="1:9">
      <c r="A1812" s="78"/>
      <c r="B1812" s="79"/>
      <c r="C1812" s="79"/>
      <c r="D1812" s="79"/>
      <c r="E1812" s="79"/>
      <c r="F1812" s="79"/>
      <c r="G1812" s="79"/>
      <c r="H1812" s="79"/>
      <c r="I1812" s="80"/>
    </row>
    <row r="1813" spans="1:9">
      <c r="A1813" s="78"/>
      <c r="B1813" s="79"/>
      <c r="C1813" s="79"/>
      <c r="D1813" s="79"/>
      <c r="E1813" s="79"/>
      <c r="F1813" s="79"/>
      <c r="G1813" s="79"/>
      <c r="H1813" s="79"/>
      <c r="I1813" s="80"/>
    </row>
    <row r="1814" spans="1:9">
      <c r="A1814" s="78"/>
      <c r="B1814" s="79"/>
      <c r="C1814" s="79"/>
      <c r="D1814" s="79"/>
      <c r="E1814" s="79"/>
      <c r="F1814" s="79"/>
      <c r="G1814" s="79"/>
      <c r="H1814" s="79"/>
      <c r="I1814" s="80"/>
    </row>
    <row r="1815" spans="1:9">
      <c r="A1815" s="78"/>
      <c r="B1815" s="79"/>
      <c r="C1815" s="79"/>
      <c r="D1815" s="79"/>
      <c r="E1815" s="79"/>
      <c r="F1815" s="79"/>
      <c r="G1815" s="79"/>
      <c r="H1815" s="79"/>
      <c r="I1815" s="80"/>
    </row>
    <row r="1816" spans="1:9">
      <c r="A1816" s="78"/>
      <c r="B1816" s="79"/>
      <c r="C1816" s="79"/>
      <c r="D1816" s="79"/>
      <c r="E1816" s="79"/>
      <c r="F1816" s="79"/>
      <c r="G1816" s="79"/>
      <c r="H1816" s="79"/>
      <c r="I1816" s="80"/>
    </row>
    <row r="1817" spans="1:9">
      <c r="A1817" s="78"/>
      <c r="B1817" s="79"/>
      <c r="C1817" s="79"/>
      <c r="D1817" s="79"/>
      <c r="E1817" s="79"/>
      <c r="F1817" s="79"/>
      <c r="G1817" s="79"/>
      <c r="H1817" s="79"/>
      <c r="I1817" s="80"/>
    </row>
    <row r="1818" spans="1:9">
      <c r="A1818" s="78"/>
      <c r="B1818" s="79"/>
      <c r="C1818" s="79"/>
      <c r="D1818" s="79"/>
      <c r="E1818" s="79"/>
      <c r="F1818" s="79"/>
      <c r="G1818" s="79"/>
      <c r="H1818" s="79"/>
      <c r="I1818" s="80"/>
    </row>
    <row r="1819" spans="1:9">
      <c r="A1819" s="78"/>
      <c r="B1819" s="79"/>
      <c r="C1819" s="79"/>
      <c r="D1819" s="79"/>
      <c r="E1819" s="79"/>
      <c r="F1819" s="79"/>
      <c r="G1819" s="79"/>
      <c r="H1819" s="79"/>
      <c r="I1819" s="80"/>
    </row>
    <row r="1820" spans="1:9">
      <c r="A1820" s="78"/>
      <c r="B1820" s="79"/>
      <c r="C1820" s="79"/>
      <c r="D1820" s="79"/>
      <c r="E1820" s="79"/>
      <c r="F1820" s="79"/>
      <c r="G1820" s="79"/>
      <c r="H1820" s="79"/>
      <c r="I1820" s="80"/>
    </row>
    <row r="1821" spans="1:9">
      <c r="A1821" s="78"/>
      <c r="B1821" s="79"/>
      <c r="C1821" s="79"/>
      <c r="D1821" s="79"/>
      <c r="E1821" s="79"/>
      <c r="F1821" s="79"/>
      <c r="G1821" s="79"/>
      <c r="H1821" s="79"/>
      <c r="I1821" s="80"/>
    </row>
    <row r="1822" spans="1:9">
      <c r="A1822" s="78"/>
      <c r="B1822" s="79"/>
      <c r="C1822" s="79"/>
      <c r="D1822" s="79"/>
      <c r="E1822" s="79"/>
      <c r="F1822" s="79"/>
      <c r="G1822" s="79"/>
      <c r="H1822" s="79"/>
      <c r="I1822" s="80"/>
    </row>
    <row r="1823" spans="1:9">
      <c r="A1823" s="78"/>
      <c r="B1823" s="79"/>
      <c r="C1823" s="79"/>
      <c r="D1823" s="79"/>
      <c r="E1823" s="79"/>
      <c r="F1823" s="79"/>
      <c r="G1823" s="79"/>
      <c r="H1823" s="79"/>
      <c r="I1823" s="80"/>
    </row>
    <row r="1824" spans="1:9">
      <c r="A1824" s="78"/>
      <c r="B1824" s="79"/>
      <c r="C1824" s="79"/>
      <c r="D1824" s="79"/>
      <c r="E1824" s="79"/>
      <c r="F1824" s="79"/>
      <c r="G1824" s="79"/>
      <c r="H1824" s="79"/>
      <c r="I1824" s="80"/>
    </row>
    <row r="1825" spans="1:9">
      <c r="A1825" s="78"/>
      <c r="B1825" s="79"/>
      <c r="C1825" s="79"/>
      <c r="D1825" s="79"/>
      <c r="E1825" s="79"/>
      <c r="F1825" s="79"/>
      <c r="G1825" s="79"/>
      <c r="H1825" s="79"/>
      <c r="I1825" s="80"/>
    </row>
    <row r="1826" spans="1:9">
      <c r="A1826" s="78"/>
      <c r="B1826" s="79"/>
      <c r="C1826" s="79"/>
      <c r="D1826" s="79"/>
      <c r="E1826" s="79"/>
      <c r="F1826" s="79"/>
      <c r="G1826" s="79"/>
      <c r="H1826" s="79"/>
      <c r="I1826" s="80"/>
    </row>
    <row r="1827" spans="1:9">
      <c r="A1827" s="78"/>
      <c r="B1827" s="79"/>
      <c r="C1827" s="79"/>
      <c r="D1827" s="79"/>
      <c r="E1827" s="79"/>
      <c r="F1827" s="79"/>
      <c r="G1827" s="79"/>
      <c r="H1827" s="79"/>
      <c r="I1827" s="80"/>
    </row>
    <row r="1828" spans="1:9">
      <c r="A1828" s="78"/>
      <c r="B1828" s="79"/>
      <c r="C1828" s="79"/>
      <c r="D1828" s="79"/>
      <c r="E1828" s="79"/>
      <c r="F1828" s="79"/>
      <c r="G1828" s="79"/>
      <c r="H1828" s="79"/>
      <c r="I1828" s="80"/>
    </row>
    <row r="1829" spans="1:9">
      <c r="A1829" s="78"/>
      <c r="B1829" s="79"/>
      <c r="C1829" s="79"/>
      <c r="D1829" s="79"/>
      <c r="E1829" s="79"/>
      <c r="F1829" s="79"/>
      <c r="G1829" s="79"/>
      <c r="H1829" s="79"/>
      <c r="I1829" s="80"/>
    </row>
    <row r="1830" spans="1:9">
      <c r="A1830" s="78"/>
      <c r="B1830" s="79"/>
      <c r="C1830" s="79"/>
      <c r="D1830" s="79"/>
      <c r="E1830" s="79"/>
      <c r="F1830" s="79"/>
      <c r="G1830" s="79"/>
      <c r="H1830" s="79"/>
      <c r="I1830" s="80"/>
    </row>
    <row r="1831" spans="1:9">
      <c r="A1831" s="78"/>
      <c r="B1831" s="79"/>
      <c r="C1831" s="79"/>
      <c r="D1831" s="79"/>
      <c r="E1831" s="79"/>
      <c r="F1831" s="79"/>
      <c r="G1831" s="79"/>
      <c r="H1831" s="79"/>
      <c r="I1831" s="80"/>
    </row>
    <row r="1832" spans="1:9">
      <c r="A1832" s="78"/>
      <c r="B1832" s="79"/>
      <c r="C1832" s="79"/>
      <c r="D1832" s="79"/>
      <c r="E1832" s="79"/>
      <c r="F1832" s="79"/>
      <c r="G1832" s="79"/>
      <c r="H1832" s="79"/>
      <c r="I1832" s="80"/>
    </row>
    <row r="1833" spans="1:9">
      <c r="A1833" s="78"/>
      <c r="B1833" s="79"/>
      <c r="C1833" s="79"/>
      <c r="D1833" s="79"/>
      <c r="E1833" s="79"/>
      <c r="F1833" s="79"/>
      <c r="G1833" s="79"/>
      <c r="H1833" s="79"/>
      <c r="I1833" s="80"/>
    </row>
    <row r="1834" spans="1:9">
      <c r="A1834" s="78"/>
      <c r="B1834" s="79"/>
      <c r="C1834" s="79"/>
      <c r="D1834" s="79"/>
      <c r="E1834" s="79"/>
      <c r="F1834" s="79"/>
      <c r="G1834" s="79"/>
      <c r="H1834" s="79"/>
      <c r="I1834" s="80"/>
    </row>
    <row r="1835" spans="1:9">
      <c r="A1835" s="78"/>
      <c r="B1835" s="79"/>
      <c r="C1835" s="79"/>
      <c r="D1835" s="79"/>
      <c r="E1835" s="79"/>
      <c r="F1835" s="79"/>
      <c r="G1835" s="79"/>
      <c r="H1835" s="79"/>
      <c r="I1835" s="80"/>
    </row>
    <row r="1836" spans="1:9">
      <c r="A1836" s="78"/>
      <c r="B1836" s="79"/>
      <c r="C1836" s="79"/>
      <c r="D1836" s="79"/>
      <c r="E1836" s="79"/>
      <c r="F1836" s="79"/>
      <c r="G1836" s="79"/>
      <c r="H1836" s="79"/>
      <c r="I1836" s="80"/>
    </row>
    <row r="1837" spans="1:9">
      <c r="A1837" s="78"/>
      <c r="B1837" s="79"/>
      <c r="C1837" s="79"/>
      <c r="D1837" s="79"/>
      <c r="E1837" s="79"/>
      <c r="F1837" s="79"/>
      <c r="G1837" s="79"/>
      <c r="H1837" s="79"/>
      <c r="I1837" s="80"/>
    </row>
    <row r="1838" spans="1:9">
      <c r="A1838" s="78"/>
      <c r="B1838" s="79"/>
      <c r="C1838" s="79"/>
      <c r="D1838" s="79"/>
      <c r="E1838" s="79"/>
      <c r="F1838" s="79"/>
      <c r="G1838" s="79"/>
      <c r="H1838" s="79"/>
      <c r="I1838" s="80"/>
    </row>
    <row r="1839" spans="1:9">
      <c r="A1839" s="78"/>
      <c r="B1839" s="79"/>
      <c r="C1839" s="79"/>
      <c r="D1839" s="79"/>
      <c r="E1839" s="79"/>
      <c r="F1839" s="79"/>
      <c r="G1839" s="79"/>
      <c r="H1839" s="79"/>
      <c r="I1839" s="80"/>
    </row>
    <row r="1840" spans="1:9">
      <c r="A1840" s="78"/>
      <c r="B1840" s="79"/>
      <c r="C1840" s="79"/>
      <c r="D1840" s="79"/>
      <c r="E1840" s="79"/>
      <c r="F1840" s="79"/>
      <c r="G1840" s="79"/>
      <c r="H1840" s="79"/>
      <c r="I1840" s="80"/>
    </row>
    <row r="1841" spans="1:9">
      <c r="A1841" s="78"/>
      <c r="B1841" s="79"/>
      <c r="C1841" s="79"/>
      <c r="D1841" s="79"/>
      <c r="E1841" s="79"/>
      <c r="F1841" s="79"/>
      <c r="G1841" s="79"/>
      <c r="H1841" s="79"/>
      <c r="I1841" s="80"/>
    </row>
    <row r="1842" spans="1:9">
      <c r="A1842" s="78"/>
      <c r="B1842" s="79"/>
      <c r="C1842" s="79"/>
      <c r="D1842" s="79"/>
      <c r="E1842" s="79"/>
      <c r="F1842" s="79"/>
      <c r="G1842" s="79"/>
      <c r="H1842" s="79"/>
      <c r="I1842" s="80"/>
    </row>
    <row r="1843" spans="1:9">
      <c r="A1843" s="78"/>
      <c r="B1843" s="79"/>
      <c r="C1843" s="79"/>
      <c r="D1843" s="79"/>
      <c r="E1843" s="79"/>
      <c r="F1843" s="79"/>
      <c r="G1843" s="79"/>
      <c r="H1843" s="79"/>
      <c r="I1843" s="80"/>
    </row>
    <row r="1844" spans="1:9">
      <c r="A1844" s="78"/>
      <c r="B1844" s="79"/>
      <c r="C1844" s="79"/>
      <c r="D1844" s="79"/>
      <c r="E1844" s="79"/>
      <c r="F1844" s="79"/>
      <c r="G1844" s="79"/>
      <c r="H1844" s="79"/>
      <c r="I1844" s="80"/>
    </row>
    <row r="1845" spans="1:9">
      <c r="A1845" s="78"/>
      <c r="B1845" s="79"/>
      <c r="C1845" s="79"/>
      <c r="D1845" s="79"/>
      <c r="E1845" s="79"/>
      <c r="F1845" s="79"/>
      <c r="G1845" s="79"/>
      <c r="H1845" s="79"/>
      <c r="I1845" s="80"/>
    </row>
    <row r="1846" spans="1:9">
      <c r="A1846" s="78"/>
      <c r="B1846" s="79"/>
      <c r="C1846" s="79"/>
      <c r="D1846" s="79"/>
      <c r="E1846" s="79"/>
      <c r="F1846" s="79"/>
      <c r="G1846" s="79"/>
      <c r="H1846" s="79"/>
      <c r="I1846" s="80"/>
    </row>
    <row r="1847" spans="1:9">
      <c r="A1847" s="78"/>
      <c r="B1847" s="79"/>
      <c r="C1847" s="79"/>
      <c r="D1847" s="79"/>
      <c r="E1847" s="79"/>
      <c r="F1847" s="79"/>
      <c r="G1847" s="79"/>
      <c r="H1847" s="79"/>
      <c r="I1847" s="80"/>
    </row>
    <row r="1848" spans="1:9">
      <c r="A1848" s="78"/>
      <c r="B1848" s="79"/>
      <c r="C1848" s="79"/>
      <c r="D1848" s="79"/>
      <c r="E1848" s="79"/>
      <c r="F1848" s="79"/>
      <c r="G1848" s="79"/>
      <c r="H1848" s="79"/>
      <c r="I1848" s="80"/>
    </row>
    <row r="1849" spans="1:9">
      <c r="A1849" s="78"/>
      <c r="B1849" s="79"/>
      <c r="C1849" s="79"/>
      <c r="D1849" s="79"/>
      <c r="E1849" s="79"/>
      <c r="F1849" s="79"/>
      <c r="G1849" s="79"/>
      <c r="H1849" s="79"/>
      <c r="I1849" s="80"/>
    </row>
    <row r="1850" spans="1:9">
      <c r="A1850" s="78"/>
      <c r="B1850" s="79"/>
      <c r="C1850" s="79"/>
      <c r="D1850" s="79"/>
      <c r="E1850" s="79"/>
      <c r="F1850" s="79"/>
      <c r="G1850" s="79"/>
      <c r="H1850" s="79"/>
      <c r="I1850" s="80"/>
    </row>
    <row r="1851" spans="1:9">
      <c r="A1851" s="78"/>
      <c r="B1851" s="79"/>
      <c r="C1851" s="79"/>
      <c r="D1851" s="79"/>
      <c r="E1851" s="79"/>
      <c r="F1851" s="79"/>
      <c r="G1851" s="79"/>
      <c r="H1851" s="79"/>
      <c r="I1851" s="80"/>
    </row>
    <row r="1852" spans="1:9">
      <c r="A1852" s="78"/>
      <c r="B1852" s="79"/>
      <c r="C1852" s="79"/>
      <c r="D1852" s="79"/>
      <c r="E1852" s="79"/>
      <c r="F1852" s="79"/>
      <c r="G1852" s="79"/>
      <c r="H1852" s="79"/>
      <c r="I1852" s="80"/>
    </row>
    <row r="1853" spans="1:9">
      <c r="A1853" s="78"/>
      <c r="B1853" s="79"/>
      <c r="C1853" s="79"/>
      <c r="D1853" s="79"/>
      <c r="E1853" s="79"/>
      <c r="F1853" s="79"/>
      <c r="G1853" s="79"/>
      <c r="H1853" s="79"/>
      <c r="I1853" s="80"/>
    </row>
    <row r="1854" spans="1:9">
      <c r="A1854" s="78"/>
      <c r="B1854" s="79"/>
      <c r="C1854" s="79"/>
      <c r="D1854" s="79"/>
      <c r="E1854" s="79"/>
      <c r="F1854" s="79"/>
      <c r="G1854" s="79"/>
      <c r="H1854" s="79"/>
      <c r="I1854" s="80"/>
    </row>
    <row r="1855" spans="1:9">
      <c r="A1855" s="78"/>
      <c r="B1855" s="79"/>
      <c r="C1855" s="79"/>
      <c r="D1855" s="79"/>
      <c r="E1855" s="79"/>
      <c r="F1855" s="79"/>
      <c r="G1855" s="79"/>
      <c r="H1855" s="79"/>
      <c r="I1855" s="80"/>
    </row>
    <row r="1856" spans="1:9">
      <c r="A1856" s="78"/>
      <c r="B1856" s="79"/>
      <c r="C1856" s="79"/>
      <c r="D1856" s="79"/>
      <c r="E1856" s="79"/>
      <c r="F1856" s="79"/>
      <c r="G1856" s="79"/>
      <c r="H1856" s="79"/>
      <c r="I1856" s="80"/>
    </row>
    <row r="1857" spans="1:9">
      <c r="A1857" s="78"/>
      <c r="B1857" s="79"/>
      <c r="C1857" s="79"/>
      <c r="D1857" s="79"/>
      <c r="E1857" s="79"/>
      <c r="F1857" s="79"/>
      <c r="G1857" s="79"/>
      <c r="H1857" s="79"/>
      <c r="I1857" s="80"/>
    </row>
    <row r="1858" spans="1:9">
      <c r="A1858" s="78"/>
      <c r="B1858" s="79"/>
      <c r="C1858" s="79"/>
      <c r="D1858" s="79"/>
      <c r="E1858" s="79"/>
      <c r="F1858" s="79"/>
      <c r="G1858" s="79"/>
      <c r="H1858" s="79"/>
      <c r="I1858" s="80"/>
    </row>
    <row r="1859" spans="1:9">
      <c r="A1859" s="78"/>
      <c r="B1859" s="79"/>
      <c r="C1859" s="79"/>
      <c r="D1859" s="79"/>
      <c r="E1859" s="79"/>
      <c r="F1859" s="79"/>
      <c r="G1859" s="79"/>
      <c r="H1859" s="79"/>
      <c r="I1859" s="80"/>
    </row>
    <row r="1860" spans="1:9">
      <c r="A1860" s="78"/>
      <c r="B1860" s="79"/>
      <c r="C1860" s="79"/>
      <c r="D1860" s="79"/>
      <c r="E1860" s="79"/>
      <c r="F1860" s="79"/>
      <c r="G1860" s="79"/>
      <c r="H1860" s="79"/>
      <c r="I1860" s="80"/>
    </row>
    <row r="1861" spans="1:9">
      <c r="A1861" s="78"/>
      <c r="B1861" s="79"/>
      <c r="C1861" s="79"/>
      <c r="D1861" s="79"/>
      <c r="E1861" s="79"/>
      <c r="F1861" s="79"/>
      <c r="G1861" s="79"/>
      <c r="H1861" s="79"/>
      <c r="I1861" s="80"/>
    </row>
    <row r="1862" spans="1:9">
      <c r="A1862" s="78"/>
      <c r="B1862" s="79"/>
      <c r="C1862" s="79"/>
      <c r="D1862" s="79"/>
      <c r="E1862" s="79"/>
      <c r="F1862" s="79"/>
      <c r="G1862" s="79"/>
      <c r="H1862" s="79"/>
      <c r="I1862" s="80"/>
    </row>
    <row r="1863" spans="1:9">
      <c r="A1863" s="78"/>
      <c r="B1863" s="79"/>
      <c r="C1863" s="79"/>
      <c r="D1863" s="79"/>
      <c r="E1863" s="79"/>
      <c r="F1863" s="79"/>
      <c r="G1863" s="79"/>
      <c r="H1863" s="79"/>
      <c r="I1863" s="80"/>
    </row>
    <row r="1864" spans="1:9">
      <c r="A1864" s="78"/>
      <c r="B1864" s="79"/>
      <c r="C1864" s="79"/>
      <c r="D1864" s="79"/>
      <c r="E1864" s="79"/>
      <c r="F1864" s="79"/>
      <c r="G1864" s="79"/>
      <c r="H1864" s="79"/>
      <c r="I1864" s="80"/>
    </row>
    <row r="1865" spans="1:9">
      <c r="A1865" s="78"/>
      <c r="B1865" s="79"/>
      <c r="C1865" s="79"/>
      <c r="D1865" s="79"/>
      <c r="E1865" s="79"/>
      <c r="F1865" s="79"/>
      <c r="G1865" s="79"/>
      <c r="H1865" s="79"/>
      <c r="I1865" s="80"/>
    </row>
    <row r="1866" spans="1:9">
      <c r="A1866" s="78"/>
      <c r="B1866" s="79"/>
      <c r="C1866" s="79"/>
      <c r="D1866" s="79"/>
      <c r="E1866" s="79"/>
      <c r="F1866" s="79"/>
      <c r="G1866" s="79"/>
      <c r="H1866" s="79"/>
      <c r="I1866" s="80"/>
    </row>
    <row r="1867" spans="1:9">
      <c r="A1867" s="78"/>
      <c r="B1867" s="79"/>
      <c r="C1867" s="79"/>
      <c r="D1867" s="79"/>
      <c r="E1867" s="79"/>
      <c r="F1867" s="79"/>
      <c r="G1867" s="79"/>
      <c r="H1867" s="79"/>
      <c r="I1867" s="80"/>
    </row>
    <row r="1868" spans="1:9">
      <c r="A1868" s="78"/>
      <c r="B1868" s="79"/>
      <c r="C1868" s="79"/>
      <c r="D1868" s="79"/>
      <c r="E1868" s="79"/>
      <c r="F1868" s="79"/>
      <c r="G1868" s="79"/>
      <c r="H1868" s="79"/>
      <c r="I1868" s="80"/>
    </row>
    <row r="1869" spans="1:9">
      <c r="A1869" s="78"/>
      <c r="B1869" s="79"/>
      <c r="C1869" s="79"/>
      <c r="D1869" s="79"/>
      <c r="E1869" s="79"/>
      <c r="F1869" s="79"/>
      <c r="G1869" s="79"/>
      <c r="H1869" s="79"/>
      <c r="I1869" s="80"/>
    </row>
    <row r="1870" spans="1:9">
      <c r="A1870" s="78"/>
      <c r="B1870" s="79"/>
      <c r="C1870" s="79"/>
      <c r="D1870" s="79"/>
      <c r="E1870" s="79"/>
      <c r="F1870" s="79"/>
      <c r="G1870" s="79"/>
      <c r="H1870" s="79"/>
      <c r="I1870" s="80"/>
    </row>
    <row r="1871" spans="1:9">
      <c r="A1871" s="78"/>
      <c r="B1871" s="79"/>
      <c r="C1871" s="79"/>
      <c r="D1871" s="79"/>
      <c r="E1871" s="79"/>
      <c r="F1871" s="79"/>
      <c r="G1871" s="79"/>
      <c r="H1871" s="79"/>
      <c r="I1871" s="80"/>
    </row>
    <row r="1872" spans="1:9">
      <c r="A1872" s="78"/>
      <c r="B1872" s="79"/>
      <c r="C1872" s="79"/>
      <c r="D1872" s="79"/>
      <c r="E1872" s="79"/>
      <c r="F1872" s="79"/>
      <c r="G1872" s="79"/>
      <c r="H1872" s="79"/>
      <c r="I1872" s="80"/>
    </row>
    <row r="1873" spans="1:9">
      <c r="A1873" s="78"/>
      <c r="B1873" s="79"/>
      <c r="C1873" s="79"/>
      <c r="D1873" s="79"/>
      <c r="E1873" s="79"/>
      <c r="F1873" s="79"/>
      <c r="G1873" s="79"/>
      <c r="H1873" s="79"/>
      <c r="I1873" s="80"/>
    </row>
    <row r="1874" spans="1:9">
      <c r="A1874" s="78"/>
      <c r="B1874" s="79"/>
      <c r="C1874" s="79"/>
      <c r="D1874" s="79"/>
      <c r="E1874" s="79"/>
      <c r="F1874" s="79"/>
      <c r="G1874" s="79"/>
      <c r="H1874" s="79"/>
      <c r="I1874" s="80"/>
    </row>
    <row r="1875" spans="1:9">
      <c r="A1875" s="78"/>
      <c r="B1875" s="79"/>
      <c r="C1875" s="79"/>
      <c r="D1875" s="79"/>
      <c r="E1875" s="79"/>
      <c r="F1875" s="79"/>
      <c r="G1875" s="79"/>
      <c r="H1875" s="79"/>
      <c r="I1875" s="80"/>
    </row>
    <row r="1876" spans="1:9">
      <c r="A1876" s="78"/>
      <c r="B1876" s="79"/>
      <c r="C1876" s="79"/>
      <c r="D1876" s="79"/>
      <c r="E1876" s="79"/>
      <c r="F1876" s="79"/>
      <c r="G1876" s="79"/>
      <c r="H1876" s="79"/>
      <c r="I1876" s="80"/>
    </row>
    <row r="1877" spans="1:9">
      <c r="A1877" s="78"/>
      <c r="B1877" s="79"/>
      <c r="C1877" s="79"/>
      <c r="D1877" s="79"/>
      <c r="E1877" s="79"/>
      <c r="F1877" s="79"/>
      <c r="G1877" s="79"/>
      <c r="H1877" s="79"/>
      <c r="I1877" s="80"/>
    </row>
    <row r="1878" spans="1:9">
      <c r="A1878" s="78"/>
      <c r="B1878" s="79"/>
      <c r="C1878" s="79"/>
      <c r="D1878" s="79"/>
      <c r="E1878" s="79"/>
      <c r="F1878" s="79"/>
      <c r="G1878" s="79"/>
      <c r="H1878" s="79"/>
      <c r="I1878" s="80"/>
    </row>
    <row r="1879" spans="1:9">
      <c r="A1879" s="78"/>
      <c r="B1879" s="79"/>
      <c r="C1879" s="79"/>
      <c r="D1879" s="79"/>
      <c r="E1879" s="79"/>
      <c r="F1879" s="79"/>
      <c r="G1879" s="79"/>
      <c r="H1879" s="79"/>
      <c r="I1879" s="80"/>
    </row>
    <row r="1880" spans="1:9">
      <c r="A1880" s="78"/>
      <c r="B1880" s="79"/>
      <c r="C1880" s="79"/>
      <c r="D1880" s="79"/>
      <c r="E1880" s="79"/>
      <c r="F1880" s="79"/>
      <c r="G1880" s="79"/>
      <c r="H1880" s="79"/>
      <c r="I1880" s="80"/>
    </row>
    <row r="1881" spans="1:9">
      <c r="A1881" s="78"/>
      <c r="B1881" s="79"/>
      <c r="C1881" s="79"/>
      <c r="D1881" s="79"/>
      <c r="E1881" s="79"/>
      <c r="F1881" s="79"/>
      <c r="G1881" s="79"/>
      <c r="H1881" s="79"/>
      <c r="I1881" s="80"/>
    </row>
    <row r="1882" spans="1:9">
      <c r="A1882" s="78"/>
      <c r="B1882" s="79"/>
      <c r="C1882" s="79"/>
      <c r="D1882" s="79"/>
      <c r="E1882" s="79"/>
      <c r="F1882" s="79"/>
      <c r="G1882" s="79"/>
      <c r="H1882" s="79"/>
      <c r="I1882" s="80"/>
    </row>
    <row r="1883" spans="1:9">
      <c r="A1883" s="78"/>
      <c r="B1883" s="79"/>
      <c r="C1883" s="79"/>
      <c r="D1883" s="79"/>
      <c r="E1883" s="79"/>
      <c r="F1883" s="79"/>
      <c r="G1883" s="79"/>
      <c r="H1883" s="79"/>
      <c r="I1883" s="80"/>
    </row>
    <row r="1884" spans="1:9">
      <c r="A1884" s="78"/>
      <c r="B1884" s="79"/>
      <c r="C1884" s="79"/>
      <c r="D1884" s="79"/>
      <c r="E1884" s="79"/>
      <c r="F1884" s="79"/>
      <c r="G1884" s="79"/>
      <c r="H1884" s="79"/>
      <c r="I1884" s="80"/>
    </row>
    <row r="1885" spans="1:9">
      <c r="A1885" s="78"/>
      <c r="B1885" s="79"/>
      <c r="C1885" s="79"/>
      <c r="D1885" s="79"/>
      <c r="E1885" s="79"/>
      <c r="F1885" s="79"/>
      <c r="G1885" s="79"/>
      <c r="H1885" s="79"/>
      <c r="I1885" s="80"/>
    </row>
    <row r="1886" spans="1:9">
      <c r="A1886" s="78"/>
      <c r="B1886" s="79"/>
      <c r="C1886" s="79"/>
      <c r="D1886" s="79"/>
      <c r="E1886" s="79"/>
      <c r="F1886" s="79"/>
      <c r="G1886" s="79"/>
      <c r="H1886" s="79"/>
      <c r="I1886" s="80"/>
    </row>
    <row r="1887" spans="1:9">
      <c r="A1887" s="78"/>
      <c r="B1887" s="79"/>
      <c r="C1887" s="79"/>
      <c r="D1887" s="79"/>
      <c r="E1887" s="79"/>
      <c r="F1887" s="79"/>
      <c r="G1887" s="79"/>
      <c r="H1887" s="79"/>
      <c r="I1887" s="80"/>
    </row>
    <row r="1888" spans="1:9">
      <c r="A1888" s="78"/>
      <c r="B1888" s="79"/>
      <c r="C1888" s="79"/>
      <c r="D1888" s="79"/>
      <c r="E1888" s="79"/>
      <c r="F1888" s="79"/>
      <c r="G1888" s="79"/>
      <c r="H1888" s="79"/>
      <c r="I1888" s="80"/>
    </row>
    <row r="1889" spans="1:9">
      <c r="A1889" s="78"/>
      <c r="B1889" s="79"/>
      <c r="C1889" s="79"/>
      <c r="D1889" s="79"/>
      <c r="E1889" s="79"/>
      <c r="F1889" s="79"/>
      <c r="G1889" s="79"/>
      <c r="H1889" s="79"/>
      <c r="I1889" s="80"/>
    </row>
    <row r="1890" spans="1:9">
      <c r="A1890" s="78"/>
      <c r="B1890" s="79"/>
      <c r="C1890" s="79"/>
      <c r="D1890" s="79"/>
      <c r="E1890" s="79"/>
      <c r="F1890" s="79"/>
      <c r="G1890" s="79"/>
      <c r="H1890" s="79"/>
      <c r="I1890" s="80"/>
    </row>
    <row r="1891" spans="1:9">
      <c r="A1891" s="78"/>
      <c r="B1891" s="79"/>
      <c r="C1891" s="79"/>
      <c r="D1891" s="79"/>
      <c r="E1891" s="79"/>
      <c r="F1891" s="79"/>
      <c r="G1891" s="79"/>
      <c r="H1891" s="79"/>
      <c r="I1891" s="80"/>
    </row>
    <row r="1892" spans="1:9">
      <c r="A1892" s="78"/>
      <c r="B1892" s="79"/>
      <c r="C1892" s="79"/>
      <c r="D1892" s="79"/>
      <c r="E1892" s="79"/>
      <c r="F1892" s="79"/>
      <c r="G1892" s="79"/>
      <c r="H1892" s="79"/>
      <c r="I1892" s="80"/>
    </row>
    <row r="1893" spans="1:9">
      <c r="A1893" s="78"/>
      <c r="B1893" s="79"/>
      <c r="C1893" s="79"/>
      <c r="D1893" s="79"/>
      <c r="E1893" s="79"/>
      <c r="F1893" s="79"/>
      <c r="G1893" s="79"/>
      <c r="H1893" s="79"/>
      <c r="I1893" s="80"/>
    </row>
    <row r="1894" spans="1:9">
      <c r="A1894" s="78"/>
      <c r="B1894" s="79"/>
      <c r="C1894" s="79"/>
      <c r="D1894" s="79"/>
      <c r="E1894" s="79"/>
      <c r="F1894" s="79"/>
      <c r="G1894" s="79"/>
      <c r="H1894" s="79"/>
      <c r="I1894" s="80"/>
    </row>
    <row r="1895" spans="1:9">
      <c r="A1895" s="78"/>
      <c r="B1895" s="79"/>
      <c r="C1895" s="79"/>
      <c r="D1895" s="79"/>
      <c r="E1895" s="79"/>
      <c r="F1895" s="79"/>
      <c r="G1895" s="79"/>
      <c r="H1895" s="79"/>
      <c r="I1895" s="80"/>
    </row>
    <row r="1896" spans="1:9">
      <c r="A1896" s="78"/>
      <c r="B1896" s="79"/>
      <c r="C1896" s="79"/>
      <c r="D1896" s="79"/>
      <c r="E1896" s="79"/>
      <c r="F1896" s="79"/>
      <c r="G1896" s="79"/>
      <c r="H1896" s="79"/>
      <c r="I1896" s="80"/>
    </row>
    <row r="1897" spans="1:9">
      <c r="A1897" s="78"/>
      <c r="B1897" s="79"/>
      <c r="C1897" s="79"/>
      <c r="D1897" s="79"/>
      <c r="E1897" s="79"/>
      <c r="F1897" s="79"/>
      <c r="G1897" s="79"/>
      <c r="H1897" s="79"/>
      <c r="I1897" s="80"/>
    </row>
    <row r="1898" spans="1:9">
      <c r="A1898" s="78"/>
      <c r="B1898" s="79"/>
      <c r="C1898" s="79"/>
      <c r="D1898" s="79"/>
      <c r="E1898" s="79"/>
      <c r="F1898" s="79"/>
      <c r="G1898" s="79"/>
      <c r="H1898" s="79"/>
      <c r="I1898" s="80"/>
    </row>
    <row r="1899" spans="1:9">
      <c r="A1899" s="78"/>
      <c r="B1899" s="79"/>
      <c r="C1899" s="79"/>
      <c r="D1899" s="79"/>
      <c r="E1899" s="79"/>
      <c r="F1899" s="79"/>
      <c r="G1899" s="79"/>
      <c r="H1899" s="79"/>
      <c r="I1899" s="80"/>
    </row>
    <row r="1900" spans="1:9">
      <c r="A1900" s="78"/>
      <c r="B1900" s="79"/>
      <c r="C1900" s="79"/>
      <c r="D1900" s="79"/>
      <c r="E1900" s="79"/>
      <c r="F1900" s="79"/>
      <c r="G1900" s="79"/>
      <c r="H1900" s="79"/>
      <c r="I1900" s="80"/>
    </row>
    <row r="1901" spans="1:9">
      <c r="A1901" s="78"/>
      <c r="B1901" s="79"/>
      <c r="C1901" s="79"/>
      <c r="D1901" s="79"/>
      <c r="E1901" s="79"/>
      <c r="F1901" s="79"/>
      <c r="G1901" s="79"/>
      <c r="H1901" s="79"/>
      <c r="I1901" s="80"/>
    </row>
    <row r="1902" spans="1:9">
      <c r="A1902" s="78"/>
      <c r="B1902" s="79"/>
      <c r="C1902" s="79"/>
      <c r="D1902" s="79"/>
      <c r="E1902" s="79"/>
      <c r="F1902" s="79"/>
      <c r="G1902" s="79"/>
      <c r="H1902" s="79"/>
      <c r="I1902" s="80"/>
    </row>
    <row r="1903" spans="1:9">
      <c r="A1903" s="78"/>
      <c r="B1903" s="79"/>
      <c r="C1903" s="79"/>
      <c r="D1903" s="79"/>
      <c r="E1903" s="79"/>
      <c r="F1903" s="79"/>
      <c r="G1903" s="79"/>
      <c r="H1903" s="79"/>
      <c r="I1903" s="80"/>
    </row>
    <row r="1904" spans="1:9">
      <c r="A1904" s="78"/>
      <c r="B1904" s="79"/>
      <c r="C1904" s="79"/>
      <c r="D1904" s="79"/>
      <c r="E1904" s="79"/>
      <c r="F1904" s="79"/>
      <c r="G1904" s="79"/>
      <c r="H1904" s="79"/>
      <c r="I1904" s="80"/>
    </row>
    <row r="1905" spans="1:9">
      <c r="A1905" s="78"/>
      <c r="B1905" s="79"/>
      <c r="C1905" s="79"/>
      <c r="D1905" s="79"/>
      <c r="E1905" s="79"/>
      <c r="F1905" s="79"/>
      <c r="G1905" s="79"/>
      <c r="H1905" s="79"/>
      <c r="I1905" s="80"/>
    </row>
    <row r="1906" spans="1:9">
      <c r="A1906" s="78"/>
      <c r="B1906" s="79"/>
      <c r="C1906" s="79"/>
      <c r="D1906" s="79"/>
      <c r="E1906" s="79"/>
      <c r="F1906" s="79"/>
      <c r="G1906" s="79"/>
      <c r="H1906" s="79"/>
      <c r="I1906" s="80"/>
    </row>
    <row r="1907" spans="1:9">
      <c r="A1907" s="78"/>
      <c r="B1907" s="79"/>
      <c r="C1907" s="79"/>
      <c r="D1907" s="79"/>
      <c r="E1907" s="79"/>
      <c r="F1907" s="79"/>
      <c r="G1907" s="79"/>
      <c r="H1907" s="79"/>
      <c r="I1907" s="80"/>
    </row>
    <row r="1908" spans="1:9">
      <c r="A1908" s="78"/>
      <c r="B1908" s="79"/>
      <c r="C1908" s="79"/>
      <c r="D1908" s="79"/>
      <c r="E1908" s="79"/>
      <c r="F1908" s="79"/>
      <c r="G1908" s="79"/>
      <c r="H1908" s="79"/>
      <c r="I1908" s="80"/>
    </row>
    <row r="1909" spans="1:9">
      <c r="A1909" s="78"/>
      <c r="B1909" s="79"/>
      <c r="C1909" s="79"/>
      <c r="D1909" s="79"/>
      <c r="E1909" s="79"/>
      <c r="F1909" s="79"/>
      <c r="G1909" s="79"/>
      <c r="H1909" s="79"/>
      <c r="I1909" s="80"/>
    </row>
    <row r="1910" spans="1:9">
      <c r="A1910" s="78"/>
      <c r="B1910" s="79"/>
      <c r="C1910" s="79"/>
      <c r="D1910" s="79"/>
      <c r="E1910" s="79"/>
      <c r="F1910" s="79"/>
      <c r="G1910" s="79"/>
      <c r="H1910" s="79"/>
      <c r="I1910" s="80"/>
    </row>
    <row r="1911" spans="1:9">
      <c r="A1911" s="78"/>
      <c r="B1911" s="79"/>
      <c r="C1911" s="79"/>
      <c r="D1911" s="79"/>
      <c r="E1911" s="79"/>
      <c r="F1911" s="79"/>
      <c r="G1911" s="79"/>
      <c r="H1911" s="79"/>
      <c r="I1911" s="80"/>
    </row>
    <row r="1912" spans="1:9">
      <c r="A1912" s="78"/>
      <c r="B1912" s="79"/>
      <c r="C1912" s="79"/>
      <c r="D1912" s="79"/>
      <c r="E1912" s="79"/>
      <c r="F1912" s="79"/>
      <c r="G1912" s="79"/>
      <c r="H1912" s="79"/>
      <c r="I1912" s="80"/>
    </row>
    <row r="1913" spans="1:9">
      <c r="A1913" s="78"/>
      <c r="B1913" s="79"/>
      <c r="C1913" s="79"/>
      <c r="D1913" s="79"/>
      <c r="E1913" s="79"/>
      <c r="F1913" s="79"/>
      <c r="G1913" s="79"/>
      <c r="H1913" s="79"/>
      <c r="I1913" s="80"/>
    </row>
    <row r="1914" spans="1:9">
      <c r="A1914" s="78"/>
      <c r="B1914" s="79"/>
      <c r="C1914" s="79"/>
      <c r="D1914" s="79"/>
      <c r="E1914" s="79"/>
      <c r="F1914" s="79"/>
      <c r="G1914" s="79"/>
      <c r="H1914" s="79"/>
      <c r="I1914" s="80"/>
    </row>
    <row r="1915" spans="1:9">
      <c r="A1915" s="78"/>
      <c r="B1915" s="79"/>
      <c r="C1915" s="79"/>
      <c r="D1915" s="79"/>
      <c r="E1915" s="79"/>
      <c r="F1915" s="79"/>
      <c r="G1915" s="79"/>
      <c r="H1915" s="79"/>
      <c r="I1915" s="80"/>
    </row>
    <row r="1916" spans="1:9">
      <c r="A1916" s="78"/>
      <c r="B1916" s="79"/>
      <c r="C1916" s="79"/>
      <c r="D1916" s="79"/>
      <c r="E1916" s="79"/>
      <c r="F1916" s="79"/>
      <c r="G1916" s="79"/>
      <c r="H1916" s="79"/>
      <c r="I1916" s="80"/>
    </row>
    <row r="1917" spans="1:9">
      <c r="A1917" s="78"/>
      <c r="B1917" s="79"/>
      <c r="C1917" s="79"/>
      <c r="D1917" s="79"/>
      <c r="E1917" s="79"/>
      <c r="F1917" s="79"/>
      <c r="G1917" s="79"/>
      <c r="H1917" s="79"/>
      <c r="I1917" s="80"/>
    </row>
    <row r="1918" spans="1:9">
      <c r="A1918" s="78"/>
      <c r="B1918" s="79"/>
      <c r="C1918" s="79"/>
      <c r="D1918" s="79"/>
      <c r="E1918" s="79"/>
      <c r="F1918" s="79"/>
      <c r="G1918" s="79"/>
      <c r="H1918" s="79"/>
      <c r="I1918" s="80"/>
    </row>
    <row r="1919" spans="1:9">
      <c r="A1919" s="78"/>
      <c r="B1919" s="79"/>
      <c r="C1919" s="79"/>
      <c r="D1919" s="79"/>
      <c r="E1919" s="79"/>
      <c r="F1919" s="79"/>
      <c r="G1919" s="79"/>
      <c r="H1919" s="79"/>
      <c r="I1919" s="80"/>
    </row>
    <row r="1920" spans="1:9">
      <c r="A1920" s="78"/>
      <c r="B1920" s="79"/>
      <c r="C1920" s="79"/>
      <c r="D1920" s="79"/>
      <c r="E1920" s="79"/>
      <c r="F1920" s="79"/>
      <c r="G1920" s="79"/>
      <c r="H1920" s="79"/>
      <c r="I1920" s="80"/>
    </row>
    <row r="1921" spans="1:9">
      <c r="A1921" s="78"/>
      <c r="B1921" s="79"/>
      <c r="C1921" s="79"/>
      <c r="D1921" s="79"/>
      <c r="E1921" s="79"/>
      <c r="F1921" s="79"/>
      <c r="G1921" s="79"/>
      <c r="H1921" s="79"/>
      <c r="I1921" s="80"/>
    </row>
    <row r="1922" spans="1:9">
      <c r="A1922" s="78"/>
      <c r="B1922" s="79"/>
      <c r="C1922" s="79"/>
      <c r="D1922" s="79"/>
      <c r="E1922" s="79"/>
      <c r="F1922" s="79"/>
      <c r="G1922" s="79"/>
      <c r="H1922" s="79"/>
      <c r="I1922" s="80"/>
    </row>
    <row r="1923" spans="1:9">
      <c r="A1923" s="78"/>
      <c r="B1923" s="79"/>
      <c r="C1923" s="79"/>
      <c r="D1923" s="79"/>
      <c r="E1923" s="79"/>
      <c r="F1923" s="79"/>
      <c r="G1923" s="79"/>
      <c r="H1923" s="79"/>
      <c r="I1923" s="80"/>
    </row>
    <row r="1924" spans="1:9">
      <c r="A1924" s="78"/>
      <c r="B1924" s="79"/>
      <c r="C1924" s="79"/>
      <c r="D1924" s="79"/>
      <c r="E1924" s="79"/>
      <c r="F1924" s="79"/>
      <c r="G1924" s="79"/>
      <c r="H1924" s="79"/>
      <c r="I1924" s="80"/>
    </row>
    <row r="1925" spans="1:9">
      <c r="A1925" s="78"/>
      <c r="B1925" s="79"/>
      <c r="C1925" s="79"/>
      <c r="D1925" s="79"/>
      <c r="E1925" s="79"/>
      <c r="F1925" s="79"/>
      <c r="G1925" s="79"/>
      <c r="H1925" s="79"/>
      <c r="I1925" s="80"/>
    </row>
    <row r="1926" spans="1:9">
      <c r="A1926" s="78"/>
      <c r="B1926" s="79"/>
      <c r="C1926" s="79"/>
      <c r="D1926" s="79"/>
      <c r="E1926" s="79"/>
      <c r="F1926" s="79"/>
      <c r="G1926" s="79"/>
      <c r="H1926" s="79"/>
      <c r="I1926" s="80"/>
    </row>
    <row r="1927" spans="1:9">
      <c r="A1927" s="78"/>
      <c r="B1927" s="79"/>
      <c r="C1927" s="79"/>
      <c r="D1927" s="79"/>
      <c r="E1927" s="79"/>
      <c r="F1927" s="79"/>
      <c r="G1927" s="79"/>
      <c r="H1927" s="79"/>
      <c r="I1927" s="80"/>
    </row>
    <row r="1928" spans="1:9">
      <c r="A1928" s="78"/>
      <c r="B1928" s="79"/>
      <c r="C1928" s="79"/>
      <c r="D1928" s="79"/>
      <c r="E1928" s="79"/>
      <c r="F1928" s="79"/>
      <c r="G1928" s="79"/>
      <c r="H1928" s="79"/>
      <c r="I1928" s="80"/>
    </row>
    <row r="1929" spans="1:9">
      <c r="A1929" s="78"/>
      <c r="B1929" s="79"/>
      <c r="C1929" s="79"/>
      <c r="D1929" s="79"/>
      <c r="E1929" s="79"/>
      <c r="F1929" s="79"/>
      <c r="G1929" s="79"/>
      <c r="H1929" s="79"/>
      <c r="I1929" s="80"/>
    </row>
    <row r="1930" spans="1:9">
      <c r="A1930" s="78"/>
      <c r="B1930" s="79"/>
      <c r="C1930" s="79"/>
      <c r="D1930" s="79"/>
      <c r="E1930" s="79"/>
      <c r="F1930" s="79"/>
      <c r="G1930" s="79"/>
      <c r="H1930" s="79"/>
      <c r="I1930" s="80"/>
    </row>
    <row r="1931" spans="1:9">
      <c r="A1931" s="78"/>
      <c r="B1931" s="79"/>
      <c r="C1931" s="79"/>
      <c r="D1931" s="79"/>
      <c r="E1931" s="79"/>
      <c r="F1931" s="79"/>
      <c r="G1931" s="79"/>
      <c r="H1931" s="79"/>
      <c r="I1931" s="80"/>
    </row>
    <row r="1932" spans="1:9">
      <c r="A1932" s="78"/>
      <c r="B1932" s="79"/>
      <c r="C1932" s="79"/>
      <c r="D1932" s="79"/>
      <c r="E1932" s="79"/>
      <c r="F1932" s="79"/>
      <c r="G1932" s="79"/>
      <c r="H1932" s="79"/>
      <c r="I1932" s="80"/>
    </row>
    <row r="1933" spans="1:9">
      <c r="A1933" s="78"/>
      <c r="B1933" s="79"/>
      <c r="C1933" s="79"/>
      <c r="D1933" s="79"/>
      <c r="E1933" s="79"/>
      <c r="F1933" s="79"/>
      <c r="G1933" s="79"/>
      <c r="H1933" s="79"/>
      <c r="I1933" s="80"/>
    </row>
    <row r="1934" spans="1:9">
      <c r="A1934" s="78"/>
      <c r="B1934" s="79"/>
      <c r="C1934" s="79"/>
      <c r="D1934" s="79"/>
      <c r="E1934" s="79"/>
      <c r="F1934" s="79"/>
      <c r="G1934" s="79"/>
      <c r="H1934" s="79"/>
      <c r="I1934" s="80"/>
    </row>
    <row r="1935" spans="1:9">
      <c r="A1935" s="78"/>
      <c r="B1935" s="79"/>
      <c r="C1935" s="79"/>
      <c r="D1935" s="79"/>
      <c r="E1935" s="79"/>
      <c r="F1935" s="79"/>
      <c r="G1935" s="79"/>
      <c r="H1935" s="79"/>
      <c r="I1935" s="80"/>
    </row>
    <row r="1936" spans="1:9">
      <c r="A1936" s="78"/>
      <c r="B1936" s="79"/>
      <c r="C1936" s="79"/>
      <c r="D1936" s="79"/>
      <c r="E1936" s="79"/>
      <c r="F1936" s="79"/>
      <c r="G1936" s="79"/>
      <c r="H1936" s="79"/>
      <c r="I1936" s="80"/>
    </row>
    <row r="1937" spans="1:9">
      <c r="A1937" s="78"/>
      <c r="B1937" s="79"/>
      <c r="C1937" s="79"/>
      <c r="D1937" s="79"/>
      <c r="E1937" s="79"/>
      <c r="F1937" s="79"/>
      <c r="G1937" s="79"/>
      <c r="H1937" s="79"/>
      <c r="I1937" s="80"/>
    </row>
    <row r="1938" spans="1:9">
      <c r="A1938" s="78"/>
      <c r="B1938" s="79"/>
      <c r="C1938" s="79"/>
      <c r="D1938" s="79"/>
      <c r="E1938" s="79"/>
      <c r="F1938" s="79"/>
      <c r="G1938" s="79"/>
      <c r="H1938" s="79"/>
      <c r="I1938" s="80"/>
    </row>
    <row r="1939" spans="1:9">
      <c r="A1939" s="78"/>
      <c r="B1939" s="79"/>
      <c r="C1939" s="79"/>
      <c r="D1939" s="79"/>
      <c r="E1939" s="79"/>
      <c r="F1939" s="79"/>
      <c r="G1939" s="79"/>
      <c r="H1939" s="79"/>
      <c r="I1939" s="80"/>
    </row>
    <row r="1940" spans="1:9">
      <c r="A1940" s="78"/>
      <c r="B1940" s="79"/>
      <c r="C1940" s="79"/>
      <c r="D1940" s="79"/>
      <c r="E1940" s="79"/>
      <c r="F1940" s="79"/>
      <c r="G1940" s="79"/>
      <c r="H1940" s="79"/>
      <c r="I1940" s="80"/>
    </row>
    <row r="1941" spans="1:9">
      <c r="A1941" s="78"/>
      <c r="B1941" s="79"/>
      <c r="C1941" s="79"/>
      <c r="D1941" s="79"/>
      <c r="E1941" s="79"/>
      <c r="F1941" s="79"/>
      <c r="G1941" s="79"/>
      <c r="H1941" s="79"/>
      <c r="I1941" s="80"/>
    </row>
    <row r="1942" spans="1:9">
      <c r="A1942" s="78"/>
      <c r="B1942" s="79"/>
      <c r="C1942" s="79"/>
      <c r="D1942" s="79"/>
      <c r="E1942" s="79"/>
      <c r="F1942" s="79"/>
      <c r="G1942" s="79"/>
      <c r="H1942" s="79"/>
      <c r="I1942" s="80"/>
    </row>
    <row r="1943" spans="1:9">
      <c r="A1943" s="78"/>
      <c r="B1943" s="79"/>
      <c r="C1943" s="79"/>
      <c r="D1943" s="79"/>
      <c r="E1943" s="79"/>
      <c r="F1943" s="79"/>
      <c r="G1943" s="79"/>
      <c r="H1943" s="79"/>
      <c r="I1943" s="80"/>
    </row>
    <row r="1944" spans="1:9">
      <c r="A1944" s="78"/>
      <c r="B1944" s="79"/>
      <c r="C1944" s="79"/>
      <c r="D1944" s="79"/>
      <c r="E1944" s="79"/>
      <c r="F1944" s="79"/>
      <c r="G1944" s="79"/>
      <c r="H1944" s="79"/>
      <c r="I1944" s="80"/>
    </row>
    <row r="1945" spans="1:9">
      <c r="A1945" s="78"/>
      <c r="B1945" s="79"/>
      <c r="C1945" s="79"/>
      <c r="D1945" s="79"/>
      <c r="E1945" s="79"/>
      <c r="F1945" s="79"/>
      <c r="G1945" s="79"/>
      <c r="H1945" s="79"/>
      <c r="I1945" s="80"/>
    </row>
    <row r="1946" spans="1:9">
      <c r="A1946" s="78"/>
      <c r="B1946" s="79"/>
      <c r="C1946" s="79"/>
      <c r="D1946" s="79"/>
      <c r="E1946" s="79"/>
      <c r="F1946" s="79"/>
      <c r="G1946" s="79"/>
      <c r="H1946" s="79"/>
      <c r="I1946" s="80"/>
    </row>
    <row r="1947" spans="1:9">
      <c r="A1947" s="78"/>
      <c r="B1947" s="79"/>
      <c r="C1947" s="79"/>
      <c r="D1947" s="79"/>
      <c r="E1947" s="79"/>
      <c r="F1947" s="79"/>
      <c r="G1947" s="79"/>
      <c r="H1947" s="79"/>
      <c r="I1947" s="80"/>
    </row>
    <row r="1948" spans="1:9">
      <c r="A1948" s="78"/>
      <c r="B1948" s="79"/>
      <c r="C1948" s="79"/>
      <c r="D1948" s="79"/>
      <c r="E1948" s="79"/>
      <c r="F1948" s="79"/>
      <c r="G1948" s="79"/>
      <c r="H1948" s="79"/>
      <c r="I1948" s="80"/>
    </row>
    <row r="1949" spans="1:9">
      <c r="A1949" s="78"/>
      <c r="B1949" s="79"/>
      <c r="C1949" s="79"/>
      <c r="D1949" s="79"/>
      <c r="E1949" s="79"/>
      <c r="F1949" s="79"/>
      <c r="G1949" s="79"/>
      <c r="H1949" s="79"/>
      <c r="I1949" s="80"/>
    </row>
    <row r="1950" spans="1:9">
      <c r="A1950" s="78"/>
      <c r="B1950" s="79"/>
      <c r="C1950" s="79"/>
      <c r="D1950" s="79"/>
      <c r="E1950" s="79"/>
      <c r="F1950" s="79"/>
      <c r="G1950" s="79"/>
      <c r="H1950" s="79"/>
      <c r="I1950" s="80"/>
    </row>
    <row r="1951" spans="1:9">
      <c r="A1951" s="78"/>
      <c r="B1951" s="79"/>
      <c r="C1951" s="79"/>
      <c r="D1951" s="79"/>
      <c r="E1951" s="79"/>
      <c r="F1951" s="79"/>
      <c r="G1951" s="79"/>
      <c r="H1951" s="79"/>
      <c r="I1951" s="80"/>
    </row>
    <row r="1952" spans="1:9">
      <c r="A1952" s="78"/>
      <c r="B1952" s="79"/>
      <c r="C1952" s="79"/>
      <c r="D1952" s="79"/>
      <c r="E1952" s="79"/>
      <c r="F1952" s="79"/>
      <c r="G1952" s="79"/>
      <c r="H1952" s="79"/>
      <c r="I1952" s="80"/>
    </row>
    <row r="1953" spans="1:9">
      <c r="A1953" s="78"/>
      <c r="B1953" s="79"/>
      <c r="C1953" s="79"/>
      <c r="D1953" s="79"/>
      <c r="E1953" s="79"/>
      <c r="F1953" s="79"/>
      <c r="G1953" s="79"/>
      <c r="H1953" s="79"/>
      <c r="I1953" s="80"/>
    </row>
    <row r="1954" spans="1:9">
      <c r="A1954" s="78"/>
      <c r="B1954" s="79"/>
      <c r="C1954" s="79"/>
      <c r="D1954" s="79"/>
      <c r="E1954" s="79"/>
      <c r="F1954" s="79"/>
      <c r="G1954" s="79"/>
      <c r="H1954" s="79"/>
      <c r="I1954" s="80"/>
    </row>
    <row r="1955" spans="1:9">
      <c r="A1955" s="78"/>
      <c r="B1955" s="79"/>
      <c r="C1955" s="79"/>
      <c r="D1955" s="79"/>
      <c r="E1955" s="79"/>
      <c r="F1955" s="79"/>
      <c r="G1955" s="79"/>
      <c r="H1955" s="79"/>
      <c r="I1955" s="80"/>
    </row>
    <row r="1956" spans="1:9">
      <c r="A1956" s="78"/>
      <c r="B1956" s="79"/>
      <c r="C1956" s="79"/>
      <c r="D1956" s="79"/>
      <c r="E1956" s="79"/>
      <c r="F1956" s="79"/>
      <c r="G1956" s="79"/>
      <c r="H1956" s="79"/>
      <c r="I1956" s="80"/>
    </row>
    <row r="1957" spans="1:9">
      <c r="A1957" s="78"/>
      <c r="B1957" s="79"/>
      <c r="C1957" s="79"/>
      <c r="D1957" s="79"/>
      <c r="E1957" s="79"/>
      <c r="F1957" s="79"/>
      <c r="G1957" s="79"/>
      <c r="H1957" s="79"/>
      <c r="I1957" s="80"/>
    </row>
    <row r="1958" spans="1:9">
      <c r="A1958" s="78"/>
      <c r="B1958" s="79"/>
      <c r="C1958" s="79"/>
      <c r="D1958" s="79"/>
      <c r="E1958" s="79"/>
      <c r="F1958" s="79"/>
      <c r="G1958" s="79"/>
      <c r="H1958" s="79"/>
      <c r="I1958" s="80"/>
    </row>
    <row r="1959" spans="1:9">
      <c r="A1959" s="78"/>
      <c r="B1959" s="79"/>
      <c r="C1959" s="79"/>
      <c r="D1959" s="79"/>
      <c r="E1959" s="79"/>
      <c r="F1959" s="79"/>
      <c r="G1959" s="79"/>
      <c r="H1959" s="79"/>
      <c r="I1959" s="80"/>
    </row>
    <row r="1960" spans="1:9">
      <c r="A1960" s="78"/>
      <c r="B1960" s="79"/>
      <c r="C1960" s="79"/>
      <c r="D1960" s="79"/>
      <c r="E1960" s="79"/>
      <c r="F1960" s="79"/>
      <c r="G1960" s="79"/>
      <c r="H1960" s="79"/>
      <c r="I1960" s="80"/>
    </row>
    <row r="1961" spans="1:9">
      <c r="A1961" s="78"/>
      <c r="B1961" s="79"/>
      <c r="C1961" s="79"/>
      <c r="D1961" s="79"/>
      <c r="E1961" s="79"/>
      <c r="F1961" s="79"/>
      <c r="G1961" s="79"/>
      <c r="H1961" s="79"/>
      <c r="I1961" s="80"/>
    </row>
    <row r="1962" spans="1:9">
      <c r="A1962" s="78"/>
      <c r="B1962" s="79"/>
      <c r="C1962" s="79"/>
      <c r="D1962" s="79"/>
      <c r="E1962" s="79"/>
      <c r="F1962" s="79"/>
      <c r="G1962" s="79"/>
      <c r="H1962" s="79"/>
      <c r="I1962" s="80"/>
    </row>
    <row r="1963" spans="1:9">
      <c r="A1963" s="78"/>
      <c r="B1963" s="79"/>
      <c r="C1963" s="79"/>
      <c r="D1963" s="79"/>
      <c r="E1963" s="79"/>
      <c r="F1963" s="79"/>
      <c r="G1963" s="79"/>
      <c r="H1963" s="79"/>
      <c r="I1963" s="80"/>
    </row>
    <row r="1964" spans="1:9">
      <c r="A1964" s="78"/>
      <c r="B1964" s="79"/>
      <c r="C1964" s="79"/>
      <c r="D1964" s="79"/>
      <c r="E1964" s="79"/>
      <c r="F1964" s="79"/>
      <c r="G1964" s="79"/>
      <c r="H1964" s="79"/>
      <c r="I1964" s="80"/>
    </row>
    <row r="1965" spans="1:9">
      <c r="A1965" s="78"/>
      <c r="B1965" s="79"/>
      <c r="C1965" s="79"/>
      <c r="D1965" s="79"/>
      <c r="E1965" s="79"/>
      <c r="F1965" s="79"/>
      <c r="G1965" s="79"/>
      <c r="H1965" s="79"/>
      <c r="I1965" s="80"/>
    </row>
    <row r="1966" spans="1:9">
      <c r="A1966" s="78"/>
      <c r="B1966" s="79"/>
      <c r="C1966" s="79"/>
      <c r="D1966" s="79"/>
      <c r="E1966" s="79"/>
      <c r="F1966" s="79"/>
      <c r="G1966" s="79"/>
      <c r="H1966" s="79"/>
      <c r="I1966" s="80"/>
    </row>
    <row r="1967" spans="1:9">
      <c r="A1967" s="78"/>
      <c r="B1967" s="79"/>
      <c r="C1967" s="79"/>
      <c r="D1967" s="79"/>
      <c r="E1967" s="79"/>
      <c r="F1967" s="79"/>
      <c r="G1967" s="79"/>
      <c r="H1967" s="79"/>
      <c r="I1967" s="80"/>
    </row>
    <row r="1968" spans="1:9">
      <c r="A1968" s="78"/>
      <c r="B1968" s="79"/>
      <c r="C1968" s="79"/>
      <c r="D1968" s="79"/>
      <c r="E1968" s="79"/>
      <c r="F1968" s="79"/>
      <c r="G1968" s="79"/>
      <c r="H1968" s="79"/>
      <c r="I1968" s="80"/>
    </row>
    <row r="1969" spans="1:9">
      <c r="A1969" s="78"/>
      <c r="B1969" s="79"/>
      <c r="C1969" s="79"/>
      <c r="D1969" s="79"/>
      <c r="E1969" s="79"/>
      <c r="F1969" s="79"/>
      <c r="G1969" s="79"/>
      <c r="H1969" s="79"/>
      <c r="I1969" s="80"/>
    </row>
    <row r="1970" spans="1:9">
      <c r="A1970" s="78"/>
      <c r="B1970" s="79"/>
      <c r="C1970" s="79"/>
      <c r="D1970" s="79"/>
      <c r="E1970" s="79"/>
      <c r="F1970" s="79"/>
      <c r="G1970" s="79"/>
      <c r="H1970" s="79"/>
      <c r="I1970" s="80"/>
    </row>
    <row r="1971" spans="1:9">
      <c r="A1971" s="78"/>
      <c r="B1971" s="79"/>
      <c r="C1971" s="79"/>
      <c r="D1971" s="79"/>
      <c r="E1971" s="79"/>
      <c r="F1971" s="79"/>
      <c r="G1971" s="79"/>
      <c r="H1971" s="79"/>
      <c r="I1971" s="80"/>
    </row>
    <row r="1972" spans="1:9">
      <c r="A1972" s="78"/>
      <c r="B1972" s="79"/>
      <c r="C1972" s="79"/>
      <c r="D1972" s="79"/>
      <c r="E1972" s="79"/>
      <c r="F1972" s="79"/>
      <c r="G1972" s="79"/>
      <c r="H1972" s="79"/>
      <c r="I1972" s="80"/>
    </row>
    <row r="1973" spans="1:9">
      <c r="A1973" s="78"/>
      <c r="B1973" s="79"/>
      <c r="C1973" s="79"/>
      <c r="D1973" s="79"/>
      <c r="E1973" s="79"/>
      <c r="F1973" s="79"/>
      <c r="G1973" s="79"/>
      <c r="H1973" s="79"/>
      <c r="I1973" s="80"/>
    </row>
    <row r="1974" spans="1:9">
      <c r="A1974" s="78"/>
      <c r="B1974" s="79"/>
      <c r="C1974" s="79"/>
      <c r="D1974" s="79"/>
      <c r="E1974" s="79"/>
      <c r="F1974" s="79"/>
      <c r="G1974" s="79"/>
      <c r="H1974" s="79"/>
      <c r="I1974" s="80"/>
    </row>
    <row r="1975" spans="1:9">
      <c r="A1975" s="78"/>
      <c r="B1975" s="79"/>
      <c r="C1975" s="79"/>
      <c r="D1975" s="79"/>
      <c r="E1975" s="79"/>
      <c r="F1975" s="79"/>
      <c r="G1975" s="79"/>
      <c r="H1975" s="79"/>
      <c r="I1975" s="80"/>
    </row>
    <row r="1976" spans="1:9">
      <c r="A1976" s="78"/>
      <c r="B1976" s="79"/>
      <c r="C1976" s="79"/>
      <c r="D1976" s="79"/>
      <c r="E1976" s="79"/>
      <c r="F1976" s="79"/>
      <c r="G1976" s="79"/>
      <c r="H1976" s="79"/>
      <c r="I1976" s="80"/>
    </row>
    <row r="1977" spans="1:9">
      <c r="A1977" s="78"/>
      <c r="B1977" s="79"/>
      <c r="C1977" s="79"/>
      <c r="D1977" s="79"/>
      <c r="E1977" s="79"/>
      <c r="F1977" s="79"/>
      <c r="G1977" s="79"/>
      <c r="H1977" s="79"/>
      <c r="I1977" s="80"/>
    </row>
    <row r="1978" spans="1:9">
      <c r="A1978" s="78"/>
      <c r="B1978" s="79"/>
      <c r="C1978" s="79"/>
      <c r="D1978" s="79"/>
      <c r="E1978" s="79"/>
      <c r="F1978" s="79"/>
      <c r="G1978" s="79"/>
      <c r="H1978" s="79"/>
      <c r="I1978" s="80"/>
    </row>
    <row r="1979" spans="1:9">
      <c r="A1979" s="78"/>
      <c r="B1979" s="79"/>
      <c r="C1979" s="79"/>
      <c r="D1979" s="79"/>
      <c r="E1979" s="79"/>
      <c r="F1979" s="79"/>
      <c r="G1979" s="79"/>
      <c r="H1979" s="79"/>
      <c r="I1979" s="80"/>
    </row>
    <row r="1980" spans="1:9">
      <c r="A1980" s="78"/>
      <c r="B1980" s="79"/>
      <c r="C1980" s="79"/>
      <c r="D1980" s="79"/>
      <c r="E1980" s="79"/>
      <c r="F1980" s="79"/>
      <c r="G1980" s="79"/>
      <c r="H1980" s="79"/>
      <c r="I1980" s="80"/>
    </row>
    <row r="1981" spans="1:9">
      <c r="A1981" s="78"/>
      <c r="B1981" s="79"/>
      <c r="C1981" s="79"/>
      <c r="D1981" s="79"/>
      <c r="E1981" s="79"/>
      <c r="F1981" s="79"/>
      <c r="G1981" s="79"/>
      <c r="H1981" s="79"/>
      <c r="I1981" s="80"/>
    </row>
    <row r="1982" spans="1:9">
      <c r="A1982" s="78"/>
      <c r="B1982" s="79"/>
      <c r="C1982" s="79"/>
      <c r="D1982" s="79"/>
      <c r="E1982" s="79"/>
      <c r="F1982" s="79"/>
      <c r="G1982" s="79"/>
      <c r="H1982" s="79"/>
      <c r="I1982" s="80"/>
    </row>
    <row r="1983" spans="1:9">
      <c r="A1983" s="78"/>
      <c r="B1983" s="79"/>
      <c r="C1983" s="79"/>
      <c r="D1983" s="79"/>
      <c r="E1983" s="79"/>
      <c r="F1983" s="79"/>
      <c r="G1983" s="79"/>
      <c r="H1983" s="79"/>
      <c r="I1983" s="80"/>
    </row>
    <row r="1984" spans="1:9">
      <c r="A1984" s="78"/>
      <c r="B1984" s="79"/>
      <c r="C1984" s="79"/>
      <c r="D1984" s="79"/>
      <c r="E1984" s="79"/>
      <c r="F1984" s="79"/>
      <c r="G1984" s="79"/>
      <c r="H1984" s="79"/>
      <c r="I1984" s="80"/>
    </row>
    <row r="1985" spans="1:9">
      <c r="A1985" s="78"/>
      <c r="B1985" s="79"/>
      <c r="C1985" s="79"/>
      <c r="D1985" s="79"/>
      <c r="E1985" s="79"/>
      <c r="F1985" s="79"/>
      <c r="G1985" s="79"/>
      <c r="H1985" s="79"/>
      <c r="I1985" s="80"/>
    </row>
    <row r="1986" spans="1:9">
      <c r="A1986" s="78"/>
      <c r="B1986" s="79"/>
      <c r="C1986" s="79"/>
      <c r="D1986" s="79"/>
      <c r="E1986" s="79"/>
      <c r="F1986" s="79"/>
      <c r="G1986" s="79"/>
      <c r="H1986" s="79"/>
      <c r="I1986" s="80"/>
    </row>
    <row r="1987" spans="1:9">
      <c r="A1987" s="78"/>
      <c r="B1987" s="79"/>
      <c r="C1987" s="79"/>
      <c r="D1987" s="79"/>
      <c r="E1987" s="79"/>
      <c r="F1987" s="79"/>
      <c r="G1987" s="79"/>
      <c r="H1987" s="79"/>
      <c r="I1987" s="80"/>
    </row>
    <row r="1988" spans="1:9">
      <c r="A1988" s="78"/>
      <c r="B1988" s="79"/>
      <c r="C1988" s="79"/>
      <c r="D1988" s="79"/>
      <c r="E1988" s="79"/>
      <c r="F1988" s="79"/>
      <c r="G1988" s="79"/>
      <c r="H1988" s="79"/>
      <c r="I1988" s="80"/>
    </row>
    <row r="1989" spans="1:9">
      <c r="A1989" s="78"/>
      <c r="B1989" s="79"/>
      <c r="C1989" s="79"/>
      <c r="D1989" s="79"/>
      <c r="E1989" s="79"/>
      <c r="F1989" s="79"/>
      <c r="G1989" s="79"/>
      <c r="H1989" s="79"/>
      <c r="I1989" s="80"/>
    </row>
    <row r="1990" spans="1:9">
      <c r="A1990" s="78"/>
      <c r="B1990" s="79"/>
      <c r="C1990" s="79"/>
      <c r="D1990" s="79"/>
      <c r="E1990" s="79"/>
      <c r="F1990" s="79"/>
      <c r="G1990" s="79"/>
      <c r="H1990" s="79"/>
      <c r="I1990" s="80"/>
    </row>
    <row r="1991" spans="1:9">
      <c r="A1991" s="78"/>
      <c r="B1991" s="79"/>
      <c r="C1991" s="79"/>
      <c r="D1991" s="79"/>
      <c r="E1991" s="79"/>
      <c r="F1991" s="79"/>
      <c r="G1991" s="79"/>
      <c r="H1991" s="79"/>
      <c r="I1991" s="80"/>
    </row>
    <row r="1992" spans="1:9">
      <c r="A1992" s="78"/>
      <c r="B1992" s="79"/>
      <c r="C1992" s="79"/>
      <c r="D1992" s="79"/>
      <c r="E1992" s="79"/>
      <c r="F1992" s="79"/>
      <c r="G1992" s="79"/>
      <c r="H1992" s="79"/>
      <c r="I1992" s="80"/>
    </row>
    <row r="1993" spans="1:9">
      <c r="A1993" s="78"/>
      <c r="B1993" s="79"/>
      <c r="C1993" s="79"/>
      <c r="D1993" s="79"/>
      <c r="E1993" s="79"/>
      <c r="F1993" s="79"/>
      <c r="G1993" s="79"/>
      <c r="H1993" s="79"/>
      <c r="I1993" s="80"/>
    </row>
    <row r="1994" spans="1:9">
      <c r="A1994" s="78"/>
      <c r="B1994" s="79"/>
      <c r="C1994" s="79"/>
      <c r="D1994" s="79"/>
      <c r="E1994" s="79"/>
      <c r="F1994" s="79"/>
      <c r="G1994" s="79"/>
      <c r="H1994" s="79"/>
      <c r="I1994" s="80"/>
    </row>
    <row r="1995" spans="1:9">
      <c r="A1995" s="78"/>
      <c r="B1995" s="79"/>
      <c r="C1995" s="79"/>
      <c r="D1995" s="79"/>
      <c r="E1995" s="79"/>
      <c r="F1995" s="79"/>
      <c r="G1995" s="79"/>
      <c r="H1995" s="79"/>
      <c r="I1995" s="80"/>
    </row>
    <row r="1996" spans="1:9">
      <c r="A1996" s="78"/>
      <c r="B1996" s="79"/>
      <c r="C1996" s="79"/>
      <c r="D1996" s="79"/>
      <c r="E1996" s="79"/>
      <c r="F1996" s="79"/>
      <c r="G1996" s="79"/>
      <c r="H1996" s="79"/>
      <c r="I1996" s="80"/>
    </row>
    <row r="1997" spans="1:9">
      <c r="A1997" s="78"/>
      <c r="B1997" s="79"/>
      <c r="C1997" s="79"/>
      <c r="D1997" s="79"/>
      <c r="E1997" s="79"/>
      <c r="F1997" s="79"/>
      <c r="G1997" s="79"/>
      <c r="H1997" s="79"/>
      <c r="I1997" s="80"/>
    </row>
    <row r="1998" spans="1:9">
      <c r="A1998" s="78"/>
      <c r="B1998" s="79"/>
      <c r="C1998" s="79"/>
      <c r="D1998" s="79"/>
      <c r="E1998" s="79"/>
      <c r="F1998" s="79"/>
      <c r="G1998" s="79"/>
      <c r="H1998" s="79"/>
      <c r="I1998" s="80"/>
    </row>
    <row r="1999" spans="1:9">
      <c r="A1999" s="78"/>
      <c r="B1999" s="79"/>
      <c r="C1999" s="79"/>
      <c r="D1999" s="79"/>
      <c r="E1999" s="79"/>
      <c r="F1999" s="79"/>
      <c r="G1999" s="79"/>
      <c r="H1999" s="79"/>
      <c r="I1999" s="80"/>
    </row>
    <row r="2000" spans="1:9">
      <c r="A2000" s="78"/>
      <c r="B2000" s="79"/>
      <c r="C2000" s="79"/>
      <c r="D2000" s="79"/>
      <c r="E2000" s="79"/>
      <c r="F2000" s="79"/>
      <c r="G2000" s="79"/>
      <c r="H2000" s="79"/>
      <c r="I2000" s="80"/>
    </row>
    <row r="2001" spans="1:9">
      <c r="A2001" s="78"/>
      <c r="B2001" s="79"/>
      <c r="C2001" s="79"/>
      <c r="D2001" s="79"/>
      <c r="E2001" s="79"/>
      <c r="F2001" s="79"/>
      <c r="G2001" s="79"/>
      <c r="H2001" s="79"/>
      <c r="I2001" s="80"/>
    </row>
    <row r="2002" spans="1:9">
      <c r="A2002" s="78"/>
      <c r="B2002" s="79"/>
      <c r="C2002" s="79"/>
      <c r="D2002" s="79"/>
      <c r="E2002" s="79"/>
      <c r="F2002" s="79"/>
      <c r="G2002" s="79"/>
      <c r="H2002" s="79"/>
      <c r="I2002" s="80"/>
    </row>
    <row r="2003" spans="1:9">
      <c r="A2003" s="78"/>
      <c r="B2003" s="79"/>
      <c r="C2003" s="79"/>
      <c r="D2003" s="79"/>
      <c r="E2003" s="79"/>
      <c r="F2003" s="79"/>
      <c r="G2003" s="79"/>
      <c r="H2003" s="79"/>
      <c r="I2003" s="80"/>
    </row>
    <row r="2004" spans="1:9">
      <c r="A2004" s="78"/>
      <c r="B2004" s="79"/>
      <c r="C2004" s="79"/>
      <c r="D2004" s="79"/>
      <c r="E2004" s="79"/>
      <c r="F2004" s="79"/>
      <c r="G2004" s="79"/>
      <c r="H2004" s="79"/>
      <c r="I2004" s="80"/>
    </row>
    <row r="2005" spans="1:9">
      <c r="A2005" s="78"/>
      <c r="B2005" s="79"/>
      <c r="C2005" s="79"/>
      <c r="D2005" s="79"/>
      <c r="E2005" s="79"/>
      <c r="F2005" s="79"/>
      <c r="G2005" s="79"/>
      <c r="H2005" s="79"/>
      <c r="I2005" s="80"/>
    </row>
    <row r="2006" spans="1:9">
      <c r="A2006" s="78"/>
      <c r="B2006" s="79"/>
      <c r="C2006" s="79"/>
      <c r="D2006" s="79"/>
      <c r="E2006" s="79"/>
      <c r="F2006" s="79"/>
      <c r="G2006" s="79"/>
      <c r="H2006" s="79"/>
      <c r="I2006" s="80"/>
    </row>
    <row r="2007" spans="1:9">
      <c r="A2007" s="78"/>
      <c r="B2007" s="79"/>
      <c r="C2007" s="79"/>
      <c r="D2007" s="79"/>
      <c r="E2007" s="79"/>
      <c r="F2007" s="79"/>
      <c r="G2007" s="79"/>
      <c r="H2007" s="79"/>
      <c r="I2007" s="80"/>
    </row>
    <row r="2008" spans="1:9">
      <c r="A2008" s="78"/>
      <c r="B2008" s="79"/>
      <c r="C2008" s="79"/>
      <c r="D2008" s="79"/>
      <c r="E2008" s="79"/>
      <c r="F2008" s="79"/>
      <c r="G2008" s="79"/>
      <c r="H2008" s="79"/>
      <c r="I2008" s="80"/>
    </row>
    <row r="2009" spans="1:9">
      <c r="A2009" s="78"/>
      <c r="B2009" s="79"/>
      <c r="C2009" s="79"/>
      <c r="D2009" s="79"/>
      <c r="E2009" s="79"/>
      <c r="F2009" s="79"/>
      <c r="G2009" s="79"/>
      <c r="H2009" s="79"/>
      <c r="I2009" s="80"/>
    </row>
    <row r="2010" spans="1:9">
      <c r="A2010" s="78"/>
      <c r="B2010" s="79"/>
      <c r="C2010" s="79"/>
      <c r="D2010" s="79"/>
      <c r="E2010" s="79"/>
      <c r="F2010" s="79"/>
      <c r="G2010" s="79"/>
      <c r="H2010" s="79"/>
      <c r="I2010" s="80"/>
    </row>
    <row r="2011" spans="1:9">
      <c r="A2011" s="78"/>
      <c r="B2011" s="79"/>
      <c r="C2011" s="79"/>
      <c r="D2011" s="79"/>
      <c r="E2011" s="79"/>
      <c r="F2011" s="79"/>
      <c r="G2011" s="79"/>
      <c r="H2011" s="79"/>
      <c r="I2011" s="80"/>
    </row>
    <row r="2012" spans="1:9">
      <c r="A2012" s="78"/>
      <c r="B2012" s="79"/>
      <c r="C2012" s="79"/>
      <c r="D2012" s="79"/>
      <c r="E2012" s="79"/>
      <c r="F2012" s="79"/>
      <c r="G2012" s="79"/>
      <c r="H2012" s="79"/>
      <c r="I2012" s="80"/>
    </row>
    <row r="2013" spans="1:9">
      <c r="A2013" s="78"/>
      <c r="B2013" s="79"/>
      <c r="C2013" s="79"/>
      <c r="D2013" s="79"/>
      <c r="E2013" s="79"/>
      <c r="F2013" s="79"/>
      <c r="G2013" s="79"/>
      <c r="H2013" s="79"/>
      <c r="I2013" s="80"/>
    </row>
    <row r="2014" spans="1:9">
      <c r="A2014" s="78"/>
      <c r="B2014" s="79"/>
      <c r="C2014" s="79"/>
      <c r="D2014" s="79"/>
      <c r="E2014" s="79"/>
      <c r="F2014" s="79"/>
      <c r="G2014" s="79"/>
      <c r="H2014" s="79"/>
      <c r="I2014" s="80"/>
    </row>
    <row r="2015" spans="1:9">
      <c r="A2015" s="78"/>
      <c r="B2015" s="79"/>
      <c r="C2015" s="79"/>
      <c r="D2015" s="79"/>
      <c r="E2015" s="79"/>
      <c r="F2015" s="79"/>
      <c r="G2015" s="79"/>
      <c r="H2015" s="79"/>
      <c r="I2015" s="80"/>
    </row>
    <row r="2016" spans="1:9">
      <c r="A2016" s="78"/>
      <c r="B2016" s="79"/>
      <c r="C2016" s="79"/>
      <c r="D2016" s="79"/>
      <c r="E2016" s="79"/>
      <c r="F2016" s="79"/>
      <c r="G2016" s="79"/>
      <c r="H2016" s="79"/>
      <c r="I2016" s="80"/>
    </row>
    <row r="2017" spans="1:9">
      <c r="A2017" s="78"/>
      <c r="B2017" s="79"/>
      <c r="C2017" s="79"/>
      <c r="D2017" s="79"/>
      <c r="E2017" s="79"/>
      <c r="F2017" s="79"/>
      <c r="G2017" s="79"/>
      <c r="H2017" s="79"/>
      <c r="I2017" s="80"/>
    </row>
    <row r="2018" spans="1:9">
      <c r="A2018" s="78"/>
      <c r="B2018" s="79"/>
      <c r="C2018" s="79"/>
      <c r="D2018" s="79"/>
      <c r="E2018" s="79"/>
      <c r="F2018" s="79"/>
      <c r="G2018" s="79"/>
      <c r="H2018" s="79"/>
      <c r="I2018" s="80"/>
    </row>
    <row r="2019" spans="1:9">
      <c r="A2019" s="78"/>
      <c r="B2019" s="79"/>
      <c r="C2019" s="79"/>
      <c r="D2019" s="79"/>
      <c r="E2019" s="79"/>
      <c r="F2019" s="79"/>
      <c r="G2019" s="79"/>
      <c r="H2019" s="79"/>
      <c r="I2019" s="80"/>
    </row>
    <row r="2020" spans="1:9">
      <c r="A2020" s="78"/>
      <c r="B2020" s="79"/>
      <c r="C2020" s="79"/>
      <c r="D2020" s="79"/>
      <c r="E2020" s="79"/>
      <c r="F2020" s="79"/>
      <c r="G2020" s="79"/>
      <c r="H2020" s="79"/>
      <c r="I2020" s="80"/>
    </row>
    <row r="2021" spans="1:9">
      <c r="A2021" s="78"/>
      <c r="B2021" s="79"/>
      <c r="C2021" s="79"/>
      <c r="D2021" s="79"/>
      <c r="E2021" s="79"/>
      <c r="F2021" s="79"/>
      <c r="G2021" s="79"/>
      <c r="H2021" s="79"/>
      <c r="I2021" s="80"/>
    </row>
    <row r="2022" spans="1:9">
      <c r="A2022" s="78"/>
      <c r="B2022" s="79"/>
      <c r="C2022" s="79"/>
      <c r="D2022" s="79"/>
      <c r="E2022" s="79"/>
      <c r="F2022" s="79"/>
      <c r="G2022" s="79"/>
      <c r="H2022" s="79"/>
      <c r="I2022" s="80"/>
    </row>
    <row r="2023" spans="1:9">
      <c r="A2023" s="78"/>
      <c r="B2023" s="79"/>
      <c r="C2023" s="79"/>
      <c r="D2023" s="79"/>
      <c r="E2023" s="79"/>
      <c r="F2023" s="79"/>
      <c r="G2023" s="79"/>
      <c r="H2023" s="79"/>
      <c r="I2023" s="80"/>
    </row>
    <row r="2024" spans="1:9">
      <c r="A2024" s="78"/>
      <c r="B2024" s="79"/>
      <c r="C2024" s="79"/>
      <c r="D2024" s="79"/>
      <c r="E2024" s="79"/>
      <c r="F2024" s="79"/>
      <c r="G2024" s="79"/>
      <c r="H2024" s="79"/>
      <c r="I2024" s="80"/>
    </row>
    <row r="2025" spans="1:9">
      <c r="A2025" s="78"/>
      <c r="B2025" s="79"/>
      <c r="C2025" s="79"/>
      <c r="D2025" s="79"/>
      <c r="E2025" s="79"/>
      <c r="F2025" s="79"/>
      <c r="G2025" s="79"/>
      <c r="H2025" s="79"/>
      <c r="I2025" s="80"/>
    </row>
    <row r="2026" spans="1:9">
      <c r="A2026" s="78"/>
      <c r="B2026" s="79"/>
      <c r="C2026" s="79"/>
      <c r="D2026" s="79"/>
      <c r="E2026" s="79"/>
      <c r="F2026" s="79"/>
      <c r="G2026" s="79"/>
      <c r="H2026" s="79"/>
      <c r="I2026" s="80"/>
    </row>
    <row r="2027" spans="1:9">
      <c r="A2027" s="78"/>
      <c r="B2027" s="79"/>
      <c r="C2027" s="79"/>
      <c r="D2027" s="79"/>
      <c r="E2027" s="79"/>
      <c r="F2027" s="79"/>
      <c r="G2027" s="79"/>
      <c r="H2027" s="79"/>
      <c r="I2027" s="80"/>
    </row>
    <row r="2028" spans="1:9">
      <c r="A2028" s="78"/>
      <c r="B2028" s="79"/>
      <c r="C2028" s="79"/>
      <c r="D2028" s="79"/>
      <c r="E2028" s="79"/>
      <c r="F2028" s="79"/>
      <c r="G2028" s="79"/>
      <c r="H2028" s="79"/>
      <c r="I2028" s="80"/>
    </row>
    <row r="2029" spans="1:9">
      <c r="A2029" s="78"/>
      <c r="B2029" s="79"/>
      <c r="C2029" s="79"/>
      <c r="D2029" s="79"/>
      <c r="E2029" s="79"/>
      <c r="F2029" s="79"/>
      <c r="G2029" s="79"/>
      <c r="H2029" s="79"/>
      <c r="I2029" s="80"/>
    </row>
    <row r="2030" spans="1:9">
      <c r="A2030" s="78"/>
      <c r="B2030" s="79"/>
      <c r="C2030" s="79"/>
      <c r="D2030" s="79"/>
      <c r="E2030" s="79"/>
      <c r="F2030" s="79"/>
      <c r="G2030" s="79"/>
      <c r="H2030" s="79"/>
      <c r="I2030" s="80"/>
    </row>
    <row r="2031" spans="1:9">
      <c r="A2031" s="78"/>
      <c r="B2031" s="79"/>
      <c r="C2031" s="79"/>
      <c r="D2031" s="79"/>
      <c r="E2031" s="79"/>
      <c r="F2031" s="79"/>
      <c r="G2031" s="79"/>
      <c r="H2031" s="79"/>
      <c r="I2031" s="80"/>
    </row>
    <row r="2032" spans="1:9">
      <c r="A2032" s="78"/>
      <c r="B2032" s="79"/>
      <c r="C2032" s="79"/>
      <c r="D2032" s="79"/>
      <c r="E2032" s="79"/>
      <c r="F2032" s="79"/>
      <c r="G2032" s="79"/>
      <c r="H2032" s="79"/>
      <c r="I2032" s="80"/>
    </row>
    <row r="2033" spans="1:9">
      <c r="A2033" s="78"/>
      <c r="B2033" s="79"/>
      <c r="C2033" s="79"/>
      <c r="D2033" s="79"/>
      <c r="E2033" s="79"/>
      <c r="F2033" s="79"/>
      <c r="G2033" s="79"/>
      <c r="H2033" s="79"/>
      <c r="I2033" s="80"/>
    </row>
    <row r="2034" spans="1:9">
      <c r="A2034" s="78"/>
      <c r="B2034" s="79"/>
      <c r="C2034" s="79"/>
      <c r="D2034" s="79"/>
      <c r="E2034" s="79"/>
      <c r="F2034" s="79"/>
      <c r="G2034" s="79"/>
      <c r="H2034" s="79"/>
      <c r="I2034" s="80"/>
    </row>
    <row r="2035" spans="1:9">
      <c r="A2035" s="78"/>
      <c r="B2035" s="79"/>
      <c r="C2035" s="79"/>
      <c r="D2035" s="79"/>
      <c r="E2035" s="79"/>
      <c r="F2035" s="79"/>
      <c r="G2035" s="79"/>
      <c r="H2035" s="79"/>
      <c r="I2035" s="80"/>
    </row>
    <row r="2036" spans="1:9">
      <c r="A2036" s="78"/>
      <c r="B2036" s="79"/>
      <c r="C2036" s="79"/>
      <c r="D2036" s="79"/>
      <c r="E2036" s="79"/>
      <c r="F2036" s="79"/>
      <c r="G2036" s="79"/>
      <c r="H2036" s="79"/>
      <c r="I2036" s="80"/>
    </row>
    <row r="2037" spans="1:9">
      <c r="A2037" s="78"/>
      <c r="B2037" s="79"/>
      <c r="C2037" s="79"/>
      <c r="D2037" s="79"/>
      <c r="E2037" s="79"/>
      <c r="F2037" s="79"/>
      <c r="G2037" s="79"/>
      <c r="H2037" s="79"/>
      <c r="I2037" s="80"/>
    </row>
    <row r="2038" spans="1:9">
      <c r="A2038" s="78"/>
      <c r="B2038" s="79"/>
      <c r="C2038" s="79"/>
      <c r="D2038" s="79"/>
      <c r="E2038" s="79"/>
      <c r="F2038" s="79"/>
      <c r="G2038" s="79"/>
      <c r="H2038" s="79"/>
      <c r="I2038" s="80"/>
    </row>
    <row r="2039" spans="1:9">
      <c r="A2039" s="78"/>
      <c r="B2039" s="79"/>
      <c r="C2039" s="79"/>
      <c r="D2039" s="79"/>
      <c r="E2039" s="79"/>
      <c r="F2039" s="79"/>
      <c r="G2039" s="79"/>
      <c r="H2039" s="79"/>
      <c r="I2039" s="80"/>
    </row>
    <row r="2040" spans="1:9">
      <c r="A2040" s="78"/>
      <c r="B2040" s="79"/>
      <c r="C2040" s="79"/>
      <c r="D2040" s="79"/>
      <c r="E2040" s="79"/>
      <c r="F2040" s="79"/>
      <c r="G2040" s="79"/>
      <c r="H2040" s="79"/>
      <c r="I2040" s="80"/>
    </row>
    <row r="2041" spans="1:9">
      <c r="A2041" s="78"/>
      <c r="B2041" s="79"/>
      <c r="C2041" s="79"/>
      <c r="D2041" s="79"/>
      <c r="E2041" s="79"/>
      <c r="F2041" s="79"/>
      <c r="G2041" s="79"/>
      <c r="H2041" s="79"/>
      <c r="I2041" s="80"/>
    </row>
    <row r="2042" spans="1:9">
      <c r="A2042" s="78"/>
      <c r="B2042" s="79"/>
      <c r="C2042" s="79"/>
      <c r="D2042" s="79"/>
      <c r="E2042" s="79"/>
      <c r="F2042" s="79"/>
      <c r="G2042" s="79"/>
      <c r="H2042" s="79"/>
      <c r="I2042" s="80"/>
    </row>
    <row r="2043" spans="1:9">
      <c r="A2043" s="78"/>
      <c r="B2043" s="79"/>
      <c r="C2043" s="79"/>
      <c r="D2043" s="79"/>
      <c r="E2043" s="79"/>
      <c r="F2043" s="79"/>
      <c r="G2043" s="79"/>
      <c r="H2043" s="79"/>
      <c r="I2043" s="80"/>
    </row>
    <row r="2044" spans="1:9">
      <c r="A2044" s="78"/>
      <c r="B2044" s="79"/>
      <c r="C2044" s="79"/>
      <c r="D2044" s="79"/>
      <c r="E2044" s="79"/>
      <c r="F2044" s="79"/>
      <c r="G2044" s="79"/>
      <c r="H2044" s="79"/>
      <c r="I2044" s="80"/>
    </row>
    <row r="2045" spans="1:9">
      <c r="A2045" s="78"/>
      <c r="B2045" s="79"/>
      <c r="C2045" s="79"/>
      <c r="D2045" s="79"/>
      <c r="E2045" s="79"/>
      <c r="F2045" s="79"/>
      <c r="G2045" s="79"/>
      <c r="H2045" s="79"/>
      <c r="I2045" s="80"/>
    </row>
    <row r="2046" spans="1:9">
      <c r="A2046" s="78"/>
      <c r="B2046" s="79"/>
      <c r="C2046" s="79"/>
      <c r="D2046" s="79"/>
      <c r="E2046" s="79"/>
      <c r="F2046" s="79"/>
      <c r="G2046" s="79"/>
      <c r="H2046" s="79"/>
      <c r="I2046" s="80"/>
    </row>
    <row r="2047" spans="1:9">
      <c r="A2047" s="78"/>
      <c r="B2047" s="79"/>
      <c r="C2047" s="79"/>
      <c r="D2047" s="79"/>
      <c r="E2047" s="79"/>
      <c r="F2047" s="79"/>
      <c r="G2047" s="79"/>
      <c r="H2047" s="79"/>
      <c r="I2047" s="80"/>
    </row>
    <row r="2048" spans="1:9">
      <c r="A2048" s="78"/>
      <c r="B2048" s="79"/>
      <c r="C2048" s="79"/>
      <c r="D2048" s="79"/>
      <c r="E2048" s="79"/>
      <c r="F2048" s="79"/>
      <c r="G2048" s="79"/>
      <c r="H2048" s="79"/>
      <c r="I2048" s="80"/>
    </row>
    <row r="2049" spans="1:9">
      <c r="A2049" s="78"/>
      <c r="B2049" s="79"/>
      <c r="C2049" s="79"/>
      <c r="D2049" s="79"/>
      <c r="E2049" s="79"/>
      <c r="F2049" s="79"/>
      <c r="G2049" s="79"/>
      <c r="H2049" s="79"/>
      <c r="I2049" s="80"/>
    </row>
    <row r="2050" spans="1:9">
      <c r="A2050" s="78"/>
      <c r="B2050" s="79"/>
      <c r="C2050" s="79"/>
      <c r="D2050" s="79"/>
      <c r="E2050" s="79"/>
      <c r="F2050" s="79"/>
      <c r="G2050" s="79"/>
      <c r="H2050" s="79"/>
      <c r="I2050" s="80"/>
    </row>
    <row r="2051" spans="1:9">
      <c r="A2051" s="78"/>
      <c r="B2051" s="79"/>
      <c r="C2051" s="79"/>
      <c r="D2051" s="79"/>
      <c r="E2051" s="79"/>
      <c r="F2051" s="79"/>
      <c r="G2051" s="79"/>
      <c r="H2051" s="79"/>
      <c r="I2051" s="80"/>
    </row>
    <row r="2052" spans="1:9">
      <c r="A2052" s="78"/>
      <c r="B2052" s="79"/>
      <c r="C2052" s="79"/>
      <c r="D2052" s="79"/>
      <c r="E2052" s="79"/>
      <c r="F2052" s="79"/>
      <c r="G2052" s="79"/>
      <c r="H2052" s="79"/>
      <c r="I2052" s="80"/>
    </row>
    <row r="2053" spans="1:9">
      <c r="A2053" s="78"/>
      <c r="B2053" s="79"/>
      <c r="C2053" s="79"/>
      <c r="D2053" s="79"/>
      <c r="E2053" s="79"/>
      <c r="F2053" s="79"/>
      <c r="G2053" s="79"/>
      <c r="H2053" s="79"/>
      <c r="I2053" s="80"/>
    </row>
    <row r="2054" spans="1:9">
      <c r="A2054" s="78"/>
      <c r="B2054" s="79"/>
      <c r="C2054" s="79"/>
      <c r="D2054" s="79"/>
      <c r="E2054" s="79"/>
      <c r="F2054" s="79"/>
      <c r="G2054" s="79"/>
      <c r="H2054" s="79"/>
      <c r="I2054" s="80"/>
    </row>
    <row r="2055" spans="1:9">
      <c r="A2055" s="78"/>
      <c r="B2055" s="79"/>
      <c r="C2055" s="79"/>
      <c r="D2055" s="79"/>
      <c r="E2055" s="79"/>
      <c r="F2055" s="79"/>
      <c r="G2055" s="79"/>
      <c r="H2055" s="79"/>
      <c r="I2055" s="80"/>
    </row>
    <row r="2056" spans="1:9">
      <c r="A2056" s="78"/>
      <c r="B2056" s="79"/>
      <c r="C2056" s="79"/>
      <c r="D2056" s="79"/>
      <c r="E2056" s="79"/>
      <c r="F2056" s="79"/>
      <c r="G2056" s="79"/>
      <c r="H2056" s="79"/>
      <c r="I2056" s="80"/>
    </row>
    <row r="2057" spans="1:9">
      <c r="A2057" s="78"/>
      <c r="B2057" s="79"/>
      <c r="C2057" s="79"/>
      <c r="D2057" s="79"/>
      <c r="E2057" s="79"/>
      <c r="F2057" s="79"/>
      <c r="G2057" s="79"/>
      <c r="H2057" s="79"/>
      <c r="I2057" s="80"/>
    </row>
    <row r="2058" spans="1:9">
      <c r="A2058" s="78"/>
      <c r="B2058" s="79"/>
      <c r="C2058" s="79"/>
      <c r="D2058" s="79"/>
      <c r="E2058" s="79"/>
      <c r="F2058" s="79"/>
      <c r="G2058" s="79"/>
      <c r="H2058" s="79"/>
      <c r="I2058" s="80"/>
    </row>
    <row r="2059" spans="1:9">
      <c r="A2059" s="78"/>
      <c r="B2059" s="79"/>
      <c r="C2059" s="79"/>
      <c r="D2059" s="79"/>
      <c r="E2059" s="79"/>
      <c r="F2059" s="79"/>
      <c r="G2059" s="79"/>
      <c r="H2059" s="79"/>
      <c r="I2059" s="80"/>
    </row>
    <row r="2060" spans="1:9">
      <c r="A2060" s="78"/>
      <c r="B2060" s="79"/>
      <c r="C2060" s="79"/>
      <c r="D2060" s="79"/>
      <c r="E2060" s="79"/>
      <c r="F2060" s="79"/>
      <c r="G2060" s="79"/>
      <c r="H2060" s="79"/>
      <c r="I2060" s="80"/>
    </row>
    <row r="2061" spans="1:9">
      <c r="A2061" s="78"/>
      <c r="B2061" s="79"/>
      <c r="C2061" s="79"/>
      <c r="D2061" s="79"/>
      <c r="E2061" s="79"/>
      <c r="F2061" s="79"/>
      <c r="G2061" s="79"/>
      <c r="H2061" s="79"/>
      <c r="I2061" s="80"/>
    </row>
    <row r="2062" spans="1:9">
      <c r="A2062" s="78"/>
      <c r="B2062" s="79"/>
      <c r="C2062" s="79"/>
      <c r="D2062" s="79"/>
      <c r="E2062" s="79"/>
      <c r="F2062" s="79"/>
      <c r="G2062" s="79"/>
      <c r="H2062" s="79"/>
      <c r="I2062" s="80"/>
    </row>
    <row r="2063" spans="1:9">
      <c r="A2063" s="78"/>
      <c r="B2063" s="79"/>
      <c r="C2063" s="79"/>
      <c r="D2063" s="79"/>
      <c r="E2063" s="79"/>
      <c r="F2063" s="79"/>
      <c r="G2063" s="79"/>
      <c r="H2063" s="79"/>
      <c r="I2063" s="80"/>
    </row>
    <row r="2064" spans="1:9">
      <c r="A2064" s="78"/>
      <c r="B2064" s="79"/>
      <c r="C2064" s="79"/>
      <c r="D2064" s="79"/>
      <c r="E2064" s="79"/>
      <c r="F2064" s="79"/>
      <c r="G2064" s="79"/>
      <c r="H2064" s="79"/>
      <c r="I2064" s="80"/>
    </row>
    <row r="2065" spans="1:9">
      <c r="A2065" s="78"/>
      <c r="B2065" s="79"/>
      <c r="C2065" s="79"/>
      <c r="D2065" s="79"/>
      <c r="E2065" s="79"/>
      <c r="F2065" s="79"/>
      <c r="G2065" s="79"/>
      <c r="H2065" s="79"/>
      <c r="I2065" s="80"/>
    </row>
    <row r="2066" spans="1:9">
      <c r="A2066" s="78"/>
      <c r="B2066" s="79"/>
      <c r="C2066" s="79"/>
      <c r="D2066" s="79"/>
      <c r="E2066" s="79"/>
      <c r="F2066" s="79"/>
      <c r="G2066" s="79"/>
      <c r="H2066" s="79"/>
      <c r="I2066" s="80"/>
    </row>
    <row r="2067" spans="1:9">
      <c r="A2067" s="78"/>
      <c r="B2067" s="79"/>
      <c r="C2067" s="79"/>
      <c r="D2067" s="79"/>
      <c r="E2067" s="79"/>
      <c r="F2067" s="79"/>
      <c r="G2067" s="79"/>
      <c r="H2067" s="79"/>
      <c r="I2067" s="80"/>
    </row>
    <row r="2068" spans="1:9">
      <c r="A2068" s="78"/>
      <c r="B2068" s="79"/>
      <c r="C2068" s="79"/>
      <c r="D2068" s="79"/>
      <c r="E2068" s="79"/>
      <c r="F2068" s="79"/>
      <c r="G2068" s="79"/>
      <c r="H2068" s="79"/>
      <c r="I2068" s="80"/>
    </row>
    <row r="2069" spans="1:9">
      <c r="A2069" s="78"/>
      <c r="B2069" s="79"/>
      <c r="C2069" s="79"/>
      <c r="D2069" s="79"/>
      <c r="E2069" s="79"/>
      <c r="F2069" s="79"/>
      <c r="G2069" s="79"/>
      <c r="H2069" s="79"/>
      <c r="I2069" s="80"/>
    </row>
    <row r="2070" spans="1:9">
      <c r="A2070" s="78"/>
      <c r="B2070" s="79"/>
      <c r="C2070" s="79"/>
      <c r="D2070" s="79"/>
      <c r="E2070" s="79"/>
      <c r="F2070" s="79"/>
      <c r="G2070" s="79"/>
      <c r="H2070" s="79"/>
      <c r="I2070" s="80"/>
    </row>
    <row r="2071" spans="1:9">
      <c r="A2071" s="78"/>
      <c r="B2071" s="79"/>
      <c r="C2071" s="79"/>
      <c r="D2071" s="79"/>
      <c r="E2071" s="79"/>
      <c r="F2071" s="79"/>
      <c r="G2071" s="79"/>
      <c r="H2071" s="79"/>
      <c r="I2071" s="80"/>
    </row>
    <row r="2072" spans="1:9">
      <c r="A2072" s="78"/>
      <c r="B2072" s="79"/>
      <c r="C2072" s="79"/>
      <c r="D2072" s="79"/>
      <c r="E2072" s="79"/>
      <c r="F2072" s="79"/>
      <c r="G2072" s="79"/>
      <c r="H2072" s="79"/>
      <c r="I2072" s="80"/>
    </row>
    <row r="2073" spans="1:9">
      <c r="A2073" s="78"/>
      <c r="B2073" s="79"/>
      <c r="C2073" s="79"/>
      <c r="D2073" s="79"/>
      <c r="E2073" s="79"/>
      <c r="F2073" s="79"/>
      <c r="G2073" s="79"/>
      <c r="H2073" s="79"/>
      <c r="I2073" s="80"/>
    </row>
    <row r="2074" spans="1:9">
      <c r="A2074" s="78"/>
      <c r="B2074" s="79"/>
      <c r="C2074" s="79"/>
      <c r="D2074" s="79"/>
      <c r="E2074" s="79"/>
      <c r="F2074" s="79"/>
      <c r="G2074" s="79"/>
      <c r="H2074" s="79"/>
      <c r="I2074" s="80"/>
    </row>
    <row r="2075" spans="1:9">
      <c r="A2075" s="78"/>
      <c r="B2075" s="79"/>
      <c r="C2075" s="79"/>
      <c r="D2075" s="79"/>
      <c r="E2075" s="79"/>
      <c r="F2075" s="79"/>
      <c r="G2075" s="79"/>
      <c r="H2075" s="79"/>
      <c r="I2075" s="80"/>
    </row>
    <row r="2076" spans="1:9">
      <c r="A2076" s="78"/>
      <c r="B2076" s="79"/>
      <c r="C2076" s="79"/>
      <c r="D2076" s="79"/>
      <c r="E2076" s="79"/>
      <c r="F2076" s="79"/>
      <c r="G2076" s="79"/>
      <c r="H2076" s="79"/>
      <c r="I2076" s="80"/>
    </row>
    <row r="2077" spans="1:9">
      <c r="A2077" s="78"/>
      <c r="B2077" s="79"/>
      <c r="C2077" s="79"/>
      <c r="D2077" s="79"/>
      <c r="E2077" s="79"/>
      <c r="F2077" s="79"/>
      <c r="G2077" s="79"/>
      <c r="H2077" s="79"/>
      <c r="I2077" s="80"/>
    </row>
    <row r="2078" spans="1:9">
      <c r="A2078" s="78"/>
      <c r="B2078" s="79"/>
      <c r="C2078" s="79"/>
      <c r="D2078" s="79"/>
      <c r="E2078" s="79"/>
      <c r="F2078" s="79"/>
      <c r="G2078" s="79"/>
      <c r="H2078" s="79"/>
      <c r="I2078" s="80"/>
    </row>
    <row r="2079" spans="1:9">
      <c r="A2079" s="78"/>
      <c r="B2079" s="79"/>
      <c r="C2079" s="79"/>
      <c r="D2079" s="79"/>
      <c r="E2079" s="79"/>
      <c r="F2079" s="79"/>
      <c r="G2079" s="79"/>
      <c r="H2079" s="79"/>
      <c r="I2079" s="80"/>
    </row>
    <row r="2080" spans="1:9">
      <c r="A2080" s="78"/>
      <c r="B2080" s="79"/>
      <c r="C2080" s="79"/>
      <c r="D2080" s="79"/>
      <c r="E2080" s="79"/>
      <c r="F2080" s="79"/>
      <c r="G2080" s="79"/>
      <c r="H2080" s="79"/>
      <c r="I2080" s="80"/>
    </row>
    <row r="2081" spans="1:9">
      <c r="A2081" s="78"/>
      <c r="B2081" s="79"/>
      <c r="C2081" s="79"/>
      <c r="D2081" s="79"/>
      <c r="E2081" s="79"/>
      <c r="F2081" s="79"/>
      <c r="G2081" s="79"/>
      <c r="H2081" s="79"/>
      <c r="I2081" s="80"/>
    </row>
    <row r="2082" spans="1:9">
      <c r="A2082" s="78"/>
      <c r="B2082" s="79"/>
      <c r="C2082" s="79"/>
      <c r="D2082" s="79"/>
      <c r="E2082" s="79"/>
      <c r="F2082" s="79"/>
      <c r="G2082" s="79"/>
      <c r="H2082" s="79"/>
      <c r="I2082" s="80"/>
    </row>
    <row r="2083" spans="1:9">
      <c r="A2083" s="78"/>
      <c r="B2083" s="79"/>
      <c r="C2083" s="79"/>
      <c r="D2083" s="79"/>
      <c r="E2083" s="79"/>
      <c r="F2083" s="79"/>
      <c r="G2083" s="79"/>
      <c r="H2083" s="79"/>
      <c r="I2083" s="80"/>
    </row>
    <row r="2084" spans="1:9">
      <c r="A2084" s="78"/>
      <c r="B2084" s="79"/>
      <c r="C2084" s="79"/>
      <c r="D2084" s="79"/>
      <c r="E2084" s="79"/>
      <c r="F2084" s="79"/>
      <c r="G2084" s="79"/>
      <c r="H2084" s="79"/>
      <c r="I2084" s="80"/>
    </row>
    <row r="2085" spans="1:9">
      <c r="A2085" s="78"/>
      <c r="B2085" s="79"/>
      <c r="C2085" s="79"/>
      <c r="D2085" s="79"/>
      <c r="E2085" s="79"/>
      <c r="F2085" s="79"/>
      <c r="G2085" s="79"/>
      <c r="H2085" s="79"/>
      <c r="I2085" s="80"/>
    </row>
    <row r="2086" spans="1:9">
      <c r="A2086" s="78"/>
      <c r="B2086" s="79"/>
      <c r="C2086" s="79"/>
      <c r="D2086" s="79"/>
      <c r="E2086" s="79"/>
      <c r="F2086" s="79"/>
      <c r="G2086" s="79"/>
      <c r="H2086" s="79"/>
      <c r="I2086" s="80"/>
    </row>
    <row r="2087" spans="1:9">
      <c r="A2087" s="78"/>
      <c r="B2087" s="79"/>
      <c r="C2087" s="79"/>
      <c r="D2087" s="79"/>
      <c r="E2087" s="79"/>
      <c r="F2087" s="79"/>
      <c r="G2087" s="79"/>
      <c r="H2087" s="79"/>
      <c r="I2087" s="80"/>
    </row>
    <row r="2088" spans="1:9">
      <c r="A2088" s="78"/>
      <c r="B2088" s="79"/>
      <c r="C2088" s="79"/>
      <c r="D2088" s="79"/>
      <c r="E2088" s="79"/>
      <c r="F2088" s="79"/>
      <c r="G2088" s="79"/>
      <c r="H2088" s="79"/>
      <c r="I2088" s="80"/>
    </row>
    <row r="2089" spans="1:9">
      <c r="A2089" s="78"/>
      <c r="B2089" s="79"/>
      <c r="C2089" s="79"/>
      <c r="D2089" s="79"/>
      <c r="E2089" s="79"/>
      <c r="F2089" s="79"/>
      <c r="G2089" s="79"/>
      <c r="H2089" s="79"/>
      <c r="I2089" s="80"/>
    </row>
    <row r="2090" spans="1:9">
      <c r="A2090" s="78"/>
      <c r="B2090" s="79"/>
      <c r="C2090" s="79"/>
      <c r="D2090" s="79"/>
      <c r="E2090" s="79"/>
      <c r="F2090" s="79"/>
      <c r="G2090" s="79"/>
      <c r="H2090" s="79"/>
      <c r="I2090" s="80"/>
    </row>
    <row r="2091" spans="1:9">
      <c r="A2091" s="78"/>
      <c r="B2091" s="79"/>
      <c r="C2091" s="79"/>
      <c r="D2091" s="79"/>
      <c r="E2091" s="79"/>
      <c r="F2091" s="79"/>
      <c r="G2091" s="79"/>
      <c r="H2091" s="79"/>
      <c r="I2091" s="80"/>
    </row>
    <row r="2092" spans="1:9">
      <c r="A2092" s="78"/>
      <c r="B2092" s="79"/>
      <c r="C2092" s="79"/>
      <c r="D2092" s="79"/>
      <c r="E2092" s="79"/>
      <c r="F2092" s="79"/>
      <c r="G2092" s="79"/>
      <c r="H2092" s="79"/>
      <c r="I2092" s="80"/>
    </row>
    <row r="2093" spans="1:9">
      <c r="A2093" s="78"/>
      <c r="B2093" s="79"/>
      <c r="C2093" s="79"/>
      <c r="D2093" s="79"/>
      <c r="E2093" s="79"/>
      <c r="F2093" s="79"/>
      <c r="G2093" s="79"/>
      <c r="H2093" s="79"/>
      <c r="I2093" s="80"/>
    </row>
    <row r="2094" spans="1:9">
      <c r="A2094" s="78"/>
      <c r="B2094" s="79"/>
      <c r="C2094" s="79"/>
      <c r="D2094" s="79"/>
      <c r="E2094" s="79"/>
      <c r="F2094" s="79"/>
      <c r="G2094" s="79"/>
      <c r="H2094" s="79"/>
      <c r="I2094" s="80"/>
    </row>
    <row r="2095" spans="1:9">
      <c r="A2095" s="78"/>
      <c r="B2095" s="79"/>
      <c r="C2095" s="79"/>
      <c r="D2095" s="79"/>
      <c r="E2095" s="79"/>
      <c r="F2095" s="79"/>
      <c r="G2095" s="79"/>
      <c r="H2095" s="79"/>
      <c r="I2095" s="80"/>
    </row>
    <row r="2096" spans="1:9">
      <c r="A2096" s="78"/>
      <c r="B2096" s="79"/>
      <c r="C2096" s="79"/>
      <c r="D2096" s="79"/>
      <c r="E2096" s="79"/>
      <c r="F2096" s="79"/>
      <c r="G2096" s="79"/>
      <c r="H2096" s="79"/>
      <c r="I2096" s="80"/>
    </row>
    <row r="2097" spans="1:9">
      <c r="A2097" s="78"/>
      <c r="B2097" s="79"/>
      <c r="C2097" s="79"/>
      <c r="D2097" s="79"/>
      <c r="E2097" s="79"/>
      <c r="F2097" s="79"/>
      <c r="G2097" s="79"/>
      <c r="H2097" s="79"/>
      <c r="I2097" s="80"/>
    </row>
    <row r="2098" spans="1:9">
      <c r="A2098" s="78"/>
      <c r="B2098" s="79"/>
      <c r="C2098" s="79"/>
      <c r="D2098" s="79"/>
      <c r="E2098" s="79"/>
      <c r="F2098" s="79"/>
      <c r="G2098" s="79"/>
      <c r="H2098" s="79"/>
      <c r="I2098" s="80"/>
    </row>
    <row r="2099" spans="1:9">
      <c r="A2099" s="78"/>
      <c r="B2099" s="79"/>
      <c r="C2099" s="79"/>
      <c r="D2099" s="79"/>
      <c r="E2099" s="79"/>
      <c r="F2099" s="79"/>
      <c r="G2099" s="79"/>
      <c r="H2099" s="79"/>
      <c r="I2099" s="80"/>
    </row>
    <row r="2100" spans="1:9">
      <c r="A2100" s="78"/>
      <c r="B2100" s="79"/>
      <c r="C2100" s="79"/>
      <c r="D2100" s="79"/>
      <c r="E2100" s="79"/>
      <c r="F2100" s="79"/>
      <c r="G2100" s="79"/>
      <c r="H2100" s="79"/>
      <c r="I2100" s="80"/>
    </row>
    <row r="2101" spans="1:9">
      <c r="A2101" s="78"/>
      <c r="B2101" s="79"/>
      <c r="C2101" s="79"/>
      <c r="D2101" s="79"/>
      <c r="E2101" s="79"/>
      <c r="F2101" s="79"/>
      <c r="G2101" s="79"/>
      <c r="H2101" s="79"/>
      <c r="I2101" s="80"/>
    </row>
    <row r="2102" spans="1:9">
      <c r="A2102" s="78"/>
      <c r="B2102" s="79"/>
      <c r="C2102" s="79"/>
      <c r="D2102" s="79"/>
      <c r="E2102" s="79"/>
      <c r="F2102" s="79"/>
      <c r="G2102" s="79"/>
      <c r="H2102" s="79"/>
      <c r="I2102" s="80"/>
    </row>
    <row r="2103" spans="1:9">
      <c r="A2103" s="78"/>
      <c r="B2103" s="79"/>
      <c r="C2103" s="79"/>
      <c r="D2103" s="79"/>
      <c r="E2103" s="79"/>
      <c r="F2103" s="79"/>
      <c r="G2103" s="79"/>
      <c r="H2103" s="79"/>
      <c r="I2103" s="80"/>
    </row>
    <row r="2104" spans="1:9">
      <c r="A2104" s="78"/>
      <c r="B2104" s="79"/>
      <c r="C2104" s="79"/>
      <c r="D2104" s="79"/>
      <c r="E2104" s="79"/>
      <c r="F2104" s="79"/>
      <c r="G2104" s="79"/>
      <c r="H2104" s="79"/>
      <c r="I2104" s="80"/>
    </row>
    <row r="2105" spans="1:9">
      <c r="A2105" s="78"/>
      <c r="B2105" s="79"/>
      <c r="C2105" s="79"/>
      <c r="D2105" s="79"/>
      <c r="E2105" s="79"/>
      <c r="F2105" s="79"/>
      <c r="G2105" s="79"/>
      <c r="H2105" s="79"/>
      <c r="I2105" s="80"/>
    </row>
    <row r="2106" spans="1:9">
      <c r="A2106" s="78"/>
      <c r="B2106" s="79"/>
      <c r="C2106" s="79"/>
      <c r="D2106" s="79"/>
      <c r="E2106" s="79"/>
      <c r="F2106" s="79"/>
      <c r="G2106" s="79"/>
      <c r="H2106" s="79"/>
      <c r="I2106" s="80"/>
    </row>
    <row r="2107" spans="1:9">
      <c r="A2107" s="78"/>
      <c r="B2107" s="79"/>
      <c r="C2107" s="79"/>
      <c r="D2107" s="79"/>
      <c r="E2107" s="79"/>
      <c r="F2107" s="79"/>
      <c r="G2107" s="79"/>
      <c r="H2107" s="79"/>
      <c r="I2107" s="80"/>
    </row>
    <row r="2108" spans="1:9">
      <c r="A2108" s="78"/>
      <c r="B2108" s="79"/>
      <c r="C2108" s="79"/>
      <c r="D2108" s="79"/>
      <c r="E2108" s="79"/>
      <c r="F2108" s="79"/>
      <c r="G2108" s="79"/>
      <c r="H2108" s="79"/>
      <c r="I2108" s="80"/>
    </row>
    <row r="2109" spans="1:9">
      <c r="A2109" s="78"/>
      <c r="B2109" s="79"/>
      <c r="C2109" s="79"/>
      <c r="D2109" s="79"/>
      <c r="E2109" s="79"/>
      <c r="F2109" s="79"/>
      <c r="G2109" s="79"/>
      <c r="H2109" s="79"/>
      <c r="I2109" s="80"/>
    </row>
    <row r="2110" spans="1:9">
      <c r="A2110" s="78"/>
      <c r="B2110" s="79"/>
      <c r="C2110" s="79"/>
      <c r="D2110" s="79"/>
      <c r="E2110" s="79"/>
      <c r="F2110" s="79"/>
      <c r="G2110" s="79"/>
      <c r="H2110" s="79"/>
      <c r="I2110" s="80"/>
    </row>
    <row r="2111" spans="1:9">
      <c r="A2111" s="78"/>
      <c r="B2111" s="79"/>
      <c r="C2111" s="79"/>
      <c r="D2111" s="79"/>
      <c r="E2111" s="79"/>
      <c r="F2111" s="79"/>
      <c r="G2111" s="79"/>
      <c r="H2111" s="79"/>
      <c r="I2111" s="80"/>
    </row>
    <row r="2112" spans="1:9">
      <c r="A2112" s="78"/>
      <c r="B2112" s="79"/>
      <c r="C2112" s="79"/>
      <c r="D2112" s="79"/>
      <c r="E2112" s="79"/>
      <c r="F2112" s="79"/>
      <c r="G2112" s="79"/>
      <c r="H2112" s="79"/>
      <c r="I2112" s="80"/>
    </row>
    <row r="2113" spans="1:9">
      <c r="A2113" s="78"/>
      <c r="B2113" s="79"/>
      <c r="C2113" s="79"/>
      <c r="D2113" s="79"/>
      <c r="E2113" s="79"/>
      <c r="F2113" s="79"/>
      <c r="G2113" s="79"/>
      <c r="H2113" s="79"/>
      <c r="I2113" s="80"/>
    </row>
    <row r="2114" spans="1:9">
      <c r="A2114" s="78"/>
      <c r="B2114" s="79"/>
      <c r="C2114" s="79"/>
      <c r="D2114" s="79"/>
      <c r="E2114" s="79"/>
      <c r="F2114" s="79"/>
      <c r="G2114" s="79"/>
      <c r="H2114" s="79"/>
      <c r="I2114" s="80"/>
    </row>
    <row r="2115" spans="1:9">
      <c r="A2115" s="78"/>
      <c r="B2115" s="79"/>
      <c r="C2115" s="79"/>
      <c r="D2115" s="79"/>
      <c r="E2115" s="79"/>
      <c r="F2115" s="79"/>
      <c r="G2115" s="79"/>
      <c r="H2115" s="79"/>
      <c r="I2115" s="80"/>
    </row>
    <row r="2116" spans="1:9">
      <c r="A2116" s="78"/>
      <c r="B2116" s="79"/>
      <c r="C2116" s="79"/>
      <c r="D2116" s="79"/>
      <c r="E2116" s="79"/>
      <c r="F2116" s="79"/>
      <c r="G2116" s="79"/>
      <c r="H2116" s="79"/>
      <c r="I2116" s="80"/>
    </row>
    <row r="2117" spans="1:9">
      <c r="A2117" s="78"/>
      <c r="B2117" s="79"/>
      <c r="C2117" s="79"/>
      <c r="D2117" s="79"/>
      <c r="E2117" s="79"/>
      <c r="F2117" s="79"/>
      <c r="G2117" s="79"/>
      <c r="H2117" s="79"/>
      <c r="I2117" s="80"/>
    </row>
    <row r="2118" spans="1:9">
      <c r="A2118" s="78"/>
      <c r="B2118" s="79"/>
      <c r="C2118" s="79"/>
      <c r="D2118" s="79"/>
      <c r="E2118" s="79"/>
      <c r="F2118" s="79"/>
      <c r="G2118" s="79"/>
      <c r="H2118" s="79"/>
      <c r="I2118" s="80"/>
    </row>
    <row r="2119" spans="1:9">
      <c r="A2119" s="78"/>
      <c r="B2119" s="79"/>
      <c r="C2119" s="79"/>
      <c r="D2119" s="79"/>
      <c r="E2119" s="79"/>
      <c r="F2119" s="79"/>
      <c r="G2119" s="79"/>
      <c r="H2119" s="79"/>
      <c r="I2119" s="80"/>
    </row>
    <row r="2120" spans="1:9">
      <c r="A2120" s="78"/>
      <c r="B2120" s="79"/>
      <c r="C2120" s="79"/>
      <c r="D2120" s="79"/>
      <c r="E2120" s="79"/>
      <c r="F2120" s="79"/>
      <c r="G2120" s="79"/>
      <c r="H2120" s="79"/>
      <c r="I2120" s="80"/>
    </row>
    <row r="2121" spans="1:9">
      <c r="A2121" s="78"/>
      <c r="B2121" s="79"/>
      <c r="C2121" s="79"/>
      <c r="D2121" s="79"/>
      <c r="E2121" s="79"/>
      <c r="F2121" s="79"/>
      <c r="G2121" s="79"/>
      <c r="H2121" s="79"/>
      <c r="I2121" s="80"/>
    </row>
    <row r="2122" spans="1:9">
      <c r="A2122" s="78"/>
      <c r="B2122" s="79"/>
      <c r="C2122" s="79"/>
      <c r="D2122" s="79"/>
      <c r="E2122" s="79"/>
      <c r="F2122" s="79"/>
      <c r="G2122" s="79"/>
      <c r="H2122" s="79"/>
      <c r="I2122" s="80"/>
    </row>
    <row r="2123" spans="1:9">
      <c r="A2123" s="78"/>
      <c r="B2123" s="79"/>
      <c r="C2123" s="79"/>
      <c r="D2123" s="79"/>
      <c r="E2123" s="79"/>
      <c r="F2123" s="79"/>
      <c r="G2123" s="79"/>
      <c r="H2123" s="79"/>
      <c r="I2123" s="80"/>
    </row>
    <row r="2124" spans="1:9">
      <c r="A2124" s="78"/>
      <c r="B2124" s="79"/>
      <c r="C2124" s="79"/>
      <c r="D2124" s="79"/>
      <c r="E2124" s="79"/>
      <c r="F2124" s="79"/>
      <c r="G2124" s="79"/>
      <c r="H2124" s="79"/>
      <c r="I2124" s="80"/>
    </row>
    <row r="2125" spans="1:9">
      <c r="A2125" s="78"/>
      <c r="B2125" s="79"/>
      <c r="C2125" s="79"/>
      <c r="D2125" s="79"/>
      <c r="E2125" s="79"/>
      <c r="F2125" s="79"/>
      <c r="G2125" s="79"/>
      <c r="H2125" s="79"/>
      <c r="I2125" s="80"/>
    </row>
    <row r="2126" spans="1:9">
      <c r="A2126" s="78"/>
      <c r="B2126" s="79"/>
      <c r="C2126" s="79"/>
      <c r="D2126" s="79"/>
      <c r="E2126" s="79"/>
      <c r="F2126" s="79"/>
      <c r="G2126" s="79"/>
      <c r="H2126" s="79"/>
      <c r="I2126" s="80"/>
    </row>
    <row r="2127" spans="1:9">
      <c r="A2127" s="78"/>
      <c r="B2127" s="79"/>
      <c r="C2127" s="79"/>
      <c r="D2127" s="79"/>
      <c r="E2127" s="79"/>
      <c r="F2127" s="79"/>
      <c r="G2127" s="79"/>
      <c r="H2127" s="79"/>
      <c r="I2127" s="80"/>
    </row>
    <row r="2128" spans="1:9">
      <c r="A2128" s="78"/>
      <c r="B2128" s="79"/>
      <c r="C2128" s="79"/>
      <c r="D2128" s="79"/>
      <c r="E2128" s="79"/>
      <c r="F2128" s="79"/>
      <c r="G2128" s="79"/>
      <c r="H2128" s="79"/>
      <c r="I2128" s="80"/>
    </row>
    <row r="2129" spans="1:9">
      <c r="A2129" s="78"/>
      <c r="B2129" s="79"/>
      <c r="C2129" s="79"/>
      <c r="D2129" s="79"/>
      <c r="E2129" s="79"/>
      <c r="F2129" s="79"/>
      <c r="G2129" s="79"/>
      <c r="H2129" s="79"/>
      <c r="I2129" s="80"/>
    </row>
    <row r="2130" spans="1:9">
      <c r="A2130" s="78"/>
      <c r="B2130" s="79"/>
      <c r="C2130" s="79"/>
      <c r="D2130" s="79"/>
      <c r="E2130" s="79"/>
      <c r="F2130" s="79"/>
      <c r="G2130" s="79"/>
      <c r="H2130" s="79"/>
      <c r="I2130" s="80"/>
    </row>
    <row r="2131" spans="1:9">
      <c r="A2131" s="78"/>
      <c r="B2131" s="79"/>
      <c r="C2131" s="79"/>
      <c r="D2131" s="79"/>
      <c r="E2131" s="79"/>
      <c r="F2131" s="79"/>
      <c r="G2131" s="79"/>
      <c r="H2131" s="79"/>
      <c r="I2131" s="80"/>
    </row>
    <row r="2132" spans="1:9">
      <c r="A2132" s="78"/>
      <c r="B2132" s="79"/>
      <c r="C2132" s="79"/>
      <c r="D2132" s="79"/>
      <c r="E2132" s="79"/>
      <c r="F2132" s="79"/>
      <c r="G2132" s="79"/>
      <c r="H2132" s="79"/>
      <c r="I2132" s="80"/>
    </row>
    <row r="2133" spans="1:9">
      <c r="A2133" s="78"/>
      <c r="B2133" s="79"/>
      <c r="C2133" s="79"/>
      <c r="D2133" s="79"/>
      <c r="E2133" s="79"/>
      <c r="F2133" s="79"/>
      <c r="G2133" s="79"/>
      <c r="H2133" s="79"/>
      <c r="I2133" s="80"/>
    </row>
    <row r="2134" spans="1:9">
      <c r="A2134" s="78"/>
      <c r="B2134" s="79"/>
      <c r="C2134" s="79"/>
      <c r="D2134" s="79"/>
      <c r="E2134" s="79"/>
      <c r="F2134" s="79"/>
      <c r="G2134" s="79"/>
      <c r="H2134" s="79"/>
      <c r="I2134" s="80"/>
    </row>
    <row r="2135" spans="1:9">
      <c r="A2135" s="78"/>
      <c r="B2135" s="79"/>
      <c r="C2135" s="79"/>
      <c r="D2135" s="79"/>
      <c r="E2135" s="79"/>
      <c r="F2135" s="79"/>
      <c r="G2135" s="79"/>
      <c r="H2135" s="79"/>
      <c r="I2135" s="80"/>
    </row>
    <row r="2136" spans="1:9">
      <c r="A2136" s="78"/>
      <c r="B2136" s="79"/>
      <c r="C2136" s="79"/>
      <c r="D2136" s="79"/>
      <c r="E2136" s="79"/>
      <c r="F2136" s="79"/>
      <c r="G2136" s="79"/>
      <c r="H2136" s="79"/>
      <c r="I2136" s="80"/>
    </row>
    <row r="2137" spans="1:9">
      <c r="A2137" s="78"/>
      <c r="B2137" s="79"/>
      <c r="C2137" s="79"/>
      <c r="D2137" s="79"/>
      <c r="E2137" s="79"/>
      <c r="F2137" s="79"/>
      <c r="G2137" s="79"/>
      <c r="H2137" s="79"/>
      <c r="I2137" s="80"/>
    </row>
    <row r="2138" spans="1:9">
      <c r="A2138" s="78"/>
      <c r="B2138" s="79"/>
      <c r="C2138" s="79"/>
      <c r="D2138" s="79"/>
      <c r="E2138" s="79"/>
      <c r="F2138" s="79"/>
      <c r="G2138" s="79"/>
      <c r="H2138" s="79"/>
      <c r="I2138" s="80"/>
    </row>
    <row r="2139" spans="1:9">
      <c r="A2139" s="78"/>
      <c r="B2139" s="79"/>
      <c r="C2139" s="79"/>
      <c r="D2139" s="79"/>
      <c r="E2139" s="79"/>
      <c r="F2139" s="79"/>
      <c r="G2139" s="79"/>
      <c r="H2139" s="79"/>
      <c r="I2139" s="80"/>
    </row>
    <row r="2140" spans="1:9">
      <c r="A2140" s="78"/>
      <c r="B2140" s="79"/>
      <c r="C2140" s="79"/>
      <c r="D2140" s="79"/>
      <c r="E2140" s="79"/>
      <c r="F2140" s="79"/>
      <c r="G2140" s="79"/>
      <c r="H2140" s="79"/>
      <c r="I2140" s="80"/>
    </row>
    <row r="2141" spans="1:9">
      <c r="A2141" s="78"/>
      <c r="B2141" s="79"/>
      <c r="C2141" s="79"/>
      <c r="D2141" s="79"/>
      <c r="E2141" s="79"/>
      <c r="F2141" s="79"/>
      <c r="G2141" s="79"/>
      <c r="H2141" s="79"/>
      <c r="I2141" s="80"/>
    </row>
    <row r="2142" spans="1:9">
      <c r="A2142" s="78"/>
      <c r="B2142" s="79"/>
      <c r="C2142" s="79"/>
      <c r="D2142" s="79"/>
      <c r="E2142" s="79"/>
      <c r="F2142" s="79"/>
      <c r="G2142" s="79"/>
      <c r="H2142" s="79"/>
      <c r="I2142" s="80"/>
    </row>
    <row r="2143" spans="1:9">
      <c r="A2143" s="78"/>
      <c r="B2143" s="79"/>
      <c r="C2143" s="79"/>
      <c r="D2143" s="79"/>
      <c r="E2143" s="79"/>
      <c r="F2143" s="79"/>
      <c r="G2143" s="79"/>
      <c r="H2143" s="79"/>
      <c r="I2143" s="80"/>
    </row>
    <row r="2144" spans="1:9">
      <c r="A2144" s="78"/>
      <c r="B2144" s="79"/>
      <c r="C2144" s="79"/>
      <c r="D2144" s="79"/>
      <c r="E2144" s="79"/>
      <c r="F2144" s="79"/>
      <c r="G2144" s="79"/>
      <c r="H2144" s="79"/>
      <c r="I2144" s="80"/>
    </row>
    <row r="2145" spans="1:9">
      <c r="A2145" s="78"/>
      <c r="B2145" s="79"/>
      <c r="C2145" s="79"/>
      <c r="D2145" s="79"/>
      <c r="E2145" s="79"/>
      <c r="F2145" s="79"/>
      <c r="G2145" s="79"/>
      <c r="H2145" s="79"/>
      <c r="I2145" s="80"/>
    </row>
    <row r="2146" spans="1:9">
      <c r="A2146" s="78"/>
      <c r="B2146" s="79"/>
      <c r="C2146" s="79"/>
      <c r="D2146" s="79"/>
      <c r="E2146" s="79"/>
      <c r="F2146" s="79"/>
      <c r="G2146" s="79"/>
      <c r="H2146" s="79"/>
      <c r="I2146" s="80"/>
    </row>
    <row r="2147" spans="1:9">
      <c r="A2147" s="78"/>
      <c r="B2147" s="79"/>
      <c r="C2147" s="79"/>
      <c r="D2147" s="79"/>
      <c r="E2147" s="79"/>
      <c r="F2147" s="79"/>
      <c r="G2147" s="79"/>
      <c r="H2147" s="79"/>
      <c r="I2147" s="80"/>
    </row>
    <row r="2148" spans="1:9">
      <c r="A2148" s="78"/>
      <c r="B2148" s="79"/>
      <c r="C2148" s="79"/>
      <c r="D2148" s="79"/>
      <c r="E2148" s="79"/>
      <c r="F2148" s="79"/>
      <c r="G2148" s="79"/>
      <c r="H2148" s="79"/>
      <c r="I2148" s="80"/>
    </row>
    <row r="2149" spans="1:9">
      <c r="A2149" s="78"/>
      <c r="B2149" s="79"/>
      <c r="C2149" s="79"/>
      <c r="D2149" s="79"/>
      <c r="E2149" s="79"/>
      <c r="F2149" s="79"/>
      <c r="G2149" s="79"/>
      <c r="H2149" s="79"/>
      <c r="I2149" s="80"/>
    </row>
    <row r="2150" spans="1:9">
      <c r="A2150" s="78"/>
      <c r="B2150" s="79"/>
      <c r="C2150" s="79"/>
      <c r="D2150" s="79"/>
      <c r="E2150" s="79"/>
      <c r="F2150" s="79"/>
      <c r="G2150" s="79"/>
      <c r="H2150" s="79"/>
      <c r="I2150" s="80"/>
    </row>
    <row r="2151" spans="1:9">
      <c r="A2151" s="78"/>
      <c r="B2151" s="79"/>
      <c r="C2151" s="79"/>
      <c r="D2151" s="79"/>
      <c r="E2151" s="79"/>
      <c r="F2151" s="79"/>
      <c r="G2151" s="79"/>
      <c r="H2151" s="79"/>
      <c r="I2151" s="80"/>
    </row>
    <row r="2152" spans="1:9">
      <c r="A2152" s="78"/>
      <c r="B2152" s="79"/>
      <c r="C2152" s="79"/>
      <c r="D2152" s="79"/>
      <c r="E2152" s="79"/>
      <c r="F2152" s="79"/>
      <c r="G2152" s="79"/>
      <c r="H2152" s="79"/>
      <c r="I2152" s="80"/>
    </row>
    <row r="2153" spans="1:9">
      <c r="A2153" s="78"/>
      <c r="B2153" s="79"/>
      <c r="C2153" s="79"/>
      <c r="D2153" s="79"/>
      <c r="E2153" s="79"/>
      <c r="F2153" s="79"/>
      <c r="G2153" s="79"/>
      <c r="H2153" s="79"/>
      <c r="I2153" s="80"/>
    </row>
    <row r="2154" spans="1:9">
      <c r="A2154" s="78"/>
      <c r="B2154" s="79"/>
      <c r="C2154" s="79"/>
      <c r="D2154" s="79"/>
      <c r="E2154" s="79"/>
      <c r="F2154" s="79"/>
      <c r="G2154" s="79"/>
      <c r="H2154" s="79"/>
      <c r="I2154" s="80"/>
    </row>
    <row r="2155" spans="1:9">
      <c r="A2155" s="78"/>
      <c r="B2155" s="79"/>
      <c r="C2155" s="79"/>
      <c r="D2155" s="79"/>
      <c r="E2155" s="79"/>
      <c r="F2155" s="79"/>
      <c r="G2155" s="79"/>
      <c r="H2155" s="79"/>
      <c r="I2155" s="80"/>
    </row>
    <row r="2156" spans="1:9">
      <c r="A2156" s="78"/>
      <c r="B2156" s="79"/>
      <c r="C2156" s="79"/>
      <c r="D2156" s="79"/>
      <c r="E2156" s="79"/>
      <c r="F2156" s="79"/>
      <c r="G2156" s="79"/>
      <c r="H2156" s="79"/>
      <c r="I2156" s="80"/>
    </row>
    <row r="2157" spans="1:9">
      <c r="A2157" s="78"/>
      <c r="B2157" s="79"/>
      <c r="C2157" s="79"/>
      <c r="D2157" s="79"/>
      <c r="E2157" s="79"/>
      <c r="F2157" s="79"/>
      <c r="G2157" s="79"/>
      <c r="H2157" s="79"/>
      <c r="I2157" s="80"/>
    </row>
    <row r="2158" spans="1:9">
      <c r="A2158" s="78"/>
      <c r="B2158" s="79"/>
      <c r="C2158" s="79"/>
      <c r="D2158" s="79"/>
      <c r="E2158" s="79"/>
      <c r="F2158" s="79"/>
      <c r="G2158" s="79"/>
      <c r="H2158" s="79"/>
      <c r="I2158" s="80"/>
    </row>
    <row r="2159" spans="1:9">
      <c r="A2159" s="78"/>
      <c r="B2159" s="79"/>
      <c r="C2159" s="79"/>
      <c r="D2159" s="79"/>
      <c r="E2159" s="79"/>
      <c r="F2159" s="79"/>
      <c r="G2159" s="79"/>
      <c r="H2159" s="79"/>
      <c r="I2159" s="80"/>
    </row>
    <row r="2160" spans="1:9">
      <c r="A2160" s="78"/>
      <c r="B2160" s="79"/>
      <c r="C2160" s="79"/>
      <c r="D2160" s="79"/>
      <c r="E2160" s="79"/>
      <c r="F2160" s="79"/>
      <c r="G2160" s="79"/>
      <c r="H2160" s="79"/>
      <c r="I2160" s="80"/>
    </row>
    <row r="2161" spans="1:9">
      <c r="A2161" s="78"/>
      <c r="B2161" s="79"/>
      <c r="C2161" s="79"/>
      <c r="D2161" s="79"/>
      <c r="E2161" s="79"/>
      <c r="F2161" s="79"/>
      <c r="G2161" s="79"/>
      <c r="H2161" s="79"/>
      <c r="I2161" s="80"/>
    </row>
    <row r="2162" spans="1:9">
      <c r="A2162" s="78"/>
      <c r="B2162" s="79"/>
      <c r="C2162" s="79"/>
      <c r="D2162" s="79"/>
      <c r="E2162" s="79"/>
      <c r="F2162" s="79"/>
      <c r="G2162" s="79"/>
      <c r="H2162" s="79"/>
      <c r="I2162" s="80"/>
    </row>
    <row r="2163" spans="1:9">
      <c r="A2163" s="78"/>
      <c r="B2163" s="79"/>
      <c r="C2163" s="79"/>
      <c r="D2163" s="79"/>
      <c r="E2163" s="79"/>
      <c r="F2163" s="79"/>
      <c r="G2163" s="79"/>
      <c r="H2163" s="79"/>
      <c r="I2163" s="80"/>
    </row>
    <row r="2164" spans="1:9">
      <c r="A2164" s="78"/>
      <c r="B2164" s="79"/>
      <c r="C2164" s="79"/>
      <c r="D2164" s="79"/>
      <c r="E2164" s="79"/>
      <c r="F2164" s="79"/>
      <c r="G2164" s="79"/>
      <c r="H2164" s="79"/>
      <c r="I2164" s="80"/>
    </row>
    <row r="2165" spans="1:9">
      <c r="A2165" s="78"/>
      <c r="B2165" s="79"/>
      <c r="C2165" s="79"/>
      <c r="D2165" s="79"/>
      <c r="E2165" s="79"/>
      <c r="F2165" s="79"/>
      <c r="G2165" s="79"/>
      <c r="H2165" s="79"/>
      <c r="I2165" s="80"/>
    </row>
    <row r="2166" spans="1:9">
      <c r="A2166" s="78"/>
      <c r="B2166" s="79"/>
      <c r="C2166" s="79"/>
      <c r="D2166" s="79"/>
      <c r="E2166" s="79"/>
      <c r="F2166" s="79"/>
      <c r="G2166" s="79"/>
      <c r="H2166" s="79"/>
      <c r="I2166" s="80"/>
    </row>
    <row r="2167" spans="1:9">
      <c r="A2167" s="78"/>
      <c r="B2167" s="79"/>
      <c r="C2167" s="79"/>
      <c r="D2167" s="79"/>
      <c r="E2167" s="79"/>
      <c r="F2167" s="79"/>
      <c r="G2167" s="79"/>
      <c r="H2167" s="79"/>
      <c r="I2167" s="80"/>
    </row>
    <row r="2168" spans="1:9">
      <c r="A2168" s="78"/>
      <c r="B2168" s="79"/>
      <c r="C2168" s="79"/>
      <c r="D2168" s="79"/>
      <c r="E2168" s="79"/>
      <c r="F2168" s="79"/>
      <c r="G2168" s="79"/>
      <c r="H2168" s="79"/>
      <c r="I2168" s="80"/>
    </row>
    <row r="2169" spans="1:9">
      <c r="A2169" s="78"/>
      <c r="B2169" s="79"/>
      <c r="C2169" s="79"/>
      <c r="D2169" s="79"/>
      <c r="E2169" s="79"/>
      <c r="F2169" s="79"/>
      <c r="G2169" s="79"/>
      <c r="H2169" s="79"/>
      <c r="I2169" s="80"/>
    </row>
    <row r="2170" spans="1:9">
      <c r="A2170" s="78"/>
      <c r="B2170" s="79"/>
      <c r="C2170" s="79"/>
      <c r="D2170" s="79"/>
      <c r="E2170" s="79"/>
      <c r="F2170" s="79"/>
      <c r="G2170" s="79"/>
      <c r="H2170" s="79"/>
      <c r="I2170" s="80"/>
    </row>
    <row r="2171" spans="1:9">
      <c r="A2171" s="78"/>
      <c r="B2171" s="79"/>
      <c r="C2171" s="79"/>
      <c r="D2171" s="79"/>
      <c r="E2171" s="79"/>
      <c r="F2171" s="79"/>
      <c r="G2171" s="79"/>
      <c r="H2171" s="79"/>
      <c r="I2171" s="80"/>
    </row>
    <row r="2172" spans="1:9">
      <c r="A2172" s="78"/>
      <c r="B2172" s="79"/>
      <c r="C2172" s="79"/>
      <c r="D2172" s="79"/>
      <c r="E2172" s="79"/>
      <c r="F2172" s="79"/>
      <c r="G2172" s="79"/>
      <c r="H2172" s="79"/>
      <c r="I2172" s="80"/>
    </row>
    <row r="2173" spans="1:9">
      <c r="A2173" s="78"/>
      <c r="B2173" s="79"/>
      <c r="C2173" s="79"/>
      <c r="D2173" s="79"/>
      <c r="E2173" s="79"/>
      <c r="F2173" s="79"/>
      <c r="G2173" s="79"/>
      <c r="H2173" s="79"/>
      <c r="I2173" s="80"/>
    </row>
    <row r="2174" spans="1:9">
      <c r="A2174" s="78"/>
      <c r="B2174" s="79"/>
      <c r="C2174" s="79"/>
      <c r="D2174" s="79"/>
      <c r="E2174" s="79"/>
      <c r="F2174" s="79"/>
      <c r="G2174" s="79"/>
      <c r="H2174" s="79"/>
      <c r="I2174" s="80"/>
    </row>
    <row r="2175" spans="1:9">
      <c r="A2175" s="78"/>
      <c r="B2175" s="79"/>
      <c r="C2175" s="79"/>
      <c r="D2175" s="79"/>
      <c r="E2175" s="79"/>
      <c r="F2175" s="79"/>
      <c r="G2175" s="79"/>
      <c r="H2175" s="79"/>
      <c r="I2175" s="80"/>
    </row>
    <row r="2176" spans="1:9">
      <c r="A2176" s="78"/>
      <c r="B2176" s="79"/>
      <c r="C2176" s="79"/>
      <c r="D2176" s="79"/>
      <c r="E2176" s="79"/>
      <c r="F2176" s="79"/>
      <c r="G2176" s="79"/>
      <c r="H2176" s="79"/>
      <c r="I2176" s="80"/>
    </row>
    <row r="2177" spans="1:9">
      <c r="A2177" s="78"/>
      <c r="B2177" s="79"/>
      <c r="C2177" s="79"/>
      <c r="D2177" s="79"/>
      <c r="E2177" s="79"/>
      <c r="F2177" s="79"/>
      <c r="G2177" s="79"/>
      <c r="H2177" s="79"/>
      <c r="I2177" s="80"/>
    </row>
    <row r="2178" spans="1:9">
      <c r="A2178" s="78"/>
      <c r="B2178" s="79"/>
      <c r="C2178" s="79"/>
      <c r="D2178" s="79"/>
      <c r="E2178" s="79"/>
      <c r="F2178" s="79"/>
      <c r="G2178" s="79"/>
      <c r="H2178" s="79"/>
      <c r="I2178" s="80"/>
    </row>
    <row r="2179" spans="1:9">
      <c r="A2179" s="78"/>
      <c r="B2179" s="79"/>
      <c r="C2179" s="79"/>
      <c r="D2179" s="79"/>
      <c r="E2179" s="79"/>
      <c r="F2179" s="79"/>
      <c r="G2179" s="79"/>
      <c r="H2179" s="79"/>
      <c r="I2179" s="80"/>
    </row>
    <row r="2180" spans="1:9">
      <c r="A2180" s="78"/>
      <c r="B2180" s="79"/>
      <c r="C2180" s="79"/>
      <c r="D2180" s="79"/>
      <c r="E2180" s="79"/>
      <c r="F2180" s="79"/>
      <c r="G2180" s="79"/>
      <c r="H2180" s="79"/>
      <c r="I2180" s="80"/>
    </row>
    <row r="2181" spans="1:9">
      <c r="A2181" s="78"/>
      <c r="B2181" s="79"/>
      <c r="C2181" s="79"/>
      <c r="D2181" s="79"/>
      <c r="E2181" s="79"/>
      <c r="F2181" s="79"/>
      <c r="G2181" s="79"/>
      <c r="H2181" s="79"/>
      <c r="I2181" s="80"/>
    </row>
    <row r="2182" spans="1:9">
      <c r="A2182" s="78"/>
      <c r="B2182" s="79"/>
      <c r="C2182" s="79"/>
      <c r="D2182" s="79"/>
      <c r="E2182" s="79"/>
      <c r="F2182" s="79"/>
      <c r="G2182" s="79"/>
      <c r="H2182" s="79"/>
      <c r="I2182" s="80"/>
    </row>
    <row r="2183" spans="1:9">
      <c r="A2183" s="78"/>
      <c r="B2183" s="79"/>
      <c r="C2183" s="79"/>
      <c r="D2183" s="79"/>
      <c r="E2183" s="79"/>
      <c r="F2183" s="79"/>
      <c r="G2183" s="79"/>
      <c r="H2183" s="79"/>
      <c r="I2183" s="80"/>
    </row>
    <row r="2184" spans="1:9">
      <c r="A2184" s="78"/>
      <c r="B2184" s="79"/>
      <c r="C2184" s="79"/>
      <c r="D2184" s="79"/>
      <c r="E2184" s="79"/>
      <c r="F2184" s="79"/>
      <c r="G2184" s="79"/>
      <c r="H2184" s="79"/>
      <c r="I2184" s="80"/>
    </row>
    <row r="2185" spans="1:9">
      <c r="A2185" s="78"/>
      <c r="B2185" s="79"/>
      <c r="C2185" s="79"/>
      <c r="D2185" s="79"/>
      <c r="E2185" s="79"/>
      <c r="F2185" s="79"/>
      <c r="G2185" s="79"/>
      <c r="H2185" s="79"/>
      <c r="I2185" s="80"/>
    </row>
    <row r="2186" spans="1:9">
      <c r="A2186" s="78"/>
      <c r="B2186" s="79"/>
      <c r="C2186" s="79"/>
      <c r="D2186" s="79"/>
      <c r="E2186" s="79"/>
      <c r="F2186" s="79"/>
      <c r="G2186" s="79"/>
      <c r="H2186" s="79"/>
      <c r="I2186" s="80"/>
    </row>
    <row r="2187" spans="1:9">
      <c r="A2187" s="78"/>
      <c r="B2187" s="79"/>
      <c r="C2187" s="79"/>
      <c r="D2187" s="79"/>
      <c r="E2187" s="79"/>
      <c r="F2187" s="79"/>
      <c r="G2187" s="79"/>
      <c r="H2187" s="79"/>
      <c r="I2187" s="80"/>
    </row>
    <row r="2188" spans="1:9">
      <c r="A2188" s="78"/>
      <c r="B2188" s="79"/>
      <c r="C2188" s="79"/>
      <c r="D2188" s="79"/>
      <c r="E2188" s="79"/>
      <c r="F2188" s="79"/>
      <c r="G2188" s="79"/>
      <c r="H2188" s="79"/>
      <c r="I2188" s="80"/>
    </row>
    <row r="2189" spans="1:9">
      <c r="A2189" s="78"/>
      <c r="B2189" s="79"/>
      <c r="C2189" s="79"/>
      <c r="D2189" s="79"/>
      <c r="E2189" s="79"/>
      <c r="F2189" s="79"/>
      <c r="G2189" s="79"/>
      <c r="H2189" s="79"/>
      <c r="I2189" s="80"/>
    </row>
    <row r="2190" spans="1:9">
      <c r="A2190" s="78"/>
      <c r="B2190" s="79"/>
      <c r="C2190" s="79"/>
      <c r="D2190" s="79"/>
      <c r="E2190" s="79"/>
      <c r="F2190" s="79"/>
      <c r="G2190" s="79"/>
      <c r="H2190" s="79"/>
      <c r="I2190" s="80"/>
    </row>
    <row r="2191" spans="1:9">
      <c r="A2191" s="78"/>
      <c r="B2191" s="79"/>
      <c r="C2191" s="79"/>
      <c r="D2191" s="79"/>
      <c r="E2191" s="79"/>
      <c r="F2191" s="79"/>
      <c r="G2191" s="79"/>
      <c r="H2191" s="79"/>
      <c r="I2191" s="80"/>
    </row>
    <row r="2192" spans="1:9">
      <c r="A2192" s="78"/>
      <c r="B2192" s="79"/>
      <c r="C2192" s="79"/>
      <c r="D2192" s="79"/>
      <c r="E2192" s="79"/>
      <c r="F2192" s="79"/>
      <c r="G2192" s="79"/>
      <c r="H2192" s="79"/>
      <c r="I2192" s="80"/>
    </row>
    <row r="2193" spans="1:9">
      <c r="A2193" s="78"/>
      <c r="B2193" s="79"/>
      <c r="C2193" s="79"/>
      <c r="D2193" s="79"/>
      <c r="E2193" s="79"/>
      <c r="F2193" s="79"/>
      <c r="G2193" s="79"/>
      <c r="H2193" s="79"/>
      <c r="I2193" s="80"/>
    </row>
    <row r="2194" spans="1:9">
      <c r="A2194" s="78"/>
      <c r="B2194" s="79"/>
      <c r="C2194" s="79"/>
      <c r="D2194" s="79"/>
      <c r="E2194" s="79"/>
      <c r="F2194" s="79"/>
      <c r="G2194" s="79"/>
      <c r="H2194" s="79"/>
      <c r="I2194" s="80"/>
    </row>
    <row r="2195" spans="1:9">
      <c r="A2195" s="78"/>
      <c r="B2195" s="79"/>
      <c r="C2195" s="79"/>
      <c r="D2195" s="79"/>
      <c r="E2195" s="79"/>
      <c r="F2195" s="79"/>
      <c r="G2195" s="79"/>
      <c r="H2195" s="79"/>
      <c r="I2195" s="80"/>
    </row>
    <row r="2196" spans="1:9">
      <c r="A2196" s="78"/>
      <c r="B2196" s="79"/>
      <c r="C2196" s="79"/>
      <c r="D2196" s="79"/>
      <c r="E2196" s="79"/>
      <c r="F2196" s="79"/>
      <c r="G2196" s="79"/>
      <c r="H2196" s="79"/>
      <c r="I2196" s="80"/>
    </row>
    <row r="2197" spans="1:9">
      <c r="A2197" s="78"/>
      <c r="B2197" s="79"/>
      <c r="C2197" s="79"/>
      <c r="D2197" s="79"/>
      <c r="E2197" s="79"/>
      <c r="F2197" s="79"/>
      <c r="G2197" s="79"/>
      <c r="H2197" s="79"/>
      <c r="I2197" s="80"/>
    </row>
    <row r="2198" spans="1:9">
      <c r="A2198" s="78"/>
      <c r="B2198" s="79"/>
      <c r="C2198" s="79"/>
      <c r="D2198" s="79"/>
      <c r="E2198" s="79"/>
      <c r="F2198" s="79"/>
      <c r="G2198" s="79"/>
      <c r="H2198" s="79"/>
      <c r="I2198" s="80"/>
    </row>
    <row r="2199" spans="1:9">
      <c r="A2199" s="78"/>
      <c r="B2199" s="79"/>
      <c r="C2199" s="79"/>
      <c r="D2199" s="79"/>
      <c r="E2199" s="79"/>
      <c r="F2199" s="79"/>
      <c r="G2199" s="79"/>
      <c r="H2199" s="79"/>
      <c r="I2199" s="80"/>
    </row>
    <row r="2200" spans="1:9">
      <c r="A2200" s="78"/>
      <c r="B2200" s="79"/>
      <c r="C2200" s="79"/>
      <c r="D2200" s="79"/>
      <c r="E2200" s="79"/>
      <c r="F2200" s="79"/>
      <c r="G2200" s="79"/>
      <c r="H2200" s="79"/>
      <c r="I2200" s="80"/>
    </row>
    <row r="2201" spans="1:9">
      <c r="A2201" s="78"/>
      <c r="B2201" s="79"/>
      <c r="C2201" s="79"/>
      <c r="D2201" s="79"/>
      <c r="E2201" s="79"/>
      <c r="F2201" s="79"/>
      <c r="G2201" s="79"/>
      <c r="H2201" s="79"/>
      <c r="I2201" s="80"/>
    </row>
    <row r="2202" spans="1:9">
      <c r="A2202" s="78"/>
      <c r="B2202" s="79"/>
      <c r="C2202" s="79"/>
      <c r="D2202" s="79"/>
      <c r="E2202" s="79"/>
      <c r="F2202" s="79"/>
      <c r="G2202" s="79"/>
      <c r="H2202" s="79"/>
      <c r="I2202" s="80"/>
    </row>
    <row r="2203" spans="1:9">
      <c r="A2203" s="78"/>
      <c r="B2203" s="79"/>
      <c r="C2203" s="79"/>
      <c r="D2203" s="79"/>
      <c r="E2203" s="79"/>
      <c r="F2203" s="79"/>
      <c r="G2203" s="79"/>
      <c r="H2203" s="79"/>
      <c r="I2203" s="80"/>
    </row>
    <row r="2204" spans="1:9">
      <c r="A2204" s="78"/>
      <c r="B2204" s="79"/>
      <c r="C2204" s="79"/>
      <c r="D2204" s="79"/>
      <c r="E2204" s="79"/>
      <c r="F2204" s="79"/>
      <c r="G2204" s="79"/>
      <c r="H2204" s="79"/>
      <c r="I2204" s="80"/>
    </row>
    <row r="2205" spans="1:9">
      <c r="A2205" s="78"/>
      <c r="B2205" s="79"/>
      <c r="C2205" s="79"/>
      <c r="D2205" s="79"/>
      <c r="E2205" s="79"/>
      <c r="F2205" s="79"/>
      <c r="G2205" s="79"/>
      <c r="H2205" s="79"/>
      <c r="I2205" s="80"/>
    </row>
    <row r="2206" spans="1:9">
      <c r="A2206" s="78"/>
      <c r="B2206" s="79"/>
      <c r="C2206" s="79"/>
      <c r="D2206" s="79"/>
      <c r="E2206" s="79"/>
      <c r="F2206" s="79"/>
      <c r="G2206" s="79"/>
      <c r="H2206" s="79"/>
      <c r="I2206" s="80"/>
    </row>
    <row r="2207" spans="1:9">
      <c r="A2207" s="78"/>
      <c r="B2207" s="79"/>
      <c r="C2207" s="79"/>
      <c r="D2207" s="79"/>
      <c r="E2207" s="79"/>
      <c r="F2207" s="79"/>
      <c r="G2207" s="79"/>
      <c r="H2207" s="79"/>
      <c r="I2207" s="80"/>
    </row>
    <row r="2208" spans="1:9">
      <c r="A2208" s="78"/>
      <c r="B2208" s="79"/>
      <c r="C2208" s="79"/>
      <c r="D2208" s="79"/>
      <c r="E2208" s="79"/>
      <c r="F2208" s="79"/>
      <c r="G2208" s="79"/>
      <c r="H2208" s="79"/>
      <c r="I2208" s="80"/>
    </row>
    <row r="2209" spans="1:9">
      <c r="A2209" s="78"/>
      <c r="B2209" s="79"/>
      <c r="C2209" s="79"/>
      <c r="D2209" s="79"/>
      <c r="E2209" s="79"/>
      <c r="F2209" s="79"/>
      <c r="G2209" s="79"/>
      <c r="H2209" s="79"/>
      <c r="I2209" s="80"/>
    </row>
    <row r="2210" spans="1:9">
      <c r="A2210" s="78"/>
      <c r="B2210" s="79"/>
      <c r="C2210" s="79"/>
      <c r="D2210" s="79"/>
      <c r="E2210" s="79"/>
      <c r="F2210" s="79"/>
      <c r="G2210" s="79"/>
      <c r="H2210" s="79"/>
      <c r="I2210" s="80"/>
    </row>
    <row r="2211" spans="1:9">
      <c r="A2211" s="78"/>
      <c r="B2211" s="79"/>
      <c r="C2211" s="79"/>
      <c r="D2211" s="79"/>
      <c r="E2211" s="79"/>
      <c r="F2211" s="79"/>
      <c r="G2211" s="79"/>
      <c r="H2211" s="79"/>
      <c r="I2211" s="80"/>
    </row>
    <row r="2212" spans="1:9">
      <c r="A2212" s="78"/>
      <c r="B2212" s="79"/>
      <c r="C2212" s="79"/>
      <c r="D2212" s="79"/>
      <c r="E2212" s="79"/>
      <c r="F2212" s="79"/>
      <c r="G2212" s="79"/>
      <c r="H2212" s="79"/>
      <c r="I2212" s="80"/>
    </row>
    <row r="2213" spans="1:9">
      <c r="A2213" s="78"/>
      <c r="B2213" s="79"/>
      <c r="C2213" s="79"/>
      <c r="D2213" s="79"/>
      <c r="E2213" s="79"/>
      <c r="F2213" s="79"/>
      <c r="G2213" s="79"/>
      <c r="H2213" s="79"/>
      <c r="I2213" s="80"/>
    </row>
    <row r="2214" spans="1:9">
      <c r="A2214" s="78"/>
      <c r="B2214" s="79"/>
      <c r="C2214" s="79"/>
      <c r="D2214" s="79"/>
      <c r="E2214" s="79"/>
      <c r="F2214" s="79"/>
      <c r="G2214" s="79"/>
      <c r="H2214" s="79"/>
      <c r="I2214" s="80"/>
    </row>
    <row r="2215" spans="1:9">
      <c r="A2215" s="78"/>
      <c r="B2215" s="79"/>
      <c r="C2215" s="79"/>
      <c r="D2215" s="79"/>
      <c r="E2215" s="79"/>
      <c r="F2215" s="79"/>
      <c r="G2215" s="79"/>
      <c r="H2215" s="79"/>
      <c r="I2215" s="80"/>
    </row>
    <row r="2216" spans="1:9">
      <c r="A2216" s="78"/>
      <c r="B2216" s="79"/>
      <c r="C2216" s="79"/>
      <c r="D2216" s="79"/>
      <c r="E2216" s="79"/>
      <c r="F2216" s="79"/>
      <c r="G2216" s="79"/>
      <c r="H2216" s="79"/>
      <c r="I2216" s="80"/>
    </row>
    <row r="2217" spans="1:9">
      <c r="A2217" s="78"/>
      <c r="B2217" s="79"/>
      <c r="C2217" s="79"/>
      <c r="D2217" s="79"/>
      <c r="E2217" s="79"/>
      <c r="F2217" s="79"/>
      <c r="G2217" s="79"/>
      <c r="H2217" s="79"/>
      <c r="I2217" s="80"/>
    </row>
    <row r="2218" spans="1:9">
      <c r="A2218" s="78"/>
      <c r="B2218" s="79"/>
      <c r="C2218" s="79"/>
      <c r="D2218" s="79"/>
      <c r="E2218" s="79"/>
      <c r="F2218" s="79"/>
      <c r="G2218" s="79"/>
      <c r="H2218" s="79"/>
      <c r="I2218" s="80"/>
    </row>
    <row r="2219" spans="1:9">
      <c r="A2219" s="78"/>
      <c r="B2219" s="79"/>
      <c r="C2219" s="79"/>
      <c r="D2219" s="79"/>
      <c r="E2219" s="79"/>
      <c r="F2219" s="79"/>
      <c r="G2219" s="79"/>
      <c r="H2219" s="79"/>
      <c r="I2219" s="80"/>
    </row>
    <row r="2220" spans="1:9">
      <c r="A2220" s="78"/>
      <c r="B2220" s="79"/>
      <c r="C2220" s="79"/>
      <c r="D2220" s="79"/>
      <c r="E2220" s="79"/>
      <c r="F2220" s="79"/>
      <c r="G2220" s="79"/>
      <c r="H2220" s="79"/>
      <c r="I2220" s="80"/>
    </row>
    <row r="2221" spans="1:9">
      <c r="A2221" s="78"/>
      <c r="B2221" s="79"/>
      <c r="C2221" s="79"/>
      <c r="D2221" s="79"/>
      <c r="E2221" s="79"/>
      <c r="F2221" s="79"/>
      <c r="G2221" s="79"/>
      <c r="H2221" s="79"/>
      <c r="I2221" s="80"/>
    </row>
    <row r="2222" spans="1:9">
      <c r="A2222" s="78"/>
      <c r="B2222" s="79"/>
      <c r="C2222" s="79"/>
      <c r="D2222" s="79"/>
      <c r="E2222" s="79"/>
      <c r="F2222" s="79"/>
      <c r="G2222" s="79"/>
      <c r="H2222" s="79"/>
      <c r="I2222" s="80"/>
    </row>
    <row r="2223" spans="1:9">
      <c r="A2223" s="78"/>
      <c r="B2223" s="79"/>
      <c r="C2223" s="79"/>
      <c r="D2223" s="79"/>
      <c r="E2223" s="79"/>
      <c r="F2223" s="79"/>
      <c r="G2223" s="79"/>
      <c r="H2223" s="79"/>
      <c r="I2223" s="80"/>
    </row>
    <row r="2224" spans="1:9">
      <c r="A2224" s="78"/>
      <c r="B2224" s="79"/>
      <c r="C2224" s="79"/>
      <c r="D2224" s="79"/>
      <c r="E2224" s="79"/>
      <c r="F2224" s="79"/>
      <c r="G2224" s="79"/>
      <c r="H2224" s="79"/>
      <c r="I2224" s="80"/>
    </row>
    <row r="2225" spans="1:9">
      <c r="A2225" s="78"/>
      <c r="B2225" s="79"/>
      <c r="C2225" s="79"/>
      <c r="D2225" s="79"/>
      <c r="E2225" s="79"/>
      <c r="F2225" s="79"/>
      <c r="G2225" s="79"/>
      <c r="H2225" s="79"/>
      <c r="I2225" s="80"/>
    </row>
    <row r="2226" spans="1:9">
      <c r="A2226" s="78"/>
      <c r="B2226" s="79"/>
      <c r="C2226" s="79"/>
      <c r="D2226" s="79"/>
      <c r="E2226" s="79"/>
      <c r="F2226" s="79"/>
      <c r="G2226" s="79"/>
      <c r="H2226" s="79"/>
      <c r="I2226" s="80"/>
    </row>
    <row r="2227" spans="1:9">
      <c r="A2227" s="78"/>
      <c r="B2227" s="79"/>
      <c r="C2227" s="79"/>
      <c r="D2227" s="79"/>
      <c r="E2227" s="79"/>
      <c r="F2227" s="79"/>
      <c r="G2227" s="79"/>
      <c r="H2227" s="79"/>
      <c r="I2227" s="80"/>
    </row>
    <row r="2228" spans="1:9">
      <c r="A2228" s="78"/>
      <c r="B2228" s="79"/>
      <c r="C2228" s="79"/>
      <c r="D2228" s="79"/>
      <c r="E2228" s="79"/>
      <c r="F2228" s="79"/>
      <c r="G2228" s="79"/>
      <c r="H2228" s="79"/>
      <c r="I2228" s="80"/>
    </row>
    <row r="2229" spans="1:9">
      <c r="A2229" s="78"/>
      <c r="B2229" s="79"/>
      <c r="C2229" s="79"/>
      <c r="D2229" s="79"/>
      <c r="E2229" s="79"/>
      <c r="F2229" s="79"/>
      <c r="G2229" s="79"/>
      <c r="H2229" s="79"/>
      <c r="I2229" s="80"/>
    </row>
    <row r="2230" spans="1:9">
      <c r="A2230" s="78"/>
      <c r="B2230" s="79"/>
      <c r="C2230" s="79"/>
      <c r="D2230" s="79"/>
      <c r="E2230" s="79"/>
      <c r="F2230" s="79"/>
      <c r="G2230" s="79"/>
      <c r="H2230" s="79"/>
      <c r="I2230" s="80"/>
    </row>
    <row r="2231" spans="1:9">
      <c r="A2231" s="78"/>
      <c r="B2231" s="79"/>
      <c r="C2231" s="79"/>
      <c r="D2231" s="79"/>
      <c r="E2231" s="79"/>
      <c r="F2231" s="79"/>
      <c r="G2231" s="79"/>
      <c r="H2231" s="79"/>
      <c r="I2231" s="80"/>
    </row>
    <row r="2232" spans="1:9">
      <c r="A2232" s="78"/>
      <c r="B2232" s="79"/>
      <c r="C2232" s="79"/>
      <c r="D2232" s="79"/>
      <c r="E2232" s="79"/>
      <c r="F2232" s="79"/>
      <c r="G2232" s="79"/>
      <c r="H2232" s="79"/>
      <c r="I2232" s="80"/>
    </row>
    <row r="2233" spans="1:9">
      <c r="A2233" s="78"/>
      <c r="B2233" s="79"/>
      <c r="C2233" s="79"/>
      <c r="D2233" s="79"/>
      <c r="E2233" s="79"/>
      <c r="F2233" s="79"/>
      <c r="G2233" s="79"/>
      <c r="H2233" s="79"/>
      <c r="I2233" s="80"/>
    </row>
    <row r="2234" spans="1:9">
      <c r="A2234" s="78"/>
      <c r="B2234" s="79"/>
      <c r="C2234" s="79"/>
      <c r="D2234" s="79"/>
      <c r="E2234" s="79"/>
      <c r="F2234" s="79"/>
      <c r="G2234" s="79"/>
      <c r="H2234" s="79"/>
      <c r="I2234" s="80"/>
    </row>
    <row r="2235" spans="1:9">
      <c r="A2235" s="78"/>
      <c r="B2235" s="79"/>
      <c r="C2235" s="79"/>
      <c r="D2235" s="79"/>
      <c r="E2235" s="79"/>
      <c r="F2235" s="79"/>
      <c r="G2235" s="79"/>
      <c r="H2235" s="79"/>
      <c r="I2235" s="80"/>
    </row>
    <row r="2236" spans="1:9">
      <c r="A2236" s="78"/>
      <c r="B2236" s="79"/>
      <c r="C2236" s="79"/>
      <c r="D2236" s="79"/>
      <c r="E2236" s="79"/>
      <c r="F2236" s="79"/>
      <c r="G2236" s="79"/>
      <c r="H2236" s="79"/>
      <c r="I2236" s="80"/>
    </row>
    <row r="2237" spans="1:9">
      <c r="A2237" s="78"/>
      <c r="B2237" s="79"/>
      <c r="C2237" s="79"/>
      <c r="D2237" s="79"/>
      <c r="E2237" s="79"/>
      <c r="F2237" s="79"/>
      <c r="G2237" s="79"/>
      <c r="H2237" s="79"/>
      <c r="I2237" s="80"/>
    </row>
    <row r="2238" spans="1:9">
      <c r="A2238" s="78"/>
      <c r="B2238" s="79"/>
      <c r="C2238" s="79"/>
      <c r="D2238" s="79"/>
      <c r="E2238" s="79"/>
      <c r="F2238" s="79"/>
      <c r="G2238" s="79"/>
      <c r="H2238" s="79"/>
      <c r="I2238" s="80"/>
    </row>
    <row r="2239" spans="1:9">
      <c r="A2239" s="78"/>
      <c r="B2239" s="79"/>
      <c r="C2239" s="79"/>
      <c r="D2239" s="79"/>
      <c r="E2239" s="79"/>
      <c r="F2239" s="79"/>
      <c r="G2239" s="79"/>
      <c r="H2239" s="79"/>
      <c r="I2239" s="80"/>
    </row>
    <row r="2240" spans="1:9">
      <c r="A2240" s="78"/>
      <c r="B2240" s="79"/>
      <c r="C2240" s="79"/>
      <c r="D2240" s="79"/>
      <c r="E2240" s="79"/>
      <c r="F2240" s="79"/>
      <c r="G2240" s="79"/>
      <c r="H2240" s="79"/>
      <c r="I2240" s="80"/>
    </row>
    <row r="2241" spans="1:9">
      <c r="A2241" s="78"/>
      <c r="B2241" s="79"/>
      <c r="C2241" s="79"/>
      <c r="D2241" s="79"/>
      <c r="E2241" s="79"/>
      <c r="F2241" s="79"/>
      <c r="G2241" s="79"/>
      <c r="H2241" s="79"/>
      <c r="I2241" s="80"/>
    </row>
    <row r="2242" spans="1:9">
      <c r="A2242" s="78"/>
      <c r="B2242" s="79"/>
      <c r="C2242" s="79"/>
      <c r="D2242" s="79"/>
      <c r="E2242" s="79"/>
      <c r="F2242" s="79"/>
      <c r="G2242" s="79"/>
      <c r="H2242" s="79"/>
      <c r="I2242" s="80"/>
    </row>
    <row r="2243" spans="1:9">
      <c r="A2243" s="78"/>
      <c r="B2243" s="79"/>
      <c r="C2243" s="79"/>
      <c r="D2243" s="79"/>
      <c r="E2243" s="79"/>
      <c r="F2243" s="79"/>
      <c r="G2243" s="79"/>
      <c r="H2243" s="79"/>
      <c r="I2243" s="80"/>
    </row>
    <row r="2244" spans="1:9">
      <c r="A2244" s="78"/>
      <c r="B2244" s="79"/>
      <c r="C2244" s="79"/>
      <c r="D2244" s="79"/>
      <c r="E2244" s="79"/>
      <c r="F2244" s="79"/>
      <c r="G2244" s="79"/>
      <c r="H2244" s="79"/>
      <c r="I2244" s="80"/>
    </row>
    <row r="2245" spans="1:9">
      <c r="A2245" s="78"/>
      <c r="B2245" s="79"/>
      <c r="C2245" s="79"/>
      <c r="D2245" s="79"/>
      <c r="E2245" s="79"/>
      <c r="F2245" s="79"/>
      <c r="G2245" s="79"/>
      <c r="H2245" s="79"/>
      <c r="I2245" s="80"/>
    </row>
    <row r="2246" spans="1:9">
      <c r="A2246" s="78"/>
      <c r="B2246" s="79"/>
      <c r="C2246" s="79"/>
      <c r="D2246" s="79"/>
      <c r="E2246" s="79"/>
      <c r="F2246" s="79"/>
      <c r="G2246" s="79"/>
      <c r="H2246" s="79"/>
      <c r="I2246" s="80"/>
    </row>
    <row r="2247" spans="1:9">
      <c r="A2247" s="78"/>
      <c r="B2247" s="79"/>
      <c r="C2247" s="79"/>
      <c r="D2247" s="79"/>
      <c r="E2247" s="79"/>
      <c r="F2247" s="79"/>
      <c r="G2247" s="79"/>
      <c r="H2247" s="79"/>
      <c r="I2247" s="80"/>
    </row>
    <row r="2248" spans="1:9">
      <c r="A2248" s="78"/>
      <c r="B2248" s="79"/>
      <c r="C2248" s="79"/>
      <c r="D2248" s="79"/>
      <c r="E2248" s="79"/>
      <c r="F2248" s="79"/>
      <c r="G2248" s="79"/>
      <c r="H2248" s="79"/>
      <c r="I2248" s="80"/>
    </row>
    <row r="2249" spans="1:9">
      <c r="A2249" s="78"/>
      <c r="B2249" s="79"/>
      <c r="C2249" s="79"/>
      <c r="D2249" s="79"/>
      <c r="E2249" s="79"/>
      <c r="F2249" s="79"/>
      <c r="G2249" s="79"/>
      <c r="H2249" s="79"/>
      <c r="I2249" s="80"/>
    </row>
    <row r="2250" spans="1:9">
      <c r="A2250" s="78"/>
      <c r="B2250" s="79"/>
      <c r="C2250" s="79"/>
      <c r="D2250" s="79"/>
      <c r="E2250" s="79"/>
      <c r="F2250" s="79"/>
      <c r="G2250" s="79"/>
      <c r="H2250" s="79"/>
      <c r="I2250" s="80"/>
    </row>
    <row r="2251" spans="1:9">
      <c r="A2251" s="78"/>
      <c r="B2251" s="79"/>
      <c r="C2251" s="79"/>
      <c r="D2251" s="79"/>
      <c r="E2251" s="79"/>
      <c r="F2251" s="79"/>
      <c r="G2251" s="79"/>
      <c r="H2251" s="79"/>
      <c r="I2251" s="80"/>
    </row>
    <row r="2252" spans="1:9">
      <c r="A2252" s="78"/>
      <c r="B2252" s="79"/>
      <c r="C2252" s="79"/>
      <c r="D2252" s="79"/>
      <c r="E2252" s="79"/>
      <c r="F2252" s="79"/>
      <c r="G2252" s="79"/>
      <c r="H2252" s="79"/>
      <c r="I2252" s="80"/>
    </row>
    <row r="2253" spans="1:9">
      <c r="A2253" s="78"/>
      <c r="B2253" s="79"/>
      <c r="C2253" s="79"/>
      <c r="D2253" s="79"/>
      <c r="E2253" s="79"/>
      <c r="F2253" s="79"/>
      <c r="G2253" s="79"/>
      <c r="H2253" s="79"/>
      <c r="I2253" s="80"/>
    </row>
    <row r="2254" spans="1:9">
      <c r="A2254" s="78"/>
      <c r="B2254" s="79"/>
      <c r="C2254" s="79"/>
      <c r="D2254" s="79"/>
      <c r="E2254" s="79"/>
      <c r="F2254" s="79"/>
      <c r="G2254" s="79"/>
      <c r="H2254" s="79"/>
      <c r="I2254" s="80"/>
    </row>
    <row r="2255" spans="1:9">
      <c r="A2255" s="78"/>
      <c r="B2255" s="79"/>
      <c r="C2255" s="79"/>
      <c r="D2255" s="79"/>
      <c r="E2255" s="79"/>
      <c r="F2255" s="79"/>
      <c r="G2255" s="79"/>
      <c r="H2255" s="79"/>
      <c r="I2255" s="80"/>
    </row>
    <row r="2256" spans="1:9">
      <c r="A2256" s="78"/>
      <c r="B2256" s="79"/>
      <c r="C2256" s="79"/>
      <c r="D2256" s="79"/>
      <c r="E2256" s="79"/>
      <c r="F2256" s="79"/>
      <c r="G2256" s="79"/>
      <c r="H2256" s="79"/>
      <c r="I2256" s="80"/>
    </row>
    <row r="2257" spans="1:9">
      <c r="A2257" s="78"/>
      <c r="B2257" s="79"/>
      <c r="C2257" s="79"/>
      <c r="D2257" s="79"/>
      <c r="E2257" s="79"/>
      <c r="F2257" s="79"/>
      <c r="G2257" s="79"/>
      <c r="H2257" s="79"/>
      <c r="I2257" s="80"/>
    </row>
    <row r="2258" spans="1:9">
      <c r="A2258" s="78"/>
      <c r="B2258" s="79"/>
      <c r="C2258" s="79"/>
      <c r="D2258" s="79"/>
      <c r="E2258" s="79"/>
      <c r="F2258" s="79"/>
      <c r="G2258" s="79"/>
      <c r="H2258" s="79"/>
      <c r="I2258" s="80"/>
    </row>
    <row r="2259" spans="1:9">
      <c r="A2259" s="78"/>
      <c r="B2259" s="79"/>
      <c r="C2259" s="79"/>
      <c r="D2259" s="79"/>
      <c r="E2259" s="79"/>
      <c r="F2259" s="79"/>
      <c r="G2259" s="79"/>
      <c r="H2259" s="79"/>
      <c r="I2259" s="80"/>
    </row>
    <row r="2260" spans="1:9">
      <c r="A2260" s="78"/>
      <c r="B2260" s="79"/>
      <c r="C2260" s="79"/>
      <c r="D2260" s="79"/>
      <c r="E2260" s="79"/>
      <c r="F2260" s="79"/>
      <c r="G2260" s="79"/>
      <c r="H2260" s="79"/>
      <c r="I2260" s="80"/>
    </row>
    <row r="2261" spans="1:9">
      <c r="A2261" s="78"/>
      <c r="B2261" s="79"/>
      <c r="C2261" s="79"/>
      <c r="D2261" s="79"/>
      <c r="E2261" s="79"/>
      <c r="F2261" s="79"/>
      <c r="G2261" s="79"/>
      <c r="H2261" s="79"/>
      <c r="I2261" s="80"/>
    </row>
    <row r="2262" spans="1:9">
      <c r="A2262" s="78"/>
      <c r="B2262" s="79"/>
      <c r="C2262" s="79"/>
      <c r="D2262" s="79"/>
      <c r="E2262" s="79"/>
      <c r="F2262" s="79"/>
      <c r="G2262" s="79"/>
      <c r="H2262" s="79"/>
      <c r="I2262" s="80"/>
    </row>
    <row r="2263" spans="1:9">
      <c r="A2263" s="78"/>
      <c r="B2263" s="79"/>
      <c r="C2263" s="79"/>
      <c r="D2263" s="79"/>
      <c r="E2263" s="79"/>
      <c r="F2263" s="79"/>
      <c r="G2263" s="79"/>
      <c r="H2263" s="79"/>
      <c r="I2263" s="80"/>
    </row>
    <row r="2264" spans="1:9">
      <c r="A2264" s="78"/>
      <c r="B2264" s="79"/>
      <c r="C2264" s="79"/>
      <c r="D2264" s="79"/>
      <c r="E2264" s="79"/>
      <c r="F2264" s="79"/>
      <c r="G2264" s="79"/>
      <c r="H2264" s="79"/>
      <c r="I2264" s="80"/>
    </row>
    <row r="2265" spans="1:9">
      <c r="A2265" s="78"/>
      <c r="B2265" s="79"/>
      <c r="C2265" s="79"/>
      <c r="D2265" s="79"/>
      <c r="E2265" s="79"/>
      <c r="F2265" s="79"/>
      <c r="G2265" s="79"/>
      <c r="H2265" s="79"/>
      <c r="I2265" s="80"/>
    </row>
    <row r="2266" spans="1:9">
      <c r="A2266" s="78"/>
      <c r="B2266" s="79"/>
      <c r="C2266" s="79"/>
      <c r="D2266" s="79"/>
      <c r="E2266" s="79"/>
      <c r="F2266" s="79"/>
      <c r="G2266" s="79"/>
      <c r="H2266" s="79"/>
      <c r="I2266" s="80"/>
    </row>
    <row r="2267" spans="1:9">
      <c r="A2267" s="78"/>
      <c r="B2267" s="79"/>
      <c r="C2267" s="79"/>
      <c r="D2267" s="79"/>
      <c r="E2267" s="79"/>
      <c r="F2267" s="79"/>
      <c r="G2267" s="79"/>
      <c r="H2267" s="79"/>
      <c r="I2267" s="80"/>
    </row>
    <row r="2268" spans="1:9">
      <c r="A2268" s="78"/>
      <c r="B2268" s="79"/>
      <c r="C2268" s="79"/>
      <c r="D2268" s="79"/>
      <c r="E2268" s="79"/>
      <c r="F2268" s="79"/>
      <c r="G2268" s="79"/>
      <c r="H2268" s="79"/>
      <c r="I2268" s="80"/>
    </row>
    <row r="2269" spans="1:9">
      <c r="A2269" s="78"/>
      <c r="B2269" s="79"/>
      <c r="C2269" s="79"/>
      <c r="D2269" s="79"/>
      <c r="E2269" s="79"/>
      <c r="F2269" s="79"/>
      <c r="G2269" s="79"/>
      <c r="H2269" s="79"/>
      <c r="I2269" s="80"/>
    </row>
    <row r="2270" spans="1:9">
      <c r="A2270" s="78"/>
      <c r="B2270" s="79"/>
      <c r="C2270" s="79"/>
      <c r="D2270" s="79"/>
      <c r="E2270" s="79"/>
      <c r="F2270" s="79"/>
      <c r="G2270" s="79"/>
      <c r="H2270" s="79"/>
      <c r="I2270" s="80"/>
    </row>
    <row r="2271" spans="1:9">
      <c r="A2271" s="78"/>
      <c r="B2271" s="79"/>
      <c r="C2271" s="79"/>
      <c r="D2271" s="79"/>
      <c r="E2271" s="79"/>
      <c r="F2271" s="79"/>
      <c r="G2271" s="79"/>
      <c r="H2271" s="79"/>
      <c r="I2271" s="80"/>
    </row>
    <row r="2272" spans="1:9">
      <c r="A2272" s="78"/>
      <c r="B2272" s="79"/>
      <c r="C2272" s="79"/>
      <c r="D2272" s="79"/>
      <c r="E2272" s="79"/>
      <c r="F2272" s="79"/>
      <c r="G2272" s="79"/>
      <c r="H2272" s="79"/>
      <c r="I2272" s="80"/>
    </row>
    <row r="2273" spans="1:9">
      <c r="A2273" s="78"/>
      <c r="B2273" s="79"/>
      <c r="C2273" s="79"/>
      <c r="D2273" s="79"/>
      <c r="E2273" s="79"/>
      <c r="F2273" s="79"/>
      <c r="G2273" s="79"/>
      <c r="H2273" s="79"/>
      <c r="I2273" s="80"/>
    </row>
    <row r="2274" spans="1:9">
      <c r="A2274" s="78"/>
      <c r="B2274" s="79"/>
      <c r="C2274" s="79"/>
      <c r="D2274" s="79"/>
      <c r="E2274" s="79"/>
      <c r="F2274" s="79"/>
      <c r="G2274" s="79"/>
      <c r="H2274" s="79"/>
      <c r="I2274" s="80"/>
    </row>
    <row r="2275" spans="1:9">
      <c r="A2275" s="78"/>
      <c r="B2275" s="79"/>
      <c r="C2275" s="79"/>
      <c r="D2275" s="79"/>
      <c r="E2275" s="79"/>
      <c r="F2275" s="79"/>
      <c r="G2275" s="79"/>
      <c r="H2275" s="79"/>
      <c r="I2275" s="80"/>
    </row>
    <row r="2276" spans="1:9">
      <c r="A2276" s="78"/>
      <c r="B2276" s="79"/>
      <c r="C2276" s="79"/>
      <c r="D2276" s="79"/>
      <c r="E2276" s="79"/>
      <c r="F2276" s="79"/>
      <c r="G2276" s="79"/>
      <c r="H2276" s="79"/>
      <c r="I2276" s="80"/>
    </row>
    <row r="2277" spans="1:9">
      <c r="A2277" s="78"/>
      <c r="B2277" s="79"/>
      <c r="C2277" s="79"/>
      <c r="D2277" s="79"/>
      <c r="E2277" s="79"/>
      <c r="F2277" s="79"/>
      <c r="G2277" s="79"/>
      <c r="H2277" s="79"/>
      <c r="I2277" s="80"/>
    </row>
    <row r="2278" spans="1:9">
      <c r="A2278" s="78"/>
      <c r="B2278" s="79"/>
      <c r="C2278" s="79"/>
      <c r="D2278" s="79"/>
      <c r="E2278" s="79"/>
      <c r="F2278" s="79"/>
      <c r="G2278" s="79"/>
      <c r="H2278" s="79"/>
      <c r="I2278" s="80"/>
    </row>
    <row r="2279" spans="1:9">
      <c r="A2279" s="78"/>
      <c r="B2279" s="79"/>
      <c r="C2279" s="79"/>
      <c r="D2279" s="79"/>
      <c r="E2279" s="79"/>
      <c r="F2279" s="79"/>
      <c r="G2279" s="79"/>
      <c r="H2279" s="79"/>
      <c r="I2279" s="80"/>
    </row>
    <row r="2280" spans="1:9">
      <c r="A2280" s="78"/>
      <c r="B2280" s="79"/>
      <c r="C2280" s="79"/>
      <c r="D2280" s="79"/>
      <c r="E2280" s="79"/>
      <c r="F2280" s="79"/>
      <c r="G2280" s="79"/>
      <c r="H2280" s="79"/>
      <c r="I2280" s="80"/>
    </row>
    <row r="2281" spans="1:9">
      <c r="A2281" s="78"/>
      <c r="B2281" s="79"/>
      <c r="C2281" s="79"/>
      <c r="D2281" s="79"/>
      <c r="E2281" s="79"/>
      <c r="F2281" s="79"/>
      <c r="G2281" s="79"/>
      <c r="H2281" s="79"/>
      <c r="I2281" s="80"/>
    </row>
    <row r="2282" spans="1:9">
      <c r="A2282" s="78"/>
      <c r="B2282" s="79"/>
      <c r="C2282" s="79"/>
      <c r="D2282" s="79"/>
      <c r="E2282" s="79"/>
      <c r="F2282" s="79"/>
      <c r="G2282" s="79"/>
      <c r="H2282" s="79"/>
      <c r="I2282" s="80"/>
    </row>
    <row r="2283" spans="1:9">
      <c r="A2283" s="78"/>
      <c r="B2283" s="79"/>
      <c r="C2283" s="79"/>
      <c r="D2283" s="79"/>
      <c r="E2283" s="79"/>
      <c r="F2283" s="79"/>
      <c r="G2283" s="79"/>
      <c r="H2283" s="79"/>
      <c r="I2283" s="80"/>
    </row>
    <row r="2284" spans="1:9">
      <c r="A2284" s="78"/>
      <c r="B2284" s="79"/>
      <c r="C2284" s="79"/>
      <c r="D2284" s="79"/>
      <c r="E2284" s="79"/>
      <c r="F2284" s="79"/>
      <c r="G2284" s="79"/>
      <c r="H2284" s="79"/>
      <c r="I2284" s="80"/>
    </row>
    <row r="2285" spans="1:9">
      <c r="A2285" s="78"/>
      <c r="B2285" s="79"/>
      <c r="C2285" s="79"/>
      <c r="D2285" s="79"/>
      <c r="E2285" s="79"/>
      <c r="F2285" s="79"/>
      <c r="G2285" s="79"/>
      <c r="H2285" s="79"/>
      <c r="I2285" s="80"/>
    </row>
    <row r="2286" spans="1:9">
      <c r="A2286" s="78"/>
      <c r="B2286" s="79"/>
      <c r="C2286" s="79"/>
      <c r="D2286" s="79"/>
      <c r="E2286" s="79"/>
      <c r="F2286" s="79"/>
      <c r="G2286" s="79"/>
      <c r="H2286" s="79"/>
      <c r="I2286" s="80"/>
    </row>
    <row r="2287" spans="1:9">
      <c r="A2287" s="78"/>
      <c r="B2287" s="79"/>
      <c r="C2287" s="79"/>
      <c r="D2287" s="79"/>
      <c r="E2287" s="79"/>
      <c r="F2287" s="79"/>
      <c r="G2287" s="79"/>
      <c r="H2287" s="79"/>
      <c r="I2287" s="80"/>
    </row>
    <row r="2288" spans="1:9">
      <c r="A2288" s="78"/>
      <c r="B2288" s="79"/>
      <c r="C2288" s="79"/>
      <c r="D2288" s="79"/>
      <c r="E2288" s="79"/>
      <c r="F2288" s="79"/>
      <c r="G2288" s="79"/>
      <c r="H2288" s="79"/>
      <c r="I2288" s="80"/>
    </row>
    <row r="2289" spans="1:9">
      <c r="A2289" s="78"/>
      <c r="B2289" s="79"/>
      <c r="C2289" s="79"/>
      <c r="D2289" s="79"/>
      <c r="E2289" s="79"/>
      <c r="F2289" s="79"/>
      <c r="G2289" s="79"/>
      <c r="H2289" s="79"/>
      <c r="I2289" s="80"/>
    </row>
    <row r="2290" spans="1:9">
      <c r="A2290" s="78"/>
      <c r="B2290" s="79"/>
      <c r="C2290" s="79"/>
      <c r="D2290" s="79"/>
      <c r="E2290" s="79"/>
      <c r="F2290" s="79"/>
      <c r="G2290" s="79"/>
      <c r="H2290" s="79"/>
      <c r="I2290" s="80"/>
    </row>
    <row r="2291" spans="1:9">
      <c r="A2291" s="78"/>
      <c r="B2291" s="79"/>
      <c r="C2291" s="79"/>
      <c r="D2291" s="79"/>
      <c r="E2291" s="79"/>
      <c r="F2291" s="79"/>
      <c r="G2291" s="79"/>
      <c r="H2291" s="79"/>
      <c r="I2291" s="80"/>
    </row>
    <row r="2292" spans="1:9">
      <c r="A2292" s="78"/>
      <c r="B2292" s="79"/>
      <c r="C2292" s="79"/>
      <c r="D2292" s="79"/>
      <c r="E2292" s="79"/>
      <c r="F2292" s="79"/>
      <c r="G2292" s="79"/>
      <c r="H2292" s="79"/>
      <c r="I2292" s="80"/>
    </row>
    <row r="2293" spans="1:9">
      <c r="A2293" s="78"/>
      <c r="B2293" s="79"/>
      <c r="C2293" s="79"/>
      <c r="D2293" s="79"/>
      <c r="E2293" s="79"/>
      <c r="F2293" s="79"/>
      <c r="G2293" s="79"/>
      <c r="H2293" s="79"/>
      <c r="I2293" s="80"/>
    </row>
    <row r="2294" spans="1:9">
      <c r="A2294" s="78"/>
      <c r="B2294" s="79"/>
      <c r="C2294" s="79"/>
      <c r="D2294" s="79"/>
      <c r="E2294" s="79"/>
      <c r="F2294" s="79"/>
      <c r="G2294" s="79"/>
      <c r="H2294" s="79"/>
      <c r="I2294" s="80"/>
    </row>
    <row r="2295" spans="1:9">
      <c r="A2295" s="78"/>
      <c r="B2295" s="79"/>
      <c r="C2295" s="79"/>
      <c r="D2295" s="79"/>
      <c r="E2295" s="79"/>
      <c r="F2295" s="79"/>
      <c r="G2295" s="79"/>
      <c r="H2295" s="79"/>
      <c r="I2295" s="80"/>
    </row>
    <row r="2296" spans="1:9">
      <c r="A2296" s="78"/>
      <c r="B2296" s="79"/>
      <c r="C2296" s="79"/>
      <c r="D2296" s="79"/>
      <c r="E2296" s="79"/>
      <c r="F2296" s="79"/>
      <c r="G2296" s="79"/>
      <c r="H2296" s="79"/>
      <c r="I2296" s="80"/>
    </row>
    <row r="2297" spans="1:9">
      <c r="A2297" s="78"/>
      <c r="B2297" s="79"/>
      <c r="C2297" s="79"/>
      <c r="D2297" s="79"/>
      <c r="E2297" s="79"/>
      <c r="F2297" s="79"/>
      <c r="G2297" s="79"/>
      <c r="H2297" s="79"/>
      <c r="I2297" s="80"/>
    </row>
    <row r="2298" spans="1:9">
      <c r="A2298" s="78"/>
      <c r="B2298" s="79"/>
      <c r="C2298" s="79"/>
      <c r="D2298" s="79"/>
      <c r="E2298" s="79"/>
      <c r="F2298" s="79"/>
      <c r="G2298" s="79"/>
      <c r="H2298" s="79"/>
      <c r="I2298" s="80"/>
    </row>
    <row r="2299" spans="1:9">
      <c r="A2299" s="78"/>
      <c r="B2299" s="79"/>
      <c r="C2299" s="79"/>
      <c r="D2299" s="79"/>
      <c r="E2299" s="79"/>
      <c r="F2299" s="79"/>
      <c r="G2299" s="79"/>
      <c r="H2299" s="79"/>
      <c r="I2299" s="80"/>
    </row>
    <row r="2300" spans="1:9">
      <c r="A2300" s="78"/>
      <c r="B2300" s="79"/>
      <c r="C2300" s="79"/>
      <c r="D2300" s="79"/>
      <c r="E2300" s="79"/>
      <c r="F2300" s="79"/>
      <c r="G2300" s="79"/>
      <c r="H2300" s="79"/>
      <c r="I2300" s="80"/>
    </row>
    <row r="2301" spans="1:9">
      <c r="A2301" s="78"/>
      <c r="B2301" s="79"/>
      <c r="C2301" s="79"/>
      <c r="D2301" s="79"/>
      <c r="E2301" s="79"/>
      <c r="F2301" s="79"/>
      <c r="G2301" s="79"/>
      <c r="H2301" s="79"/>
      <c r="I2301" s="80"/>
    </row>
    <row r="2302" spans="1:9">
      <c r="A2302" s="78"/>
      <c r="B2302" s="79"/>
      <c r="C2302" s="79"/>
      <c r="D2302" s="79"/>
      <c r="E2302" s="79"/>
      <c r="F2302" s="79"/>
      <c r="G2302" s="79"/>
      <c r="H2302" s="79"/>
      <c r="I2302" s="80"/>
    </row>
    <row r="2303" spans="1:9">
      <c r="A2303" s="78"/>
      <c r="B2303" s="79"/>
      <c r="C2303" s="79"/>
      <c r="D2303" s="79"/>
      <c r="E2303" s="79"/>
      <c r="F2303" s="79"/>
      <c r="G2303" s="79"/>
      <c r="H2303" s="79"/>
      <c r="I2303" s="80"/>
    </row>
    <row r="2304" spans="1:9">
      <c r="A2304" s="78"/>
      <c r="B2304" s="79"/>
      <c r="C2304" s="79"/>
      <c r="D2304" s="79"/>
      <c r="E2304" s="79"/>
      <c r="F2304" s="79"/>
      <c r="G2304" s="79"/>
      <c r="H2304" s="79"/>
      <c r="I2304" s="80"/>
    </row>
    <row r="2305" spans="1:9">
      <c r="A2305" s="78"/>
      <c r="B2305" s="79"/>
      <c r="C2305" s="79"/>
      <c r="D2305" s="79"/>
      <c r="E2305" s="79"/>
      <c r="F2305" s="79"/>
      <c r="G2305" s="79"/>
      <c r="H2305" s="79"/>
      <c r="I2305" s="80"/>
    </row>
    <row r="2306" spans="1:9">
      <c r="A2306" s="78"/>
      <c r="B2306" s="79"/>
      <c r="C2306" s="79"/>
      <c r="D2306" s="79"/>
      <c r="E2306" s="79"/>
      <c r="F2306" s="79"/>
      <c r="G2306" s="79"/>
      <c r="H2306" s="79"/>
      <c r="I2306" s="80"/>
    </row>
    <row r="2307" spans="1:9">
      <c r="A2307" s="78"/>
      <c r="B2307" s="79"/>
      <c r="C2307" s="79"/>
      <c r="D2307" s="79"/>
      <c r="E2307" s="79"/>
      <c r="F2307" s="79"/>
      <c r="G2307" s="79"/>
      <c r="H2307" s="79"/>
      <c r="I2307" s="80"/>
    </row>
    <row r="2308" spans="1:9">
      <c r="A2308" s="78"/>
      <c r="B2308" s="79"/>
      <c r="C2308" s="79"/>
      <c r="D2308" s="79"/>
      <c r="E2308" s="79"/>
      <c r="F2308" s="79"/>
      <c r="G2308" s="79"/>
      <c r="H2308" s="79"/>
      <c r="I2308" s="80"/>
    </row>
    <row r="2309" spans="1:9">
      <c r="A2309" s="78"/>
      <c r="B2309" s="79"/>
      <c r="C2309" s="79"/>
      <c r="D2309" s="79"/>
      <c r="E2309" s="79"/>
      <c r="F2309" s="79"/>
      <c r="G2309" s="79"/>
      <c r="H2309" s="79"/>
      <c r="I2309" s="80"/>
    </row>
    <row r="2310" spans="1:9">
      <c r="A2310" s="78"/>
      <c r="B2310" s="79"/>
      <c r="C2310" s="79"/>
      <c r="D2310" s="79"/>
      <c r="E2310" s="79"/>
      <c r="F2310" s="79"/>
      <c r="G2310" s="79"/>
      <c r="H2310" s="79"/>
      <c r="I2310" s="80"/>
    </row>
    <row r="2311" spans="1:9">
      <c r="A2311" s="78"/>
      <c r="B2311" s="79"/>
      <c r="C2311" s="79"/>
      <c r="D2311" s="79"/>
      <c r="E2311" s="79"/>
      <c r="F2311" s="79"/>
      <c r="G2311" s="79"/>
      <c r="H2311" s="79"/>
      <c r="I2311" s="80"/>
    </row>
    <row r="2312" spans="1:9">
      <c r="A2312" s="78"/>
      <c r="B2312" s="79"/>
      <c r="C2312" s="79"/>
      <c r="D2312" s="79"/>
      <c r="E2312" s="79"/>
      <c r="F2312" s="79"/>
      <c r="G2312" s="79"/>
      <c r="H2312" s="79"/>
      <c r="I2312" s="80"/>
    </row>
    <row r="2313" spans="1:9">
      <c r="A2313" s="78"/>
      <c r="B2313" s="79"/>
      <c r="C2313" s="79"/>
      <c r="D2313" s="79"/>
      <c r="E2313" s="79"/>
      <c r="F2313" s="79"/>
      <c r="G2313" s="79"/>
      <c r="H2313" s="79"/>
      <c r="I2313" s="80"/>
    </row>
    <row r="2314" spans="1:9">
      <c r="A2314" s="78"/>
      <c r="B2314" s="79"/>
      <c r="C2314" s="79"/>
      <c r="D2314" s="79"/>
      <c r="E2314" s="79"/>
      <c r="F2314" s="79"/>
      <c r="G2314" s="79"/>
      <c r="H2314" s="79"/>
      <c r="I2314" s="80"/>
    </row>
    <row r="2315" spans="1:9">
      <c r="A2315" s="78"/>
      <c r="B2315" s="79"/>
      <c r="C2315" s="79"/>
      <c r="D2315" s="79"/>
      <c r="E2315" s="79"/>
      <c r="F2315" s="79"/>
      <c r="G2315" s="79"/>
      <c r="H2315" s="79"/>
      <c r="I2315" s="80"/>
    </row>
    <row r="2316" spans="1:9">
      <c r="A2316" s="78"/>
      <c r="B2316" s="79"/>
      <c r="C2316" s="79"/>
      <c r="D2316" s="79"/>
      <c r="E2316" s="79"/>
      <c r="F2316" s="79"/>
      <c r="G2316" s="79"/>
      <c r="H2316" s="79"/>
      <c r="I2316" s="80"/>
    </row>
    <row r="2317" spans="1:9">
      <c r="A2317" s="78"/>
      <c r="B2317" s="79"/>
      <c r="C2317" s="79"/>
      <c r="D2317" s="79"/>
      <c r="E2317" s="79"/>
      <c r="F2317" s="79"/>
      <c r="G2317" s="79"/>
      <c r="H2317" s="79"/>
      <c r="I2317" s="80"/>
    </row>
    <row r="2318" spans="1:9">
      <c r="A2318" s="78"/>
      <c r="B2318" s="79"/>
      <c r="C2318" s="79"/>
      <c r="D2318" s="79"/>
      <c r="E2318" s="79"/>
      <c r="F2318" s="79"/>
      <c r="G2318" s="79"/>
      <c r="H2318" s="79"/>
      <c r="I2318" s="80"/>
    </row>
    <row r="2319" spans="1:9">
      <c r="A2319" s="78"/>
      <c r="B2319" s="79"/>
      <c r="C2319" s="79"/>
      <c r="D2319" s="79"/>
      <c r="E2319" s="79"/>
      <c r="F2319" s="79"/>
      <c r="G2319" s="79"/>
      <c r="H2319" s="79"/>
      <c r="I2319" s="80"/>
    </row>
    <row r="2320" spans="1:9">
      <c r="A2320" s="78"/>
      <c r="B2320" s="79"/>
      <c r="C2320" s="79"/>
      <c r="D2320" s="79"/>
      <c r="E2320" s="79"/>
      <c r="F2320" s="79"/>
      <c r="G2320" s="79"/>
      <c r="H2320" s="79"/>
      <c r="I2320" s="80"/>
    </row>
    <row r="2321" spans="1:9">
      <c r="A2321" s="78"/>
      <c r="B2321" s="79"/>
      <c r="C2321" s="79"/>
      <c r="D2321" s="79"/>
      <c r="E2321" s="79"/>
      <c r="F2321" s="79"/>
      <c r="G2321" s="79"/>
      <c r="H2321" s="79"/>
      <c r="I2321" s="80"/>
    </row>
    <row r="2322" spans="1:9">
      <c r="A2322" s="78"/>
      <c r="B2322" s="79"/>
      <c r="C2322" s="79"/>
      <c r="D2322" s="79"/>
      <c r="E2322" s="79"/>
      <c r="F2322" s="79"/>
      <c r="G2322" s="79"/>
      <c r="H2322" s="79"/>
      <c r="I2322" s="80"/>
    </row>
    <row r="2323" spans="1:9">
      <c r="A2323" s="78"/>
      <c r="B2323" s="79"/>
      <c r="C2323" s="79"/>
      <c r="D2323" s="79"/>
      <c r="E2323" s="79"/>
      <c r="F2323" s="79"/>
      <c r="G2323" s="79"/>
      <c r="H2323" s="79"/>
      <c r="I2323" s="80"/>
    </row>
    <row r="2324" spans="1:9">
      <c r="A2324" s="78"/>
      <c r="B2324" s="79"/>
      <c r="C2324" s="79"/>
      <c r="D2324" s="79"/>
      <c r="E2324" s="79"/>
      <c r="F2324" s="79"/>
      <c r="G2324" s="79"/>
      <c r="H2324" s="79"/>
      <c r="I2324" s="80"/>
    </row>
    <row r="2325" spans="1:9">
      <c r="A2325" s="78"/>
      <c r="B2325" s="79"/>
      <c r="C2325" s="79"/>
      <c r="D2325" s="79"/>
      <c r="E2325" s="79"/>
      <c r="F2325" s="79"/>
      <c r="G2325" s="79"/>
      <c r="H2325" s="79"/>
      <c r="I2325" s="80"/>
    </row>
    <row r="2326" spans="1:9">
      <c r="A2326" s="78"/>
      <c r="B2326" s="79"/>
      <c r="C2326" s="79"/>
      <c r="D2326" s="79"/>
      <c r="E2326" s="79"/>
      <c r="F2326" s="79"/>
      <c r="G2326" s="79"/>
      <c r="H2326" s="79"/>
      <c r="I2326" s="80"/>
    </row>
    <row r="2327" spans="1:9">
      <c r="A2327" s="78"/>
      <c r="B2327" s="79"/>
      <c r="C2327" s="79"/>
      <c r="D2327" s="79"/>
      <c r="E2327" s="79"/>
      <c r="F2327" s="79"/>
      <c r="G2327" s="79"/>
      <c r="H2327" s="79"/>
      <c r="I2327" s="80"/>
    </row>
    <row r="2328" spans="1:9">
      <c r="A2328" s="78"/>
      <c r="B2328" s="79"/>
      <c r="C2328" s="79"/>
      <c r="D2328" s="79"/>
      <c r="E2328" s="79"/>
      <c r="F2328" s="79"/>
      <c r="G2328" s="79"/>
      <c r="H2328" s="79"/>
      <c r="I2328" s="80"/>
    </row>
    <row r="2329" spans="1:9">
      <c r="A2329" s="78"/>
      <c r="B2329" s="79"/>
      <c r="C2329" s="79"/>
      <c r="D2329" s="79"/>
      <c r="E2329" s="79"/>
      <c r="F2329" s="79"/>
      <c r="G2329" s="79"/>
      <c r="H2329" s="79"/>
      <c r="I2329" s="80"/>
    </row>
    <row r="2330" spans="1:9">
      <c r="A2330" s="78"/>
      <c r="B2330" s="79"/>
      <c r="C2330" s="79"/>
      <c r="D2330" s="79"/>
      <c r="E2330" s="79"/>
      <c r="F2330" s="79"/>
      <c r="G2330" s="79"/>
      <c r="H2330" s="79"/>
      <c r="I2330" s="80"/>
    </row>
    <row r="2331" spans="1:9">
      <c r="A2331" s="78"/>
      <c r="B2331" s="79"/>
      <c r="C2331" s="79"/>
      <c r="D2331" s="79"/>
      <c r="E2331" s="79"/>
      <c r="F2331" s="79"/>
      <c r="G2331" s="79"/>
      <c r="H2331" s="79"/>
      <c r="I2331" s="80"/>
    </row>
    <row r="2332" spans="1:9">
      <c r="A2332" s="78"/>
      <c r="B2332" s="79"/>
      <c r="C2332" s="79"/>
      <c r="D2332" s="79"/>
      <c r="E2332" s="79"/>
      <c r="F2332" s="79"/>
      <c r="G2332" s="79"/>
      <c r="H2332" s="79"/>
      <c r="I2332" s="80"/>
    </row>
    <row r="2333" spans="1:9">
      <c r="A2333" s="78"/>
      <c r="B2333" s="79"/>
      <c r="C2333" s="79"/>
      <c r="D2333" s="79"/>
      <c r="E2333" s="79"/>
      <c r="F2333" s="79"/>
      <c r="G2333" s="79"/>
      <c r="H2333" s="79"/>
      <c r="I2333" s="80"/>
    </row>
    <row r="2334" spans="1:9">
      <c r="A2334" s="78"/>
      <c r="B2334" s="79"/>
      <c r="C2334" s="79"/>
      <c r="D2334" s="79"/>
      <c r="E2334" s="79"/>
      <c r="F2334" s="79"/>
      <c r="G2334" s="79"/>
      <c r="H2334" s="79"/>
      <c r="I2334" s="80"/>
    </row>
    <row r="2335" spans="1:9">
      <c r="A2335" s="78"/>
      <c r="B2335" s="79"/>
      <c r="C2335" s="79"/>
      <c r="D2335" s="79"/>
      <c r="E2335" s="79"/>
      <c r="F2335" s="79"/>
      <c r="G2335" s="79"/>
      <c r="H2335" s="79"/>
      <c r="I2335" s="80"/>
    </row>
    <row r="2336" spans="1:9">
      <c r="A2336" s="78"/>
      <c r="B2336" s="79"/>
      <c r="C2336" s="79"/>
      <c r="D2336" s="79"/>
      <c r="E2336" s="79"/>
      <c r="F2336" s="79"/>
      <c r="G2336" s="79"/>
      <c r="H2336" s="79"/>
      <c r="I2336" s="80"/>
    </row>
    <row r="2337" spans="1:9">
      <c r="A2337" s="78"/>
      <c r="B2337" s="79"/>
      <c r="C2337" s="79"/>
      <c r="D2337" s="79"/>
      <c r="E2337" s="79"/>
      <c r="F2337" s="79"/>
      <c r="G2337" s="79"/>
      <c r="H2337" s="79"/>
      <c r="I2337" s="80"/>
    </row>
    <row r="2338" spans="1:9">
      <c r="A2338" s="78"/>
      <c r="B2338" s="79"/>
      <c r="C2338" s="79"/>
      <c r="D2338" s="79"/>
      <c r="E2338" s="79"/>
      <c r="F2338" s="79"/>
      <c r="G2338" s="79"/>
      <c r="H2338" s="79"/>
      <c r="I2338" s="80"/>
    </row>
    <row r="2339" spans="1:9">
      <c r="A2339" s="78"/>
      <c r="B2339" s="79"/>
      <c r="C2339" s="79"/>
      <c r="D2339" s="79"/>
      <c r="E2339" s="79"/>
      <c r="F2339" s="79"/>
      <c r="G2339" s="79"/>
      <c r="H2339" s="79"/>
      <c r="I2339" s="80"/>
    </row>
    <row r="2340" spans="1:9">
      <c r="A2340" s="78"/>
      <c r="B2340" s="79"/>
      <c r="C2340" s="79"/>
      <c r="D2340" s="79"/>
      <c r="E2340" s="79"/>
      <c r="F2340" s="79"/>
      <c r="G2340" s="79"/>
      <c r="H2340" s="79"/>
      <c r="I2340" s="80"/>
    </row>
    <row r="2341" spans="1:9">
      <c r="A2341" s="78"/>
      <c r="B2341" s="79"/>
      <c r="C2341" s="79"/>
      <c r="D2341" s="79"/>
      <c r="E2341" s="79"/>
      <c r="F2341" s="79"/>
      <c r="G2341" s="79"/>
      <c r="H2341" s="79"/>
      <c r="I2341" s="80"/>
    </row>
    <row r="2342" spans="1:9">
      <c r="A2342" s="78"/>
      <c r="B2342" s="79"/>
      <c r="C2342" s="79"/>
      <c r="D2342" s="79"/>
      <c r="E2342" s="79"/>
      <c r="F2342" s="79"/>
      <c r="G2342" s="79"/>
      <c r="H2342" s="79"/>
      <c r="I2342" s="80"/>
    </row>
    <row r="2343" spans="1:9">
      <c r="A2343" s="78"/>
      <c r="B2343" s="79"/>
      <c r="C2343" s="79"/>
      <c r="D2343" s="79"/>
      <c r="E2343" s="79"/>
      <c r="F2343" s="79"/>
      <c r="G2343" s="79"/>
      <c r="H2343" s="79"/>
      <c r="I2343" s="80"/>
    </row>
    <row r="2344" spans="1:9">
      <c r="A2344" s="78"/>
      <c r="B2344" s="79"/>
      <c r="C2344" s="79"/>
      <c r="D2344" s="79"/>
      <c r="E2344" s="79"/>
      <c r="F2344" s="79"/>
      <c r="G2344" s="79"/>
      <c r="H2344" s="79"/>
      <c r="I2344" s="80"/>
    </row>
    <row r="2345" spans="1:9">
      <c r="A2345" s="78"/>
      <c r="B2345" s="79"/>
      <c r="C2345" s="79"/>
      <c r="D2345" s="79"/>
      <c r="E2345" s="79"/>
      <c r="F2345" s="79"/>
      <c r="G2345" s="79"/>
      <c r="H2345" s="79"/>
      <c r="I2345" s="80"/>
    </row>
    <row r="2346" spans="1:9">
      <c r="A2346" s="78"/>
      <c r="B2346" s="79"/>
      <c r="C2346" s="79"/>
      <c r="D2346" s="79"/>
      <c r="E2346" s="79"/>
      <c r="F2346" s="79"/>
      <c r="G2346" s="79"/>
      <c r="H2346" s="79"/>
      <c r="I2346" s="80"/>
    </row>
    <row r="2347" spans="1:9">
      <c r="A2347" s="78"/>
      <c r="B2347" s="79"/>
      <c r="C2347" s="79"/>
      <c r="D2347" s="79"/>
      <c r="E2347" s="79"/>
      <c r="F2347" s="79"/>
      <c r="G2347" s="79"/>
      <c r="H2347" s="79"/>
      <c r="I2347" s="80"/>
    </row>
    <row r="2348" spans="1:9">
      <c r="A2348" s="78"/>
      <c r="B2348" s="79"/>
      <c r="C2348" s="79"/>
      <c r="D2348" s="79"/>
      <c r="E2348" s="79"/>
      <c r="F2348" s="79"/>
      <c r="G2348" s="79"/>
      <c r="H2348" s="79"/>
      <c r="I2348" s="80"/>
    </row>
    <row r="2349" spans="1:9">
      <c r="A2349" s="78"/>
      <c r="B2349" s="79"/>
      <c r="C2349" s="79"/>
      <c r="D2349" s="79"/>
      <c r="E2349" s="79"/>
      <c r="F2349" s="79"/>
      <c r="G2349" s="79"/>
      <c r="H2349" s="79"/>
      <c r="I2349" s="80"/>
    </row>
    <row r="2350" spans="1:9">
      <c r="A2350" s="78"/>
      <c r="B2350" s="79"/>
      <c r="C2350" s="79"/>
      <c r="D2350" s="79"/>
      <c r="E2350" s="79"/>
      <c r="F2350" s="79"/>
      <c r="G2350" s="79"/>
      <c r="H2350" s="79"/>
      <c r="I2350" s="80"/>
    </row>
    <row r="2351" spans="1:9">
      <c r="A2351" s="78"/>
      <c r="B2351" s="79"/>
      <c r="C2351" s="79"/>
      <c r="D2351" s="79"/>
      <c r="E2351" s="79"/>
      <c r="F2351" s="79"/>
      <c r="G2351" s="79"/>
      <c r="H2351" s="79"/>
      <c r="I2351" s="80"/>
    </row>
    <row r="2352" spans="1:9">
      <c r="A2352" s="78"/>
      <c r="B2352" s="79"/>
      <c r="C2352" s="79"/>
      <c r="D2352" s="79"/>
      <c r="E2352" s="79"/>
      <c r="F2352" s="79"/>
      <c r="G2352" s="79"/>
      <c r="H2352" s="79"/>
      <c r="I2352" s="80"/>
    </row>
    <row r="2353" spans="1:9">
      <c r="A2353" s="78"/>
      <c r="B2353" s="79"/>
      <c r="C2353" s="79"/>
      <c r="D2353" s="79"/>
      <c r="E2353" s="79"/>
      <c r="F2353" s="79"/>
      <c r="G2353" s="79"/>
      <c r="H2353" s="79"/>
      <c r="I2353" s="80"/>
    </row>
    <row r="2354" spans="1:9">
      <c r="A2354" s="78"/>
      <c r="B2354" s="79"/>
      <c r="C2354" s="79"/>
      <c r="D2354" s="79"/>
      <c r="E2354" s="79"/>
      <c r="F2354" s="79"/>
      <c r="G2354" s="79"/>
      <c r="H2354" s="79"/>
      <c r="I2354" s="80"/>
    </row>
    <row r="2355" spans="1:9">
      <c r="A2355" s="78"/>
      <c r="B2355" s="79"/>
      <c r="C2355" s="79"/>
      <c r="D2355" s="79"/>
      <c r="E2355" s="79"/>
      <c r="F2355" s="79"/>
      <c r="G2355" s="79"/>
      <c r="H2355" s="79"/>
      <c r="I2355" s="80"/>
    </row>
    <row r="2356" spans="1:9">
      <c r="A2356" s="78"/>
      <c r="B2356" s="79"/>
      <c r="C2356" s="79"/>
      <c r="D2356" s="79"/>
      <c r="E2356" s="79"/>
      <c r="F2356" s="79"/>
      <c r="G2356" s="79"/>
      <c r="H2356" s="79"/>
      <c r="I2356" s="80"/>
    </row>
    <row r="2357" spans="1:9">
      <c r="A2357" s="78"/>
      <c r="B2357" s="79"/>
      <c r="C2357" s="79"/>
      <c r="D2357" s="79"/>
      <c r="E2357" s="79"/>
      <c r="F2357" s="79"/>
      <c r="G2357" s="79"/>
      <c r="H2357" s="79"/>
      <c r="I2357" s="80"/>
    </row>
    <row r="2358" spans="1:9">
      <c r="A2358" s="78"/>
      <c r="B2358" s="79"/>
      <c r="C2358" s="79"/>
      <c r="D2358" s="79"/>
      <c r="E2358" s="79"/>
      <c r="F2358" s="79"/>
      <c r="G2358" s="79"/>
      <c r="H2358" s="79"/>
      <c r="I2358" s="80"/>
    </row>
    <row r="2359" spans="1:9">
      <c r="A2359" s="78"/>
      <c r="B2359" s="79"/>
      <c r="C2359" s="79"/>
      <c r="D2359" s="79"/>
      <c r="E2359" s="79"/>
      <c r="F2359" s="79"/>
      <c r="G2359" s="79"/>
      <c r="H2359" s="79"/>
      <c r="I2359" s="80"/>
    </row>
    <row r="2360" spans="1:9">
      <c r="A2360" s="78"/>
      <c r="B2360" s="79"/>
      <c r="C2360" s="79"/>
      <c r="D2360" s="79"/>
      <c r="E2360" s="79"/>
      <c r="F2360" s="79"/>
      <c r="G2360" s="79"/>
      <c r="H2360" s="79"/>
      <c r="I2360" s="80"/>
    </row>
    <row r="2361" spans="1:9">
      <c r="A2361" s="78"/>
      <c r="B2361" s="79"/>
      <c r="C2361" s="79"/>
      <c r="D2361" s="79"/>
      <c r="E2361" s="79"/>
      <c r="F2361" s="79"/>
      <c r="G2361" s="79"/>
      <c r="H2361" s="79"/>
      <c r="I2361" s="80"/>
    </row>
    <row r="2362" spans="1:9">
      <c r="A2362" s="78"/>
      <c r="B2362" s="79"/>
      <c r="C2362" s="79"/>
      <c r="D2362" s="79"/>
      <c r="E2362" s="79"/>
      <c r="F2362" s="79"/>
      <c r="G2362" s="79"/>
      <c r="H2362" s="79"/>
      <c r="I2362" s="80"/>
    </row>
    <row r="2363" spans="1:9">
      <c r="A2363" s="78"/>
      <c r="B2363" s="79"/>
      <c r="C2363" s="79"/>
      <c r="D2363" s="79"/>
      <c r="E2363" s="79"/>
      <c r="F2363" s="79"/>
      <c r="G2363" s="79"/>
      <c r="H2363" s="79"/>
      <c r="I2363" s="80"/>
    </row>
    <row r="2364" spans="1:9">
      <c r="A2364" s="78"/>
      <c r="B2364" s="79"/>
      <c r="C2364" s="79"/>
      <c r="D2364" s="79"/>
      <c r="E2364" s="79"/>
      <c r="F2364" s="79"/>
      <c r="G2364" s="79"/>
      <c r="H2364" s="79"/>
      <c r="I2364" s="80"/>
    </row>
    <row r="2365" spans="1:9">
      <c r="A2365" s="78"/>
      <c r="B2365" s="79"/>
      <c r="C2365" s="79"/>
      <c r="D2365" s="79"/>
      <c r="E2365" s="79"/>
      <c r="F2365" s="79"/>
      <c r="G2365" s="79"/>
      <c r="H2365" s="79"/>
      <c r="I2365" s="80"/>
    </row>
    <row r="2366" spans="1:9">
      <c r="A2366" s="78"/>
      <c r="B2366" s="79"/>
      <c r="C2366" s="79"/>
      <c r="D2366" s="79"/>
      <c r="E2366" s="79"/>
      <c r="F2366" s="79"/>
      <c r="G2366" s="79"/>
      <c r="H2366" s="79"/>
      <c r="I2366" s="80"/>
    </row>
    <row r="2367" spans="1:9">
      <c r="A2367" s="78"/>
      <c r="B2367" s="79"/>
      <c r="C2367" s="79"/>
      <c r="D2367" s="79"/>
      <c r="E2367" s="79"/>
      <c r="F2367" s="79"/>
      <c r="G2367" s="79"/>
      <c r="H2367" s="79"/>
      <c r="I2367" s="80"/>
    </row>
    <row r="2368" spans="1:9">
      <c r="A2368" s="78"/>
      <c r="B2368" s="79"/>
      <c r="C2368" s="79"/>
      <c r="D2368" s="79"/>
      <c r="E2368" s="79"/>
      <c r="F2368" s="79"/>
      <c r="G2368" s="79"/>
      <c r="H2368" s="79"/>
      <c r="I2368" s="80"/>
    </row>
    <row r="2369" spans="1:9">
      <c r="A2369" s="78"/>
      <c r="B2369" s="79"/>
      <c r="C2369" s="79"/>
      <c r="D2369" s="79"/>
      <c r="E2369" s="79"/>
      <c r="F2369" s="79"/>
      <c r="G2369" s="79"/>
      <c r="H2369" s="79"/>
      <c r="I2369" s="80"/>
    </row>
    <row r="2370" spans="1:9">
      <c r="A2370" s="78"/>
      <c r="B2370" s="79"/>
      <c r="C2370" s="79"/>
      <c r="D2370" s="79"/>
      <c r="E2370" s="79"/>
      <c r="F2370" s="79"/>
      <c r="G2370" s="79"/>
      <c r="H2370" s="79"/>
      <c r="I2370" s="80"/>
    </row>
    <row r="2371" spans="1:9">
      <c r="A2371" s="78"/>
      <c r="B2371" s="79"/>
      <c r="C2371" s="79"/>
      <c r="D2371" s="79"/>
      <c r="E2371" s="79"/>
      <c r="F2371" s="79"/>
      <c r="G2371" s="79"/>
      <c r="H2371" s="79"/>
      <c r="I2371" s="80"/>
    </row>
    <row r="2372" spans="1:9">
      <c r="A2372" s="78"/>
      <c r="B2372" s="79"/>
      <c r="C2372" s="79"/>
      <c r="D2372" s="79"/>
      <c r="E2372" s="79"/>
      <c r="F2372" s="79"/>
      <c r="G2372" s="79"/>
      <c r="H2372" s="79"/>
      <c r="I2372" s="80"/>
    </row>
    <row r="2373" spans="1:9">
      <c r="A2373" s="78"/>
      <c r="B2373" s="79"/>
      <c r="C2373" s="79"/>
      <c r="D2373" s="79"/>
      <c r="E2373" s="79"/>
      <c r="F2373" s="79"/>
      <c r="G2373" s="79"/>
      <c r="H2373" s="79"/>
      <c r="I2373" s="80"/>
    </row>
    <row r="2374" spans="1:9">
      <c r="A2374" s="78"/>
      <c r="B2374" s="79"/>
      <c r="C2374" s="79"/>
      <c r="D2374" s="79"/>
      <c r="E2374" s="79"/>
      <c r="F2374" s="79"/>
      <c r="G2374" s="79"/>
      <c r="H2374" s="79"/>
      <c r="I2374" s="80"/>
    </row>
    <row r="2375" spans="1:9">
      <c r="A2375" s="78"/>
      <c r="B2375" s="79"/>
      <c r="C2375" s="79"/>
      <c r="D2375" s="79"/>
      <c r="E2375" s="79"/>
      <c r="F2375" s="79"/>
      <c r="G2375" s="79"/>
      <c r="H2375" s="79"/>
      <c r="I2375" s="80"/>
    </row>
    <row r="2376" spans="1:9">
      <c r="A2376" s="78"/>
      <c r="B2376" s="79"/>
      <c r="C2376" s="79"/>
      <c r="D2376" s="79"/>
      <c r="E2376" s="79"/>
      <c r="F2376" s="79"/>
      <c r="G2376" s="79"/>
      <c r="H2376" s="79"/>
      <c r="I2376" s="80"/>
    </row>
    <row r="2377" spans="1:9">
      <c r="A2377" s="78"/>
      <c r="B2377" s="79"/>
      <c r="C2377" s="79"/>
      <c r="D2377" s="79"/>
      <c r="E2377" s="79"/>
      <c r="F2377" s="79"/>
      <c r="G2377" s="79"/>
      <c r="H2377" s="79"/>
      <c r="I2377" s="80"/>
    </row>
    <row r="2378" spans="1:9">
      <c r="A2378" s="78"/>
      <c r="B2378" s="79"/>
      <c r="C2378" s="79"/>
      <c r="D2378" s="79"/>
      <c r="E2378" s="79"/>
      <c r="F2378" s="79"/>
      <c r="G2378" s="79"/>
      <c r="H2378" s="79"/>
      <c r="I2378" s="80"/>
    </row>
    <row r="2379" spans="1:9">
      <c r="A2379" s="78"/>
      <c r="B2379" s="79"/>
      <c r="C2379" s="79"/>
      <c r="D2379" s="79"/>
      <c r="E2379" s="79"/>
      <c r="F2379" s="79"/>
      <c r="G2379" s="79"/>
      <c r="H2379" s="79"/>
      <c r="I2379" s="80"/>
    </row>
    <row r="2380" spans="1:9">
      <c r="A2380" s="78"/>
      <c r="B2380" s="79"/>
      <c r="C2380" s="79"/>
      <c r="D2380" s="79"/>
      <c r="E2380" s="79"/>
      <c r="F2380" s="79"/>
      <c r="G2380" s="79"/>
      <c r="H2380" s="79"/>
      <c r="I2380" s="80"/>
    </row>
    <row r="2381" spans="1:9">
      <c r="A2381" s="78"/>
      <c r="B2381" s="79"/>
      <c r="C2381" s="79"/>
      <c r="D2381" s="79"/>
      <c r="E2381" s="79"/>
      <c r="F2381" s="79"/>
      <c r="G2381" s="79"/>
      <c r="H2381" s="79"/>
      <c r="I2381" s="80"/>
    </row>
    <row r="2382" spans="1:9">
      <c r="A2382" s="78"/>
      <c r="B2382" s="79"/>
      <c r="C2382" s="79"/>
      <c r="D2382" s="79"/>
      <c r="E2382" s="79"/>
      <c r="F2382" s="79"/>
      <c r="G2382" s="79"/>
      <c r="H2382" s="79"/>
      <c r="I2382" s="80"/>
    </row>
    <row r="2383" spans="1:9">
      <c r="A2383" s="78"/>
      <c r="B2383" s="79"/>
      <c r="C2383" s="79"/>
      <c r="D2383" s="79"/>
      <c r="E2383" s="79"/>
      <c r="F2383" s="79"/>
      <c r="G2383" s="79"/>
      <c r="H2383" s="79"/>
      <c r="I2383" s="80"/>
    </row>
    <row r="2384" spans="1:9">
      <c r="A2384" s="78"/>
      <c r="B2384" s="79"/>
      <c r="C2384" s="79"/>
      <c r="D2384" s="79"/>
      <c r="E2384" s="79"/>
      <c r="F2384" s="79"/>
      <c r="G2384" s="79"/>
      <c r="H2384" s="79"/>
      <c r="I2384" s="80"/>
    </row>
    <row r="2385" spans="1:9">
      <c r="A2385" s="78"/>
      <c r="B2385" s="79"/>
      <c r="C2385" s="79"/>
      <c r="D2385" s="79"/>
      <c r="E2385" s="79"/>
      <c r="F2385" s="79"/>
      <c r="G2385" s="79"/>
      <c r="H2385" s="79"/>
      <c r="I2385" s="80"/>
    </row>
    <row r="2386" spans="1:9">
      <c r="A2386" s="78"/>
      <c r="B2386" s="79"/>
      <c r="C2386" s="79"/>
      <c r="D2386" s="79"/>
      <c r="E2386" s="79"/>
      <c r="F2386" s="79"/>
      <c r="G2386" s="79"/>
      <c r="H2386" s="79"/>
      <c r="I2386" s="80"/>
    </row>
    <row r="2387" spans="1:9">
      <c r="A2387" s="78"/>
      <c r="B2387" s="79"/>
      <c r="C2387" s="79"/>
      <c r="D2387" s="79"/>
      <c r="E2387" s="79"/>
      <c r="F2387" s="79"/>
      <c r="G2387" s="79"/>
      <c r="H2387" s="79"/>
      <c r="I2387" s="80"/>
    </row>
    <row r="2388" spans="1:9">
      <c r="A2388" s="78"/>
      <c r="B2388" s="79"/>
      <c r="C2388" s="79"/>
      <c r="D2388" s="79"/>
      <c r="E2388" s="79"/>
      <c r="F2388" s="79"/>
      <c r="G2388" s="79"/>
      <c r="H2388" s="79"/>
      <c r="I2388" s="80"/>
    </row>
    <row r="2389" spans="1:9">
      <c r="A2389" s="78"/>
      <c r="B2389" s="79"/>
      <c r="C2389" s="79"/>
      <c r="D2389" s="79"/>
      <c r="E2389" s="79"/>
      <c r="F2389" s="79"/>
      <c r="G2389" s="79"/>
      <c r="H2389" s="79"/>
      <c r="I2389" s="80"/>
    </row>
    <row r="2390" spans="1:9">
      <c r="A2390" s="78"/>
      <c r="B2390" s="79"/>
      <c r="C2390" s="79"/>
      <c r="D2390" s="79"/>
      <c r="E2390" s="79"/>
      <c r="F2390" s="79"/>
      <c r="G2390" s="79"/>
      <c r="H2390" s="79"/>
      <c r="I2390" s="80"/>
    </row>
    <row r="2391" spans="1:9">
      <c r="A2391" s="78"/>
      <c r="B2391" s="79"/>
      <c r="C2391" s="79"/>
      <c r="D2391" s="79"/>
      <c r="E2391" s="79"/>
      <c r="F2391" s="79"/>
      <c r="G2391" s="79"/>
      <c r="H2391" s="79"/>
      <c r="I2391" s="80"/>
    </row>
    <row r="2392" spans="1:9">
      <c r="A2392" s="78"/>
      <c r="B2392" s="79"/>
      <c r="C2392" s="79"/>
      <c r="D2392" s="79"/>
      <c r="E2392" s="79"/>
      <c r="F2392" s="79"/>
      <c r="G2392" s="79"/>
      <c r="H2392" s="79"/>
      <c r="I2392" s="80"/>
    </row>
    <row r="2393" spans="1:9">
      <c r="A2393" s="78"/>
      <c r="B2393" s="79"/>
      <c r="C2393" s="79"/>
      <c r="D2393" s="79"/>
      <c r="E2393" s="79"/>
      <c r="F2393" s="79"/>
      <c r="G2393" s="79"/>
      <c r="H2393" s="79"/>
      <c r="I2393" s="80"/>
    </row>
    <row r="2394" spans="1:9">
      <c r="A2394" s="78"/>
      <c r="B2394" s="79"/>
      <c r="C2394" s="79"/>
      <c r="D2394" s="79"/>
      <c r="E2394" s="79"/>
      <c r="F2394" s="79"/>
      <c r="G2394" s="79"/>
      <c r="H2394" s="79"/>
      <c r="I2394" s="80"/>
    </row>
    <row r="2395" spans="1:9">
      <c r="A2395" s="78"/>
      <c r="B2395" s="79"/>
      <c r="C2395" s="79"/>
      <c r="D2395" s="79"/>
      <c r="E2395" s="79"/>
      <c r="F2395" s="79"/>
      <c r="G2395" s="79"/>
      <c r="H2395" s="79"/>
      <c r="I2395" s="80"/>
    </row>
    <row r="2396" spans="1:9">
      <c r="A2396" s="78"/>
      <c r="B2396" s="79"/>
      <c r="C2396" s="79"/>
      <c r="D2396" s="79"/>
      <c r="E2396" s="79"/>
      <c r="F2396" s="79"/>
      <c r="G2396" s="79"/>
      <c r="H2396" s="79"/>
      <c r="I2396" s="80"/>
    </row>
    <row r="2397" spans="1:9">
      <c r="A2397" s="78"/>
      <c r="B2397" s="79"/>
      <c r="C2397" s="79"/>
      <c r="D2397" s="79"/>
      <c r="E2397" s="79"/>
      <c r="F2397" s="79"/>
      <c r="G2397" s="79"/>
      <c r="H2397" s="79"/>
      <c r="I2397" s="80"/>
    </row>
    <row r="2398" spans="1:9">
      <c r="A2398" s="78"/>
      <c r="B2398" s="79"/>
      <c r="C2398" s="79"/>
      <c r="D2398" s="79"/>
      <c r="E2398" s="79"/>
      <c r="F2398" s="79"/>
      <c r="G2398" s="79"/>
      <c r="H2398" s="79"/>
      <c r="I2398" s="80"/>
    </row>
    <row r="2399" spans="1:9">
      <c r="A2399" s="78"/>
      <c r="B2399" s="79"/>
      <c r="C2399" s="79"/>
      <c r="D2399" s="79"/>
      <c r="E2399" s="79"/>
      <c r="F2399" s="79"/>
      <c r="G2399" s="79"/>
      <c r="H2399" s="79"/>
      <c r="I2399" s="80"/>
    </row>
    <row r="2400" spans="1:9">
      <c r="A2400" s="78"/>
      <c r="B2400" s="79"/>
      <c r="C2400" s="79"/>
      <c r="D2400" s="79"/>
      <c r="E2400" s="79"/>
      <c r="F2400" s="79"/>
      <c r="G2400" s="79"/>
      <c r="H2400" s="79"/>
      <c r="I2400" s="80"/>
    </row>
    <row r="2401" spans="1:9">
      <c r="A2401" s="78"/>
      <c r="B2401" s="79"/>
      <c r="C2401" s="79"/>
      <c r="D2401" s="79"/>
      <c r="E2401" s="79"/>
      <c r="F2401" s="79"/>
      <c r="G2401" s="79"/>
      <c r="H2401" s="79"/>
      <c r="I2401" s="80"/>
    </row>
    <row r="2402" spans="1:9">
      <c r="A2402" s="78"/>
      <c r="B2402" s="79"/>
      <c r="C2402" s="79"/>
      <c r="D2402" s="79"/>
      <c r="E2402" s="79"/>
      <c r="F2402" s="79"/>
      <c r="G2402" s="79"/>
      <c r="H2402" s="79"/>
      <c r="I2402" s="80"/>
    </row>
    <row r="2403" spans="1:9">
      <c r="A2403" s="78"/>
      <c r="B2403" s="79"/>
      <c r="C2403" s="79"/>
      <c r="D2403" s="79"/>
      <c r="E2403" s="79"/>
      <c r="F2403" s="79"/>
      <c r="G2403" s="79"/>
      <c r="H2403" s="79"/>
      <c r="I2403" s="80"/>
    </row>
    <row r="2404" spans="1:9">
      <c r="A2404" s="78"/>
      <c r="B2404" s="79"/>
      <c r="C2404" s="79"/>
      <c r="D2404" s="79"/>
      <c r="E2404" s="79"/>
      <c r="F2404" s="79"/>
      <c r="G2404" s="79"/>
      <c r="H2404" s="79"/>
      <c r="I2404" s="80"/>
    </row>
    <row r="2405" spans="1:9">
      <c r="A2405" s="78"/>
      <c r="B2405" s="79"/>
      <c r="C2405" s="79"/>
      <c r="D2405" s="79"/>
      <c r="E2405" s="79"/>
      <c r="F2405" s="79"/>
      <c r="G2405" s="79"/>
      <c r="H2405" s="79"/>
      <c r="I2405" s="80"/>
    </row>
    <row r="2406" spans="1:9">
      <c r="A2406" s="78"/>
      <c r="B2406" s="79"/>
      <c r="C2406" s="79"/>
      <c r="D2406" s="79"/>
      <c r="E2406" s="79"/>
      <c r="F2406" s="79"/>
      <c r="G2406" s="79"/>
      <c r="H2406" s="79"/>
      <c r="I2406" s="80"/>
    </row>
    <row r="2407" spans="1:9">
      <c r="A2407" s="78"/>
      <c r="B2407" s="79"/>
      <c r="C2407" s="79"/>
      <c r="D2407" s="79"/>
      <c r="E2407" s="79"/>
      <c r="F2407" s="79"/>
      <c r="G2407" s="79"/>
      <c r="H2407" s="79"/>
      <c r="I2407" s="80"/>
    </row>
    <row r="2408" spans="1:9">
      <c r="A2408" s="78"/>
      <c r="B2408" s="79"/>
      <c r="C2408" s="79"/>
      <c r="D2408" s="79"/>
      <c r="E2408" s="79"/>
      <c r="F2408" s="79"/>
      <c r="G2408" s="79"/>
      <c r="H2408" s="79"/>
      <c r="I2408" s="80"/>
    </row>
    <row r="2409" spans="1:9">
      <c r="A2409" s="78"/>
      <c r="B2409" s="79"/>
      <c r="C2409" s="79"/>
      <c r="D2409" s="79"/>
      <c r="E2409" s="79"/>
      <c r="F2409" s="79"/>
      <c r="G2409" s="79"/>
      <c r="H2409" s="79"/>
      <c r="I2409" s="80"/>
    </row>
    <row r="2410" spans="1:9">
      <c r="A2410" s="78"/>
      <c r="B2410" s="79"/>
      <c r="C2410" s="79"/>
      <c r="D2410" s="79"/>
      <c r="E2410" s="79"/>
      <c r="F2410" s="79"/>
      <c r="G2410" s="79"/>
      <c r="H2410" s="79"/>
      <c r="I2410" s="80"/>
    </row>
    <row r="2411" spans="1:9">
      <c r="A2411" s="78"/>
      <c r="B2411" s="79"/>
      <c r="C2411" s="79"/>
      <c r="D2411" s="79"/>
      <c r="E2411" s="79"/>
      <c r="F2411" s="79"/>
      <c r="G2411" s="79"/>
      <c r="H2411" s="79"/>
      <c r="I2411" s="80"/>
    </row>
    <row r="2412" spans="1:9">
      <c r="A2412" s="78"/>
      <c r="B2412" s="79"/>
      <c r="C2412" s="79"/>
      <c r="D2412" s="79"/>
      <c r="E2412" s="79"/>
      <c r="F2412" s="79"/>
      <c r="G2412" s="79"/>
      <c r="H2412" s="79"/>
      <c r="I2412" s="80"/>
    </row>
    <row r="2413" spans="1:9">
      <c r="A2413" s="78"/>
      <c r="B2413" s="79"/>
      <c r="C2413" s="79"/>
      <c r="D2413" s="79"/>
      <c r="E2413" s="79"/>
      <c r="F2413" s="79"/>
      <c r="G2413" s="79"/>
      <c r="H2413" s="79"/>
      <c r="I2413" s="80"/>
    </row>
    <row r="2414" spans="1:9">
      <c r="A2414" s="78"/>
      <c r="B2414" s="79"/>
      <c r="C2414" s="79"/>
      <c r="D2414" s="79"/>
      <c r="E2414" s="79"/>
      <c r="F2414" s="79"/>
      <c r="G2414" s="79"/>
      <c r="H2414" s="79"/>
      <c r="I2414" s="80"/>
    </row>
    <row r="2415" spans="1:9">
      <c r="A2415" s="78"/>
      <c r="B2415" s="79"/>
      <c r="C2415" s="79"/>
      <c r="D2415" s="79"/>
      <c r="E2415" s="79"/>
      <c r="F2415" s="79"/>
      <c r="G2415" s="79"/>
      <c r="H2415" s="79"/>
      <c r="I2415" s="80"/>
    </row>
    <row r="2416" spans="1:9">
      <c r="A2416" s="78"/>
      <c r="B2416" s="79"/>
      <c r="C2416" s="79"/>
      <c r="D2416" s="79"/>
      <c r="E2416" s="79"/>
      <c r="F2416" s="79"/>
      <c r="G2416" s="79"/>
      <c r="H2416" s="79"/>
      <c r="I2416" s="80"/>
    </row>
    <row r="2417" spans="1:9">
      <c r="A2417" s="78"/>
      <c r="B2417" s="79"/>
      <c r="C2417" s="79"/>
      <c r="D2417" s="79"/>
      <c r="E2417" s="79"/>
      <c r="F2417" s="79"/>
      <c r="G2417" s="79"/>
      <c r="H2417" s="79"/>
      <c r="I2417" s="80"/>
    </row>
    <row r="2418" spans="1:9">
      <c r="A2418" s="78"/>
      <c r="B2418" s="79"/>
      <c r="C2418" s="79"/>
      <c r="D2418" s="79"/>
      <c r="E2418" s="79"/>
      <c r="F2418" s="79"/>
      <c r="G2418" s="79"/>
      <c r="H2418" s="79"/>
      <c r="I2418" s="80"/>
    </row>
    <row r="2419" spans="1:9">
      <c r="A2419" s="78"/>
      <c r="B2419" s="79"/>
      <c r="C2419" s="79"/>
      <c r="D2419" s="79"/>
      <c r="E2419" s="79"/>
      <c r="F2419" s="79"/>
      <c r="G2419" s="79"/>
      <c r="H2419" s="79"/>
      <c r="I2419" s="80"/>
    </row>
    <row r="2420" spans="1:9">
      <c r="A2420" s="78"/>
      <c r="B2420" s="79"/>
      <c r="C2420" s="79"/>
      <c r="D2420" s="79"/>
      <c r="E2420" s="79"/>
      <c r="F2420" s="79"/>
      <c r="G2420" s="79"/>
      <c r="H2420" s="79"/>
      <c r="I2420" s="80"/>
    </row>
    <row r="2421" spans="1:9">
      <c r="A2421" s="78"/>
      <c r="B2421" s="79"/>
      <c r="C2421" s="79"/>
      <c r="D2421" s="79"/>
      <c r="E2421" s="79"/>
      <c r="F2421" s="79"/>
      <c r="G2421" s="79"/>
      <c r="H2421" s="79"/>
      <c r="I2421" s="80"/>
    </row>
    <row r="2422" spans="1:9">
      <c r="A2422" s="78"/>
      <c r="B2422" s="79"/>
      <c r="C2422" s="79"/>
      <c r="D2422" s="79"/>
      <c r="E2422" s="79"/>
      <c r="F2422" s="79"/>
      <c r="G2422" s="79"/>
      <c r="H2422" s="79"/>
      <c r="I2422" s="80"/>
    </row>
    <row r="2423" spans="1:9">
      <c r="A2423" s="78"/>
      <c r="B2423" s="79"/>
      <c r="C2423" s="79"/>
      <c r="D2423" s="79"/>
      <c r="E2423" s="79"/>
      <c r="F2423" s="79"/>
      <c r="G2423" s="79"/>
      <c r="H2423" s="79"/>
      <c r="I2423" s="80"/>
    </row>
    <row r="2424" spans="1:9">
      <c r="A2424" s="78"/>
      <c r="B2424" s="79"/>
      <c r="C2424" s="79"/>
      <c r="D2424" s="79"/>
      <c r="E2424" s="79"/>
      <c r="F2424" s="79"/>
      <c r="G2424" s="79"/>
      <c r="H2424" s="79"/>
      <c r="I2424" s="80"/>
    </row>
    <row r="2425" spans="1:9">
      <c r="A2425" s="78"/>
      <c r="B2425" s="79"/>
      <c r="C2425" s="79"/>
      <c r="D2425" s="79"/>
      <c r="E2425" s="79"/>
      <c r="F2425" s="79"/>
      <c r="G2425" s="79"/>
      <c r="H2425" s="79"/>
      <c r="I2425" s="80"/>
    </row>
    <row r="2426" spans="1:9">
      <c r="A2426" s="78"/>
      <c r="B2426" s="79"/>
      <c r="C2426" s="79"/>
      <c r="D2426" s="79"/>
      <c r="E2426" s="79"/>
      <c r="F2426" s="79"/>
      <c r="G2426" s="79"/>
      <c r="H2426" s="79"/>
      <c r="I2426" s="80"/>
    </row>
    <row r="2427" spans="1:9">
      <c r="A2427" s="78"/>
      <c r="B2427" s="79"/>
      <c r="C2427" s="79"/>
      <c r="D2427" s="79"/>
      <c r="E2427" s="79"/>
      <c r="F2427" s="79"/>
      <c r="G2427" s="79"/>
      <c r="H2427" s="79"/>
      <c r="I2427" s="80"/>
    </row>
    <row r="2428" spans="1:9">
      <c r="A2428" s="78"/>
      <c r="B2428" s="79"/>
      <c r="C2428" s="79"/>
      <c r="D2428" s="79"/>
      <c r="E2428" s="79"/>
      <c r="F2428" s="79"/>
      <c r="G2428" s="79"/>
      <c r="H2428" s="79"/>
      <c r="I2428" s="80"/>
    </row>
    <row r="2429" spans="1:9">
      <c r="A2429" s="78"/>
      <c r="B2429" s="79"/>
      <c r="C2429" s="79"/>
      <c r="D2429" s="79"/>
      <c r="E2429" s="79"/>
      <c r="F2429" s="79"/>
      <c r="G2429" s="79"/>
      <c r="H2429" s="79"/>
      <c r="I2429" s="80"/>
    </row>
    <row r="2430" spans="1:9">
      <c r="A2430" s="78"/>
      <c r="B2430" s="79"/>
      <c r="C2430" s="79"/>
      <c r="D2430" s="79"/>
      <c r="E2430" s="79"/>
      <c r="F2430" s="79"/>
      <c r="G2430" s="79"/>
      <c r="H2430" s="79"/>
      <c r="I2430" s="80"/>
    </row>
    <row r="2431" spans="1:9">
      <c r="A2431" s="78"/>
      <c r="B2431" s="79"/>
      <c r="C2431" s="79"/>
      <c r="D2431" s="79"/>
      <c r="E2431" s="79"/>
      <c r="F2431" s="79"/>
      <c r="G2431" s="79"/>
      <c r="H2431" s="79"/>
      <c r="I2431" s="80"/>
    </row>
    <row r="2432" spans="1:9">
      <c r="A2432" s="78"/>
      <c r="B2432" s="79"/>
      <c r="C2432" s="79"/>
      <c r="D2432" s="79"/>
      <c r="E2432" s="79"/>
      <c r="F2432" s="79"/>
      <c r="G2432" s="79"/>
      <c r="H2432" s="79"/>
      <c r="I2432" s="80"/>
    </row>
    <row r="2433" spans="1:9">
      <c r="A2433" s="78"/>
      <c r="B2433" s="79"/>
      <c r="C2433" s="79"/>
      <c r="D2433" s="79"/>
      <c r="E2433" s="79"/>
      <c r="F2433" s="79"/>
      <c r="G2433" s="79"/>
      <c r="H2433" s="79"/>
      <c r="I2433" s="80"/>
    </row>
    <row r="2434" spans="1:9">
      <c r="A2434" s="78"/>
      <c r="B2434" s="79"/>
      <c r="C2434" s="79"/>
      <c r="D2434" s="79"/>
      <c r="E2434" s="79"/>
      <c r="F2434" s="79"/>
      <c r="G2434" s="79"/>
      <c r="H2434" s="79"/>
      <c r="I2434" s="80"/>
    </row>
    <row r="2435" spans="1:9">
      <c r="A2435" s="78"/>
      <c r="B2435" s="79"/>
      <c r="C2435" s="79"/>
      <c r="D2435" s="79"/>
      <c r="E2435" s="79"/>
      <c r="F2435" s="79"/>
      <c r="G2435" s="79"/>
      <c r="H2435" s="79"/>
      <c r="I2435" s="80"/>
    </row>
    <row r="2436" spans="1:9">
      <c r="A2436" s="78"/>
      <c r="B2436" s="79"/>
      <c r="C2436" s="79"/>
      <c r="D2436" s="79"/>
      <c r="E2436" s="79"/>
      <c r="F2436" s="79"/>
      <c r="G2436" s="79"/>
      <c r="H2436" s="79"/>
      <c r="I2436" s="80"/>
    </row>
    <row r="2437" spans="1:9">
      <c r="A2437" s="78"/>
      <c r="B2437" s="79"/>
      <c r="C2437" s="79"/>
      <c r="D2437" s="79"/>
      <c r="E2437" s="79"/>
      <c r="F2437" s="79"/>
      <c r="G2437" s="79"/>
      <c r="H2437" s="79"/>
      <c r="I2437" s="80"/>
    </row>
    <row r="2438" spans="1:9">
      <c r="A2438" s="78"/>
      <c r="B2438" s="79"/>
      <c r="C2438" s="79"/>
      <c r="D2438" s="79"/>
      <c r="E2438" s="79"/>
      <c r="F2438" s="79"/>
      <c r="G2438" s="79"/>
      <c r="H2438" s="79"/>
      <c r="I2438" s="80"/>
    </row>
    <row r="2439" spans="1:9">
      <c r="A2439" s="78"/>
      <c r="B2439" s="79"/>
      <c r="C2439" s="79"/>
      <c r="D2439" s="79"/>
      <c r="E2439" s="79"/>
      <c r="F2439" s="79"/>
      <c r="G2439" s="79"/>
      <c r="H2439" s="79"/>
      <c r="I2439" s="80"/>
    </row>
    <row r="2440" spans="1:9">
      <c r="A2440" s="78"/>
      <c r="B2440" s="79"/>
      <c r="C2440" s="79"/>
      <c r="D2440" s="79"/>
      <c r="E2440" s="79"/>
      <c r="F2440" s="79"/>
      <c r="G2440" s="79"/>
      <c r="H2440" s="79"/>
      <c r="I2440" s="80"/>
    </row>
    <row r="2441" spans="1:9">
      <c r="A2441" s="78"/>
      <c r="B2441" s="79"/>
      <c r="C2441" s="79"/>
      <c r="D2441" s="79"/>
      <c r="E2441" s="79"/>
      <c r="F2441" s="79"/>
      <c r="G2441" s="79"/>
      <c r="H2441" s="79"/>
      <c r="I2441" s="80"/>
    </row>
    <row r="2442" spans="1:9">
      <c r="A2442" s="78"/>
      <c r="B2442" s="79"/>
      <c r="C2442" s="79"/>
      <c r="D2442" s="79"/>
      <c r="E2442" s="79"/>
      <c r="F2442" s="79"/>
      <c r="G2442" s="79"/>
      <c r="H2442" s="79"/>
      <c r="I2442" s="80"/>
    </row>
    <row r="2443" spans="1:9">
      <c r="A2443" s="78"/>
      <c r="B2443" s="79"/>
      <c r="C2443" s="79"/>
      <c r="D2443" s="79"/>
      <c r="E2443" s="79"/>
      <c r="F2443" s="79"/>
      <c r="G2443" s="79"/>
      <c r="H2443" s="79"/>
      <c r="I2443" s="80"/>
    </row>
    <row r="2444" spans="1:9">
      <c r="A2444" s="78"/>
      <c r="B2444" s="79"/>
      <c r="C2444" s="79"/>
      <c r="D2444" s="79"/>
      <c r="E2444" s="79"/>
      <c r="F2444" s="79"/>
      <c r="G2444" s="79"/>
      <c r="H2444" s="79"/>
      <c r="I2444" s="80"/>
    </row>
    <row r="2445" spans="1:9">
      <c r="A2445" s="78"/>
      <c r="B2445" s="79"/>
      <c r="C2445" s="79"/>
      <c r="D2445" s="79"/>
      <c r="E2445" s="79"/>
      <c r="F2445" s="79"/>
      <c r="G2445" s="79"/>
      <c r="H2445" s="79"/>
      <c r="I2445" s="80"/>
    </row>
    <row r="2446" spans="1:9">
      <c r="A2446" s="78"/>
      <c r="B2446" s="79"/>
      <c r="C2446" s="79"/>
      <c r="D2446" s="79"/>
      <c r="E2446" s="79"/>
      <c r="F2446" s="79"/>
      <c r="G2446" s="79"/>
      <c r="H2446" s="79"/>
      <c r="I2446" s="80"/>
    </row>
    <row r="2447" spans="1:9">
      <c r="A2447" s="78"/>
      <c r="B2447" s="79"/>
      <c r="C2447" s="79"/>
      <c r="D2447" s="79"/>
      <c r="E2447" s="79"/>
      <c r="F2447" s="79"/>
      <c r="G2447" s="79"/>
      <c r="H2447" s="79"/>
      <c r="I2447" s="80"/>
    </row>
    <row r="2448" spans="1:9">
      <c r="A2448" s="78"/>
      <c r="B2448" s="79"/>
      <c r="C2448" s="79"/>
      <c r="D2448" s="79"/>
      <c r="E2448" s="79"/>
      <c r="F2448" s="79"/>
      <c r="G2448" s="79"/>
      <c r="H2448" s="79"/>
      <c r="I2448" s="80"/>
    </row>
    <row r="2449" spans="1:9">
      <c r="A2449" s="78"/>
      <c r="B2449" s="79"/>
      <c r="C2449" s="79"/>
      <c r="D2449" s="79"/>
      <c r="E2449" s="79"/>
      <c r="F2449" s="79"/>
      <c r="G2449" s="79"/>
      <c r="H2449" s="79"/>
      <c r="I2449" s="80"/>
    </row>
    <row r="2450" spans="1:9">
      <c r="A2450" s="78"/>
      <c r="B2450" s="79"/>
      <c r="C2450" s="79"/>
      <c r="D2450" s="79"/>
      <c r="E2450" s="79"/>
      <c r="F2450" s="79"/>
      <c r="G2450" s="79"/>
      <c r="H2450" s="79"/>
      <c r="I2450" s="80"/>
    </row>
    <row r="2451" spans="1:9">
      <c r="A2451" s="78"/>
      <c r="B2451" s="79"/>
      <c r="C2451" s="79"/>
      <c r="D2451" s="79"/>
      <c r="E2451" s="79"/>
      <c r="F2451" s="79"/>
      <c r="G2451" s="79"/>
      <c r="H2451" s="79"/>
      <c r="I2451" s="80"/>
    </row>
    <row r="2452" spans="1:9">
      <c r="A2452" s="78"/>
      <c r="B2452" s="79"/>
      <c r="C2452" s="79"/>
      <c r="D2452" s="79"/>
      <c r="E2452" s="79"/>
      <c r="F2452" s="79"/>
      <c r="G2452" s="79"/>
      <c r="H2452" s="79"/>
      <c r="I2452" s="80"/>
    </row>
    <row r="2453" spans="1:9">
      <c r="A2453" s="78"/>
      <c r="B2453" s="79"/>
      <c r="C2453" s="79"/>
      <c r="D2453" s="79"/>
      <c r="E2453" s="79"/>
      <c r="F2453" s="79"/>
      <c r="G2453" s="79"/>
      <c r="H2453" s="79"/>
      <c r="I2453" s="80"/>
    </row>
    <row r="2454" spans="1:9">
      <c r="A2454" s="78"/>
      <c r="B2454" s="79"/>
      <c r="C2454" s="79"/>
      <c r="D2454" s="79"/>
      <c r="E2454" s="79"/>
      <c r="F2454" s="79"/>
      <c r="G2454" s="79"/>
      <c r="H2454" s="79"/>
      <c r="I2454" s="80"/>
    </row>
    <row r="2455" spans="1:9">
      <c r="A2455" s="78"/>
      <c r="B2455" s="79"/>
      <c r="C2455" s="79"/>
      <c r="D2455" s="79"/>
      <c r="E2455" s="79"/>
      <c r="F2455" s="79"/>
      <c r="G2455" s="79"/>
      <c r="H2455" s="79"/>
      <c r="I2455" s="80"/>
    </row>
    <row r="2456" spans="1:9">
      <c r="A2456" s="78"/>
      <c r="B2456" s="79"/>
      <c r="C2456" s="79"/>
      <c r="D2456" s="79"/>
      <c r="E2456" s="79"/>
      <c r="F2456" s="79"/>
      <c r="G2456" s="79"/>
      <c r="H2456" s="79"/>
      <c r="I2456" s="80"/>
    </row>
    <row r="2457" spans="1:9">
      <c r="A2457" s="78"/>
      <c r="B2457" s="79"/>
      <c r="C2457" s="79"/>
      <c r="D2457" s="79"/>
      <c r="E2457" s="79"/>
      <c r="F2457" s="79"/>
      <c r="G2457" s="79"/>
      <c r="H2457" s="79"/>
      <c r="I2457" s="80"/>
    </row>
    <row r="2458" spans="1:9">
      <c r="A2458" s="78"/>
      <c r="B2458" s="79"/>
      <c r="C2458" s="79"/>
      <c r="D2458" s="79"/>
      <c r="E2458" s="79"/>
      <c r="F2458" s="79"/>
      <c r="G2458" s="79"/>
      <c r="H2458" s="79"/>
      <c r="I2458" s="80"/>
    </row>
    <row r="2459" spans="1:9">
      <c r="A2459" s="78"/>
      <c r="B2459" s="79"/>
      <c r="C2459" s="79"/>
      <c r="D2459" s="79"/>
      <c r="E2459" s="79"/>
      <c r="F2459" s="79"/>
      <c r="G2459" s="79"/>
      <c r="H2459" s="79"/>
      <c r="I2459" s="80"/>
    </row>
    <row r="2460" spans="1:9">
      <c r="A2460" s="78"/>
      <c r="B2460" s="79"/>
      <c r="C2460" s="79"/>
      <c r="D2460" s="79"/>
      <c r="E2460" s="79"/>
      <c r="F2460" s="79"/>
      <c r="G2460" s="79"/>
      <c r="H2460" s="79"/>
      <c r="I2460" s="80"/>
    </row>
    <row r="2461" spans="1:9">
      <c r="A2461" s="78"/>
      <c r="B2461" s="79"/>
      <c r="C2461" s="79"/>
      <c r="D2461" s="79"/>
      <c r="E2461" s="79"/>
      <c r="F2461" s="79"/>
      <c r="G2461" s="79"/>
      <c r="H2461" s="79"/>
      <c r="I2461" s="80"/>
    </row>
    <row r="2462" spans="1:9">
      <c r="A2462" s="78"/>
      <c r="B2462" s="79"/>
      <c r="C2462" s="79"/>
      <c r="D2462" s="79"/>
      <c r="E2462" s="79"/>
      <c r="F2462" s="79"/>
      <c r="G2462" s="79"/>
      <c r="H2462" s="79"/>
      <c r="I2462" s="80"/>
    </row>
    <row r="2463" spans="1:9">
      <c r="A2463" s="78"/>
      <c r="B2463" s="79"/>
      <c r="C2463" s="79"/>
      <c r="D2463" s="79"/>
      <c r="E2463" s="79"/>
      <c r="F2463" s="79"/>
      <c r="G2463" s="79"/>
      <c r="H2463" s="79"/>
      <c r="I2463" s="80"/>
    </row>
    <row r="2464" spans="1:9">
      <c r="A2464" s="78"/>
      <c r="B2464" s="79"/>
      <c r="C2464" s="79"/>
      <c r="D2464" s="79"/>
      <c r="E2464" s="79"/>
      <c r="F2464" s="79"/>
      <c r="G2464" s="79"/>
      <c r="H2464" s="79"/>
      <c r="I2464" s="80"/>
    </row>
    <row r="2465" spans="1:9">
      <c r="A2465" s="78"/>
      <c r="B2465" s="79"/>
      <c r="C2465" s="79"/>
      <c r="D2465" s="79"/>
      <c r="E2465" s="79"/>
      <c r="F2465" s="79"/>
      <c r="G2465" s="79"/>
      <c r="H2465" s="79"/>
      <c r="I2465" s="80"/>
    </row>
    <row r="2466" spans="1:9">
      <c r="A2466" s="78"/>
      <c r="B2466" s="79"/>
      <c r="C2466" s="79"/>
      <c r="D2466" s="79"/>
      <c r="E2466" s="79"/>
      <c r="F2466" s="79"/>
      <c r="G2466" s="79"/>
      <c r="H2466" s="79"/>
      <c r="I2466" s="80"/>
    </row>
    <row r="2467" spans="1:9">
      <c r="A2467" s="78"/>
      <c r="B2467" s="79"/>
      <c r="C2467" s="79"/>
      <c r="D2467" s="79"/>
      <c r="E2467" s="79"/>
      <c r="F2467" s="79"/>
      <c r="G2467" s="79"/>
      <c r="H2467" s="79"/>
      <c r="I2467" s="80"/>
    </row>
    <row r="2468" spans="1:9">
      <c r="A2468" s="78"/>
      <c r="B2468" s="79"/>
      <c r="C2468" s="79"/>
      <c r="D2468" s="79"/>
      <c r="E2468" s="79"/>
      <c r="F2468" s="79"/>
      <c r="G2468" s="79"/>
      <c r="H2468" s="79"/>
      <c r="I2468" s="80"/>
    </row>
    <row r="2469" spans="1:9">
      <c r="A2469" s="78"/>
      <c r="B2469" s="79"/>
      <c r="C2469" s="79"/>
      <c r="D2469" s="79"/>
      <c r="E2469" s="79"/>
      <c r="F2469" s="79"/>
      <c r="G2469" s="79"/>
      <c r="H2469" s="79"/>
      <c r="I2469" s="80"/>
    </row>
    <row r="2470" spans="1:9">
      <c r="A2470" s="78"/>
      <c r="B2470" s="79"/>
      <c r="C2470" s="79"/>
      <c r="D2470" s="79"/>
      <c r="E2470" s="79"/>
      <c r="F2470" s="79"/>
      <c r="G2470" s="79"/>
      <c r="H2470" s="79"/>
      <c r="I2470" s="80"/>
    </row>
    <row r="2471" spans="1:9">
      <c r="A2471" s="78"/>
      <c r="B2471" s="79"/>
      <c r="C2471" s="79"/>
      <c r="D2471" s="79"/>
      <c r="E2471" s="79"/>
      <c r="F2471" s="79"/>
      <c r="G2471" s="79"/>
      <c r="H2471" s="79"/>
      <c r="I2471" s="80"/>
    </row>
    <row r="2472" spans="1:9">
      <c r="A2472" s="78"/>
      <c r="B2472" s="79"/>
      <c r="C2472" s="79"/>
      <c r="D2472" s="79"/>
      <c r="E2472" s="79"/>
      <c r="F2472" s="79"/>
      <c r="G2472" s="79"/>
      <c r="H2472" s="79"/>
      <c r="I2472" s="80"/>
    </row>
    <row r="2473" spans="1:9">
      <c r="A2473" s="78"/>
      <c r="B2473" s="79"/>
      <c r="C2473" s="79"/>
      <c r="D2473" s="79"/>
      <c r="E2473" s="79"/>
      <c r="F2473" s="79"/>
      <c r="G2473" s="79"/>
      <c r="H2473" s="79"/>
      <c r="I2473" s="80"/>
    </row>
    <row r="2474" spans="1:9">
      <c r="A2474" s="78"/>
      <c r="B2474" s="79"/>
      <c r="C2474" s="79"/>
      <c r="D2474" s="79"/>
      <c r="E2474" s="79"/>
      <c r="F2474" s="79"/>
      <c r="G2474" s="79"/>
      <c r="H2474" s="79"/>
      <c r="I2474" s="80"/>
    </row>
    <row r="2475" spans="1:9">
      <c r="A2475" s="78"/>
      <c r="B2475" s="79"/>
      <c r="C2475" s="79"/>
      <c r="D2475" s="79"/>
      <c r="E2475" s="79"/>
      <c r="F2475" s="79"/>
      <c r="G2475" s="79"/>
      <c r="H2475" s="79"/>
      <c r="I2475" s="80"/>
    </row>
    <row r="2476" spans="1:9">
      <c r="A2476" s="78"/>
      <c r="B2476" s="79"/>
      <c r="C2476" s="79"/>
      <c r="D2476" s="79"/>
      <c r="E2476" s="79"/>
      <c r="F2476" s="79"/>
      <c r="G2476" s="79"/>
      <c r="H2476" s="79"/>
      <c r="I2476" s="80"/>
    </row>
    <row r="2477" spans="1:9">
      <c r="A2477" s="78"/>
      <c r="B2477" s="79"/>
      <c r="C2477" s="79"/>
      <c r="D2477" s="79"/>
      <c r="E2477" s="79"/>
      <c r="F2477" s="79"/>
      <c r="G2477" s="79"/>
      <c r="H2477" s="79"/>
      <c r="I2477" s="80"/>
    </row>
    <row r="2478" spans="1:9">
      <c r="A2478" s="78"/>
      <c r="B2478" s="79"/>
      <c r="C2478" s="79"/>
      <c r="D2478" s="79"/>
      <c r="E2478" s="79"/>
      <c r="F2478" s="79"/>
      <c r="G2478" s="79"/>
      <c r="H2478" s="79"/>
      <c r="I2478" s="80"/>
    </row>
    <row r="2479" spans="1:9">
      <c r="A2479" s="78"/>
      <c r="B2479" s="79"/>
      <c r="C2479" s="79"/>
      <c r="D2479" s="79"/>
      <c r="E2479" s="79"/>
      <c r="F2479" s="79"/>
      <c r="G2479" s="79"/>
      <c r="H2479" s="79"/>
      <c r="I2479" s="80"/>
    </row>
    <row r="2480" spans="1:9">
      <c r="A2480" s="78"/>
      <c r="B2480" s="79"/>
      <c r="C2480" s="79"/>
      <c r="D2480" s="79"/>
      <c r="E2480" s="79"/>
      <c r="F2480" s="79"/>
      <c r="G2480" s="79"/>
      <c r="H2480" s="79"/>
      <c r="I2480" s="80"/>
    </row>
    <row r="2481" spans="1:9">
      <c r="A2481" s="78"/>
      <c r="B2481" s="79"/>
      <c r="C2481" s="79"/>
      <c r="D2481" s="79"/>
      <c r="E2481" s="79"/>
      <c r="F2481" s="79"/>
      <c r="G2481" s="79"/>
      <c r="H2481" s="79"/>
      <c r="I2481" s="80"/>
    </row>
    <row r="2482" spans="1:9">
      <c r="A2482" s="78"/>
      <c r="B2482" s="79"/>
      <c r="C2482" s="79"/>
      <c r="D2482" s="79"/>
      <c r="E2482" s="79"/>
      <c r="F2482" s="79"/>
      <c r="G2482" s="79"/>
      <c r="H2482" s="79"/>
      <c r="I2482" s="80"/>
    </row>
    <row r="2483" spans="1:9">
      <c r="A2483" s="78"/>
      <c r="B2483" s="79"/>
      <c r="C2483" s="79"/>
      <c r="D2483" s="79"/>
      <c r="E2483" s="79"/>
      <c r="F2483" s="79"/>
      <c r="G2483" s="79"/>
      <c r="H2483" s="79"/>
      <c r="I2483" s="80"/>
    </row>
    <row r="2484" spans="1:9">
      <c r="A2484" s="78"/>
      <c r="B2484" s="79"/>
      <c r="C2484" s="79"/>
      <c r="D2484" s="79"/>
      <c r="E2484" s="79"/>
      <c r="F2484" s="79"/>
      <c r="G2484" s="79"/>
      <c r="H2484" s="79"/>
      <c r="I2484" s="80"/>
    </row>
    <row r="2485" spans="1:9">
      <c r="A2485" s="78"/>
      <c r="B2485" s="79"/>
      <c r="C2485" s="79"/>
      <c r="D2485" s="79"/>
      <c r="E2485" s="79"/>
      <c r="F2485" s="79"/>
      <c r="G2485" s="79"/>
      <c r="H2485" s="79"/>
      <c r="I2485" s="80"/>
    </row>
    <row r="2486" spans="1:9">
      <c r="A2486" s="78"/>
      <c r="B2486" s="79"/>
      <c r="C2486" s="79"/>
      <c r="D2486" s="79"/>
      <c r="E2486" s="79"/>
      <c r="F2486" s="79"/>
      <c r="G2486" s="79"/>
      <c r="H2486" s="79"/>
      <c r="I2486" s="80"/>
    </row>
    <row r="2487" spans="1:9">
      <c r="A2487" s="78"/>
      <c r="B2487" s="79"/>
      <c r="C2487" s="79"/>
      <c r="D2487" s="79"/>
      <c r="E2487" s="79"/>
      <c r="F2487" s="79"/>
      <c r="G2487" s="79"/>
      <c r="H2487" s="79"/>
      <c r="I2487" s="80"/>
    </row>
    <row r="2488" spans="1:9">
      <c r="A2488" s="78"/>
      <c r="B2488" s="79"/>
      <c r="C2488" s="79"/>
      <c r="D2488" s="79"/>
      <c r="E2488" s="79"/>
      <c r="F2488" s="79"/>
      <c r="G2488" s="79"/>
      <c r="H2488" s="79"/>
      <c r="I2488" s="80"/>
    </row>
    <row r="2489" spans="1:9">
      <c r="A2489" s="78"/>
      <c r="B2489" s="79"/>
      <c r="C2489" s="79"/>
      <c r="D2489" s="79"/>
      <c r="E2489" s="79"/>
      <c r="F2489" s="79"/>
      <c r="G2489" s="79"/>
      <c r="H2489" s="79"/>
      <c r="I2489" s="80"/>
    </row>
    <row r="2490" spans="1:9">
      <c r="A2490" s="78"/>
      <c r="B2490" s="79"/>
      <c r="C2490" s="79"/>
      <c r="D2490" s="79"/>
      <c r="E2490" s="79"/>
      <c r="F2490" s="79"/>
      <c r="G2490" s="79"/>
      <c r="H2490" s="79"/>
      <c r="I2490" s="80"/>
    </row>
    <row r="2491" spans="1:9">
      <c r="A2491" s="78"/>
      <c r="B2491" s="79"/>
      <c r="C2491" s="79"/>
      <c r="D2491" s="79"/>
      <c r="E2491" s="79"/>
      <c r="F2491" s="79"/>
      <c r="G2491" s="79"/>
      <c r="H2491" s="79"/>
      <c r="I2491" s="80"/>
    </row>
    <row r="2492" spans="1:9">
      <c r="A2492" s="78"/>
      <c r="B2492" s="79"/>
      <c r="C2492" s="79"/>
      <c r="D2492" s="79"/>
      <c r="E2492" s="79"/>
      <c r="F2492" s="79"/>
      <c r="G2492" s="79"/>
      <c r="H2492" s="79"/>
      <c r="I2492" s="80"/>
    </row>
    <row r="2493" spans="1:9">
      <c r="A2493" s="78"/>
      <c r="B2493" s="79"/>
      <c r="C2493" s="79"/>
      <c r="D2493" s="79"/>
      <c r="E2493" s="79"/>
      <c r="F2493" s="79"/>
      <c r="G2493" s="79"/>
      <c r="H2493" s="79"/>
      <c r="I2493" s="80"/>
    </row>
    <row r="2494" spans="1:9">
      <c r="A2494" s="78"/>
      <c r="B2494" s="79"/>
      <c r="C2494" s="79"/>
      <c r="D2494" s="79"/>
      <c r="E2494" s="79"/>
      <c r="F2494" s="79"/>
      <c r="G2494" s="79"/>
      <c r="H2494" s="79"/>
      <c r="I2494" s="80"/>
    </row>
    <row r="2495" spans="1:9">
      <c r="A2495" s="78"/>
      <c r="B2495" s="79"/>
      <c r="C2495" s="79"/>
      <c r="D2495" s="79"/>
      <c r="E2495" s="79"/>
      <c r="F2495" s="79"/>
      <c r="G2495" s="79"/>
      <c r="H2495" s="79"/>
      <c r="I2495" s="80"/>
    </row>
    <row r="2496" spans="1:9">
      <c r="A2496" s="78"/>
      <c r="B2496" s="79"/>
      <c r="C2496" s="79"/>
      <c r="D2496" s="79"/>
      <c r="E2496" s="79"/>
      <c r="F2496" s="79"/>
      <c r="G2496" s="79"/>
      <c r="H2496" s="79"/>
      <c r="I2496" s="80"/>
    </row>
    <row r="2497" spans="1:9">
      <c r="A2497" s="78"/>
      <c r="B2497" s="79"/>
      <c r="C2497" s="79"/>
      <c r="D2497" s="79"/>
      <c r="E2497" s="79"/>
      <c r="F2497" s="79"/>
      <c r="G2497" s="79"/>
      <c r="H2497" s="79"/>
      <c r="I2497" s="80"/>
    </row>
    <row r="2498" spans="1:9">
      <c r="A2498" s="78"/>
      <c r="B2498" s="79"/>
      <c r="C2498" s="79"/>
      <c r="D2498" s="79"/>
      <c r="E2498" s="79"/>
      <c r="F2498" s="79"/>
      <c r="G2498" s="79"/>
      <c r="H2498" s="79"/>
      <c r="I2498" s="80"/>
    </row>
    <row r="2499" spans="1:9">
      <c r="A2499" s="78"/>
      <c r="B2499" s="79"/>
      <c r="C2499" s="79"/>
      <c r="D2499" s="79"/>
      <c r="E2499" s="79"/>
      <c r="F2499" s="79"/>
      <c r="G2499" s="79"/>
      <c r="H2499" s="79"/>
      <c r="I2499" s="80"/>
    </row>
    <row r="2500" spans="1:9">
      <c r="A2500" s="78"/>
      <c r="B2500" s="79"/>
      <c r="C2500" s="79"/>
      <c r="D2500" s="79"/>
      <c r="E2500" s="79"/>
      <c r="F2500" s="79"/>
      <c r="G2500" s="79"/>
      <c r="H2500" s="79"/>
      <c r="I2500" s="80"/>
    </row>
    <row r="2501" spans="1:9">
      <c r="A2501" s="78"/>
      <c r="B2501" s="79"/>
      <c r="C2501" s="79"/>
      <c r="D2501" s="79"/>
      <c r="E2501" s="79"/>
      <c r="F2501" s="79"/>
      <c r="G2501" s="79"/>
      <c r="H2501" s="79"/>
      <c r="I2501" s="80"/>
    </row>
    <row r="2502" spans="1:9">
      <c r="A2502" s="78"/>
      <c r="B2502" s="79"/>
      <c r="C2502" s="79"/>
      <c r="D2502" s="79"/>
      <c r="E2502" s="79"/>
      <c r="F2502" s="79"/>
      <c r="G2502" s="79"/>
      <c r="H2502" s="79"/>
      <c r="I2502" s="80"/>
    </row>
    <row r="2503" spans="1:9">
      <c r="A2503" s="78"/>
      <c r="B2503" s="79"/>
      <c r="C2503" s="79"/>
      <c r="D2503" s="79"/>
      <c r="E2503" s="79"/>
      <c r="F2503" s="79"/>
      <c r="G2503" s="79"/>
      <c r="H2503" s="79"/>
      <c r="I2503" s="80"/>
    </row>
    <row r="2504" spans="1:9">
      <c r="A2504" s="78"/>
      <c r="B2504" s="79"/>
      <c r="C2504" s="79"/>
      <c r="D2504" s="79"/>
      <c r="E2504" s="79"/>
      <c r="F2504" s="79"/>
      <c r="G2504" s="79"/>
      <c r="H2504" s="79"/>
      <c r="I2504" s="80"/>
    </row>
    <row r="2505" spans="1:9">
      <c r="A2505" s="78"/>
      <c r="B2505" s="79"/>
      <c r="C2505" s="79"/>
      <c r="D2505" s="79"/>
      <c r="E2505" s="79"/>
      <c r="F2505" s="79"/>
      <c r="G2505" s="79"/>
      <c r="H2505" s="79"/>
      <c r="I2505" s="80"/>
    </row>
    <row r="2506" spans="1:9">
      <c r="A2506" s="78"/>
      <c r="B2506" s="79"/>
      <c r="C2506" s="79"/>
      <c r="D2506" s="79"/>
      <c r="E2506" s="79"/>
      <c r="F2506" s="79"/>
      <c r="G2506" s="79"/>
      <c r="H2506" s="79"/>
      <c r="I2506" s="80"/>
    </row>
    <row r="2507" spans="1:9">
      <c r="A2507" s="78"/>
      <c r="B2507" s="79"/>
      <c r="C2507" s="79"/>
      <c r="D2507" s="79"/>
      <c r="E2507" s="79"/>
      <c r="F2507" s="79"/>
      <c r="G2507" s="79"/>
      <c r="H2507" s="79"/>
      <c r="I2507" s="80"/>
    </row>
    <row r="2508" spans="1:9">
      <c r="A2508" s="78"/>
      <c r="B2508" s="79"/>
      <c r="C2508" s="79"/>
      <c r="D2508" s="79"/>
      <c r="E2508" s="79"/>
      <c r="F2508" s="79"/>
      <c r="G2508" s="79"/>
      <c r="H2508" s="79"/>
      <c r="I2508" s="80"/>
    </row>
    <row r="2509" spans="1:9">
      <c r="A2509" s="78"/>
      <c r="B2509" s="79"/>
      <c r="C2509" s="79"/>
      <c r="D2509" s="79"/>
      <c r="E2509" s="79"/>
      <c r="F2509" s="79"/>
      <c r="G2509" s="79"/>
      <c r="H2509" s="79"/>
      <c r="I2509" s="80"/>
    </row>
    <row r="2510" spans="1:9">
      <c r="A2510" s="78"/>
      <c r="B2510" s="79"/>
      <c r="C2510" s="79"/>
      <c r="D2510" s="79"/>
      <c r="E2510" s="79"/>
      <c r="F2510" s="79"/>
      <c r="G2510" s="79"/>
      <c r="H2510" s="79"/>
      <c r="I2510" s="80"/>
    </row>
    <row r="2511" spans="1:9">
      <c r="A2511" s="78"/>
      <c r="B2511" s="79"/>
      <c r="C2511" s="79"/>
      <c r="D2511" s="79"/>
      <c r="E2511" s="79"/>
      <c r="F2511" s="79"/>
      <c r="G2511" s="79"/>
      <c r="H2511" s="79"/>
      <c r="I2511" s="80"/>
    </row>
    <row r="2512" spans="1:9">
      <c r="A2512" s="78"/>
      <c r="B2512" s="79"/>
      <c r="C2512" s="79"/>
      <c r="D2512" s="79"/>
      <c r="E2512" s="79"/>
      <c r="F2512" s="79"/>
      <c r="G2512" s="79"/>
      <c r="H2512" s="79"/>
      <c r="I2512" s="80"/>
    </row>
    <row r="2513" spans="1:9">
      <c r="A2513" s="78"/>
      <c r="B2513" s="79"/>
      <c r="C2513" s="79"/>
      <c r="D2513" s="79"/>
      <c r="E2513" s="79"/>
      <c r="F2513" s="79"/>
      <c r="G2513" s="79"/>
      <c r="H2513" s="79"/>
      <c r="I2513" s="80"/>
    </row>
    <row r="2514" spans="1:9">
      <c r="A2514" s="78"/>
      <c r="B2514" s="79"/>
      <c r="C2514" s="79"/>
      <c r="D2514" s="79"/>
      <c r="E2514" s="79"/>
      <c r="F2514" s="79"/>
      <c r="G2514" s="79"/>
      <c r="H2514" s="79"/>
      <c r="I2514" s="80"/>
    </row>
    <row r="2515" spans="1:9">
      <c r="A2515" s="78"/>
      <c r="B2515" s="79"/>
      <c r="C2515" s="79"/>
      <c r="D2515" s="79"/>
      <c r="E2515" s="79"/>
      <c r="F2515" s="79"/>
      <c r="G2515" s="79"/>
      <c r="H2515" s="79"/>
      <c r="I2515" s="80"/>
    </row>
    <row r="2516" spans="1:9">
      <c r="A2516" s="78"/>
      <c r="B2516" s="79"/>
      <c r="C2516" s="79"/>
      <c r="D2516" s="79"/>
      <c r="E2516" s="79"/>
      <c r="F2516" s="79"/>
      <c r="G2516" s="79"/>
      <c r="H2516" s="79"/>
      <c r="I2516" s="80"/>
    </row>
    <row r="2517" spans="1:9">
      <c r="A2517" s="78"/>
      <c r="B2517" s="79"/>
      <c r="C2517" s="79"/>
      <c r="D2517" s="79"/>
      <c r="E2517" s="79"/>
      <c r="F2517" s="79"/>
      <c r="G2517" s="79"/>
      <c r="H2517" s="79"/>
      <c r="I2517" s="80"/>
    </row>
    <row r="2518" spans="1:9">
      <c r="A2518" s="78"/>
      <c r="B2518" s="79"/>
      <c r="C2518" s="79"/>
      <c r="D2518" s="79"/>
      <c r="E2518" s="79"/>
      <c r="F2518" s="79"/>
      <c r="G2518" s="79"/>
      <c r="H2518" s="79"/>
      <c r="I2518" s="80"/>
    </row>
    <row r="2519" spans="1:9">
      <c r="A2519" s="78"/>
      <c r="B2519" s="79"/>
      <c r="C2519" s="79"/>
      <c r="D2519" s="79"/>
      <c r="E2519" s="79"/>
      <c r="F2519" s="79"/>
      <c r="G2519" s="79"/>
      <c r="H2519" s="79"/>
      <c r="I2519" s="80"/>
    </row>
    <row r="2520" spans="1:9">
      <c r="A2520" s="78"/>
      <c r="B2520" s="79"/>
      <c r="C2520" s="79"/>
      <c r="D2520" s="79"/>
      <c r="E2520" s="79"/>
      <c r="F2520" s="79"/>
      <c r="G2520" s="79"/>
      <c r="H2520" s="79"/>
      <c r="I2520" s="80"/>
    </row>
    <row r="2521" spans="1:9">
      <c r="A2521" s="78"/>
      <c r="B2521" s="79"/>
      <c r="C2521" s="79"/>
      <c r="D2521" s="79"/>
      <c r="E2521" s="79"/>
      <c r="F2521" s="79"/>
      <c r="G2521" s="79"/>
      <c r="H2521" s="79"/>
      <c r="I2521" s="80"/>
    </row>
    <row r="2522" spans="1:9">
      <c r="A2522" s="78"/>
      <c r="B2522" s="79"/>
      <c r="C2522" s="79"/>
      <c r="D2522" s="79"/>
      <c r="E2522" s="79"/>
      <c r="F2522" s="79"/>
      <c r="G2522" s="79"/>
      <c r="H2522" s="79"/>
      <c r="I2522" s="80"/>
    </row>
    <row r="2523" spans="1:9">
      <c r="A2523" s="78"/>
      <c r="B2523" s="79"/>
      <c r="C2523" s="79"/>
      <c r="D2523" s="79"/>
      <c r="E2523" s="79"/>
      <c r="F2523" s="79"/>
      <c r="G2523" s="79"/>
      <c r="H2523" s="79"/>
      <c r="I2523" s="80"/>
    </row>
    <row r="2524" spans="1:9">
      <c r="A2524" s="78"/>
      <c r="B2524" s="79"/>
      <c r="C2524" s="79"/>
      <c r="D2524" s="79"/>
      <c r="E2524" s="79"/>
      <c r="F2524" s="79"/>
      <c r="G2524" s="79"/>
      <c r="H2524" s="79"/>
      <c r="I2524" s="80"/>
    </row>
    <row r="2525" spans="1:9">
      <c r="A2525" s="78"/>
      <c r="B2525" s="79"/>
      <c r="C2525" s="79"/>
      <c r="D2525" s="79"/>
      <c r="E2525" s="79"/>
      <c r="F2525" s="79"/>
      <c r="G2525" s="79"/>
      <c r="H2525" s="79"/>
      <c r="I2525" s="80"/>
    </row>
    <row r="2526" spans="1:9">
      <c r="A2526" s="78"/>
      <c r="B2526" s="79"/>
      <c r="C2526" s="79"/>
      <c r="D2526" s="79"/>
      <c r="E2526" s="79"/>
      <c r="F2526" s="79"/>
      <c r="G2526" s="79"/>
      <c r="H2526" s="79"/>
      <c r="I2526" s="80"/>
    </row>
    <row r="2527" spans="1:9">
      <c r="A2527" s="78"/>
      <c r="B2527" s="79"/>
      <c r="C2527" s="79"/>
      <c r="D2527" s="79"/>
      <c r="E2527" s="79"/>
      <c r="F2527" s="79"/>
      <c r="G2527" s="79"/>
      <c r="H2527" s="79"/>
      <c r="I2527" s="80"/>
    </row>
    <row r="2528" spans="1:9">
      <c r="A2528" s="78"/>
      <c r="B2528" s="79"/>
      <c r="C2528" s="79"/>
      <c r="D2528" s="79"/>
      <c r="E2528" s="79"/>
      <c r="F2528" s="79"/>
      <c r="G2528" s="79"/>
      <c r="H2528" s="79"/>
      <c r="I2528" s="80"/>
    </row>
    <row r="2529" spans="1:9">
      <c r="A2529" s="78"/>
      <c r="B2529" s="79"/>
      <c r="C2529" s="79"/>
      <c r="D2529" s="79"/>
      <c r="E2529" s="79"/>
      <c r="F2529" s="79"/>
      <c r="G2529" s="79"/>
      <c r="H2529" s="79"/>
      <c r="I2529" s="80"/>
    </row>
    <row r="2530" spans="1:9">
      <c r="A2530" s="78"/>
      <c r="B2530" s="79"/>
      <c r="C2530" s="79"/>
      <c r="D2530" s="79"/>
      <c r="E2530" s="79"/>
      <c r="F2530" s="79"/>
      <c r="G2530" s="79"/>
      <c r="H2530" s="79"/>
      <c r="I2530" s="80"/>
    </row>
    <row r="2531" spans="1:9">
      <c r="A2531" s="78"/>
      <c r="B2531" s="79"/>
      <c r="C2531" s="79"/>
      <c r="D2531" s="79"/>
      <c r="E2531" s="79"/>
      <c r="F2531" s="79"/>
      <c r="G2531" s="79"/>
      <c r="H2531" s="79"/>
      <c r="I2531" s="80"/>
    </row>
    <row r="2532" spans="1:9">
      <c r="A2532" s="78"/>
      <c r="B2532" s="79"/>
      <c r="C2532" s="79"/>
      <c r="D2532" s="79"/>
      <c r="E2532" s="79"/>
      <c r="F2532" s="79"/>
      <c r="G2532" s="79"/>
      <c r="H2532" s="79"/>
      <c r="I2532" s="80"/>
    </row>
    <row r="2533" spans="1:9">
      <c r="A2533" s="78"/>
      <c r="B2533" s="79"/>
      <c r="C2533" s="79"/>
      <c r="D2533" s="79"/>
      <c r="E2533" s="79"/>
      <c r="F2533" s="79"/>
      <c r="G2533" s="79"/>
      <c r="H2533" s="79"/>
      <c r="I2533" s="80"/>
    </row>
    <row r="2534" spans="1:9">
      <c r="A2534" s="78"/>
      <c r="B2534" s="79"/>
      <c r="C2534" s="79"/>
      <c r="D2534" s="79"/>
      <c r="E2534" s="79"/>
      <c r="F2534" s="79"/>
      <c r="G2534" s="79"/>
      <c r="H2534" s="79"/>
      <c r="I2534" s="80"/>
    </row>
    <row r="2535" spans="1:9">
      <c r="A2535" s="78"/>
      <c r="B2535" s="79"/>
      <c r="C2535" s="79"/>
      <c r="D2535" s="79"/>
      <c r="E2535" s="79"/>
      <c r="F2535" s="79"/>
      <c r="G2535" s="79"/>
      <c r="H2535" s="79"/>
      <c r="I2535" s="80"/>
    </row>
    <row r="2536" spans="1:9">
      <c r="A2536" s="78"/>
      <c r="B2536" s="79"/>
      <c r="C2536" s="79"/>
      <c r="D2536" s="79"/>
      <c r="E2536" s="79"/>
      <c r="F2536" s="79"/>
      <c r="G2536" s="79"/>
      <c r="H2536" s="79"/>
      <c r="I2536" s="80"/>
    </row>
    <row r="2537" spans="1:9">
      <c r="A2537" s="78"/>
      <c r="B2537" s="79"/>
      <c r="C2537" s="79"/>
      <c r="D2537" s="79"/>
      <c r="E2537" s="79"/>
      <c r="F2537" s="79"/>
      <c r="G2537" s="79"/>
      <c r="H2537" s="79"/>
      <c r="I2537" s="80"/>
    </row>
    <row r="2538" spans="1:9">
      <c r="A2538" s="78"/>
      <c r="B2538" s="79"/>
      <c r="C2538" s="79"/>
      <c r="D2538" s="79"/>
      <c r="E2538" s="79"/>
      <c r="F2538" s="79"/>
      <c r="G2538" s="79"/>
      <c r="H2538" s="79"/>
      <c r="I2538" s="80"/>
    </row>
    <row r="2539" spans="1:9">
      <c r="A2539" s="78"/>
      <c r="B2539" s="79"/>
      <c r="C2539" s="79"/>
      <c r="D2539" s="79"/>
      <c r="E2539" s="79"/>
      <c r="F2539" s="79"/>
      <c r="G2539" s="79"/>
      <c r="H2539" s="79"/>
      <c r="I2539" s="80"/>
    </row>
    <row r="2540" spans="1:9">
      <c r="A2540" s="78"/>
      <c r="B2540" s="79"/>
      <c r="C2540" s="79"/>
      <c r="D2540" s="79"/>
      <c r="E2540" s="79"/>
      <c r="F2540" s="79"/>
      <c r="G2540" s="79"/>
      <c r="H2540" s="79"/>
      <c r="I2540" s="80"/>
    </row>
    <row r="2541" spans="1:9">
      <c r="A2541" s="78"/>
      <c r="B2541" s="79"/>
      <c r="C2541" s="79"/>
      <c r="D2541" s="79"/>
      <c r="E2541" s="79"/>
      <c r="F2541" s="79"/>
      <c r="G2541" s="79"/>
      <c r="H2541" s="79"/>
      <c r="I2541" s="80"/>
    </row>
    <row r="2542" spans="1:9">
      <c r="A2542" s="78"/>
      <c r="B2542" s="79"/>
      <c r="C2542" s="79"/>
      <c r="D2542" s="79"/>
      <c r="E2542" s="79"/>
      <c r="F2542" s="79"/>
      <c r="G2542" s="79"/>
      <c r="H2542" s="79"/>
      <c r="I2542" s="80"/>
    </row>
    <row r="2543" spans="1:9">
      <c r="A2543" s="78"/>
      <c r="B2543" s="79"/>
      <c r="C2543" s="79"/>
      <c r="D2543" s="79"/>
      <c r="E2543" s="79"/>
      <c r="F2543" s="79"/>
      <c r="G2543" s="79"/>
      <c r="H2543" s="79"/>
      <c r="I2543" s="80"/>
    </row>
    <row r="2544" spans="1:9">
      <c r="A2544" s="78"/>
      <c r="B2544" s="79"/>
      <c r="C2544" s="79"/>
      <c r="D2544" s="79"/>
      <c r="E2544" s="79"/>
      <c r="F2544" s="79"/>
      <c r="G2544" s="79"/>
      <c r="H2544" s="79"/>
      <c r="I2544" s="80"/>
    </row>
    <row r="2545" spans="1:9">
      <c r="A2545" s="78"/>
      <c r="B2545" s="79"/>
      <c r="C2545" s="79"/>
      <c r="D2545" s="79"/>
      <c r="E2545" s="79"/>
      <c r="F2545" s="79"/>
      <c r="G2545" s="79"/>
      <c r="H2545" s="79"/>
      <c r="I2545" s="80"/>
    </row>
    <row r="2546" spans="1:9">
      <c r="A2546" s="78"/>
      <c r="B2546" s="79"/>
      <c r="C2546" s="79"/>
      <c r="D2546" s="79"/>
      <c r="E2546" s="79"/>
      <c r="F2546" s="79"/>
      <c r="G2546" s="79"/>
      <c r="H2546" s="79"/>
      <c r="I2546" s="80"/>
    </row>
    <row r="2547" spans="1:9">
      <c r="A2547" s="78"/>
      <c r="B2547" s="79"/>
      <c r="C2547" s="79"/>
      <c r="D2547" s="79"/>
      <c r="E2547" s="79"/>
      <c r="F2547" s="79"/>
      <c r="G2547" s="79"/>
      <c r="H2547" s="79"/>
      <c r="I2547" s="80"/>
    </row>
    <row r="2548" spans="1:9">
      <c r="A2548" s="78"/>
      <c r="B2548" s="79"/>
      <c r="C2548" s="79"/>
      <c r="D2548" s="79"/>
      <c r="E2548" s="79"/>
      <c r="F2548" s="79"/>
      <c r="G2548" s="79"/>
      <c r="H2548" s="79"/>
      <c r="I2548" s="80"/>
    </row>
    <row r="2549" spans="1:9">
      <c r="A2549" s="78"/>
      <c r="B2549" s="79"/>
      <c r="C2549" s="79"/>
      <c r="D2549" s="79"/>
      <c r="E2549" s="79"/>
      <c r="F2549" s="79"/>
      <c r="G2549" s="79"/>
      <c r="H2549" s="79"/>
      <c r="I2549" s="80"/>
    </row>
    <row r="2550" spans="1:9">
      <c r="A2550" s="78"/>
      <c r="B2550" s="79"/>
      <c r="C2550" s="79"/>
      <c r="D2550" s="79"/>
      <c r="E2550" s="79"/>
      <c r="F2550" s="79"/>
      <c r="G2550" s="79"/>
      <c r="H2550" s="79"/>
      <c r="I2550" s="80"/>
    </row>
    <row r="2551" spans="1:9">
      <c r="A2551" s="78"/>
      <c r="B2551" s="79"/>
      <c r="C2551" s="79"/>
      <c r="D2551" s="79"/>
      <c r="E2551" s="79"/>
      <c r="F2551" s="79"/>
      <c r="G2551" s="79"/>
      <c r="H2551" s="79"/>
      <c r="I2551" s="80"/>
    </row>
    <row r="2552" spans="1:9">
      <c r="A2552" s="78"/>
      <c r="B2552" s="79"/>
      <c r="C2552" s="79"/>
      <c r="D2552" s="79"/>
      <c r="E2552" s="79"/>
      <c r="F2552" s="79"/>
      <c r="G2552" s="79"/>
      <c r="H2552" s="79"/>
      <c r="I2552" s="80"/>
    </row>
    <row r="2553" spans="1:9">
      <c r="A2553" s="78"/>
      <c r="B2553" s="79"/>
      <c r="C2553" s="79"/>
      <c r="D2553" s="79"/>
      <c r="E2553" s="79"/>
      <c r="F2553" s="79"/>
      <c r="G2553" s="79"/>
      <c r="H2553" s="79"/>
      <c r="I2553" s="80"/>
    </row>
    <row r="2554" spans="1:9">
      <c r="A2554" s="78"/>
      <c r="B2554" s="79"/>
      <c r="C2554" s="79"/>
      <c r="D2554" s="79"/>
      <c r="E2554" s="79"/>
      <c r="F2554" s="79"/>
      <c r="G2554" s="79"/>
      <c r="H2554" s="79"/>
      <c r="I2554" s="80"/>
    </row>
    <row r="2555" spans="1:9">
      <c r="A2555" s="78"/>
      <c r="B2555" s="79"/>
      <c r="C2555" s="79"/>
      <c r="D2555" s="79"/>
      <c r="E2555" s="79"/>
      <c r="F2555" s="79"/>
      <c r="G2555" s="79"/>
      <c r="H2555" s="79"/>
      <c r="I2555" s="80"/>
    </row>
    <row r="2556" spans="1:9">
      <c r="A2556" s="78"/>
      <c r="B2556" s="79"/>
      <c r="C2556" s="79"/>
      <c r="D2556" s="79"/>
      <c r="E2556" s="79"/>
      <c r="F2556" s="79"/>
      <c r="G2556" s="79"/>
      <c r="H2556" s="79"/>
      <c r="I2556" s="80"/>
    </row>
    <row r="2557" spans="1:9">
      <c r="A2557" s="78"/>
      <c r="B2557" s="79"/>
      <c r="C2557" s="79"/>
      <c r="D2557" s="79"/>
      <c r="E2557" s="79"/>
      <c r="F2557" s="79"/>
      <c r="G2557" s="79"/>
      <c r="H2557" s="79"/>
      <c r="I2557" s="80"/>
    </row>
    <row r="2558" spans="1:9">
      <c r="A2558" s="78"/>
      <c r="B2558" s="79"/>
      <c r="C2558" s="79"/>
      <c r="D2558" s="79"/>
      <c r="E2558" s="79"/>
      <c r="F2558" s="79"/>
      <c r="G2558" s="79"/>
      <c r="H2558" s="79"/>
      <c r="I2558" s="80"/>
    </row>
    <row r="2559" spans="1:9">
      <c r="A2559" s="78"/>
      <c r="B2559" s="79"/>
      <c r="C2559" s="79"/>
      <c r="D2559" s="79"/>
      <c r="E2559" s="79"/>
      <c r="F2559" s="79"/>
      <c r="G2559" s="79"/>
      <c r="H2559" s="79"/>
      <c r="I2559" s="80"/>
    </row>
    <row r="2560" spans="1:9">
      <c r="A2560" s="78"/>
      <c r="B2560" s="79"/>
      <c r="C2560" s="79"/>
      <c r="D2560" s="79"/>
      <c r="E2560" s="79"/>
      <c r="F2560" s="79"/>
      <c r="G2560" s="79"/>
      <c r="H2560" s="79"/>
      <c r="I2560" s="80"/>
    </row>
    <row r="2561" spans="1:9">
      <c r="A2561" s="78"/>
      <c r="B2561" s="79"/>
      <c r="C2561" s="79"/>
      <c r="D2561" s="79"/>
      <c r="E2561" s="79"/>
      <c r="F2561" s="79"/>
      <c r="G2561" s="79"/>
      <c r="H2561" s="79"/>
      <c r="I2561" s="80"/>
    </row>
    <row r="2562" spans="1:9">
      <c r="A2562" s="78"/>
      <c r="B2562" s="79"/>
      <c r="C2562" s="79"/>
      <c r="D2562" s="79"/>
      <c r="E2562" s="79"/>
      <c r="F2562" s="79"/>
      <c r="G2562" s="79"/>
      <c r="H2562" s="79"/>
      <c r="I2562" s="80"/>
    </row>
    <row r="2563" spans="1:9">
      <c r="A2563" s="78"/>
      <c r="B2563" s="79"/>
      <c r="C2563" s="79"/>
      <c r="D2563" s="79"/>
      <c r="E2563" s="79"/>
      <c r="F2563" s="79"/>
      <c r="G2563" s="79"/>
      <c r="H2563" s="79"/>
      <c r="I2563" s="80"/>
    </row>
    <row r="2564" spans="1:9">
      <c r="A2564" s="78"/>
      <c r="B2564" s="79"/>
      <c r="C2564" s="79"/>
      <c r="D2564" s="79"/>
      <c r="E2564" s="79"/>
      <c r="F2564" s="79"/>
      <c r="G2564" s="79"/>
      <c r="H2564" s="79"/>
      <c r="I2564" s="80"/>
    </row>
    <row r="2565" spans="1:9">
      <c r="A2565" s="78"/>
      <c r="B2565" s="79"/>
      <c r="C2565" s="79"/>
      <c r="D2565" s="79"/>
      <c r="E2565" s="79"/>
      <c r="F2565" s="79"/>
      <c r="G2565" s="79"/>
      <c r="H2565" s="79"/>
      <c r="I2565" s="80"/>
    </row>
    <row r="2566" spans="1:9">
      <c r="A2566" s="78"/>
      <c r="B2566" s="79"/>
      <c r="C2566" s="79"/>
      <c r="D2566" s="79"/>
      <c r="E2566" s="79"/>
      <c r="F2566" s="79"/>
      <c r="G2566" s="79"/>
      <c r="H2566" s="79"/>
      <c r="I2566" s="80"/>
    </row>
    <row r="2567" spans="1:9">
      <c r="A2567" s="78"/>
      <c r="B2567" s="79"/>
      <c r="C2567" s="79"/>
      <c r="D2567" s="79"/>
      <c r="E2567" s="79"/>
      <c r="F2567" s="79"/>
      <c r="G2567" s="79"/>
      <c r="H2567" s="79"/>
      <c r="I2567" s="80"/>
    </row>
    <row r="2568" spans="1:9">
      <c r="A2568" s="78"/>
      <c r="B2568" s="79"/>
      <c r="C2568" s="79"/>
      <c r="D2568" s="79"/>
      <c r="E2568" s="79"/>
      <c r="F2568" s="79"/>
      <c r="G2568" s="79"/>
      <c r="H2568" s="79"/>
      <c r="I2568" s="80"/>
    </row>
    <row r="2569" spans="1:9">
      <c r="A2569" s="78"/>
      <c r="B2569" s="79"/>
      <c r="C2569" s="79"/>
      <c r="D2569" s="79"/>
      <c r="E2569" s="79"/>
      <c r="F2569" s="79"/>
      <c r="G2569" s="79"/>
      <c r="H2569" s="79"/>
      <c r="I2569" s="80"/>
    </row>
    <row r="2570" spans="1:9">
      <c r="A2570" s="78"/>
      <c r="B2570" s="79"/>
      <c r="C2570" s="79"/>
      <c r="D2570" s="79"/>
      <c r="E2570" s="79"/>
      <c r="F2570" s="79"/>
      <c r="G2570" s="79"/>
      <c r="H2570" s="79"/>
      <c r="I2570" s="80"/>
    </row>
    <row r="2571" spans="1:9">
      <c r="A2571" s="78"/>
      <c r="B2571" s="79"/>
      <c r="C2571" s="79"/>
      <c r="D2571" s="79"/>
      <c r="E2571" s="79"/>
      <c r="F2571" s="79"/>
      <c r="G2571" s="79"/>
      <c r="H2571" s="79"/>
      <c r="I2571" s="80"/>
    </row>
    <row r="2572" spans="1:9">
      <c r="A2572" s="78"/>
      <c r="B2572" s="79"/>
      <c r="C2572" s="79"/>
      <c r="D2572" s="79"/>
      <c r="E2572" s="79"/>
      <c r="F2572" s="79"/>
      <c r="G2572" s="79"/>
      <c r="H2572" s="79"/>
      <c r="I2572" s="80"/>
    </row>
    <row r="2573" spans="1:9">
      <c r="A2573" s="78"/>
      <c r="B2573" s="79"/>
      <c r="C2573" s="79"/>
      <c r="D2573" s="79"/>
      <c r="E2573" s="79"/>
      <c r="F2573" s="79"/>
      <c r="G2573" s="79"/>
      <c r="H2573" s="79"/>
      <c r="I2573" s="80"/>
    </row>
    <row r="2574" spans="1:9">
      <c r="A2574" s="78"/>
      <c r="B2574" s="79"/>
      <c r="C2574" s="79"/>
      <c r="D2574" s="79"/>
      <c r="E2574" s="79"/>
      <c r="F2574" s="79"/>
      <c r="G2574" s="79"/>
      <c r="H2574" s="79"/>
      <c r="I2574" s="80"/>
    </row>
    <row r="2575" spans="1:9">
      <c r="A2575" s="78"/>
      <c r="B2575" s="79"/>
      <c r="C2575" s="79"/>
      <c r="D2575" s="79"/>
      <c r="E2575" s="79"/>
      <c r="F2575" s="79"/>
      <c r="G2575" s="79"/>
      <c r="H2575" s="79"/>
      <c r="I2575" s="80"/>
    </row>
    <row r="2576" spans="1:9">
      <c r="A2576" s="78"/>
      <c r="B2576" s="79"/>
      <c r="C2576" s="79"/>
      <c r="D2576" s="79"/>
      <c r="E2576" s="79"/>
      <c r="F2576" s="79"/>
      <c r="G2576" s="79"/>
      <c r="H2576" s="79"/>
      <c r="I2576" s="80"/>
    </row>
    <row r="2577" spans="1:9">
      <c r="A2577" s="78"/>
      <c r="B2577" s="79"/>
      <c r="C2577" s="79"/>
      <c r="D2577" s="79"/>
      <c r="E2577" s="79"/>
      <c r="F2577" s="79"/>
      <c r="G2577" s="79"/>
      <c r="H2577" s="79"/>
      <c r="I2577" s="80"/>
    </row>
    <row r="2578" spans="1:9">
      <c r="A2578" s="78"/>
      <c r="B2578" s="79"/>
      <c r="C2578" s="79"/>
      <c r="D2578" s="79"/>
      <c r="E2578" s="79"/>
      <c r="F2578" s="79"/>
      <c r="G2578" s="79"/>
      <c r="H2578" s="79"/>
      <c r="I2578" s="80"/>
    </row>
    <row r="2579" spans="1:9">
      <c r="A2579" s="78"/>
      <c r="B2579" s="79"/>
      <c r="C2579" s="79"/>
      <c r="D2579" s="79"/>
      <c r="E2579" s="79"/>
      <c r="F2579" s="79"/>
      <c r="G2579" s="79"/>
      <c r="H2579" s="79"/>
      <c r="I2579" s="80"/>
    </row>
    <row r="2580" spans="1:9">
      <c r="A2580" s="78"/>
      <c r="B2580" s="79"/>
      <c r="C2580" s="79"/>
      <c r="D2580" s="79"/>
      <c r="E2580" s="79"/>
      <c r="F2580" s="79"/>
      <c r="G2580" s="79"/>
      <c r="H2580" s="79"/>
      <c r="I2580" s="80"/>
    </row>
    <row r="2581" spans="1:9">
      <c r="A2581" s="78"/>
      <c r="B2581" s="79"/>
      <c r="C2581" s="79"/>
      <c r="D2581" s="79"/>
      <c r="E2581" s="79"/>
      <c r="F2581" s="79"/>
      <c r="G2581" s="79"/>
      <c r="H2581" s="79"/>
      <c r="I2581" s="80"/>
    </row>
    <row r="2582" spans="1:9">
      <c r="A2582" s="78"/>
      <c r="B2582" s="79"/>
      <c r="C2582" s="79"/>
      <c r="D2582" s="79"/>
      <c r="E2582" s="79"/>
      <c r="F2582" s="79"/>
      <c r="G2582" s="79"/>
      <c r="H2582" s="79"/>
      <c r="I2582" s="80"/>
    </row>
    <row r="2583" spans="1:9">
      <c r="A2583" s="78"/>
      <c r="B2583" s="79"/>
      <c r="C2583" s="79"/>
      <c r="D2583" s="79"/>
      <c r="E2583" s="79"/>
      <c r="F2583" s="79"/>
      <c r="G2583" s="79"/>
      <c r="H2583" s="79"/>
      <c r="I2583" s="80"/>
    </row>
    <row r="2584" spans="1:9">
      <c r="A2584" s="78"/>
      <c r="B2584" s="79"/>
      <c r="C2584" s="79"/>
      <c r="D2584" s="79"/>
      <c r="E2584" s="79"/>
      <c r="F2584" s="79"/>
      <c r="G2584" s="79"/>
      <c r="H2584" s="79"/>
      <c r="I2584" s="80"/>
    </row>
    <row r="2585" spans="1:9">
      <c r="A2585" s="78"/>
      <c r="B2585" s="79"/>
      <c r="C2585" s="79"/>
      <c r="D2585" s="79"/>
      <c r="E2585" s="79"/>
      <c r="F2585" s="79"/>
      <c r="G2585" s="79"/>
      <c r="H2585" s="79"/>
      <c r="I2585" s="80"/>
    </row>
    <row r="2586" spans="1:9">
      <c r="A2586" s="78"/>
      <c r="B2586" s="79"/>
      <c r="C2586" s="79"/>
      <c r="D2586" s="79"/>
      <c r="E2586" s="79"/>
      <c r="F2586" s="79"/>
      <c r="G2586" s="79"/>
      <c r="H2586" s="79"/>
      <c r="I2586" s="80"/>
    </row>
    <row r="2587" spans="1:9">
      <c r="A2587" s="78"/>
      <c r="B2587" s="79"/>
      <c r="C2587" s="79"/>
      <c r="D2587" s="79"/>
      <c r="E2587" s="79"/>
      <c r="F2587" s="79"/>
      <c r="G2587" s="79"/>
      <c r="H2587" s="79"/>
      <c r="I2587" s="80"/>
    </row>
    <row r="2588" spans="1:9">
      <c r="A2588" s="78"/>
      <c r="B2588" s="79"/>
      <c r="C2588" s="79"/>
      <c r="D2588" s="79"/>
      <c r="E2588" s="79"/>
      <c r="F2588" s="79"/>
      <c r="G2588" s="79"/>
      <c r="H2588" s="79"/>
      <c r="I2588" s="80"/>
    </row>
    <row r="2589" spans="1:9">
      <c r="A2589" s="78"/>
      <c r="B2589" s="79"/>
      <c r="C2589" s="79"/>
      <c r="D2589" s="79"/>
      <c r="E2589" s="79"/>
      <c r="F2589" s="79"/>
      <c r="G2589" s="79"/>
      <c r="H2589" s="79"/>
      <c r="I2589" s="80"/>
    </row>
    <row r="2590" spans="1:9">
      <c r="A2590" s="78"/>
      <c r="B2590" s="79"/>
      <c r="C2590" s="79"/>
      <c r="D2590" s="79"/>
      <c r="E2590" s="79"/>
      <c r="F2590" s="79"/>
      <c r="G2590" s="79"/>
      <c r="H2590" s="79"/>
      <c r="I2590" s="80"/>
    </row>
    <row r="2591" spans="1:9">
      <c r="A2591" s="78"/>
      <c r="B2591" s="79"/>
      <c r="C2591" s="79"/>
      <c r="D2591" s="79"/>
      <c r="E2591" s="79"/>
      <c r="F2591" s="79"/>
      <c r="G2591" s="79"/>
      <c r="H2591" s="79"/>
      <c r="I2591" s="80"/>
    </row>
    <row r="2592" spans="1:9">
      <c r="A2592" s="78"/>
      <c r="B2592" s="79"/>
      <c r="C2592" s="79"/>
      <c r="D2592" s="79"/>
      <c r="E2592" s="79"/>
      <c r="F2592" s="79"/>
      <c r="G2592" s="79"/>
      <c r="H2592" s="79"/>
      <c r="I2592" s="80"/>
    </row>
    <row r="2593" spans="1:9">
      <c r="A2593" s="78"/>
      <c r="B2593" s="79"/>
      <c r="C2593" s="79"/>
      <c r="D2593" s="79"/>
      <c r="E2593" s="79"/>
      <c r="F2593" s="79"/>
      <c r="G2593" s="79"/>
      <c r="H2593" s="79"/>
      <c r="I2593" s="80"/>
    </row>
    <row r="2594" spans="1:9">
      <c r="A2594" s="78"/>
      <c r="B2594" s="79"/>
      <c r="C2594" s="79"/>
      <c r="D2594" s="79"/>
      <c r="E2594" s="79"/>
      <c r="F2594" s="79"/>
      <c r="G2594" s="79"/>
      <c r="H2594" s="79"/>
      <c r="I2594" s="80"/>
    </row>
    <row r="2595" spans="1:9">
      <c r="A2595" s="78"/>
      <c r="B2595" s="79"/>
      <c r="C2595" s="79"/>
      <c r="D2595" s="79"/>
      <c r="E2595" s="79"/>
      <c r="F2595" s="79"/>
      <c r="G2595" s="79"/>
      <c r="H2595" s="79"/>
      <c r="I2595" s="80"/>
    </row>
    <row r="2596" spans="1:9">
      <c r="A2596" s="78"/>
      <c r="B2596" s="79"/>
      <c r="C2596" s="79"/>
      <c r="D2596" s="79"/>
      <c r="E2596" s="79"/>
      <c r="F2596" s="79"/>
      <c r="G2596" s="79"/>
      <c r="H2596" s="79"/>
      <c r="I2596" s="80"/>
    </row>
    <row r="2597" spans="1:9">
      <c r="A2597" s="78"/>
      <c r="B2597" s="79"/>
      <c r="C2597" s="79"/>
      <c r="D2597" s="79"/>
      <c r="E2597" s="79"/>
      <c r="F2597" s="79"/>
      <c r="G2597" s="79"/>
      <c r="H2597" s="79"/>
      <c r="I2597" s="80"/>
    </row>
    <row r="2598" spans="1:9">
      <c r="A2598" s="78"/>
      <c r="B2598" s="79"/>
      <c r="C2598" s="79"/>
      <c r="D2598" s="79"/>
      <c r="E2598" s="79"/>
      <c r="F2598" s="79"/>
      <c r="G2598" s="79"/>
      <c r="H2598" s="79"/>
      <c r="I2598" s="80"/>
    </row>
    <row r="2599" spans="1:9">
      <c r="A2599" s="78"/>
      <c r="B2599" s="79"/>
      <c r="C2599" s="79"/>
      <c r="D2599" s="79"/>
      <c r="E2599" s="79"/>
      <c r="F2599" s="79"/>
      <c r="G2599" s="79"/>
      <c r="H2599" s="79"/>
      <c r="I2599" s="80"/>
    </row>
    <row r="2600" spans="1:9">
      <c r="A2600" s="78"/>
      <c r="B2600" s="79"/>
      <c r="C2600" s="79"/>
      <c r="D2600" s="79"/>
      <c r="E2600" s="79"/>
      <c r="F2600" s="79"/>
      <c r="G2600" s="79"/>
      <c r="H2600" s="79"/>
      <c r="I2600" s="80"/>
    </row>
    <row r="2601" spans="1:9">
      <c r="A2601" s="78"/>
      <c r="B2601" s="79"/>
      <c r="C2601" s="79"/>
      <c r="D2601" s="79"/>
      <c r="E2601" s="79"/>
      <c r="F2601" s="79"/>
      <c r="G2601" s="79"/>
      <c r="H2601" s="79"/>
      <c r="I2601" s="80"/>
    </row>
    <row r="2602" spans="1:9">
      <c r="A2602" s="78"/>
      <c r="B2602" s="79"/>
      <c r="C2602" s="79"/>
      <c r="D2602" s="79"/>
      <c r="E2602" s="79"/>
      <c r="F2602" s="79"/>
      <c r="G2602" s="79"/>
      <c r="H2602" s="79"/>
      <c r="I2602" s="80"/>
    </row>
    <row r="2603" spans="1:9">
      <c r="A2603" s="78"/>
      <c r="B2603" s="79"/>
      <c r="C2603" s="79"/>
      <c r="D2603" s="79"/>
      <c r="E2603" s="79"/>
      <c r="F2603" s="79"/>
      <c r="G2603" s="79"/>
      <c r="H2603" s="79"/>
      <c r="I2603" s="80"/>
    </row>
    <row r="2604" spans="1:9">
      <c r="A2604" s="78"/>
      <c r="B2604" s="79"/>
      <c r="C2604" s="79"/>
      <c r="D2604" s="79"/>
      <c r="E2604" s="79"/>
      <c r="F2604" s="79"/>
      <c r="G2604" s="79"/>
      <c r="H2604" s="79"/>
      <c r="I2604" s="80"/>
    </row>
    <row r="2605" spans="1:9">
      <c r="A2605" s="78"/>
      <c r="B2605" s="79"/>
      <c r="C2605" s="79"/>
      <c r="D2605" s="79"/>
      <c r="E2605" s="79"/>
      <c r="F2605" s="79"/>
      <c r="G2605" s="79"/>
      <c r="H2605" s="79"/>
      <c r="I2605" s="80"/>
    </row>
    <row r="2606" spans="1:9">
      <c r="A2606" s="78"/>
      <c r="B2606" s="79"/>
      <c r="C2606" s="79"/>
      <c r="D2606" s="79"/>
      <c r="E2606" s="79"/>
      <c r="F2606" s="79"/>
      <c r="G2606" s="79"/>
      <c r="H2606" s="79"/>
      <c r="I2606" s="80"/>
    </row>
    <row r="2607" spans="1:9">
      <c r="A2607" s="78"/>
      <c r="B2607" s="79"/>
      <c r="C2607" s="79"/>
      <c r="D2607" s="79"/>
      <c r="E2607" s="79"/>
      <c r="F2607" s="79"/>
      <c r="G2607" s="79"/>
      <c r="H2607" s="79"/>
      <c r="I2607" s="80"/>
    </row>
    <row r="2608" spans="1:9">
      <c r="A2608" s="78"/>
      <c r="B2608" s="79"/>
      <c r="C2608" s="79"/>
      <c r="D2608" s="79"/>
      <c r="E2608" s="79"/>
      <c r="F2608" s="79"/>
      <c r="G2608" s="79"/>
      <c r="H2608" s="79"/>
      <c r="I2608" s="80"/>
    </row>
    <row r="2609" spans="1:9">
      <c r="A2609" s="78"/>
      <c r="B2609" s="79"/>
      <c r="C2609" s="79"/>
      <c r="D2609" s="79"/>
      <c r="E2609" s="79"/>
      <c r="F2609" s="79"/>
      <c r="G2609" s="79"/>
      <c r="H2609" s="79"/>
      <c r="I2609" s="80"/>
    </row>
    <row r="2610" spans="1:9">
      <c r="A2610" s="78"/>
      <c r="B2610" s="79"/>
      <c r="C2610" s="79"/>
      <c r="D2610" s="79"/>
      <c r="E2610" s="79"/>
      <c r="F2610" s="79"/>
      <c r="G2610" s="79"/>
      <c r="H2610" s="79"/>
      <c r="I2610" s="80"/>
    </row>
    <row r="2611" spans="1:9">
      <c r="A2611" s="78"/>
      <c r="B2611" s="79"/>
      <c r="C2611" s="79"/>
      <c r="D2611" s="79"/>
      <c r="E2611" s="79"/>
      <c r="F2611" s="79"/>
      <c r="G2611" s="79"/>
      <c r="H2611" s="79"/>
      <c r="I2611" s="80"/>
    </row>
    <row r="2612" spans="1:9">
      <c r="A2612" s="78"/>
      <c r="B2612" s="79"/>
      <c r="C2612" s="79"/>
      <c r="D2612" s="79"/>
      <c r="E2612" s="79"/>
      <c r="F2612" s="79"/>
      <c r="G2612" s="79"/>
      <c r="H2612" s="79"/>
      <c r="I2612" s="80"/>
    </row>
    <row r="2613" spans="1:9">
      <c r="A2613" s="78"/>
      <c r="B2613" s="79"/>
      <c r="C2613" s="79"/>
      <c r="D2613" s="79"/>
      <c r="E2613" s="79"/>
      <c r="F2613" s="79"/>
      <c r="G2613" s="79"/>
      <c r="H2613" s="79"/>
      <c r="I2613" s="80"/>
    </row>
    <row r="2614" spans="1:9">
      <c r="A2614" s="78"/>
      <c r="B2614" s="79"/>
      <c r="C2614" s="79"/>
      <c r="D2614" s="79"/>
      <c r="E2614" s="79"/>
      <c r="F2614" s="79"/>
      <c r="G2614" s="79"/>
      <c r="H2614" s="79"/>
      <c r="I2614" s="80"/>
    </row>
    <row r="2615" spans="1:9">
      <c r="A2615" s="78"/>
      <c r="B2615" s="79"/>
      <c r="C2615" s="79"/>
      <c r="D2615" s="79"/>
      <c r="E2615" s="79"/>
      <c r="F2615" s="79"/>
      <c r="G2615" s="79"/>
      <c r="H2615" s="79"/>
      <c r="I2615" s="80"/>
    </row>
    <row r="2616" spans="1:9">
      <c r="A2616" s="78"/>
      <c r="B2616" s="79"/>
      <c r="C2616" s="79"/>
      <c r="D2616" s="79"/>
      <c r="E2616" s="79"/>
      <c r="F2616" s="79"/>
      <c r="G2616" s="79"/>
      <c r="H2616" s="79"/>
      <c r="I2616" s="80"/>
    </row>
    <row r="2617" spans="1:9">
      <c r="A2617" s="78"/>
      <c r="B2617" s="79"/>
      <c r="C2617" s="79"/>
      <c r="D2617" s="79"/>
      <c r="E2617" s="79"/>
      <c r="F2617" s="79"/>
      <c r="G2617" s="79"/>
      <c r="H2617" s="79"/>
      <c r="I2617" s="80"/>
    </row>
    <row r="2618" spans="1:9">
      <c r="A2618" s="78"/>
      <c r="B2618" s="79"/>
      <c r="C2618" s="79"/>
      <c r="D2618" s="79"/>
      <c r="E2618" s="79"/>
      <c r="F2618" s="79"/>
      <c r="G2618" s="79"/>
      <c r="H2618" s="79"/>
      <c r="I2618" s="80"/>
    </row>
    <row r="2619" spans="1:9">
      <c r="A2619" s="78"/>
      <c r="B2619" s="79"/>
      <c r="C2619" s="79"/>
      <c r="D2619" s="79"/>
      <c r="E2619" s="79"/>
      <c r="F2619" s="79"/>
      <c r="G2619" s="79"/>
      <c r="H2619" s="79"/>
      <c r="I2619" s="80"/>
    </row>
    <row r="2620" spans="1:9">
      <c r="A2620" s="78"/>
      <c r="B2620" s="79"/>
      <c r="C2620" s="79"/>
      <c r="D2620" s="79"/>
      <c r="E2620" s="79"/>
      <c r="F2620" s="79"/>
      <c r="G2620" s="79"/>
      <c r="H2620" s="79"/>
      <c r="I2620" s="80"/>
    </row>
    <row r="2621" spans="1:9">
      <c r="A2621" s="78"/>
      <c r="B2621" s="79"/>
      <c r="C2621" s="79"/>
      <c r="D2621" s="79"/>
      <c r="E2621" s="79"/>
      <c r="F2621" s="79"/>
      <c r="G2621" s="79"/>
      <c r="H2621" s="79"/>
      <c r="I2621" s="80"/>
    </row>
    <row r="2622" spans="1:9">
      <c r="A2622" s="78"/>
      <c r="B2622" s="79"/>
      <c r="C2622" s="79"/>
      <c r="D2622" s="79"/>
      <c r="E2622" s="79"/>
      <c r="F2622" s="79"/>
      <c r="G2622" s="79"/>
      <c r="H2622" s="79"/>
      <c r="I2622" s="80"/>
    </row>
    <row r="2623" spans="1:9">
      <c r="A2623" s="78"/>
      <c r="B2623" s="79"/>
      <c r="C2623" s="79"/>
      <c r="D2623" s="79"/>
      <c r="E2623" s="79"/>
      <c r="F2623" s="79"/>
      <c r="G2623" s="79"/>
      <c r="H2623" s="79"/>
      <c r="I2623" s="80"/>
    </row>
    <row r="2624" spans="1:9">
      <c r="A2624" s="78"/>
      <c r="B2624" s="79"/>
      <c r="C2624" s="79"/>
      <c r="D2624" s="79"/>
      <c r="E2624" s="79"/>
      <c r="F2624" s="79"/>
      <c r="G2624" s="79"/>
      <c r="H2624" s="79"/>
      <c r="I2624" s="80"/>
    </row>
    <row r="2625" spans="1:9">
      <c r="A2625" s="78"/>
      <c r="B2625" s="79"/>
      <c r="C2625" s="79"/>
      <c r="D2625" s="79"/>
      <c r="E2625" s="79"/>
      <c r="F2625" s="79"/>
      <c r="G2625" s="79"/>
      <c r="H2625" s="79"/>
      <c r="I2625" s="80"/>
    </row>
    <row r="2626" spans="1:9">
      <c r="A2626" s="78"/>
      <c r="B2626" s="79"/>
      <c r="C2626" s="79"/>
      <c r="D2626" s="79"/>
      <c r="E2626" s="79"/>
      <c r="F2626" s="79"/>
      <c r="G2626" s="79"/>
      <c r="H2626" s="79"/>
      <c r="I2626" s="80"/>
    </row>
    <row r="2627" spans="1:9">
      <c r="A2627" s="78"/>
      <c r="B2627" s="79"/>
      <c r="C2627" s="79"/>
      <c r="D2627" s="79"/>
      <c r="E2627" s="79"/>
      <c r="F2627" s="79"/>
      <c r="G2627" s="79"/>
      <c r="H2627" s="79"/>
      <c r="I2627" s="80"/>
    </row>
    <row r="2628" spans="1:9">
      <c r="A2628" s="78"/>
      <c r="B2628" s="79"/>
      <c r="C2628" s="79"/>
      <c r="D2628" s="79"/>
      <c r="E2628" s="79"/>
      <c r="F2628" s="79"/>
      <c r="G2628" s="79"/>
      <c r="H2628" s="79"/>
      <c r="I2628" s="80"/>
    </row>
    <row r="2629" spans="1:9">
      <c r="A2629" s="78"/>
      <c r="B2629" s="79"/>
      <c r="C2629" s="79"/>
      <c r="D2629" s="79"/>
      <c r="E2629" s="79"/>
      <c r="F2629" s="79"/>
      <c r="G2629" s="79"/>
      <c r="H2629" s="79"/>
      <c r="I2629" s="80"/>
    </row>
    <row r="2630" spans="1:9">
      <c r="A2630" s="78"/>
      <c r="B2630" s="79"/>
      <c r="C2630" s="79"/>
      <c r="D2630" s="79"/>
      <c r="E2630" s="79"/>
      <c r="F2630" s="79"/>
      <c r="G2630" s="79"/>
      <c r="H2630" s="79"/>
      <c r="I2630" s="80"/>
    </row>
    <row r="2631" spans="1:9">
      <c r="A2631" s="78"/>
      <c r="B2631" s="79"/>
      <c r="C2631" s="79"/>
      <c r="D2631" s="79"/>
      <c r="E2631" s="79"/>
      <c r="F2631" s="79"/>
      <c r="G2631" s="79"/>
      <c r="H2631" s="79"/>
      <c r="I2631" s="80"/>
    </row>
    <row r="2632" spans="1:9">
      <c r="A2632" s="78"/>
      <c r="B2632" s="79"/>
      <c r="C2632" s="79"/>
      <c r="D2632" s="79"/>
      <c r="E2632" s="79"/>
      <c r="F2632" s="79"/>
      <c r="G2632" s="79"/>
      <c r="H2632" s="79"/>
      <c r="I2632" s="80"/>
    </row>
    <row r="2633" spans="1:9">
      <c r="A2633" s="78"/>
      <c r="B2633" s="79"/>
      <c r="C2633" s="79"/>
      <c r="D2633" s="79"/>
      <c r="E2633" s="79"/>
      <c r="F2633" s="79"/>
      <c r="G2633" s="79"/>
      <c r="H2633" s="79"/>
      <c r="I2633" s="80"/>
    </row>
    <row r="2634" spans="1:9">
      <c r="A2634" s="78"/>
      <c r="B2634" s="79"/>
      <c r="C2634" s="79"/>
      <c r="D2634" s="79"/>
      <c r="E2634" s="79"/>
      <c r="F2634" s="79"/>
      <c r="G2634" s="79"/>
      <c r="H2634" s="79"/>
      <c r="I2634" s="80"/>
    </row>
    <row r="2635" spans="1:9">
      <c r="A2635" s="78"/>
      <c r="B2635" s="79"/>
      <c r="C2635" s="79"/>
      <c r="D2635" s="79"/>
      <c r="E2635" s="79"/>
      <c r="F2635" s="79"/>
      <c r="G2635" s="79"/>
      <c r="H2635" s="79"/>
      <c r="I2635" s="80"/>
    </row>
    <row r="2636" spans="1:9">
      <c r="A2636" s="78"/>
      <c r="B2636" s="79"/>
      <c r="C2636" s="79"/>
      <c r="D2636" s="79"/>
      <c r="E2636" s="79"/>
      <c r="F2636" s="79"/>
      <c r="G2636" s="79"/>
      <c r="H2636" s="79"/>
      <c r="I2636" s="80"/>
    </row>
    <row r="2637" spans="1:9">
      <c r="A2637" s="78"/>
      <c r="B2637" s="79"/>
      <c r="C2637" s="79"/>
      <c r="D2637" s="79"/>
      <c r="E2637" s="79"/>
      <c r="F2637" s="79"/>
      <c r="G2637" s="79"/>
      <c r="H2637" s="79"/>
      <c r="I2637" s="80"/>
    </row>
    <row r="2638" spans="1:9">
      <c r="A2638" s="78"/>
      <c r="B2638" s="79"/>
      <c r="C2638" s="79"/>
      <c r="D2638" s="79"/>
      <c r="E2638" s="79"/>
      <c r="F2638" s="79"/>
      <c r="G2638" s="79"/>
      <c r="H2638" s="79"/>
      <c r="I2638" s="80"/>
    </row>
    <row r="2639" spans="1:9">
      <c r="A2639" s="78"/>
      <c r="B2639" s="79"/>
      <c r="C2639" s="79"/>
      <c r="D2639" s="79"/>
      <c r="E2639" s="79"/>
      <c r="F2639" s="79"/>
      <c r="G2639" s="79"/>
      <c r="H2639" s="79"/>
      <c r="I2639" s="80"/>
    </row>
    <row r="2640" spans="1:9">
      <c r="A2640" s="78"/>
      <c r="B2640" s="79"/>
      <c r="C2640" s="79"/>
      <c r="D2640" s="79"/>
      <c r="E2640" s="79"/>
      <c r="F2640" s="79"/>
      <c r="G2640" s="79"/>
      <c r="H2640" s="79"/>
      <c r="I2640" s="80"/>
    </row>
    <row r="2641" spans="1:9">
      <c r="A2641" s="78"/>
      <c r="B2641" s="79"/>
      <c r="C2641" s="79"/>
      <c r="D2641" s="79"/>
      <c r="E2641" s="79"/>
      <c r="F2641" s="79"/>
      <c r="G2641" s="79"/>
      <c r="H2641" s="79"/>
      <c r="I2641" s="80"/>
    </row>
    <row r="2642" spans="1:9">
      <c r="A2642" s="78"/>
      <c r="B2642" s="79"/>
      <c r="C2642" s="79"/>
      <c r="D2642" s="79"/>
      <c r="E2642" s="79"/>
      <c r="F2642" s="79"/>
      <c r="G2642" s="79"/>
      <c r="H2642" s="79"/>
      <c r="I2642" s="80"/>
    </row>
    <row r="2643" spans="1:9">
      <c r="A2643" s="78"/>
      <c r="B2643" s="79"/>
      <c r="C2643" s="79"/>
      <c r="D2643" s="79"/>
      <c r="E2643" s="79"/>
      <c r="F2643" s="79"/>
      <c r="G2643" s="79"/>
      <c r="H2643" s="79"/>
      <c r="I2643" s="80"/>
    </row>
    <row r="2644" spans="1:9">
      <c r="A2644" s="78"/>
      <c r="B2644" s="79"/>
      <c r="C2644" s="79"/>
      <c r="D2644" s="79"/>
      <c r="E2644" s="79"/>
      <c r="F2644" s="79"/>
      <c r="G2644" s="79"/>
      <c r="H2644" s="79"/>
      <c r="I2644" s="80"/>
    </row>
    <row r="2645" spans="1:9">
      <c r="A2645" s="78"/>
      <c r="B2645" s="79"/>
      <c r="C2645" s="79"/>
      <c r="D2645" s="79"/>
      <c r="E2645" s="79"/>
      <c r="F2645" s="79"/>
      <c r="G2645" s="79"/>
      <c r="H2645" s="79"/>
      <c r="I2645" s="80"/>
    </row>
    <row r="2646" spans="1:9">
      <c r="A2646" s="78"/>
      <c r="B2646" s="79"/>
      <c r="C2646" s="79"/>
      <c r="D2646" s="79"/>
      <c r="E2646" s="79"/>
      <c r="F2646" s="79"/>
      <c r="G2646" s="79"/>
      <c r="H2646" s="79"/>
      <c r="I2646" s="80"/>
    </row>
    <row r="2647" spans="1:9">
      <c r="A2647" s="78"/>
      <c r="B2647" s="79"/>
      <c r="C2647" s="79"/>
      <c r="D2647" s="79"/>
      <c r="E2647" s="79"/>
      <c r="F2647" s="79"/>
      <c r="G2647" s="79"/>
      <c r="H2647" s="79"/>
      <c r="I2647" s="80"/>
    </row>
    <row r="2648" spans="1:9">
      <c r="A2648" s="78"/>
      <c r="B2648" s="79"/>
      <c r="C2648" s="79"/>
      <c r="D2648" s="79"/>
      <c r="E2648" s="79"/>
      <c r="F2648" s="79"/>
      <c r="G2648" s="79"/>
      <c r="H2648" s="79"/>
      <c r="I2648" s="80"/>
    </row>
    <row r="2649" spans="1:9">
      <c r="A2649" s="78"/>
      <c r="B2649" s="79"/>
      <c r="C2649" s="79"/>
      <c r="D2649" s="79"/>
      <c r="E2649" s="79"/>
      <c r="F2649" s="79"/>
      <c r="G2649" s="79"/>
      <c r="H2649" s="79"/>
      <c r="I2649" s="80"/>
    </row>
    <row r="2650" spans="1:9">
      <c r="A2650" s="78"/>
      <c r="B2650" s="79"/>
      <c r="C2650" s="79"/>
      <c r="D2650" s="79"/>
      <c r="E2650" s="79"/>
      <c r="F2650" s="79"/>
      <c r="G2650" s="79"/>
      <c r="H2650" s="79"/>
      <c r="I2650" s="80"/>
    </row>
    <row r="2651" spans="1:9">
      <c r="A2651" s="78"/>
      <c r="B2651" s="79"/>
      <c r="C2651" s="79"/>
      <c r="D2651" s="79"/>
      <c r="E2651" s="79"/>
      <c r="F2651" s="79"/>
      <c r="G2651" s="79"/>
      <c r="H2651" s="79"/>
      <c r="I2651" s="80"/>
    </row>
    <row r="2652" spans="1:9">
      <c r="A2652" s="78"/>
      <c r="B2652" s="79"/>
      <c r="C2652" s="79"/>
      <c r="D2652" s="79"/>
      <c r="E2652" s="79"/>
      <c r="F2652" s="79"/>
      <c r="G2652" s="79"/>
      <c r="H2652" s="79"/>
      <c r="I2652" s="80"/>
    </row>
    <row r="2653" spans="1:9">
      <c r="A2653" s="78"/>
      <c r="B2653" s="79"/>
      <c r="C2653" s="79"/>
      <c r="D2653" s="79"/>
      <c r="E2653" s="79"/>
      <c r="F2653" s="79"/>
      <c r="G2653" s="79"/>
      <c r="H2653" s="79"/>
      <c r="I2653" s="80"/>
    </row>
    <row r="2654" spans="1:9">
      <c r="A2654" s="78"/>
      <c r="B2654" s="79"/>
      <c r="C2654" s="79"/>
      <c r="D2654" s="79"/>
      <c r="E2654" s="79"/>
      <c r="F2654" s="79"/>
      <c r="G2654" s="79"/>
      <c r="H2654" s="79"/>
      <c r="I2654" s="80"/>
    </row>
    <row r="2655" spans="1:9">
      <c r="A2655" s="78"/>
      <c r="B2655" s="79"/>
      <c r="C2655" s="79"/>
      <c r="D2655" s="79"/>
      <c r="E2655" s="79"/>
      <c r="F2655" s="79"/>
      <c r="G2655" s="79"/>
      <c r="H2655" s="79"/>
      <c r="I2655" s="80"/>
    </row>
    <row r="2656" spans="1:9">
      <c r="A2656" s="78"/>
      <c r="B2656" s="79"/>
      <c r="C2656" s="79"/>
      <c r="D2656" s="79"/>
      <c r="E2656" s="79"/>
      <c r="F2656" s="79"/>
      <c r="G2656" s="79"/>
      <c r="H2656" s="79"/>
      <c r="I2656" s="80"/>
    </row>
    <row r="2657" spans="1:9">
      <c r="A2657" s="78"/>
      <c r="B2657" s="79"/>
      <c r="C2657" s="79"/>
      <c r="D2657" s="79"/>
      <c r="E2657" s="79"/>
      <c r="F2657" s="79"/>
      <c r="G2657" s="79"/>
      <c r="H2657" s="79"/>
      <c r="I2657" s="80"/>
    </row>
    <row r="2658" spans="1:9">
      <c r="A2658" s="78"/>
      <c r="B2658" s="79"/>
      <c r="C2658" s="79"/>
      <c r="D2658" s="79"/>
      <c r="E2658" s="79"/>
      <c r="F2658" s="79"/>
      <c r="G2658" s="79"/>
      <c r="H2658" s="79"/>
      <c r="I2658" s="80"/>
    </row>
    <row r="2659" spans="1:9">
      <c r="A2659" s="78"/>
      <c r="B2659" s="79"/>
      <c r="C2659" s="79"/>
      <c r="D2659" s="79"/>
      <c r="E2659" s="79"/>
      <c r="F2659" s="79"/>
      <c r="G2659" s="79"/>
      <c r="H2659" s="79"/>
      <c r="I2659" s="80"/>
    </row>
    <row r="2660" spans="1:9">
      <c r="A2660" s="78"/>
      <c r="B2660" s="79"/>
      <c r="C2660" s="79"/>
      <c r="D2660" s="79"/>
      <c r="E2660" s="79"/>
      <c r="F2660" s="79"/>
      <c r="G2660" s="79"/>
      <c r="H2660" s="79"/>
      <c r="I2660" s="80"/>
    </row>
    <row r="2661" spans="1:9">
      <c r="A2661" s="78"/>
      <c r="B2661" s="79"/>
      <c r="C2661" s="79"/>
      <c r="D2661" s="79"/>
      <c r="E2661" s="79"/>
      <c r="F2661" s="79"/>
      <c r="G2661" s="79"/>
      <c r="H2661" s="79"/>
      <c r="I2661" s="80"/>
    </row>
    <row r="2662" spans="1:9">
      <c r="A2662" s="78"/>
      <c r="B2662" s="79"/>
      <c r="C2662" s="79"/>
      <c r="D2662" s="79"/>
      <c r="E2662" s="79"/>
      <c r="F2662" s="79"/>
      <c r="G2662" s="79"/>
      <c r="H2662" s="79"/>
      <c r="I2662" s="80"/>
    </row>
    <row r="2663" spans="1:9">
      <c r="A2663" s="78"/>
      <c r="B2663" s="79"/>
      <c r="C2663" s="79"/>
      <c r="D2663" s="79"/>
      <c r="E2663" s="79"/>
      <c r="F2663" s="79"/>
      <c r="G2663" s="79"/>
      <c r="H2663" s="79"/>
      <c r="I2663" s="80"/>
    </row>
    <row r="2664" spans="1:9">
      <c r="A2664" s="78"/>
      <c r="B2664" s="79"/>
      <c r="C2664" s="79"/>
      <c r="D2664" s="79"/>
      <c r="E2664" s="79"/>
      <c r="F2664" s="79"/>
      <c r="G2664" s="79"/>
      <c r="H2664" s="79"/>
      <c r="I2664" s="80"/>
    </row>
    <row r="2665" spans="1:9">
      <c r="A2665" s="78"/>
      <c r="B2665" s="79"/>
      <c r="C2665" s="79"/>
      <c r="D2665" s="79"/>
      <c r="E2665" s="79"/>
      <c r="F2665" s="79"/>
      <c r="G2665" s="79"/>
      <c r="H2665" s="79"/>
      <c r="I2665" s="80"/>
    </row>
    <row r="2666" spans="1:9">
      <c r="A2666" s="78"/>
      <c r="B2666" s="79"/>
      <c r="C2666" s="79"/>
      <c r="D2666" s="79"/>
      <c r="E2666" s="79"/>
      <c r="F2666" s="79"/>
      <c r="G2666" s="79"/>
      <c r="H2666" s="79"/>
      <c r="I2666" s="80"/>
    </row>
    <row r="2667" spans="1:9">
      <c r="A2667" s="78"/>
      <c r="B2667" s="79"/>
      <c r="C2667" s="79"/>
      <c r="D2667" s="79"/>
      <c r="E2667" s="79"/>
      <c r="F2667" s="79"/>
      <c r="G2667" s="79"/>
      <c r="H2667" s="79"/>
      <c r="I2667" s="80"/>
    </row>
    <row r="2668" spans="1:9">
      <c r="A2668" s="78"/>
      <c r="B2668" s="79"/>
      <c r="C2668" s="79"/>
      <c r="D2668" s="79"/>
      <c r="E2668" s="79"/>
      <c r="F2668" s="79"/>
      <c r="G2668" s="79"/>
      <c r="H2668" s="79"/>
      <c r="I2668" s="80"/>
    </row>
    <row r="2669" spans="1:9">
      <c r="A2669" s="78"/>
      <c r="B2669" s="79"/>
      <c r="C2669" s="79"/>
      <c r="D2669" s="79"/>
      <c r="E2669" s="79"/>
      <c r="F2669" s="79"/>
      <c r="G2669" s="79"/>
      <c r="H2669" s="79"/>
      <c r="I2669" s="80"/>
    </row>
    <row r="2670" spans="1:9">
      <c r="A2670" s="78"/>
      <c r="B2670" s="79"/>
      <c r="C2670" s="79"/>
      <c r="D2670" s="79"/>
      <c r="E2670" s="79"/>
      <c r="F2670" s="79"/>
      <c r="G2670" s="79"/>
      <c r="H2670" s="79"/>
      <c r="I2670" s="80"/>
    </row>
    <row r="2671" spans="1:9">
      <c r="A2671" s="78"/>
      <c r="B2671" s="79"/>
      <c r="C2671" s="79"/>
      <c r="D2671" s="79"/>
      <c r="E2671" s="79"/>
      <c r="F2671" s="79"/>
      <c r="G2671" s="79"/>
      <c r="H2671" s="79"/>
      <c r="I2671" s="80"/>
    </row>
    <row r="2672" spans="1:9">
      <c r="A2672" s="78"/>
      <c r="B2672" s="79"/>
      <c r="C2672" s="79"/>
      <c r="D2672" s="79"/>
      <c r="E2672" s="79"/>
      <c r="F2672" s="79"/>
      <c r="G2672" s="79"/>
      <c r="H2672" s="79"/>
      <c r="I2672" s="80"/>
    </row>
    <row r="2673" spans="1:9">
      <c r="A2673" s="78"/>
      <c r="B2673" s="79"/>
      <c r="C2673" s="79"/>
      <c r="D2673" s="79"/>
      <c r="E2673" s="79"/>
      <c r="F2673" s="79"/>
      <c r="G2673" s="79"/>
      <c r="H2673" s="79"/>
      <c r="I2673" s="80"/>
    </row>
    <row r="2674" spans="1:9">
      <c r="A2674" s="78"/>
      <c r="B2674" s="79"/>
      <c r="C2674" s="79"/>
      <c r="D2674" s="79"/>
      <c r="E2674" s="79"/>
      <c r="F2674" s="79"/>
      <c r="G2674" s="79"/>
      <c r="H2674" s="79"/>
      <c r="I2674" s="80"/>
    </row>
    <row r="2675" spans="1:9">
      <c r="A2675" s="78"/>
      <c r="B2675" s="79"/>
      <c r="C2675" s="79"/>
      <c r="D2675" s="79"/>
      <c r="E2675" s="79"/>
      <c r="F2675" s="79"/>
      <c r="G2675" s="79"/>
      <c r="H2675" s="79"/>
      <c r="I2675" s="80"/>
    </row>
    <row r="2676" spans="1:9">
      <c r="A2676" s="78"/>
      <c r="B2676" s="79"/>
      <c r="C2676" s="79"/>
      <c r="D2676" s="79"/>
      <c r="E2676" s="79"/>
      <c r="F2676" s="79"/>
      <c r="G2676" s="79"/>
      <c r="H2676" s="79"/>
      <c r="I2676" s="80"/>
    </row>
    <row r="2677" spans="1:9">
      <c r="A2677" s="78"/>
      <c r="B2677" s="79"/>
      <c r="C2677" s="79"/>
      <c r="D2677" s="79"/>
      <c r="E2677" s="79"/>
      <c r="F2677" s="79"/>
      <c r="G2677" s="79"/>
      <c r="H2677" s="79"/>
      <c r="I2677" s="80"/>
    </row>
    <row r="2678" spans="1:9">
      <c r="A2678" s="78"/>
      <c r="B2678" s="79"/>
      <c r="C2678" s="79"/>
      <c r="D2678" s="79"/>
      <c r="E2678" s="79"/>
      <c r="F2678" s="79"/>
      <c r="G2678" s="79"/>
      <c r="H2678" s="79"/>
      <c r="I2678" s="80"/>
    </row>
    <row r="2679" spans="1:9">
      <c r="A2679" s="78"/>
      <c r="B2679" s="79"/>
      <c r="C2679" s="79"/>
      <c r="D2679" s="79"/>
      <c r="E2679" s="79"/>
      <c r="F2679" s="79"/>
      <c r="G2679" s="79"/>
      <c r="H2679" s="79"/>
      <c r="I2679" s="80"/>
    </row>
    <row r="2680" spans="1:9">
      <c r="A2680" s="78"/>
      <c r="B2680" s="79"/>
      <c r="C2680" s="79"/>
      <c r="D2680" s="79"/>
      <c r="E2680" s="79"/>
      <c r="F2680" s="79"/>
      <c r="G2680" s="79"/>
      <c r="H2680" s="79"/>
      <c r="I2680" s="80"/>
    </row>
    <row r="2681" spans="1:9">
      <c r="A2681" s="78"/>
      <c r="B2681" s="79"/>
      <c r="C2681" s="79"/>
      <c r="D2681" s="79"/>
      <c r="E2681" s="79"/>
      <c r="F2681" s="79"/>
      <c r="G2681" s="79"/>
      <c r="H2681" s="79"/>
      <c r="I2681" s="80"/>
    </row>
    <row r="2682" spans="1:9">
      <c r="A2682" s="78"/>
      <c r="B2682" s="79"/>
      <c r="C2682" s="79"/>
      <c r="D2682" s="79"/>
      <c r="E2682" s="79"/>
      <c r="F2682" s="79"/>
      <c r="G2682" s="79"/>
      <c r="H2682" s="79"/>
      <c r="I2682" s="80"/>
    </row>
    <row r="2683" spans="1:9">
      <c r="A2683" s="78"/>
      <c r="B2683" s="79"/>
      <c r="C2683" s="79"/>
      <c r="D2683" s="79"/>
      <c r="E2683" s="79"/>
      <c r="F2683" s="79"/>
      <c r="G2683" s="79"/>
      <c r="H2683" s="79"/>
      <c r="I2683" s="80"/>
    </row>
    <row r="2684" spans="1:9">
      <c r="A2684" s="78"/>
      <c r="B2684" s="79"/>
      <c r="C2684" s="79"/>
      <c r="D2684" s="79"/>
      <c r="E2684" s="79"/>
      <c r="F2684" s="79"/>
      <c r="G2684" s="79"/>
      <c r="H2684" s="79"/>
      <c r="I2684" s="80"/>
    </row>
    <row r="2685" spans="1:9">
      <c r="A2685" s="78"/>
      <c r="B2685" s="79"/>
      <c r="C2685" s="79"/>
      <c r="D2685" s="79"/>
      <c r="E2685" s="79"/>
      <c r="F2685" s="79"/>
      <c r="G2685" s="79"/>
      <c r="H2685" s="79"/>
      <c r="I2685" s="80"/>
    </row>
    <row r="2686" spans="1:9">
      <c r="A2686" s="78"/>
      <c r="B2686" s="79"/>
      <c r="C2686" s="79"/>
      <c r="D2686" s="79"/>
      <c r="E2686" s="79"/>
      <c r="F2686" s="79"/>
      <c r="G2686" s="79"/>
      <c r="H2686" s="79"/>
      <c r="I2686" s="80"/>
    </row>
    <row r="2687" spans="1:9">
      <c r="A2687" s="78"/>
      <c r="B2687" s="79"/>
      <c r="C2687" s="79"/>
      <c r="D2687" s="79"/>
      <c r="E2687" s="79"/>
      <c r="F2687" s="79"/>
      <c r="G2687" s="79"/>
      <c r="H2687" s="79"/>
      <c r="I2687" s="80"/>
    </row>
    <row r="2688" spans="1:9">
      <c r="A2688" s="78"/>
      <c r="B2688" s="79"/>
      <c r="C2688" s="79"/>
      <c r="D2688" s="79"/>
      <c r="E2688" s="79"/>
      <c r="F2688" s="79"/>
      <c r="G2688" s="79"/>
      <c r="H2688" s="79"/>
      <c r="I2688" s="80"/>
    </row>
    <row r="2689" spans="1:9">
      <c r="A2689" s="78"/>
      <c r="B2689" s="79"/>
      <c r="C2689" s="79"/>
      <c r="D2689" s="79"/>
      <c r="E2689" s="79"/>
      <c r="F2689" s="79"/>
      <c r="G2689" s="79"/>
      <c r="H2689" s="79"/>
      <c r="I2689" s="80"/>
    </row>
    <row r="2690" spans="1:9">
      <c r="A2690" s="78"/>
      <c r="B2690" s="79"/>
      <c r="C2690" s="79"/>
      <c r="D2690" s="79"/>
      <c r="E2690" s="79"/>
      <c r="F2690" s="79"/>
      <c r="G2690" s="79"/>
      <c r="H2690" s="79"/>
      <c r="I2690" s="80"/>
    </row>
    <row r="2691" spans="1:9">
      <c r="A2691" s="78"/>
      <c r="B2691" s="79"/>
      <c r="C2691" s="79"/>
      <c r="D2691" s="79"/>
      <c r="E2691" s="79"/>
      <c r="F2691" s="79"/>
      <c r="G2691" s="79"/>
      <c r="H2691" s="79"/>
      <c r="I2691" s="80"/>
    </row>
    <row r="2692" spans="1:9">
      <c r="A2692" s="78"/>
      <c r="B2692" s="79"/>
      <c r="C2692" s="79"/>
      <c r="D2692" s="79"/>
      <c r="E2692" s="79"/>
      <c r="F2692" s="79"/>
      <c r="G2692" s="79"/>
      <c r="H2692" s="79"/>
      <c r="I2692" s="80"/>
    </row>
    <row r="2693" spans="1:9">
      <c r="A2693" s="78"/>
      <c r="B2693" s="79"/>
      <c r="C2693" s="79"/>
      <c r="D2693" s="79"/>
      <c r="E2693" s="79"/>
      <c r="F2693" s="79"/>
      <c r="G2693" s="79"/>
      <c r="H2693" s="79"/>
      <c r="I2693" s="80"/>
    </row>
    <row r="2694" spans="1:9">
      <c r="A2694" s="78"/>
      <c r="B2694" s="79"/>
      <c r="C2694" s="79"/>
      <c r="D2694" s="79"/>
      <c r="E2694" s="79"/>
      <c r="F2694" s="79"/>
      <c r="G2694" s="79"/>
      <c r="H2694" s="79"/>
      <c r="I2694" s="80"/>
    </row>
    <row r="2695" spans="1:9">
      <c r="A2695" s="78"/>
      <c r="B2695" s="79"/>
      <c r="C2695" s="79"/>
      <c r="D2695" s="79"/>
      <c r="E2695" s="79"/>
      <c r="F2695" s="79"/>
      <c r="G2695" s="79"/>
      <c r="H2695" s="79"/>
      <c r="I2695" s="80"/>
    </row>
    <row r="2696" spans="1:9">
      <c r="A2696" s="78"/>
      <c r="B2696" s="79"/>
      <c r="C2696" s="79"/>
      <c r="D2696" s="79"/>
      <c r="E2696" s="79"/>
      <c r="F2696" s="79"/>
      <c r="G2696" s="79"/>
      <c r="H2696" s="79"/>
      <c r="I2696" s="80"/>
    </row>
    <row r="2697" spans="1:9">
      <c r="A2697" s="78"/>
      <c r="B2697" s="79"/>
      <c r="C2697" s="79"/>
      <c r="D2697" s="79"/>
      <c r="E2697" s="79"/>
      <c r="F2697" s="79"/>
      <c r="G2697" s="79"/>
      <c r="H2697" s="79"/>
      <c r="I2697" s="80"/>
    </row>
    <row r="2698" spans="1:9">
      <c r="A2698" s="78"/>
      <c r="B2698" s="79"/>
      <c r="C2698" s="79"/>
      <c r="D2698" s="79"/>
      <c r="E2698" s="79"/>
      <c r="F2698" s="79"/>
      <c r="G2698" s="79"/>
      <c r="H2698" s="79"/>
      <c r="I2698" s="80"/>
    </row>
    <row r="2699" spans="1:9">
      <c r="A2699" s="78"/>
      <c r="B2699" s="79"/>
      <c r="C2699" s="79"/>
      <c r="D2699" s="79"/>
      <c r="E2699" s="79"/>
      <c r="F2699" s="79"/>
      <c r="G2699" s="79"/>
      <c r="H2699" s="79"/>
      <c r="I2699" s="80"/>
    </row>
    <row r="2700" spans="1:9">
      <c r="A2700" s="78"/>
      <c r="B2700" s="79"/>
      <c r="C2700" s="79"/>
      <c r="D2700" s="79"/>
      <c r="E2700" s="79"/>
      <c r="F2700" s="79"/>
      <c r="G2700" s="79"/>
      <c r="H2700" s="79"/>
      <c r="I2700" s="80"/>
    </row>
    <row r="2701" spans="1:9">
      <c r="A2701" s="78"/>
      <c r="B2701" s="79"/>
      <c r="C2701" s="79"/>
      <c r="D2701" s="79"/>
      <c r="E2701" s="79"/>
      <c r="F2701" s="79"/>
      <c r="G2701" s="79"/>
      <c r="H2701" s="79"/>
      <c r="I2701" s="80"/>
    </row>
    <row r="2702" spans="1:9">
      <c r="A2702" s="78"/>
      <c r="B2702" s="79"/>
      <c r="C2702" s="79"/>
      <c r="D2702" s="79"/>
      <c r="E2702" s="79"/>
      <c r="F2702" s="79"/>
      <c r="G2702" s="79"/>
      <c r="H2702" s="79"/>
      <c r="I2702" s="80"/>
    </row>
    <row r="2703" spans="1:9">
      <c r="A2703" s="78"/>
      <c r="B2703" s="79"/>
      <c r="C2703" s="79"/>
      <c r="D2703" s="79"/>
      <c r="E2703" s="79"/>
      <c r="F2703" s="79"/>
      <c r="G2703" s="79"/>
      <c r="H2703" s="79"/>
      <c r="I2703" s="80"/>
    </row>
    <row r="2704" spans="1:9">
      <c r="A2704" s="78"/>
      <c r="B2704" s="79"/>
      <c r="C2704" s="79"/>
      <c r="D2704" s="79"/>
      <c r="E2704" s="79"/>
      <c r="F2704" s="79"/>
      <c r="G2704" s="79"/>
      <c r="H2704" s="79"/>
      <c r="I2704" s="80"/>
    </row>
    <row r="2705" spans="1:9">
      <c r="A2705" s="78"/>
      <c r="B2705" s="79"/>
      <c r="C2705" s="79"/>
      <c r="D2705" s="79"/>
      <c r="E2705" s="79"/>
      <c r="F2705" s="79"/>
      <c r="G2705" s="79"/>
      <c r="H2705" s="79"/>
      <c r="I2705" s="80"/>
    </row>
    <row r="2706" spans="1:9">
      <c r="A2706" s="78"/>
      <c r="B2706" s="79"/>
      <c r="C2706" s="79"/>
      <c r="D2706" s="79"/>
      <c r="E2706" s="79"/>
      <c r="F2706" s="79"/>
      <c r="G2706" s="79"/>
      <c r="H2706" s="79"/>
      <c r="I2706" s="80"/>
    </row>
    <row r="2707" spans="1:9">
      <c r="A2707" s="78"/>
      <c r="B2707" s="79"/>
      <c r="C2707" s="79"/>
      <c r="D2707" s="79"/>
      <c r="E2707" s="79"/>
      <c r="F2707" s="79"/>
      <c r="G2707" s="79"/>
      <c r="H2707" s="79"/>
      <c r="I2707" s="80"/>
    </row>
    <row r="2708" spans="1:9">
      <c r="A2708" s="78"/>
      <c r="B2708" s="79"/>
      <c r="C2708" s="79"/>
      <c r="D2708" s="79"/>
      <c r="E2708" s="79"/>
      <c r="F2708" s="79"/>
      <c r="G2708" s="79"/>
      <c r="H2708" s="79"/>
      <c r="I2708" s="80"/>
    </row>
    <row r="2709" spans="1:9">
      <c r="A2709" s="78"/>
      <c r="B2709" s="79"/>
      <c r="C2709" s="79"/>
      <c r="D2709" s="79"/>
      <c r="E2709" s="79"/>
      <c r="F2709" s="79"/>
      <c r="G2709" s="79"/>
      <c r="H2709" s="79"/>
      <c r="I2709" s="80"/>
    </row>
    <row r="2710" spans="1:9">
      <c r="A2710" s="78"/>
      <c r="B2710" s="79"/>
      <c r="C2710" s="79"/>
      <c r="D2710" s="79"/>
      <c r="E2710" s="79"/>
      <c r="F2710" s="79"/>
      <c r="G2710" s="79"/>
      <c r="H2710" s="79"/>
      <c r="I2710" s="80"/>
    </row>
    <row r="2711" spans="1:9">
      <c r="A2711" s="78"/>
      <c r="B2711" s="79"/>
      <c r="C2711" s="79"/>
      <c r="D2711" s="79"/>
      <c r="E2711" s="79"/>
      <c r="F2711" s="79"/>
      <c r="G2711" s="79"/>
      <c r="H2711" s="79"/>
      <c r="I2711" s="80"/>
    </row>
    <row r="2712" spans="1:9">
      <c r="A2712" s="78"/>
      <c r="B2712" s="79"/>
      <c r="C2712" s="79"/>
      <c r="D2712" s="79"/>
      <c r="E2712" s="79"/>
      <c r="F2712" s="79"/>
      <c r="G2712" s="79"/>
      <c r="H2712" s="79"/>
      <c r="I2712" s="80"/>
    </row>
    <row r="2713" spans="1:9">
      <c r="A2713" s="78"/>
      <c r="B2713" s="79"/>
      <c r="C2713" s="79"/>
      <c r="D2713" s="79"/>
      <c r="E2713" s="79"/>
      <c r="F2713" s="79"/>
      <c r="G2713" s="79"/>
      <c r="H2713" s="79"/>
      <c r="I2713" s="80"/>
    </row>
    <row r="2714" spans="1:9">
      <c r="A2714" s="78"/>
      <c r="B2714" s="79"/>
      <c r="C2714" s="79"/>
      <c r="D2714" s="79"/>
      <c r="E2714" s="79"/>
      <c r="F2714" s="79"/>
      <c r="G2714" s="79"/>
      <c r="H2714" s="79"/>
      <c r="I2714" s="80"/>
    </row>
    <row r="2715" spans="1:9">
      <c r="A2715" s="78"/>
      <c r="B2715" s="79"/>
      <c r="C2715" s="79"/>
      <c r="D2715" s="79"/>
      <c r="E2715" s="79"/>
      <c r="F2715" s="79"/>
      <c r="G2715" s="79"/>
      <c r="H2715" s="79"/>
      <c r="I2715" s="80"/>
    </row>
    <row r="2716" spans="1:9">
      <c r="A2716" s="78"/>
      <c r="B2716" s="79"/>
      <c r="C2716" s="79"/>
      <c r="D2716" s="79"/>
      <c r="E2716" s="79"/>
      <c r="F2716" s="79"/>
      <c r="G2716" s="79"/>
      <c r="H2716" s="79"/>
      <c r="I2716" s="80"/>
    </row>
    <row r="2717" spans="1:9">
      <c r="A2717" s="78"/>
      <c r="B2717" s="79"/>
      <c r="C2717" s="79"/>
      <c r="D2717" s="79"/>
      <c r="E2717" s="79"/>
      <c r="F2717" s="79"/>
      <c r="G2717" s="79"/>
      <c r="H2717" s="79"/>
      <c r="I2717" s="80"/>
    </row>
    <row r="2718" spans="1:9">
      <c r="A2718" s="78"/>
      <c r="B2718" s="79"/>
      <c r="C2718" s="79"/>
      <c r="D2718" s="79"/>
      <c r="E2718" s="79"/>
      <c r="F2718" s="79"/>
      <c r="G2718" s="79"/>
      <c r="H2718" s="79"/>
      <c r="I2718" s="80"/>
    </row>
    <row r="2719" spans="1:9">
      <c r="A2719" s="78"/>
      <c r="B2719" s="79"/>
      <c r="C2719" s="79"/>
      <c r="D2719" s="79"/>
      <c r="E2719" s="79"/>
      <c r="F2719" s="79"/>
      <c r="G2719" s="79"/>
      <c r="H2719" s="79"/>
      <c r="I2719" s="80"/>
    </row>
    <row r="2720" spans="1:9">
      <c r="A2720" s="78"/>
      <c r="B2720" s="79"/>
      <c r="C2720" s="79"/>
      <c r="D2720" s="79"/>
      <c r="E2720" s="79"/>
      <c r="F2720" s="79"/>
      <c r="G2720" s="79"/>
      <c r="H2720" s="79"/>
      <c r="I2720" s="80"/>
    </row>
    <row r="2721" spans="1:9">
      <c r="A2721" s="78"/>
      <c r="B2721" s="79"/>
      <c r="C2721" s="79"/>
      <c r="D2721" s="79"/>
      <c r="E2721" s="79"/>
      <c r="F2721" s="79"/>
      <c r="G2721" s="79"/>
      <c r="H2721" s="79"/>
      <c r="I2721" s="80"/>
    </row>
    <row r="2722" spans="1:9">
      <c r="A2722" s="78"/>
      <c r="B2722" s="79"/>
      <c r="C2722" s="79"/>
      <c r="D2722" s="79"/>
      <c r="E2722" s="79"/>
      <c r="F2722" s="79"/>
      <c r="G2722" s="79"/>
      <c r="H2722" s="79"/>
      <c r="I2722" s="80"/>
    </row>
    <row r="2723" spans="1:9">
      <c r="A2723" s="78"/>
      <c r="B2723" s="79"/>
      <c r="C2723" s="79"/>
      <c r="D2723" s="79"/>
      <c r="E2723" s="79"/>
      <c r="F2723" s="79"/>
      <c r="G2723" s="79"/>
      <c r="H2723" s="79"/>
      <c r="I2723" s="80"/>
    </row>
    <row r="2724" spans="1:9">
      <c r="A2724" s="78"/>
      <c r="B2724" s="79"/>
      <c r="C2724" s="79"/>
      <c r="D2724" s="79"/>
      <c r="E2724" s="79"/>
      <c r="F2724" s="79"/>
      <c r="G2724" s="79"/>
      <c r="H2724" s="79"/>
      <c r="I2724" s="80"/>
    </row>
    <row r="2725" spans="1:9">
      <c r="A2725" s="78"/>
      <c r="B2725" s="79"/>
      <c r="C2725" s="79"/>
      <c r="D2725" s="79"/>
      <c r="E2725" s="79"/>
      <c r="F2725" s="79"/>
      <c r="G2725" s="79"/>
      <c r="H2725" s="79"/>
      <c r="I2725" s="80"/>
    </row>
    <row r="2726" spans="1:9">
      <c r="A2726" s="78"/>
      <c r="B2726" s="79"/>
      <c r="C2726" s="79"/>
      <c r="D2726" s="79"/>
      <c r="E2726" s="79"/>
      <c r="F2726" s="79"/>
      <c r="G2726" s="79"/>
      <c r="H2726" s="79"/>
      <c r="I2726" s="80"/>
    </row>
    <row r="2727" spans="1:9">
      <c r="A2727" s="78"/>
      <c r="B2727" s="79"/>
      <c r="C2727" s="79"/>
      <c r="D2727" s="79"/>
      <c r="E2727" s="79"/>
      <c r="F2727" s="79"/>
      <c r="G2727" s="79"/>
      <c r="H2727" s="79"/>
      <c r="I2727" s="80"/>
    </row>
    <row r="2728" spans="1:9">
      <c r="A2728" s="78"/>
      <c r="B2728" s="79"/>
      <c r="C2728" s="79"/>
      <c r="D2728" s="79"/>
      <c r="E2728" s="79"/>
      <c r="F2728" s="79"/>
      <c r="G2728" s="79"/>
      <c r="H2728" s="79"/>
      <c r="I2728" s="80"/>
    </row>
    <row r="2729" spans="1:9">
      <c r="A2729" s="78"/>
      <c r="B2729" s="79"/>
      <c r="C2729" s="79"/>
      <c r="D2729" s="79"/>
      <c r="E2729" s="79"/>
      <c r="F2729" s="79"/>
      <c r="G2729" s="79"/>
      <c r="H2729" s="79"/>
      <c r="I2729" s="80"/>
    </row>
    <row r="2730" spans="1:9">
      <c r="A2730" s="78"/>
      <c r="B2730" s="79"/>
      <c r="C2730" s="79"/>
      <c r="D2730" s="79"/>
      <c r="E2730" s="79"/>
      <c r="F2730" s="79"/>
      <c r="G2730" s="79"/>
      <c r="H2730" s="79"/>
      <c r="I2730" s="80"/>
    </row>
    <row r="2731" spans="1:9">
      <c r="A2731" s="78"/>
      <c r="B2731" s="79"/>
      <c r="C2731" s="79"/>
      <c r="D2731" s="79"/>
      <c r="E2731" s="79"/>
      <c r="F2731" s="79"/>
      <c r="G2731" s="79"/>
      <c r="H2731" s="79"/>
      <c r="I2731" s="80"/>
    </row>
    <row r="2732" spans="1:9">
      <c r="A2732" s="78"/>
      <c r="B2732" s="79"/>
      <c r="C2732" s="79"/>
      <c r="D2732" s="79"/>
      <c r="E2732" s="79"/>
      <c r="F2732" s="79"/>
      <c r="G2732" s="79"/>
      <c r="H2732" s="79"/>
      <c r="I2732" s="80"/>
    </row>
    <row r="2733" spans="1:9">
      <c r="A2733" s="78"/>
      <c r="B2733" s="79"/>
      <c r="C2733" s="79"/>
      <c r="D2733" s="79"/>
      <c r="E2733" s="79"/>
      <c r="F2733" s="79"/>
      <c r="G2733" s="79"/>
      <c r="H2733" s="79"/>
      <c r="I2733" s="80"/>
    </row>
    <row r="2734" spans="1:9">
      <c r="A2734" s="78"/>
      <c r="B2734" s="79"/>
      <c r="C2734" s="79"/>
      <c r="D2734" s="79"/>
      <c r="E2734" s="79"/>
      <c r="F2734" s="79"/>
      <c r="G2734" s="79"/>
      <c r="H2734" s="79"/>
      <c r="I2734" s="80"/>
    </row>
    <row r="2735" spans="1:9">
      <c r="A2735" s="78"/>
      <c r="B2735" s="79"/>
      <c r="C2735" s="79"/>
      <c r="D2735" s="79"/>
      <c r="E2735" s="79"/>
      <c r="F2735" s="79"/>
      <c r="G2735" s="79"/>
      <c r="H2735" s="79"/>
      <c r="I2735" s="80"/>
    </row>
    <row r="2736" spans="1:9">
      <c r="A2736" s="78"/>
      <c r="B2736" s="79"/>
      <c r="C2736" s="79"/>
      <c r="D2736" s="79"/>
      <c r="E2736" s="79"/>
      <c r="F2736" s="79"/>
      <c r="G2736" s="79"/>
      <c r="H2736" s="79"/>
      <c r="I2736" s="80"/>
    </row>
    <row r="2737" spans="1:9">
      <c r="A2737" s="78"/>
      <c r="B2737" s="79"/>
      <c r="C2737" s="79"/>
      <c r="D2737" s="79"/>
      <c r="E2737" s="79"/>
      <c r="F2737" s="79"/>
      <c r="G2737" s="79"/>
      <c r="H2737" s="79"/>
      <c r="I2737" s="80"/>
    </row>
    <row r="2738" spans="1:9">
      <c r="A2738" s="78"/>
      <c r="B2738" s="79"/>
      <c r="C2738" s="79"/>
      <c r="D2738" s="79"/>
      <c r="E2738" s="79"/>
      <c r="F2738" s="79"/>
      <c r="G2738" s="79"/>
      <c r="H2738" s="79"/>
      <c r="I2738" s="80"/>
    </row>
    <row r="2739" spans="1:9">
      <c r="A2739" s="78"/>
      <c r="B2739" s="79"/>
      <c r="C2739" s="79"/>
      <c r="D2739" s="79"/>
      <c r="E2739" s="79"/>
      <c r="F2739" s="79"/>
      <c r="G2739" s="79"/>
      <c r="H2739" s="79"/>
      <c r="I2739" s="80"/>
    </row>
    <row r="2740" spans="1:9">
      <c r="A2740" s="78"/>
      <c r="B2740" s="79"/>
      <c r="C2740" s="79"/>
      <c r="D2740" s="79"/>
      <c r="E2740" s="79"/>
      <c r="F2740" s="79"/>
      <c r="G2740" s="79"/>
      <c r="H2740" s="79"/>
      <c r="I2740" s="80"/>
    </row>
    <row r="2741" spans="1:9">
      <c r="A2741" s="78"/>
      <c r="B2741" s="79"/>
      <c r="C2741" s="79"/>
      <c r="D2741" s="79"/>
      <c r="E2741" s="79"/>
      <c r="F2741" s="79"/>
      <c r="G2741" s="79"/>
      <c r="H2741" s="79"/>
      <c r="I2741" s="80"/>
    </row>
    <row r="2742" spans="1:9">
      <c r="A2742" s="78"/>
      <c r="B2742" s="79"/>
      <c r="C2742" s="79"/>
      <c r="D2742" s="79"/>
      <c r="E2742" s="79"/>
      <c r="F2742" s="79"/>
      <c r="G2742" s="79"/>
      <c r="H2742" s="79"/>
      <c r="I2742" s="80"/>
    </row>
    <row r="2743" spans="1:9">
      <c r="A2743" s="78"/>
      <c r="B2743" s="79"/>
      <c r="C2743" s="79"/>
      <c r="D2743" s="79"/>
      <c r="E2743" s="79"/>
      <c r="F2743" s="79"/>
      <c r="G2743" s="79"/>
      <c r="H2743" s="79"/>
      <c r="I2743" s="80"/>
    </row>
    <row r="2744" spans="1:9">
      <c r="A2744" s="78"/>
      <c r="B2744" s="79"/>
      <c r="C2744" s="79"/>
      <c r="D2744" s="79"/>
      <c r="E2744" s="79"/>
      <c r="F2744" s="79"/>
      <c r="G2744" s="79"/>
      <c r="H2744" s="79"/>
      <c r="I2744" s="80"/>
    </row>
    <row r="2745" spans="1:9">
      <c r="A2745" s="78"/>
      <c r="B2745" s="79"/>
      <c r="C2745" s="79"/>
      <c r="D2745" s="79"/>
      <c r="E2745" s="79"/>
      <c r="F2745" s="79"/>
      <c r="G2745" s="79"/>
      <c r="H2745" s="79"/>
      <c r="I2745" s="80"/>
    </row>
    <row r="2746" spans="1:9">
      <c r="A2746" s="78"/>
      <c r="B2746" s="79"/>
      <c r="C2746" s="79"/>
      <c r="D2746" s="79"/>
      <c r="E2746" s="79"/>
      <c r="F2746" s="79"/>
      <c r="G2746" s="79"/>
      <c r="H2746" s="79"/>
      <c r="I2746" s="80"/>
    </row>
    <row r="2747" spans="1:9">
      <c r="A2747" s="78"/>
      <c r="B2747" s="79"/>
      <c r="C2747" s="79"/>
      <c r="D2747" s="79"/>
      <c r="E2747" s="79"/>
      <c r="F2747" s="79"/>
      <c r="G2747" s="79"/>
      <c r="H2747" s="79"/>
      <c r="I2747" s="80"/>
    </row>
    <row r="2748" spans="1:9">
      <c r="A2748" s="78"/>
      <c r="B2748" s="79"/>
      <c r="C2748" s="79"/>
      <c r="D2748" s="79"/>
      <c r="E2748" s="79"/>
      <c r="F2748" s="79"/>
      <c r="G2748" s="79"/>
      <c r="H2748" s="79"/>
      <c r="I2748" s="80"/>
    </row>
    <row r="2749" spans="1:9">
      <c r="A2749" s="78"/>
      <c r="B2749" s="79"/>
      <c r="C2749" s="79"/>
      <c r="D2749" s="79"/>
      <c r="E2749" s="79"/>
      <c r="F2749" s="79"/>
      <c r="G2749" s="79"/>
      <c r="H2749" s="79"/>
      <c r="I2749" s="80"/>
    </row>
    <row r="2750" spans="1:9">
      <c r="A2750" s="78"/>
      <c r="B2750" s="79"/>
      <c r="C2750" s="79"/>
      <c r="D2750" s="79"/>
      <c r="E2750" s="79"/>
      <c r="F2750" s="79"/>
      <c r="G2750" s="79"/>
      <c r="H2750" s="79"/>
      <c r="I2750" s="80"/>
    </row>
    <row r="2751" spans="1:9">
      <c r="A2751" s="78"/>
      <c r="B2751" s="79"/>
      <c r="C2751" s="79"/>
      <c r="D2751" s="79"/>
      <c r="E2751" s="79"/>
      <c r="F2751" s="79"/>
      <c r="G2751" s="79"/>
      <c r="H2751" s="79"/>
      <c r="I2751" s="80"/>
    </row>
    <row r="2752" spans="1:9">
      <c r="A2752" s="78"/>
      <c r="B2752" s="79"/>
      <c r="C2752" s="79"/>
      <c r="D2752" s="79"/>
      <c r="E2752" s="79"/>
      <c r="F2752" s="79"/>
      <c r="G2752" s="79"/>
      <c r="H2752" s="79"/>
      <c r="I2752" s="80"/>
    </row>
    <row r="2753" spans="1:9">
      <c r="A2753" s="78"/>
      <c r="B2753" s="79"/>
      <c r="C2753" s="79"/>
      <c r="D2753" s="79"/>
      <c r="E2753" s="79"/>
      <c r="F2753" s="79"/>
      <c r="G2753" s="79"/>
      <c r="H2753" s="79"/>
      <c r="I2753" s="80"/>
    </row>
    <row r="2754" spans="1:9">
      <c r="A2754" s="78"/>
      <c r="B2754" s="79"/>
      <c r="C2754" s="79"/>
      <c r="D2754" s="79"/>
      <c r="E2754" s="79"/>
      <c r="F2754" s="79"/>
      <c r="G2754" s="79"/>
      <c r="H2754" s="79"/>
      <c r="I2754" s="80"/>
    </row>
    <row r="2755" spans="1:9">
      <c r="A2755" s="78"/>
      <c r="B2755" s="79"/>
      <c r="C2755" s="79"/>
      <c r="D2755" s="79"/>
      <c r="E2755" s="79"/>
      <c r="F2755" s="79"/>
      <c r="G2755" s="79"/>
      <c r="H2755" s="79"/>
      <c r="I2755" s="80"/>
    </row>
    <row r="2756" spans="1:9">
      <c r="A2756" s="78"/>
      <c r="B2756" s="79"/>
      <c r="C2756" s="79"/>
      <c r="D2756" s="79"/>
      <c r="E2756" s="79"/>
      <c r="F2756" s="79"/>
      <c r="G2756" s="79"/>
      <c r="H2756" s="79"/>
      <c r="I2756" s="80"/>
    </row>
    <row r="2757" spans="1:9">
      <c r="A2757" s="78"/>
      <c r="B2757" s="79"/>
      <c r="C2757" s="79"/>
      <c r="D2757" s="79"/>
      <c r="E2757" s="79"/>
      <c r="F2757" s="79"/>
      <c r="G2757" s="79"/>
      <c r="H2757" s="79"/>
      <c r="I2757" s="80"/>
    </row>
    <row r="2758" spans="1:9">
      <c r="A2758" s="78"/>
      <c r="B2758" s="79"/>
      <c r="C2758" s="79"/>
      <c r="D2758" s="79"/>
      <c r="E2758" s="79"/>
      <c r="F2758" s="79"/>
      <c r="G2758" s="79"/>
      <c r="H2758" s="79"/>
      <c r="I2758" s="80"/>
    </row>
    <row r="2759" spans="1:9">
      <c r="A2759" s="78"/>
      <c r="B2759" s="79"/>
      <c r="C2759" s="79"/>
      <c r="D2759" s="79"/>
      <c r="E2759" s="79"/>
      <c r="F2759" s="79"/>
      <c r="G2759" s="79"/>
      <c r="H2759" s="79"/>
      <c r="I2759" s="80"/>
    </row>
    <row r="2760" spans="1:9">
      <c r="A2760" s="78"/>
      <c r="B2760" s="79"/>
      <c r="C2760" s="79"/>
      <c r="D2760" s="79"/>
      <c r="E2760" s="79"/>
      <c r="F2760" s="79"/>
      <c r="G2760" s="79"/>
      <c r="H2760" s="79"/>
      <c r="I2760" s="80"/>
    </row>
    <row r="2761" spans="1:9">
      <c r="A2761" s="78"/>
      <c r="B2761" s="79"/>
      <c r="C2761" s="79"/>
      <c r="D2761" s="79"/>
      <c r="E2761" s="79"/>
      <c r="F2761" s="79"/>
      <c r="G2761" s="79"/>
      <c r="H2761" s="79"/>
      <c r="I2761" s="80"/>
    </row>
    <row r="2762" spans="1:9">
      <c r="A2762" s="78"/>
      <c r="B2762" s="79"/>
      <c r="C2762" s="79"/>
      <c r="D2762" s="79"/>
      <c r="E2762" s="79"/>
      <c r="F2762" s="79"/>
      <c r="G2762" s="79"/>
      <c r="H2762" s="79"/>
      <c r="I2762" s="80"/>
    </row>
    <row r="2763" spans="1:9">
      <c r="A2763" s="78"/>
      <c r="B2763" s="79"/>
      <c r="C2763" s="79"/>
      <c r="D2763" s="79"/>
      <c r="E2763" s="79"/>
      <c r="F2763" s="79"/>
      <c r="G2763" s="79"/>
      <c r="H2763" s="79"/>
      <c r="I2763" s="80"/>
    </row>
    <row r="2764" spans="1:9">
      <c r="A2764" s="78"/>
      <c r="B2764" s="79"/>
      <c r="C2764" s="79"/>
      <c r="D2764" s="79"/>
      <c r="E2764" s="79"/>
      <c r="F2764" s="79"/>
      <c r="G2764" s="79"/>
      <c r="H2764" s="79"/>
      <c r="I2764" s="80"/>
    </row>
    <row r="2765" spans="1:9">
      <c r="A2765" s="78"/>
      <c r="B2765" s="79"/>
      <c r="C2765" s="79"/>
      <c r="D2765" s="79"/>
      <c r="E2765" s="79"/>
      <c r="F2765" s="79"/>
      <c r="G2765" s="79"/>
      <c r="H2765" s="79"/>
      <c r="I2765" s="80"/>
    </row>
    <row r="2766" spans="1:9">
      <c r="A2766" s="78"/>
      <c r="B2766" s="79"/>
      <c r="C2766" s="79"/>
      <c r="D2766" s="79"/>
      <c r="E2766" s="79"/>
      <c r="F2766" s="79"/>
      <c r="G2766" s="79"/>
      <c r="H2766" s="79"/>
      <c r="I2766" s="80"/>
    </row>
    <row r="2767" spans="1:9">
      <c r="A2767" s="78"/>
      <c r="B2767" s="79"/>
      <c r="C2767" s="79"/>
      <c r="D2767" s="79"/>
      <c r="E2767" s="79"/>
      <c r="F2767" s="79"/>
      <c r="G2767" s="79"/>
      <c r="H2767" s="79"/>
      <c r="I2767" s="80"/>
    </row>
    <row r="2768" spans="1:9">
      <c r="A2768" s="78"/>
      <c r="B2768" s="79"/>
      <c r="C2768" s="79"/>
      <c r="D2768" s="79"/>
      <c r="E2768" s="79"/>
      <c r="F2768" s="79"/>
      <c r="G2768" s="79"/>
      <c r="H2768" s="79"/>
      <c r="I2768" s="80"/>
    </row>
    <row r="2769" spans="1:9">
      <c r="A2769" s="78"/>
      <c r="B2769" s="79"/>
      <c r="C2769" s="79"/>
      <c r="D2769" s="79"/>
      <c r="E2769" s="79"/>
      <c r="F2769" s="79"/>
      <c r="G2769" s="79"/>
      <c r="H2769" s="79"/>
      <c r="I2769" s="80"/>
    </row>
    <row r="2770" spans="1:9">
      <c r="A2770" s="78"/>
      <c r="B2770" s="79"/>
      <c r="C2770" s="79"/>
      <c r="D2770" s="79"/>
      <c r="E2770" s="79"/>
      <c r="F2770" s="79"/>
      <c r="G2770" s="79"/>
      <c r="H2770" s="79"/>
      <c r="I2770" s="80"/>
    </row>
    <row r="2771" spans="1:9">
      <c r="A2771" s="78"/>
      <c r="B2771" s="79"/>
      <c r="C2771" s="79"/>
      <c r="D2771" s="79"/>
      <c r="E2771" s="79"/>
      <c r="F2771" s="79"/>
      <c r="G2771" s="79"/>
      <c r="H2771" s="79"/>
      <c r="I2771" s="80"/>
    </row>
    <row r="2772" spans="1:9">
      <c r="A2772" s="78"/>
      <c r="B2772" s="79"/>
      <c r="C2772" s="79"/>
      <c r="D2772" s="79"/>
      <c r="E2772" s="79"/>
      <c r="F2772" s="79"/>
      <c r="G2772" s="79"/>
      <c r="H2772" s="79"/>
      <c r="I2772" s="80"/>
    </row>
    <row r="2773" spans="1:9">
      <c r="A2773" s="78"/>
      <c r="B2773" s="79"/>
      <c r="C2773" s="79"/>
      <c r="D2773" s="79"/>
      <c r="E2773" s="79"/>
      <c r="F2773" s="79"/>
      <c r="G2773" s="79"/>
      <c r="H2773" s="79"/>
      <c r="I2773" s="80"/>
    </row>
    <row r="2774" spans="1:9">
      <c r="A2774" s="78"/>
      <c r="B2774" s="79"/>
      <c r="C2774" s="79"/>
      <c r="D2774" s="79"/>
      <c r="E2774" s="79"/>
      <c r="F2774" s="79"/>
      <c r="G2774" s="79"/>
      <c r="H2774" s="79"/>
      <c r="I2774" s="80"/>
    </row>
    <row r="2775" spans="1:9">
      <c r="A2775" s="78"/>
      <c r="B2775" s="79"/>
      <c r="C2775" s="79"/>
      <c r="D2775" s="79"/>
      <c r="E2775" s="79"/>
      <c r="F2775" s="79"/>
      <c r="G2775" s="79"/>
      <c r="H2775" s="79"/>
      <c r="I2775" s="80"/>
    </row>
    <row r="2776" spans="1:9">
      <c r="A2776" s="78"/>
      <c r="B2776" s="79"/>
      <c r="C2776" s="79"/>
      <c r="D2776" s="79"/>
      <c r="E2776" s="79"/>
      <c r="F2776" s="79"/>
      <c r="G2776" s="79"/>
      <c r="H2776" s="79"/>
      <c r="I2776" s="80"/>
    </row>
    <row r="2777" spans="1:9">
      <c r="A2777" s="78"/>
      <c r="B2777" s="79"/>
      <c r="C2777" s="79"/>
      <c r="D2777" s="79"/>
      <c r="E2777" s="79"/>
      <c r="F2777" s="79"/>
      <c r="G2777" s="79"/>
      <c r="H2777" s="79"/>
      <c r="I2777" s="80"/>
    </row>
    <row r="2778" spans="1:9">
      <c r="A2778" s="78"/>
      <c r="B2778" s="79"/>
      <c r="C2778" s="79"/>
      <c r="D2778" s="79"/>
      <c r="E2778" s="79"/>
      <c r="F2778" s="79"/>
      <c r="G2778" s="79"/>
      <c r="H2778" s="79"/>
      <c r="I2778" s="80"/>
    </row>
    <row r="2779" spans="1:9">
      <c r="A2779" s="78"/>
      <c r="B2779" s="79"/>
      <c r="C2779" s="79"/>
      <c r="D2779" s="79"/>
      <c r="E2779" s="79"/>
      <c r="F2779" s="79"/>
      <c r="G2779" s="79"/>
      <c r="H2779" s="79"/>
      <c r="I2779" s="80"/>
    </row>
    <row r="2780" spans="1:9">
      <c r="A2780" s="78"/>
      <c r="B2780" s="79"/>
      <c r="C2780" s="79"/>
      <c r="D2780" s="79"/>
      <c r="E2780" s="79"/>
      <c r="F2780" s="79"/>
      <c r="G2780" s="79"/>
      <c r="H2780" s="79"/>
      <c r="I2780" s="80"/>
    </row>
    <row r="2781" spans="1:9">
      <c r="A2781" s="78"/>
      <c r="B2781" s="79"/>
      <c r="C2781" s="79"/>
      <c r="D2781" s="79"/>
      <c r="E2781" s="79"/>
      <c r="F2781" s="79"/>
      <c r="G2781" s="79"/>
      <c r="H2781" s="79"/>
      <c r="I2781" s="80"/>
    </row>
    <row r="2782" spans="1:9">
      <c r="A2782" s="78"/>
      <c r="B2782" s="79"/>
      <c r="C2782" s="79"/>
      <c r="D2782" s="79"/>
      <c r="E2782" s="79"/>
      <c r="F2782" s="79"/>
      <c r="G2782" s="79"/>
      <c r="H2782" s="79"/>
      <c r="I2782" s="80"/>
    </row>
    <row r="2783" spans="1:9">
      <c r="A2783" s="78"/>
      <c r="B2783" s="79"/>
      <c r="C2783" s="79"/>
      <c r="D2783" s="79"/>
      <c r="E2783" s="79"/>
      <c r="F2783" s="79"/>
      <c r="G2783" s="79"/>
      <c r="H2783" s="79"/>
      <c r="I2783" s="80"/>
    </row>
    <row r="2784" spans="1:9">
      <c r="A2784" s="78"/>
      <c r="B2784" s="79"/>
      <c r="C2784" s="79"/>
      <c r="D2784" s="79"/>
      <c r="E2784" s="79"/>
      <c r="F2784" s="79"/>
      <c r="G2784" s="79"/>
      <c r="H2784" s="79"/>
      <c r="I2784" s="80"/>
    </row>
    <row r="2785" spans="1:9">
      <c r="A2785" s="78"/>
      <c r="B2785" s="79"/>
      <c r="C2785" s="79"/>
      <c r="D2785" s="79"/>
      <c r="E2785" s="79"/>
      <c r="F2785" s="79"/>
      <c r="G2785" s="79"/>
      <c r="H2785" s="79"/>
      <c r="I2785" s="80"/>
    </row>
    <row r="2786" spans="1:9">
      <c r="A2786" s="78"/>
      <c r="B2786" s="79"/>
      <c r="C2786" s="79"/>
      <c r="D2786" s="79"/>
      <c r="E2786" s="79"/>
      <c r="F2786" s="79"/>
      <c r="G2786" s="79"/>
      <c r="H2786" s="79"/>
      <c r="I2786" s="80"/>
    </row>
    <row r="2787" spans="1:9">
      <c r="A2787" s="78"/>
      <c r="B2787" s="79"/>
      <c r="C2787" s="79"/>
      <c r="D2787" s="79"/>
      <c r="E2787" s="79"/>
      <c r="F2787" s="79"/>
      <c r="G2787" s="79"/>
      <c r="H2787" s="79"/>
      <c r="I2787" s="80"/>
    </row>
    <row r="2788" spans="1:9">
      <c r="A2788" s="78"/>
      <c r="B2788" s="79"/>
      <c r="C2788" s="79"/>
      <c r="D2788" s="79"/>
      <c r="E2788" s="79"/>
      <c r="F2788" s="79"/>
      <c r="G2788" s="79"/>
      <c r="H2788" s="79"/>
      <c r="I2788" s="80"/>
    </row>
    <row r="2789" spans="1:9">
      <c r="A2789" s="78"/>
      <c r="B2789" s="79"/>
      <c r="C2789" s="79"/>
      <c r="D2789" s="79"/>
      <c r="E2789" s="79"/>
      <c r="F2789" s="79"/>
      <c r="G2789" s="79"/>
      <c r="H2789" s="79"/>
      <c r="I2789" s="80"/>
    </row>
    <row r="2790" spans="1:9">
      <c r="A2790" s="78"/>
      <c r="B2790" s="79"/>
      <c r="C2790" s="79"/>
      <c r="D2790" s="79"/>
      <c r="E2790" s="79"/>
      <c r="F2790" s="79"/>
      <c r="G2790" s="79"/>
      <c r="H2790" s="79"/>
      <c r="I2790" s="80"/>
    </row>
    <row r="2791" spans="1:9">
      <c r="A2791" s="78"/>
      <c r="B2791" s="79"/>
      <c r="C2791" s="79"/>
      <c r="D2791" s="79"/>
      <c r="E2791" s="79"/>
      <c r="F2791" s="79"/>
      <c r="G2791" s="79"/>
      <c r="H2791" s="79"/>
      <c r="I2791" s="80"/>
    </row>
    <row r="2792" spans="1:9">
      <c r="A2792" s="78"/>
      <c r="B2792" s="79"/>
      <c r="C2792" s="79"/>
      <c r="D2792" s="79"/>
      <c r="E2792" s="79"/>
      <c r="F2792" s="79"/>
      <c r="G2792" s="79"/>
      <c r="H2792" s="79"/>
      <c r="I2792" s="80"/>
    </row>
    <row r="2793" spans="1:9">
      <c r="A2793" s="78"/>
      <c r="B2793" s="79"/>
      <c r="C2793" s="79"/>
      <c r="D2793" s="79"/>
      <c r="E2793" s="79"/>
      <c r="F2793" s="79"/>
      <c r="G2793" s="79"/>
      <c r="H2793" s="79"/>
      <c r="I2793" s="80"/>
    </row>
    <row r="2794" spans="1:9">
      <c r="A2794" s="78"/>
      <c r="B2794" s="79"/>
      <c r="C2794" s="79"/>
      <c r="D2794" s="79"/>
      <c r="E2794" s="79"/>
      <c r="F2794" s="79"/>
      <c r="G2794" s="79"/>
      <c r="H2794" s="79"/>
      <c r="I2794" s="80"/>
    </row>
    <row r="2795" spans="1:9">
      <c r="A2795" s="78"/>
      <c r="B2795" s="79"/>
      <c r="C2795" s="79"/>
      <c r="D2795" s="79"/>
      <c r="E2795" s="79"/>
      <c r="F2795" s="79"/>
      <c r="G2795" s="79"/>
      <c r="H2795" s="79"/>
      <c r="I2795" s="80"/>
    </row>
    <row r="2796" spans="1:9">
      <c r="A2796" s="78"/>
      <c r="B2796" s="79"/>
      <c r="C2796" s="79"/>
      <c r="D2796" s="79"/>
      <c r="E2796" s="79"/>
      <c r="F2796" s="79"/>
      <c r="G2796" s="79"/>
      <c r="H2796" s="79"/>
      <c r="I2796" s="80"/>
    </row>
    <row r="2797" spans="1:9">
      <c r="A2797" s="78"/>
      <c r="B2797" s="79"/>
      <c r="C2797" s="79"/>
      <c r="D2797" s="79"/>
      <c r="E2797" s="79"/>
      <c r="F2797" s="79"/>
      <c r="G2797" s="79"/>
      <c r="H2797" s="79"/>
      <c r="I2797" s="80"/>
    </row>
    <row r="2798" spans="1:9">
      <c r="A2798" s="78"/>
      <c r="B2798" s="79"/>
      <c r="C2798" s="79"/>
      <c r="D2798" s="79"/>
      <c r="E2798" s="79"/>
      <c r="F2798" s="79"/>
      <c r="G2798" s="79"/>
      <c r="H2798" s="79"/>
      <c r="I2798" s="80"/>
    </row>
    <row r="2799" spans="1:9">
      <c r="A2799" s="78"/>
      <c r="B2799" s="79"/>
      <c r="C2799" s="79"/>
      <c r="D2799" s="79"/>
      <c r="E2799" s="79"/>
      <c r="F2799" s="79"/>
      <c r="G2799" s="79"/>
      <c r="H2799" s="79"/>
      <c r="I2799" s="80"/>
    </row>
    <row r="2800" spans="1:9">
      <c r="A2800" s="78"/>
      <c r="B2800" s="79"/>
      <c r="C2800" s="79"/>
      <c r="D2800" s="79"/>
      <c r="E2800" s="79"/>
      <c r="F2800" s="79"/>
      <c r="G2800" s="79"/>
      <c r="H2800" s="79"/>
      <c r="I2800" s="80"/>
    </row>
    <row r="2801" spans="1:9">
      <c r="A2801" s="78"/>
      <c r="B2801" s="79"/>
      <c r="C2801" s="79"/>
      <c r="D2801" s="79"/>
      <c r="E2801" s="79"/>
      <c r="F2801" s="79"/>
      <c r="G2801" s="79"/>
      <c r="H2801" s="79"/>
      <c r="I2801" s="80"/>
    </row>
    <row r="2802" spans="1:9">
      <c r="A2802" s="78"/>
      <c r="B2802" s="79"/>
      <c r="C2802" s="79"/>
      <c r="D2802" s="79"/>
      <c r="E2802" s="79"/>
      <c r="F2802" s="79"/>
      <c r="G2802" s="79"/>
      <c r="H2802" s="79"/>
      <c r="I2802" s="80"/>
    </row>
    <row r="2803" spans="1:9">
      <c r="A2803" s="78"/>
      <c r="B2803" s="79"/>
      <c r="C2803" s="79"/>
      <c r="D2803" s="79"/>
      <c r="E2803" s="79"/>
      <c r="F2803" s="79"/>
      <c r="G2803" s="79"/>
      <c r="H2803" s="79"/>
      <c r="I2803" s="80"/>
    </row>
    <row r="2804" spans="1:9">
      <c r="A2804" s="78"/>
      <c r="B2804" s="79"/>
      <c r="C2804" s="79"/>
      <c r="D2804" s="79"/>
      <c r="E2804" s="79"/>
      <c r="F2804" s="79"/>
      <c r="G2804" s="79"/>
      <c r="H2804" s="79"/>
      <c r="I2804" s="80"/>
    </row>
    <row r="2805" spans="1:9">
      <c r="A2805" s="78"/>
      <c r="B2805" s="79"/>
      <c r="C2805" s="79"/>
      <c r="D2805" s="79"/>
      <c r="E2805" s="79"/>
      <c r="F2805" s="79"/>
      <c r="G2805" s="79"/>
      <c r="H2805" s="79"/>
      <c r="I2805" s="80"/>
    </row>
    <row r="2806" spans="1:9">
      <c r="A2806" s="78"/>
      <c r="B2806" s="79"/>
      <c r="C2806" s="79"/>
      <c r="D2806" s="79"/>
      <c r="E2806" s="79"/>
      <c r="F2806" s="79"/>
      <c r="G2806" s="79"/>
      <c r="H2806" s="79"/>
      <c r="I2806" s="80"/>
    </row>
    <row r="2807" spans="1:9">
      <c r="A2807" s="78"/>
      <c r="B2807" s="79"/>
      <c r="C2807" s="79"/>
      <c r="D2807" s="79"/>
      <c r="E2807" s="79"/>
      <c r="F2807" s="79"/>
      <c r="G2807" s="79"/>
      <c r="H2807" s="79"/>
      <c r="I2807" s="80"/>
    </row>
    <row r="2808" spans="1:9">
      <c r="A2808" s="78"/>
      <c r="B2808" s="79"/>
      <c r="C2808" s="79"/>
      <c r="D2808" s="79"/>
      <c r="E2808" s="79"/>
      <c r="F2808" s="79"/>
      <c r="G2808" s="79"/>
      <c r="H2808" s="79"/>
      <c r="I2808" s="80"/>
    </row>
    <row r="2809" spans="1:9">
      <c r="A2809" s="78"/>
      <c r="B2809" s="79"/>
      <c r="C2809" s="79"/>
      <c r="D2809" s="79"/>
      <c r="E2809" s="79"/>
      <c r="F2809" s="79"/>
      <c r="G2809" s="79"/>
      <c r="H2809" s="79"/>
      <c r="I2809" s="80"/>
    </row>
    <row r="2810" spans="1:9">
      <c r="A2810" s="78"/>
      <c r="B2810" s="79"/>
      <c r="C2810" s="79"/>
      <c r="D2810" s="79"/>
      <c r="E2810" s="79"/>
      <c r="F2810" s="79"/>
      <c r="G2810" s="79"/>
      <c r="H2810" s="79"/>
      <c r="I2810" s="80"/>
    </row>
    <row r="2811" spans="1:9">
      <c r="A2811" s="78"/>
      <c r="B2811" s="79"/>
      <c r="C2811" s="79"/>
      <c r="D2811" s="79"/>
      <c r="E2811" s="79"/>
      <c r="F2811" s="79"/>
      <c r="G2811" s="79"/>
      <c r="H2811" s="79"/>
      <c r="I2811" s="80"/>
    </row>
    <row r="2812" spans="1:9">
      <c r="A2812" s="78"/>
      <c r="B2812" s="79"/>
      <c r="C2812" s="79"/>
      <c r="D2812" s="79"/>
      <c r="E2812" s="79"/>
      <c r="F2812" s="79"/>
      <c r="G2812" s="79"/>
      <c r="H2812" s="79"/>
      <c r="I2812" s="80"/>
    </row>
    <row r="2813" spans="1:9">
      <c r="A2813" s="78"/>
      <c r="B2813" s="79"/>
      <c r="C2813" s="79"/>
      <c r="D2813" s="79"/>
      <c r="E2813" s="79"/>
      <c r="F2813" s="79"/>
      <c r="G2813" s="79"/>
      <c r="H2813" s="79"/>
      <c r="I2813" s="80"/>
    </row>
    <row r="2814" spans="1:9">
      <c r="A2814" s="78"/>
      <c r="B2814" s="79"/>
      <c r="C2814" s="79"/>
      <c r="D2814" s="79"/>
      <c r="E2814" s="79"/>
      <c r="F2814" s="79"/>
      <c r="G2814" s="79"/>
      <c r="H2814" s="79"/>
      <c r="I2814" s="80"/>
    </row>
    <row r="2815" spans="1:9">
      <c r="A2815" s="78"/>
      <c r="B2815" s="79"/>
      <c r="C2815" s="79"/>
      <c r="D2815" s="79"/>
      <c r="E2815" s="79"/>
      <c r="F2815" s="79"/>
      <c r="G2815" s="79"/>
      <c r="H2815" s="79"/>
      <c r="I2815" s="80"/>
    </row>
    <row r="2816" spans="1:9">
      <c r="A2816" s="78"/>
      <c r="B2816" s="79"/>
      <c r="C2816" s="79"/>
      <c r="D2816" s="79"/>
      <c r="E2816" s="79"/>
      <c r="F2816" s="79"/>
      <c r="G2816" s="79"/>
      <c r="H2816" s="79"/>
      <c r="I2816" s="80"/>
    </row>
    <row r="2817" spans="1:9">
      <c r="A2817" s="78"/>
      <c r="B2817" s="79"/>
      <c r="C2817" s="79"/>
      <c r="D2817" s="79"/>
      <c r="E2817" s="79"/>
      <c r="F2817" s="79"/>
      <c r="G2817" s="79"/>
      <c r="H2817" s="79"/>
      <c r="I2817" s="80"/>
    </row>
    <row r="2818" spans="1:9">
      <c r="A2818" s="78"/>
      <c r="B2818" s="79"/>
      <c r="C2818" s="79"/>
      <c r="D2818" s="79"/>
      <c r="E2818" s="79"/>
      <c r="F2818" s="79"/>
      <c r="G2818" s="79"/>
      <c r="H2818" s="79"/>
      <c r="I2818" s="80"/>
    </row>
    <row r="2819" spans="1:9">
      <c r="A2819" s="78"/>
      <c r="B2819" s="79"/>
      <c r="C2819" s="79"/>
      <c r="D2819" s="79"/>
      <c r="E2819" s="79"/>
      <c r="F2819" s="79"/>
      <c r="G2819" s="79"/>
      <c r="H2819" s="79"/>
      <c r="I2819" s="80"/>
    </row>
    <row r="2820" spans="1:9">
      <c r="A2820" s="78"/>
      <c r="B2820" s="79"/>
      <c r="C2820" s="79"/>
      <c r="D2820" s="79"/>
      <c r="E2820" s="79"/>
      <c r="F2820" s="79"/>
      <c r="G2820" s="79"/>
      <c r="H2820" s="79"/>
      <c r="I2820" s="80"/>
    </row>
    <row r="2821" spans="1:9">
      <c r="A2821" s="78"/>
      <c r="B2821" s="79"/>
      <c r="C2821" s="79"/>
      <c r="D2821" s="79"/>
      <c r="E2821" s="79"/>
      <c r="F2821" s="79"/>
      <c r="G2821" s="79"/>
      <c r="H2821" s="79"/>
      <c r="I2821" s="80"/>
    </row>
    <row r="2822" spans="1:9">
      <c r="A2822" s="78"/>
      <c r="B2822" s="79"/>
      <c r="C2822" s="79"/>
      <c r="D2822" s="79"/>
      <c r="E2822" s="79"/>
      <c r="F2822" s="79"/>
      <c r="G2822" s="79"/>
      <c r="H2822" s="79"/>
      <c r="I2822" s="80"/>
    </row>
    <row r="2823" spans="1:9">
      <c r="A2823" s="78"/>
      <c r="B2823" s="79"/>
      <c r="C2823" s="79"/>
      <c r="D2823" s="79"/>
      <c r="E2823" s="79"/>
      <c r="F2823" s="79"/>
      <c r="G2823" s="79"/>
      <c r="H2823" s="79"/>
      <c r="I2823" s="80"/>
    </row>
    <row r="2824" spans="1:9">
      <c r="A2824" s="78"/>
      <c r="B2824" s="79"/>
      <c r="C2824" s="79"/>
      <c r="D2824" s="79"/>
      <c r="E2824" s="79"/>
      <c r="F2824" s="79"/>
      <c r="G2824" s="79"/>
      <c r="H2824" s="79"/>
      <c r="I2824" s="80"/>
    </row>
    <row r="2825" spans="1:9">
      <c r="A2825" s="78"/>
      <c r="B2825" s="79"/>
      <c r="C2825" s="79"/>
      <c r="D2825" s="79"/>
      <c r="E2825" s="79"/>
      <c r="F2825" s="79"/>
      <c r="G2825" s="79"/>
      <c r="H2825" s="79"/>
      <c r="I2825" s="80"/>
    </row>
    <row r="2826" spans="1:9">
      <c r="A2826" s="78"/>
      <c r="B2826" s="79"/>
      <c r="C2826" s="79"/>
      <c r="D2826" s="79"/>
      <c r="E2826" s="79"/>
      <c r="F2826" s="79"/>
      <c r="G2826" s="79"/>
      <c r="H2826" s="79"/>
      <c r="I2826" s="80"/>
    </row>
    <row r="2827" spans="1:9">
      <c r="A2827" s="78"/>
      <c r="B2827" s="79"/>
      <c r="C2827" s="79"/>
      <c r="D2827" s="79"/>
      <c r="E2827" s="79"/>
      <c r="F2827" s="79"/>
      <c r="G2827" s="79"/>
      <c r="H2827" s="79"/>
      <c r="I2827" s="80"/>
    </row>
    <row r="2828" spans="1:9">
      <c r="A2828" s="78"/>
      <c r="B2828" s="79"/>
      <c r="C2828" s="79"/>
      <c r="D2828" s="79"/>
      <c r="E2828" s="79"/>
      <c r="F2828" s="79"/>
      <c r="G2828" s="79"/>
      <c r="H2828" s="79"/>
      <c r="I2828" s="80"/>
    </row>
    <row r="2829" spans="1:9">
      <c r="A2829" s="78"/>
      <c r="B2829" s="79"/>
      <c r="C2829" s="79"/>
      <c r="D2829" s="79"/>
      <c r="E2829" s="79"/>
      <c r="F2829" s="79"/>
      <c r="G2829" s="79"/>
      <c r="H2829" s="79"/>
      <c r="I2829" s="80"/>
    </row>
    <row r="2830" spans="1:9">
      <c r="A2830" s="78"/>
      <c r="B2830" s="79"/>
      <c r="C2830" s="79"/>
      <c r="D2830" s="79"/>
      <c r="E2830" s="79"/>
      <c r="F2830" s="79"/>
      <c r="G2830" s="79"/>
      <c r="H2830" s="79"/>
      <c r="I2830" s="80"/>
    </row>
    <row r="2831" spans="1:9">
      <c r="A2831" s="78"/>
      <c r="B2831" s="79"/>
      <c r="C2831" s="79"/>
      <c r="D2831" s="79"/>
      <c r="E2831" s="79"/>
      <c r="F2831" s="79"/>
      <c r="G2831" s="79"/>
      <c r="H2831" s="79"/>
      <c r="I2831" s="80"/>
    </row>
    <row r="2832" spans="1:9">
      <c r="A2832" s="78"/>
      <c r="B2832" s="79"/>
      <c r="C2832" s="79"/>
      <c r="D2832" s="79"/>
      <c r="E2832" s="79"/>
      <c r="F2832" s="79"/>
      <c r="G2832" s="79"/>
      <c r="H2832" s="79"/>
      <c r="I2832" s="80"/>
    </row>
    <row r="2833" spans="1:9">
      <c r="A2833" s="78"/>
      <c r="B2833" s="79"/>
      <c r="C2833" s="79"/>
      <c r="D2833" s="79"/>
      <c r="E2833" s="79"/>
      <c r="F2833" s="79"/>
      <c r="G2833" s="79"/>
      <c r="H2833" s="79"/>
      <c r="I2833" s="80"/>
    </row>
    <row r="2834" spans="1:9">
      <c r="A2834" s="78"/>
      <c r="B2834" s="79"/>
      <c r="C2834" s="79"/>
      <c r="D2834" s="79"/>
      <c r="E2834" s="79"/>
      <c r="F2834" s="79"/>
      <c r="G2834" s="79"/>
      <c r="H2834" s="79"/>
      <c r="I2834" s="80"/>
    </row>
    <row r="2835" spans="1:9">
      <c r="A2835" s="78"/>
      <c r="B2835" s="79"/>
      <c r="C2835" s="79"/>
      <c r="D2835" s="79"/>
      <c r="E2835" s="79"/>
      <c r="F2835" s="79"/>
      <c r="G2835" s="79"/>
      <c r="H2835" s="79"/>
      <c r="I2835" s="80"/>
    </row>
    <row r="2836" spans="1:9">
      <c r="A2836" s="78"/>
      <c r="B2836" s="79"/>
      <c r="C2836" s="79"/>
      <c r="D2836" s="79"/>
      <c r="E2836" s="79"/>
      <c r="F2836" s="79"/>
      <c r="G2836" s="79"/>
      <c r="H2836" s="79"/>
      <c r="I2836" s="80"/>
    </row>
    <row r="2837" spans="1:9">
      <c r="A2837" s="78"/>
      <c r="B2837" s="79"/>
      <c r="C2837" s="79"/>
      <c r="D2837" s="79"/>
      <c r="E2837" s="79"/>
      <c r="F2837" s="79"/>
      <c r="G2837" s="79"/>
      <c r="H2837" s="79"/>
      <c r="I2837" s="80"/>
    </row>
    <row r="2838" spans="1:9">
      <c r="A2838" s="78"/>
      <c r="B2838" s="79"/>
      <c r="C2838" s="79"/>
      <c r="D2838" s="79"/>
      <c r="E2838" s="79"/>
      <c r="F2838" s="79"/>
      <c r="G2838" s="79"/>
      <c r="H2838" s="79"/>
      <c r="I2838" s="80"/>
    </row>
    <row r="2839" spans="1:9">
      <c r="A2839" s="78"/>
      <c r="B2839" s="79"/>
      <c r="C2839" s="79"/>
      <c r="D2839" s="79"/>
      <c r="E2839" s="79"/>
      <c r="F2839" s="79"/>
      <c r="G2839" s="79"/>
      <c r="H2839" s="79"/>
      <c r="I2839" s="80"/>
    </row>
    <row r="2840" spans="1:9">
      <c r="A2840" s="78"/>
      <c r="B2840" s="79"/>
      <c r="C2840" s="79"/>
      <c r="D2840" s="79"/>
      <c r="E2840" s="79"/>
      <c r="F2840" s="79"/>
      <c r="G2840" s="79"/>
      <c r="H2840" s="79"/>
      <c r="I2840" s="80"/>
    </row>
    <row r="2841" spans="1:9">
      <c r="A2841" s="78"/>
      <c r="B2841" s="79"/>
      <c r="C2841" s="79"/>
      <c r="D2841" s="79"/>
      <c r="E2841" s="79"/>
      <c r="F2841" s="79"/>
      <c r="G2841" s="79"/>
      <c r="H2841" s="79"/>
      <c r="I2841" s="80"/>
    </row>
    <row r="2842" spans="1:9">
      <c r="A2842" s="78"/>
      <c r="B2842" s="79"/>
      <c r="C2842" s="79"/>
      <c r="D2842" s="79"/>
      <c r="E2842" s="79"/>
      <c r="F2842" s="79"/>
      <c r="G2842" s="79"/>
      <c r="H2842" s="79"/>
      <c r="I2842" s="80"/>
    </row>
    <row r="2843" spans="1:9">
      <c r="A2843" s="78"/>
      <c r="B2843" s="79"/>
      <c r="C2843" s="79"/>
      <c r="D2843" s="79"/>
      <c r="E2843" s="79"/>
      <c r="F2843" s="79"/>
      <c r="G2843" s="79"/>
      <c r="H2843" s="79"/>
      <c r="I2843" s="80"/>
    </row>
    <row r="2844" spans="1:9">
      <c r="A2844" s="78"/>
      <c r="B2844" s="79"/>
      <c r="C2844" s="79"/>
      <c r="D2844" s="79"/>
      <c r="E2844" s="79"/>
      <c r="F2844" s="79"/>
      <c r="G2844" s="79"/>
      <c r="H2844" s="79"/>
      <c r="I2844" s="80"/>
    </row>
    <row r="2845" spans="1:9">
      <c r="A2845" s="78"/>
      <c r="B2845" s="79"/>
      <c r="C2845" s="79"/>
      <c r="D2845" s="79"/>
      <c r="E2845" s="79"/>
      <c r="F2845" s="79"/>
      <c r="G2845" s="79"/>
      <c r="H2845" s="79"/>
      <c r="I2845" s="80"/>
    </row>
    <row r="2846" spans="1:9">
      <c r="A2846" s="78"/>
      <c r="B2846" s="79"/>
      <c r="C2846" s="79"/>
      <c r="D2846" s="79"/>
      <c r="E2846" s="79"/>
      <c r="F2846" s="79"/>
      <c r="G2846" s="79"/>
      <c r="H2846" s="79"/>
      <c r="I2846" s="80"/>
    </row>
    <row r="2847" spans="1:9">
      <c r="A2847" s="78"/>
      <c r="B2847" s="79"/>
      <c r="C2847" s="79"/>
      <c r="D2847" s="79"/>
      <c r="E2847" s="79"/>
      <c r="F2847" s="79"/>
      <c r="G2847" s="79"/>
      <c r="H2847" s="79"/>
      <c r="I2847" s="80"/>
    </row>
    <row r="2848" spans="1:9">
      <c r="A2848" s="78"/>
      <c r="B2848" s="79"/>
      <c r="C2848" s="79"/>
      <c r="D2848" s="79"/>
      <c r="E2848" s="79"/>
      <c r="F2848" s="79"/>
      <c r="G2848" s="79"/>
      <c r="H2848" s="79"/>
      <c r="I2848" s="80"/>
    </row>
    <row r="2849" spans="1:9">
      <c r="A2849" s="78"/>
      <c r="B2849" s="79"/>
      <c r="C2849" s="79"/>
      <c r="D2849" s="79"/>
      <c r="E2849" s="79"/>
      <c r="F2849" s="79"/>
      <c r="G2849" s="79"/>
      <c r="H2849" s="79"/>
      <c r="I2849" s="80"/>
    </row>
    <row r="2850" spans="1:9">
      <c r="A2850" s="78"/>
      <c r="B2850" s="79"/>
      <c r="C2850" s="79"/>
      <c r="D2850" s="79"/>
      <c r="E2850" s="79"/>
      <c r="F2850" s="79"/>
      <c r="G2850" s="79"/>
      <c r="H2850" s="79"/>
      <c r="I2850" s="80"/>
    </row>
    <row r="2851" spans="1:9">
      <c r="A2851" s="78"/>
      <c r="B2851" s="79"/>
      <c r="C2851" s="79"/>
      <c r="D2851" s="79"/>
      <c r="E2851" s="79"/>
      <c r="F2851" s="79"/>
      <c r="G2851" s="79"/>
      <c r="H2851" s="79"/>
      <c r="I2851" s="80"/>
    </row>
    <row r="2852" spans="1:9">
      <c r="A2852" s="78"/>
      <c r="B2852" s="79"/>
      <c r="C2852" s="79"/>
      <c r="D2852" s="79"/>
      <c r="E2852" s="79"/>
      <c r="F2852" s="79"/>
      <c r="G2852" s="79"/>
      <c r="H2852" s="79"/>
      <c r="I2852" s="80"/>
    </row>
    <row r="2853" spans="1:9">
      <c r="A2853" s="78"/>
      <c r="B2853" s="79"/>
      <c r="C2853" s="79"/>
      <c r="D2853" s="79"/>
      <c r="E2853" s="79"/>
      <c r="F2853" s="79"/>
      <c r="G2853" s="79"/>
      <c r="H2853" s="79"/>
      <c r="I2853" s="80"/>
    </row>
    <row r="2854" spans="1:9">
      <c r="A2854" s="78"/>
      <c r="B2854" s="79"/>
      <c r="C2854" s="79"/>
      <c r="D2854" s="79"/>
      <c r="E2854" s="79"/>
      <c r="F2854" s="79"/>
      <c r="G2854" s="79"/>
      <c r="H2854" s="79"/>
      <c r="I2854" s="80"/>
    </row>
    <row r="2855" spans="1:9">
      <c r="A2855" s="78"/>
      <c r="B2855" s="79"/>
      <c r="C2855" s="79"/>
      <c r="D2855" s="79"/>
      <c r="E2855" s="79"/>
      <c r="F2855" s="79"/>
      <c r="G2855" s="79"/>
      <c r="H2855" s="79"/>
      <c r="I2855" s="80"/>
    </row>
    <row r="2856" spans="1:9">
      <c r="A2856" s="78"/>
      <c r="B2856" s="79"/>
      <c r="C2856" s="79"/>
      <c r="D2856" s="79"/>
      <c r="E2856" s="79"/>
      <c r="F2856" s="79"/>
      <c r="G2856" s="79"/>
      <c r="H2856" s="79"/>
      <c r="I2856" s="80"/>
    </row>
    <row r="2857" spans="1:9">
      <c r="A2857" s="78"/>
      <c r="B2857" s="79"/>
      <c r="C2857" s="79"/>
      <c r="D2857" s="79"/>
      <c r="E2857" s="79"/>
      <c r="F2857" s="79"/>
      <c r="G2857" s="79"/>
      <c r="H2857" s="79"/>
      <c r="I2857" s="80"/>
    </row>
    <row r="2858" spans="1:9">
      <c r="A2858" s="78"/>
      <c r="B2858" s="79"/>
      <c r="C2858" s="79"/>
      <c r="D2858" s="79"/>
      <c r="E2858" s="79"/>
      <c r="F2858" s="79"/>
      <c r="G2858" s="79"/>
      <c r="H2858" s="79"/>
      <c r="I2858" s="80"/>
    </row>
    <row r="2859" spans="1:9">
      <c r="A2859" s="78"/>
      <c r="B2859" s="79"/>
      <c r="C2859" s="79"/>
      <c r="D2859" s="79"/>
      <c r="E2859" s="79"/>
      <c r="F2859" s="79"/>
      <c r="G2859" s="79"/>
      <c r="H2859" s="79"/>
      <c r="I2859" s="80"/>
    </row>
    <row r="2860" spans="1:9">
      <c r="A2860" s="78"/>
      <c r="B2860" s="79"/>
      <c r="C2860" s="79"/>
      <c r="D2860" s="79"/>
      <c r="E2860" s="79"/>
      <c r="F2860" s="79"/>
      <c r="G2860" s="79"/>
      <c r="H2860" s="79"/>
      <c r="I2860" s="80"/>
    </row>
    <row r="2861" spans="1:9">
      <c r="A2861" s="78"/>
      <c r="B2861" s="79"/>
      <c r="C2861" s="79"/>
      <c r="D2861" s="79"/>
      <c r="E2861" s="79"/>
      <c r="F2861" s="79"/>
      <c r="G2861" s="79"/>
      <c r="H2861" s="79"/>
      <c r="I2861" s="80"/>
    </row>
    <row r="2862" spans="1:9">
      <c r="A2862" s="78"/>
      <c r="B2862" s="79"/>
      <c r="C2862" s="79"/>
      <c r="D2862" s="79"/>
      <c r="E2862" s="79"/>
      <c r="F2862" s="79"/>
      <c r="G2862" s="79"/>
      <c r="H2862" s="79"/>
      <c r="I2862" s="80"/>
    </row>
    <row r="2863" spans="1:9">
      <c r="A2863" s="78"/>
      <c r="B2863" s="79"/>
      <c r="C2863" s="79"/>
      <c r="D2863" s="79"/>
      <c r="E2863" s="79"/>
      <c r="F2863" s="79"/>
      <c r="G2863" s="79"/>
      <c r="H2863" s="79"/>
      <c r="I2863" s="80"/>
    </row>
    <row r="2864" spans="1:9">
      <c r="A2864" s="78"/>
      <c r="B2864" s="79"/>
      <c r="C2864" s="79"/>
      <c r="D2864" s="79"/>
      <c r="E2864" s="79"/>
      <c r="F2864" s="79"/>
      <c r="G2864" s="79"/>
      <c r="H2864" s="79"/>
      <c r="I2864" s="80"/>
    </row>
    <row r="2865" spans="1:9">
      <c r="A2865" s="78"/>
      <c r="B2865" s="79"/>
      <c r="C2865" s="79"/>
      <c r="D2865" s="79"/>
      <c r="E2865" s="79"/>
      <c r="F2865" s="79"/>
      <c r="G2865" s="79"/>
      <c r="H2865" s="79"/>
      <c r="I2865" s="80"/>
    </row>
    <row r="2866" spans="1:9">
      <c r="A2866" s="78"/>
      <c r="B2866" s="79"/>
      <c r="C2866" s="79"/>
      <c r="D2866" s="79"/>
      <c r="E2866" s="79"/>
      <c r="F2866" s="79"/>
      <c r="G2866" s="79"/>
      <c r="H2866" s="79"/>
      <c r="I2866" s="80"/>
    </row>
    <row r="2867" spans="1:9">
      <c r="A2867" s="78"/>
      <c r="B2867" s="79"/>
      <c r="C2867" s="79"/>
      <c r="D2867" s="79"/>
      <c r="E2867" s="79"/>
      <c r="F2867" s="79"/>
      <c r="G2867" s="79"/>
      <c r="H2867" s="79"/>
      <c r="I2867" s="80"/>
    </row>
    <row r="2868" spans="1:9">
      <c r="A2868" s="78"/>
      <c r="B2868" s="79"/>
      <c r="C2868" s="79"/>
      <c r="D2868" s="79"/>
      <c r="E2868" s="79"/>
      <c r="F2868" s="79"/>
      <c r="G2868" s="79"/>
      <c r="H2868" s="79"/>
      <c r="I2868" s="80"/>
    </row>
    <row r="2869" spans="1:9">
      <c r="A2869" s="78"/>
      <c r="B2869" s="79"/>
      <c r="C2869" s="79"/>
      <c r="D2869" s="79"/>
      <c r="E2869" s="79"/>
      <c r="F2869" s="79"/>
      <c r="G2869" s="79"/>
      <c r="H2869" s="79"/>
      <c r="I2869" s="80"/>
    </row>
    <row r="2870" spans="1:9">
      <c r="A2870" s="78"/>
      <c r="B2870" s="79"/>
      <c r="C2870" s="79"/>
      <c r="D2870" s="79"/>
      <c r="E2870" s="79"/>
      <c r="F2870" s="79"/>
      <c r="G2870" s="79"/>
      <c r="H2870" s="79"/>
      <c r="I2870" s="80"/>
    </row>
    <row r="2871" spans="1:9">
      <c r="A2871" s="78"/>
      <c r="B2871" s="79"/>
      <c r="C2871" s="79"/>
      <c r="D2871" s="79"/>
      <c r="E2871" s="79"/>
      <c r="F2871" s="79"/>
      <c r="G2871" s="79"/>
      <c r="H2871" s="79"/>
      <c r="I2871" s="80"/>
    </row>
    <row r="2872" spans="1:9">
      <c r="A2872" s="78"/>
      <c r="B2872" s="79"/>
      <c r="C2872" s="79"/>
      <c r="D2872" s="79"/>
      <c r="E2872" s="79"/>
      <c r="F2872" s="79"/>
      <c r="G2872" s="79"/>
      <c r="H2872" s="79"/>
      <c r="I2872" s="80"/>
    </row>
    <row r="2873" spans="1:9">
      <c r="A2873" s="78"/>
      <c r="B2873" s="79"/>
      <c r="C2873" s="79"/>
      <c r="D2873" s="79"/>
      <c r="E2873" s="79"/>
      <c r="F2873" s="79"/>
      <c r="G2873" s="79"/>
      <c r="H2873" s="79"/>
      <c r="I2873" s="80"/>
    </row>
    <row r="2874" spans="1:9">
      <c r="A2874" s="78"/>
      <c r="B2874" s="79"/>
      <c r="C2874" s="79"/>
      <c r="D2874" s="79"/>
      <c r="E2874" s="79"/>
      <c r="F2874" s="79"/>
      <c r="G2874" s="79"/>
      <c r="H2874" s="79"/>
      <c r="I2874" s="80"/>
    </row>
    <row r="2875" spans="1:9">
      <c r="A2875" s="78"/>
      <c r="B2875" s="79"/>
      <c r="C2875" s="79"/>
      <c r="D2875" s="79"/>
      <c r="E2875" s="79"/>
      <c r="F2875" s="79"/>
      <c r="G2875" s="79"/>
      <c r="H2875" s="79"/>
      <c r="I2875" s="80"/>
    </row>
    <row r="2876" spans="1:9">
      <c r="A2876" s="78"/>
      <c r="B2876" s="79"/>
      <c r="C2876" s="79"/>
      <c r="D2876" s="79"/>
      <c r="E2876" s="79"/>
      <c r="F2876" s="79"/>
      <c r="G2876" s="79"/>
      <c r="H2876" s="79"/>
      <c r="I2876" s="80"/>
    </row>
    <row r="2877" spans="1:9">
      <c r="A2877" s="78"/>
      <c r="B2877" s="79"/>
      <c r="C2877" s="79"/>
      <c r="D2877" s="79"/>
      <c r="E2877" s="79"/>
      <c r="F2877" s="79"/>
      <c r="G2877" s="79"/>
      <c r="H2877" s="79"/>
      <c r="I2877" s="80"/>
    </row>
    <row r="2878" spans="1:9">
      <c r="A2878" s="78"/>
      <c r="B2878" s="79"/>
      <c r="C2878" s="79"/>
      <c r="D2878" s="79"/>
      <c r="E2878" s="79"/>
      <c r="F2878" s="79"/>
      <c r="G2878" s="79"/>
      <c r="H2878" s="79"/>
      <c r="I2878" s="80"/>
    </row>
    <row r="2879" spans="1:9">
      <c r="A2879" s="78"/>
      <c r="B2879" s="79"/>
      <c r="C2879" s="79"/>
      <c r="D2879" s="79"/>
      <c r="E2879" s="79"/>
      <c r="F2879" s="79"/>
      <c r="G2879" s="79"/>
      <c r="H2879" s="79"/>
      <c r="I2879" s="80"/>
    </row>
    <row r="2880" spans="1:9">
      <c r="A2880" s="78"/>
      <c r="B2880" s="79"/>
      <c r="C2880" s="79"/>
      <c r="D2880" s="79"/>
      <c r="E2880" s="79"/>
      <c r="F2880" s="79"/>
      <c r="G2880" s="79"/>
      <c r="H2880" s="79"/>
      <c r="I2880" s="80"/>
    </row>
    <row r="2881" spans="1:9">
      <c r="A2881" s="78"/>
      <c r="B2881" s="79"/>
      <c r="C2881" s="79"/>
      <c r="D2881" s="79"/>
      <c r="E2881" s="79"/>
      <c r="F2881" s="79"/>
      <c r="G2881" s="79"/>
      <c r="H2881" s="79"/>
      <c r="I2881" s="80"/>
    </row>
    <row r="2882" spans="1:9">
      <c r="A2882" s="78"/>
      <c r="B2882" s="79"/>
      <c r="C2882" s="79"/>
      <c r="D2882" s="79"/>
      <c r="E2882" s="79"/>
      <c r="F2882" s="79"/>
      <c r="G2882" s="79"/>
      <c r="H2882" s="79"/>
      <c r="I2882" s="80"/>
    </row>
    <row r="2883" spans="1:9">
      <c r="A2883" s="78"/>
      <c r="B2883" s="79"/>
      <c r="C2883" s="79"/>
      <c r="D2883" s="79"/>
      <c r="E2883" s="79"/>
      <c r="F2883" s="79"/>
      <c r="G2883" s="79"/>
      <c r="H2883" s="79"/>
      <c r="I2883" s="80"/>
    </row>
    <row r="2884" spans="1:9">
      <c r="A2884" s="78"/>
      <c r="B2884" s="79"/>
      <c r="C2884" s="79"/>
      <c r="D2884" s="79"/>
      <c r="E2884" s="79"/>
      <c r="F2884" s="79"/>
      <c r="G2884" s="79"/>
      <c r="H2884" s="79"/>
      <c r="I2884" s="80"/>
    </row>
    <row r="2885" spans="1:9">
      <c r="A2885" s="78"/>
      <c r="B2885" s="79"/>
      <c r="C2885" s="79"/>
      <c r="D2885" s="79"/>
      <c r="E2885" s="79"/>
      <c r="F2885" s="79"/>
      <c r="G2885" s="79"/>
      <c r="H2885" s="79"/>
      <c r="I2885" s="80"/>
    </row>
    <row r="2886" spans="1:9">
      <c r="A2886" s="78"/>
      <c r="B2886" s="79"/>
      <c r="C2886" s="79"/>
      <c r="D2886" s="79"/>
      <c r="E2886" s="79"/>
      <c r="F2886" s="79"/>
      <c r="G2886" s="79"/>
      <c r="H2886" s="79"/>
      <c r="I2886" s="80"/>
    </row>
    <row r="2887" spans="1:9">
      <c r="A2887" s="78"/>
      <c r="B2887" s="79"/>
      <c r="C2887" s="79"/>
      <c r="D2887" s="79"/>
      <c r="E2887" s="79"/>
      <c r="F2887" s="79"/>
      <c r="G2887" s="79"/>
      <c r="H2887" s="79"/>
      <c r="I2887" s="80"/>
    </row>
    <row r="2888" spans="1:9">
      <c r="A2888" s="78"/>
      <c r="B2888" s="79"/>
      <c r="C2888" s="79"/>
      <c r="D2888" s="79"/>
      <c r="E2888" s="79"/>
      <c r="F2888" s="79"/>
      <c r="G2888" s="79"/>
      <c r="H2888" s="79"/>
      <c r="I2888" s="80"/>
    </row>
    <row r="2889" spans="1:9">
      <c r="A2889" s="78"/>
      <c r="B2889" s="79"/>
      <c r="C2889" s="79"/>
      <c r="D2889" s="79"/>
      <c r="E2889" s="79"/>
      <c r="F2889" s="79"/>
      <c r="G2889" s="79"/>
      <c r="H2889" s="79"/>
      <c r="I2889" s="80"/>
    </row>
    <row r="2890" spans="1:9">
      <c r="A2890" s="78"/>
      <c r="B2890" s="79"/>
      <c r="C2890" s="79"/>
      <c r="D2890" s="79"/>
      <c r="E2890" s="79"/>
      <c r="F2890" s="79"/>
      <c r="G2890" s="79"/>
      <c r="H2890" s="79"/>
      <c r="I2890" s="80"/>
    </row>
    <row r="2891" spans="1:9">
      <c r="A2891" s="78"/>
      <c r="B2891" s="79"/>
      <c r="C2891" s="79"/>
      <c r="D2891" s="79"/>
      <c r="E2891" s="79"/>
      <c r="F2891" s="79"/>
      <c r="G2891" s="79"/>
      <c r="H2891" s="79"/>
      <c r="I2891" s="80"/>
    </row>
    <row r="2892" spans="1:9">
      <c r="A2892" s="78"/>
      <c r="B2892" s="79"/>
      <c r="C2892" s="79"/>
      <c r="D2892" s="79"/>
      <c r="E2892" s="79"/>
      <c r="F2892" s="79"/>
      <c r="G2892" s="79"/>
      <c r="H2892" s="79"/>
      <c r="I2892" s="80"/>
    </row>
    <row r="2893" spans="1:9">
      <c r="A2893" s="78"/>
      <c r="B2893" s="79"/>
      <c r="C2893" s="79"/>
      <c r="D2893" s="79"/>
      <c r="E2893" s="79"/>
      <c r="F2893" s="79"/>
      <c r="G2893" s="79"/>
      <c r="H2893" s="79"/>
      <c r="I2893" s="80"/>
    </row>
    <row r="2894" spans="1:9">
      <c r="A2894" s="78"/>
      <c r="B2894" s="79"/>
      <c r="C2894" s="79"/>
      <c r="D2894" s="79"/>
      <c r="E2894" s="79"/>
      <c r="F2894" s="79"/>
      <c r="G2894" s="79"/>
      <c r="H2894" s="79"/>
      <c r="I2894" s="80"/>
    </row>
    <row r="2895" spans="1:9">
      <c r="A2895" s="78"/>
      <c r="B2895" s="79"/>
      <c r="C2895" s="79"/>
      <c r="D2895" s="79"/>
      <c r="E2895" s="79"/>
      <c r="F2895" s="79"/>
      <c r="G2895" s="79"/>
      <c r="H2895" s="79"/>
      <c r="I2895" s="80"/>
    </row>
    <row r="2896" spans="1:9">
      <c r="A2896" s="78"/>
      <c r="B2896" s="79"/>
      <c r="C2896" s="79"/>
      <c r="D2896" s="79"/>
      <c r="E2896" s="79"/>
      <c r="F2896" s="79"/>
      <c r="G2896" s="79"/>
      <c r="H2896" s="79"/>
      <c r="I2896" s="80"/>
    </row>
    <row r="2897" spans="1:9">
      <c r="A2897" s="78"/>
      <c r="B2897" s="79"/>
      <c r="C2897" s="79"/>
      <c r="D2897" s="79"/>
      <c r="E2897" s="79"/>
      <c r="F2897" s="79"/>
      <c r="G2897" s="79"/>
      <c r="H2897" s="79"/>
      <c r="I2897" s="80"/>
    </row>
    <row r="2898" spans="1:9">
      <c r="A2898" s="78"/>
      <c r="B2898" s="79"/>
      <c r="C2898" s="79"/>
      <c r="D2898" s="79"/>
      <c r="E2898" s="79"/>
      <c r="F2898" s="79"/>
      <c r="G2898" s="79"/>
      <c r="H2898" s="79"/>
      <c r="I2898" s="80"/>
    </row>
    <row r="2899" spans="1:9">
      <c r="A2899" s="78"/>
      <c r="B2899" s="79"/>
      <c r="C2899" s="79"/>
      <c r="D2899" s="79"/>
      <c r="E2899" s="79"/>
      <c r="F2899" s="79"/>
      <c r="G2899" s="79"/>
      <c r="H2899" s="79"/>
      <c r="I2899" s="80"/>
    </row>
    <row r="2900" spans="1:9">
      <c r="A2900" s="78"/>
      <c r="B2900" s="79"/>
      <c r="C2900" s="79"/>
      <c r="D2900" s="79"/>
      <c r="E2900" s="79"/>
      <c r="F2900" s="79"/>
      <c r="G2900" s="79"/>
      <c r="H2900" s="79"/>
      <c r="I2900" s="80"/>
    </row>
    <row r="2901" spans="1:9">
      <c r="A2901" s="78"/>
      <c r="B2901" s="79"/>
      <c r="C2901" s="79"/>
      <c r="D2901" s="79"/>
      <c r="E2901" s="79"/>
      <c r="F2901" s="79"/>
      <c r="G2901" s="79"/>
      <c r="H2901" s="79"/>
      <c r="I2901" s="80"/>
    </row>
    <row r="2902" spans="1:9">
      <c r="A2902" s="78"/>
      <c r="B2902" s="79"/>
      <c r="C2902" s="79"/>
      <c r="D2902" s="79"/>
      <c r="E2902" s="79"/>
      <c r="F2902" s="79"/>
      <c r="G2902" s="79"/>
      <c r="H2902" s="79"/>
      <c r="I2902" s="80"/>
    </row>
    <row r="2903" spans="1:9">
      <c r="A2903" s="78"/>
      <c r="B2903" s="79"/>
      <c r="C2903" s="79"/>
      <c r="D2903" s="79"/>
      <c r="E2903" s="79"/>
      <c r="F2903" s="79"/>
      <c r="G2903" s="79"/>
      <c r="H2903" s="79"/>
      <c r="I2903" s="80"/>
    </row>
    <row r="2904" spans="1:9">
      <c r="A2904" s="78"/>
      <c r="B2904" s="79"/>
      <c r="C2904" s="79"/>
      <c r="D2904" s="79"/>
      <c r="E2904" s="79"/>
      <c r="F2904" s="79"/>
      <c r="G2904" s="79"/>
      <c r="H2904" s="79"/>
      <c r="I2904" s="80"/>
    </row>
    <row r="2905" spans="1:9">
      <c r="A2905" s="78"/>
      <c r="B2905" s="79"/>
      <c r="C2905" s="79"/>
      <c r="D2905" s="79"/>
      <c r="E2905" s="79"/>
      <c r="F2905" s="79"/>
      <c r="G2905" s="79"/>
      <c r="H2905" s="79"/>
      <c r="I2905" s="80"/>
    </row>
    <row r="2906" spans="1:9">
      <c r="A2906" s="78"/>
      <c r="B2906" s="79"/>
      <c r="C2906" s="79"/>
      <c r="D2906" s="79"/>
      <c r="E2906" s="79"/>
      <c r="F2906" s="79"/>
      <c r="G2906" s="79"/>
      <c r="H2906" s="79"/>
      <c r="I2906" s="80"/>
    </row>
    <row r="2907" spans="1:9">
      <c r="A2907" s="78"/>
      <c r="B2907" s="79"/>
      <c r="C2907" s="79"/>
      <c r="D2907" s="79"/>
      <c r="E2907" s="79"/>
      <c r="F2907" s="79"/>
      <c r="G2907" s="79"/>
      <c r="H2907" s="79"/>
      <c r="I2907" s="80"/>
    </row>
    <row r="2908" spans="1:9">
      <c r="A2908" s="78"/>
      <c r="B2908" s="79"/>
      <c r="C2908" s="79"/>
      <c r="D2908" s="79"/>
      <c r="E2908" s="79"/>
      <c r="F2908" s="79"/>
      <c r="G2908" s="79"/>
      <c r="H2908" s="79"/>
      <c r="I2908" s="80"/>
    </row>
    <row r="2909" spans="1:9">
      <c r="A2909" s="78"/>
      <c r="B2909" s="79"/>
      <c r="C2909" s="79"/>
      <c r="D2909" s="79"/>
      <c r="E2909" s="79"/>
      <c r="F2909" s="79"/>
      <c r="G2909" s="79"/>
      <c r="H2909" s="79"/>
      <c r="I2909" s="80"/>
    </row>
    <row r="2910" spans="1:9">
      <c r="A2910" s="78"/>
      <c r="B2910" s="79"/>
      <c r="C2910" s="79"/>
      <c r="D2910" s="79"/>
      <c r="E2910" s="79"/>
      <c r="F2910" s="79"/>
      <c r="G2910" s="79"/>
      <c r="H2910" s="79"/>
      <c r="I2910" s="80"/>
    </row>
    <row r="2911" spans="1:9">
      <c r="A2911" s="78"/>
      <c r="B2911" s="79"/>
      <c r="C2911" s="79"/>
      <c r="D2911" s="79"/>
      <c r="E2911" s="79"/>
      <c r="F2911" s="79"/>
      <c r="G2911" s="79"/>
      <c r="H2911" s="79"/>
      <c r="I2911" s="80"/>
    </row>
    <row r="2912" spans="1:9">
      <c r="A2912" s="78"/>
      <c r="B2912" s="79"/>
      <c r="C2912" s="79"/>
      <c r="D2912" s="79"/>
      <c r="E2912" s="79"/>
      <c r="F2912" s="79"/>
      <c r="G2912" s="79"/>
      <c r="H2912" s="79"/>
      <c r="I2912" s="80"/>
    </row>
    <row r="2913" spans="1:9">
      <c r="A2913" s="78"/>
      <c r="B2913" s="79"/>
      <c r="C2913" s="79"/>
      <c r="D2913" s="79"/>
      <c r="E2913" s="79"/>
      <c r="F2913" s="79"/>
      <c r="G2913" s="79"/>
      <c r="H2913" s="79"/>
      <c r="I2913" s="80"/>
    </row>
    <row r="2914" spans="1:9">
      <c r="A2914" s="78"/>
      <c r="B2914" s="79"/>
      <c r="C2914" s="79"/>
      <c r="D2914" s="79"/>
      <c r="E2914" s="79"/>
      <c r="F2914" s="79"/>
      <c r="G2914" s="79"/>
      <c r="H2914" s="79"/>
      <c r="I2914" s="80"/>
    </row>
    <row r="2915" spans="1:9">
      <c r="A2915" s="78"/>
      <c r="B2915" s="79"/>
      <c r="C2915" s="79"/>
      <c r="D2915" s="79"/>
      <c r="E2915" s="79"/>
      <c r="F2915" s="79"/>
      <c r="G2915" s="79"/>
      <c r="H2915" s="79"/>
      <c r="I2915" s="80"/>
    </row>
    <row r="2916" spans="1:9">
      <c r="A2916" s="78"/>
      <c r="B2916" s="79"/>
      <c r="C2916" s="79"/>
      <c r="D2916" s="79"/>
      <c r="E2916" s="79"/>
      <c r="F2916" s="79"/>
      <c r="G2916" s="79"/>
      <c r="H2916" s="79"/>
      <c r="I2916" s="80"/>
    </row>
    <row r="2917" spans="1:9">
      <c r="A2917" s="78"/>
      <c r="B2917" s="79"/>
      <c r="C2917" s="79"/>
      <c r="D2917" s="79"/>
      <c r="E2917" s="79"/>
      <c r="F2917" s="79"/>
      <c r="G2917" s="79"/>
      <c r="H2917" s="79"/>
      <c r="I2917" s="80"/>
    </row>
    <row r="2918" spans="1:9">
      <c r="A2918" s="78"/>
      <c r="B2918" s="79"/>
      <c r="C2918" s="79"/>
      <c r="D2918" s="79"/>
      <c r="E2918" s="79"/>
      <c r="F2918" s="79"/>
      <c r="G2918" s="79"/>
      <c r="H2918" s="79"/>
      <c r="I2918" s="80"/>
    </row>
    <row r="2919" spans="1:9">
      <c r="A2919" s="78"/>
      <c r="B2919" s="79"/>
      <c r="C2919" s="79"/>
      <c r="D2919" s="79"/>
      <c r="E2919" s="79"/>
      <c r="F2919" s="79"/>
      <c r="G2919" s="79"/>
      <c r="H2919" s="79"/>
      <c r="I2919" s="80"/>
    </row>
    <row r="2920" spans="1:9">
      <c r="A2920" s="78"/>
      <c r="B2920" s="79"/>
      <c r="C2920" s="79"/>
      <c r="D2920" s="79"/>
      <c r="E2920" s="79"/>
      <c r="F2920" s="79"/>
      <c r="G2920" s="79"/>
      <c r="H2920" s="79"/>
      <c r="I2920" s="80"/>
    </row>
    <row r="2921" spans="1:9">
      <c r="A2921" s="78"/>
      <c r="B2921" s="79"/>
      <c r="C2921" s="79"/>
      <c r="D2921" s="79"/>
      <c r="E2921" s="79"/>
      <c r="F2921" s="79"/>
      <c r="G2921" s="79"/>
      <c r="H2921" s="79"/>
      <c r="I2921" s="80"/>
    </row>
    <row r="2922" spans="1:9">
      <c r="A2922" s="78"/>
      <c r="B2922" s="79"/>
      <c r="C2922" s="79"/>
      <c r="D2922" s="79"/>
      <c r="E2922" s="79"/>
      <c r="F2922" s="79"/>
      <c r="G2922" s="79"/>
      <c r="H2922" s="79"/>
      <c r="I2922" s="80"/>
    </row>
    <row r="2923" spans="1:9">
      <c r="A2923" s="78"/>
      <c r="B2923" s="79"/>
      <c r="C2923" s="79"/>
      <c r="D2923" s="79"/>
      <c r="E2923" s="79"/>
      <c r="F2923" s="79"/>
      <c r="G2923" s="79"/>
      <c r="H2923" s="79"/>
      <c r="I2923" s="80"/>
    </row>
    <row r="2924" spans="1:9">
      <c r="A2924" s="78"/>
      <c r="B2924" s="79"/>
      <c r="C2924" s="79"/>
      <c r="D2924" s="79"/>
      <c r="E2924" s="79"/>
      <c r="F2924" s="79"/>
      <c r="G2924" s="79"/>
      <c r="H2924" s="79"/>
      <c r="I2924" s="80"/>
    </row>
    <row r="2925" spans="1:9">
      <c r="A2925" s="78"/>
      <c r="B2925" s="79"/>
      <c r="C2925" s="79"/>
      <c r="D2925" s="79"/>
      <c r="E2925" s="79"/>
      <c r="F2925" s="79"/>
      <c r="G2925" s="79"/>
      <c r="H2925" s="79"/>
      <c r="I2925" s="80"/>
    </row>
    <row r="2926" spans="1:9">
      <c r="A2926" s="78"/>
      <c r="B2926" s="79"/>
      <c r="C2926" s="79"/>
      <c r="D2926" s="79"/>
      <c r="E2926" s="79"/>
      <c r="F2926" s="79"/>
      <c r="G2926" s="79"/>
      <c r="H2926" s="79"/>
      <c r="I2926" s="80"/>
    </row>
    <row r="2927" spans="1:9">
      <c r="A2927" s="78"/>
      <c r="B2927" s="79"/>
      <c r="C2927" s="79"/>
      <c r="D2927" s="79"/>
      <c r="E2927" s="79"/>
      <c r="F2927" s="79"/>
      <c r="G2927" s="79"/>
      <c r="H2927" s="79"/>
      <c r="I2927" s="80"/>
    </row>
    <row r="2928" spans="1:9">
      <c r="A2928" s="78"/>
      <c r="B2928" s="79"/>
      <c r="C2928" s="79"/>
      <c r="D2928" s="79"/>
      <c r="E2928" s="79"/>
      <c r="F2928" s="79"/>
      <c r="G2928" s="79"/>
      <c r="H2928" s="79"/>
      <c r="I2928" s="80"/>
    </row>
    <row r="2929" spans="1:9">
      <c r="A2929" s="78"/>
      <c r="B2929" s="79"/>
      <c r="C2929" s="79"/>
      <c r="D2929" s="79"/>
      <c r="E2929" s="79"/>
      <c r="F2929" s="79"/>
      <c r="G2929" s="79"/>
      <c r="H2929" s="79"/>
      <c r="I2929" s="80"/>
    </row>
    <row r="2930" spans="1:9">
      <c r="A2930" s="78"/>
      <c r="B2930" s="79"/>
      <c r="C2930" s="79"/>
      <c r="D2930" s="79"/>
      <c r="E2930" s="79"/>
      <c r="F2930" s="79"/>
      <c r="G2930" s="79"/>
      <c r="H2930" s="79"/>
      <c r="I2930" s="80"/>
    </row>
    <row r="2931" spans="1:9">
      <c r="A2931" s="78"/>
      <c r="B2931" s="79"/>
      <c r="C2931" s="79"/>
      <c r="D2931" s="79"/>
      <c r="E2931" s="79"/>
      <c r="F2931" s="79"/>
      <c r="G2931" s="79"/>
      <c r="H2931" s="79"/>
      <c r="I2931" s="80"/>
    </row>
    <row r="2932" spans="1:9">
      <c r="A2932" s="78"/>
      <c r="B2932" s="79"/>
      <c r="C2932" s="79"/>
      <c r="D2932" s="79"/>
      <c r="E2932" s="79"/>
      <c r="F2932" s="79"/>
      <c r="G2932" s="79"/>
      <c r="H2932" s="79"/>
      <c r="I2932" s="80"/>
    </row>
    <row r="2933" spans="1:9">
      <c r="A2933" s="78"/>
      <c r="B2933" s="79"/>
      <c r="C2933" s="79"/>
      <c r="D2933" s="79"/>
      <c r="E2933" s="79"/>
      <c r="F2933" s="79"/>
      <c r="G2933" s="79"/>
      <c r="H2933" s="79"/>
      <c r="I2933" s="80"/>
    </row>
    <row r="2934" spans="1:9">
      <c r="A2934" s="78"/>
      <c r="B2934" s="79"/>
      <c r="C2934" s="79"/>
      <c r="D2934" s="79"/>
      <c r="E2934" s="79"/>
      <c r="F2934" s="79"/>
      <c r="G2934" s="79"/>
      <c r="H2934" s="79"/>
      <c r="I2934" s="80"/>
    </row>
    <row r="2935" spans="1:9">
      <c r="A2935" s="78"/>
      <c r="B2935" s="79"/>
      <c r="C2935" s="79"/>
      <c r="D2935" s="79"/>
      <c r="E2935" s="79"/>
      <c r="F2935" s="79"/>
      <c r="G2935" s="79"/>
      <c r="H2935" s="79"/>
      <c r="I2935" s="80"/>
    </row>
    <row r="2936" spans="1:9">
      <c r="A2936" s="78"/>
      <c r="B2936" s="79"/>
      <c r="C2936" s="79"/>
      <c r="D2936" s="79"/>
      <c r="E2936" s="79"/>
      <c r="F2936" s="79"/>
      <c r="G2936" s="79"/>
      <c r="H2936" s="79"/>
      <c r="I2936" s="80"/>
    </row>
    <row r="2937" spans="1:9">
      <c r="A2937" s="78"/>
      <c r="B2937" s="79"/>
      <c r="C2937" s="79"/>
      <c r="D2937" s="79"/>
      <c r="E2937" s="79"/>
      <c r="F2937" s="79"/>
      <c r="G2937" s="79"/>
      <c r="H2937" s="79"/>
      <c r="I2937" s="80"/>
    </row>
    <row r="2938" spans="1:9">
      <c r="A2938" s="78"/>
      <c r="B2938" s="79"/>
      <c r="C2938" s="79"/>
      <c r="D2938" s="79"/>
      <c r="E2938" s="79"/>
      <c r="F2938" s="79"/>
      <c r="G2938" s="79"/>
      <c r="H2938" s="79"/>
      <c r="I2938" s="80"/>
    </row>
    <row r="2939" spans="1:9">
      <c r="A2939" s="78"/>
      <c r="B2939" s="79"/>
      <c r="C2939" s="79"/>
      <c r="D2939" s="79"/>
      <c r="E2939" s="79"/>
      <c r="F2939" s="79"/>
      <c r="G2939" s="79"/>
      <c r="H2939" s="79"/>
      <c r="I2939" s="80"/>
    </row>
    <row r="2940" spans="1:9">
      <c r="A2940" s="78"/>
      <c r="B2940" s="79"/>
      <c r="C2940" s="79"/>
      <c r="D2940" s="79"/>
      <c r="E2940" s="79"/>
      <c r="F2940" s="79"/>
      <c r="G2940" s="79"/>
      <c r="H2940" s="79"/>
      <c r="I2940" s="80"/>
    </row>
    <row r="2941" spans="1:9">
      <c r="A2941" s="78"/>
      <c r="B2941" s="79"/>
      <c r="C2941" s="79"/>
      <c r="D2941" s="79"/>
      <c r="E2941" s="79"/>
      <c r="F2941" s="79"/>
      <c r="G2941" s="79"/>
      <c r="H2941" s="79"/>
      <c r="I2941" s="80"/>
    </row>
    <row r="2942" spans="1:9">
      <c r="A2942" s="78"/>
      <c r="B2942" s="79"/>
      <c r="C2942" s="79"/>
      <c r="D2942" s="79"/>
      <c r="E2942" s="79"/>
      <c r="F2942" s="79"/>
      <c r="G2942" s="79"/>
      <c r="H2942" s="79"/>
      <c r="I2942" s="80"/>
    </row>
    <row r="2943" spans="1:9">
      <c r="A2943" s="78"/>
      <c r="B2943" s="79"/>
      <c r="C2943" s="79"/>
      <c r="D2943" s="79"/>
      <c r="E2943" s="79"/>
      <c r="F2943" s="79"/>
      <c r="G2943" s="79"/>
      <c r="H2943" s="79"/>
      <c r="I2943" s="80"/>
    </row>
    <row r="2944" spans="1:9">
      <c r="A2944" s="78"/>
      <c r="B2944" s="79"/>
      <c r="C2944" s="79"/>
      <c r="D2944" s="79"/>
      <c r="E2944" s="79"/>
      <c r="F2944" s="79"/>
      <c r="G2944" s="79"/>
      <c r="H2944" s="79"/>
      <c r="I2944" s="80"/>
    </row>
    <row r="2945" spans="1:9">
      <c r="A2945" s="78"/>
      <c r="B2945" s="79"/>
      <c r="C2945" s="79"/>
      <c r="D2945" s="79"/>
      <c r="E2945" s="79"/>
      <c r="F2945" s="79"/>
      <c r="G2945" s="79"/>
      <c r="H2945" s="79"/>
      <c r="I2945" s="80"/>
    </row>
    <row r="2946" spans="1:9">
      <c r="A2946" s="78"/>
      <c r="B2946" s="79"/>
      <c r="C2946" s="79"/>
      <c r="D2946" s="79"/>
      <c r="E2946" s="79"/>
      <c r="F2946" s="79"/>
      <c r="G2946" s="79"/>
      <c r="H2946" s="79"/>
      <c r="I2946" s="80"/>
    </row>
    <row r="2947" spans="1:9">
      <c r="A2947" s="78"/>
      <c r="B2947" s="79"/>
      <c r="C2947" s="79"/>
      <c r="D2947" s="79"/>
      <c r="E2947" s="79"/>
      <c r="F2947" s="79"/>
      <c r="G2947" s="79"/>
      <c r="H2947" s="79"/>
      <c r="I2947" s="80"/>
    </row>
    <row r="2948" spans="1:9">
      <c r="A2948" s="78"/>
      <c r="B2948" s="79"/>
      <c r="C2948" s="79"/>
      <c r="D2948" s="79"/>
      <c r="E2948" s="79"/>
      <c r="F2948" s="79"/>
      <c r="G2948" s="79"/>
      <c r="H2948" s="79"/>
      <c r="I2948" s="80"/>
    </row>
    <row r="2949" spans="1:9">
      <c r="A2949" s="78"/>
      <c r="B2949" s="79"/>
      <c r="C2949" s="79"/>
      <c r="D2949" s="79"/>
      <c r="E2949" s="79"/>
      <c r="F2949" s="79"/>
      <c r="G2949" s="79"/>
      <c r="H2949" s="79"/>
      <c r="I2949" s="80"/>
    </row>
    <row r="2950" spans="1:9">
      <c r="A2950" s="78"/>
      <c r="B2950" s="79"/>
      <c r="C2950" s="79"/>
      <c r="D2950" s="79"/>
      <c r="E2950" s="79"/>
      <c r="F2950" s="79"/>
      <c r="G2950" s="79"/>
      <c r="H2950" s="79"/>
      <c r="I2950" s="80"/>
    </row>
    <row r="2951" spans="1:9">
      <c r="A2951" s="78"/>
      <c r="B2951" s="79"/>
      <c r="C2951" s="79"/>
      <c r="D2951" s="79"/>
      <c r="E2951" s="79"/>
      <c r="F2951" s="79"/>
      <c r="G2951" s="79"/>
      <c r="H2951" s="79"/>
      <c r="I2951" s="80"/>
    </row>
    <row r="2952" spans="1:9">
      <c r="A2952" s="78"/>
      <c r="B2952" s="79"/>
      <c r="C2952" s="79"/>
      <c r="D2952" s="79"/>
      <c r="E2952" s="79"/>
      <c r="F2952" s="79"/>
      <c r="G2952" s="79"/>
      <c r="H2952" s="79"/>
      <c r="I2952" s="80"/>
    </row>
    <row r="2953" spans="1:9">
      <c r="A2953" s="78"/>
      <c r="B2953" s="79"/>
      <c r="C2953" s="79"/>
      <c r="D2953" s="79"/>
      <c r="E2953" s="79"/>
      <c r="F2953" s="79"/>
      <c r="G2953" s="79"/>
      <c r="H2953" s="79"/>
      <c r="I2953" s="80"/>
    </row>
    <row r="2954" spans="1:9">
      <c r="A2954" s="78"/>
      <c r="B2954" s="79"/>
      <c r="C2954" s="79"/>
      <c r="D2954" s="79"/>
      <c r="E2954" s="79"/>
      <c r="F2954" s="79"/>
      <c r="G2954" s="79"/>
      <c r="H2954" s="79"/>
      <c r="I2954" s="80"/>
    </row>
    <row r="2955" spans="1:9">
      <c r="A2955" s="78"/>
      <c r="B2955" s="79"/>
      <c r="C2955" s="79"/>
      <c r="D2955" s="79"/>
      <c r="E2955" s="79"/>
      <c r="F2955" s="79"/>
      <c r="G2955" s="79"/>
      <c r="H2955" s="79"/>
      <c r="I2955" s="80"/>
    </row>
    <row r="2956" spans="1:9">
      <c r="A2956" s="78"/>
      <c r="B2956" s="79"/>
      <c r="C2956" s="79"/>
      <c r="D2956" s="79"/>
      <c r="E2956" s="79"/>
      <c r="F2956" s="79"/>
      <c r="G2956" s="79"/>
      <c r="H2956" s="79"/>
      <c r="I2956" s="80"/>
    </row>
    <row r="2957" spans="1:9">
      <c r="A2957" s="78"/>
      <c r="B2957" s="79"/>
      <c r="C2957" s="79"/>
      <c r="D2957" s="79"/>
      <c r="E2957" s="79"/>
      <c r="F2957" s="79"/>
      <c r="G2957" s="79"/>
      <c r="H2957" s="79"/>
      <c r="I2957" s="80"/>
    </row>
    <row r="2958" spans="1:9">
      <c r="A2958" s="78"/>
      <c r="B2958" s="79"/>
      <c r="C2958" s="79"/>
      <c r="D2958" s="79"/>
      <c r="E2958" s="79"/>
      <c r="F2958" s="79"/>
      <c r="G2958" s="79"/>
      <c r="H2958" s="79"/>
      <c r="I2958" s="80"/>
    </row>
    <row r="2959" spans="1:9">
      <c r="A2959" s="78"/>
      <c r="B2959" s="79"/>
      <c r="C2959" s="79"/>
      <c r="D2959" s="79"/>
      <c r="E2959" s="79"/>
      <c r="F2959" s="79"/>
      <c r="G2959" s="79"/>
      <c r="H2959" s="79"/>
      <c r="I2959" s="80"/>
    </row>
    <row r="2960" spans="1:9">
      <c r="A2960" s="78"/>
      <c r="B2960" s="79"/>
      <c r="C2960" s="79"/>
      <c r="D2960" s="79"/>
      <c r="E2960" s="79"/>
      <c r="F2960" s="79"/>
      <c r="G2960" s="79"/>
      <c r="H2960" s="79"/>
      <c r="I2960" s="80"/>
    </row>
    <row r="2961" spans="1:9">
      <c r="A2961" s="78"/>
      <c r="B2961" s="79"/>
      <c r="C2961" s="79"/>
      <c r="D2961" s="79"/>
      <c r="E2961" s="79"/>
      <c r="F2961" s="79"/>
      <c r="G2961" s="79"/>
      <c r="H2961" s="79"/>
      <c r="I2961" s="80"/>
    </row>
    <row r="2962" spans="1:9">
      <c r="A2962" s="78"/>
      <c r="B2962" s="79"/>
      <c r="C2962" s="79"/>
      <c r="D2962" s="79"/>
      <c r="E2962" s="79"/>
      <c r="F2962" s="79"/>
      <c r="G2962" s="79"/>
      <c r="H2962" s="79"/>
      <c r="I2962" s="80"/>
    </row>
    <row r="2963" spans="1:9">
      <c r="A2963" s="78"/>
      <c r="B2963" s="79"/>
      <c r="C2963" s="79"/>
      <c r="D2963" s="79"/>
      <c r="E2963" s="79"/>
      <c r="F2963" s="79"/>
      <c r="G2963" s="79"/>
      <c r="H2963" s="79"/>
      <c r="I2963" s="80"/>
    </row>
    <row r="2964" spans="1:9">
      <c r="A2964" s="78"/>
      <c r="B2964" s="79"/>
      <c r="C2964" s="79"/>
      <c r="D2964" s="79"/>
      <c r="E2964" s="79"/>
      <c r="F2964" s="79"/>
      <c r="G2964" s="79"/>
      <c r="H2964" s="79"/>
      <c r="I2964" s="80"/>
    </row>
    <row r="2965" spans="1:9">
      <c r="A2965" s="78"/>
      <c r="B2965" s="79"/>
      <c r="C2965" s="79"/>
      <c r="D2965" s="79"/>
      <c r="E2965" s="79"/>
      <c r="F2965" s="79"/>
      <c r="G2965" s="79"/>
      <c r="H2965" s="79"/>
      <c r="I2965" s="80"/>
    </row>
    <row r="2966" spans="1:9">
      <c r="A2966" s="78"/>
      <c r="B2966" s="79"/>
      <c r="C2966" s="79"/>
      <c r="D2966" s="79"/>
      <c r="E2966" s="79"/>
      <c r="F2966" s="79"/>
      <c r="G2966" s="79"/>
      <c r="H2966" s="79"/>
      <c r="I2966" s="80"/>
    </row>
    <row r="2967" spans="1:9">
      <c r="A2967" s="78"/>
      <c r="B2967" s="79"/>
      <c r="C2967" s="79"/>
      <c r="D2967" s="79"/>
      <c r="E2967" s="79"/>
      <c r="F2967" s="79"/>
      <c r="G2967" s="79"/>
      <c r="H2967" s="79"/>
      <c r="I2967" s="80"/>
    </row>
    <row r="2968" spans="1:9">
      <c r="A2968" s="78"/>
      <c r="B2968" s="79"/>
      <c r="C2968" s="79"/>
      <c r="D2968" s="79"/>
      <c r="E2968" s="79"/>
      <c r="F2968" s="79"/>
      <c r="G2968" s="79"/>
      <c r="H2968" s="79"/>
      <c r="I2968" s="80"/>
    </row>
    <row r="2969" spans="1:9">
      <c r="A2969" s="78"/>
      <c r="B2969" s="79"/>
      <c r="C2969" s="79"/>
      <c r="D2969" s="79"/>
      <c r="E2969" s="79"/>
      <c r="F2969" s="79"/>
      <c r="G2969" s="79"/>
      <c r="H2969" s="79"/>
      <c r="I2969" s="80"/>
    </row>
    <row r="2970" spans="1:9">
      <c r="A2970" s="78"/>
      <c r="B2970" s="79"/>
      <c r="C2970" s="79"/>
      <c r="D2970" s="79"/>
      <c r="E2970" s="79"/>
      <c r="F2970" s="79"/>
      <c r="G2970" s="79"/>
      <c r="H2970" s="79"/>
      <c r="I2970" s="80"/>
    </row>
    <row r="2971" spans="1:9">
      <c r="A2971" s="78"/>
      <c r="B2971" s="79"/>
      <c r="C2971" s="79"/>
      <c r="D2971" s="79"/>
      <c r="E2971" s="79"/>
      <c r="F2971" s="79"/>
      <c r="G2971" s="79"/>
      <c r="H2971" s="79"/>
      <c r="I2971" s="80"/>
    </row>
    <row r="2972" spans="1:9">
      <c r="A2972" s="78"/>
      <c r="B2972" s="79"/>
      <c r="C2972" s="79"/>
      <c r="D2972" s="79"/>
      <c r="E2972" s="79"/>
      <c r="F2972" s="79"/>
      <c r="G2972" s="79"/>
      <c r="H2972" s="79"/>
      <c r="I2972" s="80"/>
    </row>
    <row r="2973" spans="1:9">
      <c r="A2973" s="78"/>
      <c r="B2973" s="79"/>
      <c r="C2973" s="79"/>
      <c r="D2973" s="79"/>
      <c r="E2973" s="79"/>
      <c r="F2973" s="79"/>
      <c r="G2973" s="79"/>
      <c r="H2973" s="79"/>
      <c r="I2973" s="80"/>
    </row>
    <row r="2974" spans="1:9">
      <c r="A2974" s="78"/>
      <c r="B2974" s="79"/>
      <c r="C2974" s="79"/>
      <c r="D2974" s="79"/>
      <c r="E2974" s="79"/>
      <c r="F2974" s="79"/>
      <c r="G2974" s="79"/>
      <c r="H2974" s="79"/>
      <c r="I2974" s="80"/>
    </row>
    <row r="2975" spans="1:9">
      <c r="A2975" s="78"/>
      <c r="B2975" s="79"/>
      <c r="C2975" s="79"/>
      <c r="D2975" s="79"/>
      <c r="E2975" s="79"/>
      <c r="F2975" s="79"/>
      <c r="G2975" s="79"/>
      <c r="H2975" s="79"/>
      <c r="I2975" s="80"/>
    </row>
    <row r="2976" spans="1:9">
      <c r="A2976" s="78"/>
      <c r="B2976" s="79"/>
      <c r="C2976" s="79"/>
      <c r="D2976" s="79"/>
      <c r="E2976" s="79"/>
      <c r="F2976" s="79"/>
      <c r="G2976" s="79"/>
      <c r="H2976" s="79"/>
      <c r="I2976" s="80"/>
    </row>
    <row r="2977" spans="1:9">
      <c r="A2977" s="78"/>
      <c r="B2977" s="79"/>
      <c r="C2977" s="79"/>
      <c r="D2977" s="79"/>
      <c r="E2977" s="79"/>
      <c r="F2977" s="79"/>
      <c r="G2977" s="79"/>
      <c r="H2977" s="79"/>
      <c r="I2977" s="80"/>
    </row>
    <row r="2978" spans="1:9">
      <c r="A2978" s="78"/>
      <c r="B2978" s="79"/>
      <c r="C2978" s="79"/>
      <c r="D2978" s="79"/>
      <c r="E2978" s="79"/>
      <c r="F2978" s="79"/>
      <c r="G2978" s="79"/>
      <c r="H2978" s="79"/>
      <c r="I2978" s="80"/>
    </row>
    <row r="2979" spans="1:9">
      <c r="A2979" s="78"/>
      <c r="B2979" s="79"/>
      <c r="C2979" s="79"/>
      <c r="D2979" s="79"/>
      <c r="E2979" s="79"/>
      <c r="F2979" s="79"/>
      <c r="G2979" s="79"/>
      <c r="H2979" s="79"/>
      <c r="I2979" s="80"/>
    </row>
    <row r="2980" spans="1:9">
      <c r="A2980" s="78"/>
      <c r="B2980" s="79"/>
      <c r="C2980" s="79"/>
      <c r="D2980" s="79"/>
      <c r="E2980" s="79"/>
      <c r="F2980" s="79"/>
      <c r="G2980" s="79"/>
      <c r="H2980" s="79"/>
      <c r="I2980" s="80"/>
    </row>
    <row r="2981" spans="1:9">
      <c r="A2981" s="78"/>
      <c r="B2981" s="79"/>
      <c r="C2981" s="79"/>
      <c r="D2981" s="79"/>
      <c r="E2981" s="79"/>
      <c r="F2981" s="79"/>
      <c r="G2981" s="79"/>
      <c r="H2981" s="79"/>
      <c r="I2981" s="80"/>
    </row>
    <row r="2982" spans="1:9">
      <c r="A2982" s="78"/>
      <c r="B2982" s="79"/>
      <c r="C2982" s="79"/>
      <c r="D2982" s="79"/>
      <c r="E2982" s="79"/>
      <c r="F2982" s="79"/>
      <c r="G2982" s="79"/>
      <c r="H2982" s="79"/>
      <c r="I2982" s="80"/>
    </row>
    <row r="2983" spans="1:9">
      <c r="A2983" s="78"/>
      <c r="B2983" s="79"/>
      <c r="C2983" s="79"/>
      <c r="D2983" s="79"/>
      <c r="E2983" s="79"/>
      <c r="F2983" s="79"/>
      <c r="G2983" s="79"/>
      <c r="H2983" s="79"/>
      <c r="I2983" s="80"/>
    </row>
    <row r="2984" spans="1:9">
      <c r="A2984" s="78"/>
      <c r="B2984" s="79"/>
      <c r="C2984" s="79"/>
      <c r="D2984" s="79"/>
      <c r="E2984" s="79"/>
      <c r="F2984" s="79"/>
      <c r="G2984" s="79"/>
      <c r="H2984" s="79"/>
      <c r="I2984" s="80"/>
    </row>
    <row r="2985" spans="1:9">
      <c r="A2985" s="78"/>
      <c r="B2985" s="79"/>
      <c r="C2985" s="79"/>
      <c r="D2985" s="79"/>
      <c r="E2985" s="79"/>
      <c r="F2985" s="79"/>
      <c r="G2985" s="79"/>
      <c r="H2985" s="79"/>
      <c r="I2985" s="80"/>
    </row>
    <row r="2986" spans="1:9">
      <c r="A2986" s="78"/>
      <c r="B2986" s="79"/>
      <c r="C2986" s="79"/>
      <c r="D2986" s="79"/>
      <c r="E2986" s="79"/>
      <c r="F2986" s="79"/>
      <c r="G2986" s="79"/>
      <c r="H2986" s="79"/>
      <c r="I2986" s="80"/>
    </row>
    <row r="2987" spans="1:9">
      <c r="A2987" s="78"/>
      <c r="B2987" s="79"/>
      <c r="C2987" s="79"/>
      <c r="D2987" s="79"/>
      <c r="E2987" s="79"/>
      <c r="F2987" s="79"/>
      <c r="G2987" s="79"/>
      <c r="H2987" s="79"/>
      <c r="I2987" s="80"/>
    </row>
    <row r="2988" spans="1:9">
      <c r="A2988" s="78"/>
      <c r="B2988" s="79"/>
      <c r="C2988" s="79"/>
      <c r="D2988" s="79"/>
      <c r="E2988" s="79"/>
      <c r="F2988" s="79"/>
      <c r="G2988" s="79"/>
      <c r="H2988" s="79"/>
      <c r="I2988" s="80"/>
    </row>
    <row r="2989" spans="1:9">
      <c r="A2989" s="78"/>
      <c r="B2989" s="79"/>
      <c r="C2989" s="79"/>
      <c r="D2989" s="79"/>
      <c r="E2989" s="79"/>
      <c r="F2989" s="79"/>
      <c r="G2989" s="79"/>
      <c r="H2989" s="79"/>
      <c r="I2989" s="80"/>
    </row>
    <row r="2990" spans="1:9">
      <c r="A2990" s="78"/>
      <c r="B2990" s="79"/>
      <c r="C2990" s="79"/>
      <c r="D2990" s="79"/>
      <c r="E2990" s="79"/>
      <c r="F2990" s="79"/>
      <c r="G2990" s="79"/>
      <c r="H2990" s="79"/>
      <c r="I2990" s="80"/>
    </row>
    <row r="2991" spans="1:9">
      <c r="A2991" s="78"/>
      <c r="B2991" s="79"/>
      <c r="C2991" s="79"/>
      <c r="D2991" s="79"/>
      <c r="E2991" s="79"/>
      <c r="F2991" s="79"/>
      <c r="G2991" s="79"/>
      <c r="H2991" s="79"/>
      <c r="I2991" s="80"/>
    </row>
    <row r="2992" spans="1:9">
      <c r="A2992" s="78"/>
      <c r="B2992" s="79"/>
      <c r="C2992" s="79"/>
      <c r="D2992" s="79"/>
      <c r="E2992" s="79"/>
      <c r="F2992" s="79"/>
      <c r="G2992" s="79"/>
      <c r="H2992" s="79"/>
      <c r="I2992" s="80"/>
    </row>
    <row r="2993" spans="1:9">
      <c r="A2993" s="78"/>
      <c r="B2993" s="79"/>
      <c r="C2993" s="79"/>
      <c r="D2993" s="79"/>
      <c r="E2993" s="79"/>
      <c r="F2993" s="79"/>
      <c r="G2993" s="79"/>
      <c r="H2993" s="79"/>
      <c r="I2993" s="80"/>
    </row>
    <row r="2994" spans="1:9">
      <c r="A2994" s="78"/>
      <c r="B2994" s="79"/>
      <c r="C2994" s="79"/>
      <c r="D2994" s="79"/>
      <c r="E2994" s="79"/>
      <c r="F2994" s="79"/>
      <c r="G2994" s="79"/>
      <c r="H2994" s="79"/>
      <c r="I2994" s="80"/>
    </row>
    <row r="2995" spans="1:9">
      <c r="A2995" s="78"/>
      <c r="B2995" s="79"/>
      <c r="C2995" s="79"/>
      <c r="D2995" s="79"/>
      <c r="E2995" s="79"/>
      <c r="F2995" s="79"/>
      <c r="G2995" s="79"/>
      <c r="H2995" s="79"/>
      <c r="I2995" s="80"/>
    </row>
    <row r="2996" spans="1:9">
      <c r="A2996" s="78"/>
      <c r="B2996" s="79"/>
      <c r="C2996" s="79"/>
      <c r="D2996" s="79"/>
      <c r="E2996" s="79"/>
      <c r="F2996" s="79"/>
      <c r="G2996" s="79"/>
      <c r="H2996" s="79"/>
      <c r="I2996" s="80"/>
    </row>
    <row r="2997" spans="1:9">
      <c r="A2997" s="78"/>
      <c r="B2997" s="79"/>
      <c r="C2997" s="79"/>
      <c r="D2997" s="79"/>
      <c r="E2997" s="79"/>
      <c r="F2997" s="79"/>
      <c r="G2997" s="79"/>
      <c r="H2997" s="79"/>
      <c r="I2997" s="80"/>
    </row>
    <row r="2998" spans="1:9">
      <c r="A2998" s="78"/>
      <c r="B2998" s="79"/>
      <c r="C2998" s="79"/>
      <c r="D2998" s="79"/>
      <c r="E2998" s="79"/>
      <c r="F2998" s="79"/>
      <c r="G2998" s="79"/>
      <c r="H2998" s="79"/>
      <c r="I2998" s="80"/>
    </row>
    <row r="2999" spans="1:9">
      <c r="A2999" s="78"/>
      <c r="B2999" s="79"/>
      <c r="C2999" s="79"/>
      <c r="D2999" s="79"/>
      <c r="E2999" s="79"/>
      <c r="F2999" s="79"/>
      <c r="G2999" s="79"/>
      <c r="H2999" s="79"/>
      <c r="I2999" s="80"/>
    </row>
    <row r="3000" spans="1:9">
      <c r="A3000" s="78"/>
      <c r="B3000" s="79"/>
      <c r="C3000" s="79"/>
      <c r="D3000" s="79"/>
      <c r="E3000" s="79"/>
      <c r="F3000" s="79"/>
      <c r="G3000" s="79"/>
      <c r="H3000" s="79"/>
      <c r="I3000" s="80"/>
    </row>
    <row r="3001" spans="1:9">
      <c r="A3001" s="78"/>
      <c r="B3001" s="79"/>
      <c r="C3001" s="79"/>
      <c r="D3001" s="79"/>
      <c r="E3001" s="79"/>
      <c r="F3001" s="79"/>
      <c r="G3001" s="79"/>
      <c r="H3001" s="79"/>
      <c r="I3001" s="80"/>
    </row>
    <row r="3002" spans="1:9">
      <c r="A3002" s="78"/>
      <c r="B3002" s="79"/>
      <c r="C3002" s="79"/>
      <c r="D3002" s="79"/>
      <c r="E3002" s="79"/>
      <c r="F3002" s="79"/>
      <c r="G3002" s="79"/>
      <c r="H3002" s="79"/>
      <c r="I3002" s="80"/>
    </row>
    <row r="3003" spans="1:9">
      <c r="A3003" s="78"/>
      <c r="B3003" s="79"/>
      <c r="C3003" s="79"/>
      <c r="D3003" s="79"/>
      <c r="E3003" s="79"/>
      <c r="F3003" s="79"/>
      <c r="G3003" s="79"/>
      <c r="H3003" s="79"/>
      <c r="I3003" s="80"/>
    </row>
    <row r="3004" spans="1:9">
      <c r="A3004" s="78"/>
      <c r="B3004" s="79"/>
      <c r="C3004" s="79"/>
      <c r="D3004" s="79"/>
      <c r="E3004" s="79"/>
      <c r="F3004" s="79"/>
      <c r="G3004" s="79"/>
      <c r="H3004" s="79"/>
      <c r="I3004" s="80"/>
    </row>
    <row r="3005" spans="1:9">
      <c r="A3005" s="78"/>
      <c r="B3005" s="79"/>
      <c r="C3005" s="79"/>
      <c r="D3005" s="79"/>
      <c r="E3005" s="79"/>
      <c r="F3005" s="79"/>
      <c r="G3005" s="79"/>
      <c r="H3005" s="79"/>
      <c r="I3005" s="80"/>
    </row>
    <row r="3006" spans="1:9">
      <c r="A3006" s="78"/>
      <c r="B3006" s="79"/>
      <c r="C3006" s="79"/>
      <c r="D3006" s="79"/>
      <c r="E3006" s="79"/>
      <c r="F3006" s="79"/>
      <c r="G3006" s="79"/>
      <c r="H3006" s="79"/>
      <c r="I3006" s="80"/>
    </row>
    <row r="3007" spans="1:9">
      <c r="A3007" s="78"/>
      <c r="B3007" s="79"/>
      <c r="C3007" s="79"/>
      <c r="D3007" s="79"/>
      <c r="E3007" s="79"/>
      <c r="F3007" s="79"/>
      <c r="G3007" s="79"/>
      <c r="H3007" s="79"/>
      <c r="I3007" s="80"/>
    </row>
    <row r="3008" spans="1:9">
      <c r="A3008" s="78"/>
      <c r="B3008" s="79"/>
      <c r="C3008" s="79"/>
      <c r="D3008" s="79"/>
      <c r="E3008" s="79"/>
      <c r="F3008" s="79"/>
      <c r="G3008" s="79"/>
      <c r="H3008" s="79"/>
      <c r="I3008" s="80"/>
    </row>
    <row r="3009" spans="1:9">
      <c r="A3009" s="78"/>
      <c r="B3009" s="79"/>
      <c r="C3009" s="79"/>
      <c r="D3009" s="79"/>
      <c r="E3009" s="79"/>
      <c r="F3009" s="79"/>
      <c r="G3009" s="79"/>
      <c r="H3009" s="79"/>
      <c r="I3009" s="80"/>
    </row>
    <row r="3010" spans="1:9">
      <c r="A3010" s="78"/>
      <c r="B3010" s="79"/>
      <c r="C3010" s="79"/>
      <c r="D3010" s="79"/>
      <c r="E3010" s="79"/>
      <c r="F3010" s="79"/>
      <c r="G3010" s="79"/>
      <c r="H3010" s="79"/>
      <c r="I3010" s="80"/>
    </row>
    <row r="3011" spans="1:9">
      <c r="A3011" s="78"/>
      <c r="B3011" s="79"/>
      <c r="C3011" s="79"/>
      <c r="D3011" s="79"/>
      <c r="E3011" s="79"/>
      <c r="F3011" s="79"/>
      <c r="G3011" s="79"/>
      <c r="H3011" s="79"/>
      <c r="I3011" s="80"/>
    </row>
    <row r="3012" spans="1:9">
      <c r="A3012" s="78"/>
      <c r="B3012" s="79"/>
      <c r="C3012" s="79"/>
      <c r="D3012" s="79"/>
      <c r="E3012" s="79"/>
      <c r="F3012" s="79"/>
      <c r="G3012" s="79"/>
      <c r="H3012" s="79"/>
      <c r="I3012" s="80"/>
    </row>
    <row r="3013" spans="1:9">
      <c r="A3013" s="78"/>
      <c r="B3013" s="79"/>
      <c r="C3013" s="79"/>
      <c r="D3013" s="79"/>
      <c r="E3013" s="79"/>
      <c r="F3013" s="79"/>
      <c r="G3013" s="79"/>
      <c r="H3013" s="79"/>
      <c r="I3013" s="80"/>
    </row>
    <row r="3014" spans="1:9">
      <c r="A3014" s="78"/>
      <c r="B3014" s="79"/>
      <c r="C3014" s="79"/>
      <c r="D3014" s="79"/>
      <c r="E3014" s="79"/>
      <c r="F3014" s="79"/>
      <c r="G3014" s="79"/>
      <c r="H3014" s="79"/>
      <c r="I3014" s="80"/>
    </row>
    <row r="3015" spans="1:9">
      <c r="A3015" s="78"/>
      <c r="B3015" s="79"/>
      <c r="C3015" s="79"/>
      <c r="D3015" s="79"/>
      <c r="E3015" s="79"/>
      <c r="F3015" s="79"/>
      <c r="G3015" s="79"/>
      <c r="H3015" s="79"/>
      <c r="I3015" s="80"/>
    </row>
    <row r="3016" spans="1:9">
      <c r="A3016" s="78"/>
      <c r="B3016" s="79"/>
      <c r="C3016" s="79"/>
      <c r="D3016" s="79"/>
      <c r="E3016" s="79"/>
      <c r="F3016" s="79"/>
      <c r="G3016" s="79"/>
      <c r="H3016" s="79"/>
      <c r="I3016" s="80"/>
    </row>
    <row r="3017" spans="1:9">
      <c r="A3017" s="78"/>
      <c r="B3017" s="79"/>
      <c r="C3017" s="79"/>
      <c r="D3017" s="79"/>
      <c r="E3017" s="79"/>
      <c r="F3017" s="79"/>
      <c r="G3017" s="79"/>
      <c r="H3017" s="79"/>
      <c r="I3017" s="80"/>
    </row>
    <row r="3018" spans="1:9">
      <c r="A3018" s="78"/>
      <c r="B3018" s="79"/>
      <c r="C3018" s="79"/>
      <c r="D3018" s="79"/>
      <c r="E3018" s="79"/>
      <c r="F3018" s="79"/>
      <c r="G3018" s="79"/>
      <c r="H3018" s="79"/>
      <c r="I3018" s="80"/>
    </row>
    <row r="3019" spans="1:9">
      <c r="A3019" s="78"/>
      <c r="B3019" s="79"/>
      <c r="C3019" s="79"/>
      <c r="D3019" s="79"/>
      <c r="E3019" s="79"/>
      <c r="F3019" s="79"/>
      <c r="G3019" s="79"/>
      <c r="H3019" s="79"/>
      <c r="I3019" s="80"/>
    </row>
    <row r="3020" spans="1:9">
      <c r="A3020" s="78"/>
      <c r="B3020" s="79"/>
      <c r="C3020" s="79"/>
      <c r="D3020" s="79"/>
      <c r="E3020" s="79"/>
      <c r="F3020" s="79"/>
      <c r="G3020" s="79"/>
      <c r="H3020" s="79"/>
      <c r="I3020" s="80"/>
    </row>
    <row r="3021" spans="1:9">
      <c r="A3021" s="78"/>
      <c r="B3021" s="79"/>
      <c r="C3021" s="79"/>
      <c r="D3021" s="79"/>
      <c r="E3021" s="79"/>
      <c r="F3021" s="79"/>
      <c r="G3021" s="79"/>
      <c r="H3021" s="79"/>
      <c r="I3021" s="80"/>
    </row>
    <row r="3022" spans="1:9">
      <c r="A3022" s="78"/>
      <c r="B3022" s="79"/>
      <c r="C3022" s="79"/>
      <c r="D3022" s="79"/>
      <c r="E3022" s="79"/>
      <c r="F3022" s="79"/>
      <c r="G3022" s="79"/>
      <c r="H3022" s="79"/>
      <c r="I3022" s="80"/>
    </row>
    <row r="3023" spans="1:9">
      <c r="A3023" s="78"/>
      <c r="B3023" s="79"/>
      <c r="C3023" s="79"/>
      <c r="D3023" s="79"/>
      <c r="E3023" s="79"/>
      <c r="F3023" s="79"/>
      <c r="G3023" s="79"/>
      <c r="H3023" s="79"/>
      <c r="I3023" s="80"/>
    </row>
    <row r="3024" spans="1:9">
      <c r="A3024" s="78"/>
      <c r="B3024" s="79"/>
      <c r="C3024" s="79"/>
      <c r="D3024" s="79"/>
      <c r="E3024" s="79"/>
      <c r="F3024" s="79"/>
      <c r="G3024" s="79"/>
      <c r="H3024" s="79"/>
      <c r="I3024" s="80"/>
    </row>
    <row r="3025" spans="1:9">
      <c r="A3025" s="78"/>
      <c r="B3025" s="79"/>
      <c r="C3025" s="79"/>
      <c r="D3025" s="79"/>
      <c r="E3025" s="79"/>
      <c r="F3025" s="79"/>
      <c r="G3025" s="79"/>
      <c r="H3025" s="79"/>
      <c r="I3025" s="80"/>
    </row>
    <row r="3026" spans="1:9">
      <c r="A3026" s="78"/>
      <c r="B3026" s="79"/>
      <c r="C3026" s="79"/>
      <c r="D3026" s="79"/>
      <c r="E3026" s="79"/>
      <c r="F3026" s="79"/>
      <c r="G3026" s="79"/>
      <c r="H3026" s="79"/>
      <c r="I3026" s="80"/>
    </row>
    <row r="3027" spans="1:9">
      <c r="A3027" s="78"/>
      <c r="B3027" s="79"/>
      <c r="C3027" s="79"/>
      <c r="D3027" s="79"/>
      <c r="E3027" s="79"/>
      <c r="F3027" s="79"/>
      <c r="G3027" s="79"/>
      <c r="H3027" s="79"/>
      <c r="I3027" s="80"/>
    </row>
    <row r="3028" spans="1:9">
      <c r="A3028" s="78"/>
      <c r="B3028" s="79"/>
      <c r="C3028" s="79"/>
      <c r="D3028" s="79"/>
      <c r="E3028" s="79"/>
      <c r="F3028" s="79"/>
      <c r="G3028" s="79"/>
      <c r="H3028" s="79"/>
      <c r="I3028" s="80"/>
    </row>
    <row r="3029" spans="1:9">
      <c r="A3029" s="78"/>
      <c r="B3029" s="79"/>
      <c r="C3029" s="79"/>
      <c r="D3029" s="79"/>
      <c r="E3029" s="79"/>
      <c r="F3029" s="79"/>
      <c r="G3029" s="79"/>
      <c r="H3029" s="79"/>
      <c r="I3029" s="80"/>
    </row>
    <row r="3030" spans="1:9">
      <c r="A3030" s="78"/>
      <c r="B3030" s="79"/>
      <c r="C3030" s="79"/>
      <c r="D3030" s="79"/>
      <c r="E3030" s="79"/>
      <c r="F3030" s="79"/>
      <c r="G3030" s="79"/>
      <c r="H3030" s="79"/>
      <c r="I3030" s="80"/>
    </row>
    <row r="3031" spans="1:9">
      <c r="A3031" s="78"/>
      <c r="B3031" s="79"/>
      <c r="C3031" s="79"/>
      <c r="D3031" s="79"/>
      <c r="E3031" s="79"/>
      <c r="F3031" s="79"/>
      <c r="G3031" s="79"/>
      <c r="H3031" s="79"/>
      <c r="I3031" s="80"/>
    </row>
    <row r="3032" spans="1:9">
      <c r="A3032" s="78"/>
      <c r="B3032" s="79"/>
      <c r="C3032" s="79"/>
      <c r="D3032" s="79"/>
      <c r="E3032" s="79"/>
      <c r="F3032" s="79"/>
      <c r="G3032" s="79"/>
      <c r="H3032" s="79"/>
      <c r="I3032" s="80"/>
    </row>
    <row r="3033" spans="1:9">
      <c r="A3033" s="78"/>
      <c r="B3033" s="79"/>
      <c r="C3033" s="79"/>
      <c r="D3033" s="79"/>
      <c r="E3033" s="79"/>
      <c r="F3033" s="79"/>
      <c r="G3033" s="79"/>
      <c r="H3033" s="79"/>
      <c r="I3033" s="80"/>
    </row>
    <row r="3034" spans="1:9">
      <c r="A3034" s="78"/>
      <c r="B3034" s="79"/>
      <c r="C3034" s="79"/>
      <c r="D3034" s="79"/>
      <c r="E3034" s="79"/>
      <c r="F3034" s="79"/>
      <c r="G3034" s="79"/>
      <c r="H3034" s="79"/>
      <c r="I3034" s="80"/>
    </row>
    <row r="3035" spans="1:9">
      <c r="A3035" s="78"/>
      <c r="B3035" s="79"/>
      <c r="C3035" s="79"/>
      <c r="D3035" s="79"/>
      <c r="E3035" s="79"/>
      <c r="F3035" s="79"/>
      <c r="G3035" s="79"/>
      <c r="H3035" s="79"/>
      <c r="I3035" s="80"/>
    </row>
    <row r="3036" spans="1:9">
      <c r="A3036" s="78"/>
      <c r="B3036" s="79"/>
      <c r="C3036" s="79"/>
      <c r="D3036" s="79"/>
      <c r="E3036" s="79"/>
      <c r="F3036" s="79"/>
      <c r="G3036" s="79"/>
      <c r="H3036" s="79"/>
      <c r="I3036" s="80"/>
    </row>
    <row r="3037" spans="1:9">
      <c r="A3037" s="78"/>
      <c r="B3037" s="79"/>
      <c r="C3037" s="79"/>
      <c r="D3037" s="79"/>
      <c r="E3037" s="79"/>
      <c r="F3037" s="79"/>
      <c r="G3037" s="79"/>
      <c r="H3037" s="79"/>
      <c r="I3037" s="80"/>
    </row>
    <row r="3038" spans="1:9">
      <c r="A3038" s="78"/>
      <c r="B3038" s="79"/>
      <c r="C3038" s="79"/>
      <c r="D3038" s="79"/>
      <c r="E3038" s="79"/>
      <c r="F3038" s="79"/>
      <c r="G3038" s="79"/>
      <c r="H3038" s="79"/>
      <c r="I3038" s="80"/>
    </row>
    <row r="3039" spans="1:9">
      <c r="A3039" s="78"/>
      <c r="B3039" s="79"/>
      <c r="C3039" s="79"/>
      <c r="D3039" s="79"/>
      <c r="E3039" s="79"/>
      <c r="F3039" s="79"/>
      <c r="G3039" s="79"/>
      <c r="H3039" s="79"/>
      <c r="I3039" s="80"/>
    </row>
    <row r="3040" spans="1:9">
      <c r="A3040" s="78"/>
      <c r="B3040" s="79"/>
      <c r="C3040" s="79"/>
      <c r="D3040" s="79"/>
      <c r="E3040" s="79"/>
      <c r="F3040" s="79"/>
      <c r="G3040" s="79"/>
      <c r="H3040" s="79"/>
      <c r="I3040" s="80"/>
    </row>
    <row r="3041" spans="1:9">
      <c r="A3041" s="78"/>
      <c r="B3041" s="79"/>
      <c r="C3041" s="79"/>
      <c r="D3041" s="79"/>
      <c r="E3041" s="79"/>
      <c r="F3041" s="79"/>
      <c r="G3041" s="79"/>
      <c r="H3041" s="79"/>
      <c r="I3041" s="80"/>
    </row>
    <row r="3042" spans="1:9">
      <c r="A3042" s="78"/>
      <c r="B3042" s="79"/>
      <c r="C3042" s="79"/>
      <c r="D3042" s="79"/>
      <c r="E3042" s="79"/>
      <c r="F3042" s="79"/>
      <c r="G3042" s="79"/>
      <c r="H3042" s="79"/>
      <c r="I3042" s="80"/>
    </row>
    <row r="3043" spans="1:9">
      <c r="A3043" s="78"/>
      <c r="B3043" s="79"/>
      <c r="C3043" s="79"/>
      <c r="D3043" s="79"/>
      <c r="E3043" s="79"/>
      <c r="F3043" s="79"/>
      <c r="G3043" s="79"/>
      <c r="H3043" s="79"/>
      <c r="I3043" s="80"/>
    </row>
    <row r="3044" spans="1:9">
      <c r="A3044" s="78"/>
      <c r="B3044" s="79"/>
      <c r="C3044" s="79"/>
      <c r="D3044" s="79"/>
      <c r="E3044" s="79"/>
      <c r="F3044" s="79"/>
      <c r="G3044" s="79"/>
      <c r="H3044" s="79"/>
      <c r="I3044" s="80"/>
    </row>
    <row r="3045" spans="1:9">
      <c r="A3045" s="78"/>
      <c r="B3045" s="79"/>
      <c r="C3045" s="79"/>
      <c r="D3045" s="79"/>
      <c r="E3045" s="79"/>
      <c r="F3045" s="79"/>
      <c r="G3045" s="79"/>
      <c r="H3045" s="79"/>
      <c r="I3045" s="80"/>
    </row>
    <row r="3046" spans="1:9">
      <c r="A3046" s="78"/>
      <c r="B3046" s="79"/>
      <c r="C3046" s="79"/>
      <c r="D3046" s="79"/>
      <c r="E3046" s="79"/>
      <c r="F3046" s="79"/>
      <c r="G3046" s="79"/>
      <c r="H3046" s="79"/>
      <c r="I3046" s="80"/>
    </row>
    <row r="3047" spans="1:9">
      <c r="A3047" s="78"/>
      <c r="B3047" s="79"/>
      <c r="C3047" s="79"/>
      <c r="D3047" s="79"/>
      <c r="E3047" s="79"/>
      <c r="F3047" s="79"/>
      <c r="G3047" s="79"/>
      <c r="H3047" s="79"/>
      <c r="I3047" s="80"/>
    </row>
    <row r="3048" spans="1:9">
      <c r="A3048" s="78"/>
      <c r="B3048" s="79"/>
      <c r="C3048" s="79"/>
      <c r="D3048" s="79"/>
      <c r="E3048" s="79"/>
      <c r="F3048" s="79"/>
      <c r="G3048" s="79"/>
      <c r="H3048" s="79"/>
      <c r="I3048" s="80"/>
    </row>
    <row r="3049" spans="1:9">
      <c r="A3049" s="78"/>
      <c r="B3049" s="79"/>
      <c r="C3049" s="79"/>
      <c r="D3049" s="79"/>
      <c r="E3049" s="79"/>
      <c r="F3049" s="79"/>
      <c r="G3049" s="79"/>
      <c r="H3049" s="79"/>
      <c r="I3049" s="80"/>
    </row>
    <row r="3050" spans="1:9">
      <c r="A3050" s="78"/>
      <c r="B3050" s="79"/>
      <c r="C3050" s="79"/>
      <c r="D3050" s="79"/>
      <c r="E3050" s="79"/>
      <c r="F3050" s="79"/>
      <c r="G3050" s="79"/>
      <c r="H3050" s="79"/>
      <c r="I3050" s="80"/>
    </row>
    <row r="3051" spans="1:9">
      <c r="A3051" s="78"/>
      <c r="B3051" s="79"/>
      <c r="C3051" s="79"/>
      <c r="D3051" s="79"/>
      <c r="E3051" s="79"/>
      <c r="F3051" s="79"/>
      <c r="G3051" s="79"/>
      <c r="H3051" s="79"/>
      <c r="I3051" s="80"/>
    </row>
    <row r="3052" spans="1:9">
      <c r="A3052" s="78"/>
      <c r="B3052" s="79"/>
      <c r="C3052" s="79"/>
      <c r="D3052" s="79"/>
      <c r="E3052" s="79"/>
      <c r="F3052" s="79"/>
      <c r="G3052" s="79"/>
      <c r="H3052" s="79"/>
      <c r="I3052" s="80"/>
    </row>
    <row r="3053" spans="1:9">
      <c r="A3053" s="78"/>
      <c r="B3053" s="79"/>
      <c r="C3053" s="79"/>
      <c r="D3053" s="79"/>
      <c r="E3053" s="79"/>
      <c r="F3053" s="79"/>
      <c r="G3053" s="79"/>
      <c r="H3053" s="79"/>
      <c r="I3053" s="80"/>
    </row>
    <row r="3054" spans="1:9">
      <c r="A3054" s="78"/>
      <c r="B3054" s="79"/>
      <c r="C3054" s="79"/>
      <c r="D3054" s="79"/>
      <c r="E3054" s="79"/>
      <c r="F3054" s="79"/>
      <c r="G3054" s="79"/>
      <c r="H3054" s="79"/>
      <c r="I3054" s="80"/>
    </row>
    <row r="3055" spans="1:9">
      <c r="A3055" s="78"/>
      <c r="B3055" s="79"/>
      <c r="C3055" s="79"/>
      <c r="D3055" s="79"/>
      <c r="E3055" s="79"/>
      <c r="F3055" s="79"/>
      <c r="G3055" s="79"/>
      <c r="H3055" s="79"/>
      <c r="I3055" s="80"/>
    </row>
    <row r="3056" spans="1:9">
      <c r="A3056" s="78"/>
      <c r="B3056" s="79"/>
      <c r="C3056" s="79"/>
      <c r="D3056" s="79"/>
      <c r="E3056" s="79"/>
      <c r="F3056" s="79"/>
      <c r="G3056" s="79"/>
      <c r="H3056" s="79"/>
      <c r="I3056" s="80"/>
    </row>
    <row r="3057" spans="1:9">
      <c r="A3057" s="78"/>
      <c r="B3057" s="79"/>
      <c r="C3057" s="79"/>
      <c r="D3057" s="79"/>
      <c r="E3057" s="79"/>
      <c r="F3057" s="79"/>
      <c r="G3057" s="79"/>
      <c r="H3057" s="79"/>
      <c r="I3057" s="80"/>
    </row>
    <row r="3058" spans="1:9">
      <c r="A3058" s="78"/>
      <c r="B3058" s="79"/>
      <c r="C3058" s="79"/>
      <c r="D3058" s="79"/>
      <c r="E3058" s="79"/>
      <c r="F3058" s="79"/>
      <c r="G3058" s="79"/>
      <c r="H3058" s="79"/>
      <c r="I3058" s="80"/>
    </row>
    <row r="3059" spans="1:9">
      <c r="A3059" s="78"/>
      <c r="B3059" s="79"/>
      <c r="C3059" s="79"/>
      <c r="D3059" s="79"/>
      <c r="E3059" s="79"/>
      <c r="F3059" s="79"/>
      <c r="G3059" s="79"/>
      <c r="H3059" s="79"/>
      <c r="I3059" s="80"/>
    </row>
    <row r="3060" spans="1:9">
      <c r="A3060" s="78"/>
      <c r="B3060" s="79"/>
      <c r="C3060" s="79"/>
      <c r="D3060" s="79"/>
      <c r="E3060" s="79"/>
      <c r="F3060" s="79"/>
      <c r="G3060" s="79"/>
      <c r="H3060" s="79"/>
      <c r="I3060" s="80"/>
    </row>
    <row r="3061" spans="1:9">
      <c r="A3061" s="78"/>
      <c r="B3061" s="79"/>
      <c r="C3061" s="79"/>
      <c r="D3061" s="79"/>
      <c r="E3061" s="79"/>
      <c r="F3061" s="79"/>
      <c r="G3061" s="79"/>
      <c r="H3061" s="79"/>
      <c r="I3061" s="80"/>
    </row>
    <row r="3062" spans="1:9">
      <c r="A3062" s="78"/>
      <c r="B3062" s="79"/>
      <c r="C3062" s="79"/>
      <c r="D3062" s="79"/>
      <c r="E3062" s="79"/>
      <c r="F3062" s="79"/>
      <c r="G3062" s="79"/>
      <c r="H3062" s="79"/>
      <c r="I3062" s="80"/>
    </row>
    <row r="3063" spans="1:9">
      <c r="A3063" s="78"/>
      <c r="B3063" s="79"/>
      <c r="C3063" s="79"/>
      <c r="D3063" s="79"/>
      <c r="E3063" s="79"/>
      <c r="F3063" s="79"/>
      <c r="G3063" s="79"/>
      <c r="H3063" s="79"/>
      <c r="I3063" s="80"/>
    </row>
    <row r="3064" spans="1:9">
      <c r="A3064" s="78"/>
      <c r="B3064" s="79"/>
      <c r="C3064" s="79"/>
      <c r="D3064" s="79"/>
      <c r="E3064" s="79"/>
      <c r="F3064" s="79"/>
      <c r="G3064" s="79"/>
      <c r="H3064" s="79"/>
      <c r="I3064" s="80"/>
    </row>
    <row r="3065" spans="1:9">
      <c r="A3065" s="78"/>
      <c r="B3065" s="79"/>
      <c r="C3065" s="79"/>
      <c r="D3065" s="79"/>
      <c r="E3065" s="79"/>
      <c r="F3065" s="79"/>
      <c r="G3065" s="79"/>
      <c r="H3065" s="79"/>
      <c r="I3065" s="80"/>
    </row>
    <row r="3066" spans="1:9">
      <c r="A3066" s="78"/>
      <c r="B3066" s="79"/>
      <c r="C3066" s="79"/>
      <c r="D3066" s="79"/>
      <c r="E3066" s="79"/>
      <c r="F3066" s="79"/>
      <c r="G3066" s="79"/>
      <c r="H3066" s="79"/>
      <c r="I3066" s="80"/>
    </row>
    <row r="3067" spans="1:9">
      <c r="A3067" s="78"/>
      <c r="B3067" s="79"/>
      <c r="C3067" s="79"/>
      <c r="D3067" s="79"/>
      <c r="E3067" s="79"/>
      <c r="F3067" s="79"/>
      <c r="G3067" s="79"/>
      <c r="H3067" s="79"/>
      <c r="I3067" s="80"/>
    </row>
    <row r="3068" spans="1:9">
      <c r="A3068" s="78"/>
      <c r="B3068" s="79"/>
      <c r="C3068" s="79"/>
      <c r="D3068" s="79"/>
      <c r="E3068" s="79"/>
      <c r="F3068" s="79"/>
      <c r="G3068" s="79"/>
      <c r="H3068" s="79"/>
      <c r="I3068" s="80"/>
    </row>
    <row r="3069" spans="1:9">
      <c r="A3069" s="78"/>
      <c r="B3069" s="79"/>
      <c r="C3069" s="79"/>
      <c r="D3069" s="79"/>
      <c r="E3069" s="79"/>
      <c r="F3069" s="79"/>
      <c r="G3069" s="79"/>
      <c r="H3069" s="79"/>
      <c r="I3069" s="80"/>
    </row>
    <row r="3070" spans="1:9">
      <c r="A3070" s="78"/>
      <c r="B3070" s="79"/>
      <c r="C3070" s="79"/>
      <c r="D3070" s="79"/>
      <c r="E3070" s="79"/>
      <c r="F3070" s="79"/>
      <c r="G3070" s="79"/>
      <c r="H3070" s="79"/>
      <c r="I3070" s="80"/>
    </row>
    <row r="3071" spans="1:9">
      <c r="A3071" s="78"/>
      <c r="B3071" s="79"/>
      <c r="C3071" s="79"/>
      <c r="D3071" s="79"/>
      <c r="E3071" s="79"/>
      <c r="F3071" s="79"/>
      <c r="G3071" s="79"/>
      <c r="H3071" s="79"/>
      <c r="I3071" s="80"/>
    </row>
    <row r="3072" spans="1:9">
      <c r="A3072" s="78"/>
      <c r="B3072" s="79"/>
      <c r="C3072" s="79"/>
      <c r="D3072" s="79"/>
      <c r="E3072" s="79"/>
      <c r="F3072" s="79"/>
      <c r="G3072" s="79"/>
      <c r="H3072" s="79"/>
      <c r="I3072" s="80"/>
    </row>
    <row r="3073" spans="1:9">
      <c r="A3073" s="78"/>
      <c r="B3073" s="79"/>
      <c r="C3073" s="79"/>
      <c r="D3073" s="79"/>
      <c r="E3073" s="79"/>
      <c r="F3073" s="79"/>
      <c r="G3073" s="79"/>
      <c r="H3073" s="79"/>
      <c r="I3073" s="80"/>
    </row>
    <row r="3074" spans="1:9">
      <c r="A3074" s="78"/>
      <c r="B3074" s="79"/>
      <c r="C3074" s="79"/>
      <c r="D3074" s="79"/>
      <c r="E3074" s="79"/>
      <c r="F3074" s="79"/>
      <c r="G3074" s="79"/>
      <c r="H3074" s="79"/>
      <c r="I3074" s="80"/>
    </row>
    <row r="3075" spans="1:9">
      <c r="A3075" s="78"/>
      <c r="B3075" s="79"/>
      <c r="C3075" s="79"/>
      <c r="D3075" s="79"/>
      <c r="E3075" s="79"/>
      <c r="F3075" s="79"/>
      <c r="G3075" s="79"/>
      <c r="H3075" s="79"/>
      <c r="I3075" s="80"/>
    </row>
    <row r="3076" spans="1:9">
      <c r="A3076" s="78"/>
      <c r="B3076" s="79"/>
      <c r="C3076" s="79"/>
      <c r="D3076" s="79"/>
      <c r="E3076" s="79"/>
      <c r="F3076" s="79"/>
      <c r="G3076" s="79"/>
      <c r="H3076" s="79"/>
      <c r="I3076" s="80"/>
    </row>
    <row r="3077" spans="1:9">
      <c r="A3077" s="78"/>
      <c r="B3077" s="79"/>
      <c r="C3077" s="79"/>
      <c r="D3077" s="79"/>
      <c r="E3077" s="79"/>
      <c r="F3077" s="79"/>
      <c r="G3077" s="79"/>
      <c r="H3077" s="79"/>
      <c r="I3077" s="80"/>
    </row>
    <row r="3078" spans="1:9">
      <c r="A3078" s="78"/>
      <c r="B3078" s="79"/>
      <c r="C3078" s="79"/>
      <c r="D3078" s="79"/>
      <c r="E3078" s="79"/>
      <c r="F3078" s="79"/>
      <c r="G3078" s="79"/>
      <c r="H3078" s="79"/>
      <c r="I3078" s="80"/>
    </row>
    <row r="3079" spans="1:9">
      <c r="A3079" s="78"/>
      <c r="B3079" s="79"/>
      <c r="C3079" s="79"/>
      <c r="D3079" s="79"/>
      <c r="E3079" s="79"/>
      <c r="F3079" s="79"/>
      <c r="G3079" s="79"/>
      <c r="H3079" s="79"/>
      <c r="I3079" s="80"/>
    </row>
    <row r="3080" spans="1:9">
      <c r="A3080" s="78"/>
      <c r="B3080" s="79"/>
      <c r="C3080" s="79"/>
      <c r="D3080" s="79"/>
      <c r="E3080" s="79"/>
      <c r="F3080" s="79"/>
      <c r="G3080" s="79"/>
      <c r="H3080" s="79"/>
      <c r="I3080" s="80"/>
    </row>
    <row r="3081" spans="1:9">
      <c r="A3081" s="78"/>
      <c r="B3081" s="79"/>
      <c r="C3081" s="79"/>
      <c r="D3081" s="79"/>
      <c r="E3081" s="79"/>
      <c r="F3081" s="79"/>
      <c r="G3081" s="79"/>
      <c r="H3081" s="79"/>
      <c r="I3081" s="80"/>
    </row>
    <row r="3082" spans="1:9">
      <c r="A3082" s="78"/>
      <c r="B3082" s="79"/>
      <c r="C3082" s="79"/>
      <c r="D3082" s="79"/>
      <c r="E3082" s="79"/>
      <c r="F3082" s="79"/>
      <c r="G3082" s="79"/>
      <c r="H3082" s="79"/>
      <c r="I3082" s="80"/>
    </row>
    <row r="3083" spans="1:9">
      <c r="A3083" s="78"/>
      <c r="B3083" s="79"/>
      <c r="C3083" s="79"/>
      <c r="D3083" s="79"/>
      <c r="E3083" s="79"/>
      <c r="F3083" s="79"/>
      <c r="G3083" s="79"/>
      <c r="H3083" s="79"/>
      <c r="I3083" s="80"/>
    </row>
    <row r="3084" spans="1:9">
      <c r="A3084" s="78"/>
      <c r="B3084" s="79"/>
      <c r="C3084" s="79"/>
      <c r="D3084" s="79"/>
      <c r="E3084" s="79"/>
      <c r="F3084" s="79"/>
      <c r="G3084" s="79"/>
      <c r="H3084" s="79"/>
      <c r="I3084" s="80"/>
    </row>
    <row r="3085" spans="1:9">
      <c r="A3085" s="78"/>
      <c r="B3085" s="79"/>
      <c r="C3085" s="79"/>
      <c r="D3085" s="79"/>
      <c r="E3085" s="79"/>
      <c r="F3085" s="79"/>
      <c r="G3085" s="79"/>
      <c r="H3085" s="79"/>
      <c r="I3085" s="80"/>
    </row>
    <row r="3086" spans="1:9">
      <c r="A3086" s="78"/>
      <c r="B3086" s="79"/>
      <c r="C3086" s="79"/>
      <c r="D3086" s="79"/>
      <c r="E3086" s="79"/>
      <c r="F3086" s="79"/>
      <c r="G3086" s="79"/>
      <c r="H3086" s="79"/>
      <c r="I3086" s="80"/>
    </row>
    <row r="3087" spans="1:9">
      <c r="A3087" s="78"/>
      <c r="B3087" s="79"/>
      <c r="C3087" s="79"/>
      <c r="D3087" s="79"/>
      <c r="E3087" s="79"/>
      <c r="F3087" s="79"/>
      <c r="G3087" s="79"/>
      <c r="H3087" s="79"/>
      <c r="I3087" s="80"/>
    </row>
    <row r="3088" spans="1:9">
      <c r="A3088" s="78"/>
      <c r="B3088" s="79"/>
      <c r="C3088" s="79"/>
      <c r="D3088" s="79"/>
      <c r="E3088" s="79"/>
      <c r="F3088" s="79"/>
      <c r="G3088" s="79"/>
      <c r="H3088" s="79"/>
      <c r="I3088" s="80"/>
    </row>
    <row r="3089" spans="1:9">
      <c r="A3089" s="78"/>
      <c r="B3089" s="79"/>
      <c r="C3089" s="79"/>
      <c r="D3089" s="79"/>
      <c r="E3089" s="79"/>
      <c r="F3089" s="79"/>
      <c r="G3089" s="79"/>
      <c r="H3089" s="79"/>
      <c r="I3089" s="80"/>
    </row>
    <row r="3090" spans="1:9">
      <c r="A3090" s="78"/>
      <c r="B3090" s="79"/>
      <c r="C3090" s="79"/>
      <c r="D3090" s="79"/>
      <c r="E3090" s="79"/>
      <c r="F3090" s="79"/>
      <c r="G3090" s="79"/>
      <c r="H3090" s="79"/>
      <c r="I3090" s="80"/>
    </row>
    <row r="3091" spans="1:9">
      <c r="A3091" s="78"/>
      <c r="B3091" s="79"/>
      <c r="C3091" s="79"/>
      <c r="D3091" s="79"/>
      <c r="E3091" s="79"/>
      <c r="F3091" s="79"/>
      <c r="G3091" s="79"/>
      <c r="H3091" s="79"/>
      <c r="I3091" s="80"/>
    </row>
    <row r="3092" spans="1:9">
      <c r="A3092" s="78"/>
      <c r="B3092" s="79"/>
      <c r="C3092" s="79"/>
      <c r="D3092" s="79"/>
      <c r="E3092" s="79"/>
      <c r="F3092" s="79"/>
      <c r="G3092" s="79"/>
      <c r="H3092" s="79"/>
      <c r="I3092" s="80"/>
    </row>
    <row r="3093" spans="1:9">
      <c r="A3093" s="78"/>
      <c r="B3093" s="79"/>
      <c r="C3093" s="79"/>
      <c r="D3093" s="79"/>
      <c r="E3093" s="79"/>
      <c r="F3093" s="79"/>
      <c r="G3093" s="79"/>
      <c r="H3093" s="79"/>
      <c r="I3093" s="80"/>
    </row>
    <row r="3094" spans="1:9">
      <c r="A3094" s="78"/>
      <c r="B3094" s="79"/>
      <c r="C3094" s="79"/>
      <c r="D3094" s="79"/>
      <c r="E3094" s="79"/>
      <c r="F3094" s="79"/>
      <c r="G3094" s="79"/>
      <c r="H3094" s="79"/>
      <c r="I3094" s="80"/>
    </row>
    <row r="3095" spans="1:9">
      <c r="A3095" s="78"/>
      <c r="B3095" s="79"/>
      <c r="C3095" s="79"/>
      <c r="D3095" s="79"/>
      <c r="E3095" s="79"/>
      <c r="F3095" s="79"/>
      <c r="G3095" s="79"/>
      <c r="H3095" s="79"/>
      <c r="I3095" s="80"/>
    </row>
    <row r="3096" spans="1:9">
      <c r="A3096" s="78"/>
      <c r="B3096" s="79"/>
      <c r="C3096" s="79"/>
      <c r="D3096" s="79"/>
      <c r="E3096" s="79"/>
      <c r="F3096" s="79"/>
      <c r="G3096" s="79"/>
      <c r="H3096" s="79"/>
      <c r="I3096" s="80"/>
    </row>
    <row r="3097" spans="1:9">
      <c r="A3097" s="78"/>
      <c r="B3097" s="79"/>
      <c r="C3097" s="79"/>
      <c r="D3097" s="79"/>
      <c r="E3097" s="79"/>
      <c r="F3097" s="79"/>
      <c r="G3097" s="79"/>
      <c r="H3097" s="79"/>
      <c r="I3097" s="80"/>
    </row>
    <row r="3098" spans="1:9">
      <c r="A3098" s="78"/>
      <c r="B3098" s="79"/>
      <c r="C3098" s="79"/>
      <c r="D3098" s="79"/>
      <c r="E3098" s="79"/>
      <c r="F3098" s="79"/>
      <c r="G3098" s="79"/>
      <c r="H3098" s="79"/>
      <c r="I3098" s="80"/>
    </row>
    <row r="3099" spans="1:9">
      <c r="A3099" s="78"/>
      <c r="B3099" s="79"/>
      <c r="C3099" s="79"/>
      <c r="D3099" s="79"/>
      <c r="E3099" s="79"/>
      <c r="F3099" s="79"/>
      <c r="G3099" s="79"/>
      <c r="H3099" s="79"/>
      <c r="I3099" s="80"/>
    </row>
    <row r="3100" spans="1:9">
      <c r="A3100" s="78"/>
      <c r="B3100" s="79"/>
      <c r="C3100" s="79"/>
      <c r="D3100" s="79"/>
      <c r="E3100" s="79"/>
      <c r="F3100" s="79"/>
      <c r="G3100" s="79"/>
      <c r="H3100" s="79"/>
      <c r="I3100" s="80"/>
    </row>
    <row r="3101" spans="1:9">
      <c r="A3101" s="78"/>
      <c r="B3101" s="79"/>
      <c r="C3101" s="79"/>
      <c r="D3101" s="79"/>
      <c r="E3101" s="79"/>
      <c r="F3101" s="79"/>
      <c r="G3101" s="79"/>
      <c r="H3101" s="79"/>
      <c r="I3101" s="80"/>
    </row>
    <row r="3102" spans="1:9">
      <c r="A3102" s="78"/>
      <c r="B3102" s="79"/>
      <c r="C3102" s="79"/>
      <c r="D3102" s="79"/>
      <c r="E3102" s="79"/>
      <c r="F3102" s="79"/>
      <c r="G3102" s="79"/>
      <c r="H3102" s="79"/>
      <c r="I3102" s="80"/>
    </row>
    <row r="3103" spans="1:9">
      <c r="A3103" s="78"/>
      <c r="B3103" s="79"/>
      <c r="C3103" s="79"/>
      <c r="D3103" s="79"/>
      <c r="E3103" s="79"/>
      <c r="F3103" s="79"/>
      <c r="G3103" s="79"/>
      <c r="H3103" s="79"/>
      <c r="I3103" s="80"/>
    </row>
    <row r="3104" spans="1:9">
      <c r="A3104" s="78"/>
      <c r="B3104" s="79"/>
      <c r="C3104" s="79"/>
      <c r="D3104" s="79"/>
      <c r="E3104" s="79"/>
      <c r="F3104" s="79"/>
      <c r="G3104" s="79"/>
      <c r="H3104" s="79"/>
      <c r="I3104" s="80"/>
    </row>
    <row r="3105" spans="1:9">
      <c r="A3105" s="78"/>
      <c r="B3105" s="79"/>
      <c r="C3105" s="79"/>
      <c r="D3105" s="79"/>
      <c r="E3105" s="79"/>
      <c r="F3105" s="79"/>
      <c r="G3105" s="79"/>
      <c r="H3105" s="79"/>
      <c r="I3105" s="80"/>
    </row>
    <row r="3106" spans="1:9">
      <c r="A3106" s="78"/>
      <c r="B3106" s="79"/>
      <c r="C3106" s="79"/>
      <c r="D3106" s="79"/>
      <c r="E3106" s="79"/>
      <c r="F3106" s="79"/>
      <c r="G3106" s="79"/>
      <c r="H3106" s="79"/>
      <c r="I3106" s="80"/>
    </row>
    <row r="3107" spans="1:9">
      <c r="A3107" s="78"/>
      <c r="B3107" s="79"/>
      <c r="C3107" s="79"/>
      <c r="D3107" s="79"/>
      <c r="E3107" s="79"/>
      <c r="F3107" s="79"/>
      <c r="G3107" s="79"/>
      <c r="H3107" s="79"/>
      <c r="I3107" s="80"/>
    </row>
    <row r="3108" spans="1:9">
      <c r="A3108" s="78"/>
      <c r="B3108" s="79"/>
      <c r="C3108" s="79"/>
      <c r="D3108" s="79"/>
      <c r="E3108" s="79"/>
      <c r="F3108" s="79"/>
      <c r="G3108" s="79"/>
      <c r="H3108" s="79"/>
      <c r="I3108" s="80"/>
    </row>
    <row r="3109" spans="1:9">
      <c r="A3109" s="78"/>
      <c r="B3109" s="79"/>
      <c r="C3109" s="79"/>
      <c r="D3109" s="79"/>
      <c r="E3109" s="79"/>
      <c r="F3109" s="79"/>
      <c r="G3109" s="79"/>
      <c r="H3109" s="79"/>
      <c r="I3109" s="80"/>
    </row>
    <row r="3110" spans="1:9">
      <c r="A3110" s="78"/>
      <c r="B3110" s="79"/>
      <c r="C3110" s="79"/>
      <c r="D3110" s="79"/>
      <c r="E3110" s="79"/>
      <c r="F3110" s="79"/>
      <c r="G3110" s="79"/>
      <c r="H3110" s="79"/>
      <c r="I3110" s="80"/>
    </row>
    <row r="3111" spans="1:9">
      <c r="A3111" s="78"/>
      <c r="B3111" s="79"/>
      <c r="C3111" s="79"/>
      <c r="D3111" s="79"/>
      <c r="E3111" s="79"/>
      <c r="F3111" s="79"/>
      <c r="G3111" s="79"/>
      <c r="H3111" s="79"/>
      <c r="I3111" s="80"/>
    </row>
    <row r="3112" spans="1:9">
      <c r="A3112" s="78"/>
      <c r="B3112" s="79"/>
      <c r="C3112" s="79"/>
      <c r="D3112" s="79"/>
      <c r="E3112" s="79"/>
      <c r="F3112" s="79"/>
      <c r="G3112" s="79"/>
      <c r="H3112" s="79"/>
      <c r="I3112" s="80"/>
    </row>
    <row r="3113" spans="1:9">
      <c r="A3113" s="78"/>
      <c r="B3113" s="79"/>
      <c r="C3113" s="79"/>
      <c r="D3113" s="79"/>
      <c r="E3113" s="79"/>
      <c r="F3113" s="79"/>
      <c r="G3113" s="79"/>
      <c r="H3113" s="79"/>
      <c r="I3113" s="80"/>
    </row>
    <row r="3114" spans="1:9">
      <c r="A3114" s="78"/>
      <c r="B3114" s="79"/>
      <c r="C3114" s="79"/>
      <c r="D3114" s="79"/>
      <c r="E3114" s="79"/>
      <c r="F3114" s="79"/>
      <c r="G3114" s="79"/>
      <c r="H3114" s="79"/>
      <c r="I3114" s="80"/>
    </row>
    <row r="3115" spans="1:9">
      <c r="A3115" s="78"/>
      <c r="B3115" s="79"/>
      <c r="C3115" s="79"/>
      <c r="D3115" s="79"/>
      <c r="E3115" s="79"/>
      <c r="F3115" s="79"/>
      <c r="G3115" s="79"/>
      <c r="H3115" s="79"/>
      <c r="I3115" s="80"/>
    </row>
    <row r="3116" spans="1:9">
      <c r="A3116" s="78"/>
      <c r="B3116" s="79"/>
      <c r="C3116" s="79"/>
      <c r="D3116" s="79"/>
      <c r="E3116" s="79"/>
      <c r="F3116" s="79"/>
      <c r="G3116" s="79"/>
      <c r="H3116" s="79"/>
      <c r="I3116" s="80"/>
    </row>
    <row r="3117" spans="1:9">
      <c r="A3117" s="78"/>
      <c r="B3117" s="79"/>
      <c r="C3117" s="79"/>
      <c r="D3117" s="79"/>
      <c r="E3117" s="79"/>
      <c r="F3117" s="79"/>
      <c r="G3117" s="79"/>
      <c r="H3117" s="79"/>
      <c r="I3117" s="80"/>
    </row>
    <row r="3118" spans="1:9">
      <c r="A3118" s="78"/>
      <c r="B3118" s="79"/>
      <c r="C3118" s="79"/>
      <c r="D3118" s="79"/>
      <c r="E3118" s="79"/>
      <c r="F3118" s="79"/>
      <c r="G3118" s="79"/>
      <c r="H3118" s="79"/>
      <c r="I3118" s="80"/>
    </row>
    <row r="3119" spans="1:9">
      <c r="A3119" s="78"/>
      <c r="B3119" s="79"/>
      <c r="C3119" s="79"/>
      <c r="D3119" s="79"/>
      <c r="E3119" s="79"/>
      <c r="F3119" s="79"/>
      <c r="G3119" s="79"/>
      <c r="H3119" s="79"/>
      <c r="I3119" s="80"/>
    </row>
    <row r="3120" spans="1:9">
      <c r="A3120" s="78"/>
      <c r="B3120" s="79"/>
      <c r="C3120" s="79"/>
      <c r="D3120" s="79"/>
      <c r="E3120" s="79"/>
      <c r="F3120" s="79"/>
      <c r="G3120" s="79"/>
      <c r="H3120" s="79"/>
      <c r="I3120" s="80"/>
    </row>
    <row r="3121" spans="1:9">
      <c r="A3121" s="78"/>
      <c r="B3121" s="79"/>
      <c r="C3121" s="79"/>
      <c r="D3121" s="79"/>
      <c r="E3121" s="79"/>
      <c r="F3121" s="79"/>
      <c r="G3121" s="79"/>
      <c r="H3121" s="79"/>
      <c r="I3121" s="80"/>
    </row>
    <row r="3122" spans="1:9">
      <c r="A3122" s="78"/>
      <c r="B3122" s="79"/>
      <c r="C3122" s="79"/>
      <c r="D3122" s="79"/>
      <c r="E3122" s="79"/>
      <c r="F3122" s="79"/>
      <c r="G3122" s="79"/>
      <c r="H3122" s="79"/>
      <c r="I3122" s="80"/>
    </row>
    <row r="3123" spans="1:9">
      <c r="A3123" s="78"/>
      <c r="B3123" s="79"/>
      <c r="C3123" s="79"/>
      <c r="D3123" s="79"/>
      <c r="E3123" s="79"/>
      <c r="F3123" s="79"/>
      <c r="G3123" s="79"/>
      <c r="H3123" s="79"/>
      <c r="I3123" s="80"/>
    </row>
    <row r="3124" spans="1:9">
      <c r="A3124" s="78"/>
      <c r="B3124" s="79"/>
      <c r="C3124" s="79"/>
      <c r="D3124" s="79"/>
      <c r="E3124" s="79"/>
      <c r="F3124" s="79"/>
      <c r="G3124" s="79"/>
      <c r="H3124" s="79"/>
      <c r="I3124" s="80"/>
    </row>
    <row r="3125" spans="1:9">
      <c r="A3125" s="78"/>
      <c r="B3125" s="79"/>
      <c r="C3125" s="79"/>
      <c r="D3125" s="79"/>
      <c r="E3125" s="79"/>
      <c r="F3125" s="79"/>
      <c r="G3125" s="79"/>
      <c r="H3125" s="79"/>
      <c r="I3125" s="80"/>
    </row>
    <row r="3126" spans="1:9">
      <c r="A3126" s="78"/>
      <c r="B3126" s="79"/>
      <c r="C3126" s="79"/>
      <c r="D3126" s="79"/>
      <c r="E3126" s="79"/>
      <c r="F3126" s="79"/>
      <c r="G3126" s="79"/>
      <c r="H3126" s="79"/>
      <c r="I3126" s="80"/>
    </row>
    <row r="3127" spans="1:9">
      <c r="A3127" s="78"/>
      <c r="B3127" s="79"/>
      <c r="C3127" s="79"/>
      <c r="D3127" s="79"/>
      <c r="E3127" s="79"/>
      <c r="F3127" s="79"/>
      <c r="G3127" s="79"/>
      <c r="H3127" s="79"/>
      <c r="I3127" s="80"/>
    </row>
    <row r="3128" spans="1:9">
      <c r="A3128" s="78"/>
      <c r="B3128" s="79"/>
      <c r="C3128" s="79"/>
      <c r="D3128" s="79"/>
      <c r="E3128" s="79"/>
      <c r="F3128" s="79"/>
      <c r="G3128" s="79"/>
      <c r="H3128" s="79"/>
      <c r="I3128" s="80"/>
    </row>
    <row r="3129" spans="1:9">
      <c r="A3129" s="78"/>
      <c r="B3129" s="79"/>
      <c r="C3129" s="79"/>
      <c r="D3129" s="79"/>
      <c r="E3129" s="79"/>
      <c r="F3129" s="79"/>
      <c r="G3129" s="79"/>
      <c r="H3129" s="79"/>
      <c r="I3129" s="80"/>
    </row>
    <row r="3130" spans="1:9">
      <c r="A3130" s="78"/>
      <c r="B3130" s="79"/>
      <c r="C3130" s="79"/>
      <c r="D3130" s="79"/>
      <c r="E3130" s="79"/>
      <c r="F3130" s="79"/>
      <c r="G3130" s="79"/>
      <c r="H3130" s="79"/>
      <c r="I3130" s="80"/>
    </row>
    <row r="3131" spans="1:9">
      <c r="A3131" s="78"/>
      <c r="B3131" s="79"/>
      <c r="C3131" s="79"/>
      <c r="D3131" s="79"/>
      <c r="E3131" s="79"/>
      <c r="F3131" s="79"/>
      <c r="G3131" s="79"/>
      <c r="H3131" s="79"/>
      <c r="I3131" s="80"/>
    </row>
    <row r="3132" spans="1:9">
      <c r="A3132" s="78"/>
      <c r="B3132" s="79"/>
      <c r="C3132" s="79"/>
      <c r="D3132" s="79"/>
      <c r="E3132" s="79"/>
      <c r="F3132" s="79"/>
      <c r="G3132" s="79"/>
      <c r="H3132" s="79"/>
      <c r="I3132" s="80"/>
    </row>
    <row r="3133" spans="1:9">
      <c r="A3133" s="78"/>
      <c r="B3133" s="79"/>
      <c r="C3133" s="79"/>
      <c r="D3133" s="79"/>
      <c r="E3133" s="79"/>
      <c r="F3133" s="79"/>
      <c r="G3133" s="79"/>
      <c r="H3133" s="79"/>
      <c r="I3133" s="80"/>
    </row>
    <row r="3134" spans="1:9">
      <c r="A3134" s="78"/>
      <c r="B3134" s="79"/>
      <c r="C3134" s="79"/>
      <c r="D3134" s="79"/>
      <c r="E3134" s="79"/>
      <c r="F3134" s="79"/>
      <c r="G3134" s="79"/>
      <c r="H3134" s="79"/>
      <c r="I3134" s="80"/>
    </row>
    <row r="3135" spans="1:9">
      <c r="A3135" s="78"/>
      <c r="B3135" s="79"/>
      <c r="C3135" s="79"/>
      <c r="D3135" s="79"/>
      <c r="E3135" s="79"/>
      <c r="F3135" s="79"/>
      <c r="G3135" s="79"/>
      <c r="H3135" s="79"/>
      <c r="I3135" s="80"/>
    </row>
    <row r="3136" spans="1:9">
      <c r="A3136" s="78"/>
      <c r="B3136" s="79"/>
      <c r="C3136" s="79"/>
      <c r="D3136" s="79"/>
      <c r="E3136" s="79"/>
      <c r="F3136" s="79"/>
      <c r="G3136" s="79"/>
      <c r="H3136" s="79"/>
      <c r="I3136" s="80"/>
    </row>
    <row r="3137" spans="1:9">
      <c r="A3137" s="78"/>
      <c r="B3137" s="79"/>
      <c r="C3137" s="79"/>
      <c r="D3137" s="79"/>
      <c r="E3137" s="79"/>
      <c r="F3137" s="79"/>
      <c r="G3137" s="79"/>
      <c r="H3137" s="79"/>
      <c r="I3137" s="80"/>
    </row>
    <row r="3138" spans="1:9">
      <c r="A3138" s="78"/>
      <c r="B3138" s="79"/>
      <c r="C3138" s="79"/>
      <c r="D3138" s="79"/>
      <c r="E3138" s="79"/>
      <c r="F3138" s="79"/>
      <c r="G3138" s="79"/>
      <c r="H3138" s="79"/>
      <c r="I3138" s="80"/>
    </row>
    <row r="3139" spans="1:9">
      <c r="A3139" s="78"/>
      <c r="B3139" s="79"/>
      <c r="C3139" s="79"/>
      <c r="D3139" s="79"/>
      <c r="E3139" s="79"/>
      <c r="F3139" s="79"/>
      <c r="G3139" s="79"/>
      <c r="H3139" s="79"/>
      <c r="I3139" s="80"/>
    </row>
    <row r="3140" spans="1:9">
      <c r="A3140" s="78"/>
      <c r="B3140" s="79"/>
      <c r="C3140" s="79"/>
      <c r="D3140" s="79"/>
      <c r="E3140" s="79"/>
      <c r="F3140" s="79"/>
      <c r="G3140" s="79"/>
      <c r="H3140" s="79"/>
      <c r="I3140" s="80"/>
    </row>
    <row r="3141" spans="1:9">
      <c r="A3141" s="78"/>
      <c r="B3141" s="79"/>
      <c r="C3141" s="79"/>
      <c r="D3141" s="79"/>
      <c r="E3141" s="79"/>
      <c r="F3141" s="79"/>
      <c r="G3141" s="79"/>
      <c r="H3141" s="79"/>
      <c r="I3141" s="80"/>
    </row>
    <row r="3142" spans="1:9">
      <c r="A3142" s="78"/>
      <c r="B3142" s="79"/>
      <c r="C3142" s="79"/>
      <c r="D3142" s="79"/>
      <c r="E3142" s="79"/>
      <c r="F3142" s="79"/>
      <c r="G3142" s="79"/>
      <c r="H3142" s="79"/>
      <c r="I3142" s="80"/>
    </row>
    <row r="3143" spans="1:9">
      <c r="A3143" s="78"/>
      <c r="B3143" s="79"/>
      <c r="C3143" s="79"/>
      <c r="D3143" s="79"/>
      <c r="E3143" s="79"/>
      <c r="F3143" s="79"/>
      <c r="G3143" s="79"/>
      <c r="H3143" s="79"/>
      <c r="I3143" s="80"/>
    </row>
    <row r="3144" spans="1:9">
      <c r="A3144" s="78"/>
      <c r="B3144" s="79"/>
      <c r="C3144" s="79"/>
      <c r="D3144" s="79"/>
      <c r="E3144" s="79"/>
      <c r="F3144" s="79"/>
      <c r="G3144" s="79"/>
      <c r="H3144" s="79"/>
      <c r="I3144" s="80"/>
    </row>
    <row r="3145" spans="1:9">
      <c r="A3145" s="78"/>
      <c r="B3145" s="79"/>
      <c r="C3145" s="79"/>
      <c r="D3145" s="79"/>
      <c r="E3145" s="79"/>
      <c r="F3145" s="79"/>
      <c r="G3145" s="79"/>
      <c r="H3145" s="79"/>
      <c r="I3145" s="80"/>
    </row>
    <row r="3146" spans="1:9">
      <c r="A3146" s="78"/>
      <c r="B3146" s="79"/>
      <c r="C3146" s="79"/>
      <c r="D3146" s="79"/>
      <c r="E3146" s="79"/>
      <c r="F3146" s="79"/>
      <c r="G3146" s="79"/>
      <c r="H3146" s="79"/>
      <c r="I3146" s="80"/>
    </row>
    <row r="3147" spans="1:9">
      <c r="A3147" s="78"/>
      <c r="B3147" s="79"/>
      <c r="C3147" s="79"/>
      <c r="D3147" s="79"/>
      <c r="E3147" s="79"/>
      <c r="F3147" s="79"/>
      <c r="G3147" s="79"/>
      <c r="H3147" s="79"/>
      <c r="I3147" s="80"/>
    </row>
    <row r="3148" spans="1:9">
      <c r="A3148" s="78"/>
      <c r="B3148" s="79"/>
      <c r="C3148" s="79"/>
      <c r="D3148" s="79"/>
      <c r="E3148" s="79"/>
      <c r="F3148" s="79"/>
      <c r="G3148" s="79"/>
      <c r="H3148" s="79"/>
      <c r="I3148" s="80"/>
    </row>
    <row r="3149" spans="1:9">
      <c r="A3149" s="78"/>
      <c r="B3149" s="79"/>
      <c r="C3149" s="79"/>
      <c r="D3149" s="79"/>
      <c r="E3149" s="79"/>
      <c r="F3149" s="79"/>
      <c r="G3149" s="79"/>
      <c r="H3149" s="79"/>
      <c r="I3149" s="80"/>
    </row>
    <row r="3150" spans="1:9">
      <c r="A3150" s="78"/>
      <c r="B3150" s="79"/>
      <c r="C3150" s="79"/>
      <c r="D3150" s="79"/>
      <c r="E3150" s="79"/>
      <c r="F3150" s="79"/>
      <c r="G3150" s="79"/>
      <c r="H3150" s="79"/>
      <c r="I3150" s="80"/>
    </row>
    <row r="3151" spans="1:9">
      <c r="A3151" s="78"/>
      <c r="B3151" s="79"/>
      <c r="C3151" s="79"/>
      <c r="D3151" s="79"/>
      <c r="E3151" s="79"/>
      <c r="F3151" s="79"/>
      <c r="G3151" s="79"/>
      <c r="H3151" s="79"/>
      <c r="I3151" s="80"/>
    </row>
    <row r="3152" spans="1:9">
      <c r="A3152" s="78"/>
      <c r="B3152" s="79"/>
      <c r="C3152" s="79"/>
      <c r="D3152" s="79"/>
      <c r="E3152" s="79"/>
      <c r="F3152" s="79"/>
      <c r="G3152" s="79"/>
      <c r="H3152" s="79"/>
      <c r="I3152" s="80"/>
    </row>
    <row r="3153" spans="1:9">
      <c r="A3153" s="78"/>
      <c r="B3153" s="79"/>
      <c r="C3153" s="79"/>
      <c r="D3153" s="79"/>
      <c r="E3153" s="79"/>
      <c r="F3153" s="79"/>
      <c r="G3153" s="79"/>
      <c r="H3153" s="79"/>
      <c r="I3153" s="80"/>
    </row>
    <row r="3154" spans="1:9">
      <c r="A3154" s="78"/>
      <c r="B3154" s="79"/>
      <c r="C3154" s="79"/>
      <c r="D3154" s="79"/>
      <c r="E3154" s="79"/>
      <c r="F3154" s="79"/>
      <c r="G3154" s="79"/>
      <c r="H3154" s="79"/>
      <c r="I3154" s="80"/>
    </row>
    <row r="3155" spans="1:9">
      <c r="A3155" s="78"/>
      <c r="B3155" s="79"/>
      <c r="C3155" s="79"/>
      <c r="D3155" s="79"/>
      <c r="E3155" s="79"/>
      <c r="F3155" s="79"/>
      <c r="G3155" s="79"/>
      <c r="H3155" s="79"/>
      <c r="I3155" s="80"/>
    </row>
    <row r="3156" spans="1:9">
      <c r="A3156" s="78"/>
      <c r="B3156" s="79"/>
      <c r="C3156" s="79"/>
      <c r="D3156" s="79"/>
      <c r="E3156" s="79"/>
      <c r="F3156" s="79"/>
      <c r="G3156" s="79"/>
      <c r="H3156" s="79"/>
      <c r="I3156" s="80"/>
    </row>
    <row r="3157" spans="1:9">
      <c r="A3157" s="78"/>
      <c r="B3157" s="79"/>
      <c r="C3157" s="79"/>
      <c r="D3157" s="79"/>
      <c r="E3157" s="79"/>
      <c r="F3157" s="79"/>
      <c r="G3157" s="79"/>
      <c r="H3157" s="79"/>
      <c r="I3157" s="80"/>
    </row>
    <row r="3158" spans="1:9">
      <c r="A3158" s="78"/>
      <c r="B3158" s="79"/>
      <c r="C3158" s="79"/>
      <c r="D3158" s="79"/>
      <c r="E3158" s="79"/>
      <c r="F3158" s="79"/>
      <c r="G3158" s="79"/>
      <c r="H3158" s="79"/>
      <c r="I3158" s="80"/>
    </row>
    <row r="3159" spans="1:9">
      <c r="A3159" s="78"/>
      <c r="B3159" s="79"/>
      <c r="C3159" s="79"/>
      <c r="D3159" s="79"/>
      <c r="E3159" s="79"/>
      <c r="F3159" s="79"/>
      <c r="G3159" s="79"/>
      <c r="H3159" s="79"/>
      <c r="I3159" s="80"/>
    </row>
    <row r="3160" spans="1:9">
      <c r="A3160" s="78"/>
      <c r="B3160" s="79"/>
      <c r="C3160" s="79"/>
      <c r="D3160" s="79"/>
      <c r="E3160" s="79"/>
      <c r="F3160" s="79"/>
      <c r="G3160" s="79"/>
      <c r="H3160" s="79"/>
      <c r="I3160" s="80"/>
    </row>
    <row r="3161" spans="1:9">
      <c r="A3161" s="78"/>
      <c r="B3161" s="79"/>
      <c r="C3161" s="79"/>
      <c r="D3161" s="79"/>
      <c r="E3161" s="79"/>
      <c r="F3161" s="79"/>
      <c r="G3161" s="79"/>
      <c r="H3161" s="79"/>
      <c r="I3161" s="80"/>
    </row>
    <row r="3162" spans="1:9">
      <c r="A3162" s="78"/>
      <c r="B3162" s="79"/>
      <c r="C3162" s="79"/>
      <c r="D3162" s="79"/>
      <c r="E3162" s="79"/>
      <c r="F3162" s="79"/>
      <c r="G3162" s="79"/>
      <c r="H3162" s="79"/>
      <c r="I3162" s="80"/>
    </row>
    <row r="3163" spans="1:9">
      <c r="A3163" s="78"/>
      <c r="B3163" s="79"/>
      <c r="C3163" s="79"/>
      <c r="D3163" s="79"/>
      <c r="E3163" s="79"/>
      <c r="F3163" s="79"/>
      <c r="G3163" s="79"/>
      <c r="H3163" s="79"/>
      <c r="I3163" s="80"/>
    </row>
    <row r="3164" spans="1:9">
      <c r="A3164" s="78"/>
      <c r="B3164" s="79"/>
      <c r="C3164" s="79"/>
      <c r="D3164" s="79"/>
      <c r="E3164" s="79"/>
      <c r="F3164" s="79"/>
      <c r="G3164" s="79"/>
      <c r="H3164" s="79"/>
      <c r="I3164" s="80"/>
    </row>
    <row r="3165" spans="1:9">
      <c r="A3165" s="78"/>
      <c r="B3165" s="79"/>
      <c r="C3165" s="79"/>
      <c r="D3165" s="79"/>
      <c r="E3165" s="79"/>
      <c r="F3165" s="79"/>
      <c r="G3165" s="79"/>
      <c r="H3165" s="79"/>
      <c r="I3165" s="80"/>
    </row>
    <row r="3166" spans="1:9">
      <c r="A3166" s="78"/>
      <c r="B3166" s="79"/>
      <c r="C3166" s="79"/>
      <c r="D3166" s="79"/>
      <c r="E3166" s="79"/>
      <c r="F3166" s="79"/>
      <c r="G3166" s="79"/>
      <c r="H3166" s="79"/>
      <c r="I3166" s="80"/>
    </row>
    <row r="3167" spans="1:9">
      <c r="A3167" s="78"/>
      <c r="B3167" s="79"/>
      <c r="C3167" s="79"/>
      <c r="D3167" s="79"/>
      <c r="E3167" s="79"/>
      <c r="F3167" s="79"/>
      <c r="G3167" s="79"/>
      <c r="H3167" s="79"/>
      <c r="I3167" s="80"/>
    </row>
    <row r="3168" spans="1:9">
      <c r="A3168" s="78"/>
      <c r="B3168" s="79"/>
      <c r="C3168" s="79"/>
      <c r="D3168" s="79"/>
      <c r="E3168" s="79"/>
      <c r="F3168" s="79"/>
      <c r="G3168" s="79"/>
      <c r="H3168" s="79"/>
      <c r="I3168" s="80"/>
    </row>
    <row r="3169" spans="1:9">
      <c r="A3169" s="78"/>
      <c r="B3169" s="79"/>
      <c r="C3169" s="79"/>
      <c r="D3169" s="79"/>
      <c r="E3169" s="79"/>
      <c r="F3169" s="79"/>
      <c r="G3169" s="79"/>
      <c r="H3169" s="79"/>
      <c r="I3169" s="80"/>
    </row>
    <row r="3170" spans="1:9">
      <c r="A3170" s="78"/>
      <c r="B3170" s="79"/>
      <c r="C3170" s="79"/>
      <c r="D3170" s="79"/>
      <c r="E3170" s="79"/>
      <c r="F3170" s="79"/>
      <c r="G3170" s="79"/>
      <c r="H3170" s="79"/>
      <c r="I3170" s="80"/>
    </row>
    <row r="3171" spans="1:9">
      <c r="A3171" s="78"/>
      <c r="B3171" s="79"/>
      <c r="C3171" s="79"/>
      <c r="D3171" s="79"/>
      <c r="E3171" s="79"/>
      <c r="F3171" s="79"/>
      <c r="G3171" s="79"/>
      <c r="H3171" s="79"/>
      <c r="I3171" s="80"/>
    </row>
    <row r="3172" spans="1:9">
      <c r="A3172" s="78"/>
      <c r="B3172" s="79"/>
      <c r="C3172" s="79"/>
      <c r="D3172" s="79"/>
      <c r="E3172" s="79"/>
      <c r="F3172" s="79"/>
      <c r="G3172" s="79"/>
      <c r="H3172" s="79"/>
      <c r="I3172" s="80"/>
    </row>
    <row r="3173" spans="1:9">
      <c r="A3173" s="78"/>
      <c r="B3173" s="79"/>
      <c r="C3173" s="79"/>
      <c r="D3173" s="79"/>
      <c r="E3173" s="79"/>
      <c r="F3173" s="79"/>
      <c r="G3173" s="79"/>
      <c r="H3173" s="79"/>
      <c r="I3173" s="80"/>
    </row>
    <row r="3174" spans="1:9">
      <c r="A3174" s="78"/>
      <c r="B3174" s="79"/>
      <c r="C3174" s="79"/>
      <c r="D3174" s="79"/>
      <c r="E3174" s="79"/>
      <c r="F3174" s="79"/>
      <c r="G3174" s="79"/>
      <c r="H3174" s="79"/>
      <c r="I3174" s="80"/>
    </row>
    <row r="3175" spans="1:9">
      <c r="A3175" s="78"/>
      <c r="B3175" s="79"/>
      <c r="C3175" s="79"/>
      <c r="D3175" s="79"/>
      <c r="E3175" s="79"/>
      <c r="F3175" s="79"/>
      <c r="G3175" s="79"/>
      <c r="H3175" s="79"/>
      <c r="I3175" s="80"/>
    </row>
    <row r="3176" spans="1:9">
      <c r="A3176" s="78"/>
      <c r="B3176" s="79"/>
      <c r="C3176" s="79"/>
      <c r="D3176" s="79"/>
      <c r="E3176" s="79"/>
      <c r="F3176" s="79"/>
      <c r="G3176" s="79"/>
      <c r="H3176" s="79"/>
      <c r="I3176" s="80"/>
    </row>
    <row r="3177" spans="1:9">
      <c r="A3177" s="78"/>
      <c r="B3177" s="79"/>
      <c r="C3177" s="79"/>
      <c r="D3177" s="79"/>
      <c r="E3177" s="79"/>
      <c r="F3177" s="79"/>
      <c r="G3177" s="79"/>
      <c r="H3177" s="79"/>
      <c r="I3177" s="80"/>
    </row>
    <row r="3178" spans="1:9">
      <c r="A3178" s="78"/>
      <c r="B3178" s="79"/>
      <c r="C3178" s="79"/>
      <c r="D3178" s="79"/>
      <c r="E3178" s="79"/>
      <c r="F3178" s="79"/>
      <c r="G3178" s="79"/>
      <c r="H3178" s="79"/>
      <c r="I3178" s="80"/>
    </row>
    <row r="3179" spans="1:9">
      <c r="A3179" s="78"/>
      <c r="B3179" s="79"/>
      <c r="C3179" s="79"/>
      <c r="D3179" s="79"/>
      <c r="E3179" s="79"/>
      <c r="F3179" s="79"/>
      <c r="G3179" s="79"/>
      <c r="H3179" s="79"/>
      <c r="I3179" s="80"/>
    </row>
    <row r="3180" spans="1:9">
      <c r="A3180" s="78"/>
      <c r="B3180" s="79"/>
      <c r="C3180" s="79"/>
      <c r="D3180" s="79"/>
      <c r="E3180" s="79"/>
      <c r="F3180" s="79"/>
      <c r="G3180" s="79"/>
      <c r="H3180" s="79"/>
      <c r="I3180" s="80"/>
    </row>
    <row r="3181" spans="1:9">
      <c r="A3181" s="78"/>
      <c r="B3181" s="79"/>
      <c r="C3181" s="79"/>
      <c r="D3181" s="79"/>
      <c r="E3181" s="79"/>
      <c r="F3181" s="79"/>
      <c r="G3181" s="79"/>
      <c r="H3181" s="79"/>
      <c r="I3181" s="80"/>
    </row>
    <row r="3182" spans="1:9">
      <c r="A3182" s="78"/>
      <c r="B3182" s="79"/>
      <c r="C3182" s="79"/>
      <c r="D3182" s="79"/>
      <c r="E3182" s="79"/>
      <c r="F3182" s="79"/>
      <c r="G3182" s="79"/>
      <c r="H3182" s="79"/>
      <c r="I3182" s="80"/>
    </row>
    <row r="3183" spans="1:9">
      <c r="A3183" s="78"/>
      <c r="B3183" s="79"/>
      <c r="C3183" s="79"/>
      <c r="D3183" s="79"/>
      <c r="E3183" s="79"/>
      <c r="F3183" s="79"/>
      <c r="G3183" s="79"/>
      <c r="H3183" s="79"/>
      <c r="I3183" s="80"/>
    </row>
    <row r="3184" spans="1:9">
      <c r="A3184" s="78"/>
      <c r="B3184" s="79"/>
      <c r="C3184" s="79"/>
      <c r="D3184" s="79"/>
      <c r="E3184" s="79"/>
      <c r="F3184" s="79"/>
      <c r="G3184" s="79"/>
      <c r="H3184" s="79"/>
      <c r="I3184" s="80"/>
    </row>
    <row r="3185" spans="1:9">
      <c r="A3185" s="78"/>
      <c r="B3185" s="79"/>
      <c r="C3185" s="79"/>
      <c r="D3185" s="79"/>
      <c r="E3185" s="79"/>
      <c r="F3185" s="79"/>
      <c r="G3185" s="79"/>
      <c r="H3185" s="79"/>
      <c r="I3185" s="80"/>
    </row>
    <row r="3186" spans="1:9">
      <c r="A3186" s="78"/>
      <c r="B3186" s="79"/>
      <c r="C3186" s="79"/>
      <c r="D3186" s="79"/>
      <c r="E3186" s="79"/>
      <c r="F3186" s="79"/>
      <c r="G3186" s="79"/>
      <c r="H3186" s="79"/>
      <c r="I3186" s="80"/>
    </row>
    <row r="3187" spans="1:9">
      <c r="A3187" s="78"/>
      <c r="B3187" s="79"/>
      <c r="C3187" s="79"/>
      <c r="D3187" s="79"/>
      <c r="E3187" s="79"/>
      <c r="F3187" s="79"/>
      <c r="G3187" s="79"/>
      <c r="H3187" s="79"/>
      <c r="I3187" s="80"/>
    </row>
    <row r="3188" spans="1:9">
      <c r="A3188" s="78"/>
      <c r="B3188" s="79"/>
      <c r="C3188" s="79"/>
      <c r="D3188" s="79"/>
      <c r="E3188" s="79"/>
      <c r="F3188" s="79"/>
      <c r="G3188" s="79"/>
      <c r="H3188" s="79"/>
      <c r="I3188" s="80"/>
    </row>
    <row r="3189" spans="1:9">
      <c r="A3189" s="78"/>
      <c r="B3189" s="79"/>
      <c r="C3189" s="79"/>
      <c r="D3189" s="79"/>
      <c r="E3189" s="79"/>
      <c r="F3189" s="79"/>
      <c r="G3189" s="79"/>
      <c r="H3189" s="79"/>
      <c r="I3189" s="80"/>
    </row>
    <row r="3190" spans="1:9">
      <c r="A3190" s="78"/>
      <c r="B3190" s="79"/>
      <c r="C3190" s="79"/>
      <c r="D3190" s="79"/>
      <c r="E3190" s="79"/>
      <c r="F3190" s="79"/>
      <c r="G3190" s="79"/>
      <c r="H3190" s="79"/>
      <c r="I3190" s="80"/>
    </row>
    <row r="3191" spans="1:9">
      <c r="A3191" s="78"/>
      <c r="B3191" s="79"/>
      <c r="C3191" s="79"/>
      <c r="D3191" s="79"/>
      <c r="E3191" s="79"/>
      <c r="F3191" s="79"/>
      <c r="G3191" s="79"/>
      <c r="H3191" s="79"/>
      <c r="I3191" s="80"/>
    </row>
    <row r="3192" spans="1:9">
      <c r="A3192" s="78"/>
      <c r="B3192" s="79"/>
      <c r="C3192" s="79"/>
      <c r="D3192" s="79"/>
      <c r="E3192" s="79"/>
      <c r="F3192" s="79"/>
      <c r="G3192" s="79"/>
      <c r="H3192" s="79"/>
      <c r="I3192" s="80"/>
    </row>
    <row r="3193" spans="1:9">
      <c r="A3193" s="78"/>
      <c r="B3193" s="79"/>
      <c r="C3193" s="79"/>
      <c r="D3193" s="79"/>
      <c r="E3193" s="79"/>
      <c r="F3193" s="79"/>
      <c r="G3193" s="79"/>
      <c r="H3193" s="79"/>
      <c r="I3193" s="80"/>
    </row>
    <row r="3194" spans="1:9">
      <c r="A3194" s="78"/>
      <c r="B3194" s="79"/>
      <c r="C3194" s="79"/>
      <c r="D3194" s="79"/>
      <c r="E3194" s="79"/>
      <c r="F3194" s="79"/>
      <c r="G3194" s="79"/>
      <c r="H3194" s="79"/>
      <c r="I3194" s="80"/>
    </row>
    <row r="3195" spans="1:9">
      <c r="A3195" s="78"/>
      <c r="B3195" s="79"/>
      <c r="C3195" s="79"/>
      <c r="D3195" s="79"/>
      <c r="E3195" s="79"/>
      <c r="F3195" s="79"/>
      <c r="G3195" s="79"/>
      <c r="H3195" s="79"/>
      <c r="I3195" s="80"/>
    </row>
    <row r="3196" spans="1:9">
      <c r="A3196" s="78"/>
      <c r="B3196" s="79"/>
      <c r="C3196" s="79"/>
      <c r="D3196" s="79"/>
      <c r="E3196" s="79"/>
      <c r="F3196" s="79"/>
      <c r="G3196" s="79"/>
      <c r="H3196" s="79"/>
      <c r="I3196" s="80"/>
    </row>
    <row r="3197" spans="1:9">
      <c r="A3197" s="78"/>
      <c r="B3197" s="79"/>
      <c r="C3197" s="79"/>
      <c r="D3197" s="79"/>
      <c r="E3197" s="79"/>
      <c r="F3197" s="79"/>
      <c r="G3197" s="79"/>
      <c r="H3197" s="79"/>
      <c r="I3197" s="80"/>
    </row>
    <row r="3198" spans="1:9">
      <c r="A3198" s="78"/>
      <c r="B3198" s="79"/>
      <c r="C3198" s="79"/>
      <c r="D3198" s="79"/>
      <c r="E3198" s="79"/>
      <c r="F3198" s="79"/>
      <c r="G3198" s="79"/>
      <c r="H3198" s="79"/>
      <c r="I3198" s="80"/>
    </row>
    <row r="3199" spans="1:9">
      <c r="A3199" s="78"/>
      <c r="B3199" s="79"/>
      <c r="C3199" s="79"/>
      <c r="D3199" s="79"/>
      <c r="E3199" s="79"/>
      <c r="F3199" s="79"/>
      <c r="G3199" s="79"/>
      <c r="H3199" s="79"/>
      <c r="I3199" s="80"/>
    </row>
    <row r="3200" spans="1:9">
      <c r="A3200" s="78"/>
      <c r="B3200" s="79"/>
      <c r="C3200" s="79"/>
      <c r="D3200" s="79"/>
      <c r="E3200" s="79"/>
      <c r="F3200" s="79"/>
      <c r="G3200" s="79"/>
      <c r="H3200" s="79"/>
      <c r="I3200" s="80"/>
    </row>
    <row r="3201" spans="1:9">
      <c r="A3201" s="78"/>
      <c r="B3201" s="79"/>
      <c r="C3201" s="79"/>
      <c r="D3201" s="79"/>
      <c r="E3201" s="79"/>
      <c r="F3201" s="79"/>
      <c r="G3201" s="79"/>
      <c r="H3201" s="79"/>
      <c r="I3201" s="80"/>
    </row>
    <row r="3202" spans="1:9">
      <c r="A3202" s="78"/>
      <c r="B3202" s="79"/>
      <c r="C3202" s="79"/>
      <c r="D3202" s="79"/>
      <c r="E3202" s="79"/>
      <c r="F3202" s="79"/>
      <c r="G3202" s="79"/>
      <c r="H3202" s="79"/>
      <c r="I3202" s="80"/>
    </row>
    <row r="3203" spans="1:9">
      <c r="A3203" s="78"/>
      <c r="B3203" s="79"/>
      <c r="C3203" s="79"/>
      <c r="D3203" s="79"/>
      <c r="E3203" s="79"/>
      <c r="F3203" s="79"/>
      <c r="G3203" s="79"/>
      <c r="H3203" s="79"/>
      <c r="I3203" s="80"/>
    </row>
    <row r="3204" spans="1:9">
      <c r="A3204" s="78"/>
      <c r="B3204" s="79"/>
      <c r="C3204" s="79"/>
      <c r="D3204" s="79"/>
      <c r="E3204" s="79"/>
      <c r="F3204" s="79"/>
      <c r="G3204" s="79"/>
      <c r="H3204" s="79"/>
      <c r="I3204" s="80"/>
    </row>
    <row r="3205" spans="1:9">
      <c r="A3205" s="78"/>
      <c r="B3205" s="79"/>
      <c r="C3205" s="79"/>
      <c r="D3205" s="79"/>
      <c r="E3205" s="79"/>
      <c r="F3205" s="79"/>
      <c r="G3205" s="79"/>
      <c r="H3205" s="79"/>
      <c r="I3205" s="80"/>
    </row>
    <row r="3206" spans="1:9">
      <c r="A3206" s="78"/>
      <c r="B3206" s="79"/>
      <c r="C3206" s="79"/>
      <c r="D3206" s="79"/>
      <c r="E3206" s="79"/>
      <c r="F3206" s="79"/>
      <c r="G3206" s="79"/>
      <c r="H3206" s="79"/>
      <c r="I3206" s="80"/>
    </row>
    <row r="3207" spans="1:9">
      <c r="A3207" s="78"/>
      <c r="B3207" s="79"/>
      <c r="C3207" s="79"/>
      <c r="D3207" s="79"/>
      <c r="E3207" s="79"/>
      <c r="F3207" s="79"/>
      <c r="G3207" s="79"/>
      <c r="H3207" s="79"/>
      <c r="I3207" s="80"/>
    </row>
    <row r="3208" spans="1:9">
      <c r="A3208" s="78"/>
      <c r="B3208" s="79"/>
      <c r="C3208" s="79"/>
      <c r="D3208" s="79"/>
      <c r="E3208" s="79"/>
      <c r="F3208" s="79"/>
      <c r="G3208" s="79"/>
      <c r="H3208" s="79"/>
      <c r="I3208" s="80"/>
    </row>
    <row r="3209" spans="1:9">
      <c r="A3209" s="78"/>
      <c r="B3209" s="79"/>
      <c r="C3209" s="79"/>
      <c r="D3209" s="79"/>
      <c r="E3209" s="79"/>
      <c r="F3209" s="79"/>
      <c r="G3209" s="79"/>
      <c r="H3209" s="79"/>
      <c r="I3209" s="80"/>
    </row>
    <row r="3210" spans="1:9">
      <c r="A3210" s="78"/>
      <c r="B3210" s="79"/>
      <c r="C3210" s="79"/>
      <c r="D3210" s="79"/>
      <c r="E3210" s="79"/>
      <c r="F3210" s="79"/>
      <c r="G3210" s="79"/>
      <c r="H3210" s="79"/>
      <c r="I3210" s="80"/>
    </row>
    <row r="3211" spans="1:9">
      <c r="A3211" s="78"/>
      <c r="B3211" s="79"/>
      <c r="C3211" s="79"/>
      <c r="D3211" s="79"/>
      <c r="E3211" s="79"/>
      <c r="F3211" s="79"/>
      <c r="G3211" s="79"/>
      <c r="H3211" s="79"/>
      <c r="I3211" s="80"/>
    </row>
    <row r="3212" spans="1:9">
      <c r="A3212" s="78"/>
      <c r="B3212" s="79"/>
      <c r="C3212" s="79"/>
      <c r="D3212" s="79"/>
      <c r="E3212" s="79"/>
      <c r="F3212" s="79"/>
      <c r="G3212" s="79"/>
      <c r="H3212" s="79"/>
      <c r="I3212" s="80"/>
    </row>
    <row r="3213" spans="1:9">
      <c r="A3213" s="78"/>
      <c r="B3213" s="79"/>
      <c r="C3213" s="79"/>
      <c r="D3213" s="79"/>
      <c r="E3213" s="79"/>
      <c r="F3213" s="79"/>
      <c r="G3213" s="79"/>
      <c r="H3213" s="79"/>
      <c r="I3213" s="80"/>
    </row>
    <row r="3214" spans="1:9">
      <c r="A3214" s="78"/>
      <c r="B3214" s="79"/>
      <c r="C3214" s="79"/>
      <c r="D3214" s="79"/>
      <c r="E3214" s="79"/>
      <c r="F3214" s="79"/>
      <c r="G3214" s="79"/>
      <c r="H3214" s="79"/>
      <c r="I3214" s="80"/>
    </row>
    <row r="3215" spans="1:9">
      <c r="A3215" s="78"/>
      <c r="B3215" s="79"/>
      <c r="C3215" s="79"/>
      <c r="D3215" s="79"/>
      <c r="E3215" s="79"/>
      <c r="F3215" s="79"/>
      <c r="G3215" s="79"/>
      <c r="H3215" s="79"/>
      <c r="I3215" s="80"/>
    </row>
    <row r="3216" spans="1:9">
      <c r="A3216" s="78"/>
      <c r="B3216" s="79"/>
      <c r="C3216" s="79"/>
      <c r="D3216" s="79"/>
      <c r="E3216" s="79"/>
      <c r="F3216" s="79"/>
      <c r="G3216" s="79"/>
      <c r="H3216" s="79"/>
      <c r="I3216" s="80"/>
    </row>
    <row r="3217" spans="1:9">
      <c r="A3217" s="78"/>
      <c r="B3217" s="79"/>
      <c r="C3217" s="79"/>
      <c r="D3217" s="79"/>
      <c r="E3217" s="79"/>
      <c r="F3217" s="79"/>
      <c r="G3217" s="79"/>
      <c r="H3217" s="79"/>
      <c r="I3217" s="80"/>
    </row>
    <row r="3218" spans="1:9">
      <c r="A3218" s="78"/>
      <c r="B3218" s="79"/>
      <c r="C3218" s="79"/>
      <c r="D3218" s="79"/>
      <c r="E3218" s="79"/>
      <c r="F3218" s="79"/>
      <c r="G3218" s="79"/>
      <c r="H3218" s="79"/>
      <c r="I3218" s="80"/>
    </row>
    <row r="3219" spans="1:9">
      <c r="A3219" s="78"/>
      <c r="B3219" s="79"/>
      <c r="C3219" s="79"/>
      <c r="D3219" s="79"/>
      <c r="E3219" s="79"/>
      <c r="F3219" s="79"/>
      <c r="G3219" s="79"/>
      <c r="H3219" s="79"/>
      <c r="I3219" s="80"/>
    </row>
    <row r="3220" spans="1:9">
      <c r="A3220" s="78"/>
      <c r="B3220" s="79"/>
      <c r="C3220" s="79"/>
      <c r="D3220" s="79"/>
      <c r="E3220" s="79"/>
      <c r="F3220" s="79"/>
      <c r="G3220" s="79"/>
      <c r="H3220" s="79"/>
      <c r="I3220" s="80"/>
    </row>
    <row r="3221" spans="1:9">
      <c r="A3221" s="78"/>
      <c r="B3221" s="79"/>
      <c r="C3221" s="79"/>
      <c r="D3221" s="79"/>
      <c r="E3221" s="79"/>
      <c r="F3221" s="79"/>
      <c r="G3221" s="79"/>
      <c r="H3221" s="79"/>
      <c r="I3221" s="80"/>
    </row>
    <row r="3222" spans="1:9">
      <c r="A3222" s="78"/>
      <c r="B3222" s="79"/>
      <c r="C3222" s="79"/>
      <c r="D3222" s="79"/>
      <c r="E3222" s="79"/>
      <c r="F3222" s="79"/>
      <c r="G3222" s="79"/>
      <c r="H3222" s="79"/>
      <c r="I3222" s="80"/>
    </row>
    <row r="3223" spans="1:9">
      <c r="A3223" s="78"/>
      <c r="B3223" s="79"/>
      <c r="C3223" s="79"/>
      <c r="D3223" s="79"/>
      <c r="E3223" s="79"/>
      <c r="F3223" s="79"/>
      <c r="G3223" s="79"/>
      <c r="H3223" s="79"/>
      <c r="I3223" s="80"/>
    </row>
    <row r="3224" spans="1:9">
      <c r="A3224" s="78"/>
      <c r="B3224" s="79"/>
      <c r="C3224" s="79"/>
      <c r="D3224" s="79"/>
      <c r="E3224" s="79"/>
      <c r="F3224" s="79"/>
      <c r="G3224" s="79"/>
      <c r="H3224" s="79"/>
      <c r="I3224" s="80"/>
    </row>
    <row r="3225" spans="1:9">
      <c r="A3225" s="78"/>
      <c r="B3225" s="79"/>
      <c r="C3225" s="79"/>
      <c r="D3225" s="79"/>
      <c r="E3225" s="79"/>
      <c r="F3225" s="79"/>
      <c r="G3225" s="79"/>
      <c r="H3225" s="79"/>
      <c r="I3225" s="80"/>
    </row>
    <row r="3226" spans="1:9">
      <c r="A3226" s="78"/>
      <c r="B3226" s="79"/>
      <c r="C3226" s="79"/>
      <c r="D3226" s="79"/>
      <c r="E3226" s="79"/>
      <c r="F3226" s="79"/>
      <c r="G3226" s="79"/>
      <c r="H3226" s="79"/>
      <c r="I3226" s="80"/>
    </row>
    <row r="3227" spans="1:9">
      <c r="A3227" s="78"/>
      <c r="B3227" s="79"/>
      <c r="C3227" s="79"/>
      <c r="D3227" s="79"/>
      <c r="E3227" s="79"/>
      <c r="F3227" s="79"/>
      <c r="G3227" s="79"/>
      <c r="H3227" s="79"/>
      <c r="I3227" s="80"/>
    </row>
    <row r="3228" spans="1:9">
      <c r="A3228" s="78"/>
      <c r="B3228" s="79"/>
      <c r="C3228" s="79"/>
      <c r="D3228" s="79"/>
      <c r="E3228" s="79"/>
      <c r="F3228" s="79"/>
      <c r="G3228" s="79"/>
      <c r="H3228" s="79"/>
      <c r="I3228" s="80"/>
    </row>
    <row r="3229" spans="1:9">
      <c r="A3229" s="78"/>
      <c r="B3229" s="79"/>
      <c r="C3229" s="79"/>
      <c r="D3229" s="79"/>
      <c r="E3229" s="79"/>
      <c r="F3229" s="79"/>
      <c r="G3229" s="79"/>
      <c r="H3229" s="79"/>
      <c r="I3229" s="80"/>
    </row>
    <row r="3230" spans="1:9">
      <c r="A3230" s="78"/>
      <c r="B3230" s="79"/>
      <c r="C3230" s="79"/>
      <c r="D3230" s="79"/>
      <c r="E3230" s="79"/>
      <c r="F3230" s="79"/>
      <c r="G3230" s="79"/>
      <c r="H3230" s="79"/>
      <c r="I3230" s="80"/>
    </row>
    <row r="3231" spans="1:9">
      <c r="A3231" s="78"/>
      <c r="B3231" s="79"/>
      <c r="C3231" s="79"/>
      <c r="D3231" s="79"/>
      <c r="E3231" s="79"/>
      <c r="F3231" s="79"/>
      <c r="G3231" s="79"/>
      <c r="H3231" s="79"/>
      <c r="I3231" s="80"/>
    </row>
    <row r="3232" spans="1:9">
      <c r="A3232" s="78"/>
      <c r="B3232" s="79"/>
      <c r="C3232" s="79"/>
      <c r="D3232" s="79"/>
      <c r="E3232" s="79"/>
      <c r="F3232" s="79"/>
      <c r="G3232" s="79"/>
      <c r="H3232" s="79"/>
      <c r="I3232" s="80"/>
    </row>
    <row r="3233" spans="1:9">
      <c r="A3233" s="78"/>
      <c r="B3233" s="79"/>
      <c r="C3233" s="79"/>
      <c r="D3233" s="79"/>
      <c r="E3233" s="79"/>
      <c r="F3233" s="79"/>
      <c r="G3233" s="79"/>
      <c r="H3233" s="79"/>
      <c r="I3233" s="80"/>
    </row>
    <row r="3234" spans="1:9">
      <c r="A3234" s="78"/>
      <c r="B3234" s="79"/>
      <c r="C3234" s="79"/>
      <c r="D3234" s="79"/>
      <c r="E3234" s="79"/>
      <c r="F3234" s="79"/>
      <c r="G3234" s="79"/>
      <c r="H3234" s="79"/>
      <c r="I3234" s="80"/>
    </row>
    <row r="3235" spans="1:9">
      <c r="A3235" s="78"/>
      <c r="B3235" s="79"/>
      <c r="C3235" s="79"/>
      <c r="D3235" s="79"/>
      <c r="E3235" s="79"/>
      <c r="F3235" s="79"/>
      <c r="G3235" s="79"/>
      <c r="H3235" s="79"/>
      <c r="I3235" s="80"/>
    </row>
    <row r="3236" spans="1:9">
      <c r="A3236" s="78"/>
      <c r="B3236" s="79"/>
      <c r="C3236" s="79"/>
      <c r="D3236" s="79"/>
      <c r="E3236" s="79"/>
      <c r="F3236" s="79"/>
      <c r="G3236" s="79"/>
      <c r="H3236" s="79"/>
      <c r="I3236" s="80"/>
    </row>
    <row r="3237" spans="1:9">
      <c r="A3237" s="78"/>
      <c r="B3237" s="79"/>
      <c r="C3237" s="79"/>
      <c r="D3237" s="79"/>
      <c r="E3237" s="79"/>
      <c r="F3237" s="79"/>
      <c r="G3237" s="79"/>
      <c r="H3237" s="79"/>
      <c r="I3237" s="80"/>
    </row>
    <row r="3238" spans="1:9">
      <c r="A3238" s="78"/>
      <c r="B3238" s="79"/>
      <c r="C3238" s="79"/>
      <c r="D3238" s="79"/>
      <c r="E3238" s="79"/>
      <c r="F3238" s="79"/>
      <c r="G3238" s="79"/>
      <c r="H3238" s="79"/>
      <c r="I3238" s="80"/>
    </row>
    <row r="3239" spans="1:9">
      <c r="A3239" s="78"/>
      <c r="B3239" s="79"/>
      <c r="C3239" s="79"/>
      <c r="D3239" s="79"/>
      <c r="E3239" s="79"/>
      <c r="F3239" s="79"/>
      <c r="G3239" s="79"/>
      <c r="H3239" s="79"/>
      <c r="I3239" s="80"/>
    </row>
    <row r="3240" spans="1:9">
      <c r="A3240" s="78"/>
      <c r="B3240" s="79"/>
      <c r="C3240" s="79"/>
      <c r="D3240" s="79"/>
      <c r="E3240" s="79"/>
      <c r="F3240" s="79"/>
      <c r="G3240" s="79"/>
      <c r="H3240" s="79"/>
      <c r="I3240" s="80"/>
    </row>
    <row r="3241" spans="1:9">
      <c r="A3241" s="78"/>
      <c r="B3241" s="79"/>
      <c r="C3241" s="79"/>
      <c r="D3241" s="79"/>
      <c r="E3241" s="79"/>
      <c r="F3241" s="79"/>
      <c r="G3241" s="79"/>
      <c r="H3241" s="79"/>
      <c r="I3241" s="80"/>
    </row>
    <row r="3242" spans="1:9">
      <c r="A3242" s="78"/>
      <c r="B3242" s="79"/>
      <c r="C3242" s="79"/>
      <c r="D3242" s="79"/>
      <c r="E3242" s="79"/>
      <c r="F3242" s="79"/>
      <c r="G3242" s="79"/>
      <c r="H3242" s="79"/>
      <c r="I3242" s="80"/>
    </row>
    <row r="3243" spans="1:9">
      <c r="A3243" s="78"/>
      <c r="B3243" s="79"/>
      <c r="C3243" s="79"/>
      <c r="D3243" s="79"/>
      <c r="E3243" s="79"/>
      <c r="F3243" s="79"/>
      <c r="G3243" s="79"/>
      <c r="H3243" s="79"/>
      <c r="I3243" s="80"/>
    </row>
    <row r="3244" spans="1:9">
      <c r="A3244" s="78"/>
      <c r="B3244" s="79"/>
      <c r="C3244" s="79"/>
      <c r="D3244" s="79"/>
      <c r="E3244" s="79"/>
      <c r="F3244" s="79"/>
      <c r="G3244" s="79"/>
      <c r="H3244" s="79"/>
      <c r="I3244" s="80"/>
    </row>
    <row r="3245" spans="1:9">
      <c r="A3245" s="78"/>
      <c r="B3245" s="79"/>
      <c r="C3245" s="79"/>
      <c r="D3245" s="79"/>
      <c r="E3245" s="79"/>
      <c r="F3245" s="79"/>
      <c r="G3245" s="79"/>
      <c r="H3245" s="79"/>
      <c r="I3245" s="80"/>
    </row>
    <row r="3246" spans="1:9">
      <c r="A3246" s="78"/>
      <c r="B3246" s="79"/>
      <c r="C3246" s="79"/>
      <c r="D3246" s="79"/>
      <c r="E3246" s="79"/>
      <c r="F3246" s="79"/>
      <c r="G3246" s="79"/>
      <c r="H3246" s="79"/>
      <c r="I3246" s="80"/>
    </row>
    <row r="3247" spans="1:9">
      <c r="A3247" s="78"/>
      <c r="B3247" s="79"/>
      <c r="C3247" s="79"/>
      <c r="D3247" s="79"/>
      <c r="E3247" s="79"/>
      <c r="F3247" s="79"/>
      <c r="G3247" s="79"/>
      <c r="H3247" s="79"/>
      <c r="I3247" s="80"/>
    </row>
    <row r="3248" spans="1:9">
      <c r="A3248" s="78"/>
      <c r="B3248" s="79"/>
      <c r="C3248" s="79"/>
      <c r="D3248" s="79"/>
      <c r="E3248" s="79"/>
      <c r="F3248" s="79"/>
      <c r="G3248" s="79"/>
      <c r="H3248" s="79"/>
      <c r="I3248" s="80"/>
    </row>
    <row r="3249" spans="1:9">
      <c r="A3249" s="78"/>
      <c r="B3249" s="79"/>
      <c r="C3249" s="79"/>
      <c r="D3249" s="79"/>
      <c r="E3249" s="79"/>
      <c r="F3249" s="79"/>
      <c r="G3249" s="79"/>
      <c r="H3249" s="79"/>
      <c r="I3249" s="80"/>
    </row>
    <row r="3250" spans="1:9">
      <c r="A3250" s="78"/>
      <c r="B3250" s="79"/>
      <c r="C3250" s="79"/>
      <c r="D3250" s="79"/>
      <c r="E3250" s="79"/>
      <c r="F3250" s="79"/>
      <c r="G3250" s="79"/>
      <c r="H3250" s="79"/>
      <c r="I3250" s="80"/>
    </row>
    <row r="3251" spans="1:9">
      <c r="A3251" s="78"/>
      <c r="B3251" s="79"/>
      <c r="C3251" s="79"/>
      <c r="D3251" s="79"/>
      <c r="E3251" s="79"/>
      <c r="F3251" s="79"/>
      <c r="G3251" s="79"/>
      <c r="H3251" s="79"/>
      <c r="I3251" s="80"/>
    </row>
    <row r="3252" spans="1:9">
      <c r="A3252" s="78"/>
      <c r="B3252" s="79"/>
      <c r="C3252" s="79"/>
      <c r="D3252" s="79"/>
      <c r="E3252" s="79"/>
      <c r="F3252" s="79"/>
      <c r="G3252" s="79"/>
      <c r="H3252" s="79"/>
      <c r="I3252" s="80"/>
    </row>
    <row r="3253" spans="1:9">
      <c r="A3253" s="78"/>
      <c r="B3253" s="79"/>
      <c r="C3253" s="79"/>
      <c r="D3253" s="79"/>
      <c r="E3253" s="79"/>
      <c r="F3253" s="79"/>
      <c r="G3253" s="79"/>
      <c r="H3253" s="79"/>
      <c r="I3253" s="80"/>
    </row>
    <row r="3254" spans="1:9">
      <c r="A3254" s="78"/>
      <c r="B3254" s="79"/>
      <c r="C3254" s="79"/>
      <c r="D3254" s="79"/>
      <c r="E3254" s="79"/>
      <c r="F3254" s="79"/>
      <c r="G3254" s="79"/>
      <c r="H3254" s="79"/>
      <c r="I3254" s="80"/>
    </row>
    <row r="3255" spans="1:9">
      <c r="A3255" s="78"/>
      <c r="B3255" s="79"/>
      <c r="C3255" s="79"/>
      <c r="D3255" s="79"/>
      <c r="E3255" s="79"/>
      <c r="F3255" s="79"/>
      <c r="G3255" s="79"/>
      <c r="H3255" s="79"/>
      <c r="I3255" s="80"/>
    </row>
    <row r="3256" spans="1:9">
      <c r="A3256" s="78"/>
      <c r="B3256" s="79"/>
      <c r="C3256" s="79"/>
      <c r="D3256" s="79"/>
      <c r="E3256" s="79"/>
      <c r="F3256" s="79"/>
      <c r="G3256" s="79"/>
      <c r="H3256" s="79"/>
      <c r="I3256" s="80"/>
    </row>
    <row r="3257" spans="1:9">
      <c r="A3257" s="78"/>
      <c r="B3257" s="79"/>
      <c r="C3257" s="79"/>
      <c r="D3257" s="79"/>
      <c r="E3257" s="79"/>
      <c r="F3257" s="79"/>
      <c r="G3257" s="79"/>
      <c r="H3257" s="79"/>
      <c r="I3257" s="80"/>
    </row>
    <row r="3258" spans="1:9">
      <c r="A3258" s="78"/>
      <c r="B3258" s="79"/>
      <c r="C3258" s="79"/>
      <c r="D3258" s="79"/>
      <c r="E3258" s="79"/>
      <c r="F3258" s="79"/>
      <c r="G3258" s="79"/>
      <c r="H3258" s="79"/>
      <c r="I3258" s="80"/>
    </row>
    <row r="3259" spans="1:9">
      <c r="A3259" s="78"/>
      <c r="B3259" s="79"/>
      <c r="C3259" s="79"/>
      <c r="D3259" s="79"/>
      <c r="E3259" s="79"/>
      <c r="F3259" s="79"/>
      <c r="G3259" s="79"/>
      <c r="H3259" s="79"/>
      <c r="I3259" s="80"/>
    </row>
    <row r="3260" spans="1:9">
      <c r="A3260" s="78"/>
      <c r="B3260" s="79"/>
      <c r="C3260" s="79"/>
      <c r="D3260" s="79"/>
      <c r="E3260" s="79"/>
      <c r="F3260" s="79"/>
      <c r="G3260" s="79"/>
      <c r="H3260" s="79"/>
      <c r="I3260" s="80"/>
    </row>
    <row r="3261" spans="1:9">
      <c r="A3261" s="78"/>
      <c r="B3261" s="79"/>
      <c r="C3261" s="79"/>
      <c r="D3261" s="79"/>
      <c r="E3261" s="79"/>
      <c r="F3261" s="79"/>
      <c r="G3261" s="79"/>
      <c r="H3261" s="79"/>
      <c r="I3261" s="80"/>
    </row>
    <row r="3262" spans="1:9">
      <c r="A3262" s="78"/>
      <c r="B3262" s="79"/>
      <c r="C3262" s="79"/>
      <c r="D3262" s="79"/>
      <c r="E3262" s="79"/>
      <c r="F3262" s="79"/>
      <c r="G3262" s="79"/>
      <c r="H3262" s="79"/>
      <c r="I3262" s="80"/>
    </row>
    <row r="3263" spans="1:9">
      <c r="A3263" s="78"/>
      <c r="B3263" s="79"/>
      <c r="C3263" s="79"/>
      <c r="D3263" s="79"/>
      <c r="E3263" s="79"/>
      <c r="F3263" s="79"/>
      <c r="G3263" s="79"/>
      <c r="H3263" s="79"/>
      <c r="I3263" s="80"/>
    </row>
    <row r="3264" spans="1:9">
      <c r="A3264" s="78"/>
      <c r="B3264" s="79"/>
      <c r="C3264" s="79"/>
      <c r="D3264" s="79"/>
      <c r="E3264" s="79"/>
      <c r="F3264" s="79"/>
      <c r="G3264" s="79"/>
      <c r="H3264" s="79"/>
      <c r="I3264" s="80"/>
    </row>
    <row r="3265" spans="1:9">
      <c r="A3265" s="78"/>
      <c r="B3265" s="79"/>
      <c r="C3265" s="79"/>
      <c r="D3265" s="79"/>
      <c r="E3265" s="79"/>
      <c r="F3265" s="79"/>
      <c r="G3265" s="79"/>
      <c r="H3265" s="79"/>
      <c r="I3265" s="80"/>
    </row>
    <row r="3266" spans="1:9">
      <c r="A3266" s="78"/>
      <c r="B3266" s="79"/>
      <c r="C3266" s="79"/>
      <c r="D3266" s="79"/>
      <c r="E3266" s="79"/>
      <c r="F3266" s="79"/>
      <c r="G3266" s="79"/>
      <c r="H3266" s="79"/>
      <c r="I3266" s="80"/>
    </row>
    <row r="3267" spans="1:9">
      <c r="A3267" s="78"/>
      <c r="B3267" s="79"/>
      <c r="C3267" s="79"/>
      <c r="D3267" s="79"/>
      <c r="E3267" s="79"/>
      <c r="F3267" s="79"/>
      <c r="G3267" s="79"/>
      <c r="H3267" s="79"/>
      <c r="I3267" s="80"/>
    </row>
    <row r="3268" spans="1:9">
      <c r="A3268" s="78"/>
      <c r="B3268" s="79"/>
      <c r="C3268" s="79"/>
      <c r="D3268" s="79"/>
      <c r="E3268" s="79"/>
      <c r="F3268" s="79"/>
      <c r="G3268" s="79"/>
      <c r="H3268" s="79"/>
      <c r="I3268" s="80"/>
    </row>
    <row r="3269" spans="1:9">
      <c r="A3269" s="78"/>
      <c r="B3269" s="79"/>
      <c r="C3269" s="79"/>
      <c r="D3269" s="79"/>
      <c r="E3269" s="79"/>
      <c r="F3269" s="79"/>
      <c r="G3269" s="79"/>
      <c r="H3269" s="79"/>
      <c r="I3269" s="80"/>
    </row>
    <row r="3270" spans="1:9">
      <c r="A3270" s="78"/>
      <c r="B3270" s="79"/>
      <c r="C3270" s="79"/>
      <c r="D3270" s="79"/>
      <c r="E3270" s="79"/>
      <c r="F3270" s="79"/>
      <c r="G3270" s="79"/>
      <c r="H3270" s="79"/>
      <c r="I3270" s="80"/>
    </row>
    <row r="3271" spans="1:9">
      <c r="A3271" s="78"/>
      <c r="B3271" s="79"/>
      <c r="C3271" s="79"/>
      <c r="D3271" s="79"/>
      <c r="E3271" s="79"/>
      <c r="F3271" s="79"/>
      <c r="G3271" s="79"/>
      <c r="H3271" s="79"/>
      <c r="I3271" s="80"/>
    </row>
    <row r="3272" spans="1:9">
      <c r="A3272" s="78"/>
      <c r="B3272" s="79"/>
      <c r="C3272" s="79"/>
      <c r="D3272" s="79"/>
      <c r="E3272" s="79"/>
      <c r="F3272" s="79"/>
      <c r="G3272" s="79"/>
      <c r="H3272" s="79"/>
      <c r="I3272" s="80"/>
    </row>
    <row r="3273" spans="1:9">
      <c r="A3273" s="78"/>
      <c r="B3273" s="79"/>
      <c r="C3273" s="79"/>
      <c r="D3273" s="79"/>
      <c r="E3273" s="79"/>
      <c r="F3273" s="79"/>
      <c r="G3273" s="79"/>
      <c r="H3273" s="79"/>
      <c r="I3273" s="80"/>
    </row>
    <row r="3274" spans="1:9">
      <c r="A3274" s="78"/>
      <c r="B3274" s="79"/>
      <c r="C3274" s="79"/>
      <c r="D3274" s="79"/>
      <c r="E3274" s="79"/>
      <c r="F3274" s="79"/>
      <c r="G3274" s="79"/>
      <c r="H3274" s="79"/>
      <c r="I3274" s="80"/>
    </row>
    <row r="3275" spans="1:9">
      <c r="A3275" s="78"/>
      <c r="B3275" s="79"/>
      <c r="C3275" s="79"/>
      <c r="D3275" s="79"/>
      <c r="E3275" s="79"/>
      <c r="F3275" s="79"/>
      <c r="G3275" s="79"/>
      <c r="H3275" s="79"/>
      <c r="I3275" s="80"/>
    </row>
    <row r="3276" spans="1:9">
      <c r="A3276" s="78"/>
      <c r="B3276" s="79"/>
      <c r="C3276" s="79"/>
      <c r="D3276" s="79"/>
      <c r="E3276" s="79"/>
      <c r="F3276" s="79"/>
      <c r="G3276" s="79"/>
      <c r="H3276" s="79"/>
      <c r="I3276" s="80"/>
    </row>
    <row r="3277" spans="1:9">
      <c r="A3277" s="78"/>
      <c r="B3277" s="79"/>
      <c r="C3277" s="79"/>
      <c r="D3277" s="79"/>
      <c r="E3277" s="79"/>
      <c r="F3277" s="79"/>
      <c r="G3277" s="79"/>
      <c r="H3277" s="79"/>
      <c r="I3277" s="80"/>
    </row>
    <row r="3278" spans="1:9">
      <c r="A3278" s="78"/>
      <c r="B3278" s="79"/>
      <c r="C3278" s="79"/>
      <c r="D3278" s="79"/>
      <c r="E3278" s="79"/>
      <c r="F3278" s="79"/>
      <c r="G3278" s="79"/>
      <c r="H3278" s="79"/>
      <c r="I3278" s="80"/>
    </row>
    <row r="3279" spans="1:9">
      <c r="A3279" s="78"/>
      <c r="B3279" s="79"/>
      <c r="C3279" s="79"/>
      <c r="D3279" s="79"/>
      <c r="E3279" s="79"/>
      <c r="F3279" s="79"/>
      <c r="G3279" s="79"/>
      <c r="H3279" s="79"/>
      <c r="I3279" s="80"/>
    </row>
    <row r="3280" spans="1:9">
      <c r="A3280" s="78"/>
      <c r="B3280" s="79"/>
      <c r="C3280" s="79"/>
      <c r="D3280" s="79"/>
      <c r="E3280" s="79"/>
      <c r="F3280" s="79"/>
      <c r="G3280" s="79"/>
      <c r="H3280" s="79"/>
      <c r="I3280" s="80"/>
    </row>
    <row r="3281" spans="1:9">
      <c r="A3281" s="78"/>
      <c r="B3281" s="79"/>
      <c r="C3281" s="79"/>
      <c r="D3281" s="79"/>
      <c r="E3281" s="79"/>
      <c r="F3281" s="79"/>
      <c r="G3281" s="79"/>
      <c r="H3281" s="79"/>
      <c r="I3281" s="80"/>
    </row>
    <row r="3282" spans="1:9">
      <c r="A3282" s="78"/>
      <c r="B3282" s="79"/>
      <c r="C3282" s="79"/>
      <c r="D3282" s="79"/>
      <c r="E3282" s="79"/>
      <c r="F3282" s="79"/>
      <c r="G3282" s="79"/>
      <c r="H3282" s="79"/>
      <c r="I3282" s="80"/>
    </row>
    <row r="3283" spans="1:9">
      <c r="A3283" s="78"/>
      <c r="B3283" s="79"/>
      <c r="C3283" s="79"/>
      <c r="D3283" s="79"/>
      <c r="E3283" s="79"/>
      <c r="F3283" s="79"/>
      <c r="G3283" s="79"/>
      <c r="H3283" s="79"/>
      <c r="I3283" s="80"/>
    </row>
    <row r="3284" spans="1:9">
      <c r="A3284" s="78"/>
      <c r="B3284" s="79"/>
      <c r="C3284" s="79"/>
      <c r="D3284" s="79"/>
      <c r="E3284" s="79"/>
      <c r="F3284" s="79"/>
      <c r="G3284" s="79"/>
      <c r="H3284" s="79"/>
      <c r="I3284" s="80"/>
    </row>
    <row r="3285" spans="1:9">
      <c r="A3285" s="78"/>
      <c r="B3285" s="79"/>
      <c r="C3285" s="79"/>
      <c r="D3285" s="79"/>
      <c r="E3285" s="79"/>
      <c r="F3285" s="79"/>
      <c r="G3285" s="79"/>
      <c r="H3285" s="79"/>
      <c r="I3285" s="80"/>
    </row>
    <row r="3286" spans="1:9">
      <c r="A3286" s="78"/>
      <c r="B3286" s="79"/>
      <c r="C3286" s="79"/>
      <c r="D3286" s="79"/>
      <c r="E3286" s="79"/>
      <c r="F3286" s="79"/>
      <c r="G3286" s="79"/>
      <c r="H3286" s="79"/>
      <c r="I3286" s="80"/>
    </row>
    <row r="3287" spans="1:9">
      <c r="A3287" s="78"/>
      <c r="B3287" s="79"/>
      <c r="C3287" s="79"/>
      <c r="D3287" s="79"/>
      <c r="E3287" s="79"/>
      <c r="F3287" s="79"/>
      <c r="G3287" s="79"/>
      <c r="H3287" s="79"/>
      <c r="I3287" s="80"/>
    </row>
    <row r="3288" spans="1:9">
      <c r="A3288" s="78"/>
      <c r="B3288" s="79"/>
      <c r="C3288" s="79"/>
      <c r="D3288" s="79"/>
      <c r="E3288" s="79"/>
      <c r="F3288" s="79"/>
      <c r="G3288" s="79"/>
      <c r="H3288" s="79"/>
      <c r="I3288" s="80"/>
    </row>
    <row r="3289" spans="1:9">
      <c r="A3289" s="78"/>
      <c r="B3289" s="79"/>
      <c r="C3289" s="79"/>
      <c r="D3289" s="79"/>
      <c r="E3289" s="79"/>
      <c r="F3289" s="79"/>
      <c r="G3289" s="79"/>
      <c r="H3289" s="79"/>
      <c r="I3289" s="80"/>
    </row>
    <row r="3290" spans="1:9">
      <c r="A3290" s="78"/>
      <c r="B3290" s="79"/>
      <c r="C3290" s="79"/>
      <c r="D3290" s="79"/>
      <c r="E3290" s="79"/>
      <c r="F3290" s="79"/>
      <c r="G3290" s="79"/>
      <c r="H3290" s="79"/>
      <c r="I3290" s="80"/>
    </row>
    <row r="3291" spans="1:9">
      <c r="A3291" s="78"/>
      <c r="B3291" s="79"/>
      <c r="C3291" s="79"/>
      <c r="D3291" s="79"/>
      <c r="E3291" s="79"/>
      <c r="F3291" s="79"/>
      <c r="G3291" s="79"/>
      <c r="H3291" s="79"/>
      <c r="I3291" s="80"/>
    </row>
    <row r="3292" spans="1:9">
      <c r="A3292" s="78"/>
      <c r="B3292" s="79"/>
      <c r="C3292" s="79"/>
      <c r="D3292" s="79"/>
      <c r="E3292" s="79"/>
      <c r="F3292" s="79"/>
      <c r="G3292" s="79"/>
      <c r="H3292" s="79"/>
      <c r="I3292" s="80"/>
    </row>
    <row r="3293" spans="1:9">
      <c r="A3293" s="78"/>
      <c r="B3293" s="79"/>
      <c r="C3293" s="79"/>
      <c r="D3293" s="79"/>
      <c r="E3293" s="79"/>
      <c r="F3293" s="79"/>
      <c r="G3293" s="79"/>
      <c r="H3293" s="79"/>
      <c r="I3293" s="80"/>
    </row>
    <row r="3294" spans="1:9">
      <c r="A3294" s="78"/>
      <c r="B3294" s="79"/>
      <c r="C3294" s="79"/>
      <c r="D3294" s="79"/>
      <c r="E3294" s="79"/>
      <c r="F3294" s="79"/>
      <c r="G3294" s="79"/>
      <c r="H3294" s="79"/>
      <c r="I3294" s="80"/>
    </row>
    <row r="3295" spans="1:9">
      <c r="A3295" s="78"/>
      <c r="B3295" s="79"/>
      <c r="C3295" s="79"/>
      <c r="D3295" s="79"/>
      <c r="E3295" s="79"/>
      <c r="F3295" s="79"/>
      <c r="G3295" s="79"/>
      <c r="H3295" s="79"/>
      <c r="I3295" s="80"/>
    </row>
    <row r="3296" spans="1:9">
      <c r="A3296" s="78"/>
      <c r="B3296" s="79"/>
      <c r="C3296" s="79"/>
      <c r="D3296" s="79"/>
      <c r="E3296" s="79"/>
      <c r="F3296" s="79"/>
      <c r="G3296" s="79"/>
      <c r="H3296" s="79"/>
      <c r="I3296" s="80"/>
    </row>
    <row r="3297" spans="1:9">
      <c r="A3297" s="78"/>
      <c r="B3297" s="79"/>
      <c r="C3297" s="79"/>
      <c r="D3297" s="79"/>
      <c r="E3297" s="79"/>
      <c r="F3297" s="79"/>
      <c r="G3297" s="79"/>
      <c r="H3297" s="79"/>
      <c r="I3297" s="80"/>
    </row>
    <row r="3298" spans="1:9">
      <c r="A3298" s="78"/>
      <c r="B3298" s="79"/>
      <c r="C3298" s="79"/>
      <c r="D3298" s="79"/>
      <c r="E3298" s="79"/>
      <c r="F3298" s="79"/>
      <c r="G3298" s="79"/>
      <c r="H3298" s="79"/>
      <c r="I3298" s="80"/>
    </row>
    <row r="3299" spans="1:9">
      <c r="A3299" s="78"/>
      <c r="B3299" s="79"/>
      <c r="C3299" s="79"/>
      <c r="D3299" s="79"/>
      <c r="E3299" s="79"/>
      <c r="F3299" s="79"/>
      <c r="G3299" s="79"/>
      <c r="H3299" s="79"/>
      <c r="I3299" s="80"/>
    </row>
    <row r="3300" spans="1:9">
      <c r="A3300" s="78"/>
      <c r="B3300" s="79"/>
      <c r="C3300" s="79"/>
      <c r="D3300" s="79"/>
      <c r="E3300" s="79"/>
      <c r="F3300" s="79"/>
      <c r="G3300" s="79"/>
      <c r="H3300" s="79"/>
      <c r="I3300" s="80"/>
    </row>
    <row r="3301" spans="1:9">
      <c r="A3301" s="78"/>
      <c r="B3301" s="79"/>
      <c r="C3301" s="79"/>
      <c r="D3301" s="79"/>
      <c r="E3301" s="79"/>
      <c r="F3301" s="79"/>
      <c r="G3301" s="79"/>
      <c r="H3301" s="79"/>
      <c r="I3301" s="80"/>
    </row>
    <row r="3302" spans="1:9">
      <c r="A3302" s="78"/>
      <c r="B3302" s="79"/>
      <c r="C3302" s="79"/>
      <c r="D3302" s="79"/>
      <c r="E3302" s="79"/>
      <c r="F3302" s="79"/>
      <c r="G3302" s="79"/>
      <c r="H3302" s="79"/>
      <c r="I3302" s="80"/>
    </row>
    <row r="3303" spans="1:9">
      <c r="A3303" s="78"/>
      <c r="B3303" s="79"/>
      <c r="C3303" s="79"/>
      <c r="D3303" s="79"/>
      <c r="E3303" s="79"/>
      <c r="F3303" s="79"/>
      <c r="G3303" s="79"/>
      <c r="H3303" s="79"/>
      <c r="I3303" s="80"/>
    </row>
    <row r="3304" spans="1:9">
      <c r="A3304" s="78"/>
      <c r="B3304" s="79"/>
      <c r="C3304" s="79"/>
      <c r="D3304" s="79"/>
      <c r="E3304" s="79"/>
      <c r="F3304" s="79"/>
      <c r="G3304" s="79"/>
      <c r="H3304" s="79"/>
      <c r="I3304" s="80"/>
    </row>
    <row r="3305" spans="1:9">
      <c r="A3305" s="78"/>
      <c r="B3305" s="79"/>
      <c r="C3305" s="79"/>
      <c r="D3305" s="79"/>
      <c r="E3305" s="79"/>
      <c r="F3305" s="79"/>
      <c r="G3305" s="79"/>
      <c r="H3305" s="79"/>
      <c r="I3305" s="80"/>
    </row>
    <row r="3306" spans="1:9">
      <c r="A3306" s="78"/>
      <c r="B3306" s="79"/>
      <c r="C3306" s="79"/>
      <c r="D3306" s="79"/>
      <c r="E3306" s="79"/>
      <c r="F3306" s="79"/>
      <c r="G3306" s="79"/>
      <c r="H3306" s="79"/>
      <c r="I3306" s="80"/>
    </row>
    <row r="3307" spans="1:9">
      <c r="A3307" s="78"/>
      <c r="B3307" s="79"/>
      <c r="C3307" s="79"/>
      <c r="D3307" s="79"/>
      <c r="E3307" s="79"/>
      <c r="F3307" s="79"/>
      <c r="G3307" s="79"/>
      <c r="H3307" s="79"/>
      <c r="I3307" s="80"/>
    </row>
    <row r="3308" spans="1:9">
      <c r="A3308" s="78"/>
      <c r="B3308" s="79"/>
      <c r="C3308" s="79"/>
      <c r="D3308" s="79"/>
      <c r="E3308" s="79"/>
      <c r="F3308" s="79"/>
      <c r="G3308" s="79"/>
      <c r="H3308" s="79"/>
      <c r="I3308" s="80"/>
    </row>
    <row r="3309" spans="1:9">
      <c r="A3309" s="78"/>
      <c r="B3309" s="79"/>
      <c r="C3309" s="79"/>
      <c r="D3309" s="79"/>
      <c r="E3309" s="79"/>
      <c r="F3309" s="79"/>
      <c r="G3309" s="79"/>
      <c r="H3309" s="79"/>
      <c r="I3309" s="80"/>
    </row>
    <row r="3310" spans="1:9">
      <c r="A3310" s="78"/>
      <c r="B3310" s="79"/>
      <c r="C3310" s="79"/>
      <c r="D3310" s="79"/>
      <c r="E3310" s="79"/>
      <c r="F3310" s="79"/>
      <c r="G3310" s="79"/>
      <c r="H3310" s="79"/>
      <c r="I3310" s="80"/>
    </row>
    <row r="3311" spans="1:9">
      <c r="A3311" s="78"/>
      <c r="B3311" s="79"/>
      <c r="C3311" s="79"/>
      <c r="D3311" s="79"/>
      <c r="E3311" s="79"/>
      <c r="F3311" s="79"/>
      <c r="G3311" s="79"/>
      <c r="H3311" s="79"/>
      <c r="I3311" s="80"/>
    </row>
    <row r="3312" spans="1:9">
      <c r="A3312" s="78"/>
      <c r="B3312" s="79"/>
      <c r="C3312" s="79"/>
      <c r="D3312" s="79"/>
      <c r="E3312" s="79"/>
      <c r="F3312" s="79"/>
      <c r="G3312" s="79"/>
      <c r="H3312" s="79"/>
      <c r="I3312" s="80"/>
    </row>
    <row r="3313" spans="1:9">
      <c r="A3313" s="78"/>
      <c r="B3313" s="79"/>
      <c r="C3313" s="79"/>
      <c r="D3313" s="79"/>
      <c r="E3313" s="79"/>
      <c r="F3313" s="79"/>
      <c r="G3313" s="79"/>
      <c r="H3313" s="79"/>
      <c r="I3313" s="80"/>
    </row>
    <row r="3314" spans="1:9">
      <c r="A3314" s="78"/>
      <c r="B3314" s="79"/>
      <c r="C3314" s="79"/>
      <c r="D3314" s="79"/>
      <c r="E3314" s="79"/>
      <c r="F3314" s="79"/>
      <c r="G3314" s="79"/>
      <c r="H3314" s="79"/>
      <c r="I3314" s="80"/>
    </row>
    <row r="3315" spans="1:9">
      <c r="A3315" s="78"/>
      <c r="B3315" s="79"/>
      <c r="C3315" s="79"/>
      <c r="D3315" s="79"/>
      <c r="E3315" s="79"/>
      <c r="F3315" s="79"/>
      <c r="G3315" s="79"/>
      <c r="H3315" s="79"/>
      <c r="I3315" s="80"/>
    </row>
    <row r="3316" spans="1:9">
      <c r="A3316" s="78"/>
      <c r="B3316" s="79"/>
      <c r="C3316" s="79"/>
      <c r="D3316" s="79"/>
      <c r="E3316" s="79"/>
      <c r="F3316" s="79"/>
      <c r="G3316" s="79"/>
      <c r="H3316" s="79"/>
      <c r="I3316" s="80"/>
    </row>
    <row r="3317" spans="1:9">
      <c r="A3317" s="78"/>
      <c r="B3317" s="79"/>
      <c r="C3317" s="79"/>
      <c r="D3317" s="79"/>
      <c r="E3317" s="79"/>
      <c r="F3317" s="79"/>
      <c r="G3317" s="79"/>
      <c r="H3317" s="79"/>
      <c r="I3317" s="80"/>
    </row>
    <row r="3318" spans="1:9">
      <c r="A3318" s="78"/>
      <c r="B3318" s="79"/>
      <c r="C3318" s="79"/>
      <c r="D3318" s="79"/>
      <c r="E3318" s="79"/>
      <c r="F3318" s="79"/>
      <c r="G3318" s="79"/>
      <c r="H3318" s="79"/>
      <c r="I3318" s="80"/>
    </row>
    <row r="3319" spans="1:9">
      <c r="A3319" s="78"/>
      <c r="B3319" s="79"/>
      <c r="C3319" s="79"/>
      <c r="D3319" s="79"/>
      <c r="E3319" s="79"/>
      <c r="F3319" s="79"/>
      <c r="G3319" s="79"/>
      <c r="H3319" s="79"/>
      <c r="I3319" s="80"/>
    </row>
    <row r="3320" spans="1:9">
      <c r="A3320" s="78"/>
      <c r="B3320" s="79"/>
      <c r="C3320" s="79"/>
      <c r="D3320" s="79"/>
      <c r="E3320" s="79"/>
      <c r="F3320" s="79"/>
      <c r="G3320" s="79"/>
      <c r="H3320" s="79"/>
      <c r="I3320" s="80"/>
    </row>
    <row r="3321" spans="1:9">
      <c r="A3321" s="78"/>
      <c r="B3321" s="79"/>
      <c r="C3321" s="79"/>
      <c r="D3321" s="79"/>
      <c r="E3321" s="79"/>
      <c r="F3321" s="79"/>
      <c r="G3321" s="79"/>
      <c r="H3321" s="79"/>
      <c r="I3321" s="80"/>
    </row>
    <row r="3322" spans="1:9">
      <c r="A3322" s="78"/>
      <c r="B3322" s="79"/>
      <c r="C3322" s="79"/>
      <c r="D3322" s="79"/>
      <c r="E3322" s="79"/>
      <c r="F3322" s="79"/>
      <c r="G3322" s="79"/>
      <c r="H3322" s="79"/>
      <c r="I3322" s="80"/>
    </row>
    <row r="3323" spans="1:9">
      <c r="A3323" s="78"/>
      <c r="B3323" s="79"/>
      <c r="C3323" s="79"/>
      <c r="D3323" s="79"/>
      <c r="E3323" s="79"/>
      <c r="F3323" s="79"/>
      <c r="G3323" s="79"/>
      <c r="H3323" s="79"/>
      <c r="I3323" s="80"/>
    </row>
    <row r="3324" spans="1:9">
      <c r="A3324" s="78"/>
      <c r="B3324" s="79"/>
      <c r="C3324" s="79"/>
      <c r="D3324" s="79"/>
      <c r="E3324" s="79"/>
      <c r="F3324" s="79"/>
      <c r="G3324" s="79"/>
      <c r="H3324" s="79"/>
      <c r="I3324" s="80"/>
    </row>
    <row r="3325" spans="1:9">
      <c r="A3325" s="78"/>
      <c r="B3325" s="79"/>
      <c r="C3325" s="79"/>
      <c r="D3325" s="79"/>
      <c r="E3325" s="79"/>
      <c r="F3325" s="79"/>
      <c r="G3325" s="79"/>
      <c r="H3325" s="79"/>
      <c r="I3325" s="80"/>
    </row>
    <row r="3326" spans="1:9">
      <c r="A3326" s="78"/>
      <c r="B3326" s="79"/>
      <c r="C3326" s="79"/>
      <c r="D3326" s="79"/>
      <c r="E3326" s="79"/>
      <c r="F3326" s="79"/>
      <c r="G3326" s="79"/>
      <c r="H3326" s="79"/>
      <c r="I3326" s="80"/>
    </row>
    <row r="3327" spans="1:9">
      <c r="A3327" s="78"/>
      <c r="B3327" s="79"/>
      <c r="C3327" s="79"/>
      <c r="D3327" s="79"/>
      <c r="E3327" s="79"/>
      <c r="F3327" s="79"/>
      <c r="G3327" s="79"/>
      <c r="H3327" s="79"/>
      <c r="I3327" s="80"/>
    </row>
    <row r="3328" spans="1:9">
      <c r="A3328" s="78"/>
      <c r="B3328" s="79"/>
      <c r="C3328" s="79"/>
      <c r="D3328" s="79"/>
      <c r="E3328" s="79"/>
      <c r="F3328" s="79"/>
      <c r="G3328" s="79"/>
      <c r="H3328" s="79"/>
      <c r="I3328" s="80"/>
    </row>
    <row r="3329" spans="1:9">
      <c r="A3329" s="78"/>
      <c r="B3329" s="79"/>
      <c r="C3329" s="79"/>
      <c r="D3329" s="79"/>
      <c r="E3329" s="79"/>
      <c r="F3329" s="79"/>
      <c r="G3329" s="79"/>
      <c r="H3329" s="79"/>
      <c r="I3329" s="80"/>
    </row>
    <row r="3330" spans="1:9">
      <c r="A3330" s="78"/>
      <c r="B3330" s="79"/>
      <c r="C3330" s="79"/>
      <c r="D3330" s="79"/>
      <c r="E3330" s="79"/>
      <c r="F3330" s="79"/>
      <c r="G3330" s="79"/>
      <c r="H3330" s="79"/>
      <c r="I3330" s="80"/>
    </row>
    <row r="3331" spans="1:9">
      <c r="A3331" s="78"/>
      <c r="B3331" s="79"/>
      <c r="C3331" s="79"/>
      <c r="D3331" s="79"/>
      <c r="E3331" s="79"/>
      <c r="F3331" s="79"/>
      <c r="G3331" s="79"/>
      <c r="H3331" s="79"/>
      <c r="I3331" s="80"/>
    </row>
    <row r="3332" spans="1:9">
      <c r="A3332" s="78"/>
      <c r="B3332" s="79"/>
      <c r="C3332" s="79"/>
      <c r="D3332" s="79"/>
      <c r="E3332" s="79"/>
      <c r="F3332" s="79"/>
      <c r="G3332" s="79"/>
      <c r="H3332" s="79"/>
      <c r="I3332" s="80"/>
    </row>
    <row r="3333" spans="1:9">
      <c r="A3333" s="78"/>
      <c r="B3333" s="79"/>
      <c r="C3333" s="79"/>
      <c r="D3333" s="79"/>
      <c r="E3333" s="79"/>
      <c r="F3333" s="79"/>
      <c r="G3333" s="79"/>
      <c r="H3333" s="79"/>
      <c r="I3333" s="80"/>
    </row>
    <row r="3334" spans="1:9">
      <c r="A3334" s="78"/>
      <c r="B3334" s="79"/>
      <c r="C3334" s="79"/>
      <c r="D3334" s="79"/>
      <c r="E3334" s="79"/>
      <c r="F3334" s="79"/>
      <c r="G3334" s="79"/>
      <c r="H3334" s="79"/>
      <c r="I3334" s="80"/>
    </row>
    <row r="3335" spans="1:9">
      <c r="A3335" s="78"/>
      <c r="B3335" s="79"/>
      <c r="C3335" s="79"/>
      <c r="D3335" s="79"/>
      <c r="E3335" s="79"/>
      <c r="F3335" s="79"/>
      <c r="G3335" s="79"/>
      <c r="H3335" s="79"/>
      <c r="I3335" s="80"/>
    </row>
    <row r="3336" spans="1:9">
      <c r="A3336" s="78"/>
      <c r="B3336" s="79"/>
      <c r="C3336" s="79"/>
      <c r="D3336" s="79"/>
      <c r="E3336" s="79"/>
      <c r="F3336" s="79"/>
      <c r="G3336" s="79"/>
      <c r="H3336" s="79"/>
      <c r="I3336" s="80"/>
    </row>
    <row r="3337" spans="1:9">
      <c r="A3337" s="78"/>
      <c r="B3337" s="79"/>
      <c r="C3337" s="79"/>
      <c r="D3337" s="79"/>
      <c r="E3337" s="79"/>
      <c r="F3337" s="79"/>
      <c r="G3337" s="79"/>
      <c r="H3337" s="79"/>
      <c r="I3337" s="80"/>
    </row>
    <row r="3338" spans="1:9">
      <c r="A3338" s="78"/>
      <c r="B3338" s="79"/>
      <c r="C3338" s="79"/>
      <c r="D3338" s="79"/>
      <c r="E3338" s="79"/>
      <c r="F3338" s="79"/>
      <c r="G3338" s="79"/>
      <c r="H3338" s="79"/>
      <c r="I3338" s="80"/>
    </row>
    <row r="3339" spans="1:9">
      <c r="A3339" s="78"/>
      <c r="B3339" s="79"/>
      <c r="C3339" s="79"/>
      <c r="D3339" s="79"/>
      <c r="E3339" s="79"/>
      <c r="F3339" s="79"/>
      <c r="G3339" s="79"/>
      <c r="H3339" s="79"/>
      <c r="I3339" s="80"/>
    </row>
    <row r="3340" spans="1:9">
      <c r="A3340" s="78"/>
      <c r="B3340" s="79"/>
      <c r="C3340" s="79"/>
      <c r="D3340" s="79"/>
      <c r="E3340" s="79"/>
      <c r="F3340" s="79"/>
      <c r="G3340" s="79"/>
      <c r="H3340" s="79"/>
      <c r="I3340" s="80"/>
    </row>
    <row r="3341" spans="1:9">
      <c r="A3341" s="78"/>
      <c r="B3341" s="79"/>
      <c r="C3341" s="79"/>
      <c r="D3341" s="79"/>
      <c r="E3341" s="79"/>
      <c r="F3341" s="79"/>
      <c r="G3341" s="79"/>
      <c r="H3341" s="79"/>
      <c r="I3341" s="80"/>
    </row>
    <row r="3342" spans="1:9">
      <c r="A3342" s="78"/>
      <c r="B3342" s="79"/>
      <c r="C3342" s="79"/>
      <c r="D3342" s="79"/>
      <c r="E3342" s="79"/>
      <c r="F3342" s="79"/>
      <c r="G3342" s="79"/>
      <c r="H3342" s="79"/>
      <c r="I3342" s="80"/>
    </row>
    <row r="3343" spans="1:9">
      <c r="A3343" s="78"/>
      <c r="B3343" s="79"/>
      <c r="C3343" s="79"/>
      <c r="D3343" s="79"/>
      <c r="E3343" s="79"/>
      <c r="F3343" s="79"/>
      <c r="G3343" s="79"/>
      <c r="H3343" s="79"/>
      <c r="I3343" s="80"/>
    </row>
    <row r="3344" spans="1:9">
      <c r="A3344" s="78"/>
      <c r="B3344" s="79"/>
      <c r="C3344" s="79"/>
      <c r="D3344" s="79"/>
      <c r="E3344" s="79"/>
      <c r="F3344" s="79"/>
      <c r="G3344" s="79"/>
      <c r="H3344" s="79"/>
      <c r="I3344" s="80"/>
    </row>
    <row r="3345" spans="1:9">
      <c r="A3345" s="78"/>
      <c r="B3345" s="79"/>
      <c r="C3345" s="79"/>
      <c r="D3345" s="79"/>
      <c r="E3345" s="79"/>
      <c r="F3345" s="79"/>
      <c r="G3345" s="79"/>
      <c r="H3345" s="79"/>
      <c r="I3345" s="80"/>
    </row>
    <row r="3346" spans="1:9">
      <c r="A3346" s="78"/>
      <c r="B3346" s="79"/>
      <c r="C3346" s="79"/>
      <c r="D3346" s="79"/>
      <c r="E3346" s="79"/>
      <c r="F3346" s="79"/>
      <c r="G3346" s="79"/>
      <c r="H3346" s="79"/>
      <c r="I3346" s="80"/>
    </row>
    <row r="3347" spans="1:9">
      <c r="A3347" s="78"/>
      <c r="B3347" s="79"/>
      <c r="C3347" s="79"/>
      <c r="D3347" s="79"/>
      <c r="E3347" s="79"/>
      <c r="F3347" s="79"/>
      <c r="G3347" s="79"/>
      <c r="H3347" s="79"/>
      <c r="I3347" s="80"/>
    </row>
    <row r="3348" spans="1:9">
      <c r="A3348" s="78"/>
      <c r="B3348" s="79"/>
      <c r="C3348" s="79"/>
      <c r="D3348" s="79"/>
      <c r="E3348" s="79"/>
      <c r="F3348" s="79"/>
      <c r="G3348" s="79"/>
      <c r="H3348" s="79"/>
      <c r="I3348" s="80"/>
    </row>
    <row r="3349" spans="1:9">
      <c r="A3349" s="78"/>
      <c r="B3349" s="79"/>
      <c r="C3349" s="79"/>
      <c r="D3349" s="79"/>
      <c r="E3349" s="79"/>
      <c r="F3349" s="79"/>
      <c r="G3349" s="79"/>
      <c r="H3349" s="79"/>
      <c r="I3349" s="80"/>
    </row>
    <row r="3350" spans="1:9">
      <c r="A3350" s="78"/>
      <c r="B3350" s="79"/>
      <c r="C3350" s="79"/>
      <c r="D3350" s="79"/>
      <c r="E3350" s="79"/>
      <c r="F3350" s="79"/>
      <c r="G3350" s="79"/>
      <c r="H3350" s="79"/>
      <c r="I3350" s="80"/>
    </row>
    <row r="3351" spans="1:9">
      <c r="A3351" s="78"/>
      <c r="B3351" s="79"/>
      <c r="C3351" s="79"/>
      <c r="D3351" s="79"/>
      <c r="E3351" s="79"/>
      <c r="F3351" s="79"/>
      <c r="G3351" s="79"/>
      <c r="H3351" s="79"/>
      <c r="I3351" s="80"/>
    </row>
    <row r="3352" spans="1:9">
      <c r="A3352" s="78"/>
      <c r="B3352" s="79"/>
      <c r="C3352" s="79"/>
      <c r="D3352" s="79"/>
      <c r="E3352" s="79"/>
      <c r="F3352" s="79"/>
      <c r="G3352" s="79"/>
      <c r="H3352" s="79"/>
      <c r="I3352" s="80"/>
    </row>
    <row r="3353" spans="1:9">
      <c r="A3353" s="78"/>
      <c r="B3353" s="79"/>
      <c r="C3353" s="79"/>
      <c r="D3353" s="79"/>
      <c r="E3353" s="79"/>
      <c r="F3353" s="79"/>
      <c r="G3353" s="79"/>
      <c r="H3353" s="79"/>
      <c r="I3353" s="80"/>
    </row>
    <row r="3354" spans="1:9">
      <c r="A3354" s="78"/>
      <c r="B3354" s="79"/>
      <c r="C3354" s="79"/>
      <c r="D3354" s="79"/>
      <c r="E3354" s="79"/>
      <c r="F3354" s="79"/>
      <c r="G3354" s="79"/>
      <c r="H3354" s="79"/>
      <c r="I3354" s="80"/>
    </row>
    <row r="3355" spans="1:9">
      <c r="A3355" s="78"/>
      <c r="B3355" s="79"/>
      <c r="C3355" s="79"/>
      <c r="D3355" s="79"/>
      <c r="E3355" s="79"/>
      <c r="F3355" s="79"/>
      <c r="G3355" s="79"/>
      <c r="H3355" s="79"/>
      <c r="I3355" s="80"/>
    </row>
    <row r="3356" spans="1:9">
      <c r="A3356" s="78"/>
      <c r="B3356" s="79"/>
      <c r="C3356" s="79"/>
      <c r="D3356" s="79"/>
      <c r="E3356" s="79"/>
      <c r="F3356" s="79"/>
      <c r="G3356" s="79"/>
      <c r="H3356" s="79"/>
      <c r="I3356" s="80"/>
    </row>
    <row r="3357" spans="1:9">
      <c r="A3357" s="78"/>
      <c r="B3357" s="79"/>
      <c r="C3357" s="79"/>
      <c r="D3357" s="79"/>
      <c r="E3357" s="79"/>
      <c r="F3357" s="79"/>
      <c r="G3357" s="79"/>
      <c r="H3357" s="79"/>
      <c r="I3357" s="80"/>
    </row>
    <row r="3358" spans="1:9">
      <c r="A3358" s="78"/>
      <c r="B3358" s="79"/>
      <c r="C3358" s="79"/>
      <c r="D3358" s="79"/>
      <c r="E3358" s="79"/>
      <c r="F3358" s="79"/>
      <c r="G3358" s="79"/>
      <c r="H3358" s="79"/>
      <c r="I3358" s="80"/>
    </row>
    <row r="3359" spans="1:9">
      <c r="A3359" s="78"/>
      <c r="B3359" s="79"/>
      <c r="C3359" s="79"/>
      <c r="D3359" s="79"/>
      <c r="E3359" s="79"/>
      <c r="F3359" s="79"/>
      <c r="G3359" s="79"/>
      <c r="H3359" s="79"/>
      <c r="I3359" s="80"/>
    </row>
    <row r="3360" spans="1:9">
      <c r="A3360" s="78"/>
      <c r="B3360" s="79"/>
      <c r="C3360" s="79"/>
      <c r="D3360" s="79"/>
      <c r="E3360" s="79"/>
      <c r="F3360" s="79"/>
      <c r="G3360" s="79"/>
      <c r="H3360" s="79"/>
      <c r="I3360" s="80"/>
    </row>
    <row r="3361" spans="1:9">
      <c r="A3361" s="78"/>
      <c r="B3361" s="79"/>
      <c r="C3361" s="79"/>
      <c r="D3361" s="79"/>
      <c r="E3361" s="79"/>
      <c r="F3361" s="79"/>
      <c r="G3361" s="79"/>
      <c r="H3361" s="79"/>
      <c r="I3361" s="80"/>
    </row>
    <row r="3362" spans="1:9">
      <c r="A3362" s="78"/>
      <c r="B3362" s="79"/>
      <c r="C3362" s="79"/>
      <c r="D3362" s="79"/>
      <c r="E3362" s="79"/>
      <c r="F3362" s="79"/>
      <c r="G3362" s="79"/>
      <c r="H3362" s="79"/>
      <c r="I3362" s="80"/>
    </row>
    <row r="3363" spans="1:9">
      <c r="A3363" s="78"/>
      <c r="B3363" s="79"/>
      <c r="C3363" s="79"/>
      <c r="D3363" s="79"/>
      <c r="E3363" s="79"/>
      <c r="F3363" s="79"/>
      <c r="G3363" s="79"/>
      <c r="H3363" s="79"/>
      <c r="I3363" s="80"/>
    </row>
    <row r="3364" spans="1:9">
      <c r="A3364" s="78"/>
      <c r="B3364" s="79"/>
      <c r="C3364" s="79"/>
      <c r="D3364" s="79"/>
      <c r="E3364" s="79"/>
      <c r="F3364" s="79"/>
      <c r="G3364" s="79"/>
      <c r="H3364" s="79"/>
      <c r="I3364" s="80"/>
    </row>
    <row r="3365" spans="1:9">
      <c r="A3365" s="78"/>
      <c r="B3365" s="79"/>
      <c r="C3365" s="79"/>
      <c r="D3365" s="79"/>
      <c r="E3365" s="79"/>
      <c r="F3365" s="79"/>
      <c r="G3365" s="79"/>
      <c r="H3365" s="79"/>
      <c r="I3365" s="80"/>
    </row>
    <row r="3366" spans="1:9">
      <c r="A3366" s="78"/>
      <c r="B3366" s="79"/>
      <c r="C3366" s="79"/>
      <c r="D3366" s="79"/>
      <c r="E3366" s="79"/>
      <c r="F3366" s="79"/>
      <c r="G3366" s="79"/>
      <c r="H3366" s="79"/>
      <c r="I3366" s="80"/>
    </row>
    <row r="3367" spans="1:9">
      <c r="A3367" s="78"/>
      <c r="B3367" s="79"/>
      <c r="C3367" s="79"/>
      <c r="D3367" s="79"/>
      <c r="E3367" s="79"/>
      <c r="F3367" s="79"/>
      <c r="G3367" s="79"/>
      <c r="H3367" s="79"/>
      <c r="I3367" s="80"/>
    </row>
    <row r="3368" spans="1:9">
      <c r="A3368" s="78"/>
      <c r="B3368" s="79"/>
      <c r="C3368" s="79"/>
      <c r="D3368" s="79"/>
      <c r="E3368" s="79"/>
      <c r="F3368" s="79"/>
      <c r="G3368" s="79"/>
      <c r="H3368" s="79"/>
      <c r="I3368" s="80"/>
    </row>
    <row r="3369" spans="1:9">
      <c r="A3369" s="78"/>
      <c r="B3369" s="79"/>
      <c r="C3369" s="79"/>
      <c r="D3369" s="79"/>
      <c r="E3369" s="79"/>
      <c r="F3369" s="79"/>
      <c r="G3369" s="79"/>
      <c r="H3369" s="79"/>
      <c r="I3369" s="80"/>
    </row>
    <row r="3370" spans="1:9">
      <c r="A3370" s="78"/>
      <c r="B3370" s="79"/>
      <c r="C3370" s="79"/>
      <c r="D3370" s="79"/>
      <c r="E3370" s="79"/>
      <c r="F3370" s="79"/>
      <c r="G3370" s="79"/>
      <c r="H3370" s="79"/>
      <c r="I3370" s="80"/>
    </row>
    <row r="3371" spans="1:9">
      <c r="A3371" s="78"/>
      <c r="B3371" s="79"/>
      <c r="C3371" s="79"/>
      <c r="D3371" s="79"/>
      <c r="E3371" s="79"/>
      <c r="F3371" s="79"/>
      <c r="G3371" s="79"/>
      <c r="H3371" s="79"/>
      <c r="I3371" s="80"/>
    </row>
    <row r="3372" spans="1:9">
      <c r="A3372" s="78"/>
      <c r="B3372" s="79"/>
      <c r="C3372" s="79"/>
      <c r="D3372" s="79"/>
      <c r="E3372" s="79"/>
      <c r="F3372" s="79"/>
      <c r="G3372" s="79"/>
      <c r="H3372" s="79"/>
      <c r="I3372" s="80"/>
    </row>
    <row r="3373" spans="1:9">
      <c r="A3373" s="78"/>
      <c r="B3373" s="79"/>
      <c r="C3373" s="79"/>
      <c r="D3373" s="79"/>
      <c r="E3373" s="79"/>
      <c r="F3373" s="79"/>
      <c r="G3373" s="79"/>
      <c r="H3373" s="79"/>
      <c r="I3373" s="80"/>
    </row>
    <row r="3374" spans="1:9">
      <c r="A3374" s="78"/>
      <c r="B3374" s="79"/>
      <c r="C3374" s="79"/>
      <c r="D3374" s="79"/>
      <c r="E3374" s="79"/>
      <c r="F3374" s="79"/>
      <c r="G3374" s="79"/>
      <c r="H3374" s="79"/>
      <c r="I3374" s="80"/>
    </row>
    <row r="3375" spans="1:9">
      <c r="A3375" s="78"/>
      <c r="B3375" s="79"/>
      <c r="C3375" s="79"/>
      <c r="D3375" s="79"/>
      <c r="E3375" s="79"/>
      <c r="F3375" s="79"/>
      <c r="G3375" s="79"/>
      <c r="H3375" s="79"/>
      <c r="I3375" s="80"/>
    </row>
    <row r="3376" spans="1:9">
      <c r="A3376" s="78"/>
      <c r="B3376" s="79"/>
      <c r="C3376" s="79"/>
      <c r="D3376" s="79"/>
      <c r="E3376" s="79"/>
      <c r="F3376" s="79"/>
      <c r="G3376" s="79"/>
      <c r="H3376" s="79"/>
      <c r="I3376" s="80"/>
    </row>
    <row r="3377" spans="1:9">
      <c r="A3377" s="78"/>
      <c r="B3377" s="79"/>
      <c r="C3377" s="79"/>
      <c r="D3377" s="79"/>
      <c r="E3377" s="79"/>
      <c r="F3377" s="79"/>
      <c r="G3377" s="79"/>
      <c r="H3377" s="79"/>
      <c r="I3377" s="80"/>
    </row>
    <row r="3378" spans="1:9">
      <c r="A3378" s="78"/>
      <c r="B3378" s="79"/>
      <c r="C3378" s="79"/>
      <c r="D3378" s="79"/>
      <c r="E3378" s="79"/>
      <c r="F3378" s="79"/>
      <c r="G3378" s="79"/>
      <c r="H3378" s="79"/>
      <c r="I3378" s="80"/>
    </row>
    <row r="3379" spans="1:9">
      <c r="A3379" s="78"/>
      <c r="B3379" s="79"/>
      <c r="C3379" s="79"/>
      <c r="D3379" s="79"/>
      <c r="E3379" s="79"/>
      <c r="F3379" s="79"/>
      <c r="G3379" s="79"/>
      <c r="H3379" s="79"/>
      <c r="I3379" s="80"/>
    </row>
    <row r="3380" spans="1:9">
      <c r="A3380" s="78"/>
      <c r="B3380" s="79"/>
      <c r="C3380" s="79"/>
      <c r="D3380" s="79"/>
      <c r="E3380" s="79"/>
      <c r="F3380" s="79"/>
      <c r="G3380" s="79"/>
      <c r="H3380" s="79"/>
      <c r="I3380" s="80"/>
    </row>
    <row r="3381" spans="1:9">
      <c r="A3381" s="78"/>
      <c r="B3381" s="79"/>
      <c r="C3381" s="79"/>
      <c r="D3381" s="79"/>
      <c r="E3381" s="79"/>
      <c r="F3381" s="79"/>
      <c r="G3381" s="79"/>
      <c r="H3381" s="79"/>
      <c r="I3381" s="80"/>
    </row>
    <row r="3382" spans="1:9">
      <c r="A3382" s="78"/>
      <c r="B3382" s="79"/>
      <c r="C3382" s="79"/>
      <c r="D3382" s="79"/>
      <c r="E3382" s="79"/>
      <c r="F3382" s="79"/>
      <c r="G3382" s="79"/>
      <c r="H3382" s="79"/>
      <c r="I3382" s="80"/>
    </row>
    <row r="3383" spans="1:9">
      <c r="A3383" s="78"/>
      <c r="B3383" s="79"/>
      <c r="C3383" s="79"/>
      <c r="D3383" s="79"/>
      <c r="E3383" s="79"/>
      <c r="F3383" s="79"/>
      <c r="G3383" s="79"/>
      <c r="H3383" s="79"/>
      <c r="I3383" s="80"/>
    </row>
    <row r="3384" spans="1:9">
      <c r="A3384" s="78"/>
      <c r="B3384" s="79"/>
      <c r="C3384" s="79"/>
      <c r="D3384" s="79"/>
      <c r="E3384" s="79"/>
      <c r="F3384" s="79"/>
      <c r="G3384" s="79"/>
      <c r="H3384" s="79"/>
      <c r="I3384" s="80"/>
    </row>
    <row r="3385" spans="1:9">
      <c r="A3385" s="78"/>
      <c r="B3385" s="79"/>
      <c r="C3385" s="79"/>
      <c r="D3385" s="79"/>
      <c r="E3385" s="79"/>
      <c r="F3385" s="79"/>
      <c r="G3385" s="79"/>
      <c r="H3385" s="79"/>
      <c r="I3385" s="80"/>
    </row>
    <row r="3386" spans="1:9">
      <c r="A3386" s="78"/>
      <c r="B3386" s="79"/>
      <c r="C3386" s="79"/>
      <c r="D3386" s="79"/>
      <c r="E3386" s="79"/>
      <c r="F3386" s="79"/>
      <c r="G3386" s="79"/>
      <c r="H3386" s="79"/>
      <c r="I3386" s="80"/>
    </row>
    <row r="3387" spans="1:9">
      <c r="A3387" s="78"/>
      <c r="B3387" s="79"/>
      <c r="C3387" s="79"/>
      <c r="D3387" s="79"/>
      <c r="E3387" s="79"/>
      <c r="F3387" s="79"/>
      <c r="G3387" s="79"/>
      <c r="H3387" s="79"/>
      <c r="I3387" s="80"/>
    </row>
    <row r="3388" spans="1:9">
      <c r="A3388" s="78"/>
      <c r="B3388" s="79"/>
      <c r="C3388" s="79"/>
      <c r="D3388" s="79"/>
      <c r="E3388" s="79"/>
      <c r="F3388" s="79"/>
      <c r="G3388" s="79"/>
      <c r="H3388" s="79"/>
      <c r="I3388" s="80"/>
    </row>
    <row r="3389" spans="1:9">
      <c r="A3389" s="78"/>
      <c r="B3389" s="79"/>
      <c r="C3389" s="79"/>
      <c r="D3389" s="79"/>
      <c r="E3389" s="79"/>
      <c r="F3389" s="79"/>
      <c r="G3389" s="79"/>
      <c r="H3389" s="79"/>
      <c r="I3389" s="80"/>
    </row>
    <row r="3390" spans="1:9">
      <c r="A3390" s="78"/>
      <c r="B3390" s="79"/>
      <c r="C3390" s="79"/>
      <c r="D3390" s="79"/>
      <c r="E3390" s="79"/>
      <c r="F3390" s="79"/>
      <c r="G3390" s="79"/>
      <c r="H3390" s="79"/>
      <c r="I3390" s="80"/>
    </row>
    <row r="3391" spans="1:9">
      <c r="A3391" s="78"/>
      <c r="B3391" s="79"/>
      <c r="C3391" s="79"/>
      <c r="D3391" s="79"/>
      <c r="E3391" s="79"/>
      <c r="F3391" s="79"/>
      <c r="G3391" s="79"/>
      <c r="H3391" s="79"/>
      <c r="I3391" s="80"/>
    </row>
    <row r="3392" spans="1:9">
      <c r="A3392" s="78"/>
      <c r="B3392" s="79"/>
      <c r="C3392" s="79"/>
      <c r="D3392" s="79"/>
      <c r="E3392" s="79"/>
      <c r="F3392" s="79"/>
      <c r="G3392" s="79"/>
      <c r="H3392" s="79"/>
      <c r="I3392" s="80"/>
    </row>
    <row r="3393" spans="1:9">
      <c r="A3393" s="78"/>
      <c r="B3393" s="79"/>
      <c r="C3393" s="79"/>
      <c r="D3393" s="79"/>
      <c r="E3393" s="79"/>
      <c r="F3393" s="79"/>
      <c r="G3393" s="79"/>
      <c r="H3393" s="79"/>
      <c r="I3393" s="80"/>
    </row>
    <row r="3394" spans="1:9">
      <c r="A3394" s="78"/>
      <c r="B3394" s="79"/>
      <c r="C3394" s="79"/>
      <c r="D3394" s="79"/>
      <c r="E3394" s="79"/>
      <c r="F3394" s="79"/>
      <c r="G3394" s="79"/>
      <c r="H3394" s="79"/>
      <c r="I3394" s="80"/>
    </row>
    <row r="3395" spans="1:9">
      <c r="A3395" s="78"/>
      <c r="B3395" s="79"/>
      <c r="C3395" s="79"/>
      <c r="D3395" s="79"/>
      <c r="E3395" s="79"/>
      <c r="F3395" s="79"/>
      <c r="G3395" s="79"/>
      <c r="H3395" s="79"/>
      <c r="I3395" s="80"/>
    </row>
    <row r="3396" spans="1:9">
      <c r="A3396" s="78"/>
      <c r="B3396" s="79"/>
      <c r="C3396" s="79"/>
      <c r="D3396" s="79"/>
      <c r="E3396" s="79"/>
      <c r="F3396" s="79"/>
      <c r="G3396" s="79"/>
      <c r="H3396" s="79"/>
      <c r="I3396" s="80"/>
    </row>
    <row r="3397" spans="1:9">
      <c r="A3397" s="78"/>
      <c r="B3397" s="79"/>
      <c r="C3397" s="79"/>
      <c r="D3397" s="79"/>
      <c r="E3397" s="79"/>
      <c r="F3397" s="79"/>
      <c r="G3397" s="79"/>
      <c r="H3397" s="79"/>
      <c r="I3397" s="80"/>
    </row>
    <row r="3398" spans="1:9">
      <c r="A3398" s="78"/>
      <c r="B3398" s="79"/>
      <c r="C3398" s="79"/>
      <c r="D3398" s="79"/>
      <c r="E3398" s="79"/>
      <c r="F3398" s="79"/>
      <c r="G3398" s="79"/>
      <c r="H3398" s="79"/>
      <c r="I3398" s="80"/>
    </row>
    <row r="3399" spans="1:9">
      <c r="A3399" s="78"/>
      <c r="B3399" s="79"/>
      <c r="C3399" s="79"/>
      <c r="D3399" s="79"/>
      <c r="E3399" s="79"/>
      <c r="F3399" s="79"/>
      <c r="G3399" s="79"/>
      <c r="H3399" s="79"/>
      <c r="I3399" s="80"/>
    </row>
    <row r="3400" spans="1:9">
      <c r="A3400" s="78"/>
      <c r="B3400" s="79"/>
      <c r="C3400" s="79"/>
      <c r="D3400" s="79"/>
      <c r="E3400" s="79"/>
      <c r="F3400" s="79"/>
      <c r="G3400" s="79"/>
      <c r="H3400" s="79"/>
      <c r="I3400" s="80"/>
    </row>
    <row r="3401" spans="1:9">
      <c r="A3401" s="78"/>
      <c r="B3401" s="79"/>
      <c r="C3401" s="79"/>
      <c r="D3401" s="79"/>
      <c r="E3401" s="79"/>
      <c r="F3401" s="79"/>
      <c r="G3401" s="79"/>
      <c r="H3401" s="79"/>
      <c r="I3401" s="80"/>
    </row>
    <row r="3402" spans="1:9">
      <c r="A3402" s="78"/>
      <c r="B3402" s="79"/>
      <c r="C3402" s="79"/>
      <c r="D3402" s="79"/>
      <c r="E3402" s="79"/>
      <c r="F3402" s="79"/>
      <c r="G3402" s="79"/>
      <c r="H3402" s="79"/>
      <c r="I3402" s="80"/>
    </row>
    <row r="3403" spans="1:9">
      <c r="A3403" s="78"/>
      <c r="B3403" s="79"/>
      <c r="C3403" s="79"/>
      <c r="D3403" s="79"/>
      <c r="E3403" s="79"/>
      <c r="F3403" s="79"/>
      <c r="G3403" s="79"/>
      <c r="H3403" s="79"/>
      <c r="I3403" s="80"/>
    </row>
    <row r="3404" spans="1:9">
      <c r="A3404" s="78"/>
      <c r="B3404" s="79"/>
      <c r="C3404" s="79"/>
      <c r="D3404" s="79"/>
      <c r="E3404" s="79"/>
      <c r="F3404" s="79"/>
      <c r="G3404" s="79"/>
      <c r="H3404" s="79"/>
      <c r="I3404" s="80"/>
    </row>
    <row r="3405" spans="1:9">
      <c r="A3405" s="78"/>
      <c r="B3405" s="79"/>
      <c r="C3405" s="79"/>
      <c r="D3405" s="79"/>
      <c r="E3405" s="79"/>
      <c r="F3405" s="79"/>
      <c r="G3405" s="79"/>
      <c r="H3405" s="79"/>
      <c r="I3405" s="80"/>
    </row>
    <row r="3406" spans="1:9">
      <c r="A3406" s="78"/>
      <c r="B3406" s="79"/>
      <c r="C3406" s="79"/>
      <c r="D3406" s="79"/>
      <c r="E3406" s="79"/>
      <c r="F3406" s="79"/>
      <c r="G3406" s="79"/>
      <c r="H3406" s="79"/>
      <c r="I3406" s="80"/>
    </row>
    <row r="3407" spans="1:9">
      <c r="A3407" s="78"/>
      <c r="B3407" s="79"/>
      <c r="C3407" s="79"/>
      <c r="D3407" s="79"/>
      <c r="E3407" s="79"/>
      <c r="F3407" s="79"/>
      <c r="G3407" s="79"/>
      <c r="H3407" s="79"/>
      <c r="I3407" s="80"/>
    </row>
    <row r="3408" spans="1:9">
      <c r="A3408" s="78"/>
      <c r="B3408" s="79"/>
      <c r="C3408" s="79"/>
      <c r="D3408" s="79"/>
      <c r="E3408" s="79"/>
      <c r="F3408" s="79"/>
      <c r="G3408" s="79"/>
      <c r="H3408" s="79"/>
      <c r="I3408" s="80"/>
    </row>
    <row r="3409" spans="1:9">
      <c r="A3409" s="78"/>
      <c r="B3409" s="79"/>
      <c r="C3409" s="79"/>
      <c r="D3409" s="79"/>
      <c r="E3409" s="79"/>
      <c r="F3409" s="79"/>
      <c r="G3409" s="79"/>
      <c r="H3409" s="79"/>
      <c r="I3409" s="80"/>
    </row>
    <row r="3410" spans="1:9">
      <c r="A3410" s="78"/>
      <c r="B3410" s="79"/>
      <c r="C3410" s="79"/>
      <c r="D3410" s="79"/>
      <c r="E3410" s="79"/>
      <c r="F3410" s="79"/>
      <c r="G3410" s="79"/>
      <c r="H3410" s="79"/>
      <c r="I3410" s="80"/>
    </row>
    <row r="3411" spans="1:9">
      <c r="A3411" s="78"/>
      <c r="B3411" s="79"/>
      <c r="C3411" s="79"/>
      <c r="D3411" s="79"/>
      <c r="E3411" s="79"/>
      <c r="F3411" s="79"/>
      <c r="G3411" s="79"/>
      <c r="H3411" s="79"/>
      <c r="I3411" s="80"/>
    </row>
    <row r="3412" spans="1:9">
      <c r="A3412" s="78"/>
      <c r="B3412" s="79"/>
      <c r="C3412" s="79"/>
      <c r="D3412" s="79"/>
      <c r="E3412" s="79"/>
      <c r="F3412" s="79"/>
      <c r="G3412" s="79"/>
      <c r="H3412" s="79"/>
      <c r="I3412" s="80"/>
    </row>
    <row r="3413" spans="1:9">
      <c r="A3413" s="78"/>
      <c r="B3413" s="79"/>
      <c r="C3413" s="79"/>
      <c r="D3413" s="79"/>
      <c r="E3413" s="79"/>
      <c r="F3413" s="79"/>
      <c r="G3413" s="79"/>
      <c r="H3413" s="79"/>
      <c r="I3413" s="80"/>
    </row>
    <row r="3414" spans="1:9">
      <c r="A3414" s="78"/>
      <c r="B3414" s="79"/>
      <c r="C3414" s="79"/>
      <c r="D3414" s="79"/>
      <c r="E3414" s="79"/>
      <c r="F3414" s="79"/>
      <c r="G3414" s="79"/>
      <c r="H3414" s="79"/>
      <c r="I3414" s="80"/>
    </row>
    <row r="3415" spans="1:9">
      <c r="A3415" s="78"/>
      <c r="B3415" s="79"/>
      <c r="C3415" s="79"/>
      <c r="D3415" s="79"/>
      <c r="E3415" s="79"/>
      <c r="F3415" s="79"/>
      <c r="G3415" s="79"/>
      <c r="H3415" s="79"/>
      <c r="I3415" s="80"/>
    </row>
    <row r="3416" spans="1:9">
      <c r="A3416" s="78"/>
      <c r="B3416" s="79"/>
      <c r="C3416" s="79"/>
      <c r="D3416" s="79"/>
      <c r="E3416" s="79"/>
      <c r="F3416" s="79"/>
      <c r="G3416" s="79"/>
      <c r="H3416" s="79"/>
      <c r="I3416" s="80"/>
    </row>
    <row r="3417" spans="1:9">
      <c r="A3417" s="78"/>
      <c r="B3417" s="79"/>
      <c r="C3417" s="79"/>
      <c r="D3417" s="79"/>
      <c r="E3417" s="79"/>
      <c r="F3417" s="79"/>
      <c r="G3417" s="79"/>
      <c r="H3417" s="79"/>
      <c r="I3417" s="80"/>
    </row>
    <row r="3418" spans="1:9">
      <c r="A3418" s="78"/>
      <c r="B3418" s="79"/>
      <c r="C3418" s="79"/>
      <c r="D3418" s="79"/>
      <c r="E3418" s="79"/>
      <c r="F3418" s="79"/>
      <c r="G3418" s="79"/>
      <c r="H3418" s="79"/>
      <c r="I3418" s="80"/>
    </row>
    <row r="3419" spans="1:9">
      <c r="A3419" s="78"/>
      <c r="B3419" s="79"/>
      <c r="C3419" s="79"/>
      <c r="D3419" s="79"/>
      <c r="E3419" s="79"/>
      <c r="F3419" s="79"/>
      <c r="G3419" s="79"/>
      <c r="H3419" s="79"/>
      <c r="I3419" s="80"/>
    </row>
    <row r="3420" spans="1:9">
      <c r="A3420" s="78"/>
      <c r="B3420" s="79"/>
      <c r="C3420" s="79"/>
      <c r="D3420" s="79"/>
      <c r="E3420" s="79"/>
      <c r="F3420" s="79"/>
      <c r="G3420" s="79"/>
      <c r="H3420" s="79"/>
      <c r="I3420" s="80"/>
    </row>
    <row r="3421" spans="1:9">
      <c r="A3421" s="78"/>
      <c r="B3421" s="79"/>
      <c r="C3421" s="79"/>
      <c r="D3421" s="79"/>
      <c r="E3421" s="79"/>
      <c r="F3421" s="79"/>
      <c r="G3421" s="79"/>
      <c r="H3421" s="79"/>
      <c r="I3421" s="80"/>
    </row>
    <row r="3422" spans="1:9">
      <c r="A3422" s="78"/>
      <c r="B3422" s="79"/>
      <c r="C3422" s="79"/>
      <c r="D3422" s="79"/>
      <c r="E3422" s="79"/>
      <c r="F3422" s="79"/>
      <c r="G3422" s="79"/>
      <c r="H3422" s="79"/>
      <c r="I3422" s="80"/>
    </row>
    <row r="3423" spans="1:9">
      <c r="A3423" s="78"/>
      <c r="B3423" s="79"/>
      <c r="C3423" s="79"/>
      <c r="D3423" s="79"/>
      <c r="E3423" s="79"/>
      <c r="F3423" s="79"/>
      <c r="G3423" s="79"/>
      <c r="H3423" s="79"/>
      <c r="I3423" s="80"/>
    </row>
    <row r="3424" spans="1:9">
      <c r="A3424" s="78"/>
      <c r="B3424" s="79"/>
      <c r="C3424" s="79"/>
      <c r="D3424" s="79"/>
      <c r="E3424" s="79"/>
      <c r="F3424" s="79"/>
      <c r="G3424" s="79"/>
      <c r="H3424" s="79"/>
      <c r="I3424" s="80"/>
    </row>
    <row r="3425" spans="1:9">
      <c r="A3425" s="78"/>
      <c r="B3425" s="79"/>
      <c r="C3425" s="79"/>
      <c r="D3425" s="79"/>
      <c r="E3425" s="79"/>
      <c r="F3425" s="79"/>
      <c r="G3425" s="79"/>
      <c r="H3425" s="79"/>
      <c r="I3425" s="80"/>
    </row>
    <row r="3426" spans="1:9">
      <c r="A3426" s="78"/>
      <c r="B3426" s="79"/>
      <c r="C3426" s="79"/>
      <c r="D3426" s="79"/>
      <c r="E3426" s="79"/>
      <c r="F3426" s="79"/>
      <c r="G3426" s="79"/>
      <c r="H3426" s="79"/>
      <c r="I3426" s="80"/>
    </row>
    <row r="3427" spans="1:9">
      <c r="A3427" s="78"/>
      <c r="B3427" s="79"/>
      <c r="C3427" s="79"/>
      <c r="D3427" s="79"/>
      <c r="E3427" s="79"/>
      <c r="F3427" s="79"/>
      <c r="G3427" s="79"/>
      <c r="H3427" s="79"/>
      <c r="I3427" s="80"/>
    </row>
    <row r="3428" spans="1:9">
      <c r="A3428" s="78"/>
      <c r="B3428" s="79"/>
      <c r="C3428" s="79"/>
      <c r="D3428" s="79"/>
      <c r="E3428" s="79"/>
      <c r="F3428" s="79"/>
      <c r="G3428" s="79"/>
      <c r="H3428" s="79"/>
      <c r="I3428" s="80"/>
    </row>
    <row r="3429" spans="1:9">
      <c r="A3429" s="78"/>
      <c r="B3429" s="79"/>
      <c r="C3429" s="79"/>
      <c r="D3429" s="79"/>
      <c r="E3429" s="79"/>
      <c r="F3429" s="79"/>
      <c r="G3429" s="79"/>
      <c r="H3429" s="79"/>
      <c r="I3429" s="80"/>
    </row>
    <row r="3430" spans="1:9">
      <c r="A3430" s="78"/>
      <c r="B3430" s="79"/>
      <c r="C3430" s="79"/>
      <c r="D3430" s="79"/>
      <c r="E3430" s="79"/>
      <c r="F3430" s="79"/>
      <c r="G3430" s="79"/>
      <c r="H3430" s="79"/>
      <c r="I3430" s="80"/>
    </row>
    <row r="3431" spans="1:9">
      <c r="A3431" s="78"/>
      <c r="B3431" s="79"/>
      <c r="C3431" s="79"/>
      <c r="D3431" s="79"/>
      <c r="E3431" s="79"/>
      <c r="F3431" s="79"/>
      <c r="G3431" s="79"/>
      <c r="H3431" s="79"/>
      <c r="I3431" s="80"/>
    </row>
    <row r="3432" spans="1:9">
      <c r="A3432" s="78"/>
      <c r="B3432" s="79"/>
      <c r="C3432" s="79"/>
      <c r="D3432" s="79"/>
      <c r="E3432" s="79"/>
      <c r="F3432" s="79"/>
      <c r="G3432" s="79"/>
      <c r="H3432" s="79"/>
      <c r="I3432" s="80"/>
    </row>
    <row r="3433" spans="1:9">
      <c r="A3433" s="78"/>
      <c r="B3433" s="79"/>
      <c r="C3433" s="79"/>
      <c r="D3433" s="79"/>
      <c r="E3433" s="79"/>
      <c r="F3433" s="79"/>
      <c r="G3433" s="79"/>
      <c r="H3433" s="79"/>
      <c r="I3433" s="80"/>
    </row>
    <row r="3434" spans="1:9">
      <c r="A3434" s="78"/>
      <c r="B3434" s="79"/>
      <c r="C3434" s="79"/>
      <c r="D3434" s="79"/>
      <c r="E3434" s="79"/>
      <c r="F3434" s="79"/>
      <c r="G3434" s="79"/>
      <c r="H3434" s="79"/>
      <c r="I3434" s="80"/>
    </row>
    <row r="3435" spans="1:9">
      <c r="A3435" s="78"/>
      <c r="B3435" s="79"/>
      <c r="C3435" s="79"/>
      <c r="D3435" s="79"/>
      <c r="E3435" s="79"/>
      <c r="F3435" s="79"/>
      <c r="G3435" s="79"/>
      <c r="H3435" s="79"/>
      <c r="I3435" s="80"/>
    </row>
    <row r="3436" spans="1:9">
      <c r="A3436" s="78"/>
      <c r="B3436" s="79"/>
      <c r="C3436" s="79"/>
      <c r="D3436" s="79"/>
      <c r="E3436" s="79"/>
      <c r="F3436" s="79"/>
      <c r="G3436" s="79"/>
      <c r="H3436" s="79"/>
      <c r="I3436" s="80"/>
    </row>
    <row r="3437" spans="1:9">
      <c r="A3437" s="78"/>
      <c r="B3437" s="79"/>
      <c r="C3437" s="79"/>
      <c r="D3437" s="79"/>
      <c r="E3437" s="79"/>
      <c r="F3437" s="79"/>
      <c r="G3437" s="79"/>
      <c r="H3437" s="79"/>
      <c r="I3437" s="80"/>
    </row>
    <row r="3438" spans="1:9">
      <c r="A3438" s="78"/>
      <c r="B3438" s="79"/>
      <c r="C3438" s="79"/>
      <c r="D3438" s="79"/>
      <c r="E3438" s="79"/>
      <c r="F3438" s="79"/>
      <c r="G3438" s="79"/>
      <c r="H3438" s="79"/>
      <c r="I3438" s="80"/>
    </row>
    <row r="3439" spans="1:9">
      <c r="A3439" s="78"/>
      <c r="B3439" s="79"/>
      <c r="C3439" s="79"/>
      <c r="D3439" s="79"/>
      <c r="E3439" s="79"/>
      <c r="F3439" s="79"/>
      <c r="G3439" s="79"/>
      <c r="H3439" s="79"/>
      <c r="I3439" s="80"/>
    </row>
    <row r="3440" spans="1:9">
      <c r="A3440" s="78"/>
      <c r="B3440" s="79"/>
      <c r="C3440" s="79"/>
      <c r="D3440" s="79"/>
      <c r="E3440" s="79"/>
      <c r="F3440" s="79"/>
      <c r="G3440" s="79"/>
      <c r="H3440" s="79"/>
      <c r="I3440" s="80"/>
    </row>
    <row r="3441" spans="1:9">
      <c r="A3441" s="78"/>
      <c r="B3441" s="79"/>
      <c r="C3441" s="79"/>
      <c r="D3441" s="79"/>
      <c r="E3441" s="79"/>
      <c r="F3441" s="79"/>
      <c r="G3441" s="79"/>
      <c r="H3441" s="79"/>
      <c r="I3441" s="80"/>
    </row>
    <row r="3442" spans="1:9">
      <c r="A3442" s="78"/>
      <c r="B3442" s="79"/>
      <c r="C3442" s="79"/>
      <c r="D3442" s="79"/>
      <c r="E3442" s="79"/>
      <c r="F3442" s="79"/>
      <c r="G3442" s="79"/>
      <c r="H3442" s="79"/>
      <c r="I3442" s="80"/>
    </row>
    <row r="3443" spans="1:9">
      <c r="A3443" s="78"/>
      <c r="B3443" s="79"/>
      <c r="C3443" s="79"/>
      <c r="D3443" s="79"/>
      <c r="E3443" s="79"/>
      <c r="F3443" s="79"/>
      <c r="G3443" s="79"/>
      <c r="H3443" s="79"/>
      <c r="I3443" s="80"/>
    </row>
    <row r="3444" spans="1:9">
      <c r="A3444" s="78"/>
      <c r="B3444" s="79"/>
      <c r="C3444" s="79"/>
      <c r="D3444" s="79"/>
      <c r="E3444" s="79"/>
      <c r="F3444" s="79"/>
      <c r="G3444" s="79"/>
      <c r="H3444" s="79"/>
      <c r="I3444" s="80"/>
    </row>
    <row r="3445" spans="1:9">
      <c r="A3445" s="78"/>
      <c r="B3445" s="79"/>
      <c r="C3445" s="79"/>
      <c r="D3445" s="79"/>
      <c r="E3445" s="79"/>
      <c r="F3445" s="79"/>
      <c r="G3445" s="79"/>
      <c r="H3445" s="79"/>
      <c r="I3445" s="80"/>
    </row>
    <row r="3446" spans="1:9">
      <c r="A3446" s="78"/>
      <c r="B3446" s="79"/>
      <c r="C3446" s="79"/>
      <c r="D3446" s="79"/>
      <c r="E3446" s="79"/>
      <c r="F3446" s="79"/>
      <c r="G3446" s="79"/>
      <c r="H3446" s="79"/>
      <c r="I3446" s="80"/>
    </row>
    <row r="3447" spans="1:9">
      <c r="A3447" s="78"/>
      <c r="B3447" s="79"/>
      <c r="C3447" s="79"/>
      <c r="D3447" s="79"/>
      <c r="E3447" s="79"/>
      <c r="F3447" s="79"/>
      <c r="G3447" s="79"/>
      <c r="H3447" s="79"/>
      <c r="I3447" s="80"/>
    </row>
    <row r="3448" spans="1:9">
      <c r="A3448" s="78"/>
      <c r="B3448" s="79"/>
      <c r="C3448" s="79"/>
      <c r="D3448" s="79"/>
      <c r="E3448" s="79"/>
      <c r="F3448" s="79"/>
      <c r="G3448" s="79"/>
      <c r="H3448" s="79"/>
      <c r="I3448" s="80"/>
    </row>
    <row r="3449" spans="1:9">
      <c r="A3449" s="78"/>
      <c r="B3449" s="79"/>
      <c r="C3449" s="79"/>
      <c r="D3449" s="79"/>
      <c r="E3449" s="79"/>
      <c r="F3449" s="79"/>
      <c r="G3449" s="79"/>
      <c r="H3449" s="79"/>
      <c r="I3449" s="80"/>
    </row>
    <row r="3450" spans="1:9">
      <c r="A3450" s="78"/>
      <c r="B3450" s="79"/>
      <c r="C3450" s="79"/>
      <c r="D3450" s="79"/>
      <c r="E3450" s="79"/>
      <c r="F3450" s="79"/>
      <c r="G3450" s="79"/>
      <c r="H3450" s="79"/>
      <c r="I3450" s="80"/>
    </row>
    <row r="3451" spans="1:9">
      <c r="A3451" s="78"/>
      <c r="B3451" s="79"/>
      <c r="C3451" s="79"/>
      <c r="D3451" s="79"/>
      <c r="E3451" s="79"/>
      <c r="F3451" s="79"/>
      <c r="G3451" s="79"/>
      <c r="H3451" s="79"/>
      <c r="I3451" s="80"/>
    </row>
    <row r="3452" spans="1:9">
      <c r="A3452" s="78"/>
      <c r="B3452" s="79"/>
      <c r="C3452" s="79"/>
      <c r="D3452" s="79"/>
      <c r="E3452" s="79"/>
      <c r="F3452" s="79"/>
      <c r="G3452" s="79"/>
      <c r="H3452" s="79"/>
      <c r="I3452" s="80"/>
    </row>
    <row r="3453" spans="1:9">
      <c r="A3453" s="78"/>
      <c r="B3453" s="79"/>
      <c r="C3453" s="79"/>
      <c r="D3453" s="79"/>
      <c r="E3453" s="79"/>
      <c r="F3453" s="79"/>
      <c r="G3453" s="79"/>
      <c r="H3453" s="79"/>
      <c r="I3453" s="80"/>
    </row>
    <row r="3454" spans="1:9">
      <c r="A3454" s="78"/>
      <c r="B3454" s="79"/>
      <c r="C3454" s="79"/>
      <c r="D3454" s="79"/>
      <c r="E3454" s="79"/>
      <c r="F3454" s="79"/>
      <c r="G3454" s="79"/>
      <c r="H3454" s="79"/>
      <c r="I3454" s="80"/>
    </row>
    <row r="3455" spans="1:9">
      <c r="A3455" s="78"/>
      <c r="B3455" s="79"/>
      <c r="C3455" s="79"/>
      <c r="D3455" s="79"/>
      <c r="E3455" s="79"/>
      <c r="F3455" s="79"/>
      <c r="G3455" s="79"/>
      <c r="H3455" s="79"/>
      <c r="I3455" s="80"/>
    </row>
    <row r="3456" spans="1:9">
      <c r="A3456" s="78"/>
      <c r="B3456" s="79"/>
      <c r="C3456" s="79"/>
      <c r="D3456" s="79"/>
      <c r="E3456" s="79"/>
      <c r="F3456" s="79"/>
      <c r="G3456" s="79"/>
      <c r="H3456" s="79"/>
      <c r="I3456" s="80"/>
    </row>
    <row r="3457" spans="1:9">
      <c r="A3457" s="78"/>
      <c r="B3457" s="79"/>
      <c r="C3457" s="79"/>
      <c r="D3457" s="79"/>
      <c r="E3457" s="79"/>
      <c r="F3457" s="79"/>
      <c r="G3457" s="79"/>
      <c r="H3457" s="79"/>
      <c r="I3457" s="80"/>
    </row>
    <row r="3458" spans="1:9">
      <c r="A3458" s="78"/>
      <c r="B3458" s="79"/>
      <c r="C3458" s="79"/>
      <c r="D3458" s="79"/>
      <c r="E3458" s="79"/>
      <c r="F3458" s="79"/>
      <c r="G3458" s="79"/>
      <c r="H3458" s="79"/>
      <c r="I3458" s="80"/>
    </row>
    <row r="3459" spans="1:9">
      <c r="A3459" s="78"/>
      <c r="B3459" s="79"/>
      <c r="C3459" s="79"/>
      <c r="D3459" s="79"/>
      <c r="E3459" s="79"/>
      <c r="F3459" s="79"/>
      <c r="G3459" s="79"/>
      <c r="H3459" s="79"/>
      <c r="I3459" s="80"/>
    </row>
    <row r="3460" spans="1:9">
      <c r="A3460" s="78"/>
      <c r="B3460" s="79"/>
      <c r="C3460" s="79"/>
      <c r="D3460" s="79"/>
      <c r="E3460" s="79"/>
      <c r="F3460" s="79"/>
      <c r="G3460" s="79"/>
      <c r="H3460" s="79"/>
      <c r="I3460" s="80"/>
    </row>
    <row r="3461" spans="1:9">
      <c r="A3461" s="78"/>
      <c r="B3461" s="79"/>
      <c r="C3461" s="79"/>
      <c r="D3461" s="79"/>
      <c r="E3461" s="79"/>
      <c r="F3461" s="79"/>
      <c r="G3461" s="79"/>
      <c r="H3461" s="79"/>
      <c r="I3461" s="80"/>
    </row>
    <row r="3462" spans="1:9">
      <c r="A3462" s="78"/>
      <c r="B3462" s="79"/>
      <c r="C3462" s="79"/>
      <c r="D3462" s="79"/>
      <c r="E3462" s="79"/>
      <c r="F3462" s="79"/>
      <c r="G3462" s="79"/>
      <c r="H3462" s="79"/>
      <c r="I3462" s="80"/>
    </row>
    <row r="3463" spans="1:9">
      <c r="A3463" s="78"/>
      <c r="B3463" s="79"/>
      <c r="C3463" s="79"/>
      <c r="D3463" s="79"/>
      <c r="E3463" s="79"/>
      <c r="F3463" s="79"/>
      <c r="G3463" s="79"/>
      <c r="H3463" s="79"/>
      <c r="I3463" s="80"/>
    </row>
    <row r="3464" spans="1:9">
      <c r="A3464" s="78"/>
      <c r="B3464" s="79"/>
      <c r="C3464" s="79"/>
      <c r="D3464" s="79"/>
      <c r="E3464" s="79"/>
      <c r="F3464" s="79"/>
      <c r="G3464" s="79"/>
      <c r="H3464" s="79"/>
      <c r="I3464" s="80"/>
    </row>
    <row r="3465" spans="1:9">
      <c r="A3465" s="78"/>
      <c r="B3465" s="79"/>
      <c r="C3465" s="79"/>
      <c r="D3465" s="79"/>
      <c r="E3465" s="79"/>
      <c r="F3465" s="79"/>
      <c r="G3465" s="79"/>
      <c r="H3465" s="79"/>
      <c r="I3465" s="80"/>
    </row>
    <row r="3466" spans="1:9">
      <c r="A3466" s="78"/>
      <c r="B3466" s="79"/>
      <c r="C3466" s="79"/>
      <c r="D3466" s="79"/>
      <c r="E3466" s="79"/>
      <c r="F3466" s="79"/>
      <c r="G3466" s="79"/>
      <c r="H3466" s="79"/>
      <c r="I3466" s="80"/>
    </row>
    <row r="3467" spans="1:9">
      <c r="A3467" s="78"/>
      <c r="B3467" s="79"/>
      <c r="C3467" s="79"/>
      <c r="D3467" s="79"/>
      <c r="E3467" s="79"/>
      <c r="F3467" s="79"/>
      <c r="G3467" s="79"/>
      <c r="H3467" s="79"/>
      <c r="I3467" s="80"/>
    </row>
    <row r="3468" spans="1:9">
      <c r="A3468" s="78"/>
      <c r="B3468" s="79"/>
      <c r="C3468" s="79"/>
      <c r="D3468" s="79"/>
      <c r="E3468" s="79"/>
      <c r="F3468" s="79"/>
      <c r="G3468" s="79"/>
      <c r="H3468" s="79"/>
      <c r="I3468" s="80"/>
    </row>
    <row r="3469" spans="1:9">
      <c r="A3469" s="78"/>
      <c r="B3469" s="79"/>
      <c r="C3469" s="79"/>
      <c r="D3469" s="79"/>
      <c r="E3469" s="79"/>
      <c r="F3469" s="79"/>
      <c r="G3469" s="79"/>
      <c r="H3469" s="79"/>
      <c r="I3469" s="80"/>
    </row>
    <row r="3470" spans="1:9">
      <c r="A3470" s="78"/>
      <c r="B3470" s="79"/>
      <c r="C3470" s="79"/>
      <c r="D3470" s="79"/>
      <c r="E3470" s="79"/>
      <c r="F3470" s="79"/>
      <c r="G3470" s="79"/>
      <c r="H3470" s="79"/>
      <c r="I3470" s="80"/>
    </row>
    <row r="3471" spans="1:9">
      <c r="A3471" s="78"/>
      <c r="B3471" s="79"/>
      <c r="C3471" s="79"/>
      <c r="D3471" s="79"/>
      <c r="E3471" s="79"/>
      <c r="F3471" s="79"/>
      <c r="G3471" s="79"/>
      <c r="H3471" s="79"/>
      <c r="I3471" s="80"/>
    </row>
    <row r="3472" spans="1:9">
      <c r="A3472" s="78"/>
      <c r="B3472" s="79"/>
      <c r="C3472" s="79"/>
      <c r="D3472" s="79"/>
      <c r="E3472" s="79"/>
      <c r="F3472" s="79"/>
      <c r="G3472" s="79"/>
      <c r="H3472" s="79"/>
      <c r="I3472" s="80"/>
    </row>
    <row r="3473" spans="1:9">
      <c r="A3473" s="78"/>
      <c r="B3473" s="79"/>
      <c r="C3473" s="79"/>
      <c r="D3473" s="79"/>
      <c r="E3473" s="79"/>
      <c r="F3473" s="79"/>
      <c r="G3473" s="79"/>
      <c r="H3473" s="79"/>
      <c r="I3473" s="80"/>
    </row>
    <row r="3474" spans="1:9">
      <c r="A3474" s="78"/>
      <c r="B3474" s="79"/>
      <c r="C3474" s="79"/>
      <c r="D3474" s="79"/>
      <c r="E3474" s="79"/>
      <c r="F3474" s="79"/>
      <c r="G3474" s="79"/>
      <c r="H3474" s="79"/>
      <c r="I3474" s="80"/>
    </row>
    <row r="3475" spans="1:9">
      <c r="A3475" s="78"/>
      <c r="B3475" s="79"/>
      <c r="C3475" s="79"/>
      <c r="D3475" s="79"/>
      <c r="E3475" s="79"/>
      <c r="F3475" s="79"/>
      <c r="G3475" s="79"/>
      <c r="H3475" s="79"/>
      <c r="I3475" s="80"/>
    </row>
    <row r="3476" spans="1:9">
      <c r="A3476" s="78"/>
      <c r="B3476" s="79"/>
      <c r="C3476" s="79"/>
      <c r="D3476" s="79"/>
      <c r="E3476" s="79"/>
      <c r="F3476" s="79"/>
      <c r="G3476" s="79"/>
      <c r="H3476" s="79"/>
      <c r="I3476" s="80"/>
    </row>
    <row r="3477" spans="1:9">
      <c r="A3477" s="78"/>
      <c r="B3477" s="79"/>
      <c r="C3477" s="79"/>
      <c r="D3477" s="79"/>
      <c r="E3477" s="79"/>
      <c r="F3477" s="79"/>
      <c r="G3477" s="79"/>
      <c r="H3477" s="79"/>
      <c r="I3477" s="80"/>
    </row>
    <row r="3478" spans="1:9">
      <c r="A3478" s="78"/>
      <c r="B3478" s="79"/>
      <c r="C3478" s="79"/>
      <c r="D3478" s="79"/>
      <c r="E3478" s="79"/>
      <c r="F3478" s="79"/>
      <c r="G3478" s="79"/>
      <c r="H3478" s="79"/>
      <c r="I3478" s="80"/>
    </row>
    <row r="3479" spans="1:9">
      <c r="A3479" s="78"/>
      <c r="B3479" s="79"/>
      <c r="C3479" s="79"/>
      <c r="D3479" s="79"/>
      <c r="E3479" s="79"/>
      <c r="F3479" s="79"/>
      <c r="G3479" s="79"/>
      <c r="H3479" s="79"/>
      <c r="I3479" s="80"/>
    </row>
    <row r="3480" spans="1:9">
      <c r="A3480" s="78"/>
      <c r="B3480" s="79"/>
      <c r="C3480" s="79"/>
      <c r="D3480" s="79"/>
      <c r="E3480" s="79"/>
      <c r="F3480" s="79"/>
      <c r="G3480" s="79"/>
      <c r="H3480" s="79"/>
      <c r="I3480" s="80"/>
    </row>
    <row r="3481" spans="1:9">
      <c r="A3481" s="78"/>
      <c r="B3481" s="79"/>
      <c r="C3481" s="79"/>
      <c r="D3481" s="79"/>
      <c r="E3481" s="79"/>
      <c r="F3481" s="79"/>
      <c r="G3481" s="79"/>
      <c r="H3481" s="79"/>
      <c r="I3481" s="80"/>
    </row>
    <row r="3482" spans="1:9">
      <c r="A3482" s="78"/>
      <c r="B3482" s="79"/>
      <c r="C3482" s="79"/>
      <c r="D3482" s="79"/>
      <c r="E3482" s="79"/>
      <c r="F3482" s="79"/>
      <c r="G3482" s="79"/>
      <c r="H3482" s="79"/>
      <c r="I3482" s="80"/>
    </row>
    <row r="3483" spans="1:9">
      <c r="A3483" s="78"/>
      <c r="B3483" s="79"/>
      <c r="C3483" s="79"/>
      <c r="D3483" s="79"/>
      <c r="E3483" s="79"/>
      <c r="F3483" s="79"/>
      <c r="G3483" s="79"/>
      <c r="H3483" s="79"/>
      <c r="I3483" s="80"/>
    </row>
    <row r="3484" spans="1:9">
      <c r="A3484" s="78"/>
      <c r="B3484" s="79"/>
      <c r="C3484" s="79"/>
      <c r="D3484" s="79"/>
      <c r="E3484" s="79"/>
      <c r="F3484" s="79"/>
      <c r="G3484" s="79"/>
      <c r="H3484" s="79"/>
      <c r="I3484" s="80"/>
    </row>
    <row r="3485" spans="1:9">
      <c r="A3485" s="78"/>
      <c r="B3485" s="79"/>
      <c r="C3485" s="79"/>
      <c r="D3485" s="79"/>
      <c r="E3485" s="79"/>
      <c r="F3485" s="79"/>
      <c r="G3485" s="79"/>
      <c r="H3485" s="79"/>
      <c r="I3485" s="80"/>
    </row>
    <row r="3486" spans="1:9">
      <c r="A3486" s="78"/>
      <c r="B3486" s="79"/>
      <c r="C3486" s="79"/>
      <c r="D3486" s="79"/>
      <c r="E3486" s="79"/>
      <c r="F3486" s="79"/>
      <c r="G3486" s="79"/>
      <c r="H3486" s="79"/>
      <c r="I3486" s="80"/>
    </row>
    <row r="3487" spans="1:9">
      <c r="A3487" s="78"/>
      <c r="B3487" s="79"/>
      <c r="C3487" s="79"/>
      <c r="D3487" s="79"/>
      <c r="E3487" s="79"/>
      <c r="F3487" s="79"/>
      <c r="G3487" s="79"/>
      <c r="H3487" s="79"/>
      <c r="I3487" s="80"/>
    </row>
    <row r="3488" spans="1:9">
      <c r="A3488" s="78"/>
      <c r="B3488" s="79"/>
      <c r="C3488" s="79"/>
      <c r="D3488" s="79"/>
      <c r="E3488" s="79"/>
      <c r="F3488" s="79"/>
      <c r="G3488" s="79"/>
      <c r="H3488" s="79"/>
      <c r="I3488" s="80"/>
    </row>
    <row r="3489" spans="1:9">
      <c r="A3489" s="78"/>
      <c r="B3489" s="79"/>
      <c r="C3489" s="79"/>
      <c r="D3489" s="79"/>
      <c r="E3489" s="79"/>
      <c r="F3489" s="79"/>
      <c r="G3489" s="79"/>
      <c r="H3489" s="79"/>
      <c r="I3489" s="80"/>
    </row>
    <row r="3490" spans="1:9">
      <c r="A3490" s="78"/>
      <c r="B3490" s="79"/>
      <c r="C3490" s="79"/>
      <c r="D3490" s="79"/>
      <c r="E3490" s="79"/>
      <c r="F3490" s="79"/>
      <c r="G3490" s="79"/>
      <c r="H3490" s="79"/>
      <c r="I3490" s="80"/>
    </row>
    <row r="3491" spans="1:9">
      <c r="A3491" s="78"/>
      <c r="B3491" s="79"/>
      <c r="C3491" s="79"/>
      <c r="D3491" s="79"/>
      <c r="E3491" s="79"/>
      <c r="F3491" s="79"/>
      <c r="G3491" s="79"/>
      <c r="H3491" s="79"/>
      <c r="I3491" s="80"/>
    </row>
    <row r="3492" spans="1:9">
      <c r="A3492" s="78"/>
      <c r="B3492" s="79"/>
      <c r="C3492" s="79"/>
      <c r="D3492" s="79"/>
      <c r="E3492" s="79"/>
      <c r="F3492" s="79"/>
      <c r="G3492" s="79"/>
      <c r="H3492" s="79"/>
      <c r="I3492" s="80"/>
    </row>
    <row r="3493" spans="1:9">
      <c r="A3493" s="78"/>
      <c r="B3493" s="79"/>
      <c r="C3493" s="79"/>
      <c r="D3493" s="79"/>
      <c r="E3493" s="79"/>
      <c r="F3493" s="79"/>
      <c r="G3493" s="79"/>
      <c r="H3493" s="79"/>
      <c r="I3493" s="80"/>
    </row>
    <row r="3494" spans="1:9">
      <c r="A3494" s="78"/>
      <c r="B3494" s="79"/>
      <c r="C3494" s="79"/>
      <c r="D3494" s="79"/>
      <c r="E3494" s="79"/>
      <c r="F3494" s="79"/>
      <c r="G3494" s="79"/>
      <c r="H3494" s="79"/>
      <c r="I3494" s="80"/>
    </row>
    <row r="3495" spans="1:9">
      <c r="A3495" s="78"/>
      <c r="B3495" s="79"/>
      <c r="C3495" s="79"/>
      <c r="D3495" s="79"/>
      <c r="E3495" s="79"/>
      <c r="F3495" s="79"/>
      <c r="G3495" s="79"/>
      <c r="H3495" s="79"/>
      <c r="I3495" s="80"/>
    </row>
    <row r="3496" spans="1:9">
      <c r="A3496" s="78"/>
      <c r="B3496" s="79"/>
      <c r="C3496" s="79"/>
      <c r="D3496" s="79"/>
      <c r="E3496" s="79"/>
      <c r="F3496" s="79"/>
      <c r="G3496" s="79"/>
      <c r="H3496" s="79"/>
      <c r="I3496" s="80"/>
    </row>
    <row r="3497" spans="1:9">
      <c r="A3497" s="78"/>
      <c r="B3497" s="79"/>
      <c r="C3497" s="79"/>
      <c r="D3497" s="79"/>
      <c r="E3497" s="79"/>
      <c r="F3497" s="79"/>
      <c r="G3497" s="79"/>
      <c r="H3497" s="79"/>
      <c r="I3497" s="80"/>
    </row>
    <row r="3498" spans="1:9">
      <c r="A3498" s="78"/>
      <c r="B3498" s="79"/>
      <c r="C3498" s="79"/>
      <c r="D3498" s="79"/>
      <c r="E3498" s="79"/>
      <c r="F3498" s="79"/>
      <c r="G3498" s="79"/>
      <c r="H3498" s="79"/>
      <c r="I3498" s="80"/>
    </row>
    <row r="3499" spans="1:9">
      <c r="A3499" s="78"/>
      <c r="B3499" s="79"/>
      <c r="C3499" s="79"/>
      <c r="D3499" s="79"/>
      <c r="E3499" s="79"/>
      <c r="F3499" s="79"/>
      <c r="G3499" s="79"/>
      <c r="H3499" s="79"/>
      <c r="I3499" s="80"/>
    </row>
    <row r="3500" spans="1:9">
      <c r="A3500" s="78"/>
      <c r="B3500" s="79"/>
      <c r="C3500" s="79"/>
      <c r="D3500" s="79"/>
      <c r="E3500" s="79"/>
      <c r="F3500" s="79"/>
      <c r="G3500" s="79"/>
      <c r="H3500" s="79"/>
      <c r="I3500" s="80"/>
    </row>
    <row r="3501" spans="1:9">
      <c r="A3501" s="78"/>
      <c r="B3501" s="79"/>
      <c r="C3501" s="79"/>
      <c r="D3501" s="79"/>
      <c r="E3501" s="79"/>
      <c r="F3501" s="79"/>
      <c r="G3501" s="79"/>
      <c r="H3501" s="79"/>
      <c r="I3501" s="80"/>
    </row>
    <row r="3502" spans="1:9">
      <c r="A3502" s="78"/>
      <c r="B3502" s="79"/>
      <c r="C3502" s="79"/>
      <c r="D3502" s="79"/>
      <c r="E3502" s="79"/>
      <c r="F3502" s="79"/>
      <c r="G3502" s="79"/>
      <c r="H3502" s="79"/>
      <c r="I3502" s="80"/>
    </row>
    <row r="3503" spans="1:9">
      <c r="A3503" s="78"/>
      <c r="B3503" s="79"/>
      <c r="C3503" s="79"/>
      <c r="D3503" s="79"/>
      <c r="E3503" s="79"/>
      <c r="F3503" s="79"/>
      <c r="G3503" s="79"/>
      <c r="H3503" s="79"/>
      <c r="I3503" s="80"/>
    </row>
    <row r="3504" spans="1:9">
      <c r="A3504" s="78"/>
      <c r="B3504" s="79"/>
      <c r="C3504" s="79"/>
      <c r="D3504" s="79"/>
      <c r="E3504" s="79"/>
      <c r="F3504" s="79"/>
      <c r="G3504" s="79"/>
      <c r="H3504" s="79"/>
      <c r="I3504" s="80"/>
    </row>
    <row r="3505" spans="1:9">
      <c r="A3505" s="78"/>
      <c r="B3505" s="79"/>
      <c r="C3505" s="79"/>
      <c r="D3505" s="79"/>
      <c r="E3505" s="79"/>
      <c r="F3505" s="79"/>
      <c r="G3505" s="79"/>
      <c r="H3505" s="79"/>
      <c r="I3505" s="80"/>
    </row>
    <row r="3506" spans="1:9">
      <c r="A3506" s="78"/>
      <c r="B3506" s="79"/>
      <c r="C3506" s="79"/>
      <c r="D3506" s="79"/>
      <c r="E3506" s="79"/>
      <c r="F3506" s="79"/>
      <c r="G3506" s="79"/>
      <c r="H3506" s="79"/>
      <c r="I3506" s="80"/>
    </row>
    <row r="3507" spans="1:9">
      <c r="A3507" s="78"/>
      <c r="B3507" s="79"/>
      <c r="C3507" s="79"/>
      <c r="D3507" s="79"/>
      <c r="E3507" s="79"/>
      <c r="F3507" s="79"/>
      <c r="G3507" s="79"/>
      <c r="H3507" s="79"/>
      <c r="I3507" s="80"/>
    </row>
    <row r="3508" spans="1:9">
      <c r="A3508" s="78"/>
      <c r="B3508" s="79"/>
      <c r="C3508" s="79"/>
      <c r="D3508" s="79"/>
      <c r="E3508" s="79"/>
      <c r="F3508" s="79"/>
      <c r="G3508" s="79"/>
      <c r="H3508" s="79"/>
      <c r="I3508" s="80"/>
    </row>
    <row r="3509" spans="1:9">
      <c r="A3509" s="78"/>
      <c r="B3509" s="79"/>
      <c r="C3509" s="79"/>
      <c r="D3509" s="79"/>
      <c r="E3509" s="79"/>
      <c r="F3509" s="79"/>
      <c r="G3509" s="79"/>
      <c r="H3509" s="79"/>
      <c r="I3509" s="80"/>
    </row>
    <row r="3510" spans="1:9">
      <c r="A3510" s="78"/>
      <c r="B3510" s="79"/>
      <c r="C3510" s="79"/>
      <c r="D3510" s="79"/>
      <c r="E3510" s="79"/>
      <c r="F3510" s="79"/>
      <c r="G3510" s="79"/>
      <c r="H3510" s="79"/>
      <c r="I3510" s="80"/>
    </row>
    <row r="3511" spans="1:9">
      <c r="A3511" s="78"/>
      <c r="B3511" s="79"/>
      <c r="C3511" s="79"/>
      <c r="D3511" s="79"/>
      <c r="E3511" s="79"/>
      <c r="F3511" s="79"/>
      <c r="G3511" s="79"/>
      <c r="H3511" s="79"/>
      <c r="I3511" s="80"/>
    </row>
    <row r="3512" spans="1:9">
      <c r="A3512" s="78"/>
      <c r="B3512" s="79"/>
      <c r="C3512" s="79"/>
      <c r="D3512" s="79"/>
      <c r="E3512" s="79"/>
      <c r="F3512" s="79"/>
      <c r="G3512" s="79"/>
      <c r="H3512" s="79"/>
      <c r="I3512" s="80"/>
    </row>
    <row r="3513" spans="1:9">
      <c r="A3513" s="78"/>
      <c r="B3513" s="79"/>
      <c r="C3513" s="79"/>
      <c r="D3513" s="79"/>
      <c r="E3513" s="79"/>
      <c r="F3513" s="79"/>
      <c r="G3513" s="79"/>
      <c r="H3513" s="79"/>
      <c r="I3513" s="80"/>
    </row>
    <row r="3514" spans="1:9">
      <c r="A3514" s="78"/>
      <c r="B3514" s="79"/>
      <c r="C3514" s="79"/>
      <c r="D3514" s="79"/>
      <c r="E3514" s="79"/>
      <c r="F3514" s="79"/>
      <c r="G3514" s="79"/>
      <c r="H3514" s="79"/>
      <c r="I3514" s="80"/>
    </row>
    <row r="3515" spans="1:9">
      <c r="A3515" s="78"/>
      <c r="B3515" s="79"/>
      <c r="C3515" s="79"/>
      <c r="D3515" s="79"/>
      <c r="E3515" s="79"/>
      <c r="F3515" s="79"/>
      <c r="G3515" s="79"/>
      <c r="H3515" s="79"/>
      <c r="I3515" s="80"/>
    </row>
    <row r="3516" spans="1:9">
      <c r="A3516" s="78"/>
      <c r="B3516" s="79"/>
      <c r="C3516" s="79"/>
      <c r="D3516" s="79"/>
      <c r="E3516" s="79"/>
      <c r="F3516" s="79"/>
      <c r="G3516" s="79"/>
      <c r="H3516" s="79"/>
      <c r="I3516" s="80"/>
    </row>
    <row r="3517" spans="1:9">
      <c r="A3517" s="78"/>
      <c r="B3517" s="79"/>
      <c r="C3517" s="79"/>
      <c r="D3517" s="79"/>
      <c r="E3517" s="79"/>
      <c r="F3517" s="79"/>
      <c r="G3517" s="79"/>
      <c r="H3517" s="79"/>
      <c r="I3517" s="80"/>
    </row>
    <row r="3518" spans="1:9">
      <c r="A3518" s="78"/>
      <c r="B3518" s="79"/>
      <c r="C3518" s="79"/>
      <c r="D3518" s="79"/>
      <c r="E3518" s="79"/>
      <c r="F3518" s="79"/>
      <c r="G3518" s="79"/>
      <c r="H3518" s="79"/>
      <c r="I3518" s="80"/>
    </row>
    <row r="3519" spans="1:9">
      <c r="A3519" s="78"/>
      <c r="B3519" s="79"/>
      <c r="C3519" s="79"/>
      <c r="D3519" s="79"/>
      <c r="E3519" s="79"/>
      <c r="F3519" s="79"/>
      <c r="G3519" s="79"/>
      <c r="H3519" s="79"/>
      <c r="I3519" s="80"/>
    </row>
    <row r="3520" spans="1:9">
      <c r="A3520" s="78"/>
      <c r="B3520" s="79"/>
      <c r="C3520" s="79"/>
      <c r="D3520" s="79"/>
      <c r="E3520" s="79"/>
      <c r="F3520" s="79"/>
      <c r="G3520" s="79"/>
      <c r="H3520" s="79"/>
      <c r="I3520" s="80"/>
    </row>
    <row r="3521" spans="1:9">
      <c r="A3521" s="78"/>
      <c r="B3521" s="79"/>
      <c r="C3521" s="79"/>
      <c r="D3521" s="79"/>
      <c r="E3521" s="79"/>
      <c r="F3521" s="79"/>
      <c r="G3521" s="79"/>
      <c r="H3521" s="79"/>
      <c r="I3521" s="80"/>
    </row>
    <row r="3522" spans="1:9">
      <c r="A3522" s="78"/>
      <c r="B3522" s="79"/>
      <c r="C3522" s="79"/>
      <c r="D3522" s="79"/>
      <c r="E3522" s="79"/>
      <c r="F3522" s="79"/>
      <c r="G3522" s="79"/>
      <c r="H3522" s="79"/>
      <c r="I3522" s="80"/>
    </row>
    <row r="3523" spans="1:9">
      <c r="A3523" s="78"/>
      <c r="B3523" s="79"/>
      <c r="C3523" s="79"/>
      <c r="D3523" s="79"/>
      <c r="E3523" s="79"/>
      <c r="F3523" s="79"/>
      <c r="G3523" s="79"/>
      <c r="H3523" s="79"/>
      <c r="I3523" s="80"/>
    </row>
    <row r="3524" spans="1:9">
      <c r="A3524" s="78"/>
      <c r="B3524" s="79"/>
      <c r="C3524" s="79"/>
      <c r="D3524" s="79"/>
      <c r="E3524" s="79"/>
      <c r="F3524" s="79"/>
      <c r="G3524" s="79"/>
      <c r="H3524" s="79"/>
      <c r="I3524" s="80"/>
    </row>
    <row r="3525" spans="1:9">
      <c r="A3525" s="78"/>
      <c r="B3525" s="79"/>
      <c r="C3525" s="79"/>
      <c r="D3525" s="79"/>
      <c r="E3525" s="79"/>
      <c r="F3525" s="79"/>
      <c r="G3525" s="79"/>
      <c r="H3525" s="79"/>
      <c r="I3525" s="80"/>
    </row>
    <row r="3526" spans="1:9">
      <c r="A3526" s="78"/>
      <c r="B3526" s="79"/>
      <c r="C3526" s="79"/>
      <c r="D3526" s="79"/>
      <c r="E3526" s="79"/>
      <c r="F3526" s="79"/>
      <c r="G3526" s="79"/>
      <c r="H3526" s="79"/>
      <c r="I3526" s="80"/>
    </row>
    <row r="3527" spans="1:9">
      <c r="A3527" s="78"/>
      <c r="B3527" s="79"/>
      <c r="C3527" s="79"/>
      <c r="D3527" s="79"/>
      <c r="E3527" s="79"/>
      <c r="F3527" s="79"/>
      <c r="G3527" s="79"/>
      <c r="H3527" s="79"/>
      <c r="I3527" s="80"/>
    </row>
    <row r="3528" spans="1:9">
      <c r="A3528" s="78"/>
      <c r="B3528" s="79"/>
      <c r="C3528" s="79"/>
      <c r="D3528" s="79"/>
      <c r="E3528" s="79"/>
      <c r="F3528" s="79"/>
      <c r="G3528" s="79"/>
      <c r="H3528" s="79"/>
      <c r="I3528" s="80"/>
    </row>
    <row r="3529" spans="1:9">
      <c r="A3529" s="78"/>
      <c r="B3529" s="79"/>
      <c r="C3529" s="79"/>
      <c r="D3529" s="79"/>
      <c r="E3529" s="79"/>
      <c r="F3529" s="79"/>
      <c r="G3529" s="79"/>
      <c r="H3529" s="79"/>
      <c r="I3529" s="80"/>
    </row>
    <row r="3530" spans="1:9">
      <c r="A3530" s="78"/>
      <c r="B3530" s="79"/>
      <c r="C3530" s="79"/>
      <c r="D3530" s="79"/>
      <c r="E3530" s="79"/>
      <c r="F3530" s="79"/>
      <c r="G3530" s="79"/>
      <c r="H3530" s="79"/>
      <c r="I3530" s="80"/>
    </row>
    <row r="3531" spans="1:9">
      <c r="A3531" s="78"/>
      <c r="B3531" s="79"/>
      <c r="C3531" s="79"/>
      <c r="D3531" s="79"/>
      <c r="E3531" s="79"/>
      <c r="F3531" s="79"/>
      <c r="G3531" s="79"/>
      <c r="H3531" s="79"/>
      <c r="I3531" s="80"/>
    </row>
    <row r="3532" spans="1:9">
      <c r="A3532" s="78"/>
      <c r="B3532" s="79"/>
      <c r="C3532" s="79"/>
      <c r="D3532" s="79"/>
      <c r="E3532" s="79"/>
      <c r="F3532" s="79"/>
      <c r="G3532" s="79"/>
      <c r="H3532" s="79"/>
      <c r="I3532" s="80"/>
    </row>
    <row r="3533" spans="1:9">
      <c r="A3533" s="78"/>
      <c r="B3533" s="79"/>
      <c r="C3533" s="79"/>
      <c r="D3533" s="79"/>
      <c r="E3533" s="79"/>
      <c r="F3533" s="79"/>
      <c r="G3533" s="79"/>
      <c r="H3533" s="79"/>
      <c r="I3533" s="80"/>
    </row>
    <row r="3534" spans="1:9">
      <c r="A3534" s="78"/>
      <c r="B3534" s="79"/>
      <c r="C3534" s="79"/>
      <c r="D3534" s="79"/>
      <c r="E3534" s="79"/>
      <c r="F3534" s="79"/>
      <c r="G3534" s="79"/>
      <c r="H3534" s="79"/>
      <c r="I3534" s="80"/>
    </row>
    <row r="3535" spans="1:9">
      <c r="A3535" s="78"/>
      <c r="B3535" s="79"/>
      <c r="C3535" s="79"/>
      <c r="D3535" s="79"/>
      <c r="E3535" s="79"/>
      <c r="F3535" s="79"/>
      <c r="G3535" s="79"/>
      <c r="H3535" s="79"/>
      <c r="I3535" s="80"/>
    </row>
    <row r="3536" spans="1:9">
      <c r="A3536" s="78"/>
      <c r="B3536" s="79"/>
      <c r="C3536" s="79"/>
      <c r="D3536" s="79"/>
      <c r="E3536" s="79"/>
      <c r="F3536" s="79"/>
      <c r="G3536" s="79"/>
      <c r="H3536" s="79"/>
      <c r="I3536" s="80"/>
    </row>
    <row r="3537" spans="1:9">
      <c r="A3537" s="78"/>
      <c r="B3537" s="79"/>
      <c r="C3537" s="79"/>
      <c r="D3537" s="79"/>
      <c r="E3537" s="79"/>
      <c r="F3537" s="79"/>
      <c r="G3537" s="79"/>
      <c r="H3537" s="79"/>
      <c r="I3537" s="80"/>
    </row>
    <row r="3538" spans="1:9">
      <c r="A3538" s="78"/>
      <c r="B3538" s="79"/>
      <c r="C3538" s="79"/>
      <c r="D3538" s="79"/>
      <c r="E3538" s="79"/>
      <c r="F3538" s="79"/>
      <c r="G3538" s="79"/>
      <c r="H3538" s="79"/>
      <c r="I3538" s="80"/>
    </row>
    <row r="3539" spans="1:9">
      <c r="A3539" s="78"/>
      <c r="B3539" s="79"/>
      <c r="C3539" s="79"/>
      <c r="D3539" s="79"/>
      <c r="E3539" s="79"/>
      <c r="F3539" s="79"/>
      <c r="G3539" s="79"/>
      <c r="H3539" s="79"/>
      <c r="I3539" s="80"/>
    </row>
    <row r="3540" spans="1:9">
      <c r="A3540" s="78"/>
      <c r="B3540" s="79"/>
      <c r="C3540" s="79"/>
      <c r="D3540" s="79"/>
      <c r="E3540" s="79"/>
      <c r="F3540" s="79"/>
      <c r="G3540" s="79"/>
      <c r="H3540" s="79"/>
      <c r="I3540" s="80"/>
    </row>
    <row r="3541" spans="1:9">
      <c r="A3541" s="78"/>
      <c r="B3541" s="79"/>
      <c r="C3541" s="79"/>
      <c r="D3541" s="79"/>
      <c r="E3541" s="79"/>
      <c r="F3541" s="79"/>
      <c r="G3541" s="79"/>
      <c r="H3541" s="79"/>
      <c r="I3541" s="80"/>
    </row>
    <row r="3542" spans="1:9">
      <c r="A3542" s="78"/>
      <c r="B3542" s="79"/>
      <c r="C3542" s="79"/>
      <c r="D3542" s="79"/>
      <c r="E3542" s="79"/>
      <c r="F3542" s="79"/>
      <c r="G3542" s="79"/>
      <c r="H3542" s="79"/>
      <c r="I3542" s="80"/>
    </row>
    <row r="3543" spans="1:9">
      <c r="A3543" s="78"/>
      <c r="B3543" s="79"/>
      <c r="C3543" s="79"/>
      <c r="D3543" s="79"/>
      <c r="E3543" s="79"/>
      <c r="F3543" s="79"/>
      <c r="G3543" s="79"/>
      <c r="H3543" s="79"/>
      <c r="I3543" s="80"/>
    </row>
    <row r="3544" spans="1:9">
      <c r="A3544" s="78"/>
      <c r="B3544" s="79"/>
      <c r="C3544" s="79"/>
      <c r="D3544" s="79"/>
      <c r="E3544" s="79"/>
      <c r="F3544" s="79"/>
      <c r="G3544" s="79"/>
      <c r="H3544" s="79"/>
      <c r="I3544" s="80"/>
    </row>
    <row r="3545" spans="1:9">
      <c r="A3545" s="78"/>
      <c r="B3545" s="79"/>
      <c r="C3545" s="79"/>
      <c r="D3545" s="79"/>
      <c r="E3545" s="79"/>
      <c r="F3545" s="79"/>
      <c r="G3545" s="79"/>
      <c r="H3545" s="79"/>
      <c r="I3545" s="80"/>
    </row>
    <row r="3546" spans="1:9">
      <c r="A3546" s="78"/>
      <c r="B3546" s="79"/>
      <c r="C3546" s="79"/>
      <c r="D3546" s="79"/>
      <c r="E3546" s="79"/>
      <c r="F3546" s="79"/>
      <c r="G3546" s="79"/>
      <c r="H3546" s="79"/>
      <c r="I3546" s="80"/>
    </row>
    <row r="3547" spans="1:9">
      <c r="A3547" s="78"/>
      <c r="B3547" s="79"/>
      <c r="C3547" s="79"/>
      <c r="D3547" s="79"/>
      <c r="E3547" s="79"/>
      <c r="F3547" s="79"/>
      <c r="G3547" s="79"/>
      <c r="H3547" s="79"/>
      <c r="I3547" s="80"/>
    </row>
    <row r="3548" spans="1:9">
      <c r="A3548" s="78"/>
      <c r="B3548" s="79"/>
      <c r="C3548" s="79"/>
      <c r="D3548" s="79"/>
      <c r="E3548" s="79"/>
      <c r="F3548" s="79"/>
      <c r="G3548" s="79"/>
      <c r="H3548" s="79"/>
      <c r="I3548" s="80"/>
    </row>
    <row r="3549" spans="1:9">
      <c r="A3549" s="78"/>
      <c r="B3549" s="79"/>
      <c r="C3549" s="79"/>
      <c r="D3549" s="79"/>
      <c r="E3549" s="79"/>
      <c r="F3549" s="79"/>
      <c r="G3549" s="79"/>
      <c r="H3549" s="79"/>
      <c r="I3549" s="80"/>
    </row>
    <row r="3550" spans="1:9">
      <c r="A3550" s="78"/>
      <c r="B3550" s="79"/>
      <c r="C3550" s="79"/>
      <c r="D3550" s="79"/>
      <c r="E3550" s="79"/>
      <c r="F3550" s="79"/>
      <c r="G3550" s="79"/>
      <c r="H3550" s="79"/>
      <c r="I3550" s="80"/>
    </row>
    <row r="3551" spans="1:9">
      <c r="A3551" s="78"/>
      <c r="B3551" s="79"/>
      <c r="C3551" s="79"/>
      <c r="D3551" s="79"/>
      <c r="E3551" s="79"/>
      <c r="F3551" s="79"/>
      <c r="G3551" s="79"/>
      <c r="H3551" s="79"/>
      <c r="I3551" s="80"/>
    </row>
    <row r="3552" spans="1:9">
      <c r="A3552" s="78"/>
      <c r="B3552" s="79"/>
      <c r="C3552" s="79"/>
      <c r="D3552" s="79"/>
      <c r="E3552" s="79"/>
      <c r="F3552" s="79"/>
      <c r="G3552" s="79"/>
      <c r="H3552" s="79"/>
      <c r="I3552" s="80"/>
    </row>
    <row r="3553" spans="1:9">
      <c r="A3553" s="78"/>
      <c r="B3553" s="79"/>
      <c r="C3553" s="79"/>
      <c r="D3553" s="79"/>
      <c r="E3553" s="79"/>
      <c r="F3553" s="79"/>
      <c r="G3553" s="79"/>
      <c r="H3553" s="79"/>
      <c r="I3553" s="80"/>
    </row>
    <row r="3554" spans="1:9">
      <c r="A3554" s="78"/>
      <c r="B3554" s="79"/>
      <c r="C3554" s="79"/>
      <c r="D3554" s="79"/>
      <c r="E3554" s="79"/>
      <c r="F3554" s="79"/>
      <c r="G3554" s="79"/>
      <c r="H3554" s="79"/>
      <c r="I3554" s="80"/>
    </row>
    <row r="3555" spans="1:9">
      <c r="A3555" s="78"/>
      <c r="B3555" s="79"/>
      <c r="C3555" s="79"/>
      <c r="D3555" s="79"/>
      <c r="E3555" s="79"/>
      <c r="F3555" s="79"/>
      <c r="G3555" s="79"/>
      <c r="H3555" s="79"/>
      <c r="I3555" s="80"/>
    </row>
    <row r="3556" spans="1:9">
      <c r="A3556" s="78"/>
      <c r="B3556" s="79"/>
      <c r="C3556" s="79"/>
      <c r="D3556" s="79"/>
      <c r="E3556" s="79"/>
      <c r="F3556" s="79"/>
      <c r="G3556" s="79"/>
      <c r="H3556" s="79"/>
      <c r="I3556" s="80"/>
    </row>
    <row r="3557" spans="1:9">
      <c r="A3557" s="78"/>
      <c r="B3557" s="79"/>
      <c r="C3557" s="79"/>
      <c r="D3557" s="79"/>
      <c r="E3557" s="79"/>
      <c r="F3557" s="79"/>
      <c r="G3557" s="79"/>
      <c r="H3557" s="79"/>
      <c r="I3557" s="80"/>
    </row>
    <row r="3558" spans="1:9">
      <c r="A3558" s="78"/>
      <c r="B3558" s="79"/>
      <c r="C3558" s="79"/>
      <c r="D3558" s="79"/>
      <c r="E3558" s="79"/>
      <c r="F3558" s="79"/>
      <c r="G3558" s="79"/>
      <c r="H3558" s="79"/>
      <c r="I3558" s="80"/>
    </row>
    <row r="3559" spans="1:9">
      <c r="A3559" s="78"/>
      <c r="B3559" s="79"/>
      <c r="C3559" s="79"/>
      <c r="D3559" s="79"/>
      <c r="E3559" s="79"/>
      <c r="F3559" s="79"/>
      <c r="G3559" s="79"/>
      <c r="H3559" s="79"/>
      <c r="I3559" s="80"/>
    </row>
    <row r="3560" spans="1:9">
      <c r="A3560" s="78"/>
      <c r="B3560" s="79"/>
      <c r="C3560" s="79"/>
      <c r="D3560" s="79"/>
      <c r="E3560" s="79"/>
      <c r="F3560" s="79"/>
      <c r="G3560" s="79"/>
      <c r="H3560" s="79"/>
      <c r="I3560" s="80"/>
    </row>
    <row r="3561" spans="1:9">
      <c r="A3561" s="78"/>
      <c r="B3561" s="79"/>
      <c r="C3561" s="79"/>
      <c r="D3561" s="79"/>
      <c r="E3561" s="79"/>
      <c r="F3561" s="79"/>
      <c r="G3561" s="79"/>
      <c r="H3561" s="79"/>
      <c r="I3561" s="80"/>
    </row>
    <row r="3562" spans="1:9">
      <c r="A3562" s="78"/>
      <c r="B3562" s="79"/>
      <c r="C3562" s="79"/>
      <c r="D3562" s="79"/>
      <c r="E3562" s="79"/>
      <c r="F3562" s="79"/>
      <c r="G3562" s="79"/>
      <c r="H3562" s="79"/>
      <c r="I3562" s="80"/>
    </row>
    <row r="3563" spans="1:9">
      <c r="A3563" s="78"/>
      <c r="B3563" s="79"/>
      <c r="C3563" s="79"/>
      <c r="D3563" s="79"/>
      <c r="E3563" s="79"/>
      <c r="F3563" s="79"/>
      <c r="G3563" s="79"/>
      <c r="H3563" s="79"/>
      <c r="I3563" s="80"/>
    </row>
    <row r="3564" spans="1:9">
      <c r="A3564" s="78"/>
      <c r="B3564" s="79"/>
      <c r="C3564" s="79"/>
      <c r="D3564" s="79"/>
      <c r="E3564" s="79"/>
      <c r="F3564" s="79"/>
      <c r="G3564" s="79"/>
      <c r="H3564" s="79"/>
      <c r="I3564" s="80"/>
    </row>
    <row r="3565" spans="1:9">
      <c r="A3565" s="78"/>
      <c r="B3565" s="79"/>
      <c r="C3565" s="79"/>
      <c r="D3565" s="79"/>
      <c r="E3565" s="79"/>
      <c r="F3565" s="79"/>
      <c r="G3565" s="79"/>
      <c r="H3565" s="79"/>
      <c r="I3565" s="80"/>
    </row>
    <row r="3566" spans="1:9">
      <c r="A3566" s="78"/>
      <c r="B3566" s="79"/>
      <c r="C3566" s="79"/>
      <c r="D3566" s="79"/>
      <c r="E3566" s="79"/>
      <c r="F3566" s="79"/>
      <c r="G3566" s="79"/>
      <c r="H3566" s="79"/>
      <c r="I3566" s="80"/>
    </row>
    <row r="3567" spans="1:9">
      <c r="A3567" s="78"/>
      <c r="B3567" s="79"/>
      <c r="C3567" s="79"/>
      <c r="D3567" s="79"/>
      <c r="E3567" s="79"/>
      <c r="F3567" s="79"/>
      <c r="G3567" s="79"/>
      <c r="H3567" s="79"/>
      <c r="I3567" s="80"/>
    </row>
    <row r="3568" spans="1:9">
      <c r="A3568" s="78"/>
      <c r="B3568" s="79"/>
      <c r="C3568" s="79"/>
      <c r="D3568" s="79"/>
      <c r="E3568" s="79"/>
      <c r="F3568" s="79"/>
      <c r="G3568" s="79"/>
      <c r="H3568" s="79"/>
      <c r="I3568" s="80"/>
    </row>
    <row r="3569" spans="1:9">
      <c r="A3569" s="78"/>
      <c r="B3569" s="79"/>
      <c r="C3569" s="79"/>
      <c r="D3569" s="79"/>
      <c r="E3569" s="79"/>
      <c r="F3569" s="79"/>
      <c r="G3569" s="79"/>
      <c r="H3569" s="79"/>
      <c r="I3569" s="80"/>
    </row>
    <row r="3570" spans="1:9">
      <c r="A3570" s="78"/>
      <c r="B3570" s="79"/>
      <c r="C3570" s="79"/>
      <c r="D3570" s="79"/>
      <c r="E3570" s="79"/>
      <c r="F3570" s="79"/>
      <c r="G3570" s="79"/>
      <c r="H3570" s="79"/>
      <c r="I3570" s="80"/>
    </row>
    <row r="3571" spans="1:9">
      <c r="A3571" s="78"/>
      <c r="B3571" s="79"/>
      <c r="C3571" s="79"/>
      <c r="D3571" s="79"/>
      <c r="E3571" s="79"/>
      <c r="F3571" s="79"/>
      <c r="G3571" s="79"/>
      <c r="H3571" s="79"/>
      <c r="I3571" s="80"/>
    </row>
    <row r="3572" spans="1:9">
      <c r="A3572" s="78"/>
      <c r="B3572" s="79"/>
      <c r="C3572" s="79"/>
      <c r="D3572" s="79"/>
      <c r="E3572" s="79"/>
      <c r="F3572" s="79"/>
      <c r="G3572" s="79"/>
      <c r="H3572" s="79"/>
      <c r="I3572" s="80"/>
    </row>
    <row r="3573" spans="1:9">
      <c r="A3573" s="78"/>
      <c r="B3573" s="79"/>
      <c r="C3573" s="79"/>
      <c r="D3573" s="79"/>
      <c r="E3573" s="79"/>
      <c r="F3573" s="79"/>
      <c r="G3573" s="79"/>
      <c r="H3573" s="79"/>
      <c r="I3573" s="80"/>
    </row>
    <row r="3574" spans="1:9">
      <c r="A3574" s="78"/>
      <c r="B3574" s="79"/>
      <c r="C3574" s="79"/>
      <c r="D3574" s="79"/>
      <c r="E3574" s="79"/>
      <c r="F3574" s="79"/>
      <c r="G3574" s="79"/>
      <c r="H3574" s="79"/>
      <c r="I3574" s="80"/>
    </row>
    <row r="3575" spans="1:9">
      <c r="A3575" s="78"/>
      <c r="B3575" s="79"/>
      <c r="C3575" s="79"/>
      <c r="D3575" s="79"/>
      <c r="E3575" s="79"/>
      <c r="F3575" s="79"/>
      <c r="G3575" s="79"/>
      <c r="H3575" s="79"/>
      <c r="I3575" s="80"/>
    </row>
    <row r="3576" spans="1:9">
      <c r="A3576" s="78"/>
      <c r="B3576" s="79"/>
      <c r="C3576" s="79"/>
      <c r="D3576" s="79"/>
      <c r="E3576" s="79"/>
      <c r="F3576" s="79"/>
      <c r="G3576" s="79"/>
      <c r="H3576" s="79"/>
      <c r="I3576" s="80"/>
    </row>
    <row r="3577" spans="1:9">
      <c r="A3577" s="78"/>
      <c r="B3577" s="79"/>
      <c r="C3577" s="79"/>
      <c r="D3577" s="79"/>
      <c r="E3577" s="79"/>
      <c r="F3577" s="79"/>
      <c r="G3577" s="79"/>
      <c r="H3577" s="79"/>
      <c r="I3577" s="80"/>
    </row>
    <row r="3578" spans="1:9">
      <c r="A3578" s="78"/>
      <c r="B3578" s="79"/>
      <c r="C3578" s="79"/>
      <c r="D3578" s="79"/>
      <c r="E3578" s="79"/>
      <c r="F3578" s="79"/>
      <c r="G3578" s="79"/>
      <c r="H3578" s="79"/>
      <c r="I3578" s="80"/>
    </row>
    <row r="3579" spans="1:9">
      <c r="A3579" s="78"/>
      <c r="B3579" s="79"/>
      <c r="C3579" s="79"/>
      <c r="D3579" s="79"/>
      <c r="E3579" s="79"/>
      <c r="F3579" s="79"/>
      <c r="G3579" s="79"/>
      <c r="H3579" s="79"/>
      <c r="I3579" s="80"/>
    </row>
    <row r="3580" spans="1:9">
      <c r="A3580" s="78"/>
      <c r="B3580" s="79"/>
      <c r="C3580" s="79"/>
      <c r="D3580" s="79"/>
      <c r="E3580" s="79"/>
      <c r="F3580" s="79"/>
      <c r="G3580" s="79"/>
      <c r="H3580" s="79"/>
      <c r="I3580" s="80"/>
    </row>
    <row r="3581" spans="1:9">
      <c r="A3581" s="78"/>
      <c r="B3581" s="79"/>
      <c r="C3581" s="79"/>
      <c r="D3581" s="79"/>
      <c r="E3581" s="79"/>
      <c r="F3581" s="79"/>
      <c r="G3581" s="79"/>
      <c r="H3581" s="79"/>
      <c r="I3581" s="80"/>
    </row>
    <row r="3582" spans="1:9">
      <c r="A3582" s="78"/>
      <c r="B3582" s="79"/>
      <c r="C3582" s="79"/>
      <c r="D3582" s="79"/>
      <c r="E3582" s="79"/>
      <c r="F3582" s="79"/>
      <c r="G3582" s="79"/>
      <c r="H3582" s="79"/>
      <c r="I3582" s="80"/>
    </row>
    <row r="3583" spans="1:9">
      <c r="A3583" s="78"/>
      <c r="B3583" s="79"/>
      <c r="C3583" s="79"/>
      <c r="D3583" s="79"/>
      <c r="E3583" s="79"/>
      <c r="F3583" s="79"/>
      <c r="G3583" s="79"/>
      <c r="H3583" s="79"/>
      <c r="I3583" s="80"/>
    </row>
    <row r="3584" spans="1:9">
      <c r="A3584" s="78"/>
      <c r="B3584" s="79"/>
      <c r="C3584" s="79"/>
      <c r="D3584" s="79"/>
      <c r="E3584" s="79"/>
      <c r="F3584" s="79"/>
      <c r="G3584" s="79"/>
      <c r="H3584" s="79"/>
      <c r="I3584" s="80"/>
    </row>
    <row r="3585" spans="1:9">
      <c r="A3585" s="78"/>
      <c r="B3585" s="79"/>
      <c r="C3585" s="79"/>
      <c r="D3585" s="79"/>
      <c r="E3585" s="79"/>
      <c r="F3585" s="79"/>
      <c r="G3585" s="79"/>
      <c r="H3585" s="79"/>
      <c r="I3585" s="80"/>
    </row>
    <row r="3586" spans="1:9">
      <c r="A3586" s="78"/>
      <c r="B3586" s="79"/>
      <c r="C3586" s="79"/>
      <c r="D3586" s="79"/>
      <c r="E3586" s="79"/>
      <c r="F3586" s="79"/>
      <c r="G3586" s="79"/>
      <c r="H3586" s="79"/>
      <c r="I3586" s="80"/>
    </row>
    <row r="3587" spans="1:9">
      <c r="A3587" s="78"/>
      <c r="B3587" s="79"/>
      <c r="C3587" s="79"/>
      <c r="D3587" s="79"/>
      <c r="E3587" s="79"/>
      <c r="F3587" s="79"/>
      <c r="G3587" s="79"/>
      <c r="H3587" s="79"/>
      <c r="I3587" s="80"/>
    </row>
    <row r="3588" spans="1:9">
      <c r="A3588" s="78"/>
      <c r="B3588" s="79"/>
      <c r="C3588" s="79"/>
      <c r="D3588" s="79"/>
      <c r="E3588" s="79"/>
      <c r="F3588" s="79"/>
      <c r="G3588" s="79"/>
      <c r="H3588" s="79"/>
      <c r="I3588" s="80"/>
    </row>
    <row r="3589" spans="1:9">
      <c r="A3589" s="78"/>
      <c r="B3589" s="79"/>
      <c r="C3589" s="79"/>
      <c r="D3589" s="79"/>
      <c r="E3589" s="79"/>
      <c r="F3589" s="79"/>
      <c r="G3589" s="79"/>
      <c r="H3589" s="79"/>
      <c r="I3589" s="80"/>
    </row>
    <row r="3590" spans="1:9">
      <c r="A3590" s="78"/>
      <c r="B3590" s="79"/>
      <c r="C3590" s="79"/>
      <c r="D3590" s="79"/>
      <c r="E3590" s="79"/>
      <c r="F3590" s="79"/>
      <c r="G3590" s="79"/>
      <c r="H3590" s="79"/>
      <c r="I3590" s="80"/>
    </row>
    <row r="3591" spans="1:9">
      <c r="A3591" s="78"/>
      <c r="B3591" s="79"/>
      <c r="C3591" s="79"/>
      <c r="D3591" s="79"/>
      <c r="E3591" s="79"/>
      <c r="F3591" s="79"/>
      <c r="G3591" s="79"/>
      <c r="H3591" s="79"/>
      <c r="I3591" s="80"/>
    </row>
    <row r="3592" spans="1:9">
      <c r="A3592" s="78"/>
      <c r="B3592" s="79"/>
      <c r="C3592" s="79"/>
      <c r="D3592" s="79"/>
      <c r="E3592" s="79"/>
      <c r="F3592" s="79"/>
      <c r="G3592" s="79"/>
      <c r="H3592" s="79"/>
      <c r="I3592" s="80"/>
    </row>
    <row r="3593" spans="1:9">
      <c r="A3593" s="78"/>
      <c r="B3593" s="79"/>
      <c r="C3593" s="79"/>
      <c r="D3593" s="79"/>
      <c r="E3593" s="79"/>
      <c r="F3593" s="79"/>
      <c r="G3593" s="79"/>
      <c r="H3593" s="79"/>
      <c r="I3593" s="80"/>
    </row>
    <row r="3594" spans="1:9">
      <c r="A3594" s="78"/>
      <c r="B3594" s="79"/>
      <c r="C3594" s="79"/>
      <c r="D3594" s="79"/>
      <c r="E3594" s="79"/>
      <c r="F3594" s="79"/>
      <c r="G3594" s="79"/>
      <c r="H3594" s="79"/>
      <c r="I3594" s="80"/>
    </row>
    <row r="3595" spans="1:9">
      <c r="A3595" s="78"/>
      <c r="B3595" s="79"/>
      <c r="C3595" s="79"/>
      <c r="D3595" s="79"/>
      <c r="E3595" s="79"/>
      <c r="F3595" s="79"/>
      <c r="G3595" s="79"/>
      <c r="H3595" s="79"/>
      <c r="I3595" s="80"/>
    </row>
    <row r="3596" spans="1:9">
      <c r="A3596" s="78"/>
      <c r="B3596" s="79"/>
      <c r="C3596" s="79"/>
      <c r="D3596" s="79"/>
      <c r="E3596" s="79"/>
      <c r="F3596" s="79"/>
      <c r="G3596" s="79"/>
      <c r="H3596" s="79"/>
      <c r="I3596" s="80"/>
    </row>
    <row r="3597" spans="1:9">
      <c r="A3597" s="78"/>
      <c r="B3597" s="79"/>
      <c r="C3597" s="79"/>
      <c r="D3597" s="79"/>
      <c r="E3597" s="79"/>
      <c r="F3597" s="79"/>
      <c r="G3597" s="79"/>
      <c r="H3597" s="79"/>
      <c r="I3597" s="80"/>
    </row>
    <row r="3598" spans="1:9">
      <c r="A3598" s="78"/>
      <c r="B3598" s="79"/>
      <c r="C3598" s="79"/>
      <c r="D3598" s="79"/>
      <c r="E3598" s="79"/>
      <c r="F3598" s="79"/>
      <c r="G3598" s="79"/>
      <c r="H3598" s="79"/>
      <c r="I3598" s="80"/>
    </row>
    <row r="3599" spans="1:9">
      <c r="A3599" s="78"/>
      <c r="B3599" s="79"/>
      <c r="C3599" s="79"/>
      <c r="D3599" s="79"/>
      <c r="E3599" s="79"/>
      <c r="F3599" s="79"/>
      <c r="G3599" s="79"/>
      <c r="H3599" s="79"/>
      <c r="I3599" s="80"/>
    </row>
    <row r="3600" spans="1:9">
      <c r="A3600" s="78"/>
      <c r="B3600" s="79"/>
      <c r="C3600" s="79"/>
      <c r="D3600" s="79"/>
      <c r="E3600" s="79"/>
      <c r="F3600" s="79"/>
      <c r="G3600" s="79"/>
      <c r="H3600" s="79"/>
      <c r="I3600" s="80"/>
    </row>
    <row r="3601" spans="1:9">
      <c r="A3601" s="78"/>
      <c r="B3601" s="79"/>
      <c r="C3601" s="79"/>
      <c r="D3601" s="79"/>
      <c r="E3601" s="79"/>
      <c r="F3601" s="79"/>
      <c r="G3601" s="79"/>
      <c r="H3601" s="79"/>
      <c r="I3601" s="80"/>
    </row>
    <row r="3602" spans="1:9">
      <c r="A3602" s="78"/>
      <c r="B3602" s="79"/>
      <c r="C3602" s="79"/>
      <c r="D3602" s="79"/>
      <c r="E3602" s="79"/>
      <c r="F3602" s="79"/>
      <c r="G3602" s="79"/>
      <c r="H3602" s="79"/>
      <c r="I3602" s="80"/>
    </row>
    <row r="3603" spans="1:9">
      <c r="A3603" s="78"/>
      <c r="B3603" s="79"/>
      <c r="C3603" s="79"/>
      <c r="D3603" s="79"/>
      <c r="E3603" s="79"/>
      <c r="F3603" s="79"/>
      <c r="G3603" s="79"/>
      <c r="H3603" s="79"/>
      <c r="I3603" s="80"/>
    </row>
    <row r="3604" spans="1:9">
      <c r="A3604" s="78"/>
      <c r="B3604" s="79"/>
      <c r="C3604" s="79"/>
      <c r="D3604" s="79"/>
      <c r="E3604" s="79"/>
      <c r="F3604" s="79"/>
      <c r="G3604" s="79"/>
      <c r="H3604" s="79"/>
      <c r="I3604" s="80"/>
    </row>
    <row r="3605" spans="1:9">
      <c r="A3605" s="78"/>
      <c r="B3605" s="79"/>
      <c r="C3605" s="79"/>
      <c r="D3605" s="79"/>
      <c r="E3605" s="79"/>
      <c r="F3605" s="79"/>
      <c r="G3605" s="79"/>
      <c r="H3605" s="79"/>
      <c r="I3605" s="80"/>
    </row>
    <row r="3606" spans="1:9">
      <c r="A3606" s="78"/>
      <c r="B3606" s="79"/>
      <c r="C3606" s="79"/>
      <c r="D3606" s="79"/>
      <c r="E3606" s="79"/>
      <c r="F3606" s="79"/>
      <c r="G3606" s="79"/>
      <c r="H3606" s="79"/>
      <c r="I3606" s="80"/>
    </row>
    <row r="3607" spans="1:9">
      <c r="A3607" s="78"/>
      <c r="B3607" s="79"/>
      <c r="C3607" s="79"/>
      <c r="D3607" s="79"/>
      <c r="E3607" s="79"/>
      <c r="F3607" s="79"/>
      <c r="G3607" s="79"/>
      <c r="H3607" s="79"/>
      <c r="I3607" s="80"/>
    </row>
    <row r="3608" spans="1:9">
      <c r="A3608" s="78"/>
      <c r="B3608" s="79"/>
      <c r="C3608" s="79"/>
      <c r="D3608" s="79"/>
      <c r="E3608" s="79"/>
      <c r="F3608" s="79"/>
      <c r="G3608" s="79"/>
      <c r="H3608" s="79"/>
      <c r="I3608" s="80"/>
    </row>
    <row r="3609" spans="1:9">
      <c r="A3609" s="78"/>
      <c r="B3609" s="79"/>
      <c r="C3609" s="79"/>
      <c r="D3609" s="79"/>
      <c r="E3609" s="79"/>
      <c r="F3609" s="79"/>
      <c r="G3609" s="79"/>
      <c r="H3609" s="79"/>
      <c r="I3609" s="80"/>
    </row>
    <row r="3610" spans="1:9">
      <c r="A3610" s="78"/>
      <c r="B3610" s="79"/>
      <c r="C3610" s="79"/>
      <c r="D3610" s="79"/>
      <c r="E3610" s="79"/>
      <c r="F3610" s="79"/>
      <c r="G3610" s="79"/>
      <c r="H3610" s="79"/>
      <c r="I3610" s="80"/>
    </row>
    <row r="3611" spans="1:9">
      <c r="A3611" s="78"/>
      <c r="B3611" s="79"/>
      <c r="C3611" s="79"/>
      <c r="D3611" s="79"/>
      <c r="E3611" s="79"/>
      <c r="F3611" s="79"/>
      <c r="G3611" s="79"/>
      <c r="H3611" s="79"/>
      <c r="I3611" s="80"/>
    </row>
    <row r="3612" spans="1:9">
      <c r="A3612" s="78"/>
      <c r="B3612" s="79"/>
      <c r="C3612" s="79"/>
      <c r="D3612" s="79"/>
      <c r="E3612" s="79"/>
      <c r="F3612" s="79"/>
      <c r="G3612" s="79"/>
      <c r="H3612" s="79"/>
      <c r="I3612" s="80"/>
    </row>
    <row r="3613" spans="1:9">
      <c r="A3613" s="78"/>
      <c r="B3613" s="79"/>
      <c r="C3613" s="79"/>
      <c r="D3613" s="79"/>
      <c r="E3613" s="79"/>
      <c r="F3613" s="79"/>
      <c r="G3613" s="79"/>
      <c r="H3613" s="79"/>
      <c r="I3613" s="80"/>
    </row>
    <row r="3614" spans="1:9">
      <c r="A3614" s="78"/>
      <c r="B3614" s="79"/>
      <c r="C3614" s="79"/>
      <c r="D3614" s="79"/>
      <c r="E3614" s="79"/>
      <c r="F3614" s="79"/>
      <c r="G3614" s="79"/>
      <c r="H3614" s="79"/>
      <c r="I3614" s="80"/>
    </row>
    <row r="3615" spans="1:9">
      <c r="A3615" s="78"/>
      <c r="B3615" s="79"/>
      <c r="C3615" s="79"/>
      <c r="D3615" s="79"/>
      <c r="E3615" s="79"/>
      <c r="F3615" s="79"/>
      <c r="G3615" s="79"/>
      <c r="H3615" s="79"/>
      <c r="I3615" s="80"/>
    </row>
    <row r="3616" spans="1:9">
      <c r="A3616" s="78"/>
      <c r="B3616" s="79"/>
      <c r="C3616" s="79"/>
      <c r="D3616" s="79"/>
      <c r="E3616" s="79"/>
      <c r="F3616" s="79"/>
      <c r="G3616" s="79"/>
      <c r="H3616" s="79"/>
      <c r="I3616" s="80"/>
    </row>
    <row r="3617" spans="1:9">
      <c r="A3617" s="78"/>
      <c r="B3617" s="79"/>
      <c r="C3617" s="79"/>
      <c r="D3617" s="79"/>
      <c r="E3617" s="79"/>
      <c r="F3617" s="79"/>
      <c r="G3617" s="79"/>
      <c r="H3617" s="79"/>
      <c r="I3617" s="80"/>
    </row>
    <row r="3618" spans="1:9">
      <c r="A3618" s="78"/>
      <c r="B3618" s="79"/>
      <c r="C3618" s="79"/>
      <c r="D3618" s="79"/>
      <c r="E3618" s="79"/>
      <c r="F3618" s="79"/>
      <c r="G3618" s="79"/>
      <c r="H3618" s="79"/>
      <c r="I3618" s="80"/>
    </row>
    <row r="3619" spans="1:9">
      <c r="A3619" s="78"/>
      <c r="B3619" s="79"/>
      <c r="C3619" s="79"/>
      <c r="D3619" s="79"/>
      <c r="E3619" s="79"/>
      <c r="F3619" s="79"/>
      <c r="G3619" s="79"/>
      <c r="H3619" s="79"/>
      <c r="I3619" s="80"/>
    </row>
    <row r="3620" spans="1:9">
      <c r="A3620" s="78"/>
      <c r="B3620" s="79"/>
      <c r="C3620" s="79"/>
      <c r="D3620" s="79"/>
      <c r="E3620" s="79"/>
      <c r="F3620" s="79"/>
      <c r="G3620" s="79"/>
      <c r="H3620" s="79"/>
      <c r="I3620" s="80"/>
    </row>
    <row r="3621" spans="1:9">
      <c r="A3621" s="78"/>
      <c r="B3621" s="79"/>
      <c r="C3621" s="79"/>
      <c r="D3621" s="79"/>
      <c r="E3621" s="79"/>
      <c r="F3621" s="79"/>
      <c r="G3621" s="79"/>
      <c r="H3621" s="79"/>
      <c r="I3621" s="80"/>
    </row>
    <row r="3622" spans="1:9">
      <c r="A3622" s="78"/>
      <c r="B3622" s="79"/>
      <c r="C3622" s="79"/>
      <c r="D3622" s="79"/>
      <c r="E3622" s="79"/>
      <c r="F3622" s="79"/>
      <c r="G3622" s="79"/>
      <c r="H3622" s="79"/>
      <c r="I3622" s="80"/>
    </row>
    <row r="3623" spans="1:9">
      <c r="A3623" s="78"/>
      <c r="B3623" s="79"/>
      <c r="C3623" s="79"/>
      <c r="D3623" s="79"/>
      <c r="E3623" s="79"/>
      <c r="F3623" s="79"/>
      <c r="G3623" s="79"/>
      <c r="H3623" s="79"/>
      <c r="I3623" s="80"/>
    </row>
    <row r="3624" spans="1:9">
      <c r="A3624" s="78"/>
      <c r="B3624" s="79"/>
      <c r="C3624" s="79"/>
      <c r="D3624" s="79"/>
      <c r="E3624" s="79"/>
      <c r="F3624" s="79"/>
      <c r="G3624" s="79"/>
      <c r="H3624" s="79"/>
      <c r="I3624" s="80"/>
    </row>
    <row r="3625" spans="1:9">
      <c r="A3625" s="78"/>
      <c r="B3625" s="79"/>
      <c r="C3625" s="79"/>
      <c r="D3625" s="79"/>
      <c r="E3625" s="79"/>
      <c r="F3625" s="79"/>
      <c r="G3625" s="79"/>
      <c r="H3625" s="79"/>
      <c r="I3625" s="80"/>
    </row>
    <row r="3626" spans="1:9">
      <c r="A3626" s="78"/>
      <c r="B3626" s="79"/>
      <c r="C3626" s="79"/>
      <c r="D3626" s="79"/>
      <c r="E3626" s="79"/>
      <c r="F3626" s="79"/>
      <c r="G3626" s="79"/>
      <c r="H3626" s="79"/>
      <c r="I3626" s="80"/>
    </row>
    <row r="3627" spans="1:9">
      <c r="A3627" s="78"/>
      <c r="B3627" s="79"/>
      <c r="C3627" s="79"/>
      <c r="D3627" s="79"/>
      <c r="E3627" s="79"/>
      <c r="F3627" s="79"/>
      <c r="G3627" s="79"/>
      <c r="H3627" s="79"/>
      <c r="I3627" s="80"/>
    </row>
    <row r="3628" spans="1:9">
      <c r="A3628" s="78"/>
      <c r="B3628" s="79"/>
      <c r="C3628" s="79"/>
      <c r="D3628" s="79"/>
      <c r="E3628" s="79"/>
      <c r="F3628" s="79"/>
      <c r="G3628" s="79"/>
      <c r="H3628" s="79"/>
      <c r="I3628" s="80"/>
    </row>
    <row r="3629" spans="1:9">
      <c r="A3629" s="78"/>
      <c r="B3629" s="79"/>
      <c r="C3629" s="79"/>
      <c r="D3629" s="79"/>
      <c r="E3629" s="79"/>
      <c r="F3629" s="79"/>
      <c r="G3629" s="79"/>
      <c r="H3629" s="79"/>
      <c r="I3629" s="80"/>
    </row>
    <row r="3630" spans="1:9">
      <c r="A3630" s="78"/>
      <c r="B3630" s="79"/>
      <c r="C3630" s="79"/>
      <c r="D3630" s="79"/>
      <c r="E3630" s="79"/>
      <c r="F3630" s="79"/>
      <c r="G3630" s="79"/>
      <c r="H3630" s="79"/>
      <c r="I3630" s="80"/>
    </row>
    <row r="3631" spans="1:9">
      <c r="A3631" s="78"/>
      <c r="B3631" s="79"/>
      <c r="C3631" s="79"/>
      <c r="D3631" s="79"/>
      <c r="E3631" s="79"/>
      <c r="F3631" s="79"/>
      <c r="G3631" s="79"/>
      <c r="H3631" s="79"/>
      <c r="I3631" s="80"/>
    </row>
    <row r="3632" spans="1:9">
      <c r="A3632" s="78"/>
      <c r="B3632" s="79"/>
      <c r="C3632" s="79"/>
      <c r="D3632" s="79"/>
      <c r="E3632" s="79"/>
      <c r="F3632" s="79"/>
      <c r="G3632" s="79"/>
      <c r="H3632" s="79"/>
      <c r="I3632" s="80"/>
    </row>
    <row r="3633" spans="1:9">
      <c r="A3633" s="78"/>
      <c r="B3633" s="79"/>
      <c r="C3633" s="79"/>
      <c r="D3633" s="79"/>
      <c r="E3633" s="79"/>
      <c r="F3633" s="79"/>
      <c r="G3633" s="79"/>
      <c r="H3633" s="79"/>
      <c r="I3633" s="80"/>
    </row>
    <row r="3634" spans="1:9">
      <c r="A3634" s="78"/>
      <c r="B3634" s="79"/>
      <c r="C3634" s="79"/>
      <c r="D3634" s="79"/>
      <c r="E3634" s="79"/>
      <c r="F3634" s="79"/>
      <c r="G3634" s="79"/>
      <c r="H3634" s="79"/>
      <c r="I3634" s="80"/>
    </row>
    <row r="3635" spans="1:9">
      <c r="A3635" s="78"/>
      <c r="B3635" s="79"/>
      <c r="C3635" s="79"/>
      <c r="D3635" s="79"/>
      <c r="E3635" s="79"/>
      <c r="F3635" s="79"/>
      <c r="G3635" s="79"/>
      <c r="H3635" s="79"/>
      <c r="I3635" s="80"/>
    </row>
    <row r="3636" spans="1:9">
      <c r="A3636" s="78"/>
      <c r="B3636" s="79"/>
      <c r="C3636" s="79"/>
      <c r="D3636" s="79"/>
      <c r="E3636" s="79"/>
      <c r="F3636" s="79"/>
      <c r="G3636" s="79"/>
      <c r="H3636" s="79"/>
      <c r="I3636" s="80"/>
    </row>
    <row r="3637" spans="1:9">
      <c r="A3637" s="78"/>
      <c r="B3637" s="79"/>
      <c r="C3637" s="79"/>
      <c r="D3637" s="79"/>
      <c r="E3637" s="79"/>
      <c r="F3637" s="79"/>
      <c r="G3637" s="79"/>
      <c r="H3637" s="79"/>
      <c r="I3637" s="80"/>
    </row>
    <row r="3638" spans="1:9">
      <c r="A3638" s="78"/>
      <c r="B3638" s="79"/>
      <c r="C3638" s="79"/>
      <c r="D3638" s="79"/>
      <c r="E3638" s="79"/>
      <c r="F3638" s="79"/>
      <c r="G3638" s="79"/>
      <c r="H3638" s="79"/>
      <c r="I3638" s="80"/>
    </row>
    <row r="3639" spans="1:9">
      <c r="A3639" s="78"/>
      <c r="B3639" s="79"/>
      <c r="C3639" s="79"/>
      <c r="D3639" s="79"/>
      <c r="E3639" s="79"/>
      <c r="F3639" s="79"/>
      <c r="G3639" s="79"/>
      <c r="H3639" s="79"/>
      <c r="I3639" s="80"/>
    </row>
    <row r="3640" spans="1:9">
      <c r="A3640" s="78"/>
      <c r="B3640" s="79"/>
      <c r="C3640" s="79"/>
      <c r="D3640" s="79"/>
      <c r="E3640" s="79"/>
      <c r="F3640" s="79"/>
      <c r="G3640" s="79"/>
      <c r="H3640" s="79"/>
      <c r="I3640" s="80"/>
    </row>
    <row r="3641" spans="1:9">
      <c r="A3641" s="78"/>
      <c r="B3641" s="79"/>
      <c r="C3641" s="79"/>
      <c r="D3641" s="79"/>
      <c r="E3641" s="79"/>
      <c r="F3641" s="79"/>
      <c r="G3641" s="79"/>
      <c r="H3641" s="79"/>
      <c r="I3641" s="80"/>
    </row>
    <row r="3642" spans="1:9">
      <c r="A3642" s="78"/>
      <c r="B3642" s="79"/>
      <c r="C3642" s="79"/>
      <c r="D3642" s="79"/>
      <c r="E3642" s="79"/>
      <c r="F3642" s="79"/>
      <c r="G3642" s="79"/>
      <c r="H3642" s="79"/>
      <c r="I3642" s="80"/>
    </row>
    <row r="3643" spans="1:9">
      <c r="A3643" s="78"/>
      <c r="B3643" s="79"/>
      <c r="C3643" s="79"/>
      <c r="D3643" s="79"/>
      <c r="E3643" s="79"/>
      <c r="F3643" s="79"/>
      <c r="G3643" s="79"/>
      <c r="H3643" s="79"/>
      <c r="I3643" s="80"/>
    </row>
    <row r="3644" spans="1:9">
      <c r="A3644" s="78"/>
      <c r="B3644" s="79"/>
      <c r="C3644" s="79"/>
      <c r="D3644" s="79"/>
      <c r="E3644" s="79"/>
      <c r="F3644" s="79"/>
      <c r="G3644" s="79"/>
      <c r="H3644" s="79"/>
      <c r="I3644" s="80"/>
    </row>
    <row r="3645" spans="1:9">
      <c r="A3645" s="78"/>
      <c r="B3645" s="79"/>
      <c r="C3645" s="79"/>
      <c r="D3645" s="79"/>
      <c r="E3645" s="79"/>
      <c r="F3645" s="79"/>
      <c r="G3645" s="79"/>
      <c r="H3645" s="79"/>
      <c r="I3645" s="80"/>
    </row>
    <row r="3646" spans="1:9">
      <c r="A3646" s="78"/>
      <c r="B3646" s="79"/>
      <c r="C3646" s="79"/>
      <c r="D3646" s="79"/>
      <c r="E3646" s="79"/>
      <c r="F3646" s="79"/>
      <c r="G3646" s="79"/>
      <c r="H3646" s="79"/>
      <c r="I3646" s="80"/>
    </row>
    <row r="3647" spans="1:9">
      <c r="A3647" s="78"/>
      <c r="B3647" s="79"/>
      <c r="C3647" s="79"/>
      <c r="D3647" s="79"/>
      <c r="E3647" s="79"/>
      <c r="F3647" s="79"/>
      <c r="G3647" s="79"/>
      <c r="H3647" s="79"/>
      <c r="I3647" s="80"/>
    </row>
    <row r="3648" spans="1:9">
      <c r="A3648" s="78"/>
      <c r="B3648" s="79"/>
      <c r="C3648" s="79"/>
      <c r="D3648" s="79"/>
      <c r="E3648" s="79"/>
      <c r="F3648" s="79"/>
      <c r="G3648" s="79"/>
      <c r="H3648" s="79"/>
      <c r="I3648" s="80"/>
    </row>
    <row r="3649" spans="1:9">
      <c r="A3649" s="78"/>
      <c r="B3649" s="79"/>
      <c r="C3649" s="79"/>
      <c r="D3649" s="79"/>
      <c r="E3649" s="79"/>
      <c r="F3649" s="79"/>
      <c r="G3649" s="79"/>
      <c r="H3649" s="79"/>
      <c r="I3649" s="80"/>
    </row>
    <row r="3650" spans="1:9">
      <c r="A3650" s="78"/>
      <c r="B3650" s="79"/>
      <c r="C3650" s="79"/>
      <c r="D3650" s="79"/>
      <c r="E3650" s="79"/>
      <c r="F3650" s="79"/>
      <c r="G3650" s="79"/>
      <c r="H3650" s="79"/>
      <c r="I3650" s="80"/>
    </row>
    <row r="3651" spans="1:9">
      <c r="A3651" s="78"/>
      <c r="B3651" s="79"/>
      <c r="C3651" s="79"/>
      <c r="D3651" s="79"/>
      <c r="E3651" s="79"/>
      <c r="F3651" s="79"/>
      <c r="G3651" s="79"/>
      <c r="H3651" s="79"/>
      <c r="I3651" s="80"/>
    </row>
    <row r="3652" spans="1:9">
      <c r="A3652" s="78"/>
      <c r="B3652" s="79"/>
      <c r="C3652" s="79"/>
      <c r="D3652" s="79"/>
      <c r="E3652" s="79"/>
      <c r="F3652" s="79"/>
      <c r="G3652" s="79"/>
      <c r="H3652" s="79"/>
      <c r="I3652" s="80"/>
    </row>
    <row r="3653" spans="1:9">
      <c r="A3653" s="78"/>
      <c r="B3653" s="79"/>
      <c r="C3653" s="79"/>
      <c r="D3653" s="79"/>
      <c r="E3653" s="79"/>
      <c r="F3653" s="79"/>
      <c r="G3653" s="79"/>
      <c r="H3653" s="79"/>
      <c r="I3653" s="80"/>
    </row>
    <row r="3654" spans="1:9">
      <c r="A3654" s="78"/>
      <c r="B3654" s="79"/>
      <c r="C3654" s="79"/>
      <c r="D3654" s="79"/>
      <c r="E3654" s="79"/>
      <c r="F3654" s="79"/>
      <c r="G3654" s="79"/>
      <c r="H3654" s="79"/>
      <c r="I3654" s="80"/>
    </row>
    <row r="3655" spans="1:9">
      <c r="A3655" s="78"/>
      <c r="B3655" s="79"/>
      <c r="C3655" s="79"/>
      <c r="D3655" s="79"/>
      <c r="E3655" s="79"/>
      <c r="F3655" s="79"/>
      <c r="G3655" s="79"/>
      <c r="H3655" s="79"/>
      <c r="I3655" s="80"/>
    </row>
    <row r="3656" spans="1:9">
      <c r="A3656" s="78"/>
      <c r="B3656" s="79"/>
      <c r="C3656" s="79"/>
      <c r="D3656" s="79"/>
      <c r="E3656" s="79"/>
      <c r="F3656" s="79"/>
      <c r="G3656" s="79"/>
      <c r="H3656" s="79"/>
      <c r="I3656" s="80"/>
    </row>
    <row r="3657" spans="1:9">
      <c r="A3657" s="78"/>
      <c r="B3657" s="79"/>
      <c r="C3657" s="79"/>
      <c r="D3657" s="79"/>
      <c r="E3657" s="79"/>
      <c r="F3657" s="79"/>
      <c r="G3657" s="79"/>
      <c r="H3657" s="79"/>
      <c r="I3657" s="80"/>
    </row>
    <row r="3658" spans="1:9">
      <c r="A3658" s="78"/>
      <c r="B3658" s="79"/>
      <c r="C3658" s="79"/>
      <c r="D3658" s="79"/>
      <c r="E3658" s="79"/>
      <c r="F3658" s="79"/>
      <c r="G3658" s="79"/>
      <c r="H3658" s="79"/>
      <c r="I3658" s="80"/>
    </row>
    <row r="3659" spans="1:9">
      <c r="A3659" s="78"/>
      <c r="B3659" s="79"/>
      <c r="C3659" s="79"/>
      <c r="D3659" s="79"/>
      <c r="E3659" s="79"/>
      <c r="F3659" s="79"/>
      <c r="G3659" s="79"/>
      <c r="H3659" s="79"/>
      <c r="I3659" s="80"/>
    </row>
    <row r="3660" spans="1:9">
      <c r="A3660" s="78"/>
      <c r="B3660" s="79"/>
      <c r="C3660" s="79"/>
      <c r="D3660" s="79"/>
      <c r="E3660" s="79"/>
      <c r="F3660" s="79"/>
      <c r="G3660" s="79"/>
      <c r="H3660" s="79"/>
      <c r="I3660" s="80"/>
    </row>
    <row r="3661" spans="1:9">
      <c r="A3661" s="78"/>
      <c r="B3661" s="79"/>
      <c r="C3661" s="79"/>
      <c r="D3661" s="79"/>
      <c r="E3661" s="79"/>
      <c r="F3661" s="79"/>
      <c r="G3661" s="79"/>
      <c r="H3661" s="79"/>
      <c r="I3661" s="80"/>
    </row>
    <row r="3662" spans="1:9">
      <c r="A3662" s="78"/>
      <c r="B3662" s="79"/>
      <c r="C3662" s="79"/>
      <c r="D3662" s="79"/>
      <c r="E3662" s="79"/>
      <c r="F3662" s="79"/>
      <c r="G3662" s="79"/>
      <c r="H3662" s="79"/>
      <c r="I3662" s="80"/>
    </row>
    <row r="3663" spans="1:9">
      <c r="A3663" s="78"/>
      <c r="B3663" s="79"/>
      <c r="C3663" s="79"/>
      <c r="D3663" s="79"/>
      <c r="E3663" s="79"/>
      <c r="F3663" s="79"/>
      <c r="G3663" s="79"/>
      <c r="H3663" s="79"/>
      <c r="I3663" s="80"/>
    </row>
    <row r="3664" spans="1:9">
      <c r="A3664" s="78"/>
      <c r="B3664" s="79"/>
      <c r="C3664" s="79"/>
      <c r="D3664" s="79"/>
      <c r="E3664" s="79"/>
      <c r="F3664" s="79"/>
      <c r="G3664" s="79"/>
      <c r="H3664" s="79"/>
      <c r="I3664" s="80"/>
    </row>
    <row r="3665" spans="1:9">
      <c r="A3665" s="78"/>
      <c r="B3665" s="79"/>
      <c r="C3665" s="79"/>
      <c r="D3665" s="79"/>
      <c r="E3665" s="79"/>
      <c r="F3665" s="79"/>
      <c r="G3665" s="79"/>
      <c r="H3665" s="79"/>
      <c r="I3665" s="80"/>
    </row>
    <row r="3666" spans="1:9">
      <c r="A3666" s="78"/>
      <c r="B3666" s="79"/>
      <c r="C3666" s="79"/>
      <c r="D3666" s="79"/>
      <c r="E3666" s="79"/>
      <c r="F3666" s="79"/>
      <c r="G3666" s="79"/>
      <c r="H3666" s="79"/>
      <c r="I3666" s="80"/>
    </row>
    <row r="3667" spans="1:9">
      <c r="A3667" s="78"/>
      <c r="B3667" s="79"/>
      <c r="C3667" s="79"/>
      <c r="D3667" s="79"/>
      <c r="E3667" s="79"/>
      <c r="F3667" s="79"/>
      <c r="G3667" s="79"/>
      <c r="H3667" s="79"/>
      <c r="I3667" s="80"/>
    </row>
    <row r="3668" spans="1:9">
      <c r="A3668" s="78"/>
      <c r="B3668" s="79"/>
      <c r="C3668" s="79"/>
      <c r="D3668" s="79"/>
      <c r="E3668" s="79"/>
      <c r="F3668" s="79"/>
      <c r="G3668" s="79"/>
      <c r="H3668" s="79"/>
      <c r="I3668" s="80"/>
    </row>
    <row r="3669" spans="1:9">
      <c r="A3669" s="78"/>
      <c r="B3669" s="79"/>
      <c r="C3669" s="79"/>
      <c r="D3669" s="79"/>
      <c r="E3669" s="79"/>
      <c r="F3669" s="79"/>
      <c r="G3669" s="79"/>
      <c r="H3669" s="79"/>
      <c r="I3669" s="80"/>
    </row>
    <row r="3670" spans="1:9">
      <c r="A3670" s="78"/>
      <c r="B3670" s="79"/>
      <c r="C3670" s="79"/>
      <c r="D3670" s="79"/>
      <c r="E3670" s="79"/>
      <c r="F3670" s="79"/>
      <c r="G3670" s="79"/>
      <c r="H3670" s="79"/>
      <c r="I3670" s="80"/>
    </row>
    <row r="3671" spans="1:9">
      <c r="A3671" s="78"/>
      <c r="B3671" s="79"/>
      <c r="C3671" s="79"/>
      <c r="D3671" s="79"/>
      <c r="E3671" s="79"/>
      <c r="F3671" s="79"/>
      <c r="G3671" s="79"/>
      <c r="H3671" s="79"/>
      <c r="I3671" s="80"/>
    </row>
    <row r="3672" spans="1:9">
      <c r="A3672" s="78"/>
      <c r="B3672" s="79"/>
      <c r="C3672" s="79"/>
      <c r="D3672" s="79"/>
      <c r="E3672" s="79"/>
      <c r="F3672" s="79"/>
      <c r="G3672" s="79"/>
      <c r="H3672" s="79"/>
      <c r="I3672" s="80"/>
    </row>
    <row r="3673" spans="1:9">
      <c r="A3673" s="78"/>
      <c r="B3673" s="79"/>
      <c r="C3673" s="79"/>
      <c r="D3673" s="79"/>
      <c r="E3673" s="79"/>
      <c r="F3673" s="79"/>
      <c r="G3673" s="79"/>
      <c r="H3673" s="79"/>
      <c r="I3673" s="80"/>
    </row>
    <row r="3674" spans="1:9">
      <c r="A3674" s="78"/>
      <c r="B3674" s="79"/>
      <c r="C3674" s="79"/>
      <c r="D3674" s="79"/>
      <c r="E3674" s="79"/>
      <c r="F3674" s="79"/>
      <c r="G3674" s="79"/>
      <c r="H3674" s="79"/>
      <c r="I3674" s="80"/>
    </row>
    <row r="3675" spans="1:9">
      <c r="A3675" s="78"/>
      <c r="B3675" s="79"/>
      <c r="C3675" s="79"/>
      <c r="D3675" s="79"/>
      <c r="E3675" s="79"/>
      <c r="F3675" s="79"/>
      <c r="G3675" s="79"/>
      <c r="H3675" s="79"/>
      <c r="I3675" s="80"/>
    </row>
    <row r="3676" spans="1:9">
      <c r="A3676" s="78"/>
      <c r="B3676" s="79"/>
      <c r="C3676" s="79"/>
      <c r="D3676" s="79"/>
      <c r="E3676" s="79"/>
      <c r="F3676" s="79"/>
      <c r="G3676" s="79"/>
      <c r="H3676" s="79"/>
      <c r="I3676" s="80"/>
    </row>
    <row r="3677" spans="1:9">
      <c r="A3677" s="78"/>
      <c r="B3677" s="79"/>
      <c r="C3677" s="79"/>
      <c r="D3677" s="79"/>
      <c r="E3677" s="79"/>
      <c r="F3677" s="79"/>
      <c r="G3677" s="79"/>
      <c r="H3677" s="79"/>
      <c r="I3677" s="80"/>
    </row>
    <row r="3678" spans="1:9">
      <c r="A3678" s="78"/>
      <c r="B3678" s="79"/>
      <c r="C3678" s="79"/>
      <c r="D3678" s="79"/>
      <c r="E3678" s="79"/>
      <c r="F3678" s="79"/>
      <c r="G3678" s="79"/>
      <c r="H3678" s="79"/>
      <c r="I3678" s="80"/>
    </row>
    <row r="3679" spans="1:9">
      <c r="A3679" s="78"/>
      <c r="B3679" s="79"/>
      <c r="C3679" s="79"/>
      <c r="D3679" s="79"/>
      <c r="E3679" s="79"/>
      <c r="F3679" s="79"/>
      <c r="G3679" s="79"/>
      <c r="H3679" s="79"/>
      <c r="I3679" s="80"/>
    </row>
    <row r="3680" spans="1:9">
      <c r="A3680" s="78"/>
      <c r="B3680" s="79"/>
      <c r="C3680" s="79"/>
      <c r="D3680" s="79"/>
      <c r="E3680" s="79"/>
      <c r="F3680" s="79"/>
      <c r="G3680" s="79"/>
      <c r="H3680" s="79"/>
      <c r="I3680" s="80"/>
    </row>
    <row r="3681" spans="1:9">
      <c r="A3681" s="78"/>
      <c r="B3681" s="79"/>
      <c r="C3681" s="79"/>
      <c r="D3681" s="79"/>
      <c r="E3681" s="79"/>
      <c r="F3681" s="79"/>
      <c r="G3681" s="79"/>
      <c r="H3681" s="79"/>
      <c r="I3681" s="80"/>
    </row>
    <row r="3682" spans="1:9">
      <c r="A3682" s="78"/>
      <c r="B3682" s="79"/>
      <c r="C3682" s="79"/>
      <c r="D3682" s="79"/>
      <c r="E3682" s="79"/>
      <c r="F3682" s="79"/>
      <c r="G3682" s="79"/>
      <c r="H3682" s="79"/>
      <c r="I3682" s="80"/>
    </row>
    <row r="3683" spans="1:9">
      <c r="A3683" s="78"/>
      <c r="B3683" s="79"/>
      <c r="C3683" s="79"/>
      <c r="D3683" s="79"/>
      <c r="E3683" s="79"/>
      <c r="F3683" s="79"/>
      <c r="G3683" s="79"/>
      <c r="H3683" s="79"/>
      <c r="I3683" s="80"/>
    </row>
    <row r="3684" spans="1:9">
      <c r="A3684" s="78"/>
      <c r="B3684" s="79"/>
      <c r="C3684" s="79"/>
      <c r="D3684" s="79"/>
      <c r="E3684" s="79"/>
      <c r="F3684" s="79"/>
      <c r="G3684" s="79"/>
      <c r="H3684" s="79"/>
      <c r="I3684" s="80"/>
    </row>
    <row r="3685" spans="1:9">
      <c r="A3685" s="78"/>
      <c r="B3685" s="79"/>
      <c r="C3685" s="79"/>
      <c r="D3685" s="79"/>
      <c r="E3685" s="79"/>
      <c r="F3685" s="79"/>
      <c r="G3685" s="79"/>
      <c r="H3685" s="79"/>
      <c r="I3685" s="80"/>
    </row>
    <row r="3686" spans="1:9">
      <c r="A3686" s="78"/>
      <c r="B3686" s="79"/>
      <c r="C3686" s="79"/>
      <c r="D3686" s="79"/>
      <c r="E3686" s="79"/>
      <c r="F3686" s="79"/>
      <c r="G3686" s="79"/>
      <c r="H3686" s="79"/>
      <c r="I3686" s="80"/>
    </row>
    <row r="3687" spans="1:9">
      <c r="A3687" s="78"/>
      <c r="B3687" s="79"/>
      <c r="C3687" s="79"/>
      <c r="D3687" s="79"/>
      <c r="E3687" s="79"/>
      <c r="F3687" s="79"/>
      <c r="G3687" s="79"/>
      <c r="H3687" s="79"/>
      <c r="I3687" s="80"/>
    </row>
    <row r="3688" spans="1:9">
      <c r="A3688" s="78"/>
      <c r="B3688" s="79"/>
      <c r="C3688" s="79"/>
      <c r="D3688" s="79"/>
      <c r="E3688" s="79"/>
      <c r="F3688" s="79"/>
      <c r="G3688" s="79"/>
      <c r="H3688" s="79"/>
      <c r="I3688" s="80"/>
    </row>
    <row r="3689" spans="1:9">
      <c r="A3689" s="78"/>
      <c r="B3689" s="79"/>
      <c r="C3689" s="79"/>
      <c r="D3689" s="79"/>
      <c r="E3689" s="79"/>
      <c r="F3689" s="79"/>
      <c r="G3689" s="79"/>
      <c r="H3689" s="79"/>
      <c r="I3689" s="80"/>
    </row>
    <row r="3690" spans="1:9">
      <c r="A3690" s="78"/>
      <c r="B3690" s="79"/>
      <c r="C3690" s="79"/>
      <c r="D3690" s="79"/>
      <c r="E3690" s="79"/>
      <c r="F3690" s="79"/>
      <c r="G3690" s="79"/>
      <c r="H3690" s="79"/>
      <c r="I3690" s="80"/>
    </row>
    <row r="3691" spans="1:9">
      <c r="A3691" s="78"/>
      <c r="B3691" s="79"/>
      <c r="C3691" s="79"/>
      <c r="D3691" s="79"/>
      <c r="E3691" s="79"/>
      <c r="F3691" s="79"/>
      <c r="G3691" s="79"/>
      <c r="H3691" s="79"/>
      <c r="I3691" s="80"/>
    </row>
    <row r="3692" spans="1:9">
      <c r="A3692" s="78"/>
      <c r="B3692" s="79"/>
      <c r="C3692" s="79"/>
      <c r="D3692" s="79"/>
      <c r="E3692" s="79"/>
      <c r="F3692" s="79"/>
      <c r="G3692" s="79"/>
      <c r="H3692" s="79"/>
      <c r="I3692" s="80"/>
    </row>
    <row r="3693" spans="1:9">
      <c r="A3693" s="78"/>
      <c r="B3693" s="79"/>
      <c r="C3693" s="79"/>
      <c r="D3693" s="79"/>
      <c r="E3693" s="79"/>
      <c r="F3693" s="79"/>
      <c r="G3693" s="79"/>
      <c r="H3693" s="79"/>
      <c r="I3693" s="80"/>
    </row>
    <row r="3694" spans="1:9">
      <c r="A3694" s="78"/>
      <c r="B3694" s="79"/>
      <c r="C3694" s="79"/>
      <c r="D3694" s="79"/>
      <c r="E3694" s="79"/>
      <c r="F3694" s="79"/>
      <c r="G3694" s="79"/>
      <c r="H3694" s="79"/>
      <c r="I3694" s="80"/>
    </row>
    <row r="3695" spans="1:9">
      <c r="A3695" s="78"/>
      <c r="B3695" s="79"/>
      <c r="C3695" s="79"/>
      <c r="D3695" s="79"/>
      <c r="E3695" s="79"/>
      <c r="F3695" s="79"/>
      <c r="G3695" s="79"/>
      <c r="H3695" s="79"/>
      <c r="I3695" s="80"/>
    </row>
    <row r="3696" spans="1:9">
      <c r="A3696" s="78"/>
      <c r="B3696" s="79"/>
      <c r="C3696" s="79"/>
      <c r="D3696" s="79"/>
      <c r="E3696" s="79"/>
      <c r="F3696" s="79"/>
      <c r="G3696" s="79"/>
      <c r="H3696" s="79"/>
      <c r="I3696" s="80"/>
    </row>
    <row r="3697" spans="1:9">
      <c r="A3697" s="78"/>
      <c r="B3697" s="79"/>
      <c r="C3697" s="79"/>
      <c r="D3697" s="79"/>
      <c r="E3697" s="79"/>
      <c r="F3697" s="79"/>
      <c r="G3697" s="79"/>
      <c r="H3697" s="79"/>
      <c r="I3697" s="80"/>
    </row>
    <row r="3698" spans="1:9">
      <c r="A3698" s="78"/>
      <c r="B3698" s="79"/>
      <c r="C3698" s="79"/>
      <c r="D3698" s="79"/>
      <c r="E3698" s="79"/>
      <c r="F3698" s="79"/>
      <c r="G3698" s="79"/>
      <c r="H3698" s="79"/>
      <c r="I3698" s="80"/>
    </row>
    <row r="3699" spans="1:9">
      <c r="A3699" s="78"/>
      <c r="B3699" s="79"/>
      <c r="C3699" s="79"/>
      <c r="D3699" s="79"/>
      <c r="E3699" s="79"/>
      <c r="F3699" s="79"/>
      <c r="G3699" s="79"/>
      <c r="H3699" s="79"/>
      <c r="I3699" s="80"/>
    </row>
    <row r="3700" spans="1:9">
      <c r="A3700" s="78"/>
      <c r="B3700" s="79"/>
      <c r="C3700" s="79"/>
      <c r="D3700" s="79"/>
      <c r="E3700" s="79"/>
      <c r="F3700" s="79"/>
      <c r="G3700" s="79"/>
      <c r="H3700" s="79"/>
      <c r="I3700" s="80"/>
    </row>
    <row r="3701" spans="1:9">
      <c r="A3701" s="78"/>
      <c r="B3701" s="79"/>
      <c r="C3701" s="79"/>
      <c r="D3701" s="79"/>
      <c r="E3701" s="79"/>
      <c r="F3701" s="79"/>
      <c r="G3701" s="79"/>
      <c r="H3701" s="79"/>
      <c r="I3701" s="80"/>
    </row>
    <row r="3702" spans="1:9">
      <c r="A3702" s="78"/>
      <c r="B3702" s="79"/>
      <c r="C3702" s="79"/>
      <c r="D3702" s="79"/>
      <c r="E3702" s="79"/>
      <c r="F3702" s="79"/>
      <c r="G3702" s="79"/>
      <c r="H3702" s="79"/>
      <c r="I3702" s="80"/>
    </row>
    <row r="3703" spans="1:9">
      <c r="A3703" s="78"/>
      <c r="B3703" s="79"/>
      <c r="C3703" s="79"/>
      <c r="D3703" s="79"/>
      <c r="E3703" s="79"/>
      <c r="F3703" s="79"/>
      <c r="G3703" s="79"/>
      <c r="H3703" s="79"/>
      <c r="I3703" s="80"/>
    </row>
    <row r="3704" spans="1:9">
      <c r="A3704" s="78"/>
      <c r="B3704" s="79"/>
      <c r="C3704" s="79"/>
      <c r="D3704" s="79"/>
      <c r="E3704" s="79"/>
      <c r="F3704" s="79"/>
      <c r="G3704" s="79"/>
      <c r="H3704" s="79"/>
      <c r="I3704" s="80"/>
    </row>
    <row r="3705" spans="1:9">
      <c r="A3705" s="78"/>
      <c r="B3705" s="79"/>
      <c r="C3705" s="79"/>
      <c r="D3705" s="79"/>
      <c r="E3705" s="79"/>
      <c r="F3705" s="79"/>
      <c r="G3705" s="79"/>
      <c r="H3705" s="79"/>
      <c r="I3705" s="80"/>
    </row>
    <row r="3706" spans="1:9">
      <c r="A3706" s="78"/>
      <c r="B3706" s="79"/>
      <c r="C3706" s="79"/>
      <c r="D3706" s="79"/>
      <c r="E3706" s="79"/>
      <c r="F3706" s="79"/>
      <c r="G3706" s="79"/>
      <c r="H3706" s="79"/>
      <c r="I3706" s="80"/>
    </row>
    <row r="3707" spans="1:9">
      <c r="A3707" s="78"/>
      <c r="B3707" s="79"/>
      <c r="C3707" s="79"/>
      <c r="D3707" s="79"/>
      <c r="E3707" s="79"/>
      <c r="F3707" s="79"/>
      <c r="G3707" s="79"/>
      <c r="H3707" s="79"/>
      <c r="I3707" s="80"/>
    </row>
    <row r="3708" spans="1:9">
      <c r="A3708" s="78"/>
      <c r="B3708" s="79"/>
      <c r="C3708" s="79"/>
      <c r="D3708" s="79"/>
      <c r="E3708" s="79"/>
      <c r="F3708" s="79"/>
      <c r="G3708" s="79"/>
      <c r="H3708" s="79"/>
      <c r="I3708" s="80"/>
    </row>
    <row r="3709" spans="1:9">
      <c r="A3709" s="78"/>
      <c r="B3709" s="79"/>
      <c r="C3709" s="79"/>
      <c r="D3709" s="79"/>
      <c r="E3709" s="79"/>
      <c r="F3709" s="79"/>
      <c r="G3709" s="79"/>
      <c r="H3709" s="79"/>
      <c r="I3709" s="80"/>
    </row>
    <row r="3710" spans="1:9">
      <c r="A3710" s="78"/>
      <c r="B3710" s="79"/>
      <c r="C3710" s="79"/>
      <c r="D3710" s="79"/>
      <c r="E3710" s="79"/>
      <c r="F3710" s="79"/>
      <c r="G3710" s="79"/>
      <c r="H3710" s="79"/>
      <c r="I3710" s="80"/>
    </row>
    <row r="3711" spans="1:9">
      <c r="A3711" s="78"/>
      <c r="B3711" s="79"/>
      <c r="C3711" s="79"/>
      <c r="D3711" s="79"/>
      <c r="E3711" s="79"/>
      <c r="F3711" s="79"/>
      <c r="G3711" s="79"/>
      <c r="H3711" s="79"/>
      <c r="I3711" s="80"/>
    </row>
    <row r="3712" spans="1:9">
      <c r="A3712" s="78"/>
      <c r="B3712" s="79"/>
      <c r="C3712" s="79"/>
      <c r="D3712" s="79"/>
      <c r="E3712" s="79"/>
      <c r="F3712" s="79"/>
      <c r="G3712" s="79"/>
      <c r="H3712" s="79"/>
      <c r="I3712" s="80"/>
    </row>
    <row r="3713" spans="1:9">
      <c r="A3713" s="78"/>
      <c r="B3713" s="79"/>
      <c r="C3713" s="79"/>
      <c r="D3713" s="79"/>
      <c r="E3713" s="79"/>
      <c r="F3713" s="79"/>
      <c r="G3713" s="79"/>
      <c r="H3713" s="79"/>
      <c r="I3713" s="80"/>
    </row>
    <row r="3714" spans="1:9">
      <c r="A3714" s="78"/>
      <c r="B3714" s="79"/>
      <c r="C3714" s="79"/>
      <c r="D3714" s="79"/>
      <c r="E3714" s="79"/>
      <c r="F3714" s="79"/>
      <c r="G3714" s="79"/>
      <c r="H3714" s="79"/>
      <c r="I3714" s="80"/>
    </row>
    <row r="3715" spans="1:9">
      <c r="A3715" s="78"/>
      <c r="B3715" s="79"/>
      <c r="C3715" s="79"/>
      <c r="D3715" s="79"/>
      <c r="E3715" s="79"/>
      <c r="F3715" s="79"/>
      <c r="G3715" s="79"/>
      <c r="H3715" s="79"/>
      <c r="I3715" s="80"/>
    </row>
    <row r="3716" spans="1:9">
      <c r="A3716" s="78"/>
      <c r="B3716" s="79"/>
      <c r="C3716" s="79"/>
      <c r="D3716" s="79"/>
      <c r="E3716" s="79"/>
      <c r="F3716" s="79"/>
      <c r="G3716" s="79"/>
      <c r="H3716" s="79"/>
      <c r="I3716" s="80"/>
    </row>
    <row r="3717" spans="1:9">
      <c r="A3717" s="78"/>
      <c r="B3717" s="79"/>
      <c r="C3717" s="79"/>
      <c r="D3717" s="79"/>
      <c r="E3717" s="79"/>
      <c r="F3717" s="79"/>
      <c r="G3717" s="79"/>
      <c r="H3717" s="79"/>
      <c r="I3717" s="80"/>
    </row>
    <row r="3718" spans="1:9">
      <c r="A3718" s="78"/>
      <c r="B3718" s="79"/>
      <c r="C3718" s="79"/>
      <c r="D3718" s="79"/>
      <c r="E3718" s="79"/>
      <c r="F3718" s="79"/>
      <c r="G3718" s="79"/>
      <c r="H3718" s="79"/>
      <c r="I3718" s="80"/>
    </row>
    <row r="3719" spans="1:9">
      <c r="A3719" s="78"/>
      <c r="B3719" s="79"/>
      <c r="C3719" s="79"/>
      <c r="D3719" s="79"/>
      <c r="E3719" s="79"/>
      <c r="F3719" s="79"/>
      <c r="G3719" s="79"/>
      <c r="H3719" s="79"/>
      <c r="I3719" s="80"/>
    </row>
    <row r="3720" spans="1:9">
      <c r="A3720" s="78"/>
      <c r="B3720" s="79"/>
      <c r="C3720" s="79"/>
      <c r="D3720" s="79"/>
      <c r="E3720" s="79"/>
      <c r="F3720" s="79"/>
      <c r="G3720" s="79"/>
      <c r="H3720" s="79"/>
      <c r="I3720" s="80"/>
    </row>
    <row r="3721" spans="1:9">
      <c r="A3721" s="78"/>
      <c r="B3721" s="79"/>
      <c r="C3721" s="79"/>
      <c r="D3721" s="79"/>
      <c r="E3721" s="79"/>
      <c r="F3721" s="79"/>
      <c r="G3721" s="79"/>
      <c r="H3721" s="79"/>
      <c r="I3721" s="80"/>
    </row>
    <row r="3722" spans="1:9">
      <c r="A3722" s="78"/>
      <c r="B3722" s="79"/>
      <c r="C3722" s="79"/>
      <c r="D3722" s="79"/>
      <c r="E3722" s="79"/>
      <c r="F3722" s="79"/>
      <c r="G3722" s="79"/>
      <c r="H3722" s="79"/>
      <c r="I3722" s="80"/>
    </row>
    <row r="3723" spans="1:9">
      <c r="A3723" s="78"/>
      <c r="B3723" s="79"/>
      <c r="C3723" s="79"/>
      <c r="D3723" s="79"/>
      <c r="E3723" s="79"/>
      <c r="F3723" s="79"/>
      <c r="G3723" s="79"/>
      <c r="H3723" s="79"/>
      <c r="I3723" s="80"/>
    </row>
    <row r="3724" spans="1:9">
      <c r="A3724" s="78"/>
      <c r="B3724" s="79"/>
      <c r="C3724" s="79"/>
      <c r="D3724" s="79"/>
      <c r="E3724" s="79"/>
      <c r="F3724" s="79"/>
      <c r="G3724" s="79"/>
      <c r="H3724" s="79"/>
      <c r="I3724" s="80"/>
    </row>
    <row r="3725" spans="1:9">
      <c r="A3725" s="78"/>
      <c r="B3725" s="79"/>
      <c r="C3725" s="79"/>
      <c r="D3725" s="79"/>
      <c r="E3725" s="79"/>
      <c r="F3725" s="79"/>
      <c r="G3725" s="79"/>
      <c r="H3725" s="79"/>
      <c r="I3725" s="80"/>
    </row>
    <row r="3726" spans="1:9">
      <c r="A3726" s="78"/>
      <c r="B3726" s="79"/>
      <c r="C3726" s="79"/>
      <c r="D3726" s="79"/>
      <c r="E3726" s="79"/>
      <c r="F3726" s="79"/>
      <c r="G3726" s="79"/>
      <c r="H3726" s="79"/>
      <c r="I3726" s="80"/>
    </row>
    <row r="3727" spans="1:9">
      <c r="A3727" s="78"/>
      <c r="B3727" s="79"/>
      <c r="C3727" s="79"/>
      <c r="D3727" s="79"/>
      <c r="E3727" s="79"/>
      <c r="F3727" s="79"/>
      <c r="G3727" s="79"/>
      <c r="H3727" s="79"/>
      <c r="I3727" s="80"/>
    </row>
    <row r="3728" spans="1:9">
      <c r="A3728" s="78"/>
      <c r="B3728" s="79"/>
      <c r="C3728" s="79"/>
      <c r="D3728" s="79"/>
      <c r="E3728" s="79"/>
      <c r="F3728" s="79"/>
      <c r="G3728" s="79"/>
      <c r="H3728" s="79"/>
      <c r="I3728" s="80"/>
    </row>
    <row r="3729" spans="1:9">
      <c r="A3729" s="78"/>
      <c r="B3729" s="79"/>
      <c r="C3729" s="79"/>
      <c r="D3729" s="79"/>
      <c r="E3729" s="79"/>
      <c r="F3729" s="79"/>
      <c r="G3729" s="79"/>
      <c r="H3729" s="79"/>
      <c r="I3729" s="80"/>
    </row>
    <row r="3730" spans="1:9">
      <c r="A3730" s="78"/>
      <c r="B3730" s="79"/>
      <c r="C3730" s="79"/>
      <c r="D3730" s="79"/>
      <c r="E3730" s="79"/>
      <c r="F3730" s="79"/>
      <c r="G3730" s="79"/>
      <c r="H3730" s="79"/>
      <c r="I3730" s="80"/>
    </row>
    <row r="3731" spans="1:9">
      <c r="A3731" s="78"/>
      <c r="B3731" s="79"/>
      <c r="C3731" s="79"/>
      <c r="D3731" s="79"/>
      <c r="E3731" s="79"/>
      <c r="F3731" s="79"/>
      <c r="G3731" s="79"/>
      <c r="H3731" s="79"/>
      <c r="I3731" s="80"/>
    </row>
    <row r="3732" spans="1:9">
      <c r="A3732" s="78"/>
      <c r="B3732" s="79"/>
      <c r="C3732" s="79"/>
      <c r="D3732" s="79"/>
      <c r="E3732" s="79"/>
      <c r="F3732" s="79"/>
      <c r="G3732" s="79"/>
      <c r="H3732" s="79"/>
      <c r="I3732" s="80"/>
    </row>
    <row r="3733" spans="1:9">
      <c r="A3733" s="78"/>
      <c r="B3733" s="79"/>
      <c r="C3733" s="79"/>
      <c r="D3733" s="79"/>
      <c r="E3733" s="79"/>
      <c r="F3733" s="79"/>
      <c r="G3733" s="79"/>
      <c r="H3733" s="79"/>
      <c r="I3733" s="80"/>
    </row>
    <row r="3734" spans="1:9">
      <c r="A3734" s="78"/>
      <c r="B3734" s="79"/>
      <c r="C3734" s="79"/>
      <c r="D3734" s="79"/>
      <c r="E3734" s="79"/>
      <c r="F3734" s="79"/>
      <c r="G3734" s="79"/>
      <c r="H3734" s="79"/>
      <c r="I3734" s="80"/>
    </row>
    <row r="3735" spans="1:9">
      <c r="A3735" s="78"/>
      <c r="B3735" s="79"/>
      <c r="C3735" s="79"/>
      <c r="D3735" s="79"/>
      <c r="E3735" s="79"/>
      <c r="F3735" s="79"/>
      <c r="G3735" s="79"/>
      <c r="H3735" s="79"/>
      <c r="I3735" s="80"/>
    </row>
    <row r="3736" spans="1:9">
      <c r="A3736" s="78"/>
      <c r="B3736" s="79"/>
      <c r="C3736" s="79"/>
      <c r="D3736" s="79"/>
      <c r="E3736" s="79"/>
      <c r="F3736" s="79"/>
      <c r="G3736" s="79"/>
      <c r="H3736" s="79"/>
      <c r="I3736" s="80"/>
    </row>
    <row r="3737" spans="1:9">
      <c r="A3737" s="78"/>
      <c r="B3737" s="79"/>
      <c r="C3737" s="79"/>
      <c r="D3737" s="79"/>
      <c r="E3737" s="79"/>
      <c r="F3737" s="79"/>
      <c r="G3737" s="79"/>
      <c r="H3737" s="79"/>
      <c r="I3737" s="80"/>
    </row>
    <row r="3738" spans="1:9">
      <c r="A3738" s="78"/>
      <c r="B3738" s="79"/>
      <c r="C3738" s="79"/>
      <c r="D3738" s="79"/>
      <c r="E3738" s="79"/>
      <c r="F3738" s="79"/>
      <c r="G3738" s="79"/>
      <c r="H3738" s="79"/>
      <c r="I3738" s="80"/>
    </row>
    <row r="3739" spans="1:9">
      <c r="A3739" s="78"/>
      <c r="B3739" s="79"/>
      <c r="C3739" s="79"/>
      <c r="D3739" s="79"/>
      <c r="E3739" s="79"/>
      <c r="F3739" s="79"/>
      <c r="G3739" s="79"/>
      <c r="H3739" s="79"/>
      <c r="I3739" s="80"/>
    </row>
    <row r="3740" spans="1:9">
      <c r="A3740" s="78"/>
      <c r="B3740" s="79"/>
      <c r="C3740" s="79"/>
      <c r="D3740" s="79"/>
      <c r="E3740" s="79"/>
      <c r="F3740" s="79"/>
      <c r="G3740" s="79"/>
      <c r="H3740" s="79"/>
      <c r="I3740" s="80"/>
    </row>
    <row r="3741" spans="1:9">
      <c r="A3741" s="78"/>
      <c r="B3741" s="79"/>
      <c r="C3741" s="79"/>
      <c r="D3741" s="79"/>
      <c r="E3741" s="79"/>
      <c r="F3741" s="79"/>
      <c r="G3741" s="79"/>
      <c r="H3741" s="79"/>
      <c r="I3741" s="80"/>
    </row>
    <row r="3742" spans="1:9">
      <c r="A3742" s="78"/>
      <c r="B3742" s="79"/>
      <c r="C3742" s="79"/>
      <c r="D3742" s="79"/>
      <c r="E3742" s="79"/>
      <c r="F3742" s="79"/>
      <c r="G3742" s="79"/>
      <c r="H3742" s="79"/>
      <c r="I3742" s="80"/>
    </row>
    <row r="3743" spans="1:9">
      <c r="A3743" s="78"/>
      <c r="B3743" s="79"/>
      <c r="C3743" s="79"/>
      <c r="D3743" s="79"/>
      <c r="E3743" s="79"/>
      <c r="F3743" s="79"/>
      <c r="G3743" s="79"/>
      <c r="H3743" s="79"/>
      <c r="I3743" s="80"/>
    </row>
    <row r="3744" spans="1:9">
      <c r="A3744" s="78"/>
      <c r="B3744" s="79"/>
      <c r="C3744" s="79"/>
      <c r="D3744" s="79"/>
      <c r="E3744" s="79"/>
      <c r="F3744" s="79"/>
      <c r="G3744" s="79"/>
      <c r="H3744" s="79"/>
      <c r="I3744" s="80"/>
    </row>
    <row r="3745" spans="1:9">
      <c r="A3745" s="78"/>
      <c r="B3745" s="79"/>
      <c r="C3745" s="79"/>
      <c r="D3745" s="79"/>
      <c r="E3745" s="79"/>
      <c r="F3745" s="79"/>
      <c r="G3745" s="79"/>
      <c r="H3745" s="79"/>
      <c r="I3745" s="80"/>
    </row>
    <row r="3746" spans="1:9">
      <c r="A3746" s="78"/>
      <c r="B3746" s="79"/>
      <c r="C3746" s="79"/>
      <c r="D3746" s="79"/>
      <c r="E3746" s="79"/>
      <c r="F3746" s="79"/>
      <c r="G3746" s="79"/>
      <c r="H3746" s="79"/>
      <c r="I3746" s="80"/>
    </row>
    <row r="3747" spans="1:9">
      <c r="A3747" s="78"/>
      <c r="B3747" s="79"/>
      <c r="C3747" s="79"/>
      <c r="D3747" s="79"/>
      <c r="E3747" s="79"/>
      <c r="F3747" s="79"/>
      <c r="G3747" s="79"/>
      <c r="H3747" s="79"/>
      <c r="I3747" s="80"/>
    </row>
    <row r="3748" spans="1:9">
      <c r="A3748" s="78"/>
      <c r="B3748" s="79"/>
      <c r="C3748" s="79"/>
      <c r="D3748" s="79"/>
      <c r="E3748" s="79"/>
      <c r="F3748" s="79"/>
      <c r="G3748" s="79"/>
      <c r="H3748" s="79"/>
      <c r="I3748" s="80"/>
    </row>
    <row r="3749" spans="1:9">
      <c r="A3749" s="78"/>
      <c r="B3749" s="79"/>
      <c r="C3749" s="79"/>
      <c r="D3749" s="79"/>
      <c r="E3749" s="79"/>
      <c r="F3749" s="79"/>
      <c r="G3749" s="79"/>
      <c r="H3749" s="79"/>
      <c r="I3749" s="80"/>
    </row>
    <row r="3750" spans="1:9">
      <c r="A3750" s="78"/>
      <c r="B3750" s="79"/>
      <c r="C3750" s="79"/>
      <c r="D3750" s="79"/>
      <c r="E3750" s="79"/>
      <c r="F3750" s="79"/>
      <c r="G3750" s="79"/>
      <c r="H3750" s="79"/>
      <c r="I3750" s="80"/>
    </row>
    <row r="3751" spans="1:9">
      <c r="A3751" s="78"/>
      <c r="B3751" s="79"/>
      <c r="C3751" s="79"/>
      <c r="D3751" s="79"/>
      <c r="E3751" s="79"/>
      <c r="F3751" s="79"/>
      <c r="G3751" s="79"/>
      <c r="H3751" s="79"/>
      <c r="I3751" s="80"/>
    </row>
    <row r="3752" spans="1:9">
      <c r="A3752" s="78"/>
      <c r="B3752" s="79"/>
      <c r="C3752" s="79"/>
      <c r="D3752" s="79"/>
      <c r="E3752" s="79"/>
      <c r="F3752" s="79"/>
      <c r="G3752" s="79"/>
      <c r="H3752" s="79"/>
      <c r="I3752" s="80"/>
    </row>
    <row r="3753" spans="1:9">
      <c r="A3753" s="78"/>
      <c r="B3753" s="79"/>
      <c r="C3753" s="79"/>
      <c r="D3753" s="79"/>
      <c r="E3753" s="79"/>
      <c r="F3753" s="79"/>
      <c r="G3753" s="79"/>
      <c r="H3753" s="79"/>
      <c r="I3753" s="80"/>
    </row>
    <row r="3754" spans="1:9">
      <c r="A3754" s="78"/>
      <c r="B3754" s="79"/>
      <c r="C3754" s="79"/>
      <c r="D3754" s="79"/>
      <c r="E3754" s="79"/>
      <c r="F3754" s="79"/>
      <c r="G3754" s="79"/>
      <c r="H3754" s="79"/>
      <c r="I3754" s="80"/>
    </row>
    <row r="3755" spans="1:9">
      <c r="A3755" s="78"/>
      <c r="B3755" s="79"/>
      <c r="C3755" s="79"/>
      <c r="D3755" s="79"/>
      <c r="E3755" s="79"/>
      <c r="F3755" s="79"/>
      <c r="G3755" s="79"/>
      <c r="H3755" s="79"/>
      <c r="I3755" s="80"/>
    </row>
    <row r="3756" spans="1:9">
      <c r="A3756" s="78"/>
      <c r="B3756" s="79"/>
      <c r="C3756" s="79"/>
      <c r="D3756" s="79"/>
      <c r="E3756" s="79"/>
      <c r="F3756" s="79"/>
      <c r="G3756" s="79"/>
      <c r="H3756" s="79"/>
      <c r="I3756" s="80"/>
    </row>
    <row r="3757" spans="1:9">
      <c r="A3757" s="78"/>
      <c r="B3757" s="79"/>
      <c r="C3757" s="79"/>
      <c r="D3757" s="79"/>
      <c r="E3757" s="79"/>
      <c r="F3757" s="79"/>
      <c r="G3757" s="79"/>
      <c r="H3757" s="79"/>
      <c r="I3757" s="80"/>
    </row>
    <row r="3758" spans="1:9">
      <c r="A3758" s="78"/>
      <c r="B3758" s="79"/>
      <c r="C3758" s="79"/>
      <c r="D3758" s="79"/>
      <c r="E3758" s="79"/>
      <c r="F3758" s="79"/>
      <c r="G3758" s="79"/>
      <c r="H3758" s="79"/>
      <c r="I3758" s="80"/>
    </row>
    <row r="3759" spans="1:9">
      <c r="A3759" s="78"/>
      <c r="B3759" s="79"/>
      <c r="C3759" s="79"/>
      <c r="D3759" s="79"/>
      <c r="E3759" s="79"/>
      <c r="F3759" s="79"/>
      <c r="G3759" s="79"/>
      <c r="H3759" s="79"/>
      <c r="I3759" s="80"/>
    </row>
    <row r="3760" spans="1:9">
      <c r="A3760" s="78"/>
      <c r="B3760" s="79"/>
      <c r="C3760" s="79"/>
      <c r="D3760" s="79"/>
      <c r="E3760" s="79"/>
      <c r="F3760" s="79"/>
      <c r="G3760" s="79"/>
      <c r="H3760" s="79"/>
      <c r="I3760" s="80"/>
    </row>
    <row r="3761" spans="1:9">
      <c r="A3761" s="78"/>
      <c r="B3761" s="79"/>
      <c r="C3761" s="79"/>
      <c r="D3761" s="79"/>
      <c r="E3761" s="79"/>
      <c r="F3761" s="79"/>
      <c r="G3761" s="79"/>
      <c r="H3761" s="79"/>
      <c r="I3761" s="80"/>
    </row>
    <row r="3762" spans="1:9">
      <c r="A3762" s="78"/>
      <c r="B3762" s="79"/>
      <c r="C3762" s="79"/>
      <c r="D3762" s="79"/>
      <c r="E3762" s="79"/>
      <c r="F3762" s="79"/>
      <c r="G3762" s="79"/>
      <c r="H3762" s="79"/>
      <c r="I3762" s="80"/>
    </row>
    <row r="3763" spans="1:9">
      <c r="A3763" s="78"/>
      <c r="B3763" s="79"/>
      <c r="C3763" s="79"/>
      <c r="D3763" s="79"/>
      <c r="E3763" s="79"/>
      <c r="F3763" s="79"/>
      <c r="G3763" s="79"/>
      <c r="H3763" s="79"/>
      <c r="I3763" s="80"/>
    </row>
    <row r="3764" spans="1:9">
      <c r="A3764" s="78"/>
      <c r="B3764" s="79"/>
      <c r="C3764" s="79"/>
      <c r="D3764" s="79"/>
      <c r="E3764" s="79"/>
      <c r="F3764" s="79"/>
      <c r="G3764" s="79"/>
      <c r="H3764" s="79"/>
      <c r="I3764" s="80"/>
    </row>
    <row r="3765" spans="1:9">
      <c r="A3765" s="78"/>
      <c r="B3765" s="79"/>
      <c r="C3765" s="79"/>
      <c r="D3765" s="79"/>
      <c r="E3765" s="79"/>
      <c r="F3765" s="79"/>
      <c r="G3765" s="79"/>
      <c r="H3765" s="79"/>
      <c r="I3765" s="80"/>
    </row>
    <row r="3766" spans="1:9">
      <c r="A3766" s="78"/>
      <c r="B3766" s="79"/>
      <c r="C3766" s="79"/>
      <c r="D3766" s="79"/>
      <c r="E3766" s="79"/>
      <c r="F3766" s="79"/>
      <c r="G3766" s="79"/>
      <c r="H3766" s="79"/>
      <c r="I3766" s="80"/>
    </row>
    <row r="3767" spans="1:9">
      <c r="A3767" s="78"/>
      <c r="B3767" s="79"/>
      <c r="C3767" s="79"/>
      <c r="D3767" s="79"/>
      <c r="E3767" s="79"/>
      <c r="F3767" s="79"/>
      <c r="G3767" s="79"/>
      <c r="H3767" s="79"/>
      <c r="I3767" s="80"/>
    </row>
    <row r="3768" spans="1:9">
      <c r="A3768" s="78"/>
      <c r="B3768" s="79"/>
      <c r="C3768" s="79"/>
      <c r="D3768" s="79"/>
      <c r="E3768" s="79"/>
      <c r="F3768" s="79"/>
      <c r="G3768" s="79"/>
      <c r="H3768" s="79"/>
      <c r="I3768" s="80"/>
    </row>
    <row r="3769" spans="1:9">
      <c r="A3769" s="78"/>
      <c r="B3769" s="79"/>
      <c r="C3769" s="79"/>
      <c r="D3769" s="79"/>
      <c r="E3769" s="79"/>
      <c r="F3769" s="79"/>
      <c r="G3769" s="79"/>
      <c r="H3769" s="79"/>
      <c r="I3769" s="80"/>
    </row>
    <row r="3770" spans="1:9">
      <c r="A3770" s="78"/>
      <c r="B3770" s="79"/>
      <c r="C3770" s="79"/>
      <c r="D3770" s="79"/>
      <c r="E3770" s="79"/>
      <c r="F3770" s="79"/>
      <c r="G3770" s="79"/>
      <c r="H3770" s="79"/>
      <c r="I3770" s="80"/>
    </row>
    <row r="3771" spans="1:9">
      <c r="A3771" s="78"/>
      <c r="B3771" s="79"/>
      <c r="C3771" s="79"/>
      <c r="D3771" s="79"/>
      <c r="E3771" s="79"/>
      <c r="F3771" s="79"/>
      <c r="G3771" s="79"/>
      <c r="H3771" s="79"/>
      <c r="I3771" s="80"/>
    </row>
    <row r="3772" spans="1:9">
      <c r="A3772" s="78"/>
      <c r="B3772" s="79"/>
      <c r="C3772" s="79"/>
      <c r="D3772" s="79"/>
      <c r="E3772" s="79"/>
      <c r="F3772" s="79"/>
      <c r="G3772" s="79"/>
      <c r="H3772" s="79"/>
      <c r="I3772" s="80"/>
    </row>
    <row r="3773" spans="1:9">
      <c r="A3773" s="78"/>
      <c r="B3773" s="79"/>
      <c r="C3773" s="79"/>
      <c r="D3773" s="79"/>
      <c r="E3773" s="79"/>
      <c r="F3773" s="79"/>
      <c r="G3773" s="79"/>
      <c r="H3773" s="79"/>
      <c r="I3773" s="80"/>
    </row>
    <row r="3774" spans="1:9">
      <c r="A3774" s="78"/>
      <c r="B3774" s="79"/>
      <c r="C3774" s="79"/>
      <c r="D3774" s="79"/>
      <c r="E3774" s="79"/>
      <c r="F3774" s="79"/>
      <c r="G3774" s="79"/>
      <c r="H3774" s="79"/>
      <c r="I3774" s="80"/>
    </row>
    <row r="3775" spans="1:9">
      <c r="A3775" s="78"/>
      <c r="B3775" s="79"/>
      <c r="C3775" s="79"/>
      <c r="D3775" s="79"/>
      <c r="E3775" s="79"/>
      <c r="F3775" s="79"/>
      <c r="G3775" s="79"/>
      <c r="H3775" s="79"/>
      <c r="I3775" s="80"/>
    </row>
    <row r="3776" spans="1:9">
      <c r="A3776" s="78"/>
      <c r="B3776" s="79"/>
      <c r="C3776" s="79"/>
      <c r="D3776" s="79"/>
      <c r="E3776" s="79"/>
      <c r="F3776" s="79"/>
      <c r="G3776" s="79"/>
      <c r="H3776" s="79"/>
      <c r="I3776" s="80"/>
    </row>
    <row r="3777" spans="1:9">
      <c r="A3777" s="78"/>
      <c r="B3777" s="79"/>
      <c r="C3777" s="79"/>
      <c r="D3777" s="79"/>
      <c r="E3777" s="79"/>
      <c r="F3777" s="79"/>
      <c r="G3777" s="79"/>
      <c r="H3777" s="79"/>
      <c r="I3777" s="80"/>
    </row>
    <row r="3778" spans="1:9">
      <c r="A3778" s="78"/>
      <c r="B3778" s="79"/>
      <c r="C3778" s="79"/>
      <c r="D3778" s="79"/>
      <c r="E3778" s="79"/>
      <c r="F3778" s="79"/>
      <c r="G3778" s="79"/>
      <c r="H3778" s="79"/>
      <c r="I3778" s="80"/>
    </row>
    <row r="3779" spans="1:9">
      <c r="A3779" s="78"/>
      <c r="B3779" s="79"/>
      <c r="C3779" s="79"/>
      <c r="D3779" s="79"/>
      <c r="E3779" s="79"/>
      <c r="F3779" s="79"/>
      <c r="G3779" s="79"/>
      <c r="H3779" s="79"/>
      <c r="I3779" s="80"/>
    </row>
    <row r="3780" spans="1:9">
      <c r="A3780" s="78"/>
      <c r="B3780" s="79"/>
      <c r="C3780" s="79"/>
      <c r="D3780" s="79"/>
      <c r="E3780" s="79"/>
      <c r="F3780" s="79"/>
      <c r="G3780" s="79"/>
      <c r="H3780" s="79"/>
      <c r="I3780" s="80"/>
    </row>
    <row r="3781" spans="1:9">
      <c r="A3781" s="78"/>
      <c r="B3781" s="79"/>
      <c r="C3781" s="79"/>
      <c r="D3781" s="79"/>
      <c r="E3781" s="79"/>
      <c r="F3781" s="79"/>
      <c r="G3781" s="79"/>
      <c r="H3781" s="79"/>
      <c r="I3781" s="80"/>
    </row>
    <row r="3782" spans="1:9">
      <c r="A3782" s="78"/>
      <c r="B3782" s="79"/>
      <c r="C3782" s="79"/>
      <c r="D3782" s="79"/>
      <c r="E3782" s="79"/>
      <c r="F3782" s="79"/>
      <c r="G3782" s="79"/>
      <c r="H3782" s="79"/>
      <c r="I3782" s="80"/>
    </row>
    <row r="3783" spans="1:9">
      <c r="A3783" s="78"/>
      <c r="B3783" s="79"/>
      <c r="C3783" s="79"/>
      <c r="D3783" s="79"/>
      <c r="E3783" s="79"/>
      <c r="F3783" s="79"/>
      <c r="G3783" s="79"/>
      <c r="H3783" s="79"/>
      <c r="I3783" s="80"/>
    </row>
    <row r="3784" spans="1:9">
      <c r="A3784" s="78"/>
      <c r="B3784" s="79"/>
      <c r="C3784" s="79"/>
      <c r="D3784" s="79"/>
      <c r="E3784" s="79"/>
      <c r="F3784" s="79"/>
      <c r="G3784" s="79"/>
      <c r="H3784" s="79"/>
      <c r="I3784" s="80"/>
    </row>
    <row r="3785" spans="1:9">
      <c r="A3785" s="78"/>
      <c r="B3785" s="79"/>
      <c r="C3785" s="79"/>
      <c r="D3785" s="79"/>
      <c r="E3785" s="79"/>
      <c r="F3785" s="79"/>
      <c r="G3785" s="79"/>
      <c r="H3785" s="79"/>
      <c r="I3785" s="80"/>
    </row>
    <row r="3786" spans="1:9">
      <c r="A3786" s="78"/>
      <c r="B3786" s="79"/>
      <c r="C3786" s="79"/>
      <c r="D3786" s="79"/>
      <c r="E3786" s="79"/>
      <c r="F3786" s="79"/>
      <c r="G3786" s="79"/>
      <c r="H3786" s="79"/>
      <c r="I3786" s="80"/>
    </row>
    <row r="3787" spans="1:9">
      <c r="A3787" s="78"/>
      <c r="B3787" s="79"/>
      <c r="C3787" s="79"/>
      <c r="D3787" s="79"/>
      <c r="E3787" s="79"/>
      <c r="F3787" s="79"/>
      <c r="G3787" s="79"/>
      <c r="H3787" s="79"/>
      <c r="I3787" s="80"/>
    </row>
    <row r="3788" spans="1:9">
      <c r="A3788" s="78"/>
      <c r="B3788" s="79"/>
      <c r="C3788" s="79"/>
      <c r="D3788" s="79"/>
      <c r="E3788" s="79"/>
      <c r="F3788" s="79"/>
      <c r="G3788" s="79"/>
      <c r="H3788" s="79"/>
      <c r="I3788" s="80"/>
    </row>
    <row r="3789" spans="1:9">
      <c r="A3789" s="78"/>
      <c r="B3789" s="79"/>
      <c r="C3789" s="79"/>
      <c r="D3789" s="79"/>
      <c r="E3789" s="79"/>
      <c r="F3789" s="79"/>
      <c r="G3789" s="79"/>
      <c r="H3789" s="79"/>
      <c r="I3789" s="80"/>
    </row>
    <row r="3790" spans="1:9">
      <c r="A3790" s="78"/>
      <c r="B3790" s="79"/>
      <c r="C3790" s="79"/>
      <c r="D3790" s="79"/>
      <c r="E3790" s="79"/>
      <c r="F3790" s="79"/>
      <c r="G3790" s="79"/>
      <c r="H3790" s="79"/>
      <c r="I3790" s="80"/>
    </row>
    <row r="3791" spans="1:9">
      <c r="A3791" s="78"/>
      <c r="B3791" s="79"/>
      <c r="C3791" s="79"/>
      <c r="D3791" s="79"/>
      <c r="E3791" s="79"/>
      <c r="F3791" s="79"/>
      <c r="G3791" s="79"/>
      <c r="H3791" s="79"/>
      <c r="I3791" s="80"/>
    </row>
    <row r="3792" spans="1:9">
      <c r="A3792" s="78"/>
      <c r="B3792" s="79"/>
      <c r="C3792" s="79"/>
      <c r="D3792" s="79"/>
      <c r="E3792" s="79"/>
      <c r="F3792" s="79"/>
      <c r="G3792" s="79"/>
      <c r="H3792" s="79"/>
      <c r="I3792" s="80"/>
    </row>
    <row r="3793" spans="1:9">
      <c r="A3793" s="78"/>
      <c r="B3793" s="79"/>
      <c r="C3793" s="79"/>
      <c r="D3793" s="79"/>
      <c r="E3793" s="79"/>
      <c r="F3793" s="79"/>
      <c r="G3793" s="79"/>
      <c r="H3793" s="79"/>
      <c r="I3793" s="80"/>
    </row>
    <row r="3794" spans="1:9">
      <c r="A3794" s="78"/>
      <c r="B3794" s="79"/>
      <c r="C3794" s="79"/>
      <c r="D3794" s="79"/>
      <c r="E3794" s="79"/>
      <c r="F3794" s="79"/>
      <c r="G3794" s="79"/>
      <c r="H3794" s="79"/>
      <c r="I3794" s="80"/>
    </row>
    <row r="3795" spans="1:9">
      <c r="A3795" s="78"/>
      <c r="B3795" s="79"/>
      <c r="C3795" s="79"/>
      <c r="D3795" s="79"/>
      <c r="E3795" s="79"/>
      <c r="F3795" s="79"/>
      <c r="G3795" s="79"/>
      <c r="H3795" s="79"/>
      <c r="I3795" s="80"/>
    </row>
    <row r="3796" spans="1:9">
      <c r="A3796" s="78"/>
      <c r="B3796" s="79"/>
      <c r="C3796" s="79"/>
      <c r="D3796" s="79"/>
      <c r="E3796" s="79"/>
      <c r="F3796" s="79"/>
      <c r="G3796" s="79"/>
      <c r="H3796" s="79"/>
      <c r="I3796" s="80"/>
    </row>
    <row r="3797" spans="1:9">
      <c r="A3797" s="78"/>
      <c r="B3797" s="79"/>
      <c r="C3797" s="79"/>
      <c r="D3797" s="79"/>
      <c r="E3797" s="79"/>
      <c r="F3797" s="79"/>
      <c r="G3797" s="79"/>
      <c r="H3797" s="79"/>
      <c r="I3797" s="80"/>
    </row>
    <row r="3798" spans="1:9">
      <c r="A3798" s="78"/>
      <c r="B3798" s="79"/>
      <c r="C3798" s="79"/>
      <c r="D3798" s="79"/>
      <c r="E3798" s="79"/>
      <c r="F3798" s="79"/>
      <c r="G3798" s="79"/>
      <c r="H3798" s="79"/>
      <c r="I3798" s="80"/>
    </row>
    <row r="3799" spans="1:9">
      <c r="A3799" s="78"/>
      <c r="B3799" s="79"/>
      <c r="C3799" s="79"/>
      <c r="D3799" s="79"/>
      <c r="E3799" s="79"/>
      <c r="F3799" s="79"/>
      <c r="G3799" s="79"/>
      <c r="H3799" s="79"/>
      <c r="I3799" s="80"/>
    </row>
    <row r="3800" spans="1:9">
      <c r="A3800" s="78"/>
      <c r="B3800" s="79"/>
      <c r="C3800" s="79"/>
      <c r="D3800" s="79"/>
      <c r="E3800" s="79"/>
      <c r="F3800" s="79"/>
      <c r="G3800" s="79"/>
      <c r="H3800" s="79"/>
      <c r="I3800" s="80"/>
    </row>
    <row r="3801" spans="1:9">
      <c r="A3801" s="78"/>
      <c r="B3801" s="79"/>
      <c r="C3801" s="79"/>
      <c r="D3801" s="79"/>
      <c r="E3801" s="79"/>
      <c r="F3801" s="79"/>
      <c r="G3801" s="79"/>
      <c r="H3801" s="79"/>
      <c r="I3801" s="80"/>
    </row>
    <row r="3802" spans="1:9">
      <c r="A3802" s="78"/>
      <c r="B3802" s="79"/>
      <c r="C3802" s="79"/>
      <c r="D3802" s="79"/>
      <c r="E3802" s="79"/>
      <c r="F3802" s="79"/>
      <c r="G3802" s="79"/>
      <c r="H3802" s="79"/>
      <c r="I3802" s="80"/>
    </row>
    <row r="3803" spans="1:9">
      <c r="A3803" s="78"/>
      <c r="B3803" s="79"/>
      <c r="C3803" s="79"/>
      <c r="D3803" s="79"/>
      <c r="E3803" s="79"/>
      <c r="F3803" s="79"/>
      <c r="G3803" s="79"/>
      <c r="H3803" s="79"/>
      <c r="I3803" s="80"/>
    </row>
    <row r="3804" spans="1:9">
      <c r="A3804" s="78"/>
      <c r="B3804" s="79"/>
      <c r="C3804" s="79"/>
      <c r="D3804" s="79"/>
      <c r="E3804" s="79"/>
      <c r="F3804" s="79"/>
      <c r="G3804" s="79"/>
      <c r="H3804" s="79"/>
      <c r="I3804" s="80"/>
    </row>
    <row r="3805" spans="1:9">
      <c r="A3805" s="78"/>
      <c r="B3805" s="79"/>
      <c r="C3805" s="79"/>
      <c r="D3805" s="79"/>
      <c r="E3805" s="79"/>
      <c r="F3805" s="79"/>
      <c r="G3805" s="79"/>
      <c r="H3805" s="79"/>
      <c r="I3805" s="80"/>
    </row>
    <row r="3806" spans="1:9">
      <c r="A3806" s="78"/>
      <c r="B3806" s="79"/>
      <c r="C3806" s="79"/>
      <c r="D3806" s="79"/>
      <c r="E3806" s="79"/>
      <c r="F3806" s="79"/>
      <c r="G3806" s="79"/>
      <c r="H3806" s="79"/>
      <c r="I3806" s="80"/>
    </row>
    <row r="3807" spans="1:9">
      <c r="A3807" s="78"/>
      <c r="B3807" s="79"/>
      <c r="C3807" s="79"/>
      <c r="D3807" s="79"/>
      <c r="E3807" s="79"/>
      <c r="F3807" s="79"/>
      <c r="G3807" s="79"/>
      <c r="H3807" s="79"/>
      <c r="I3807" s="80"/>
    </row>
    <row r="3808" spans="1:9">
      <c r="A3808" s="78"/>
      <c r="B3808" s="79"/>
      <c r="C3808" s="79"/>
      <c r="D3808" s="79"/>
      <c r="E3808" s="79"/>
      <c r="F3808" s="79"/>
      <c r="G3808" s="79"/>
      <c r="H3808" s="79"/>
      <c r="I3808" s="80"/>
    </row>
    <row r="3809" spans="1:9">
      <c r="A3809" s="78"/>
      <c r="B3809" s="79"/>
      <c r="C3809" s="79"/>
      <c r="D3809" s="79"/>
      <c r="E3809" s="79"/>
      <c r="F3809" s="79"/>
      <c r="G3809" s="79"/>
      <c r="H3809" s="79"/>
      <c r="I3809" s="80"/>
    </row>
    <row r="3810" spans="1:9">
      <c r="A3810" s="78"/>
      <c r="B3810" s="79"/>
      <c r="C3810" s="79"/>
      <c r="D3810" s="79"/>
      <c r="E3810" s="79"/>
      <c r="F3810" s="79"/>
      <c r="G3810" s="79"/>
      <c r="H3810" s="79"/>
      <c r="I3810" s="80"/>
    </row>
    <row r="3811" spans="1:9">
      <c r="A3811" s="78"/>
      <c r="B3811" s="79"/>
      <c r="C3811" s="79"/>
      <c r="D3811" s="79"/>
      <c r="E3811" s="79"/>
      <c r="F3811" s="79"/>
      <c r="G3811" s="79"/>
      <c r="H3811" s="79"/>
      <c r="I3811" s="80"/>
    </row>
    <row r="3812" spans="1:9">
      <c r="A3812" s="78"/>
      <c r="B3812" s="79"/>
      <c r="C3812" s="79"/>
      <c r="D3812" s="79"/>
      <c r="E3812" s="79"/>
      <c r="F3812" s="79"/>
      <c r="G3812" s="79"/>
      <c r="H3812" s="79"/>
      <c r="I3812" s="80"/>
    </row>
    <row r="3813" spans="1:9">
      <c r="A3813" s="78"/>
      <c r="B3813" s="79"/>
      <c r="C3813" s="79"/>
      <c r="D3813" s="79"/>
      <c r="E3813" s="79"/>
      <c r="F3813" s="79"/>
      <c r="G3813" s="79"/>
      <c r="H3813" s="79"/>
      <c r="I3813" s="80"/>
    </row>
    <row r="3814" spans="1:9">
      <c r="A3814" s="78"/>
      <c r="B3814" s="79"/>
      <c r="C3814" s="79"/>
      <c r="D3814" s="79"/>
      <c r="E3814" s="79"/>
      <c r="F3814" s="79"/>
      <c r="G3814" s="79"/>
      <c r="H3814" s="79"/>
      <c r="I3814" s="80"/>
    </row>
    <row r="3815" spans="1:9">
      <c r="A3815" s="78"/>
      <c r="B3815" s="79"/>
      <c r="C3815" s="79"/>
      <c r="D3815" s="79"/>
      <c r="E3815" s="79"/>
      <c r="F3815" s="79"/>
      <c r="G3815" s="79"/>
      <c r="H3815" s="79"/>
      <c r="I3815" s="80"/>
    </row>
    <row r="3816" spans="1:9">
      <c r="A3816" s="78"/>
      <c r="B3816" s="79"/>
      <c r="C3816" s="79"/>
      <c r="D3816" s="79"/>
      <c r="E3816" s="79"/>
      <c r="F3816" s="79"/>
      <c r="G3816" s="79"/>
      <c r="H3816" s="79"/>
      <c r="I3816" s="80"/>
    </row>
    <row r="3817" spans="1:9">
      <c r="A3817" s="78"/>
      <c r="B3817" s="79"/>
      <c r="C3817" s="79"/>
      <c r="D3817" s="79"/>
      <c r="E3817" s="79"/>
      <c r="F3817" s="79"/>
      <c r="G3817" s="79"/>
      <c r="H3817" s="79"/>
      <c r="I3817" s="80"/>
    </row>
    <row r="3818" spans="1:9">
      <c r="A3818" s="78"/>
      <c r="B3818" s="79"/>
      <c r="C3818" s="79"/>
      <c r="D3818" s="79"/>
      <c r="E3818" s="79"/>
      <c r="F3818" s="79"/>
      <c r="G3818" s="79"/>
      <c r="H3818" s="79"/>
      <c r="I3818" s="80"/>
    </row>
    <row r="3819" spans="1:9">
      <c r="A3819" s="78"/>
      <c r="B3819" s="79"/>
      <c r="C3819" s="79"/>
      <c r="D3819" s="79"/>
      <c r="E3819" s="79"/>
      <c r="F3819" s="79"/>
      <c r="G3819" s="79"/>
      <c r="H3819" s="79"/>
      <c r="I3819" s="80"/>
    </row>
    <row r="3820" spans="1:9">
      <c r="A3820" s="78"/>
      <c r="B3820" s="79"/>
      <c r="C3820" s="79"/>
      <c r="D3820" s="79"/>
      <c r="E3820" s="79"/>
      <c r="F3820" s="79"/>
      <c r="G3820" s="79"/>
      <c r="H3820" s="79"/>
      <c r="I3820" s="80"/>
    </row>
    <row r="3821" spans="1:9">
      <c r="A3821" s="78"/>
      <c r="B3821" s="79"/>
      <c r="C3821" s="79"/>
      <c r="D3821" s="79"/>
      <c r="E3821" s="79"/>
      <c r="F3821" s="79"/>
      <c r="G3821" s="79"/>
      <c r="H3821" s="79"/>
      <c r="I3821" s="80"/>
    </row>
    <row r="3822" spans="1:9">
      <c r="A3822" s="78"/>
      <c r="B3822" s="79"/>
      <c r="C3822" s="79"/>
      <c r="D3822" s="79"/>
      <c r="E3822" s="79"/>
      <c r="F3822" s="79"/>
      <c r="G3822" s="79"/>
      <c r="H3822" s="79"/>
      <c r="I3822" s="80"/>
    </row>
    <row r="3823" spans="1:9">
      <c r="A3823" s="78"/>
      <c r="B3823" s="79"/>
      <c r="C3823" s="79"/>
      <c r="D3823" s="79"/>
      <c r="E3823" s="79"/>
      <c r="F3823" s="79"/>
      <c r="G3823" s="79"/>
      <c r="H3823" s="79"/>
      <c r="I3823" s="80"/>
    </row>
    <row r="3824" spans="1:9">
      <c r="A3824" s="78"/>
      <c r="B3824" s="79"/>
      <c r="C3824" s="79"/>
      <c r="D3824" s="79"/>
      <c r="E3824" s="79"/>
      <c r="F3824" s="79"/>
      <c r="G3824" s="79"/>
      <c r="H3824" s="79"/>
      <c r="I3824" s="80"/>
    </row>
    <row r="3825" spans="1:9">
      <c r="A3825" s="78"/>
      <c r="B3825" s="79"/>
      <c r="C3825" s="79"/>
      <c r="D3825" s="79"/>
      <c r="E3825" s="79"/>
      <c r="F3825" s="79"/>
      <c r="G3825" s="79"/>
      <c r="H3825" s="79"/>
      <c r="I3825" s="80"/>
    </row>
    <row r="3826" spans="1:9">
      <c r="A3826" s="78"/>
      <c r="B3826" s="79"/>
      <c r="C3826" s="79"/>
      <c r="D3826" s="79"/>
      <c r="E3826" s="79"/>
      <c r="F3826" s="79"/>
      <c r="G3826" s="79"/>
      <c r="H3826" s="79"/>
      <c r="I3826" s="80"/>
    </row>
    <row r="3827" spans="1:9">
      <c r="A3827" s="78"/>
      <c r="B3827" s="79"/>
      <c r="C3827" s="79"/>
      <c r="D3827" s="79"/>
      <c r="E3827" s="79"/>
      <c r="F3827" s="79"/>
      <c r="G3827" s="79"/>
      <c r="H3827" s="79"/>
      <c r="I3827" s="80"/>
    </row>
    <row r="3828" spans="1:9">
      <c r="A3828" s="78"/>
      <c r="B3828" s="79"/>
      <c r="C3828" s="79"/>
      <c r="D3828" s="79"/>
      <c r="E3828" s="79"/>
      <c r="F3828" s="79"/>
      <c r="G3828" s="79"/>
      <c r="H3828" s="79"/>
      <c r="I3828" s="80"/>
    </row>
    <row r="3829" spans="1:9">
      <c r="A3829" s="78"/>
      <c r="B3829" s="79"/>
      <c r="C3829" s="79"/>
      <c r="D3829" s="79"/>
      <c r="E3829" s="79"/>
      <c r="F3829" s="79"/>
      <c r="G3829" s="79"/>
      <c r="H3829" s="79"/>
      <c r="I3829" s="80"/>
    </row>
    <row r="3830" spans="1:9">
      <c r="A3830" s="78"/>
      <c r="B3830" s="79"/>
      <c r="C3830" s="79"/>
      <c r="D3830" s="79"/>
      <c r="E3830" s="79"/>
      <c r="F3830" s="79"/>
      <c r="G3830" s="79"/>
      <c r="H3830" s="79"/>
      <c r="I3830" s="80"/>
    </row>
    <row r="3831" spans="1:9">
      <c r="A3831" s="78"/>
      <c r="B3831" s="79"/>
      <c r="C3831" s="79"/>
      <c r="D3831" s="79"/>
      <c r="E3831" s="79"/>
      <c r="F3831" s="79"/>
      <c r="G3831" s="79"/>
      <c r="H3831" s="79"/>
      <c r="I3831" s="80"/>
    </row>
    <row r="3832" spans="1:9">
      <c r="A3832" s="78"/>
      <c r="B3832" s="79"/>
      <c r="C3832" s="79"/>
      <c r="D3832" s="79"/>
      <c r="E3832" s="79"/>
      <c r="F3832" s="79"/>
      <c r="G3832" s="79"/>
      <c r="H3832" s="79"/>
      <c r="I3832" s="80"/>
    </row>
    <row r="3833" spans="1:9">
      <c r="A3833" s="78"/>
      <c r="B3833" s="79"/>
      <c r="C3833" s="79"/>
      <c r="D3833" s="79"/>
      <c r="E3833" s="79"/>
      <c r="F3833" s="79"/>
      <c r="G3833" s="79"/>
      <c r="H3833" s="79"/>
      <c r="I3833" s="80"/>
    </row>
    <row r="3834" spans="1:9">
      <c r="A3834" s="78"/>
      <c r="B3834" s="79"/>
      <c r="C3834" s="79"/>
      <c r="D3834" s="79"/>
      <c r="E3834" s="79"/>
      <c r="F3834" s="79"/>
      <c r="G3834" s="79"/>
      <c r="H3834" s="79"/>
      <c r="I3834" s="80"/>
    </row>
    <row r="3835" spans="1:9">
      <c r="A3835" s="78"/>
      <c r="B3835" s="79"/>
      <c r="C3835" s="79"/>
      <c r="D3835" s="79"/>
      <c r="E3835" s="79"/>
      <c r="F3835" s="79"/>
      <c r="G3835" s="79"/>
      <c r="H3835" s="79"/>
      <c r="I3835" s="80"/>
    </row>
    <row r="3836" spans="1:9">
      <c r="A3836" s="78"/>
      <c r="B3836" s="79"/>
      <c r="C3836" s="79"/>
      <c r="D3836" s="79"/>
      <c r="E3836" s="79"/>
      <c r="F3836" s="79"/>
      <c r="G3836" s="79"/>
      <c r="H3836" s="79"/>
      <c r="I3836" s="80"/>
    </row>
    <row r="3837" spans="1:9">
      <c r="A3837" s="78"/>
      <c r="B3837" s="79"/>
      <c r="C3837" s="79"/>
      <c r="D3837" s="79"/>
      <c r="E3837" s="79"/>
      <c r="F3837" s="79"/>
      <c r="G3837" s="79"/>
      <c r="H3837" s="79"/>
      <c r="I3837" s="80"/>
    </row>
    <row r="3838" spans="1:9">
      <c r="A3838" s="78"/>
      <c r="B3838" s="79"/>
      <c r="C3838" s="79"/>
      <c r="D3838" s="79"/>
      <c r="E3838" s="79"/>
      <c r="F3838" s="79"/>
      <c r="G3838" s="79"/>
      <c r="H3838" s="79"/>
      <c r="I3838" s="80"/>
    </row>
    <row r="3839" spans="1:9">
      <c r="A3839" s="78"/>
      <c r="B3839" s="79"/>
      <c r="C3839" s="79"/>
      <c r="D3839" s="79"/>
      <c r="E3839" s="79"/>
      <c r="F3839" s="79"/>
      <c r="G3839" s="79"/>
      <c r="H3839" s="79"/>
      <c r="I3839" s="80"/>
    </row>
    <row r="3840" spans="1:9">
      <c r="A3840" s="78"/>
      <c r="B3840" s="79"/>
      <c r="C3840" s="79"/>
      <c r="D3840" s="79"/>
      <c r="E3840" s="79"/>
      <c r="F3840" s="79"/>
      <c r="G3840" s="79"/>
      <c r="H3840" s="79"/>
      <c r="I3840" s="80"/>
    </row>
    <row r="3841" spans="1:9">
      <c r="A3841" s="78"/>
      <c r="B3841" s="79"/>
      <c r="C3841" s="79"/>
      <c r="D3841" s="79"/>
      <c r="E3841" s="79"/>
      <c r="F3841" s="79"/>
      <c r="G3841" s="79"/>
      <c r="H3841" s="79"/>
      <c r="I3841" s="80"/>
    </row>
    <row r="3842" spans="1:9">
      <c r="A3842" s="78"/>
      <c r="B3842" s="79"/>
      <c r="C3842" s="79"/>
      <c r="D3842" s="79"/>
      <c r="E3842" s="79"/>
      <c r="F3842" s="79"/>
      <c r="G3842" s="79"/>
      <c r="H3842" s="79"/>
      <c r="I3842" s="80"/>
    </row>
    <row r="3843" spans="1:9">
      <c r="A3843" s="78"/>
      <c r="B3843" s="79"/>
      <c r="C3843" s="79"/>
      <c r="D3843" s="79"/>
      <c r="E3843" s="79"/>
      <c r="F3843" s="79"/>
      <c r="G3843" s="79"/>
      <c r="H3843" s="79"/>
      <c r="I3843" s="80"/>
    </row>
    <row r="3844" spans="1:9">
      <c r="A3844" s="78"/>
      <c r="B3844" s="79"/>
      <c r="C3844" s="79"/>
      <c r="D3844" s="79"/>
      <c r="E3844" s="79"/>
      <c r="F3844" s="79"/>
      <c r="G3844" s="79"/>
      <c r="H3844" s="79"/>
      <c r="I3844" s="80"/>
    </row>
    <row r="3845" spans="1:9">
      <c r="A3845" s="78"/>
      <c r="B3845" s="79"/>
      <c r="C3845" s="79"/>
      <c r="D3845" s="79"/>
      <c r="E3845" s="79"/>
      <c r="F3845" s="79"/>
      <c r="G3845" s="79"/>
      <c r="H3845" s="79"/>
      <c r="I3845" s="80"/>
    </row>
    <row r="3846" spans="1:9">
      <c r="A3846" s="78"/>
      <c r="B3846" s="79"/>
      <c r="C3846" s="79"/>
      <c r="D3846" s="79"/>
      <c r="E3846" s="79"/>
      <c r="F3846" s="79"/>
      <c r="G3846" s="79"/>
      <c r="H3846" s="79"/>
      <c r="I3846" s="80"/>
    </row>
    <row r="3847" spans="1:9">
      <c r="A3847" s="78"/>
      <c r="B3847" s="79"/>
      <c r="C3847" s="79"/>
      <c r="D3847" s="79"/>
      <c r="E3847" s="79"/>
      <c r="F3847" s="79"/>
      <c r="G3847" s="79"/>
      <c r="H3847" s="79"/>
      <c r="I3847" s="80"/>
    </row>
    <row r="3848" spans="1:9">
      <c r="A3848" s="78"/>
      <c r="B3848" s="79"/>
      <c r="C3848" s="79"/>
      <c r="D3848" s="79"/>
      <c r="E3848" s="79"/>
      <c r="F3848" s="79"/>
      <c r="G3848" s="79"/>
      <c r="H3848" s="79"/>
      <c r="I3848" s="80"/>
    </row>
    <row r="3849" spans="1:9">
      <c r="A3849" s="78"/>
      <c r="B3849" s="79"/>
      <c r="C3849" s="79"/>
      <c r="D3849" s="79"/>
      <c r="E3849" s="79"/>
      <c r="F3849" s="79"/>
      <c r="G3849" s="79"/>
      <c r="H3849" s="79"/>
      <c r="I3849" s="80"/>
    </row>
    <row r="3850" spans="1:9">
      <c r="A3850" s="78"/>
      <c r="B3850" s="79"/>
      <c r="C3850" s="79"/>
      <c r="D3850" s="79"/>
      <c r="E3850" s="79"/>
      <c r="F3850" s="79"/>
      <c r="G3850" s="79"/>
      <c r="H3850" s="79"/>
      <c r="I3850" s="80"/>
    </row>
    <row r="3851" spans="1:9">
      <c r="A3851" s="78"/>
      <c r="B3851" s="79"/>
      <c r="C3851" s="79"/>
      <c r="D3851" s="79"/>
      <c r="E3851" s="79"/>
      <c r="F3851" s="79"/>
      <c r="G3851" s="79"/>
      <c r="H3851" s="79"/>
      <c r="I3851" s="80"/>
    </row>
    <row r="3852" spans="1:9">
      <c r="A3852" s="78"/>
      <c r="B3852" s="79"/>
      <c r="C3852" s="79"/>
      <c r="D3852" s="79"/>
      <c r="E3852" s="79"/>
      <c r="F3852" s="79"/>
      <c r="G3852" s="79"/>
      <c r="H3852" s="79"/>
      <c r="I3852" s="80"/>
    </row>
    <row r="3853" spans="1:9">
      <c r="A3853" s="78"/>
      <c r="B3853" s="79"/>
      <c r="C3853" s="79"/>
      <c r="D3853" s="79"/>
      <c r="E3853" s="79"/>
      <c r="F3853" s="79"/>
      <c r="G3853" s="79"/>
      <c r="H3853" s="79"/>
      <c r="I3853" s="80"/>
    </row>
    <row r="3854" spans="1:9">
      <c r="A3854" s="78"/>
      <c r="B3854" s="79"/>
      <c r="C3854" s="79"/>
      <c r="D3854" s="79"/>
      <c r="E3854" s="79"/>
      <c r="F3854" s="79"/>
      <c r="G3854" s="79"/>
      <c r="H3854" s="79"/>
      <c r="I3854" s="80"/>
    </row>
    <row r="3855" spans="1:9">
      <c r="A3855" s="78"/>
      <c r="B3855" s="79"/>
      <c r="C3855" s="79"/>
      <c r="D3855" s="79"/>
      <c r="E3855" s="79"/>
      <c r="F3855" s="79"/>
      <c r="G3855" s="79"/>
      <c r="H3855" s="79"/>
      <c r="I3855" s="80"/>
    </row>
    <row r="3856" spans="1:9">
      <c r="A3856" s="78"/>
      <c r="B3856" s="79"/>
      <c r="C3856" s="79"/>
      <c r="D3856" s="79"/>
      <c r="E3856" s="79"/>
      <c r="F3856" s="79"/>
      <c r="G3856" s="79"/>
      <c r="H3856" s="79"/>
      <c r="I3856" s="80"/>
    </row>
    <row r="3857" spans="1:9">
      <c r="A3857" s="78"/>
      <c r="B3857" s="79"/>
      <c r="C3857" s="79"/>
      <c r="D3857" s="79"/>
      <c r="E3857" s="79"/>
      <c r="F3857" s="79"/>
      <c r="G3857" s="79"/>
      <c r="H3857" s="79"/>
      <c r="I3857" s="80"/>
    </row>
    <row r="3858" spans="1:9">
      <c r="A3858" s="78"/>
      <c r="B3858" s="79"/>
      <c r="C3858" s="79"/>
      <c r="D3858" s="79"/>
      <c r="E3858" s="79"/>
      <c r="F3858" s="79"/>
      <c r="G3858" s="79"/>
      <c r="H3858" s="79"/>
      <c r="I3858" s="80"/>
    </row>
    <row r="3859" spans="1:9">
      <c r="A3859" s="78"/>
      <c r="B3859" s="79"/>
      <c r="C3859" s="79"/>
      <c r="D3859" s="79"/>
      <c r="E3859" s="79"/>
      <c r="F3859" s="79"/>
      <c r="G3859" s="79"/>
      <c r="H3859" s="79"/>
      <c r="I3859" s="80"/>
    </row>
    <row r="3860" spans="1:9">
      <c r="A3860" s="78"/>
      <c r="B3860" s="79"/>
      <c r="C3860" s="79"/>
      <c r="D3860" s="79"/>
      <c r="E3860" s="79"/>
      <c r="F3860" s="79"/>
      <c r="G3860" s="79"/>
      <c r="H3860" s="79"/>
      <c r="I3860" s="80"/>
    </row>
    <row r="3861" spans="1:9">
      <c r="A3861" s="78"/>
      <c r="B3861" s="79"/>
      <c r="C3861" s="79"/>
      <c r="D3861" s="79"/>
      <c r="E3861" s="79"/>
      <c r="F3861" s="79"/>
      <c r="G3861" s="79"/>
      <c r="H3861" s="79"/>
      <c r="I3861" s="80"/>
    </row>
    <row r="3862" spans="1:9">
      <c r="A3862" s="78"/>
      <c r="B3862" s="79"/>
      <c r="C3862" s="79"/>
      <c r="D3862" s="79"/>
      <c r="E3862" s="79"/>
      <c r="F3862" s="79"/>
      <c r="G3862" s="79"/>
      <c r="H3862" s="79"/>
      <c r="I3862" s="80"/>
    </row>
    <row r="3863" spans="1:9">
      <c r="A3863" s="78"/>
      <c r="B3863" s="79"/>
      <c r="C3863" s="79"/>
      <c r="D3863" s="79"/>
      <c r="E3863" s="79"/>
      <c r="F3863" s="79"/>
      <c r="G3863" s="79"/>
      <c r="H3863" s="79"/>
      <c r="I3863" s="80"/>
    </row>
    <row r="3864" spans="1:9">
      <c r="A3864" s="78"/>
      <c r="B3864" s="79"/>
      <c r="C3864" s="79"/>
      <c r="D3864" s="79"/>
      <c r="E3864" s="79"/>
      <c r="F3864" s="79"/>
      <c r="G3864" s="79"/>
      <c r="H3864" s="79"/>
      <c r="I3864" s="80"/>
    </row>
    <row r="3865" spans="1:9">
      <c r="A3865" s="78"/>
      <c r="B3865" s="79"/>
      <c r="C3865" s="79"/>
      <c r="D3865" s="79"/>
      <c r="E3865" s="79"/>
      <c r="F3865" s="79"/>
      <c r="G3865" s="79"/>
      <c r="H3865" s="79"/>
      <c r="I3865" s="80"/>
    </row>
    <row r="3866" spans="1:9">
      <c r="A3866" s="78"/>
      <c r="B3866" s="79"/>
      <c r="C3866" s="79"/>
      <c r="D3866" s="79"/>
      <c r="E3866" s="79"/>
      <c r="F3866" s="79"/>
      <c r="G3866" s="79"/>
      <c r="H3866" s="79"/>
      <c r="I3866" s="80"/>
    </row>
    <row r="3867" spans="1:9">
      <c r="A3867" s="78"/>
      <c r="B3867" s="79"/>
      <c r="C3867" s="79"/>
      <c r="D3867" s="79"/>
      <c r="E3867" s="79"/>
      <c r="F3867" s="79"/>
      <c r="G3867" s="79"/>
      <c r="H3867" s="79"/>
      <c r="I3867" s="80"/>
    </row>
    <row r="3868" spans="1:9">
      <c r="A3868" s="78"/>
      <c r="B3868" s="79"/>
      <c r="C3868" s="79"/>
      <c r="D3868" s="79"/>
      <c r="E3868" s="79"/>
      <c r="F3868" s="79"/>
      <c r="G3868" s="79"/>
      <c r="H3868" s="79"/>
      <c r="I3868" s="80"/>
    </row>
    <row r="3869" spans="1:9">
      <c r="A3869" s="78"/>
      <c r="B3869" s="79"/>
      <c r="C3869" s="79"/>
      <c r="D3869" s="79"/>
      <c r="E3869" s="79"/>
      <c r="F3869" s="79"/>
      <c r="G3869" s="79"/>
      <c r="H3869" s="79"/>
      <c r="I3869" s="80"/>
    </row>
    <row r="3870" spans="1:9">
      <c r="A3870" s="78"/>
      <c r="B3870" s="79"/>
      <c r="C3870" s="79"/>
      <c r="D3870" s="79"/>
      <c r="E3870" s="79"/>
      <c r="F3870" s="79"/>
      <c r="G3870" s="79"/>
      <c r="H3870" s="79"/>
      <c r="I3870" s="80"/>
    </row>
    <row r="3871" spans="1:9">
      <c r="A3871" s="78"/>
      <c r="B3871" s="79"/>
      <c r="C3871" s="79"/>
      <c r="D3871" s="79"/>
      <c r="E3871" s="79"/>
      <c r="F3871" s="79"/>
      <c r="G3871" s="79"/>
      <c r="H3871" s="79"/>
      <c r="I3871" s="80"/>
    </row>
    <row r="3872" spans="1:9">
      <c r="A3872" s="78"/>
      <c r="B3872" s="79"/>
      <c r="C3872" s="79"/>
      <c r="D3872" s="79"/>
      <c r="E3872" s="79"/>
      <c r="F3872" s="79"/>
      <c r="G3872" s="79"/>
      <c r="H3872" s="79"/>
      <c r="I3872" s="80"/>
    </row>
    <row r="3873" spans="1:9">
      <c r="A3873" s="78"/>
      <c r="B3873" s="79"/>
      <c r="C3873" s="79"/>
      <c r="D3873" s="79"/>
      <c r="E3873" s="79"/>
      <c r="F3873" s="79"/>
      <c r="G3873" s="79"/>
      <c r="H3873" s="79"/>
      <c r="I3873" s="80"/>
    </row>
    <row r="3874" spans="1:9">
      <c r="A3874" s="78"/>
      <c r="B3874" s="79"/>
      <c r="C3874" s="79"/>
      <c r="D3874" s="79"/>
      <c r="E3874" s="79"/>
      <c r="F3874" s="79"/>
      <c r="G3874" s="79"/>
      <c r="H3874" s="79"/>
      <c r="I3874" s="80"/>
    </row>
    <row r="3875" spans="1:9">
      <c r="A3875" s="78"/>
      <c r="B3875" s="79"/>
      <c r="C3875" s="79"/>
      <c r="D3875" s="79"/>
      <c r="E3875" s="79"/>
      <c r="F3875" s="79"/>
      <c r="G3875" s="79"/>
      <c r="H3875" s="79"/>
      <c r="I3875" s="80"/>
    </row>
    <row r="3876" spans="1:9">
      <c r="A3876" s="78"/>
      <c r="B3876" s="79"/>
      <c r="C3876" s="79"/>
      <c r="D3876" s="79"/>
      <c r="E3876" s="79"/>
      <c r="F3876" s="79"/>
      <c r="G3876" s="79"/>
      <c r="H3876" s="79"/>
      <c r="I3876" s="80"/>
    </row>
    <row r="3877" spans="1:9">
      <c r="A3877" s="78"/>
      <c r="B3877" s="79"/>
      <c r="C3877" s="79"/>
      <c r="D3877" s="79"/>
      <c r="E3877" s="79"/>
      <c r="F3877" s="79"/>
      <c r="G3877" s="79"/>
      <c r="H3877" s="79"/>
      <c r="I3877" s="80"/>
    </row>
    <row r="3878" spans="1:9">
      <c r="A3878" s="78"/>
      <c r="B3878" s="79"/>
      <c r="C3878" s="79"/>
      <c r="D3878" s="79"/>
      <c r="E3878" s="79"/>
      <c r="F3878" s="79"/>
      <c r="G3878" s="79"/>
      <c r="H3878" s="79"/>
      <c r="I3878" s="80"/>
    </row>
    <row r="3879" spans="1:9">
      <c r="A3879" s="78"/>
      <c r="B3879" s="79"/>
      <c r="C3879" s="79"/>
      <c r="D3879" s="79"/>
      <c r="E3879" s="79"/>
      <c r="F3879" s="79"/>
      <c r="G3879" s="79"/>
      <c r="H3879" s="79"/>
      <c r="I3879" s="80"/>
    </row>
    <row r="3880" spans="1:9">
      <c r="A3880" s="78"/>
      <c r="B3880" s="79"/>
      <c r="C3880" s="79"/>
      <c r="D3880" s="79"/>
      <c r="E3880" s="79"/>
      <c r="F3880" s="79"/>
      <c r="G3880" s="79"/>
      <c r="H3880" s="79"/>
      <c r="I3880" s="80"/>
    </row>
    <row r="3881" spans="1:9">
      <c r="A3881" s="78"/>
      <c r="B3881" s="79"/>
      <c r="C3881" s="79"/>
      <c r="D3881" s="79"/>
      <c r="E3881" s="79"/>
      <c r="F3881" s="79"/>
      <c r="G3881" s="79"/>
      <c r="H3881" s="79"/>
      <c r="I3881" s="80"/>
    </row>
    <row r="3882" spans="1:9">
      <c r="A3882" s="78"/>
      <c r="B3882" s="79"/>
      <c r="C3882" s="79"/>
      <c r="D3882" s="79"/>
      <c r="E3882" s="79"/>
      <c r="F3882" s="79"/>
      <c r="G3882" s="79"/>
      <c r="H3882" s="79"/>
      <c r="I3882" s="80"/>
    </row>
    <row r="3883" spans="1:9">
      <c r="A3883" s="78"/>
      <c r="B3883" s="79"/>
      <c r="C3883" s="79"/>
      <c r="D3883" s="79"/>
      <c r="E3883" s="79"/>
      <c r="F3883" s="79"/>
      <c r="G3883" s="79"/>
      <c r="H3883" s="79"/>
      <c r="I3883" s="80"/>
    </row>
    <row r="3884" spans="1:9">
      <c r="A3884" s="78"/>
      <c r="B3884" s="79"/>
      <c r="C3884" s="79"/>
      <c r="D3884" s="79"/>
      <c r="E3884" s="79"/>
      <c r="F3884" s="79"/>
      <c r="G3884" s="79"/>
      <c r="H3884" s="79"/>
      <c r="I3884" s="80"/>
    </row>
    <row r="3885" spans="1:9">
      <c r="A3885" s="78"/>
      <c r="B3885" s="79"/>
      <c r="C3885" s="79"/>
      <c r="D3885" s="79"/>
      <c r="E3885" s="79"/>
      <c r="F3885" s="79"/>
      <c r="G3885" s="79"/>
      <c r="H3885" s="79"/>
      <c r="I3885" s="80"/>
    </row>
    <row r="3886" spans="1:9">
      <c r="A3886" s="78"/>
      <c r="B3886" s="79"/>
      <c r="C3886" s="79"/>
      <c r="D3886" s="79"/>
      <c r="E3886" s="79"/>
      <c r="F3886" s="79"/>
      <c r="G3886" s="79"/>
      <c r="H3886" s="79"/>
      <c r="I3886" s="80"/>
    </row>
    <row r="3887" spans="1:9">
      <c r="A3887" s="78"/>
      <c r="B3887" s="79"/>
      <c r="C3887" s="79"/>
      <c r="D3887" s="79"/>
      <c r="E3887" s="79"/>
      <c r="F3887" s="79"/>
      <c r="G3887" s="79"/>
      <c r="H3887" s="79"/>
      <c r="I3887" s="80"/>
    </row>
    <row r="3888" spans="1:9">
      <c r="A3888" s="78"/>
      <c r="B3888" s="79"/>
      <c r="C3888" s="79"/>
      <c r="D3888" s="79"/>
      <c r="E3888" s="79"/>
      <c r="F3888" s="79"/>
      <c r="G3888" s="79"/>
      <c r="H3888" s="79"/>
      <c r="I3888" s="80"/>
    </row>
    <row r="3889" spans="1:9">
      <c r="A3889" s="78"/>
      <c r="B3889" s="79"/>
      <c r="C3889" s="79"/>
      <c r="D3889" s="79"/>
      <c r="E3889" s="79"/>
      <c r="F3889" s="79"/>
      <c r="G3889" s="79"/>
      <c r="H3889" s="79"/>
      <c r="I3889" s="80"/>
    </row>
    <row r="3890" spans="1:9">
      <c r="A3890" s="78"/>
      <c r="B3890" s="79"/>
      <c r="C3890" s="79"/>
      <c r="D3890" s="79"/>
      <c r="E3890" s="79"/>
      <c r="F3890" s="79"/>
      <c r="G3890" s="79"/>
      <c r="H3890" s="79"/>
      <c r="I3890" s="80"/>
    </row>
    <row r="3891" spans="1:9">
      <c r="A3891" s="78"/>
      <c r="B3891" s="79"/>
      <c r="C3891" s="79"/>
      <c r="D3891" s="79"/>
      <c r="E3891" s="79"/>
      <c r="F3891" s="79"/>
      <c r="G3891" s="79"/>
      <c r="H3891" s="79"/>
      <c r="I3891" s="80"/>
    </row>
    <row r="3892" spans="1:9">
      <c r="A3892" s="78"/>
      <c r="B3892" s="79"/>
      <c r="C3892" s="79"/>
      <c r="D3892" s="79"/>
      <c r="E3892" s="79"/>
      <c r="F3892" s="79"/>
      <c r="G3892" s="79"/>
      <c r="H3892" s="79"/>
      <c r="I3892" s="80"/>
    </row>
    <row r="3893" spans="1:9">
      <c r="A3893" s="78"/>
      <c r="B3893" s="79"/>
      <c r="C3893" s="79"/>
      <c r="D3893" s="79"/>
      <c r="E3893" s="79"/>
      <c r="F3893" s="79"/>
      <c r="G3893" s="79"/>
      <c r="H3893" s="79"/>
      <c r="I3893" s="80"/>
    </row>
    <row r="3894" spans="1:9">
      <c r="A3894" s="78"/>
      <c r="B3894" s="79"/>
      <c r="C3894" s="79"/>
      <c r="D3894" s="79"/>
      <c r="E3894" s="79"/>
      <c r="F3894" s="79"/>
      <c r="G3894" s="79"/>
      <c r="H3894" s="79"/>
      <c r="I3894" s="80"/>
    </row>
    <row r="3895" spans="1:9">
      <c r="A3895" s="78"/>
      <c r="B3895" s="79"/>
      <c r="C3895" s="79"/>
      <c r="D3895" s="79"/>
      <c r="E3895" s="79"/>
      <c r="F3895" s="79"/>
      <c r="G3895" s="79"/>
      <c r="H3895" s="79"/>
      <c r="I3895" s="80"/>
    </row>
    <row r="3896" spans="1:9">
      <c r="A3896" s="78"/>
      <c r="B3896" s="79"/>
      <c r="C3896" s="79"/>
      <c r="D3896" s="79"/>
      <c r="E3896" s="79"/>
      <c r="F3896" s="79"/>
      <c r="G3896" s="79"/>
      <c r="H3896" s="79"/>
      <c r="I3896" s="80"/>
    </row>
    <row r="3897" spans="1:9">
      <c r="A3897" s="78"/>
      <c r="B3897" s="79"/>
      <c r="C3897" s="79"/>
      <c r="D3897" s="79"/>
      <c r="E3897" s="79"/>
      <c r="F3897" s="79"/>
      <c r="G3897" s="79"/>
      <c r="H3897" s="79"/>
      <c r="I3897" s="80"/>
    </row>
    <row r="3898" spans="1:9">
      <c r="A3898" s="78"/>
      <c r="B3898" s="79"/>
      <c r="C3898" s="79"/>
      <c r="D3898" s="79"/>
      <c r="E3898" s="79"/>
      <c r="F3898" s="79"/>
      <c r="G3898" s="79"/>
      <c r="H3898" s="79"/>
      <c r="I3898" s="80"/>
    </row>
    <row r="3899" spans="1:9">
      <c r="A3899" s="78"/>
      <c r="B3899" s="79"/>
      <c r="C3899" s="79"/>
      <c r="D3899" s="79"/>
      <c r="E3899" s="79"/>
      <c r="F3899" s="79"/>
      <c r="G3899" s="79"/>
      <c r="H3899" s="79"/>
      <c r="I3899" s="80"/>
    </row>
    <row r="3900" spans="1:9">
      <c r="A3900" s="78"/>
      <c r="B3900" s="79"/>
      <c r="C3900" s="79"/>
      <c r="D3900" s="79"/>
      <c r="E3900" s="79"/>
      <c r="F3900" s="79"/>
      <c r="G3900" s="79"/>
      <c r="H3900" s="79"/>
      <c r="I3900" s="80"/>
    </row>
    <row r="3901" spans="1:9">
      <c r="A3901" s="78"/>
      <c r="B3901" s="79"/>
      <c r="C3901" s="79"/>
      <c r="D3901" s="79"/>
      <c r="E3901" s="79"/>
      <c r="F3901" s="79"/>
      <c r="G3901" s="79"/>
      <c r="H3901" s="79"/>
      <c r="I3901" s="80"/>
    </row>
    <row r="3902" spans="1:9">
      <c r="A3902" s="78"/>
      <c r="B3902" s="79"/>
      <c r="C3902" s="79"/>
      <c r="D3902" s="79"/>
      <c r="E3902" s="79"/>
      <c r="F3902" s="79"/>
      <c r="G3902" s="79"/>
      <c r="H3902" s="79"/>
      <c r="I3902" s="80"/>
    </row>
    <row r="3903" spans="1:9">
      <c r="A3903" s="78"/>
      <c r="B3903" s="79"/>
      <c r="C3903" s="79"/>
      <c r="D3903" s="79"/>
      <c r="E3903" s="79"/>
      <c r="F3903" s="79"/>
      <c r="G3903" s="79"/>
      <c r="H3903" s="79"/>
      <c r="I3903" s="80"/>
    </row>
    <row r="3904" spans="1:9">
      <c r="A3904" s="78"/>
      <c r="B3904" s="79"/>
      <c r="C3904" s="79"/>
      <c r="D3904" s="79"/>
      <c r="E3904" s="79"/>
      <c r="F3904" s="79"/>
      <c r="G3904" s="79"/>
      <c r="H3904" s="79"/>
      <c r="I3904" s="80"/>
    </row>
    <row r="3905" spans="1:9">
      <c r="A3905" s="78"/>
      <c r="B3905" s="79"/>
      <c r="C3905" s="79"/>
      <c r="D3905" s="79"/>
      <c r="E3905" s="79"/>
      <c r="F3905" s="79"/>
      <c r="G3905" s="79"/>
      <c r="H3905" s="79"/>
      <c r="I3905" s="80"/>
    </row>
    <row r="3906" spans="1:9">
      <c r="A3906" s="78"/>
      <c r="B3906" s="79"/>
      <c r="C3906" s="79"/>
      <c r="D3906" s="79"/>
      <c r="E3906" s="79"/>
      <c r="F3906" s="79"/>
      <c r="G3906" s="79"/>
      <c r="H3906" s="79"/>
      <c r="I3906" s="80"/>
    </row>
    <row r="3907" spans="1:9">
      <c r="A3907" s="78"/>
      <c r="B3907" s="79"/>
      <c r="C3907" s="79"/>
      <c r="D3907" s="79"/>
      <c r="E3907" s="79"/>
      <c r="F3907" s="79"/>
      <c r="G3907" s="79"/>
      <c r="H3907" s="79"/>
      <c r="I3907" s="80"/>
    </row>
    <row r="3908" spans="1:9">
      <c r="A3908" s="78"/>
      <c r="B3908" s="79"/>
      <c r="C3908" s="79"/>
      <c r="D3908" s="79"/>
      <c r="E3908" s="79"/>
      <c r="F3908" s="79"/>
      <c r="G3908" s="79"/>
      <c r="H3908" s="79"/>
      <c r="I3908" s="80"/>
    </row>
    <row r="3909" spans="1:9">
      <c r="A3909" s="78"/>
      <c r="B3909" s="79"/>
      <c r="C3909" s="79"/>
      <c r="D3909" s="79"/>
      <c r="E3909" s="79"/>
      <c r="F3909" s="79"/>
      <c r="G3909" s="79"/>
      <c r="H3909" s="79"/>
      <c r="I3909" s="80"/>
    </row>
    <row r="3910" spans="1:9">
      <c r="A3910" s="78"/>
      <c r="B3910" s="79"/>
      <c r="C3910" s="79"/>
      <c r="D3910" s="79"/>
      <c r="E3910" s="79"/>
      <c r="F3910" s="79"/>
      <c r="G3910" s="79"/>
      <c r="H3910" s="79"/>
      <c r="I3910" s="80"/>
    </row>
    <row r="3911" spans="1:9">
      <c r="A3911" s="78"/>
      <c r="B3911" s="79"/>
      <c r="C3911" s="79"/>
      <c r="D3911" s="79"/>
      <c r="E3911" s="79"/>
      <c r="F3911" s="79"/>
      <c r="G3911" s="79"/>
      <c r="H3911" s="79"/>
      <c r="I3911" s="80"/>
    </row>
    <row r="3912" spans="1:9">
      <c r="A3912" s="78"/>
      <c r="B3912" s="79"/>
      <c r="C3912" s="79"/>
      <c r="D3912" s="79"/>
      <c r="E3912" s="79"/>
      <c r="F3912" s="79"/>
      <c r="G3912" s="79"/>
      <c r="H3912" s="79"/>
      <c r="I3912" s="80"/>
    </row>
    <row r="3913" spans="1:9">
      <c r="A3913" s="78"/>
      <c r="B3913" s="79"/>
      <c r="C3913" s="79"/>
      <c r="D3913" s="79"/>
      <c r="E3913" s="79"/>
      <c r="F3913" s="79"/>
      <c r="G3913" s="79"/>
      <c r="H3913" s="79"/>
      <c r="I3913" s="80"/>
    </row>
    <row r="3914" spans="1:9">
      <c r="A3914" s="78"/>
      <c r="B3914" s="79"/>
      <c r="C3914" s="79"/>
      <c r="D3914" s="79"/>
      <c r="E3914" s="79"/>
      <c r="F3914" s="79"/>
      <c r="G3914" s="79"/>
      <c r="H3914" s="79"/>
      <c r="I3914" s="80"/>
    </row>
    <row r="3915" spans="1:9">
      <c r="A3915" s="78"/>
      <c r="B3915" s="79"/>
      <c r="C3915" s="79"/>
      <c r="D3915" s="79"/>
      <c r="E3915" s="79"/>
      <c r="F3915" s="79"/>
      <c r="G3915" s="79"/>
      <c r="H3915" s="79"/>
      <c r="I3915" s="80"/>
    </row>
    <row r="3916" spans="1:9">
      <c r="A3916" s="78"/>
      <c r="B3916" s="79"/>
      <c r="C3916" s="79"/>
      <c r="D3916" s="79"/>
      <c r="E3916" s="79"/>
      <c r="F3916" s="79"/>
      <c r="G3916" s="79"/>
      <c r="H3916" s="79"/>
      <c r="I3916" s="80"/>
    </row>
    <row r="3917" spans="1:9">
      <c r="A3917" s="78"/>
      <c r="B3917" s="79"/>
      <c r="C3917" s="79"/>
      <c r="D3917" s="79"/>
      <c r="E3917" s="79"/>
      <c r="F3917" s="79"/>
      <c r="G3917" s="79"/>
      <c r="H3917" s="79"/>
      <c r="I3917" s="80"/>
    </row>
    <row r="3918" spans="1:9">
      <c r="A3918" s="78"/>
      <c r="B3918" s="79"/>
      <c r="C3918" s="79"/>
      <c r="D3918" s="79"/>
      <c r="E3918" s="79"/>
      <c r="F3918" s="79"/>
      <c r="G3918" s="79"/>
      <c r="H3918" s="79"/>
      <c r="I3918" s="80"/>
    </row>
    <row r="3919" spans="1:9">
      <c r="A3919" s="78"/>
      <c r="B3919" s="79"/>
      <c r="C3919" s="79"/>
      <c r="D3919" s="79"/>
      <c r="E3919" s="79"/>
      <c r="F3919" s="79"/>
      <c r="G3919" s="79"/>
      <c r="H3919" s="79"/>
      <c r="I3919" s="80"/>
    </row>
    <row r="3920" spans="1:9">
      <c r="A3920" s="78"/>
      <c r="B3920" s="79"/>
      <c r="C3920" s="79"/>
      <c r="D3920" s="79"/>
      <c r="E3920" s="79"/>
      <c r="F3920" s="79"/>
      <c r="G3920" s="79"/>
      <c r="H3920" s="79"/>
      <c r="I3920" s="80"/>
    </row>
    <row r="3921" spans="1:9">
      <c r="A3921" s="78"/>
      <c r="B3921" s="79"/>
      <c r="C3921" s="79"/>
      <c r="D3921" s="79"/>
      <c r="E3921" s="79"/>
      <c r="F3921" s="79"/>
      <c r="G3921" s="79"/>
      <c r="H3921" s="79"/>
      <c r="I3921" s="80"/>
    </row>
    <row r="3922" spans="1:9">
      <c r="A3922" s="78"/>
      <c r="B3922" s="79"/>
      <c r="C3922" s="79"/>
      <c r="D3922" s="79"/>
      <c r="E3922" s="79"/>
      <c r="F3922" s="79"/>
      <c r="G3922" s="79"/>
      <c r="H3922" s="79"/>
      <c r="I3922" s="80"/>
    </row>
    <row r="3923" spans="1:9">
      <c r="A3923" s="78"/>
      <c r="B3923" s="79"/>
      <c r="C3923" s="79"/>
      <c r="D3923" s="79"/>
      <c r="E3923" s="79"/>
      <c r="F3923" s="79"/>
      <c r="G3923" s="79"/>
      <c r="H3923" s="79"/>
      <c r="I3923" s="80"/>
    </row>
    <row r="3924" spans="1:9">
      <c r="A3924" s="78"/>
      <c r="B3924" s="79"/>
      <c r="C3924" s="79"/>
      <c r="D3924" s="79"/>
      <c r="E3924" s="79"/>
      <c r="F3924" s="79"/>
      <c r="G3924" s="79"/>
      <c r="H3924" s="79"/>
      <c r="I3924" s="80"/>
    </row>
    <row r="3925" spans="1:9">
      <c r="A3925" s="78"/>
      <c r="B3925" s="79"/>
      <c r="C3925" s="79"/>
      <c r="D3925" s="79"/>
      <c r="E3925" s="79"/>
      <c r="F3925" s="79"/>
      <c r="G3925" s="79"/>
      <c r="H3925" s="79"/>
      <c r="I3925" s="80"/>
    </row>
    <row r="3926" spans="1:9">
      <c r="A3926" s="78"/>
      <c r="B3926" s="79"/>
      <c r="C3926" s="79"/>
      <c r="D3926" s="79"/>
      <c r="E3926" s="79"/>
      <c r="F3926" s="79"/>
      <c r="G3926" s="79"/>
      <c r="H3926" s="79"/>
      <c r="I3926" s="80"/>
    </row>
    <row r="3927" spans="1:9">
      <c r="A3927" s="78"/>
      <c r="B3927" s="79"/>
      <c r="C3927" s="79"/>
      <c r="D3927" s="79"/>
      <c r="E3927" s="79"/>
      <c r="F3927" s="79"/>
      <c r="G3927" s="79"/>
      <c r="H3927" s="79"/>
      <c r="I3927" s="80"/>
    </row>
    <row r="3928" spans="1:9">
      <c r="A3928" s="78"/>
      <c r="B3928" s="79"/>
      <c r="C3928" s="79"/>
      <c r="D3928" s="79"/>
      <c r="E3928" s="79"/>
      <c r="F3928" s="79"/>
      <c r="G3928" s="79"/>
      <c r="H3928" s="79"/>
      <c r="I3928" s="80"/>
    </row>
    <row r="3929" spans="1:9">
      <c r="A3929" s="78"/>
      <c r="B3929" s="79"/>
      <c r="C3929" s="79"/>
      <c r="D3929" s="79"/>
      <c r="E3929" s="79"/>
      <c r="F3929" s="79"/>
      <c r="G3929" s="79"/>
      <c r="H3929" s="79"/>
      <c r="I3929" s="80"/>
    </row>
    <row r="3930" spans="1:9">
      <c r="A3930" s="78"/>
      <c r="B3930" s="79"/>
      <c r="C3930" s="79"/>
      <c r="D3930" s="79"/>
      <c r="E3930" s="79"/>
      <c r="F3930" s="79"/>
      <c r="G3930" s="79"/>
      <c r="H3930" s="79"/>
      <c r="I3930" s="80"/>
    </row>
    <row r="3931" spans="1:9">
      <c r="A3931" s="78"/>
      <c r="B3931" s="79"/>
      <c r="C3931" s="79"/>
      <c r="D3931" s="79"/>
      <c r="E3931" s="79"/>
      <c r="F3931" s="79"/>
      <c r="G3931" s="79"/>
      <c r="H3931" s="79"/>
      <c r="I3931" s="80"/>
    </row>
    <row r="3932" spans="1:9">
      <c r="A3932" s="78"/>
      <c r="B3932" s="79"/>
      <c r="C3932" s="79"/>
      <c r="D3932" s="79"/>
      <c r="E3932" s="79"/>
      <c r="F3932" s="79"/>
      <c r="G3932" s="79"/>
      <c r="H3932" s="79"/>
      <c r="I3932" s="80"/>
    </row>
    <row r="3933" spans="1:9">
      <c r="A3933" s="78"/>
      <c r="B3933" s="79"/>
      <c r="C3933" s="79"/>
      <c r="D3933" s="79"/>
      <c r="E3933" s="79"/>
      <c r="F3933" s="79"/>
      <c r="G3933" s="79"/>
      <c r="H3933" s="79"/>
      <c r="I3933" s="80"/>
    </row>
    <row r="3934" spans="1:9">
      <c r="A3934" s="78"/>
      <c r="B3934" s="79"/>
      <c r="C3934" s="79"/>
      <c r="D3934" s="79"/>
      <c r="E3934" s="79"/>
      <c r="F3934" s="79"/>
      <c r="G3934" s="79"/>
      <c r="H3934" s="79"/>
      <c r="I3934" s="80"/>
    </row>
    <row r="3935" spans="1:9">
      <c r="A3935" s="78"/>
      <c r="B3935" s="79"/>
      <c r="C3935" s="79"/>
      <c r="D3935" s="79"/>
      <c r="E3935" s="79"/>
      <c r="F3935" s="79"/>
      <c r="G3935" s="79"/>
      <c r="H3935" s="79"/>
      <c r="I3935" s="80"/>
    </row>
    <row r="3936" spans="1:9">
      <c r="A3936" s="78"/>
      <c r="B3936" s="79"/>
      <c r="C3936" s="79"/>
      <c r="D3936" s="79"/>
      <c r="E3936" s="79"/>
      <c r="F3936" s="79"/>
      <c r="G3936" s="79"/>
      <c r="H3936" s="79"/>
      <c r="I3936" s="80"/>
    </row>
    <row r="3937" spans="1:9">
      <c r="A3937" s="78"/>
      <c r="B3937" s="79"/>
      <c r="C3937" s="79"/>
      <c r="D3937" s="79"/>
      <c r="E3937" s="79"/>
      <c r="F3937" s="79"/>
      <c r="G3937" s="79"/>
      <c r="H3937" s="79"/>
      <c r="I3937" s="80"/>
    </row>
    <row r="3938" spans="1:9">
      <c r="A3938" s="78"/>
      <c r="B3938" s="79"/>
      <c r="C3938" s="79"/>
      <c r="D3938" s="79"/>
      <c r="E3938" s="79"/>
      <c r="F3938" s="79"/>
      <c r="G3938" s="79"/>
      <c r="H3938" s="79"/>
      <c r="I3938" s="80"/>
    </row>
    <row r="3939" spans="1:9">
      <c r="A3939" s="78"/>
      <c r="B3939" s="79"/>
      <c r="C3939" s="79"/>
      <c r="D3939" s="79"/>
      <c r="E3939" s="79"/>
      <c r="F3939" s="79"/>
      <c r="G3939" s="79"/>
      <c r="H3939" s="79"/>
      <c r="I3939" s="80"/>
    </row>
    <row r="3940" spans="1:9">
      <c r="A3940" s="78"/>
      <c r="B3940" s="79"/>
      <c r="C3940" s="79"/>
      <c r="D3940" s="79"/>
      <c r="E3940" s="79"/>
      <c r="F3940" s="79"/>
      <c r="G3940" s="79"/>
      <c r="H3940" s="79"/>
      <c r="I3940" s="80"/>
    </row>
    <row r="3941" spans="1:9">
      <c r="A3941" s="78"/>
      <c r="B3941" s="79"/>
      <c r="C3941" s="79"/>
      <c r="D3941" s="79"/>
      <c r="E3941" s="79"/>
      <c r="F3941" s="79"/>
      <c r="G3941" s="79"/>
      <c r="H3941" s="79"/>
      <c r="I3941" s="80"/>
    </row>
    <row r="3942" spans="1:9">
      <c r="A3942" s="78"/>
      <c r="B3942" s="79"/>
      <c r="C3942" s="79"/>
      <c r="D3942" s="79"/>
      <c r="E3942" s="79"/>
      <c r="F3942" s="79"/>
      <c r="G3942" s="79"/>
      <c r="H3942" s="79"/>
      <c r="I3942" s="80"/>
    </row>
    <row r="3943" spans="1:9">
      <c r="A3943" s="78"/>
      <c r="B3943" s="79"/>
      <c r="C3943" s="79"/>
      <c r="D3943" s="79"/>
      <c r="E3943" s="79"/>
      <c r="F3943" s="79"/>
      <c r="G3943" s="79"/>
      <c r="H3943" s="79"/>
      <c r="I3943" s="80"/>
    </row>
    <row r="3944" spans="1:9">
      <c r="A3944" s="78"/>
      <c r="B3944" s="79"/>
      <c r="C3944" s="79"/>
      <c r="D3944" s="79"/>
      <c r="E3944" s="79"/>
      <c r="F3944" s="79"/>
      <c r="G3944" s="79"/>
      <c r="H3944" s="79"/>
      <c r="I3944" s="80"/>
    </row>
    <row r="3945" spans="1:9">
      <c r="A3945" s="78"/>
      <c r="B3945" s="79"/>
      <c r="C3945" s="79"/>
      <c r="D3945" s="79"/>
      <c r="E3945" s="79"/>
      <c r="F3945" s="79"/>
      <c r="G3945" s="79"/>
      <c r="H3945" s="79"/>
      <c r="I3945" s="80"/>
    </row>
    <row r="3946" spans="1:9">
      <c r="A3946" s="78"/>
      <c r="B3946" s="79"/>
      <c r="C3946" s="79"/>
      <c r="D3946" s="79"/>
      <c r="E3946" s="79"/>
      <c r="F3946" s="79"/>
      <c r="G3946" s="79"/>
      <c r="H3946" s="79"/>
      <c r="I3946" s="80"/>
    </row>
    <row r="3947" spans="1:9">
      <c r="A3947" s="78"/>
      <c r="B3947" s="79"/>
      <c r="C3947" s="79"/>
      <c r="D3947" s="79"/>
      <c r="E3947" s="79"/>
      <c r="F3947" s="79"/>
      <c r="G3947" s="79"/>
      <c r="H3947" s="79"/>
      <c r="I3947" s="80"/>
    </row>
    <row r="3948" spans="1:9">
      <c r="A3948" s="78"/>
      <c r="B3948" s="79"/>
      <c r="C3948" s="79"/>
      <c r="D3948" s="79"/>
      <c r="E3948" s="79"/>
      <c r="F3948" s="79"/>
      <c r="G3948" s="79"/>
      <c r="H3948" s="79"/>
      <c r="I3948" s="80"/>
    </row>
    <row r="3949" spans="1:9">
      <c r="A3949" s="78"/>
      <c r="B3949" s="79"/>
      <c r="C3949" s="79"/>
      <c r="D3949" s="79"/>
      <c r="E3949" s="79"/>
      <c r="F3949" s="79"/>
      <c r="G3949" s="79"/>
      <c r="H3949" s="79"/>
      <c r="I3949" s="80"/>
    </row>
    <row r="3950" spans="1:9">
      <c r="A3950" s="78"/>
      <c r="B3950" s="79"/>
      <c r="C3950" s="79"/>
      <c r="D3950" s="79"/>
      <c r="E3950" s="79"/>
      <c r="F3950" s="79"/>
      <c r="G3950" s="79"/>
      <c r="H3950" s="79"/>
      <c r="I3950" s="80"/>
    </row>
    <row r="3951" spans="1:9">
      <c r="A3951" s="78"/>
      <c r="B3951" s="79"/>
      <c r="C3951" s="79"/>
      <c r="D3951" s="79"/>
      <c r="E3951" s="79"/>
      <c r="F3951" s="79"/>
      <c r="G3951" s="79"/>
      <c r="H3951" s="79"/>
      <c r="I3951" s="80"/>
    </row>
    <row r="3952" spans="1:9">
      <c r="A3952" s="78"/>
      <c r="B3952" s="79"/>
      <c r="C3952" s="79"/>
      <c r="D3952" s="79"/>
      <c r="E3952" s="79"/>
      <c r="F3952" s="79"/>
      <c r="G3952" s="79"/>
      <c r="H3952" s="79"/>
      <c r="I3952" s="80"/>
    </row>
    <row r="3953" spans="1:9">
      <c r="A3953" s="78"/>
      <c r="B3953" s="79"/>
      <c r="C3953" s="79"/>
      <c r="D3953" s="79"/>
      <c r="E3953" s="79"/>
      <c r="F3953" s="79"/>
      <c r="G3953" s="79"/>
      <c r="H3953" s="79"/>
      <c r="I3953" s="80"/>
    </row>
    <row r="3954" spans="1:9">
      <c r="A3954" s="78"/>
      <c r="B3954" s="79"/>
      <c r="C3954" s="79"/>
      <c r="D3954" s="79"/>
      <c r="E3954" s="79"/>
      <c r="F3954" s="79"/>
      <c r="G3954" s="79"/>
      <c r="H3954" s="79"/>
      <c r="I3954" s="80"/>
    </row>
    <row r="3955" spans="1:9">
      <c r="A3955" s="78"/>
      <c r="B3955" s="79"/>
      <c r="C3955" s="79"/>
      <c r="D3955" s="79"/>
      <c r="E3955" s="79"/>
      <c r="F3955" s="79"/>
      <c r="G3955" s="79"/>
      <c r="H3955" s="79"/>
      <c r="I3955" s="80"/>
    </row>
    <row r="3956" spans="1:9">
      <c r="A3956" s="78"/>
      <c r="B3956" s="79"/>
      <c r="C3956" s="79"/>
      <c r="D3956" s="79"/>
      <c r="E3956" s="79"/>
      <c r="F3956" s="79"/>
      <c r="G3956" s="79"/>
      <c r="H3956" s="79"/>
      <c r="I3956" s="80"/>
    </row>
    <row r="3957" spans="1:9">
      <c r="A3957" s="78"/>
      <c r="B3957" s="79"/>
      <c r="C3957" s="79"/>
      <c r="D3957" s="79"/>
      <c r="E3957" s="79"/>
      <c r="F3957" s="79"/>
      <c r="G3957" s="79"/>
      <c r="H3957" s="79"/>
      <c r="I3957" s="80"/>
    </row>
    <row r="3958" spans="1:9">
      <c r="A3958" s="78"/>
      <c r="B3958" s="79"/>
      <c r="C3958" s="79"/>
      <c r="D3958" s="79"/>
      <c r="E3958" s="79"/>
      <c r="F3958" s="79"/>
      <c r="G3958" s="79"/>
      <c r="H3958" s="79"/>
      <c r="I3958" s="80"/>
    </row>
    <row r="3959" spans="1:9">
      <c r="A3959" s="78"/>
      <c r="B3959" s="79"/>
      <c r="C3959" s="79"/>
      <c r="D3959" s="79"/>
      <c r="E3959" s="79"/>
      <c r="F3959" s="79"/>
      <c r="G3959" s="79"/>
      <c r="H3959" s="79"/>
      <c r="I3959" s="80"/>
    </row>
    <row r="3960" spans="1:9">
      <c r="A3960" s="78"/>
      <c r="B3960" s="79"/>
      <c r="C3960" s="79"/>
      <c r="D3960" s="79"/>
      <c r="E3960" s="79"/>
      <c r="F3960" s="79"/>
      <c r="G3960" s="79"/>
      <c r="H3960" s="79"/>
      <c r="I3960" s="80"/>
    </row>
    <row r="3961" spans="1:9">
      <c r="A3961" s="78"/>
      <c r="B3961" s="79"/>
      <c r="C3961" s="79"/>
      <c r="D3961" s="79"/>
      <c r="E3961" s="79"/>
      <c r="F3961" s="79"/>
      <c r="G3961" s="79"/>
      <c r="H3961" s="79"/>
      <c r="I3961" s="80"/>
    </row>
    <row r="3962" spans="1:9">
      <c r="A3962" s="78"/>
      <c r="B3962" s="79"/>
      <c r="C3962" s="79"/>
      <c r="D3962" s="79"/>
      <c r="E3962" s="79"/>
      <c r="F3962" s="79"/>
      <c r="G3962" s="79"/>
      <c r="H3962" s="79"/>
      <c r="I3962" s="80"/>
    </row>
    <row r="3963" spans="1:9">
      <c r="A3963" s="78"/>
      <c r="B3963" s="79"/>
      <c r="C3963" s="79"/>
      <c r="D3963" s="79"/>
      <c r="E3963" s="79"/>
      <c r="F3963" s="79"/>
      <c r="G3963" s="79"/>
      <c r="H3963" s="79"/>
      <c r="I3963" s="80"/>
    </row>
    <row r="3964" spans="1:9">
      <c r="A3964" s="78"/>
      <c r="B3964" s="79"/>
      <c r="C3964" s="79"/>
      <c r="D3964" s="79"/>
      <c r="E3964" s="79"/>
      <c r="F3964" s="79"/>
      <c r="G3964" s="79"/>
      <c r="H3964" s="79"/>
      <c r="I3964" s="80"/>
    </row>
    <row r="3965" spans="1:9">
      <c r="A3965" s="78"/>
      <c r="B3965" s="79"/>
      <c r="C3965" s="79"/>
      <c r="D3965" s="79"/>
      <c r="E3965" s="79"/>
      <c r="F3965" s="79"/>
      <c r="G3965" s="79"/>
      <c r="H3965" s="79"/>
      <c r="I3965" s="80"/>
    </row>
    <row r="3966" spans="1:9">
      <c r="A3966" s="78"/>
      <c r="B3966" s="79"/>
      <c r="C3966" s="79"/>
      <c r="D3966" s="79"/>
      <c r="E3966" s="79"/>
      <c r="F3966" s="79"/>
      <c r="G3966" s="79"/>
      <c r="H3966" s="79"/>
      <c r="I3966" s="80"/>
    </row>
    <row r="3967" spans="1:9">
      <c r="A3967" s="78"/>
      <c r="B3967" s="79"/>
      <c r="C3967" s="79"/>
      <c r="D3967" s="79"/>
      <c r="E3967" s="79"/>
      <c r="F3967" s="79"/>
      <c r="G3967" s="79"/>
      <c r="H3967" s="79"/>
      <c r="I3967" s="80"/>
    </row>
    <row r="3968" spans="1:9">
      <c r="A3968" s="78"/>
      <c r="B3968" s="79"/>
      <c r="C3968" s="79"/>
      <c r="D3968" s="79"/>
      <c r="E3968" s="79"/>
      <c r="F3968" s="79"/>
      <c r="G3968" s="79"/>
      <c r="H3968" s="79"/>
      <c r="I3968" s="80"/>
    </row>
    <row r="3969" spans="1:9">
      <c r="A3969" s="78"/>
      <c r="B3969" s="79"/>
      <c r="C3969" s="79"/>
      <c r="D3969" s="79"/>
      <c r="E3969" s="79"/>
      <c r="F3969" s="79"/>
      <c r="G3969" s="79"/>
      <c r="H3969" s="79"/>
      <c r="I3969" s="80"/>
    </row>
    <row r="3970" spans="1:9">
      <c r="A3970" s="78"/>
      <c r="B3970" s="79"/>
      <c r="C3970" s="79"/>
      <c r="D3970" s="79"/>
      <c r="E3970" s="79"/>
      <c r="F3970" s="79"/>
      <c r="G3970" s="79"/>
      <c r="H3970" s="79"/>
      <c r="I3970" s="80"/>
    </row>
    <row r="3971" spans="1:9">
      <c r="A3971" s="78"/>
      <c r="B3971" s="79"/>
      <c r="C3971" s="79"/>
      <c r="D3971" s="79"/>
      <c r="E3971" s="79"/>
      <c r="F3971" s="79"/>
      <c r="G3971" s="79"/>
      <c r="H3971" s="79"/>
      <c r="I3971" s="80"/>
    </row>
    <row r="3972" spans="1:9">
      <c r="A3972" s="78"/>
      <c r="B3972" s="79"/>
      <c r="C3972" s="79"/>
      <c r="D3972" s="79"/>
      <c r="E3972" s="79"/>
      <c r="F3972" s="79"/>
      <c r="G3972" s="79"/>
      <c r="H3972" s="79"/>
      <c r="I3972" s="80"/>
    </row>
    <row r="3973" spans="1:9">
      <c r="A3973" s="78"/>
      <c r="B3973" s="79"/>
      <c r="C3973" s="79"/>
      <c r="D3973" s="79"/>
      <c r="E3973" s="79"/>
      <c r="F3973" s="79"/>
      <c r="G3973" s="79"/>
      <c r="H3973" s="79"/>
      <c r="I3973" s="80"/>
    </row>
    <row r="3974" spans="1:9">
      <c r="A3974" s="78"/>
      <c r="B3974" s="79"/>
      <c r="C3974" s="79"/>
      <c r="D3974" s="79"/>
      <c r="E3974" s="79"/>
      <c r="F3974" s="79"/>
      <c r="G3974" s="79"/>
      <c r="H3974" s="79"/>
      <c r="I3974" s="80"/>
    </row>
    <row r="3975" spans="1:9">
      <c r="A3975" s="78"/>
      <c r="B3975" s="79"/>
      <c r="C3975" s="79"/>
      <c r="D3975" s="79"/>
      <c r="E3975" s="79"/>
      <c r="F3975" s="79"/>
      <c r="G3975" s="79"/>
      <c r="H3975" s="79"/>
      <c r="I3975" s="80"/>
    </row>
    <row r="3976" spans="1:9">
      <c r="A3976" s="78"/>
      <c r="B3976" s="79"/>
      <c r="C3976" s="79"/>
      <c r="D3976" s="79"/>
      <c r="E3976" s="79"/>
      <c r="F3976" s="79"/>
      <c r="G3976" s="79"/>
      <c r="H3976" s="79"/>
      <c r="I3976" s="80"/>
    </row>
    <row r="3977" spans="1:9">
      <c r="A3977" s="78"/>
      <c r="B3977" s="79"/>
      <c r="C3977" s="79"/>
      <c r="D3977" s="79"/>
      <c r="E3977" s="79"/>
      <c r="F3977" s="79"/>
      <c r="G3977" s="79"/>
      <c r="H3977" s="79"/>
      <c r="I3977" s="80"/>
    </row>
    <row r="3978" spans="1:9">
      <c r="A3978" s="78"/>
      <c r="B3978" s="79"/>
      <c r="C3978" s="79"/>
      <c r="D3978" s="79"/>
      <c r="E3978" s="79"/>
      <c r="F3978" s="79"/>
      <c r="G3978" s="79"/>
      <c r="H3978" s="79"/>
      <c r="I3978" s="80"/>
    </row>
    <row r="3979" spans="1:9">
      <c r="A3979" s="78"/>
      <c r="B3979" s="79"/>
      <c r="C3979" s="79"/>
      <c r="D3979" s="79"/>
      <c r="E3979" s="79"/>
      <c r="F3979" s="79"/>
      <c r="G3979" s="79"/>
      <c r="H3979" s="79"/>
      <c r="I3979" s="80"/>
    </row>
    <row r="3980" spans="1:9">
      <c r="A3980" s="78"/>
      <c r="B3980" s="79"/>
      <c r="C3980" s="79"/>
      <c r="D3980" s="79"/>
      <c r="E3980" s="79"/>
      <c r="F3980" s="79"/>
      <c r="G3980" s="79"/>
      <c r="H3980" s="79"/>
      <c r="I3980" s="80"/>
    </row>
    <row r="3981" spans="1:9">
      <c r="A3981" s="78"/>
      <c r="B3981" s="79"/>
      <c r="C3981" s="79"/>
      <c r="D3981" s="79"/>
      <c r="E3981" s="79"/>
      <c r="F3981" s="79"/>
      <c r="G3981" s="79"/>
      <c r="H3981" s="79"/>
      <c r="I3981" s="80"/>
    </row>
    <row r="3982" spans="1:9">
      <c r="A3982" s="78"/>
      <c r="B3982" s="79"/>
      <c r="C3982" s="79"/>
      <c r="D3982" s="79"/>
      <c r="E3982" s="79"/>
      <c r="F3982" s="79"/>
      <c r="G3982" s="79"/>
      <c r="H3982" s="79"/>
      <c r="I3982" s="80"/>
    </row>
    <row r="3983" spans="1:9">
      <c r="A3983" s="78"/>
      <c r="B3983" s="79"/>
      <c r="C3983" s="79"/>
      <c r="D3983" s="79"/>
      <c r="E3983" s="79"/>
      <c r="F3983" s="79"/>
      <c r="G3983" s="79"/>
      <c r="H3983" s="79"/>
      <c r="I3983" s="80"/>
    </row>
    <row r="3984" spans="1:9">
      <c r="A3984" s="78"/>
      <c r="B3984" s="79"/>
      <c r="C3984" s="79"/>
      <c r="D3984" s="79"/>
      <c r="E3984" s="79"/>
      <c r="F3984" s="79"/>
      <c r="G3984" s="79"/>
      <c r="H3984" s="79"/>
      <c r="I3984" s="80"/>
    </row>
    <row r="3985" spans="1:9">
      <c r="A3985" s="78"/>
      <c r="B3985" s="79"/>
      <c r="C3985" s="79"/>
      <c r="D3985" s="79"/>
      <c r="E3985" s="79"/>
      <c r="F3985" s="79"/>
      <c r="G3985" s="79"/>
      <c r="H3985" s="79"/>
      <c r="I3985" s="80"/>
    </row>
    <row r="3986" spans="1:9">
      <c r="A3986" s="78"/>
      <c r="B3986" s="79"/>
      <c r="C3986" s="79"/>
      <c r="D3986" s="79"/>
      <c r="E3986" s="79"/>
      <c r="F3986" s="79"/>
      <c r="G3986" s="79"/>
      <c r="H3986" s="79"/>
      <c r="I3986" s="80"/>
    </row>
    <row r="3987" spans="1:9">
      <c r="A3987" s="78"/>
      <c r="B3987" s="79"/>
      <c r="C3987" s="79"/>
      <c r="D3987" s="79"/>
      <c r="E3987" s="79"/>
      <c r="F3987" s="79"/>
      <c r="G3987" s="79"/>
      <c r="H3987" s="79"/>
      <c r="I3987" s="80"/>
    </row>
    <row r="3988" spans="1:9">
      <c r="A3988" s="78"/>
      <c r="B3988" s="79"/>
      <c r="C3988" s="79"/>
      <c r="D3988" s="79"/>
      <c r="E3988" s="79"/>
      <c r="F3988" s="79"/>
      <c r="G3988" s="79"/>
      <c r="H3988" s="79"/>
      <c r="I3988" s="80"/>
    </row>
    <row r="3989" spans="1:9">
      <c r="A3989" s="78"/>
      <c r="B3989" s="79"/>
      <c r="C3989" s="79"/>
      <c r="D3989" s="79"/>
      <c r="E3989" s="79"/>
      <c r="F3989" s="79"/>
      <c r="G3989" s="79"/>
      <c r="H3989" s="79"/>
      <c r="I3989" s="80"/>
    </row>
    <row r="3990" spans="1:9">
      <c r="A3990" s="78"/>
      <c r="B3990" s="79"/>
      <c r="C3990" s="79"/>
      <c r="D3990" s="79"/>
      <c r="E3990" s="79"/>
      <c r="F3990" s="79"/>
      <c r="G3990" s="79"/>
      <c r="H3990" s="79"/>
      <c r="I3990" s="80"/>
    </row>
    <row r="3991" spans="1:9">
      <c r="A3991" s="78"/>
      <c r="B3991" s="79"/>
      <c r="C3991" s="79"/>
      <c r="D3991" s="79"/>
      <c r="E3991" s="79"/>
      <c r="F3991" s="79"/>
      <c r="G3991" s="79"/>
      <c r="H3991" s="79"/>
      <c r="I3991" s="80"/>
    </row>
    <row r="3992" spans="1:9">
      <c r="A3992" s="78"/>
      <c r="B3992" s="79"/>
      <c r="C3992" s="79"/>
      <c r="D3992" s="79"/>
      <c r="E3992" s="79"/>
      <c r="F3992" s="79"/>
      <c r="G3992" s="79"/>
      <c r="H3992" s="79"/>
      <c r="I3992" s="80"/>
    </row>
    <row r="3993" spans="1:9">
      <c r="A3993" s="78"/>
      <c r="B3993" s="79"/>
      <c r="C3993" s="79"/>
      <c r="D3993" s="79"/>
      <c r="E3993" s="79"/>
      <c r="F3993" s="79"/>
      <c r="G3993" s="79"/>
      <c r="H3993" s="79"/>
      <c r="I3993" s="80"/>
    </row>
    <row r="3994" spans="1:9">
      <c r="A3994" s="78"/>
      <c r="B3994" s="79"/>
      <c r="C3994" s="79"/>
      <c r="D3994" s="79"/>
      <c r="E3994" s="79"/>
      <c r="F3994" s="79"/>
      <c r="G3994" s="79"/>
      <c r="H3994" s="79"/>
      <c r="I3994" s="80"/>
    </row>
    <row r="3995" spans="1:9">
      <c r="A3995" s="78"/>
      <c r="B3995" s="79"/>
      <c r="C3995" s="79"/>
      <c r="D3995" s="79"/>
      <c r="E3995" s="79"/>
      <c r="F3995" s="79"/>
      <c r="G3995" s="79"/>
      <c r="H3995" s="79"/>
      <c r="I3995" s="80"/>
    </row>
    <row r="3996" spans="1:9">
      <c r="A3996" s="78"/>
      <c r="B3996" s="79"/>
      <c r="C3996" s="79"/>
      <c r="D3996" s="79"/>
      <c r="E3996" s="79"/>
      <c r="F3996" s="79"/>
      <c r="G3996" s="79"/>
      <c r="H3996" s="79"/>
      <c r="I3996" s="80"/>
    </row>
    <row r="3997" spans="1:9">
      <c r="A3997" s="78"/>
      <c r="B3997" s="79"/>
      <c r="C3997" s="79"/>
      <c r="D3997" s="79"/>
      <c r="E3997" s="79"/>
      <c r="F3997" s="79"/>
      <c r="G3997" s="79"/>
      <c r="H3997" s="79"/>
      <c r="I3997" s="80"/>
    </row>
    <row r="3998" spans="1:9">
      <c r="A3998" s="78"/>
      <c r="B3998" s="79"/>
      <c r="C3998" s="79"/>
      <c r="D3998" s="79"/>
      <c r="E3998" s="79"/>
      <c r="F3998" s="79"/>
      <c r="G3998" s="79"/>
      <c r="H3998" s="79"/>
      <c r="I3998" s="80"/>
    </row>
    <row r="3999" spans="1:9">
      <c r="A3999" s="78"/>
      <c r="B3999" s="79"/>
      <c r="C3999" s="79"/>
      <c r="D3999" s="79"/>
      <c r="E3999" s="79"/>
      <c r="F3999" s="79"/>
      <c r="G3999" s="79"/>
      <c r="H3999" s="79"/>
      <c r="I3999" s="80"/>
    </row>
    <row r="4000" spans="1:9">
      <c r="A4000" s="78"/>
      <c r="B4000" s="79"/>
      <c r="C4000" s="79"/>
      <c r="D4000" s="79"/>
      <c r="E4000" s="79"/>
      <c r="F4000" s="79"/>
      <c r="G4000" s="79"/>
      <c r="H4000" s="79"/>
      <c r="I4000" s="80"/>
    </row>
    <row r="4001" spans="1:9">
      <c r="A4001" s="78"/>
      <c r="B4001" s="79"/>
      <c r="C4001" s="79"/>
      <c r="D4001" s="79"/>
      <c r="E4001" s="79"/>
      <c r="F4001" s="79"/>
      <c r="G4001" s="79"/>
      <c r="H4001" s="79"/>
      <c r="I4001" s="80"/>
    </row>
    <row r="4002" spans="1:9">
      <c r="A4002" s="78"/>
      <c r="B4002" s="79"/>
      <c r="C4002" s="79"/>
      <c r="D4002" s="79"/>
      <c r="E4002" s="79"/>
      <c r="F4002" s="79"/>
      <c r="G4002" s="79"/>
      <c r="H4002" s="79"/>
      <c r="I4002" s="80"/>
    </row>
    <row r="4003" spans="1:9">
      <c r="A4003" s="78"/>
      <c r="B4003" s="79"/>
      <c r="C4003" s="79"/>
      <c r="D4003" s="79"/>
      <c r="E4003" s="79"/>
      <c r="F4003" s="79"/>
      <c r="G4003" s="79"/>
      <c r="H4003" s="79"/>
      <c r="I4003" s="80"/>
    </row>
    <row r="4004" spans="1:9">
      <c r="A4004" s="78"/>
      <c r="B4004" s="79"/>
      <c r="C4004" s="79"/>
      <c r="D4004" s="79"/>
      <c r="E4004" s="79"/>
      <c r="F4004" s="79"/>
      <c r="G4004" s="79"/>
      <c r="H4004" s="79"/>
      <c r="I4004" s="80"/>
    </row>
    <row r="4005" spans="1:9">
      <c r="A4005" s="78"/>
      <c r="B4005" s="79"/>
      <c r="C4005" s="79"/>
      <c r="D4005" s="79"/>
      <c r="E4005" s="79"/>
      <c r="F4005" s="79"/>
      <c r="G4005" s="79"/>
      <c r="H4005" s="79"/>
      <c r="I4005" s="80"/>
    </row>
    <row r="4006" spans="1:9">
      <c r="A4006" s="78"/>
      <c r="B4006" s="79"/>
      <c r="C4006" s="79"/>
      <c r="D4006" s="79"/>
      <c r="E4006" s="79"/>
      <c r="F4006" s="79"/>
      <c r="G4006" s="79"/>
      <c r="H4006" s="79"/>
      <c r="I4006" s="80"/>
    </row>
    <row r="4007" spans="1:9">
      <c r="A4007" s="78"/>
      <c r="B4007" s="79"/>
      <c r="C4007" s="79"/>
      <c r="D4007" s="79"/>
      <c r="E4007" s="79"/>
      <c r="F4007" s="79"/>
      <c r="G4007" s="79"/>
      <c r="H4007" s="79"/>
      <c r="I4007" s="80"/>
    </row>
    <row r="4008" spans="1:9">
      <c r="A4008" s="78"/>
      <c r="B4008" s="79"/>
      <c r="C4008" s="79"/>
      <c r="D4008" s="79"/>
      <c r="E4008" s="79"/>
      <c r="F4008" s="79"/>
      <c r="G4008" s="79"/>
      <c r="H4008" s="79"/>
      <c r="I4008" s="80"/>
    </row>
    <row r="4009" spans="1:9">
      <c r="A4009" s="78"/>
      <c r="B4009" s="79"/>
      <c r="C4009" s="79"/>
      <c r="D4009" s="79"/>
      <c r="E4009" s="79"/>
      <c r="F4009" s="79"/>
      <c r="G4009" s="79"/>
      <c r="H4009" s="79"/>
      <c r="I4009" s="80"/>
    </row>
    <row r="4010" spans="1:9">
      <c r="A4010" s="78"/>
      <c r="B4010" s="79"/>
      <c r="C4010" s="79"/>
      <c r="D4010" s="79"/>
      <c r="E4010" s="79"/>
      <c r="F4010" s="79"/>
      <c r="G4010" s="79"/>
      <c r="H4010" s="79"/>
      <c r="I4010" s="80"/>
    </row>
    <row r="4011" spans="1:9">
      <c r="A4011" s="78"/>
      <c r="B4011" s="79"/>
      <c r="C4011" s="79"/>
      <c r="D4011" s="79"/>
      <c r="E4011" s="79"/>
      <c r="F4011" s="79"/>
      <c r="G4011" s="79"/>
      <c r="H4011" s="79"/>
      <c r="I4011" s="80"/>
    </row>
    <row r="4012" spans="1:9">
      <c r="A4012" s="78"/>
      <c r="B4012" s="79"/>
      <c r="C4012" s="79"/>
      <c r="D4012" s="79"/>
      <c r="E4012" s="79"/>
      <c r="F4012" s="79"/>
      <c r="G4012" s="79"/>
      <c r="H4012" s="79"/>
      <c r="I4012" s="80"/>
    </row>
    <row r="4013" spans="1:9">
      <c r="A4013" s="78"/>
      <c r="B4013" s="79"/>
      <c r="C4013" s="79"/>
      <c r="D4013" s="79"/>
      <c r="E4013" s="79"/>
      <c r="F4013" s="79"/>
      <c r="G4013" s="79"/>
      <c r="H4013" s="79"/>
      <c r="I4013" s="80"/>
    </row>
    <row r="4014" spans="1:9">
      <c r="A4014" s="78"/>
      <c r="B4014" s="79"/>
      <c r="C4014" s="79"/>
      <c r="D4014" s="79"/>
      <c r="E4014" s="79"/>
      <c r="F4014" s="79"/>
      <c r="G4014" s="79"/>
      <c r="H4014" s="79"/>
      <c r="I4014" s="80"/>
    </row>
    <row r="4015" spans="1:9">
      <c r="A4015" s="78"/>
      <c r="B4015" s="79"/>
      <c r="C4015" s="79"/>
      <c r="D4015" s="79"/>
      <c r="E4015" s="79"/>
      <c r="F4015" s="79"/>
      <c r="G4015" s="79"/>
      <c r="H4015" s="79"/>
      <c r="I4015" s="80"/>
    </row>
    <row r="4016" spans="1:9">
      <c r="A4016" s="78"/>
      <c r="B4016" s="79"/>
      <c r="C4016" s="79"/>
      <c r="D4016" s="79"/>
      <c r="E4016" s="79"/>
      <c r="F4016" s="79"/>
      <c r="G4016" s="79"/>
      <c r="H4016" s="79"/>
      <c r="I4016" s="80"/>
    </row>
    <row r="4017" spans="1:9">
      <c r="A4017" s="78"/>
      <c r="B4017" s="79"/>
      <c r="C4017" s="79"/>
      <c r="D4017" s="79"/>
      <c r="E4017" s="79"/>
      <c r="F4017" s="79"/>
      <c r="G4017" s="79"/>
      <c r="H4017" s="79"/>
      <c r="I4017" s="80"/>
    </row>
    <row r="4018" spans="1:9">
      <c r="A4018" s="78"/>
      <c r="B4018" s="79"/>
      <c r="C4018" s="79"/>
      <c r="D4018" s="79"/>
      <c r="E4018" s="79"/>
      <c r="F4018" s="79"/>
      <c r="G4018" s="79"/>
      <c r="H4018" s="79"/>
      <c r="I4018" s="80"/>
    </row>
    <row r="4019" spans="1:9">
      <c r="A4019" s="78"/>
      <c r="B4019" s="79"/>
      <c r="C4019" s="79"/>
      <c r="D4019" s="79"/>
      <c r="E4019" s="79"/>
      <c r="F4019" s="79"/>
      <c r="G4019" s="79"/>
      <c r="H4019" s="79"/>
      <c r="I4019" s="80"/>
    </row>
    <row r="4020" spans="1:9">
      <c r="A4020" s="78"/>
      <c r="B4020" s="79"/>
      <c r="C4020" s="79"/>
      <c r="D4020" s="79"/>
      <c r="E4020" s="79"/>
      <c r="F4020" s="79"/>
      <c r="G4020" s="79"/>
      <c r="H4020" s="79"/>
      <c r="I4020" s="80"/>
    </row>
    <row r="4021" spans="1:9">
      <c r="A4021" s="78"/>
      <c r="B4021" s="79"/>
      <c r="C4021" s="79"/>
      <c r="D4021" s="79"/>
      <c r="E4021" s="79"/>
      <c r="F4021" s="79"/>
      <c r="G4021" s="79"/>
      <c r="H4021" s="79"/>
      <c r="I4021" s="80"/>
    </row>
    <row r="4022" spans="1:9">
      <c r="A4022" s="78"/>
      <c r="B4022" s="79"/>
      <c r="C4022" s="79"/>
      <c r="D4022" s="79"/>
      <c r="E4022" s="79"/>
      <c r="F4022" s="79"/>
      <c r="G4022" s="79"/>
      <c r="H4022" s="79"/>
      <c r="I4022" s="80"/>
    </row>
    <row r="4023" spans="1:9">
      <c r="A4023" s="78"/>
      <c r="B4023" s="79"/>
      <c r="C4023" s="79"/>
      <c r="D4023" s="79"/>
      <c r="E4023" s="79"/>
      <c r="F4023" s="79"/>
      <c r="G4023" s="79"/>
      <c r="H4023" s="79"/>
      <c r="I4023" s="80"/>
    </row>
    <row r="4024" spans="1:9">
      <c r="A4024" s="78"/>
      <c r="B4024" s="79"/>
      <c r="C4024" s="79"/>
      <c r="D4024" s="79"/>
      <c r="E4024" s="79"/>
      <c r="F4024" s="79"/>
      <c r="G4024" s="79"/>
      <c r="H4024" s="79"/>
      <c r="I4024" s="80"/>
    </row>
    <row r="4025" spans="1:9">
      <c r="A4025" s="78"/>
      <c r="B4025" s="79"/>
      <c r="C4025" s="79"/>
      <c r="D4025" s="79"/>
      <c r="E4025" s="79"/>
      <c r="F4025" s="79"/>
      <c r="G4025" s="79"/>
      <c r="H4025" s="79"/>
      <c r="I4025" s="80"/>
    </row>
    <row r="4026" spans="1:9">
      <c r="A4026" s="78"/>
      <c r="B4026" s="79"/>
      <c r="C4026" s="79"/>
      <c r="D4026" s="79"/>
      <c r="E4026" s="79"/>
      <c r="F4026" s="79"/>
      <c r="G4026" s="79"/>
      <c r="H4026" s="79"/>
      <c r="I4026" s="80"/>
    </row>
    <row r="4027" spans="1:9">
      <c r="A4027" s="78"/>
      <c r="B4027" s="79"/>
      <c r="C4027" s="79"/>
      <c r="D4027" s="79"/>
      <c r="E4027" s="79"/>
      <c r="F4027" s="79"/>
      <c r="G4027" s="79"/>
      <c r="H4027" s="79"/>
      <c r="I4027" s="80"/>
    </row>
    <row r="4028" spans="1:9">
      <c r="A4028" s="78"/>
      <c r="B4028" s="79"/>
      <c r="C4028" s="79"/>
      <c r="D4028" s="79"/>
      <c r="E4028" s="79"/>
      <c r="F4028" s="79"/>
      <c r="G4028" s="79"/>
      <c r="H4028" s="79"/>
      <c r="I4028" s="80"/>
    </row>
    <row r="4029" spans="1:9">
      <c r="A4029" s="78"/>
      <c r="B4029" s="79"/>
      <c r="C4029" s="79"/>
      <c r="D4029" s="79"/>
      <c r="E4029" s="79"/>
      <c r="F4029" s="79"/>
      <c r="G4029" s="79"/>
      <c r="H4029" s="79"/>
      <c r="I4029" s="80"/>
    </row>
    <row r="4030" spans="1:9">
      <c r="A4030" s="78"/>
      <c r="B4030" s="79"/>
      <c r="C4030" s="79"/>
      <c r="D4030" s="79"/>
      <c r="E4030" s="79"/>
      <c r="F4030" s="79"/>
      <c r="G4030" s="79"/>
      <c r="H4030" s="79"/>
      <c r="I4030" s="80"/>
    </row>
    <row r="4031" spans="1:9">
      <c r="A4031" s="78"/>
      <c r="B4031" s="79"/>
      <c r="C4031" s="79"/>
      <c r="D4031" s="79"/>
      <c r="E4031" s="79"/>
      <c r="F4031" s="79"/>
      <c r="G4031" s="79"/>
      <c r="H4031" s="79"/>
      <c r="I4031" s="80"/>
    </row>
    <row r="4032" spans="1:9">
      <c r="A4032" s="78"/>
      <c r="B4032" s="79"/>
      <c r="C4032" s="79"/>
      <c r="D4032" s="79"/>
      <c r="E4032" s="79"/>
      <c r="F4032" s="79"/>
      <c r="G4032" s="79"/>
      <c r="H4032" s="79"/>
      <c r="I4032" s="80"/>
    </row>
    <row r="4033" spans="1:9">
      <c r="A4033" s="78"/>
      <c r="B4033" s="79"/>
      <c r="C4033" s="79"/>
      <c r="D4033" s="79"/>
      <c r="E4033" s="79"/>
      <c r="F4033" s="79"/>
      <c r="G4033" s="79"/>
      <c r="H4033" s="79"/>
      <c r="I4033" s="80"/>
    </row>
    <row r="4034" spans="1:9">
      <c r="A4034" s="78"/>
      <c r="B4034" s="79"/>
      <c r="C4034" s="79"/>
      <c r="D4034" s="79"/>
      <c r="E4034" s="79"/>
      <c r="F4034" s="79"/>
      <c r="G4034" s="79"/>
      <c r="H4034" s="79"/>
      <c r="I4034" s="80"/>
    </row>
    <row r="4035" spans="1:9">
      <c r="A4035" s="78"/>
      <c r="B4035" s="79"/>
      <c r="C4035" s="79"/>
      <c r="D4035" s="79"/>
      <c r="E4035" s="79"/>
      <c r="F4035" s="79"/>
      <c r="G4035" s="79"/>
      <c r="H4035" s="79"/>
      <c r="I4035" s="80"/>
    </row>
    <row r="4036" spans="1:9">
      <c r="A4036" s="78"/>
      <c r="B4036" s="79"/>
      <c r="C4036" s="79"/>
      <c r="D4036" s="79"/>
      <c r="E4036" s="79"/>
      <c r="F4036" s="79"/>
      <c r="G4036" s="79"/>
      <c r="H4036" s="79"/>
      <c r="I4036" s="80"/>
    </row>
    <row r="4037" spans="1:9">
      <c r="A4037" s="78"/>
      <c r="B4037" s="79"/>
      <c r="C4037" s="79"/>
      <c r="D4037" s="79"/>
      <c r="E4037" s="79"/>
      <c r="F4037" s="79"/>
      <c r="G4037" s="79"/>
      <c r="H4037" s="79"/>
      <c r="I4037" s="80"/>
    </row>
    <row r="4038" spans="1:9">
      <c r="A4038" s="78"/>
      <c r="B4038" s="79"/>
      <c r="C4038" s="79"/>
      <c r="D4038" s="79"/>
      <c r="E4038" s="79"/>
      <c r="F4038" s="79"/>
      <c r="G4038" s="79"/>
      <c r="H4038" s="79"/>
      <c r="I4038" s="80"/>
    </row>
    <row r="4039" spans="1:9">
      <c r="A4039" s="78"/>
      <c r="B4039" s="79"/>
      <c r="C4039" s="79"/>
      <c r="D4039" s="79"/>
      <c r="E4039" s="79"/>
      <c r="F4039" s="79"/>
      <c r="G4039" s="79"/>
      <c r="H4039" s="79"/>
      <c r="I4039" s="80"/>
    </row>
    <row r="4040" spans="1:9">
      <c r="A4040" s="78"/>
      <c r="B4040" s="79"/>
      <c r="C4040" s="79"/>
      <c r="D4040" s="79"/>
      <c r="E4040" s="79"/>
      <c r="F4040" s="79"/>
      <c r="G4040" s="79"/>
      <c r="H4040" s="79"/>
      <c r="I4040" s="80"/>
    </row>
    <row r="4041" spans="1:9">
      <c r="A4041" s="78"/>
      <c r="B4041" s="79"/>
      <c r="C4041" s="79"/>
      <c r="D4041" s="79"/>
      <c r="E4041" s="79"/>
      <c r="F4041" s="79"/>
      <c r="G4041" s="79"/>
      <c r="H4041" s="79"/>
      <c r="I4041" s="80"/>
    </row>
    <row r="4042" spans="1:9">
      <c r="A4042" s="78"/>
      <c r="B4042" s="79"/>
      <c r="C4042" s="79"/>
      <c r="D4042" s="79"/>
      <c r="E4042" s="79"/>
      <c r="F4042" s="79"/>
      <c r="G4042" s="79"/>
      <c r="H4042" s="79"/>
      <c r="I4042" s="80"/>
    </row>
    <row r="4043" spans="1:9">
      <c r="A4043" s="78"/>
      <c r="B4043" s="79"/>
      <c r="C4043" s="79"/>
      <c r="D4043" s="79"/>
      <c r="E4043" s="79"/>
      <c r="F4043" s="79"/>
      <c r="G4043" s="79"/>
      <c r="H4043" s="79"/>
      <c r="I4043" s="80"/>
    </row>
    <row r="4044" spans="1:9">
      <c r="A4044" s="78"/>
      <c r="B4044" s="79"/>
      <c r="C4044" s="79"/>
      <c r="D4044" s="79"/>
      <c r="E4044" s="79"/>
      <c r="F4044" s="79"/>
      <c r="G4044" s="79"/>
      <c r="H4044" s="79"/>
      <c r="I4044" s="80"/>
    </row>
    <row r="4045" spans="1:9">
      <c r="A4045" s="78"/>
      <c r="B4045" s="79"/>
      <c r="C4045" s="79"/>
      <c r="D4045" s="79"/>
      <c r="E4045" s="79"/>
      <c r="F4045" s="79"/>
      <c r="G4045" s="79"/>
      <c r="H4045" s="79"/>
      <c r="I4045" s="80"/>
    </row>
    <row r="4046" spans="1:9">
      <c r="A4046" s="78"/>
      <c r="B4046" s="79"/>
      <c r="C4046" s="79"/>
      <c r="D4046" s="79"/>
      <c r="E4046" s="79"/>
      <c r="F4046" s="79"/>
      <c r="G4046" s="79"/>
      <c r="H4046" s="79"/>
      <c r="I4046" s="80"/>
    </row>
    <row r="4047" spans="1:9">
      <c r="A4047" s="78"/>
      <c r="B4047" s="79"/>
      <c r="C4047" s="79"/>
      <c r="D4047" s="79"/>
      <c r="E4047" s="79"/>
      <c r="F4047" s="79"/>
      <c r="G4047" s="79"/>
      <c r="H4047" s="79"/>
      <c r="I4047" s="80"/>
    </row>
    <row r="4048" spans="1:9">
      <c r="A4048" s="78"/>
      <c r="B4048" s="79"/>
      <c r="C4048" s="79"/>
      <c r="D4048" s="79"/>
      <c r="E4048" s="79"/>
      <c r="F4048" s="79"/>
      <c r="G4048" s="79"/>
      <c r="H4048" s="79"/>
      <c r="I4048" s="80"/>
    </row>
    <row r="4049" spans="1:9">
      <c r="A4049" s="78"/>
      <c r="B4049" s="79"/>
      <c r="C4049" s="79"/>
      <c r="D4049" s="79"/>
      <c r="E4049" s="79"/>
      <c r="F4049" s="79"/>
      <c r="G4049" s="79"/>
      <c r="H4049" s="79"/>
      <c r="I4049" s="80"/>
    </row>
    <row r="4050" spans="1:9">
      <c r="A4050" s="78"/>
      <c r="B4050" s="79"/>
      <c r="C4050" s="79"/>
      <c r="D4050" s="79"/>
      <c r="E4050" s="79"/>
      <c r="F4050" s="79"/>
      <c r="G4050" s="79"/>
      <c r="H4050" s="79"/>
      <c r="I4050" s="80"/>
    </row>
    <row r="4051" spans="1:9">
      <c r="A4051" s="78"/>
      <c r="B4051" s="79"/>
      <c r="C4051" s="79"/>
      <c r="D4051" s="79"/>
      <c r="E4051" s="79"/>
      <c r="F4051" s="79"/>
      <c r="G4051" s="79"/>
      <c r="H4051" s="79"/>
      <c r="I4051" s="80"/>
    </row>
    <row r="4052" spans="1:9">
      <c r="A4052" s="78"/>
      <c r="B4052" s="79"/>
      <c r="C4052" s="79"/>
      <c r="D4052" s="79"/>
      <c r="E4052" s="79"/>
      <c r="F4052" s="79"/>
      <c r="G4052" s="79"/>
      <c r="H4052" s="79"/>
      <c r="I4052" s="80"/>
    </row>
    <row r="4053" spans="1:9">
      <c r="A4053" s="78"/>
      <c r="B4053" s="79"/>
      <c r="C4053" s="79"/>
      <c r="D4053" s="79"/>
      <c r="E4053" s="79"/>
      <c r="F4053" s="79"/>
      <c r="G4053" s="79"/>
      <c r="H4053" s="79"/>
      <c r="I4053" s="80"/>
    </row>
    <row r="4054" spans="1:9">
      <c r="A4054" s="78"/>
      <c r="B4054" s="79"/>
      <c r="C4054" s="79"/>
      <c r="D4054" s="79"/>
      <c r="E4054" s="79"/>
      <c r="F4054" s="79"/>
      <c r="G4054" s="79"/>
      <c r="H4054" s="79"/>
      <c r="I4054" s="80"/>
    </row>
    <row r="4055" spans="1:9">
      <c r="A4055" s="78"/>
      <c r="B4055" s="79"/>
      <c r="C4055" s="79"/>
      <c r="D4055" s="79"/>
      <c r="E4055" s="79"/>
      <c r="F4055" s="79"/>
      <c r="G4055" s="79"/>
      <c r="H4055" s="79"/>
      <c r="I4055" s="80"/>
    </row>
    <row r="4056" spans="1:9">
      <c r="A4056" s="78"/>
      <c r="B4056" s="79"/>
      <c r="C4056" s="79"/>
      <c r="D4056" s="79"/>
      <c r="E4056" s="79"/>
      <c r="F4056" s="79"/>
      <c r="G4056" s="79"/>
      <c r="H4056" s="79"/>
      <c r="I4056" s="80"/>
    </row>
    <row r="4057" spans="1:9">
      <c r="A4057" s="78"/>
      <c r="B4057" s="79"/>
      <c r="C4057" s="79"/>
      <c r="D4057" s="79"/>
      <c r="E4057" s="79"/>
      <c r="F4057" s="79"/>
      <c r="G4057" s="79"/>
      <c r="H4057" s="79"/>
      <c r="I4057" s="80"/>
    </row>
    <row r="4058" spans="1:9">
      <c r="A4058" s="78"/>
      <c r="B4058" s="79"/>
      <c r="C4058" s="79"/>
      <c r="D4058" s="79"/>
      <c r="E4058" s="79"/>
      <c r="F4058" s="79"/>
      <c r="G4058" s="79"/>
      <c r="H4058" s="79"/>
      <c r="I4058" s="80"/>
    </row>
    <row r="4059" spans="1:9">
      <c r="A4059" s="78"/>
      <c r="B4059" s="79"/>
      <c r="C4059" s="79"/>
      <c r="D4059" s="79"/>
      <c r="E4059" s="79"/>
      <c r="F4059" s="79"/>
      <c r="G4059" s="79"/>
      <c r="H4059" s="79"/>
      <c r="I4059" s="80"/>
    </row>
    <row r="4060" spans="1:9">
      <c r="A4060" s="78"/>
      <c r="B4060" s="79"/>
      <c r="C4060" s="79"/>
      <c r="D4060" s="79"/>
      <c r="E4060" s="79"/>
      <c r="F4060" s="79"/>
      <c r="G4060" s="79"/>
      <c r="H4060" s="79"/>
      <c r="I4060" s="80"/>
    </row>
    <row r="4061" spans="1:9">
      <c r="A4061" s="78"/>
      <c r="B4061" s="79"/>
      <c r="C4061" s="79"/>
      <c r="D4061" s="79"/>
      <c r="E4061" s="79"/>
      <c r="F4061" s="79"/>
      <c r="G4061" s="79"/>
      <c r="H4061" s="79"/>
      <c r="I4061" s="80"/>
    </row>
    <row r="4062" spans="1:9">
      <c r="A4062" s="78"/>
      <c r="B4062" s="79"/>
      <c r="C4062" s="79"/>
      <c r="D4062" s="79"/>
      <c r="E4062" s="79"/>
      <c r="F4062" s="79"/>
      <c r="G4062" s="79"/>
      <c r="H4062" s="79"/>
      <c r="I4062" s="80"/>
    </row>
    <row r="4063" spans="1:9">
      <c r="A4063" s="78"/>
      <c r="B4063" s="79"/>
      <c r="C4063" s="79"/>
      <c r="D4063" s="79"/>
      <c r="E4063" s="79"/>
      <c r="F4063" s="79"/>
      <c r="G4063" s="79"/>
      <c r="H4063" s="79"/>
      <c r="I4063" s="80"/>
    </row>
    <row r="4064" spans="1:9">
      <c r="A4064" s="78"/>
      <c r="B4064" s="79"/>
      <c r="C4064" s="79"/>
      <c r="D4064" s="79"/>
      <c r="E4064" s="79"/>
      <c r="F4064" s="79"/>
      <c r="G4064" s="79"/>
      <c r="H4064" s="79"/>
      <c r="I4064" s="80"/>
    </row>
    <row r="4065" spans="1:9">
      <c r="A4065" s="78"/>
      <c r="B4065" s="79"/>
      <c r="C4065" s="79"/>
      <c r="D4065" s="79"/>
      <c r="E4065" s="79"/>
      <c r="F4065" s="79"/>
      <c r="G4065" s="79"/>
      <c r="H4065" s="79"/>
      <c r="I4065" s="80"/>
    </row>
    <row r="4066" spans="1:9">
      <c r="A4066" s="78"/>
      <c r="B4066" s="79"/>
      <c r="C4066" s="79"/>
      <c r="D4066" s="79"/>
      <c r="E4066" s="79"/>
      <c r="F4066" s="79"/>
      <c r="G4066" s="79"/>
      <c r="H4066" s="79"/>
      <c r="I4066" s="80"/>
    </row>
    <row r="4067" spans="1:9">
      <c r="A4067" s="78"/>
      <c r="B4067" s="79"/>
      <c r="C4067" s="79"/>
      <c r="D4067" s="79"/>
      <c r="E4067" s="79"/>
      <c r="F4067" s="79"/>
      <c r="G4067" s="79"/>
      <c r="H4067" s="79"/>
      <c r="I4067" s="80"/>
    </row>
    <row r="4068" spans="1:9">
      <c r="A4068" s="78"/>
      <c r="B4068" s="79"/>
      <c r="C4068" s="79"/>
      <c r="D4068" s="79"/>
      <c r="E4068" s="79"/>
      <c r="F4068" s="79"/>
      <c r="G4068" s="79"/>
      <c r="H4068" s="79"/>
      <c r="I4068" s="80"/>
    </row>
    <row r="4069" spans="1:9">
      <c r="A4069" s="78"/>
      <c r="B4069" s="79"/>
      <c r="C4069" s="79"/>
      <c r="D4069" s="79"/>
      <c r="E4069" s="79"/>
      <c r="F4069" s="79"/>
      <c r="G4069" s="79"/>
      <c r="H4069" s="79"/>
      <c r="I4069" s="80"/>
    </row>
    <row r="4070" spans="1:9">
      <c r="A4070" s="78"/>
      <c r="B4070" s="79"/>
      <c r="C4070" s="79"/>
      <c r="D4070" s="79"/>
      <c r="E4070" s="79"/>
      <c r="F4070" s="79"/>
      <c r="G4070" s="79"/>
      <c r="H4070" s="79"/>
      <c r="I4070" s="80"/>
    </row>
    <row r="4071" spans="1:9">
      <c r="A4071" s="78"/>
      <c r="B4071" s="79"/>
      <c r="C4071" s="79"/>
      <c r="D4071" s="79"/>
      <c r="E4071" s="79"/>
      <c r="F4071" s="79"/>
      <c r="G4071" s="79"/>
      <c r="H4071" s="79"/>
      <c r="I4071" s="80"/>
    </row>
    <row r="4072" spans="1:9">
      <c r="A4072" s="78"/>
      <c r="B4072" s="79"/>
      <c r="C4072" s="79"/>
      <c r="D4072" s="79"/>
      <c r="E4072" s="79"/>
      <c r="F4072" s="79"/>
      <c r="G4072" s="79"/>
      <c r="H4072" s="79"/>
      <c r="I4072" s="80"/>
    </row>
    <row r="4073" spans="1:9">
      <c r="A4073" s="78"/>
      <c r="B4073" s="79"/>
      <c r="C4073" s="79"/>
      <c r="D4073" s="79"/>
      <c r="E4073" s="79"/>
      <c r="F4073" s="79"/>
      <c r="G4073" s="79"/>
      <c r="H4073" s="79"/>
      <c r="I4073" s="80"/>
    </row>
    <row r="4074" spans="1:9">
      <c r="A4074" s="78"/>
      <c r="B4074" s="79"/>
      <c r="C4074" s="79"/>
      <c r="D4074" s="79"/>
      <c r="E4074" s="79"/>
      <c r="F4074" s="79"/>
      <c r="G4074" s="79"/>
      <c r="H4074" s="79"/>
      <c r="I4074" s="80"/>
    </row>
    <row r="4075" spans="1:9">
      <c r="A4075" s="78"/>
      <c r="B4075" s="79"/>
      <c r="C4075" s="79"/>
      <c r="D4075" s="79"/>
      <c r="E4075" s="79"/>
      <c r="F4075" s="79"/>
      <c r="G4075" s="79"/>
      <c r="H4075" s="79"/>
      <c r="I4075" s="80"/>
    </row>
    <row r="4076" spans="1:9">
      <c r="A4076" s="78"/>
      <c r="B4076" s="79"/>
      <c r="C4076" s="79"/>
      <c r="D4076" s="79"/>
      <c r="E4076" s="79"/>
      <c r="F4076" s="79"/>
      <c r="G4076" s="79"/>
      <c r="H4076" s="79"/>
      <c r="I4076" s="80"/>
    </row>
    <row r="4077" spans="1:9">
      <c r="A4077" s="78"/>
      <c r="B4077" s="79"/>
      <c r="C4077" s="79"/>
      <c r="D4077" s="79"/>
      <c r="E4077" s="79"/>
      <c r="F4077" s="79"/>
      <c r="G4077" s="79"/>
      <c r="H4077" s="79"/>
      <c r="I4077" s="80"/>
    </row>
    <row r="4078" spans="1:9">
      <c r="A4078" s="78"/>
      <c r="B4078" s="79"/>
      <c r="C4078" s="79"/>
      <c r="D4078" s="79"/>
      <c r="E4078" s="79"/>
      <c r="F4078" s="79"/>
      <c r="G4078" s="79"/>
      <c r="H4078" s="79"/>
      <c r="I4078" s="80"/>
    </row>
    <row r="4079" spans="1:9">
      <c r="A4079" s="78"/>
      <c r="B4079" s="79"/>
      <c r="C4079" s="79"/>
      <c r="D4079" s="79"/>
      <c r="E4079" s="79"/>
      <c r="F4079" s="79"/>
      <c r="G4079" s="79"/>
      <c r="H4079" s="79"/>
      <c r="I4079" s="80"/>
    </row>
    <row r="4080" spans="1:9">
      <c r="A4080" s="78"/>
      <c r="B4080" s="79"/>
      <c r="C4080" s="79"/>
      <c r="D4080" s="79"/>
      <c r="E4080" s="79"/>
      <c r="F4080" s="79"/>
      <c r="G4080" s="79"/>
      <c r="H4080" s="79"/>
      <c r="I4080" s="80"/>
    </row>
    <row r="4081" spans="1:9">
      <c r="A4081" s="78"/>
      <c r="B4081" s="79"/>
      <c r="C4081" s="79"/>
      <c r="D4081" s="79"/>
      <c r="E4081" s="79"/>
      <c r="F4081" s="79"/>
      <c r="G4081" s="79"/>
      <c r="H4081" s="79"/>
      <c r="I4081" s="80"/>
    </row>
    <row r="4082" spans="1:9">
      <c r="A4082" s="78"/>
      <c r="B4082" s="79"/>
      <c r="C4082" s="79"/>
      <c r="D4082" s="79"/>
      <c r="E4082" s="79"/>
      <c r="F4082" s="79"/>
      <c r="G4082" s="79"/>
      <c r="H4082" s="79"/>
      <c r="I4082" s="80"/>
    </row>
    <row r="4083" spans="1:9">
      <c r="A4083" s="78"/>
      <c r="B4083" s="79"/>
      <c r="C4083" s="79"/>
      <c r="D4083" s="79"/>
      <c r="E4083" s="79"/>
      <c r="F4083" s="79"/>
      <c r="G4083" s="79"/>
      <c r="H4083" s="79"/>
      <c r="I4083" s="80"/>
    </row>
    <row r="4084" spans="1:9">
      <c r="A4084" s="78"/>
      <c r="B4084" s="79"/>
      <c r="C4084" s="79"/>
      <c r="D4084" s="79"/>
      <c r="E4084" s="79"/>
      <c r="F4084" s="79"/>
      <c r="G4084" s="79"/>
      <c r="H4084" s="79"/>
      <c r="I4084" s="80"/>
    </row>
    <row r="4085" spans="1:9">
      <c r="A4085" s="78"/>
      <c r="B4085" s="79"/>
      <c r="C4085" s="79"/>
      <c r="D4085" s="79"/>
      <c r="E4085" s="79"/>
      <c r="F4085" s="79"/>
      <c r="G4085" s="79"/>
      <c r="H4085" s="79"/>
      <c r="I4085" s="80"/>
    </row>
    <row r="4086" spans="1:9">
      <c r="A4086" s="78"/>
      <c r="B4086" s="79"/>
      <c r="C4086" s="79"/>
      <c r="D4086" s="79"/>
      <c r="E4086" s="79"/>
      <c r="F4086" s="79"/>
      <c r="G4086" s="79"/>
      <c r="H4086" s="79"/>
      <c r="I4086" s="80"/>
    </row>
    <row r="4087" spans="1:9">
      <c r="A4087" s="78"/>
      <c r="B4087" s="79"/>
      <c r="C4087" s="79"/>
      <c r="D4087" s="79"/>
      <c r="E4087" s="79"/>
      <c r="F4087" s="79"/>
      <c r="G4087" s="79"/>
      <c r="H4087" s="79"/>
      <c r="I4087" s="80"/>
    </row>
    <row r="4088" spans="1:9">
      <c r="A4088" s="78"/>
      <c r="B4088" s="79"/>
      <c r="C4088" s="79"/>
      <c r="D4088" s="79"/>
      <c r="E4088" s="79"/>
      <c r="F4088" s="79"/>
      <c r="G4088" s="79"/>
      <c r="H4088" s="79"/>
      <c r="I4088" s="80"/>
    </row>
    <row r="4089" spans="1:9">
      <c r="A4089" s="78"/>
      <c r="B4089" s="79"/>
      <c r="C4089" s="79"/>
      <c r="D4089" s="79"/>
      <c r="E4089" s="79"/>
      <c r="F4089" s="79"/>
      <c r="G4089" s="79"/>
      <c r="H4089" s="79"/>
      <c r="I4089" s="80"/>
    </row>
    <row r="4090" spans="1:9">
      <c r="A4090" s="78"/>
      <c r="B4090" s="79"/>
      <c r="C4090" s="79"/>
      <c r="D4090" s="79"/>
      <c r="E4090" s="79"/>
      <c r="F4090" s="79"/>
      <c r="G4090" s="79"/>
      <c r="H4090" s="79"/>
      <c r="I4090" s="80"/>
    </row>
    <row r="4091" spans="1:9">
      <c r="A4091" s="78"/>
      <c r="B4091" s="79"/>
      <c r="C4091" s="79"/>
      <c r="D4091" s="79"/>
      <c r="E4091" s="79"/>
      <c r="F4091" s="79"/>
      <c r="G4091" s="79"/>
      <c r="H4091" s="79"/>
      <c r="I4091" s="80"/>
    </row>
    <row r="4092" spans="1:9">
      <c r="A4092" s="78"/>
      <c r="B4092" s="79"/>
      <c r="C4092" s="79"/>
      <c r="D4092" s="79"/>
      <c r="E4092" s="79"/>
      <c r="F4092" s="79"/>
      <c r="G4092" s="79"/>
      <c r="H4092" s="79"/>
      <c r="I4092" s="80"/>
    </row>
    <row r="4093" spans="1:9">
      <c r="A4093" s="78"/>
      <c r="B4093" s="79"/>
      <c r="C4093" s="79"/>
      <c r="D4093" s="79"/>
      <c r="E4093" s="79"/>
      <c r="F4093" s="79"/>
      <c r="G4093" s="79"/>
      <c r="H4093" s="79"/>
      <c r="I4093" s="80"/>
    </row>
    <row r="4094" spans="1:9">
      <c r="A4094" s="78"/>
      <c r="B4094" s="79"/>
      <c r="C4094" s="79"/>
      <c r="D4094" s="79"/>
      <c r="E4094" s="79"/>
      <c r="F4094" s="79"/>
      <c r="G4094" s="79"/>
      <c r="H4094" s="79"/>
      <c r="I4094" s="80"/>
    </row>
    <row r="4095" spans="1:9">
      <c r="A4095" s="78"/>
      <c r="B4095" s="79"/>
      <c r="C4095" s="79"/>
      <c r="D4095" s="79"/>
      <c r="E4095" s="79"/>
      <c r="F4095" s="79"/>
      <c r="G4095" s="79"/>
      <c r="H4095" s="79"/>
      <c r="I4095" s="80"/>
    </row>
    <row r="4096" spans="1:9">
      <c r="A4096" s="78"/>
      <c r="B4096" s="79"/>
      <c r="C4096" s="79"/>
      <c r="D4096" s="79"/>
      <c r="E4096" s="79"/>
      <c r="F4096" s="79"/>
      <c r="G4096" s="79"/>
      <c r="H4096" s="79"/>
      <c r="I4096" s="80"/>
    </row>
    <row r="4097" spans="1:9">
      <c r="A4097" s="78"/>
      <c r="B4097" s="79"/>
      <c r="C4097" s="79"/>
      <c r="D4097" s="79"/>
      <c r="E4097" s="79"/>
      <c r="F4097" s="79"/>
      <c r="G4097" s="79"/>
      <c r="H4097" s="79"/>
      <c r="I4097" s="80"/>
    </row>
    <row r="4098" spans="1:9">
      <c r="A4098" s="78"/>
      <c r="B4098" s="79"/>
      <c r="C4098" s="79"/>
      <c r="D4098" s="79"/>
      <c r="E4098" s="79"/>
      <c r="F4098" s="79"/>
      <c r="G4098" s="79"/>
      <c r="H4098" s="79"/>
      <c r="I4098" s="80"/>
    </row>
    <row r="4099" spans="1:9">
      <c r="A4099" s="78"/>
      <c r="B4099" s="79"/>
      <c r="C4099" s="79"/>
      <c r="D4099" s="79"/>
      <c r="E4099" s="79"/>
      <c r="F4099" s="79"/>
      <c r="G4099" s="79"/>
      <c r="H4099" s="79"/>
      <c r="I4099" s="80"/>
    </row>
    <row r="4100" spans="1:9">
      <c r="A4100" s="78"/>
      <c r="B4100" s="79"/>
      <c r="C4100" s="79"/>
      <c r="D4100" s="79"/>
      <c r="E4100" s="79"/>
      <c r="F4100" s="79"/>
      <c r="G4100" s="79"/>
      <c r="H4100" s="79"/>
      <c r="I4100" s="80"/>
    </row>
    <row r="4101" spans="1:9">
      <c r="A4101" s="78"/>
      <c r="B4101" s="79"/>
      <c r="C4101" s="79"/>
      <c r="D4101" s="79"/>
      <c r="E4101" s="79"/>
      <c r="F4101" s="79"/>
      <c r="G4101" s="79"/>
      <c r="H4101" s="79"/>
      <c r="I4101" s="80"/>
    </row>
    <row r="4102" spans="1:9">
      <c r="A4102" s="78"/>
      <c r="B4102" s="79"/>
      <c r="C4102" s="79"/>
      <c r="D4102" s="79"/>
      <c r="E4102" s="79"/>
      <c r="F4102" s="79"/>
      <c r="G4102" s="79"/>
      <c r="H4102" s="79"/>
      <c r="I4102" s="80"/>
    </row>
    <row r="4103" spans="1:9">
      <c r="A4103" s="78"/>
      <c r="B4103" s="79"/>
      <c r="C4103" s="79"/>
      <c r="D4103" s="79"/>
      <c r="E4103" s="79"/>
      <c r="F4103" s="79"/>
      <c r="G4103" s="79"/>
      <c r="H4103" s="79"/>
      <c r="I4103" s="80"/>
    </row>
    <row r="4104" spans="1:9">
      <c r="A4104" s="78"/>
      <c r="B4104" s="79"/>
      <c r="C4104" s="79"/>
      <c r="D4104" s="79"/>
      <c r="E4104" s="79"/>
      <c r="F4104" s="79"/>
      <c r="G4104" s="79"/>
      <c r="H4104" s="79"/>
      <c r="I4104" s="80"/>
    </row>
    <row r="4105" spans="1:9">
      <c r="A4105" s="78"/>
      <c r="B4105" s="79"/>
      <c r="C4105" s="79"/>
      <c r="D4105" s="79"/>
      <c r="E4105" s="79"/>
      <c r="F4105" s="79"/>
      <c r="G4105" s="79"/>
      <c r="H4105" s="79"/>
      <c r="I4105" s="80"/>
    </row>
    <row r="4106" spans="1:9">
      <c r="A4106" s="78"/>
      <c r="B4106" s="79"/>
      <c r="C4106" s="79"/>
      <c r="D4106" s="79"/>
      <c r="E4106" s="79"/>
      <c r="F4106" s="79"/>
      <c r="G4106" s="79"/>
      <c r="H4106" s="79"/>
      <c r="I4106" s="80"/>
    </row>
    <row r="4107" spans="1:9">
      <c r="A4107" s="78"/>
      <c r="B4107" s="79"/>
      <c r="C4107" s="79"/>
      <c r="D4107" s="79"/>
      <c r="E4107" s="79"/>
      <c r="F4107" s="79"/>
      <c r="G4107" s="79"/>
      <c r="H4107" s="79"/>
      <c r="I4107" s="80"/>
    </row>
    <row r="4108" spans="1:9">
      <c r="A4108" s="78"/>
      <c r="B4108" s="79"/>
      <c r="C4108" s="79"/>
      <c r="D4108" s="79"/>
      <c r="E4108" s="79"/>
      <c r="F4108" s="79"/>
      <c r="G4108" s="79"/>
      <c r="H4108" s="79"/>
      <c r="I4108" s="80"/>
    </row>
    <row r="4109" spans="1:9">
      <c r="A4109" s="78"/>
      <c r="B4109" s="79"/>
      <c r="C4109" s="79"/>
      <c r="D4109" s="79"/>
      <c r="E4109" s="79"/>
      <c r="F4109" s="79"/>
      <c r="G4109" s="79"/>
      <c r="H4109" s="79"/>
      <c r="I4109" s="80"/>
    </row>
    <row r="4110" spans="1:9">
      <c r="A4110" s="78"/>
      <c r="B4110" s="79"/>
      <c r="C4110" s="79"/>
      <c r="D4110" s="79"/>
      <c r="E4110" s="79"/>
      <c r="F4110" s="79"/>
      <c r="G4110" s="79"/>
      <c r="H4110" s="79"/>
      <c r="I4110" s="80"/>
    </row>
    <row r="4111" spans="1:9">
      <c r="A4111" s="78"/>
      <c r="B4111" s="79"/>
      <c r="C4111" s="79"/>
      <c r="D4111" s="79"/>
      <c r="E4111" s="79"/>
      <c r="F4111" s="79"/>
      <c r="G4111" s="79"/>
      <c r="H4111" s="79"/>
      <c r="I4111" s="80"/>
    </row>
    <row r="4112" spans="1:9">
      <c r="A4112" s="78"/>
      <c r="B4112" s="79"/>
      <c r="C4112" s="79"/>
      <c r="D4112" s="79"/>
      <c r="E4112" s="79"/>
      <c r="F4112" s="79"/>
      <c r="G4112" s="79"/>
      <c r="H4112" s="79"/>
      <c r="I4112" s="80"/>
    </row>
    <row r="4113" spans="1:9">
      <c r="A4113" s="78"/>
      <c r="B4113" s="79"/>
      <c r="C4113" s="79"/>
      <c r="D4113" s="79"/>
      <c r="E4113" s="79"/>
      <c r="F4113" s="79"/>
      <c r="G4113" s="79"/>
      <c r="H4113" s="79"/>
      <c r="I4113" s="80"/>
    </row>
    <row r="4114" spans="1:9">
      <c r="A4114" s="78"/>
      <c r="B4114" s="79"/>
      <c r="C4114" s="79"/>
      <c r="D4114" s="79"/>
      <c r="E4114" s="79"/>
      <c r="F4114" s="79"/>
      <c r="G4114" s="79"/>
      <c r="H4114" s="79"/>
      <c r="I4114" s="80"/>
    </row>
    <row r="4115" spans="1:9">
      <c r="A4115" s="78"/>
      <c r="B4115" s="79"/>
      <c r="C4115" s="79"/>
      <c r="D4115" s="79"/>
      <c r="E4115" s="79"/>
      <c r="F4115" s="79"/>
      <c r="G4115" s="79"/>
      <c r="H4115" s="79"/>
      <c r="I4115" s="80"/>
    </row>
    <row r="4116" spans="1:9">
      <c r="A4116" s="78"/>
      <c r="B4116" s="79"/>
      <c r="C4116" s="79"/>
      <c r="D4116" s="79"/>
      <c r="E4116" s="79"/>
      <c r="F4116" s="79"/>
      <c r="G4116" s="79"/>
      <c r="H4116" s="79"/>
      <c r="I4116" s="80"/>
    </row>
    <row r="4117" spans="1:9">
      <c r="A4117" s="78"/>
      <c r="B4117" s="79"/>
      <c r="C4117" s="79"/>
      <c r="D4117" s="79"/>
      <c r="E4117" s="79"/>
      <c r="F4117" s="79"/>
      <c r="G4117" s="79"/>
      <c r="H4117" s="79"/>
      <c r="I4117" s="80"/>
    </row>
    <row r="4118" spans="1:9">
      <c r="A4118" s="78"/>
      <c r="B4118" s="79"/>
      <c r="C4118" s="79"/>
      <c r="D4118" s="79"/>
      <c r="E4118" s="79"/>
      <c r="F4118" s="79"/>
      <c r="G4118" s="79"/>
      <c r="H4118" s="79"/>
      <c r="I4118" s="80"/>
    </row>
    <row r="4119" spans="1:9">
      <c r="A4119" s="78"/>
      <c r="B4119" s="79"/>
      <c r="C4119" s="79"/>
      <c r="D4119" s="79"/>
      <c r="E4119" s="79"/>
      <c r="F4119" s="79"/>
      <c r="G4119" s="79"/>
      <c r="H4119" s="79"/>
      <c r="I4119" s="80"/>
    </row>
    <row r="4120" spans="1:9">
      <c r="A4120" s="78"/>
      <c r="B4120" s="79"/>
      <c r="C4120" s="79"/>
      <c r="D4120" s="79"/>
      <c r="E4120" s="79"/>
      <c r="F4120" s="79"/>
      <c r="G4120" s="79"/>
      <c r="H4120" s="79"/>
      <c r="I4120" s="80"/>
    </row>
    <row r="4121" spans="1:9">
      <c r="A4121" s="78"/>
      <c r="B4121" s="79"/>
      <c r="C4121" s="79"/>
      <c r="D4121" s="79"/>
      <c r="E4121" s="79"/>
      <c r="F4121" s="79"/>
      <c r="G4121" s="79"/>
      <c r="H4121" s="79"/>
      <c r="I4121" s="80"/>
    </row>
    <row r="4122" spans="1:9">
      <c r="A4122" s="78"/>
      <c r="B4122" s="79"/>
      <c r="C4122" s="79"/>
      <c r="D4122" s="79"/>
      <c r="E4122" s="79"/>
      <c r="F4122" s="79"/>
      <c r="G4122" s="79"/>
      <c r="H4122" s="79"/>
      <c r="I4122" s="80"/>
    </row>
    <row r="4123" spans="1:9">
      <c r="A4123" s="78"/>
      <c r="B4123" s="79"/>
      <c r="C4123" s="79"/>
      <c r="D4123" s="79"/>
      <c r="E4123" s="79"/>
      <c r="F4123" s="79"/>
      <c r="G4123" s="79"/>
      <c r="H4123" s="79"/>
      <c r="I4123" s="80"/>
    </row>
    <row r="4124" spans="1:9">
      <c r="A4124" s="78"/>
      <c r="B4124" s="79"/>
      <c r="C4124" s="79"/>
      <c r="D4124" s="79"/>
      <c r="E4124" s="79"/>
      <c r="F4124" s="79"/>
      <c r="G4124" s="79"/>
      <c r="H4124" s="79"/>
      <c r="I4124" s="80"/>
    </row>
    <row r="4125" spans="1:9">
      <c r="A4125" s="78"/>
      <c r="B4125" s="79"/>
      <c r="C4125" s="79"/>
      <c r="D4125" s="79"/>
      <c r="E4125" s="79"/>
      <c r="F4125" s="79"/>
      <c r="G4125" s="79"/>
      <c r="H4125" s="79"/>
      <c r="I4125" s="80"/>
    </row>
    <row r="4126" spans="1:9">
      <c r="A4126" s="78"/>
      <c r="B4126" s="79"/>
      <c r="C4126" s="79"/>
      <c r="D4126" s="79"/>
      <c r="E4126" s="79"/>
      <c r="F4126" s="79"/>
      <c r="G4126" s="79"/>
      <c r="H4126" s="79"/>
      <c r="I4126" s="80"/>
    </row>
    <row r="4127" spans="1:9">
      <c r="A4127" s="78"/>
      <c r="B4127" s="79"/>
      <c r="C4127" s="79"/>
      <c r="D4127" s="79"/>
      <c r="E4127" s="79"/>
      <c r="F4127" s="79"/>
      <c r="G4127" s="79"/>
      <c r="H4127" s="79"/>
      <c r="I4127" s="80"/>
    </row>
    <row r="4128" spans="1:9">
      <c r="A4128" s="78"/>
      <c r="B4128" s="79"/>
      <c r="C4128" s="79"/>
      <c r="D4128" s="79"/>
      <c r="E4128" s="79"/>
      <c r="F4128" s="79"/>
      <c r="G4128" s="79"/>
      <c r="H4128" s="79"/>
      <c r="I4128" s="80"/>
    </row>
    <row r="4129" spans="1:9">
      <c r="A4129" s="78"/>
      <c r="B4129" s="79"/>
      <c r="C4129" s="79"/>
      <c r="D4129" s="79"/>
      <c r="E4129" s="79"/>
      <c r="F4129" s="79"/>
      <c r="G4129" s="79"/>
      <c r="H4129" s="79"/>
      <c r="I4129" s="80"/>
    </row>
    <row r="4130" spans="1:9">
      <c r="A4130" s="78"/>
      <c r="B4130" s="79"/>
      <c r="C4130" s="79"/>
      <c r="D4130" s="79"/>
      <c r="E4130" s="79"/>
      <c r="F4130" s="79"/>
      <c r="G4130" s="79"/>
      <c r="H4130" s="79"/>
      <c r="I4130" s="80"/>
    </row>
    <row r="4131" spans="1:9">
      <c r="A4131" s="78"/>
      <c r="B4131" s="79"/>
      <c r="C4131" s="79"/>
      <c r="D4131" s="79"/>
      <c r="E4131" s="79"/>
      <c r="F4131" s="79"/>
      <c r="G4131" s="79"/>
      <c r="H4131" s="79"/>
      <c r="I4131" s="80"/>
    </row>
    <row r="4132" spans="1:9">
      <c r="A4132" s="78"/>
      <c r="B4132" s="79"/>
      <c r="C4132" s="79"/>
      <c r="D4132" s="79"/>
      <c r="E4132" s="79"/>
      <c r="F4132" s="79"/>
      <c r="G4132" s="79"/>
      <c r="H4132" s="79"/>
      <c r="I4132" s="80"/>
    </row>
    <row r="4133" spans="1:9">
      <c r="A4133" s="78"/>
      <c r="B4133" s="79"/>
      <c r="C4133" s="79"/>
      <c r="D4133" s="79"/>
      <c r="E4133" s="79"/>
      <c r="F4133" s="79"/>
      <c r="G4133" s="79"/>
      <c r="H4133" s="79"/>
      <c r="I4133" s="80"/>
    </row>
    <row r="4134" spans="1:9">
      <c r="A4134" s="78"/>
      <c r="B4134" s="79"/>
      <c r="C4134" s="79"/>
      <c r="D4134" s="79"/>
      <c r="E4134" s="79"/>
      <c r="F4134" s="79"/>
      <c r="G4134" s="79"/>
      <c r="H4134" s="79"/>
      <c r="I4134" s="80"/>
    </row>
    <row r="4135" spans="1:9">
      <c r="A4135" s="78"/>
      <c r="B4135" s="79"/>
      <c r="C4135" s="79"/>
      <c r="D4135" s="79"/>
      <c r="E4135" s="79"/>
      <c r="F4135" s="79"/>
      <c r="G4135" s="79"/>
      <c r="H4135" s="79"/>
      <c r="I4135" s="80"/>
    </row>
    <row r="4136" spans="1:9">
      <c r="A4136" s="78"/>
      <c r="B4136" s="79"/>
      <c r="C4136" s="79"/>
      <c r="D4136" s="79"/>
      <c r="E4136" s="79"/>
      <c r="F4136" s="79"/>
      <c r="G4136" s="79"/>
      <c r="H4136" s="79"/>
      <c r="I4136" s="80"/>
    </row>
    <row r="4137" spans="1:9">
      <c r="A4137" s="78"/>
      <c r="B4137" s="79"/>
      <c r="C4137" s="79"/>
      <c r="D4137" s="79"/>
      <c r="E4137" s="79"/>
      <c r="F4137" s="79"/>
      <c r="G4137" s="79"/>
      <c r="H4137" s="79"/>
      <c r="I4137" s="80"/>
    </row>
    <row r="4138" spans="1:9">
      <c r="A4138" s="78"/>
      <c r="B4138" s="79"/>
      <c r="C4138" s="79"/>
      <c r="D4138" s="79"/>
      <c r="E4138" s="79"/>
      <c r="F4138" s="79"/>
      <c r="G4138" s="79"/>
      <c r="H4138" s="79"/>
      <c r="I4138" s="80"/>
    </row>
    <row r="4139" spans="1:9">
      <c r="A4139" s="78"/>
      <c r="B4139" s="79"/>
      <c r="C4139" s="79"/>
      <c r="D4139" s="79"/>
      <c r="E4139" s="79"/>
      <c r="F4139" s="79"/>
      <c r="G4139" s="79"/>
      <c r="H4139" s="79"/>
      <c r="I4139" s="80"/>
    </row>
    <row r="4140" spans="1:9">
      <c r="A4140" s="78"/>
      <c r="B4140" s="79"/>
      <c r="C4140" s="79"/>
      <c r="D4140" s="79"/>
      <c r="E4140" s="79"/>
      <c r="F4140" s="79"/>
      <c r="G4140" s="79"/>
      <c r="H4140" s="79"/>
      <c r="I4140" s="80"/>
    </row>
    <row r="4141" spans="1:9">
      <c r="A4141" s="78"/>
      <c r="B4141" s="79"/>
      <c r="C4141" s="79"/>
      <c r="D4141" s="79"/>
      <c r="E4141" s="79"/>
      <c r="F4141" s="79"/>
      <c r="G4141" s="79"/>
      <c r="H4141" s="79"/>
      <c r="I4141" s="80"/>
    </row>
    <row r="4142" spans="1:9">
      <c r="A4142" s="78"/>
      <c r="B4142" s="79"/>
      <c r="C4142" s="79"/>
      <c r="D4142" s="79"/>
      <c r="E4142" s="79"/>
      <c r="F4142" s="79"/>
      <c r="G4142" s="79"/>
      <c r="H4142" s="79"/>
      <c r="I4142" s="80"/>
    </row>
    <row r="4143" spans="1:9">
      <c r="A4143" s="78"/>
      <c r="B4143" s="79"/>
      <c r="C4143" s="79"/>
      <c r="D4143" s="79"/>
      <c r="E4143" s="79"/>
      <c r="F4143" s="79"/>
      <c r="G4143" s="79"/>
      <c r="H4143" s="79"/>
      <c r="I4143" s="80"/>
    </row>
    <row r="4144" spans="1:9">
      <c r="A4144" s="78"/>
      <c r="B4144" s="79"/>
      <c r="C4144" s="79"/>
      <c r="D4144" s="79"/>
      <c r="E4144" s="79"/>
      <c r="F4144" s="79"/>
      <c r="G4144" s="79"/>
      <c r="H4144" s="79"/>
      <c r="I4144" s="80"/>
    </row>
    <row r="4145" spans="1:9">
      <c r="A4145" s="78"/>
      <c r="B4145" s="79"/>
      <c r="C4145" s="79"/>
      <c r="D4145" s="79"/>
      <c r="E4145" s="79"/>
      <c r="F4145" s="79"/>
      <c r="G4145" s="79"/>
      <c r="H4145" s="79"/>
      <c r="I4145" s="80"/>
    </row>
    <row r="4146" spans="1:9">
      <c r="A4146" s="78"/>
      <c r="B4146" s="79"/>
      <c r="C4146" s="79"/>
      <c r="D4146" s="79"/>
      <c r="E4146" s="79"/>
      <c r="F4146" s="79"/>
      <c r="G4146" s="79"/>
      <c r="H4146" s="79"/>
      <c r="I4146" s="80"/>
    </row>
    <row r="4147" spans="1:9">
      <c r="A4147" s="78"/>
      <c r="B4147" s="79"/>
      <c r="C4147" s="79"/>
      <c r="D4147" s="79"/>
      <c r="E4147" s="79"/>
      <c r="F4147" s="79"/>
      <c r="G4147" s="79"/>
      <c r="H4147" s="79"/>
      <c r="I4147" s="80"/>
    </row>
    <row r="4148" spans="1:9">
      <c r="A4148" s="78"/>
      <c r="B4148" s="79"/>
      <c r="C4148" s="79"/>
      <c r="D4148" s="79"/>
      <c r="E4148" s="79"/>
      <c r="F4148" s="79"/>
      <c r="G4148" s="79"/>
      <c r="H4148" s="79"/>
      <c r="I4148" s="80"/>
    </row>
    <row r="4149" spans="1:9">
      <c r="A4149" s="78"/>
      <c r="B4149" s="79"/>
      <c r="C4149" s="79"/>
      <c r="D4149" s="79"/>
      <c r="E4149" s="79"/>
      <c r="F4149" s="79"/>
      <c r="G4149" s="79"/>
      <c r="H4149" s="79"/>
      <c r="I4149" s="80"/>
    </row>
    <row r="4150" spans="1:9">
      <c r="A4150" s="78"/>
      <c r="B4150" s="79"/>
      <c r="C4150" s="79"/>
      <c r="D4150" s="79"/>
      <c r="E4150" s="79"/>
      <c r="F4150" s="79"/>
      <c r="G4150" s="79"/>
      <c r="H4150" s="79"/>
      <c r="I4150" s="80"/>
    </row>
    <row r="4151" spans="1:9">
      <c r="A4151" s="78"/>
      <c r="B4151" s="79"/>
      <c r="C4151" s="79"/>
      <c r="D4151" s="79"/>
      <c r="E4151" s="79"/>
      <c r="F4151" s="79"/>
      <c r="G4151" s="79"/>
      <c r="H4151" s="79"/>
      <c r="I4151" s="80"/>
    </row>
    <row r="4152" spans="1:9">
      <c r="A4152" s="78"/>
      <c r="B4152" s="79"/>
      <c r="C4152" s="79"/>
      <c r="D4152" s="79"/>
      <c r="E4152" s="79"/>
      <c r="F4152" s="79"/>
      <c r="G4152" s="79"/>
      <c r="H4152" s="79"/>
      <c r="I4152" s="80"/>
    </row>
    <row r="4153" spans="1:9">
      <c r="A4153" s="78"/>
      <c r="B4153" s="79"/>
      <c r="C4153" s="79"/>
      <c r="D4153" s="79"/>
      <c r="E4153" s="79"/>
      <c r="F4153" s="79"/>
      <c r="G4153" s="79"/>
      <c r="H4153" s="79"/>
      <c r="I4153" s="80"/>
    </row>
    <row r="4154" spans="1:9">
      <c r="A4154" s="78"/>
      <c r="B4154" s="79"/>
      <c r="C4154" s="79"/>
      <c r="D4154" s="79"/>
      <c r="E4154" s="79"/>
      <c r="F4154" s="79"/>
      <c r="G4154" s="79"/>
      <c r="H4154" s="79"/>
      <c r="I4154" s="80"/>
    </row>
    <row r="4155" spans="1:9">
      <c r="A4155" s="78"/>
      <c r="B4155" s="79"/>
      <c r="C4155" s="79"/>
      <c r="D4155" s="79"/>
      <c r="E4155" s="79"/>
      <c r="F4155" s="79"/>
      <c r="G4155" s="79"/>
      <c r="H4155" s="79"/>
      <c r="I4155" s="80"/>
    </row>
    <row r="4156" spans="1:9">
      <c r="A4156" s="78"/>
      <c r="B4156" s="79"/>
      <c r="C4156" s="79"/>
      <c r="D4156" s="79"/>
      <c r="E4156" s="79"/>
      <c r="F4156" s="79"/>
      <c r="G4156" s="79"/>
      <c r="H4156" s="79"/>
      <c r="I4156" s="80"/>
    </row>
    <row r="4157" spans="1:9">
      <c r="A4157" s="78"/>
      <c r="B4157" s="79"/>
      <c r="C4157" s="79"/>
      <c r="D4157" s="79"/>
      <c r="E4157" s="79"/>
      <c r="F4157" s="79"/>
      <c r="G4157" s="79"/>
      <c r="H4157" s="79"/>
      <c r="I4157" s="80"/>
    </row>
    <row r="4158" spans="1:9">
      <c r="A4158" s="78"/>
      <c r="B4158" s="79"/>
      <c r="C4158" s="79"/>
      <c r="D4158" s="79"/>
      <c r="E4158" s="79"/>
      <c r="F4158" s="79"/>
      <c r="G4158" s="79"/>
      <c r="H4158" s="79"/>
      <c r="I4158" s="80"/>
    </row>
    <row r="4159" spans="1:9">
      <c r="A4159" s="78"/>
      <c r="B4159" s="79"/>
      <c r="C4159" s="79"/>
      <c r="D4159" s="79"/>
      <c r="E4159" s="79"/>
      <c r="F4159" s="79"/>
      <c r="G4159" s="79"/>
      <c r="H4159" s="79"/>
      <c r="I4159" s="80"/>
    </row>
    <row r="4160" spans="1:9">
      <c r="A4160" s="78"/>
      <c r="B4160" s="79"/>
      <c r="C4160" s="79"/>
      <c r="D4160" s="79"/>
      <c r="E4160" s="79"/>
      <c r="F4160" s="79"/>
      <c r="G4160" s="79"/>
      <c r="H4160" s="79"/>
      <c r="I4160" s="80"/>
    </row>
    <row r="4161" spans="1:9">
      <c r="A4161" s="78"/>
      <c r="B4161" s="79"/>
      <c r="C4161" s="79"/>
      <c r="D4161" s="79"/>
      <c r="E4161" s="79"/>
      <c r="F4161" s="79"/>
      <c r="G4161" s="79"/>
      <c r="H4161" s="79"/>
      <c r="I4161" s="80"/>
    </row>
    <row r="4162" spans="1:9">
      <c r="A4162" s="78"/>
      <c r="B4162" s="79"/>
      <c r="C4162" s="79"/>
      <c r="D4162" s="79"/>
      <c r="E4162" s="79"/>
      <c r="F4162" s="79"/>
      <c r="G4162" s="79"/>
      <c r="H4162" s="79"/>
      <c r="I4162" s="80"/>
    </row>
    <row r="4163" spans="1:9">
      <c r="A4163" s="78"/>
      <c r="B4163" s="79"/>
      <c r="C4163" s="79"/>
      <c r="D4163" s="79"/>
      <c r="E4163" s="79"/>
      <c r="F4163" s="79"/>
      <c r="G4163" s="79"/>
      <c r="H4163" s="79"/>
      <c r="I4163" s="80"/>
    </row>
    <row r="4164" spans="1:9">
      <c r="A4164" s="78"/>
      <c r="B4164" s="79"/>
      <c r="C4164" s="79"/>
      <c r="D4164" s="79"/>
      <c r="E4164" s="79"/>
      <c r="F4164" s="79"/>
      <c r="G4164" s="79"/>
      <c r="H4164" s="79"/>
      <c r="I4164" s="80"/>
    </row>
    <row r="4165" spans="1:9">
      <c r="A4165" s="78"/>
      <c r="B4165" s="79"/>
      <c r="C4165" s="79"/>
      <c r="D4165" s="79"/>
      <c r="E4165" s="79"/>
      <c r="F4165" s="79"/>
      <c r="G4165" s="79"/>
      <c r="H4165" s="79"/>
      <c r="I4165" s="80"/>
    </row>
    <row r="4166" spans="1:9">
      <c r="A4166" s="78"/>
      <c r="B4166" s="79"/>
      <c r="C4166" s="79"/>
      <c r="D4166" s="79"/>
      <c r="E4166" s="79"/>
      <c r="F4166" s="79"/>
      <c r="G4166" s="79"/>
      <c r="H4166" s="79"/>
      <c r="I4166" s="80"/>
    </row>
    <row r="4167" spans="1:9">
      <c r="A4167" s="78"/>
      <c r="B4167" s="79"/>
      <c r="C4167" s="79"/>
      <c r="D4167" s="79"/>
      <c r="E4167" s="79"/>
      <c r="F4167" s="79"/>
      <c r="G4167" s="79"/>
      <c r="H4167" s="79"/>
      <c r="I4167" s="80"/>
    </row>
    <row r="4168" spans="1:9">
      <c r="A4168" s="78"/>
      <c r="B4168" s="79"/>
      <c r="C4168" s="79"/>
      <c r="D4168" s="79"/>
      <c r="E4168" s="79"/>
      <c r="F4168" s="79"/>
      <c r="G4168" s="79"/>
      <c r="H4168" s="79"/>
      <c r="I4168" s="80"/>
    </row>
    <row r="4169" spans="1:9">
      <c r="A4169" s="78"/>
      <c r="B4169" s="79"/>
      <c r="C4169" s="79"/>
      <c r="D4169" s="79"/>
      <c r="E4169" s="79"/>
      <c r="F4169" s="79"/>
      <c r="G4169" s="79"/>
      <c r="H4169" s="79"/>
      <c r="I4169" s="80"/>
    </row>
    <row r="4170" spans="1:9">
      <c r="A4170" s="78"/>
      <c r="B4170" s="79"/>
      <c r="C4170" s="79"/>
      <c r="D4170" s="79"/>
      <c r="E4170" s="79"/>
      <c r="F4170" s="79"/>
      <c r="G4170" s="79"/>
      <c r="H4170" s="79"/>
      <c r="I4170" s="80"/>
    </row>
    <row r="4171" spans="1:9">
      <c r="A4171" s="78"/>
      <c r="B4171" s="79"/>
      <c r="C4171" s="79"/>
      <c r="D4171" s="79"/>
      <c r="E4171" s="79"/>
      <c r="F4171" s="79"/>
      <c r="G4171" s="79"/>
      <c r="H4171" s="79"/>
      <c r="I4171" s="80"/>
    </row>
    <row r="4172" spans="1:9">
      <c r="A4172" s="78"/>
      <c r="B4172" s="79"/>
      <c r="C4172" s="79"/>
      <c r="D4172" s="79"/>
      <c r="E4172" s="79"/>
      <c r="F4172" s="79"/>
      <c r="G4172" s="79"/>
      <c r="H4172" s="79"/>
      <c r="I4172" s="80"/>
    </row>
    <row r="4173" spans="1:9">
      <c r="A4173" s="78"/>
      <c r="B4173" s="79"/>
      <c r="C4173" s="79"/>
      <c r="D4173" s="79"/>
      <c r="E4173" s="79"/>
      <c r="F4173" s="79"/>
      <c r="G4173" s="79"/>
      <c r="H4173" s="79"/>
      <c r="I4173" s="80"/>
    </row>
    <row r="4174" spans="1:9">
      <c r="A4174" s="78"/>
      <c r="B4174" s="79"/>
      <c r="C4174" s="79"/>
      <c r="D4174" s="79"/>
      <c r="E4174" s="79"/>
      <c r="F4174" s="79"/>
      <c r="G4174" s="79"/>
      <c r="H4174" s="79"/>
      <c r="I4174" s="80"/>
    </row>
    <row r="4175" spans="1:9">
      <c r="A4175" s="78"/>
      <c r="B4175" s="79"/>
      <c r="C4175" s="79"/>
      <c r="D4175" s="79"/>
      <c r="E4175" s="79"/>
      <c r="F4175" s="79"/>
      <c r="G4175" s="79"/>
      <c r="H4175" s="79"/>
      <c r="I4175" s="80"/>
    </row>
    <row r="4176" spans="1:9">
      <c r="A4176" s="78"/>
      <c r="B4176" s="79"/>
      <c r="C4176" s="79"/>
      <c r="D4176" s="79"/>
      <c r="E4176" s="79"/>
      <c r="F4176" s="79"/>
      <c r="G4176" s="79"/>
      <c r="H4176" s="79"/>
      <c r="I4176" s="80"/>
    </row>
    <row r="4177" spans="1:9">
      <c r="A4177" s="78"/>
      <c r="B4177" s="79"/>
      <c r="C4177" s="79"/>
      <c r="D4177" s="79"/>
      <c r="E4177" s="79"/>
      <c r="F4177" s="79"/>
      <c r="G4177" s="79"/>
      <c r="H4177" s="79"/>
      <c r="I4177" s="80"/>
    </row>
    <row r="4178" spans="1:9">
      <c r="A4178" s="78"/>
      <c r="B4178" s="79"/>
      <c r="C4178" s="79"/>
      <c r="D4178" s="79"/>
      <c r="E4178" s="79"/>
      <c r="F4178" s="79"/>
      <c r="G4178" s="79"/>
      <c r="H4178" s="79"/>
      <c r="I4178" s="80"/>
    </row>
    <row r="4179" spans="1:9">
      <c r="A4179" s="78"/>
      <c r="B4179" s="79"/>
      <c r="C4179" s="79"/>
      <c r="D4179" s="79"/>
      <c r="E4179" s="79"/>
      <c r="F4179" s="79"/>
      <c r="G4179" s="79"/>
      <c r="H4179" s="79"/>
      <c r="I4179" s="80"/>
    </row>
    <row r="4180" spans="1:9">
      <c r="A4180" s="78"/>
      <c r="B4180" s="79"/>
      <c r="C4180" s="79"/>
      <c r="D4180" s="79"/>
      <c r="E4180" s="79"/>
      <c r="F4180" s="79"/>
      <c r="G4180" s="79"/>
      <c r="H4180" s="79"/>
      <c r="I4180" s="80"/>
    </row>
    <row r="4181" spans="1:9">
      <c r="A4181" s="78"/>
      <c r="B4181" s="79"/>
      <c r="C4181" s="79"/>
      <c r="D4181" s="79"/>
      <c r="E4181" s="79"/>
      <c r="F4181" s="79"/>
      <c r="G4181" s="79"/>
      <c r="H4181" s="79"/>
      <c r="I4181" s="80"/>
    </row>
    <row r="4182" spans="1:9">
      <c r="A4182" s="78"/>
      <c r="B4182" s="79"/>
      <c r="C4182" s="79"/>
      <c r="D4182" s="79"/>
      <c r="E4182" s="79"/>
      <c r="F4182" s="79"/>
      <c r="G4182" s="79"/>
      <c r="H4182" s="79"/>
      <c r="I4182" s="80"/>
    </row>
    <row r="4183" spans="1:9">
      <c r="A4183" s="78"/>
      <c r="B4183" s="79"/>
      <c r="C4183" s="79"/>
      <c r="D4183" s="79"/>
      <c r="E4183" s="79"/>
      <c r="F4183" s="79"/>
      <c r="G4183" s="79"/>
      <c r="H4183" s="79"/>
      <c r="I4183" s="80"/>
    </row>
    <row r="4184" spans="1:9">
      <c r="A4184" s="78"/>
      <c r="B4184" s="79"/>
      <c r="C4184" s="79"/>
      <c r="D4184" s="79"/>
      <c r="E4184" s="79"/>
      <c r="F4184" s="79"/>
      <c r="G4184" s="79"/>
      <c r="H4184" s="79"/>
      <c r="I4184" s="80"/>
    </row>
    <row r="4185" spans="1:9">
      <c r="A4185" s="78"/>
      <c r="B4185" s="79"/>
      <c r="C4185" s="79"/>
      <c r="D4185" s="79"/>
      <c r="E4185" s="79"/>
      <c r="F4185" s="79"/>
      <c r="G4185" s="79"/>
      <c r="H4185" s="79"/>
      <c r="I4185" s="80"/>
    </row>
    <row r="4186" spans="1:9">
      <c r="A4186" s="78"/>
      <c r="B4186" s="79"/>
      <c r="C4186" s="79"/>
      <c r="D4186" s="79"/>
      <c r="E4186" s="79"/>
      <c r="F4186" s="79"/>
      <c r="G4186" s="79"/>
      <c r="H4186" s="79"/>
      <c r="I4186" s="80"/>
    </row>
    <row r="4187" spans="1:9">
      <c r="A4187" s="78"/>
      <c r="B4187" s="79"/>
      <c r="C4187" s="79"/>
      <c r="D4187" s="79"/>
      <c r="E4187" s="79"/>
      <c r="F4187" s="79"/>
      <c r="G4187" s="79"/>
      <c r="H4187" s="79"/>
      <c r="I4187" s="80"/>
    </row>
    <row r="4188" spans="1:9">
      <c r="A4188" s="78"/>
      <c r="B4188" s="79"/>
      <c r="C4188" s="79"/>
      <c r="D4188" s="79"/>
      <c r="E4188" s="79"/>
      <c r="F4188" s="79"/>
      <c r="G4188" s="79"/>
      <c r="H4188" s="79"/>
      <c r="I4188" s="80"/>
    </row>
    <row r="4189" spans="1:9">
      <c r="A4189" s="78"/>
      <c r="B4189" s="79"/>
      <c r="C4189" s="79"/>
      <c r="D4189" s="79"/>
      <c r="E4189" s="79"/>
      <c r="F4189" s="79"/>
      <c r="G4189" s="79"/>
      <c r="H4189" s="79"/>
      <c r="I4189" s="80"/>
    </row>
    <row r="4190" spans="1:9">
      <c r="A4190" s="78"/>
      <c r="B4190" s="79"/>
      <c r="C4190" s="79"/>
      <c r="D4190" s="79"/>
      <c r="E4190" s="79"/>
      <c r="F4190" s="79"/>
      <c r="G4190" s="79"/>
      <c r="H4190" s="79"/>
      <c r="I4190" s="80"/>
    </row>
    <row r="4191" spans="1:9">
      <c r="A4191" s="78"/>
      <c r="B4191" s="79"/>
      <c r="C4191" s="79"/>
      <c r="D4191" s="79"/>
      <c r="E4191" s="79"/>
      <c r="F4191" s="79"/>
      <c r="G4191" s="79"/>
      <c r="H4191" s="79"/>
      <c r="I4191" s="80"/>
    </row>
    <row r="4192" spans="1:9">
      <c r="A4192" s="78"/>
      <c r="B4192" s="79"/>
      <c r="C4192" s="79"/>
      <c r="D4192" s="79"/>
      <c r="E4192" s="79"/>
      <c r="F4192" s="79"/>
      <c r="G4192" s="79"/>
      <c r="H4192" s="79"/>
      <c r="I4192" s="80"/>
    </row>
    <row r="4193" spans="1:9">
      <c r="A4193" s="78"/>
      <c r="B4193" s="79"/>
      <c r="C4193" s="79"/>
      <c r="D4193" s="79"/>
      <c r="E4193" s="79"/>
      <c r="F4193" s="79"/>
      <c r="G4193" s="79"/>
      <c r="H4193" s="79"/>
      <c r="I4193" s="80"/>
    </row>
    <row r="4194" spans="1:9">
      <c r="A4194" s="78"/>
      <c r="B4194" s="79"/>
      <c r="C4194" s="79"/>
      <c r="D4194" s="79"/>
      <c r="E4194" s="79"/>
      <c r="F4194" s="79"/>
      <c r="G4194" s="79"/>
      <c r="H4194" s="79"/>
      <c r="I4194" s="80"/>
    </row>
    <row r="4195" spans="1:9">
      <c r="A4195" s="78"/>
      <c r="B4195" s="79"/>
      <c r="C4195" s="79"/>
      <c r="D4195" s="79"/>
      <c r="E4195" s="79"/>
      <c r="F4195" s="79"/>
      <c r="G4195" s="79"/>
      <c r="H4195" s="79"/>
      <c r="I4195" s="80"/>
    </row>
    <row r="4196" spans="1:9">
      <c r="A4196" s="78"/>
      <c r="B4196" s="79"/>
      <c r="C4196" s="79"/>
      <c r="D4196" s="79"/>
      <c r="E4196" s="79"/>
      <c r="F4196" s="79"/>
      <c r="G4196" s="79"/>
      <c r="H4196" s="79"/>
      <c r="I4196" s="80"/>
    </row>
    <row r="4197" spans="1:9">
      <c r="A4197" s="78"/>
      <c r="B4197" s="79"/>
      <c r="C4197" s="79"/>
      <c r="D4197" s="79"/>
      <c r="E4197" s="79"/>
      <c r="F4197" s="79"/>
      <c r="G4197" s="79"/>
      <c r="H4197" s="79"/>
      <c r="I4197" s="80"/>
    </row>
    <row r="4198" spans="1:9">
      <c r="A4198" s="78"/>
      <c r="B4198" s="79"/>
      <c r="C4198" s="79"/>
      <c r="D4198" s="79"/>
      <c r="E4198" s="79"/>
      <c r="F4198" s="79"/>
      <c r="G4198" s="79"/>
      <c r="H4198" s="79"/>
      <c r="I4198" s="80"/>
    </row>
    <row r="4199" spans="1:9">
      <c r="A4199" s="78"/>
      <c r="B4199" s="79"/>
      <c r="C4199" s="79"/>
      <c r="D4199" s="79"/>
      <c r="E4199" s="79"/>
      <c r="F4199" s="79"/>
      <c r="G4199" s="79"/>
      <c r="H4199" s="79"/>
      <c r="I4199" s="80"/>
    </row>
    <row r="4200" spans="1:9">
      <c r="A4200" s="78"/>
      <c r="B4200" s="79"/>
      <c r="C4200" s="79"/>
      <c r="D4200" s="79"/>
      <c r="E4200" s="79"/>
      <c r="F4200" s="79"/>
      <c r="G4200" s="79"/>
      <c r="H4200" s="79"/>
      <c r="I4200" s="80"/>
    </row>
    <row r="4201" spans="1:9">
      <c r="A4201" s="78"/>
      <c r="B4201" s="79"/>
      <c r="C4201" s="79"/>
      <c r="D4201" s="79"/>
      <c r="E4201" s="79"/>
      <c r="F4201" s="79"/>
      <c r="G4201" s="79"/>
      <c r="H4201" s="79"/>
      <c r="I4201" s="80"/>
    </row>
    <row r="4202" spans="1:9">
      <c r="A4202" s="78"/>
      <c r="B4202" s="79"/>
      <c r="C4202" s="79"/>
      <c r="D4202" s="79"/>
      <c r="E4202" s="79"/>
      <c r="F4202" s="79"/>
      <c r="G4202" s="79"/>
      <c r="H4202" s="79"/>
      <c r="I4202" s="80"/>
    </row>
    <row r="4203" spans="1:9">
      <c r="A4203" s="78"/>
      <c r="B4203" s="79"/>
      <c r="C4203" s="79"/>
      <c r="D4203" s="79"/>
      <c r="E4203" s="79"/>
      <c r="F4203" s="79"/>
      <c r="G4203" s="79"/>
      <c r="H4203" s="79"/>
      <c r="I4203" s="80"/>
    </row>
    <row r="4204" spans="1:9">
      <c r="A4204" s="78"/>
      <c r="B4204" s="79"/>
      <c r="C4204" s="79"/>
      <c r="D4204" s="79"/>
      <c r="E4204" s="79"/>
      <c r="F4204" s="79"/>
      <c r="G4204" s="79"/>
      <c r="H4204" s="79"/>
      <c r="I4204" s="80"/>
    </row>
    <row r="4205" spans="1:9">
      <c r="A4205" s="78"/>
      <c r="B4205" s="79"/>
      <c r="C4205" s="79"/>
      <c r="D4205" s="79"/>
      <c r="E4205" s="79"/>
      <c r="F4205" s="79"/>
      <c r="G4205" s="79"/>
      <c r="H4205" s="79"/>
      <c r="I4205" s="80"/>
    </row>
    <row r="4206" spans="1:9">
      <c r="A4206" s="78"/>
      <c r="B4206" s="79"/>
      <c r="C4206" s="79"/>
      <c r="D4206" s="79"/>
      <c r="E4206" s="79"/>
      <c r="F4206" s="79"/>
      <c r="G4206" s="79"/>
      <c r="H4206" s="79"/>
      <c r="I4206" s="80"/>
    </row>
    <row r="4207" spans="1:9">
      <c r="A4207" s="78"/>
      <c r="B4207" s="79"/>
      <c r="C4207" s="79"/>
      <c r="D4207" s="79"/>
      <c r="E4207" s="79"/>
      <c r="F4207" s="79"/>
      <c r="G4207" s="79"/>
      <c r="H4207" s="79"/>
      <c r="I4207" s="80"/>
    </row>
    <row r="4208" spans="1:9">
      <c r="A4208" s="78"/>
      <c r="B4208" s="79"/>
      <c r="C4208" s="79"/>
      <c r="D4208" s="79"/>
      <c r="E4208" s="79"/>
      <c r="F4208" s="79"/>
      <c r="G4208" s="79"/>
      <c r="H4208" s="79"/>
      <c r="I4208" s="80"/>
    </row>
    <row r="4209" spans="1:9">
      <c r="A4209" s="78"/>
      <c r="B4209" s="79"/>
      <c r="C4209" s="79"/>
      <c r="D4209" s="79"/>
      <c r="E4209" s="79"/>
      <c r="F4209" s="79"/>
      <c r="G4209" s="79"/>
      <c r="H4209" s="79"/>
      <c r="I4209" s="80"/>
    </row>
    <row r="4210" spans="1:9">
      <c r="A4210" s="78"/>
      <c r="B4210" s="79"/>
      <c r="C4210" s="79"/>
      <c r="D4210" s="79"/>
      <c r="E4210" s="79"/>
      <c r="F4210" s="79"/>
      <c r="G4210" s="79"/>
      <c r="H4210" s="79"/>
      <c r="I4210" s="80"/>
    </row>
    <row r="4211" spans="1:9">
      <c r="A4211" s="78"/>
      <c r="B4211" s="79"/>
      <c r="C4211" s="79"/>
      <c r="D4211" s="79"/>
      <c r="E4211" s="79"/>
      <c r="F4211" s="79"/>
      <c r="G4211" s="79"/>
      <c r="H4211" s="79"/>
      <c r="I4211" s="80"/>
    </row>
    <row r="4212" spans="1:9">
      <c r="A4212" s="78"/>
      <c r="B4212" s="79"/>
      <c r="C4212" s="79"/>
      <c r="D4212" s="79"/>
      <c r="E4212" s="79"/>
      <c r="F4212" s="79"/>
      <c r="G4212" s="79"/>
      <c r="H4212" s="79"/>
      <c r="I4212" s="80"/>
    </row>
    <row r="4213" spans="1:9">
      <c r="A4213" s="78"/>
      <c r="B4213" s="79"/>
      <c r="C4213" s="79"/>
      <c r="D4213" s="79"/>
      <c r="E4213" s="79"/>
      <c r="F4213" s="79"/>
      <c r="G4213" s="79"/>
      <c r="H4213" s="79"/>
      <c r="I4213" s="80"/>
    </row>
    <row r="4214" spans="1:9">
      <c r="A4214" s="78"/>
      <c r="B4214" s="79"/>
      <c r="C4214" s="79"/>
      <c r="D4214" s="79"/>
      <c r="E4214" s="79"/>
      <c r="F4214" s="79"/>
      <c r="G4214" s="79"/>
      <c r="H4214" s="79"/>
      <c r="I4214" s="80"/>
    </row>
    <row r="4215" spans="1:9">
      <c r="A4215" s="78"/>
      <c r="B4215" s="79"/>
      <c r="C4215" s="79"/>
      <c r="D4215" s="79"/>
      <c r="E4215" s="79"/>
      <c r="F4215" s="79"/>
      <c r="G4215" s="79"/>
      <c r="H4215" s="79"/>
      <c r="I4215" s="80"/>
    </row>
    <row r="4216" spans="1:9">
      <c r="A4216" s="78"/>
      <c r="B4216" s="79"/>
      <c r="C4216" s="79"/>
      <c r="D4216" s="79"/>
      <c r="E4216" s="79"/>
      <c r="F4216" s="79"/>
      <c r="G4216" s="79"/>
      <c r="H4216" s="79"/>
      <c r="I4216" s="80"/>
    </row>
    <row r="4217" spans="1:9">
      <c r="A4217" s="78"/>
      <c r="B4217" s="79"/>
      <c r="C4217" s="79"/>
      <c r="D4217" s="79"/>
      <c r="E4217" s="79"/>
      <c r="F4217" s="79"/>
      <c r="G4217" s="79"/>
      <c r="H4217" s="79"/>
      <c r="I4217" s="80"/>
    </row>
    <row r="4218" spans="1:9">
      <c r="A4218" s="78"/>
      <c r="B4218" s="79"/>
      <c r="C4218" s="79"/>
      <c r="D4218" s="79"/>
      <c r="E4218" s="79"/>
      <c r="F4218" s="79"/>
      <c r="G4218" s="79"/>
      <c r="H4218" s="79"/>
      <c r="I4218" s="80"/>
    </row>
    <row r="4219" spans="1:9">
      <c r="A4219" s="78"/>
      <c r="B4219" s="79"/>
      <c r="C4219" s="79"/>
      <c r="D4219" s="79"/>
      <c r="E4219" s="79"/>
      <c r="F4219" s="79"/>
      <c r="G4219" s="79"/>
      <c r="H4219" s="79"/>
      <c r="I4219" s="80"/>
    </row>
    <row r="4220" spans="1:9">
      <c r="A4220" s="78"/>
      <c r="B4220" s="79"/>
      <c r="C4220" s="79"/>
      <c r="D4220" s="79"/>
      <c r="E4220" s="79"/>
      <c r="F4220" s="79"/>
      <c r="G4220" s="79"/>
      <c r="H4220" s="79"/>
      <c r="I4220" s="80"/>
    </row>
    <row r="4221" spans="1:9">
      <c r="A4221" s="78"/>
      <c r="B4221" s="79"/>
      <c r="C4221" s="79"/>
      <c r="D4221" s="79"/>
      <c r="E4221" s="79"/>
      <c r="F4221" s="79"/>
      <c r="G4221" s="79"/>
      <c r="H4221" s="79"/>
      <c r="I4221" s="80"/>
    </row>
    <row r="4222" spans="1:9">
      <c r="A4222" s="78"/>
      <c r="B4222" s="79"/>
      <c r="C4222" s="79"/>
      <c r="D4222" s="79"/>
      <c r="E4222" s="79"/>
      <c r="F4222" s="79"/>
      <c r="G4222" s="79"/>
      <c r="H4222" s="79"/>
      <c r="I4222" s="80"/>
    </row>
    <row r="4223" spans="1:9">
      <c r="A4223" s="78"/>
      <c r="B4223" s="79"/>
      <c r="C4223" s="79"/>
      <c r="D4223" s="79"/>
      <c r="E4223" s="79"/>
      <c r="F4223" s="79"/>
      <c r="G4223" s="79"/>
      <c r="H4223" s="79"/>
      <c r="I4223" s="80"/>
    </row>
    <row r="4224" spans="1:9">
      <c r="A4224" s="78"/>
      <c r="B4224" s="79"/>
      <c r="C4224" s="79"/>
      <c r="D4224" s="79"/>
      <c r="E4224" s="79"/>
      <c r="F4224" s="79"/>
      <c r="G4224" s="79"/>
      <c r="H4224" s="79"/>
      <c r="I4224" s="80"/>
    </row>
    <row r="4225" spans="1:9">
      <c r="A4225" s="78"/>
      <c r="B4225" s="79"/>
      <c r="C4225" s="79"/>
      <c r="D4225" s="79"/>
      <c r="E4225" s="79"/>
      <c r="F4225" s="79"/>
      <c r="G4225" s="79"/>
      <c r="H4225" s="79"/>
      <c r="I4225" s="80"/>
    </row>
    <row r="4226" spans="1:9">
      <c r="A4226" s="78"/>
      <c r="B4226" s="79"/>
      <c r="C4226" s="79"/>
      <c r="D4226" s="79"/>
      <c r="E4226" s="79"/>
      <c r="F4226" s="79"/>
      <c r="G4226" s="79"/>
      <c r="H4226" s="79"/>
      <c r="I4226" s="80"/>
    </row>
    <row r="4227" spans="1:9">
      <c r="A4227" s="78"/>
      <c r="B4227" s="79"/>
      <c r="C4227" s="79"/>
      <c r="D4227" s="79"/>
      <c r="E4227" s="79"/>
      <c r="F4227" s="79"/>
      <c r="G4227" s="79"/>
      <c r="H4227" s="79"/>
      <c r="I4227" s="80"/>
    </row>
    <row r="4228" spans="1:9">
      <c r="A4228" s="78"/>
      <c r="B4228" s="79"/>
      <c r="C4228" s="79"/>
      <c r="D4228" s="79"/>
      <c r="E4228" s="79"/>
      <c r="F4228" s="79"/>
      <c r="G4228" s="79"/>
      <c r="H4228" s="79"/>
      <c r="I4228" s="80"/>
    </row>
    <row r="4229" spans="1:9">
      <c r="A4229" s="78"/>
      <c r="B4229" s="79"/>
      <c r="C4229" s="79"/>
      <c r="D4229" s="79"/>
      <c r="E4229" s="79"/>
      <c r="F4229" s="79"/>
      <c r="G4229" s="79"/>
      <c r="H4229" s="79"/>
      <c r="I4229" s="80"/>
    </row>
    <row r="4230" spans="1:9">
      <c r="A4230" s="78"/>
      <c r="B4230" s="79"/>
      <c r="C4230" s="79"/>
      <c r="D4230" s="79"/>
      <c r="E4230" s="79"/>
      <c r="F4230" s="79"/>
      <c r="G4230" s="79"/>
      <c r="H4230" s="79"/>
      <c r="I4230" s="80"/>
    </row>
    <row r="4231" spans="1:9">
      <c r="A4231" s="78"/>
      <c r="B4231" s="79"/>
      <c r="C4231" s="79"/>
      <c r="D4231" s="79"/>
      <c r="E4231" s="79"/>
      <c r="F4231" s="79"/>
      <c r="G4231" s="79"/>
      <c r="H4231" s="79"/>
      <c r="I4231" s="80"/>
    </row>
    <row r="4232" spans="1:9">
      <c r="A4232" s="78"/>
      <c r="B4232" s="79"/>
      <c r="C4232" s="79"/>
      <c r="D4232" s="79"/>
      <c r="E4232" s="79"/>
      <c r="F4232" s="79"/>
      <c r="G4232" s="79"/>
      <c r="H4232" s="79"/>
      <c r="I4232" s="80"/>
    </row>
    <row r="4233" spans="1:9">
      <c r="A4233" s="78"/>
      <c r="B4233" s="79"/>
      <c r="C4233" s="79"/>
      <c r="D4233" s="79"/>
      <c r="E4233" s="79"/>
      <c r="F4233" s="79"/>
      <c r="G4233" s="79"/>
      <c r="H4233" s="79"/>
      <c r="I4233" s="80"/>
    </row>
    <row r="4234" spans="1:9">
      <c r="A4234" s="78"/>
      <c r="B4234" s="79"/>
      <c r="C4234" s="79"/>
      <c r="D4234" s="79"/>
      <c r="E4234" s="79"/>
      <c r="F4234" s="79"/>
      <c r="G4234" s="79"/>
      <c r="H4234" s="79"/>
      <c r="I4234" s="80"/>
    </row>
    <row r="4235" spans="1:9">
      <c r="A4235" s="78"/>
      <c r="B4235" s="79"/>
      <c r="C4235" s="79"/>
      <c r="D4235" s="79"/>
      <c r="E4235" s="79"/>
      <c r="F4235" s="79"/>
      <c r="G4235" s="79"/>
      <c r="H4235" s="79"/>
      <c r="I4235" s="80"/>
    </row>
    <row r="4236" spans="1:9">
      <c r="A4236" s="78"/>
      <c r="B4236" s="79"/>
      <c r="C4236" s="79"/>
      <c r="D4236" s="79"/>
      <c r="E4236" s="79"/>
      <c r="F4236" s="79"/>
      <c r="G4236" s="79"/>
      <c r="H4236" s="79"/>
      <c r="I4236" s="80"/>
    </row>
    <row r="4237" spans="1:9">
      <c r="A4237" s="78"/>
      <c r="B4237" s="79"/>
      <c r="C4237" s="79"/>
      <c r="D4237" s="79"/>
      <c r="E4237" s="79"/>
      <c r="F4237" s="79"/>
      <c r="G4237" s="79"/>
      <c r="H4237" s="79"/>
      <c r="I4237" s="80"/>
    </row>
    <row r="4238" spans="1:9">
      <c r="A4238" s="78"/>
      <c r="B4238" s="79"/>
      <c r="C4238" s="79"/>
      <c r="D4238" s="79"/>
      <c r="E4238" s="79"/>
      <c r="F4238" s="79"/>
      <c r="G4238" s="79"/>
      <c r="H4238" s="79"/>
      <c r="I4238" s="80"/>
    </row>
    <row r="4239" spans="1:9">
      <c r="A4239" s="78"/>
      <c r="B4239" s="79"/>
      <c r="C4239" s="79"/>
      <c r="D4239" s="79"/>
      <c r="E4239" s="79"/>
      <c r="F4239" s="79"/>
      <c r="G4239" s="79"/>
      <c r="H4239" s="79"/>
      <c r="I4239" s="80"/>
    </row>
    <row r="4240" spans="1:9">
      <c r="A4240" s="78"/>
      <c r="B4240" s="79"/>
      <c r="C4240" s="79"/>
      <c r="D4240" s="79"/>
      <c r="E4240" s="79"/>
      <c r="F4240" s="79"/>
      <c r="G4240" s="79"/>
      <c r="H4240" s="79"/>
      <c r="I4240" s="80"/>
    </row>
    <row r="4241" spans="1:9">
      <c r="A4241" s="78"/>
      <c r="B4241" s="79"/>
      <c r="C4241" s="79"/>
      <c r="D4241" s="79"/>
      <c r="E4241" s="79"/>
      <c r="F4241" s="79"/>
      <c r="G4241" s="79"/>
      <c r="H4241" s="79"/>
      <c r="I4241" s="80"/>
    </row>
    <row r="4242" spans="1:9">
      <c r="A4242" s="78"/>
      <c r="B4242" s="79"/>
      <c r="C4242" s="79"/>
      <c r="D4242" s="79"/>
      <c r="E4242" s="79"/>
      <c r="F4242" s="79"/>
      <c r="G4242" s="79"/>
      <c r="H4242" s="79"/>
      <c r="I4242" s="80"/>
    </row>
    <row r="4243" spans="1:9">
      <c r="A4243" s="78"/>
      <c r="B4243" s="79"/>
      <c r="C4243" s="79"/>
      <c r="D4243" s="79"/>
      <c r="E4243" s="79"/>
      <c r="F4243" s="79"/>
      <c r="G4243" s="79"/>
      <c r="H4243" s="79"/>
      <c r="I4243" s="80"/>
    </row>
    <row r="4244" spans="1:9">
      <c r="A4244" s="78"/>
      <c r="B4244" s="79"/>
      <c r="C4244" s="79"/>
      <c r="D4244" s="79"/>
      <c r="E4244" s="79"/>
      <c r="F4244" s="79"/>
      <c r="G4244" s="79"/>
      <c r="H4244" s="79"/>
      <c r="I4244" s="80"/>
    </row>
    <row r="4245" spans="1:9">
      <c r="A4245" s="78"/>
      <c r="B4245" s="79"/>
      <c r="C4245" s="79"/>
      <c r="D4245" s="79"/>
      <c r="E4245" s="79"/>
      <c r="F4245" s="79"/>
      <c r="G4245" s="79"/>
      <c r="H4245" s="79"/>
      <c r="I4245" s="80"/>
    </row>
    <row r="4246" spans="1:9">
      <c r="A4246" s="78"/>
      <c r="B4246" s="79"/>
      <c r="C4246" s="79"/>
      <c r="D4246" s="79"/>
      <c r="E4246" s="79"/>
      <c r="F4246" s="79"/>
      <c r="G4246" s="79"/>
      <c r="H4246" s="79"/>
      <c r="I4246" s="80"/>
    </row>
    <row r="4247" spans="1:9">
      <c r="A4247" s="78"/>
      <c r="B4247" s="79"/>
      <c r="C4247" s="79"/>
      <c r="D4247" s="79"/>
      <c r="E4247" s="79"/>
      <c r="F4247" s="79"/>
      <c r="G4247" s="79"/>
      <c r="H4247" s="79"/>
      <c r="I4247" s="80"/>
    </row>
    <row r="4248" spans="1:9">
      <c r="A4248" s="78"/>
      <c r="B4248" s="79"/>
      <c r="C4248" s="79"/>
      <c r="D4248" s="79"/>
      <c r="E4248" s="79"/>
      <c r="F4248" s="79"/>
      <c r="G4248" s="79"/>
      <c r="H4248" s="79"/>
      <c r="I4248" s="80"/>
    </row>
    <row r="4249" spans="1:9">
      <c r="A4249" s="78"/>
      <c r="B4249" s="79"/>
      <c r="C4249" s="79"/>
      <c r="D4249" s="79"/>
      <c r="E4249" s="79"/>
      <c r="F4249" s="79"/>
      <c r="G4249" s="79"/>
      <c r="H4249" s="79"/>
      <c r="I4249" s="80"/>
    </row>
    <row r="4250" spans="1:9">
      <c r="A4250" s="78"/>
      <c r="B4250" s="79"/>
      <c r="C4250" s="79"/>
      <c r="D4250" s="79"/>
      <c r="E4250" s="79"/>
      <c r="F4250" s="79"/>
      <c r="G4250" s="79"/>
      <c r="H4250" s="79"/>
      <c r="I4250" s="80"/>
    </row>
    <row r="4251" spans="1:9">
      <c r="A4251" s="78"/>
      <c r="B4251" s="79"/>
      <c r="C4251" s="79"/>
      <c r="D4251" s="79"/>
      <c r="E4251" s="79"/>
      <c r="F4251" s="79"/>
      <c r="G4251" s="79"/>
      <c r="H4251" s="79"/>
      <c r="I4251" s="80"/>
    </row>
    <row r="4252" spans="1:9">
      <c r="A4252" s="78"/>
      <c r="B4252" s="79"/>
      <c r="C4252" s="79"/>
      <c r="D4252" s="79"/>
      <c r="E4252" s="79"/>
      <c r="F4252" s="79"/>
      <c r="G4252" s="79"/>
      <c r="H4252" s="79"/>
      <c r="I4252" s="80"/>
    </row>
    <row r="4253" spans="1:9">
      <c r="A4253" s="78"/>
      <c r="B4253" s="79"/>
      <c r="C4253" s="79"/>
      <c r="D4253" s="79"/>
      <c r="E4253" s="79"/>
      <c r="F4253" s="79"/>
      <c r="G4253" s="79"/>
      <c r="H4253" s="79"/>
      <c r="I4253" s="80"/>
    </row>
    <row r="4254" spans="1:9">
      <c r="A4254" s="78"/>
      <c r="B4254" s="79"/>
      <c r="C4254" s="79"/>
      <c r="D4254" s="79"/>
      <c r="E4254" s="79"/>
      <c r="F4254" s="79"/>
      <c r="G4254" s="79"/>
      <c r="H4254" s="79"/>
      <c r="I4254" s="80"/>
    </row>
    <row r="4255" spans="1:9">
      <c r="A4255" s="78"/>
      <c r="B4255" s="79"/>
      <c r="C4255" s="79"/>
      <c r="D4255" s="79"/>
      <c r="E4255" s="79"/>
      <c r="F4255" s="79"/>
      <c r="G4255" s="79"/>
      <c r="H4255" s="79"/>
      <c r="I4255" s="80"/>
    </row>
    <row r="4256" spans="1:9">
      <c r="A4256" s="78"/>
      <c r="B4256" s="79"/>
      <c r="C4256" s="79"/>
      <c r="D4256" s="79"/>
      <c r="E4256" s="79"/>
      <c r="F4256" s="79"/>
      <c r="G4256" s="79"/>
      <c r="H4256" s="79"/>
      <c r="I4256" s="80"/>
    </row>
    <row r="4257" spans="1:9">
      <c r="A4257" s="78"/>
      <c r="B4257" s="79"/>
      <c r="C4257" s="79"/>
      <c r="D4257" s="79"/>
      <c r="E4257" s="79"/>
      <c r="F4257" s="79"/>
      <c r="G4257" s="79"/>
      <c r="H4257" s="79"/>
      <c r="I4257" s="80"/>
    </row>
    <row r="4258" spans="1:9">
      <c r="A4258" s="78"/>
      <c r="B4258" s="79"/>
      <c r="C4258" s="79"/>
      <c r="D4258" s="79"/>
      <c r="E4258" s="79"/>
      <c r="F4258" s="79"/>
      <c r="G4258" s="79"/>
      <c r="H4258" s="79"/>
      <c r="I4258" s="80"/>
    </row>
    <row r="4259" spans="1:9">
      <c r="A4259" s="78"/>
      <c r="B4259" s="79"/>
      <c r="C4259" s="79"/>
      <c r="D4259" s="79"/>
      <c r="E4259" s="79"/>
      <c r="F4259" s="79"/>
      <c r="G4259" s="79"/>
      <c r="H4259" s="79"/>
      <c r="I4259" s="80"/>
    </row>
    <row r="4260" spans="1:9">
      <c r="A4260" s="78"/>
      <c r="B4260" s="79"/>
      <c r="C4260" s="79"/>
      <c r="D4260" s="79"/>
      <c r="E4260" s="79"/>
      <c r="F4260" s="79"/>
      <c r="G4260" s="79"/>
      <c r="H4260" s="79"/>
      <c r="I4260" s="80"/>
    </row>
    <row r="4261" spans="1:9">
      <c r="A4261" s="78"/>
      <c r="B4261" s="79"/>
      <c r="C4261" s="79"/>
      <c r="D4261" s="79"/>
      <c r="E4261" s="79"/>
      <c r="F4261" s="79"/>
      <c r="G4261" s="79"/>
      <c r="H4261" s="79"/>
      <c r="I4261" s="80"/>
    </row>
    <row r="4262" spans="1:9">
      <c r="A4262" s="78"/>
      <c r="B4262" s="79"/>
      <c r="C4262" s="79"/>
      <c r="D4262" s="79"/>
      <c r="E4262" s="79"/>
      <c r="F4262" s="79"/>
      <c r="G4262" s="79"/>
      <c r="H4262" s="79"/>
      <c r="I4262" s="80"/>
    </row>
    <row r="4263" spans="1:9">
      <c r="A4263" s="78"/>
      <c r="B4263" s="79"/>
      <c r="C4263" s="79"/>
      <c r="D4263" s="79"/>
      <c r="E4263" s="79"/>
      <c r="F4263" s="79"/>
      <c r="G4263" s="79"/>
      <c r="H4263" s="79"/>
      <c r="I4263" s="80"/>
    </row>
    <row r="4264" spans="1:9">
      <c r="A4264" s="78"/>
      <c r="B4264" s="79"/>
      <c r="C4264" s="79"/>
      <c r="D4264" s="79"/>
      <c r="E4264" s="79"/>
      <c r="F4264" s="79"/>
      <c r="G4264" s="79"/>
      <c r="H4264" s="79"/>
      <c r="I4264" s="80"/>
    </row>
    <row r="4265" spans="1:9">
      <c r="A4265" s="78"/>
      <c r="B4265" s="79"/>
      <c r="C4265" s="79"/>
      <c r="D4265" s="79"/>
      <c r="E4265" s="79"/>
      <c r="F4265" s="79"/>
      <c r="G4265" s="79"/>
      <c r="H4265" s="79"/>
      <c r="I4265" s="80"/>
    </row>
    <row r="4266" spans="1:9">
      <c r="A4266" s="78"/>
      <c r="B4266" s="79"/>
      <c r="C4266" s="79"/>
      <c r="D4266" s="79"/>
      <c r="E4266" s="79"/>
      <c r="F4266" s="79"/>
      <c r="G4266" s="79"/>
      <c r="H4266" s="79"/>
      <c r="I4266" s="80"/>
    </row>
    <row r="4267" spans="1:9">
      <c r="A4267" s="78"/>
      <c r="B4267" s="79"/>
      <c r="C4267" s="79"/>
      <c r="D4267" s="79"/>
      <c r="E4267" s="79"/>
      <c r="F4267" s="79"/>
      <c r="G4267" s="79"/>
      <c r="H4267" s="79"/>
      <c r="I4267" s="80"/>
    </row>
    <row r="4268" spans="1:9">
      <c r="A4268" s="78"/>
      <c r="B4268" s="79"/>
      <c r="C4268" s="79"/>
      <c r="D4268" s="79"/>
      <c r="E4268" s="79"/>
      <c r="F4268" s="79"/>
      <c r="G4268" s="79"/>
      <c r="H4268" s="79"/>
      <c r="I4268" s="80"/>
    </row>
    <row r="4269" spans="1:9">
      <c r="A4269" s="78"/>
      <c r="B4269" s="79"/>
      <c r="C4269" s="79"/>
      <c r="D4269" s="79"/>
      <c r="E4269" s="79"/>
      <c r="F4269" s="79"/>
      <c r="G4269" s="79"/>
      <c r="H4269" s="79"/>
      <c r="I4269" s="80"/>
    </row>
    <row r="4270" spans="1:9">
      <c r="A4270" s="78"/>
      <c r="B4270" s="79"/>
      <c r="C4270" s="79"/>
      <c r="D4270" s="79"/>
      <c r="E4270" s="79"/>
      <c r="F4270" s="79"/>
      <c r="G4270" s="79"/>
      <c r="H4270" s="79"/>
      <c r="I4270" s="80"/>
    </row>
    <row r="4271" spans="1:9">
      <c r="A4271" s="78"/>
      <c r="B4271" s="79"/>
      <c r="C4271" s="79"/>
      <c r="D4271" s="79"/>
      <c r="E4271" s="79"/>
      <c r="F4271" s="79"/>
      <c r="G4271" s="79"/>
      <c r="H4271" s="79"/>
      <c r="I4271" s="80"/>
    </row>
    <row r="4272" spans="1:9">
      <c r="A4272" s="78"/>
      <c r="B4272" s="79"/>
      <c r="C4272" s="79"/>
      <c r="D4272" s="79"/>
      <c r="E4272" s="79"/>
      <c r="F4272" s="79"/>
      <c r="G4272" s="79"/>
      <c r="H4272" s="79"/>
      <c r="I4272" s="80"/>
    </row>
    <row r="4273" spans="1:9">
      <c r="A4273" s="78"/>
      <c r="B4273" s="79"/>
      <c r="C4273" s="79"/>
      <c r="D4273" s="79"/>
      <c r="E4273" s="79"/>
      <c r="F4273" s="79"/>
      <c r="G4273" s="79"/>
      <c r="H4273" s="79"/>
      <c r="I4273" s="80"/>
    </row>
    <row r="4274" spans="1:9">
      <c r="A4274" s="78"/>
      <c r="B4274" s="79"/>
      <c r="C4274" s="79"/>
      <c r="D4274" s="79"/>
      <c r="E4274" s="79"/>
      <c r="F4274" s="79"/>
      <c r="G4274" s="79"/>
      <c r="H4274" s="79"/>
      <c r="I4274" s="80"/>
    </row>
    <row r="4275" spans="1:9">
      <c r="A4275" s="78"/>
      <c r="B4275" s="79"/>
      <c r="C4275" s="79"/>
      <c r="D4275" s="79"/>
      <c r="E4275" s="79"/>
      <c r="F4275" s="79"/>
      <c r="G4275" s="79"/>
      <c r="H4275" s="79"/>
      <c r="I4275" s="80"/>
    </row>
    <row r="4276" spans="1:9">
      <c r="A4276" s="78"/>
      <c r="B4276" s="79"/>
      <c r="C4276" s="79"/>
      <c r="D4276" s="79"/>
      <c r="E4276" s="79"/>
      <c r="F4276" s="79"/>
      <c r="G4276" s="79"/>
      <c r="H4276" s="79"/>
      <c r="I4276" s="80"/>
    </row>
    <row r="4277" spans="1:9">
      <c r="A4277" s="78"/>
      <c r="B4277" s="79"/>
      <c r="C4277" s="79"/>
      <c r="D4277" s="79"/>
      <c r="E4277" s="79"/>
      <c r="F4277" s="79"/>
      <c r="G4277" s="79"/>
      <c r="H4277" s="79"/>
      <c r="I4277" s="80"/>
    </row>
    <row r="4278" spans="1:9">
      <c r="A4278" s="78"/>
      <c r="B4278" s="79"/>
      <c r="C4278" s="79"/>
      <c r="D4278" s="79"/>
      <c r="E4278" s="79"/>
      <c r="F4278" s="79"/>
      <c r="G4278" s="79"/>
      <c r="H4278" s="79"/>
      <c r="I4278" s="80"/>
    </row>
    <row r="4279" spans="1:9">
      <c r="A4279" s="78"/>
      <c r="B4279" s="79"/>
      <c r="C4279" s="79"/>
      <c r="D4279" s="79"/>
      <c r="E4279" s="79"/>
      <c r="F4279" s="79"/>
      <c r="G4279" s="79"/>
      <c r="H4279" s="79"/>
      <c r="I4279" s="80"/>
    </row>
    <row r="4280" spans="1:9">
      <c r="A4280" s="78"/>
      <c r="B4280" s="79"/>
      <c r="C4280" s="79"/>
      <c r="D4280" s="79"/>
      <c r="E4280" s="79"/>
      <c r="F4280" s="79"/>
      <c r="G4280" s="79"/>
      <c r="H4280" s="79"/>
      <c r="I4280" s="80"/>
    </row>
    <row r="4281" spans="1:9">
      <c r="A4281" s="78"/>
      <c r="B4281" s="79"/>
      <c r="C4281" s="79"/>
      <c r="D4281" s="79"/>
      <c r="E4281" s="79"/>
      <c r="F4281" s="79"/>
      <c r="G4281" s="79"/>
      <c r="H4281" s="79"/>
      <c r="I4281" s="80"/>
    </row>
    <row r="4282" spans="1:9">
      <c r="A4282" s="78"/>
      <c r="B4282" s="79"/>
      <c r="C4282" s="79"/>
      <c r="D4282" s="79"/>
      <c r="E4282" s="79"/>
      <c r="F4282" s="79"/>
      <c r="G4282" s="79"/>
      <c r="H4282" s="79"/>
      <c r="I4282" s="80"/>
    </row>
    <row r="4283" spans="1:9">
      <c r="A4283" s="78"/>
      <c r="B4283" s="79"/>
      <c r="C4283" s="79"/>
      <c r="D4283" s="79"/>
      <c r="E4283" s="79"/>
      <c r="F4283" s="79"/>
      <c r="G4283" s="79"/>
      <c r="H4283" s="79"/>
      <c r="I4283" s="80"/>
    </row>
    <row r="4284" spans="1:9">
      <c r="A4284" s="78"/>
      <c r="B4284" s="79"/>
      <c r="C4284" s="79"/>
      <c r="D4284" s="79"/>
      <c r="E4284" s="79"/>
      <c r="F4284" s="79"/>
      <c r="G4284" s="79"/>
      <c r="H4284" s="79"/>
      <c r="I4284" s="80"/>
    </row>
    <row r="4285" spans="1:9">
      <c r="A4285" s="78"/>
      <c r="B4285" s="79"/>
      <c r="C4285" s="79"/>
      <c r="D4285" s="79"/>
      <c r="E4285" s="79"/>
      <c r="F4285" s="79"/>
      <c r="G4285" s="79"/>
      <c r="H4285" s="79"/>
      <c r="I4285" s="80"/>
    </row>
    <row r="4286" spans="1:9">
      <c r="A4286" s="78"/>
      <c r="B4286" s="79"/>
      <c r="C4286" s="79"/>
      <c r="D4286" s="79"/>
      <c r="E4286" s="79"/>
      <c r="F4286" s="79"/>
      <c r="G4286" s="79"/>
      <c r="H4286" s="79"/>
      <c r="I4286" s="80"/>
    </row>
    <row r="4287" spans="1:9">
      <c r="A4287" s="78"/>
      <c r="B4287" s="79"/>
      <c r="C4287" s="79"/>
      <c r="D4287" s="79"/>
      <c r="E4287" s="79"/>
      <c r="F4287" s="79"/>
      <c r="G4287" s="79"/>
      <c r="H4287" s="79"/>
      <c r="I4287" s="80"/>
    </row>
    <row r="4288" spans="1:9">
      <c r="A4288" s="78"/>
      <c r="B4288" s="79"/>
      <c r="C4288" s="79"/>
      <c r="D4288" s="79"/>
      <c r="E4288" s="79"/>
      <c r="F4288" s="79"/>
      <c r="G4288" s="79"/>
      <c r="H4288" s="79"/>
      <c r="I4288" s="80"/>
    </row>
    <row r="4289" spans="1:9">
      <c r="A4289" s="78"/>
      <c r="B4289" s="79"/>
      <c r="C4289" s="79"/>
      <c r="D4289" s="79"/>
      <c r="E4289" s="79"/>
      <c r="F4289" s="79"/>
      <c r="G4289" s="79"/>
      <c r="H4289" s="79"/>
      <c r="I4289" s="80"/>
    </row>
    <row r="4290" spans="1:9">
      <c r="A4290" s="78"/>
      <c r="B4290" s="79"/>
      <c r="C4290" s="79"/>
      <c r="D4290" s="79"/>
      <c r="E4290" s="79"/>
      <c r="F4290" s="79"/>
      <c r="G4290" s="79"/>
      <c r="H4290" s="79"/>
      <c r="I4290" s="80"/>
    </row>
    <row r="4291" spans="1:9">
      <c r="A4291" s="78"/>
      <c r="B4291" s="79"/>
      <c r="C4291" s="79"/>
      <c r="D4291" s="79"/>
      <c r="E4291" s="79"/>
      <c r="F4291" s="79"/>
      <c r="G4291" s="79"/>
      <c r="H4291" s="79"/>
      <c r="I4291" s="80"/>
    </row>
    <row r="4292" spans="1:9">
      <c r="A4292" s="78"/>
      <c r="B4292" s="79"/>
      <c r="C4292" s="79"/>
      <c r="D4292" s="79"/>
      <c r="E4292" s="79"/>
      <c r="F4292" s="79"/>
      <c r="G4292" s="79"/>
      <c r="H4292" s="79"/>
      <c r="I4292" s="80"/>
    </row>
    <row r="4293" spans="1:9">
      <c r="A4293" s="78"/>
      <c r="B4293" s="79"/>
      <c r="C4293" s="79"/>
      <c r="D4293" s="79"/>
      <c r="E4293" s="79"/>
      <c r="F4293" s="79"/>
      <c r="G4293" s="79"/>
      <c r="H4293" s="79"/>
      <c r="I4293" s="80"/>
    </row>
    <row r="4294" spans="1:9">
      <c r="A4294" s="78"/>
      <c r="B4294" s="79"/>
      <c r="C4294" s="79"/>
      <c r="D4294" s="79"/>
      <c r="E4294" s="79"/>
      <c r="F4294" s="79"/>
      <c r="G4294" s="79"/>
      <c r="H4294" s="79"/>
      <c r="I4294" s="80"/>
    </row>
    <row r="4295" spans="1:9">
      <c r="A4295" s="78"/>
      <c r="B4295" s="79"/>
      <c r="C4295" s="79"/>
      <c r="D4295" s="79"/>
      <c r="E4295" s="79"/>
      <c r="F4295" s="79"/>
      <c r="G4295" s="79"/>
      <c r="H4295" s="79"/>
      <c r="I4295" s="80"/>
    </row>
    <row r="4296" spans="1:9">
      <c r="A4296" s="78"/>
      <c r="B4296" s="79"/>
      <c r="C4296" s="79"/>
      <c r="D4296" s="79"/>
      <c r="E4296" s="79"/>
      <c r="F4296" s="79"/>
      <c r="G4296" s="79"/>
      <c r="H4296" s="79"/>
      <c r="I4296" s="80"/>
    </row>
    <row r="4297" spans="1:9">
      <c r="A4297" s="78"/>
      <c r="B4297" s="79"/>
      <c r="C4297" s="79"/>
      <c r="D4297" s="79"/>
      <c r="E4297" s="79"/>
      <c r="F4297" s="79"/>
      <c r="G4297" s="79"/>
      <c r="H4297" s="79"/>
      <c r="I4297" s="80"/>
    </row>
    <row r="4298" spans="1:9">
      <c r="A4298" s="78"/>
      <c r="B4298" s="79"/>
      <c r="C4298" s="79"/>
      <c r="D4298" s="79"/>
      <c r="E4298" s="79"/>
      <c r="F4298" s="79"/>
      <c r="G4298" s="79"/>
      <c r="H4298" s="79"/>
      <c r="I4298" s="80"/>
    </row>
    <row r="4299" spans="1:9">
      <c r="A4299" s="78"/>
      <c r="B4299" s="79"/>
      <c r="C4299" s="79"/>
      <c r="D4299" s="79"/>
      <c r="E4299" s="79"/>
      <c r="F4299" s="79"/>
      <c r="G4299" s="79"/>
      <c r="H4299" s="79"/>
      <c r="I4299" s="80"/>
    </row>
    <row r="4300" spans="1:9">
      <c r="A4300" s="78"/>
      <c r="B4300" s="79"/>
      <c r="C4300" s="79"/>
      <c r="D4300" s="79"/>
      <c r="E4300" s="79"/>
      <c r="F4300" s="79"/>
      <c r="G4300" s="79"/>
      <c r="H4300" s="79"/>
      <c r="I4300" s="80"/>
    </row>
    <row r="4301" spans="1:9">
      <c r="A4301" s="78"/>
      <c r="B4301" s="79"/>
      <c r="C4301" s="79"/>
      <c r="D4301" s="79"/>
      <c r="E4301" s="79"/>
      <c r="F4301" s="79"/>
      <c r="G4301" s="79"/>
      <c r="H4301" s="79"/>
      <c r="I4301" s="80"/>
    </row>
    <row r="4302" spans="1:9">
      <c r="A4302" s="78"/>
      <c r="B4302" s="79"/>
      <c r="C4302" s="79"/>
      <c r="D4302" s="79"/>
      <c r="E4302" s="79"/>
      <c r="F4302" s="79"/>
      <c r="G4302" s="79"/>
      <c r="H4302" s="79"/>
      <c r="I4302" s="80"/>
    </row>
    <row r="4303" spans="1:9">
      <c r="A4303" s="78"/>
      <c r="B4303" s="79"/>
      <c r="C4303" s="79"/>
      <c r="D4303" s="79"/>
      <c r="E4303" s="79"/>
      <c r="F4303" s="79"/>
      <c r="G4303" s="79"/>
      <c r="H4303" s="79"/>
      <c r="I4303" s="80"/>
    </row>
    <row r="4304" spans="1:9">
      <c r="A4304" s="78"/>
      <c r="B4304" s="79"/>
      <c r="C4304" s="79"/>
      <c r="D4304" s="79"/>
      <c r="E4304" s="79"/>
      <c r="F4304" s="79"/>
      <c r="G4304" s="79"/>
      <c r="H4304" s="79"/>
      <c r="I4304" s="80"/>
    </row>
    <row r="4305" spans="1:9">
      <c r="A4305" s="78"/>
      <c r="B4305" s="79"/>
      <c r="C4305" s="79"/>
      <c r="D4305" s="79"/>
      <c r="E4305" s="79"/>
      <c r="F4305" s="79"/>
      <c r="G4305" s="79"/>
      <c r="H4305" s="79"/>
      <c r="I4305" s="80"/>
    </row>
    <row r="4306" spans="1:9">
      <c r="A4306" s="78"/>
      <c r="B4306" s="79"/>
      <c r="C4306" s="79"/>
      <c r="D4306" s="79"/>
      <c r="E4306" s="79"/>
      <c r="F4306" s="79"/>
      <c r="G4306" s="79"/>
      <c r="H4306" s="79"/>
      <c r="I4306" s="80"/>
    </row>
    <row r="4307" spans="1:9">
      <c r="A4307" s="78"/>
      <c r="B4307" s="79"/>
      <c r="C4307" s="79"/>
      <c r="D4307" s="79"/>
      <c r="E4307" s="79"/>
      <c r="F4307" s="79"/>
      <c r="G4307" s="79"/>
      <c r="H4307" s="79"/>
      <c r="I4307" s="80"/>
    </row>
    <row r="4308" spans="1:9">
      <c r="A4308" s="78"/>
      <c r="B4308" s="79"/>
      <c r="C4308" s="79"/>
      <c r="D4308" s="79"/>
      <c r="E4308" s="79"/>
      <c r="F4308" s="79"/>
      <c r="G4308" s="79"/>
      <c r="H4308" s="79"/>
      <c r="I4308" s="80"/>
    </row>
    <row r="4309" spans="1:9">
      <c r="A4309" s="78"/>
      <c r="B4309" s="79"/>
      <c r="C4309" s="79"/>
      <c r="D4309" s="79"/>
      <c r="E4309" s="79"/>
      <c r="F4309" s="79"/>
      <c r="G4309" s="79"/>
      <c r="H4309" s="79"/>
      <c r="I4309" s="80"/>
    </row>
    <row r="4310" spans="1:9">
      <c r="A4310" s="78"/>
      <c r="B4310" s="79"/>
      <c r="C4310" s="79"/>
      <c r="D4310" s="79"/>
      <c r="E4310" s="79"/>
      <c r="F4310" s="79"/>
      <c r="G4310" s="79"/>
      <c r="H4310" s="79"/>
      <c r="I4310" s="80"/>
    </row>
    <row r="4311" spans="1:9">
      <c r="A4311" s="78"/>
      <c r="B4311" s="79"/>
      <c r="C4311" s="79"/>
      <c r="D4311" s="79"/>
      <c r="E4311" s="79"/>
      <c r="F4311" s="79"/>
      <c r="G4311" s="79"/>
      <c r="H4311" s="79"/>
      <c r="I4311" s="80"/>
    </row>
    <row r="4312" spans="1:9">
      <c r="A4312" s="78"/>
      <c r="B4312" s="79"/>
      <c r="C4312" s="79"/>
      <c r="D4312" s="79"/>
      <c r="E4312" s="79"/>
      <c r="F4312" s="79"/>
      <c r="G4312" s="79"/>
      <c r="H4312" s="79"/>
      <c r="I4312" s="80"/>
    </row>
    <row r="4313" spans="1:9">
      <c r="A4313" s="78"/>
      <c r="B4313" s="79"/>
      <c r="C4313" s="79"/>
      <c r="D4313" s="79"/>
      <c r="E4313" s="79"/>
      <c r="F4313" s="79"/>
      <c r="G4313" s="79"/>
      <c r="H4313" s="79"/>
      <c r="I4313" s="80"/>
    </row>
    <row r="4314" spans="1:9">
      <c r="A4314" s="78"/>
      <c r="B4314" s="79"/>
      <c r="C4314" s="79"/>
      <c r="D4314" s="79"/>
      <c r="E4314" s="79"/>
      <c r="F4314" s="79"/>
      <c r="G4314" s="79"/>
      <c r="H4314" s="79"/>
      <c r="I4314" s="80"/>
    </row>
    <row r="4315" spans="1:9">
      <c r="A4315" s="78"/>
      <c r="B4315" s="79"/>
      <c r="C4315" s="79"/>
      <c r="D4315" s="79"/>
      <c r="E4315" s="79"/>
      <c r="F4315" s="79"/>
      <c r="G4315" s="79"/>
      <c r="H4315" s="79"/>
      <c r="I4315" s="80"/>
    </row>
    <row r="4316" spans="1:9">
      <c r="A4316" s="78"/>
      <c r="B4316" s="79"/>
      <c r="C4316" s="79"/>
      <c r="D4316" s="79"/>
      <c r="E4316" s="79"/>
      <c r="F4316" s="79"/>
      <c r="G4316" s="79"/>
      <c r="H4316" s="79"/>
      <c r="I4316" s="80"/>
    </row>
    <row r="4317" spans="1:9">
      <c r="A4317" s="78"/>
      <c r="B4317" s="79"/>
      <c r="C4317" s="79"/>
      <c r="D4317" s="79"/>
      <c r="E4317" s="79"/>
      <c r="F4317" s="79"/>
      <c r="G4317" s="79"/>
      <c r="H4317" s="79"/>
      <c r="I4317" s="80"/>
    </row>
    <row r="4318" spans="1:9">
      <c r="A4318" s="78"/>
      <c r="B4318" s="79"/>
      <c r="C4318" s="79"/>
      <c r="D4318" s="79"/>
      <c r="E4318" s="79"/>
      <c r="F4318" s="79"/>
      <c r="G4318" s="79"/>
      <c r="H4318" s="79"/>
      <c r="I4318" s="80"/>
    </row>
    <row r="4319" spans="1:9">
      <c r="A4319" s="78"/>
      <c r="B4319" s="79"/>
      <c r="C4319" s="79"/>
      <c r="D4319" s="79"/>
      <c r="E4319" s="79"/>
      <c r="F4319" s="79"/>
      <c r="G4319" s="79"/>
      <c r="H4319" s="79"/>
      <c r="I4319" s="80"/>
    </row>
    <row r="4320" spans="1:9">
      <c r="A4320" s="78"/>
      <c r="B4320" s="79"/>
      <c r="C4320" s="79"/>
      <c r="D4320" s="79"/>
      <c r="E4320" s="79"/>
      <c r="F4320" s="79"/>
      <c r="G4320" s="79"/>
      <c r="H4320" s="79"/>
      <c r="I4320" s="80"/>
    </row>
    <row r="4321" spans="1:9">
      <c r="A4321" s="78"/>
      <c r="B4321" s="79"/>
      <c r="C4321" s="79"/>
      <c r="D4321" s="79"/>
      <c r="E4321" s="79"/>
      <c r="F4321" s="79"/>
      <c r="G4321" s="79"/>
      <c r="H4321" s="79"/>
      <c r="I4321" s="80"/>
    </row>
    <row r="4322" spans="1:9">
      <c r="A4322" s="78"/>
      <c r="B4322" s="79"/>
      <c r="C4322" s="79"/>
      <c r="D4322" s="79"/>
      <c r="E4322" s="79"/>
      <c r="F4322" s="79"/>
      <c r="G4322" s="79"/>
      <c r="H4322" s="79"/>
      <c r="I4322" s="80"/>
    </row>
    <row r="4323" spans="1:9">
      <c r="A4323" s="78"/>
      <c r="B4323" s="79"/>
      <c r="C4323" s="79"/>
      <c r="D4323" s="79"/>
      <c r="E4323" s="79"/>
      <c r="F4323" s="79"/>
      <c r="G4323" s="79"/>
      <c r="H4323" s="79"/>
      <c r="I4323" s="80"/>
    </row>
    <row r="4324" spans="1:9">
      <c r="A4324" s="78"/>
      <c r="B4324" s="79"/>
      <c r="C4324" s="79"/>
      <c r="D4324" s="79"/>
      <c r="E4324" s="79"/>
      <c r="F4324" s="79"/>
      <c r="G4324" s="79"/>
      <c r="H4324" s="79"/>
      <c r="I4324" s="80"/>
    </row>
    <row r="4325" spans="1:9">
      <c r="A4325" s="78"/>
      <c r="B4325" s="79"/>
      <c r="C4325" s="79"/>
      <c r="D4325" s="79"/>
      <c r="E4325" s="79"/>
      <c r="F4325" s="79"/>
      <c r="G4325" s="79"/>
      <c r="H4325" s="79"/>
      <c r="I4325" s="80"/>
    </row>
    <row r="4326" spans="1:9">
      <c r="A4326" s="78"/>
      <c r="B4326" s="79"/>
      <c r="C4326" s="79"/>
      <c r="D4326" s="79"/>
      <c r="E4326" s="79"/>
      <c r="F4326" s="79"/>
      <c r="G4326" s="79"/>
      <c r="H4326" s="79"/>
      <c r="I4326" s="80"/>
    </row>
    <row r="4327" spans="1:9">
      <c r="A4327" s="78"/>
      <c r="B4327" s="79"/>
      <c r="C4327" s="79"/>
      <c r="D4327" s="79"/>
      <c r="E4327" s="79"/>
      <c r="F4327" s="79"/>
      <c r="G4327" s="79"/>
      <c r="H4327" s="79"/>
      <c r="I4327" s="80"/>
    </row>
    <row r="4328" spans="1:9">
      <c r="A4328" s="78"/>
      <c r="B4328" s="79"/>
      <c r="C4328" s="79"/>
      <c r="D4328" s="79"/>
      <c r="E4328" s="79"/>
      <c r="F4328" s="79"/>
      <c r="G4328" s="79"/>
      <c r="H4328" s="79"/>
      <c r="I4328" s="80"/>
    </row>
    <row r="4329" spans="1:9">
      <c r="A4329" s="78"/>
      <c r="B4329" s="79"/>
      <c r="C4329" s="79"/>
      <c r="D4329" s="79"/>
      <c r="E4329" s="79"/>
      <c r="F4329" s="79"/>
      <c r="G4329" s="79"/>
      <c r="H4329" s="79"/>
      <c r="I4329" s="80"/>
    </row>
    <row r="4330" spans="1:9">
      <c r="A4330" s="78"/>
      <c r="B4330" s="79"/>
      <c r="C4330" s="79"/>
      <c r="D4330" s="79"/>
      <c r="E4330" s="79"/>
      <c r="F4330" s="79"/>
      <c r="G4330" s="79"/>
      <c r="H4330" s="79"/>
      <c r="I4330" s="80"/>
    </row>
    <row r="4331" spans="1:9">
      <c r="A4331" s="78"/>
      <c r="B4331" s="79"/>
      <c r="C4331" s="79"/>
      <c r="D4331" s="79"/>
      <c r="E4331" s="79"/>
      <c r="F4331" s="79"/>
      <c r="G4331" s="79"/>
      <c r="H4331" s="79"/>
      <c r="I4331" s="80"/>
    </row>
    <row r="4332" spans="1:9">
      <c r="A4332" s="78"/>
      <c r="B4332" s="79"/>
      <c r="C4332" s="79"/>
      <c r="D4332" s="79"/>
      <c r="E4332" s="79"/>
      <c r="F4332" s="79"/>
      <c r="G4332" s="79"/>
      <c r="H4332" s="79"/>
      <c r="I4332" s="80"/>
    </row>
    <row r="4333" spans="1:9">
      <c r="A4333" s="78"/>
      <c r="B4333" s="79"/>
      <c r="C4333" s="79"/>
      <c r="D4333" s="79"/>
      <c r="E4333" s="79"/>
      <c r="F4333" s="79"/>
      <c r="G4333" s="79"/>
      <c r="H4333" s="79"/>
      <c r="I4333" s="80"/>
    </row>
    <row r="4334" spans="1:9">
      <c r="A4334" s="78"/>
      <c r="B4334" s="79"/>
      <c r="C4334" s="79"/>
      <c r="D4334" s="79"/>
      <c r="E4334" s="79"/>
      <c r="F4334" s="79"/>
      <c r="G4334" s="79"/>
      <c r="H4334" s="79"/>
      <c r="I4334" s="80"/>
    </row>
    <row r="4335" spans="1:9">
      <c r="A4335" s="78"/>
      <c r="B4335" s="79"/>
      <c r="C4335" s="79"/>
      <c r="D4335" s="79"/>
      <c r="E4335" s="79"/>
      <c r="F4335" s="79"/>
      <c r="G4335" s="79"/>
      <c r="H4335" s="79"/>
      <c r="I4335" s="80"/>
    </row>
    <row r="4336" spans="1:9">
      <c r="A4336" s="78"/>
      <c r="B4336" s="79"/>
      <c r="C4336" s="79"/>
      <c r="D4336" s="79"/>
      <c r="E4336" s="79"/>
      <c r="F4336" s="79"/>
      <c r="G4336" s="79"/>
      <c r="H4336" s="79"/>
      <c r="I4336" s="80"/>
    </row>
    <row r="4337" spans="1:9">
      <c r="A4337" s="78"/>
      <c r="B4337" s="79"/>
      <c r="C4337" s="79"/>
      <c r="D4337" s="79"/>
      <c r="E4337" s="79"/>
      <c r="F4337" s="79"/>
      <c r="G4337" s="79"/>
      <c r="H4337" s="79"/>
      <c r="I4337" s="80"/>
    </row>
    <row r="4338" spans="1:9">
      <c r="A4338" s="78"/>
      <c r="B4338" s="79"/>
      <c r="C4338" s="79"/>
      <c r="D4338" s="79"/>
      <c r="E4338" s="79"/>
      <c r="F4338" s="79"/>
      <c r="G4338" s="79"/>
      <c r="H4338" s="79"/>
      <c r="I4338" s="80"/>
    </row>
    <row r="4339" spans="1:9">
      <c r="A4339" s="78"/>
      <c r="B4339" s="79"/>
      <c r="C4339" s="79"/>
      <c r="D4339" s="79"/>
      <c r="E4339" s="79"/>
      <c r="F4339" s="79"/>
      <c r="G4339" s="79"/>
      <c r="H4339" s="79"/>
      <c r="I4339" s="80"/>
    </row>
    <row r="4340" spans="1:9">
      <c r="A4340" s="78"/>
      <c r="B4340" s="79"/>
      <c r="C4340" s="79"/>
      <c r="D4340" s="79"/>
      <c r="E4340" s="79"/>
      <c r="F4340" s="79"/>
      <c r="G4340" s="79"/>
      <c r="H4340" s="79"/>
      <c r="I4340" s="80"/>
    </row>
    <row r="4341" spans="1:9">
      <c r="A4341" s="78"/>
      <c r="B4341" s="79"/>
      <c r="C4341" s="79"/>
      <c r="D4341" s="79"/>
      <c r="E4341" s="79"/>
      <c r="F4341" s="79"/>
      <c r="G4341" s="79"/>
      <c r="H4341" s="79"/>
      <c r="I4341" s="80"/>
    </row>
    <row r="4342" spans="1:9">
      <c r="A4342" s="78"/>
      <c r="B4342" s="79"/>
      <c r="C4342" s="79"/>
      <c r="D4342" s="79"/>
      <c r="E4342" s="79"/>
      <c r="F4342" s="79"/>
      <c r="G4342" s="79"/>
      <c r="H4342" s="79"/>
      <c r="I4342" s="80"/>
    </row>
    <row r="4343" spans="1:9">
      <c r="A4343" s="78"/>
      <c r="B4343" s="79"/>
      <c r="C4343" s="79"/>
      <c r="D4343" s="79"/>
      <c r="E4343" s="79"/>
      <c r="F4343" s="79"/>
      <c r="G4343" s="79"/>
      <c r="H4343" s="79"/>
      <c r="I4343" s="80"/>
    </row>
    <row r="4344" spans="1:9">
      <c r="A4344" s="78"/>
      <c r="B4344" s="79"/>
      <c r="C4344" s="79"/>
      <c r="D4344" s="79"/>
      <c r="E4344" s="79"/>
      <c r="F4344" s="79"/>
      <c r="G4344" s="79"/>
      <c r="H4344" s="79"/>
      <c r="I4344" s="80"/>
    </row>
    <row r="4345" spans="1:9">
      <c r="A4345" s="78"/>
      <c r="B4345" s="79"/>
      <c r="C4345" s="79"/>
      <c r="D4345" s="79"/>
      <c r="E4345" s="79"/>
      <c r="F4345" s="79"/>
      <c r="G4345" s="79"/>
      <c r="H4345" s="79"/>
      <c r="I4345" s="80"/>
    </row>
    <row r="4346" spans="1:9">
      <c r="A4346" s="78"/>
      <c r="B4346" s="79"/>
      <c r="C4346" s="79"/>
      <c r="D4346" s="79"/>
      <c r="E4346" s="79"/>
      <c r="F4346" s="79"/>
      <c r="G4346" s="79"/>
      <c r="H4346" s="79"/>
      <c r="I4346" s="80"/>
    </row>
    <row r="4347" spans="1:9">
      <c r="A4347" s="78"/>
      <c r="B4347" s="79"/>
      <c r="C4347" s="79"/>
      <c r="D4347" s="79"/>
      <c r="E4347" s="79"/>
      <c r="F4347" s="79"/>
      <c r="G4347" s="79"/>
      <c r="H4347" s="79"/>
      <c r="I4347" s="80"/>
    </row>
    <row r="4348" spans="1:9">
      <c r="A4348" s="78"/>
      <c r="B4348" s="79"/>
      <c r="C4348" s="79"/>
      <c r="D4348" s="79"/>
      <c r="E4348" s="79"/>
      <c r="F4348" s="79"/>
      <c r="G4348" s="79"/>
      <c r="H4348" s="79"/>
      <c r="I4348" s="80"/>
    </row>
    <row r="4349" spans="1:9">
      <c r="A4349" s="78"/>
      <c r="B4349" s="79"/>
      <c r="C4349" s="79"/>
      <c r="D4349" s="79"/>
      <c r="E4349" s="79"/>
      <c r="F4349" s="79"/>
      <c r="G4349" s="79"/>
      <c r="H4349" s="79"/>
      <c r="I4349" s="80"/>
    </row>
    <row r="4350" spans="1:9">
      <c r="A4350" s="78"/>
      <c r="B4350" s="79"/>
      <c r="C4350" s="79"/>
      <c r="D4350" s="79"/>
      <c r="E4350" s="79"/>
      <c r="F4350" s="79"/>
      <c r="G4350" s="79"/>
      <c r="H4350" s="79"/>
      <c r="I4350" s="80"/>
    </row>
    <row r="4351" spans="1:9">
      <c r="A4351" s="78"/>
      <c r="B4351" s="79"/>
      <c r="C4351" s="79"/>
      <c r="D4351" s="79"/>
      <c r="E4351" s="79"/>
      <c r="F4351" s="79"/>
      <c r="G4351" s="79"/>
      <c r="H4351" s="79"/>
      <c r="I4351" s="80"/>
    </row>
    <row r="4352" spans="1:9">
      <c r="A4352" s="78"/>
      <c r="B4352" s="79"/>
      <c r="C4352" s="79"/>
      <c r="D4352" s="79"/>
      <c r="E4352" s="79"/>
      <c r="F4352" s="79"/>
      <c r="G4352" s="79"/>
      <c r="H4352" s="79"/>
      <c r="I4352" s="80"/>
    </row>
    <row r="4353" spans="1:9">
      <c r="A4353" s="78"/>
      <c r="B4353" s="79"/>
      <c r="C4353" s="79"/>
      <c r="D4353" s="79"/>
      <c r="E4353" s="79"/>
      <c r="F4353" s="79"/>
      <c r="G4353" s="79"/>
      <c r="H4353" s="79"/>
      <c r="I4353" s="80"/>
    </row>
    <row r="4354" spans="1:9">
      <c r="A4354" s="78"/>
      <c r="B4354" s="79"/>
      <c r="C4354" s="79"/>
      <c r="D4354" s="79"/>
      <c r="E4354" s="79"/>
      <c r="F4354" s="79"/>
      <c r="G4354" s="79"/>
      <c r="H4354" s="79"/>
      <c r="I4354" s="80"/>
    </row>
    <row r="4355" spans="1:9">
      <c r="A4355" s="78"/>
      <c r="B4355" s="79"/>
      <c r="C4355" s="79"/>
      <c r="D4355" s="79"/>
      <c r="E4355" s="79"/>
      <c r="F4355" s="79"/>
      <c r="G4355" s="79"/>
      <c r="H4355" s="79"/>
      <c r="I4355" s="80"/>
    </row>
    <row r="4356" spans="1:9">
      <c r="A4356" s="78"/>
      <c r="B4356" s="79"/>
      <c r="C4356" s="79"/>
      <c r="D4356" s="79"/>
      <c r="E4356" s="79"/>
      <c r="F4356" s="79"/>
      <c r="G4356" s="79"/>
      <c r="H4356" s="79"/>
      <c r="I4356" s="80"/>
    </row>
    <row r="4357" spans="1:9">
      <c r="A4357" s="78"/>
      <c r="B4357" s="79"/>
      <c r="C4357" s="79"/>
      <c r="D4357" s="79"/>
      <c r="E4357" s="79"/>
      <c r="F4357" s="79"/>
      <c r="G4357" s="79"/>
      <c r="H4357" s="79"/>
      <c r="I4357" s="80"/>
    </row>
    <row r="4358" spans="1:9">
      <c r="A4358" s="78"/>
      <c r="B4358" s="79"/>
      <c r="C4358" s="79"/>
      <c r="D4358" s="79"/>
      <c r="E4358" s="79"/>
      <c r="F4358" s="79"/>
      <c r="G4358" s="79"/>
      <c r="H4358" s="79"/>
      <c r="I4358" s="80"/>
    </row>
    <row r="4359" spans="1:9">
      <c r="A4359" s="78"/>
      <c r="B4359" s="79"/>
      <c r="C4359" s="79"/>
      <c r="D4359" s="79"/>
      <c r="E4359" s="79"/>
      <c r="F4359" s="79"/>
      <c r="G4359" s="79"/>
      <c r="H4359" s="79"/>
      <c r="I4359" s="80"/>
    </row>
    <row r="4360" spans="1:9">
      <c r="A4360" s="78"/>
      <c r="B4360" s="79"/>
      <c r="C4360" s="79"/>
      <c r="D4360" s="79"/>
      <c r="E4360" s="79"/>
      <c r="F4360" s="79"/>
      <c r="G4360" s="79"/>
      <c r="H4360" s="79"/>
      <c r="I4360" s="80"/>
    </row>
    <row r="4361" spans="1:9">
      <c r="A4361" s="78"/>
      <c r="B4361" s="79"/>
      <c r="C4361" s="79"/>
      <c r="D4361" s="79"/>
      <c r="E4361" s="79"/>
      <c r="F4361" s="79"/>
      <c r="G4361" s="79"/>
      <c r="H4361" s="79"/>
      <c r="I4361" s="80"/>
    </row>
    <row r="4362" spans="1:9">
      <c r="A4362" s="78"/>
      <c r="B4362" s="79"/>
      <c r="C4362" s="79"/>
      <c r="D4362" s="79"/>
      <c r="E4362" s="79"/>
      <c r="F4362" s="79"/>
      <c r="G4362" s="79"/>
      <c r="H4362" s="79"/>
      <c r="I4362" s="80"/>
    </row>
    <row r="4363" spans="1:9">
      <c r="A4363" s="78"/>
      <c r="B4363" s="79"/>
      <c r="C4363" s="79"/>
      <c r="D4363" s="79"/>
      <c r="E4363" s="79"/>
      <c r="F4363" s="79"/>
      <c r="G4363" s="79"/>
      <c r="H4363" s="79"/>
      <c r="I4363" s="80"/>
    </row>
    <row r="4364" spans="1:9">
      <c r="A4364" s="78"/>
      <c r="B4364" s="79"/>
      <c r="C4364" s="79"/>
      <c r="D4364" s="79"/>
      <c r="E4364" s="79"/>
      <c r="F4364" s="79"/>
      <c r="G4364" s="79"/>
      <c r="H4364" s="79"/>
      <c r="I4364" s="80"/>
    </row>
    <row r="4365" spans="1:9">
      <c r="A4365" s="78"/>
      <c r="B4365" s="79"/>
      <c r="C4365" s="79"/>
      <c r="D4365" s="79"/>
      <c r="E4365" s="79"/>
      <c r="F4365" s="79"/>
      <c r="G4365" s="79"/>
      <c r="H4365" s="79"/>
      <c r="I4365" s="80"/>
    </row>
    <row r="4366" spans="1:9">
      <c r="A4366" s="78"/>
      <c r="B4366" s="79"/>
      <c r="C4366" s="79"/>
      <c r="D4366" s="79"/>
      <c r="E4366" s="79"/>
      <c r="F4366" s="79"/>
      <c r="G4366" s="79"/>
      <c r="H4366" s="79"/>
      <c r="I4366" s="80"/>
    </row>
    <row r="4367" spans="1:9">
      <c r="A4367" s="78"/>
      <c r="B4367" s="79"/>
      <c r="C4367" s="79"/>
      <c r="D4367" s="79"/>
      <c r="E4367" s="79"/>
      <c r="F4367" s="79"/>
      <c r="G4367" s="79"/>
      <c r="H4367" s="79"/>
      <c r="I4367" s="80"/>
    </row>
    <row r="4368" spans="1:9">
      <c r="A4368" s="78"/>
      <c r="B4368" s="79"/>
      <c r="C4368" s="79"/>
      <c r="D4368" s="79"/>
      <c r="E4368" s="79"/>
      <c r="F4368" s="79"/>
      <c r="G4368" s="79"/>
      <c r="H4368" s="79"/>
      <c r="I4368" s="80"/>
    </row>
    <row r="4369" spans="1:9">
      <c r="A4369" s="78"/>
      <c r="B4369" s="79"/>
      <c r="C4369" s="79"/>
      <c r="D4369" s="79"/>
      <c r="E4369" s="79"/>
      <c r="F4369" s="79"/>
      <c r="G4369" s="79"/>
      <c r="H4369" s="79"/>
      <c r="I4369" s="80"/>
    </row>
    <row r="4370" spans="1:9">
      <c r="A4370" s="78"/>
      <c r="B4370" s="79"/>
      <c r="C4370" s="79"/>
      <c r="D4370" s="79"/>
      <c r="E4370" s="79"/>
      <c r="F4370" s="79"/>
      <c r="G4370" s="79"/>
      <c r="H4370" s="79"/>
      <c r="I4370" s="80"/>
    </row>
    <row r="4371" spans="1:9">
      <c r="A4371" s="78"/>
      <c r="B4371" s="79"/>
      <c r="C4371" s="79"/>
      <c r="D4371" s="79"/>
      <c r="E4371" s="79"/>
      <c r="F4371" s="79"/>
      <c r="G4371" s="79"/>
      <c r="H4371" s="79"/>
      <c r="I4371" s="80"/>
    </row>
    <row r="4372" spans="1:9">
      <c r="A4372" s="78"/>
      <c r="B4372" s="79"/>
      <c r="C4372" s="79"/>
      <c r="D4372" s="79"/>
      <c r="E4372" s="79"/>
      <c r="F4372" s="79"/>
      <c r="G4372" s="79"/>
      <c r="H4372" s="79"/>
      <c r="I4372" s="80"/>
    </row>
    <row r="4373" spans="1:9">
      <c r="A4373" s="78"/>
      <c r="B4373" s="79"/>
      <c r="C4373" s="79"/>
      <c r="D4373" s="79"/>
      <c r="E4373" s="79"/>
      <c r="F4373" s="79"/>
      <c r="G4373" s="79"/>
      <c r="H4373" s="79"/>
      <c r="I4373" s="80"/>
    </row>
    <row r="4374" spans="1:9">
      <c r="A4374" s="78"/>
      <c r="B4374" s="79"/>
      <c r="C4374" s="79"/>
      <c r="D4374" s="79"/>
      <c r="E4374" s="79"/>
      <c r="F4374" s="79"/>
      <c r="G4374" s="79"/>
      <c r="H4374" s="79"/>
      <c r="I4374" s="80"/>
    </row>
    <row r="4375" spans="1:9">
      <c r="A4375" s="78"/>
      <c r="B4375" s="79"/>
      <c r="C4375" s="79"/>
      <c r="D4375" s="79"/>
      <c r="E4375" s="79"/>
      <c r="F4375" s="79"/>
      <c r="G4375" s="79"/>
      <c r="H4375" s="79"/>
      <c r="I4375" s="80"/>
    </row>
    <row r="4376" spans="1:9">
      <c r="A4376" s="78"/>
      <c r="B4376" s="79"/>
      <c r="C4376" s="79"/>
      <c r="D4376" s="79"/>
      <c r="E4376" s="79"/>
      <c r="F4376" s="79"/>
      <c r="G4376" s="79"/>
      <c r="H4376" s="79"/>
      <c r="I4376" s="80"/>
    </row>
    <row r="4377" spans="1:9">
      <c r="A4377" s="78"/>
      <c r="B4377" s="79"/>
      <c r="C4377" s="79"/>
      <c r="D4377" s="79"/>
      <c r="E4377" s="79"/>
      <c r="F4377" s="79"/>
      <c r="G4377" s="79"/>
      <c r="H4377" s="79"/>
      <c r="I4377" s="80"/>
    </row>
    <row r="4378" spans="1:9">
      <c r="A4378" s="78"/>
      <c r="B4378" s="79"/>
      <c r="C4378" s="79"/>
      <c r="D4378" s="79"/>
      <c r="E4378" s="79"/>
      <c r="F4378" s="79"/>
      <c r="G4378" s="79"/>
      <c r="H4378" s="79"/>
      <c r="I4378" s="80"/>
    </row>
    <row r="4379" spans="1:9">
      <c r="A4379" s="78"/>
      <c r="B4379" s="79"/>
      <c r="C4379" s="79"/>
      <c r="D4379" s="79"/>
      <c r="E4379" s="79"/>
      <c r="F4379" s="79"/>
      <c r="G4379" s="79"/>
      <c r="H4379" s="79"/>
      <c r="I4379" s="80"/>
    </row>
    <row r="4380" spans="1:9">
      <c r="A4380" s="78"/>
      <c r="B4380" s="79"/>
      <c r="C4380" s="79"/>
      <c r="D4380" s="79"/>
      <c r="E4380" s="79"/>
      <c r="F4380" s="79"/>
      <c r="G4380" s="79"/>
      <c r="H4380" s="79"/>
      <c r="I4380" s="80"/>
    </row>
    <row r="4381" spans="1:9">
      <c r="A4381" s="78"/>
      <c r="B4381" s="79"/>
      <c r="C4381" s="79"/>
      <c r="D4381" s="79"/>
      <c r="E4381" s="79"/>
      <c r="F4381" s="79"/>
      <c r="G4381" s="79"/>
      <c r="H4381" s="79"/>
      <c r="I4381" s="80"/>
    </row>
    <row r="4382" spans="1:9">
      <c r="A4382" s="78"/>
      <c r="B4382" s="79"/>
      <c r="C4382" s="79"/>
      <c r="D4382" s="79"/>
      <c r="E4382" s="79"/>
      <c r="F4382" s="79"/>
      <c r="G4382" s="79"/>
      <c r="H4382" s="79"/>
      <c r="I4382" s="80"/>
    </row>
    <row r="4383" spans="1:9">
      <c r="A4383" s="78"/>
      <c r="B4383" s="79"/>
      <c r="C4383" s="79"/>
      <c r="D4383" s="79"/>
      <c r="E4383" s="79"/>
      <c r="F4383" s="79"/>
      <c r="G4383" s="79"/>
      <c r="H4383" s="79"/>
      <c r="I4383" s="80"/>
    </row>
    <row r="4384" spans="1:9">
      <c r="A4384" s="78"/>
      <c r="B4384" s="79"/>
      <c r="C4384" s="79"/>
      <c r="D4384" s="79"/>
      <c r="E4384" s="79"/>
      <c r="F4384" s="79"/>
      <c r="G4384" s="79"/>
      <c r="H4384" s="79"/>
      <c r="I4384" s="80"/>
    </row>
    <row r="4385" spans="1:9">
      <c r="A4385" s="78"/>
      <c r="B4385" s="79"/>
      <c r="C4385" s="79"/>
      <c r="D4385" s="79"/>
      <c r="E4385" s="79"/>
      <c r="F4385" s="79"/>
      <c r="G4385" s="79"/>
      <c r="H4385" s="79"/>
      <c r="I4385" s="80"/>
    </row>
    <row r="4386" spans="1:9">
      <c r="A4386" s="78"/>
      <c r="B4386" s="79"/>
      <c r="C4386" s="79"/>
      <c r="D4386" s="79"/>
      <c r="E4386" s="79"/>
      <c r="F4386" s="79"/>
      <c r="G4386" s="79"/>
      <c r="H4386" s="79"/>
      <c r="I4386" s="80"/>
    </row>
    <row r="4387" spans="1:9">
      <c r="A4387" s="78"/>
      <c r="B4387" s="79"/>
      <c r="C4387" s="79"/>
      <c r="D4387" s="79"/>
      <c r="E4387" s="79"/>
      <c r="F4387" s="79"/>
      <c r="G4387" s="79"/>
      <c r="H4387" s="79"/>
      <c r="I4387" s="80"/>
    </row>
    <row r="4388" spans="1:9">
      <c r="A4388" s="78"/>
      <c r="B4388" s="79"/>
      <c r="C4388" s="79"/>
      <c r="D4388" s="79"/>
      <c r="E4388" s="79"/>
      <c r="F4388" s="79"/>
      <c r="G4388" s="79"/>
      <c r="H4388" s="79"/>
      <c r="I4388" s="80"/>
    </row>
    <row r="4389" spans="1:9">
      <c r="A4389" s="78"/>
      <c r="B4389" s="79"/>
      <c r="C4389" s="79"/>
      <c r="D4389" s="79"/>
      <c r="E4389" s="79"/>
      <c r="F4389" s="79"/>
      <c r="G4389" s="79"/>
      <c r="H4389" s="79"/>
      <c r="I4389" s="80"/>
    </row>
    <row r="4390" spans="1:9">
      <c r="A4390" s="78"/>
      <c r="B4390" s="79"/>
      <c r="C4390" s="79"/>
      <c r="D4390" s="79"/>
      <c r="E4390" s="79"/>
      <c r="F4390" s="79"/>
      <c r="G4390" s="79"/>
      <c r="H4390" s="79"/>
      <c r="I4390" s="80"/>
    </row>
    <row r="4391" spans="1:9">
      <c r="A4391" s="78"/>
      <c r="B4391" s="79"/>
      <c r="C4391" s="79"/>
      <c r="D4391" s="79"/>
      <c r="E4391" s="79"/>
      <c r="F4391" s="79"/>
      <c r="G4391" s="79"/>
      <c r="H4391" s="79"/>
      <c r="I4391" s="80"/>
    </row>
    <row r="4392" spans="1:9">
      <c r="A4392" s="78"/>
      <c r="B4392" s="79"/>
      <c r="C4392" s="79"/>
      <c r="D4392" s="79"/>
      <c r="E4392" s="79"/>
      <c r="F4392" s="79"/>
      <c r="G4392" s="79"/>
      <c r="H4392" s="79"/>
      <c r="I4392" s="80"/>
    </row>
    <row r="4393" spans="1:9">
      <c r="A4393" s="78"/>
      <c r="B4393" s="79"/>
      <c r="C4393" s="79"/>
      <c r="D4393" s="79"/>
      <c r="E4393" s="79"/>
      <c r="F4393" s="79"/>
      <c r="G4393" s="79"/>
      <c r="H4393" s="79"/>
      <c r="I4393" s="80"/>
    </row>
    <row r="4394" spans="1:9">
      <c r="A4394" s="78"/>
      <c r="B4394" s="79"/>
      <c r="C4394" s="79"/>
      <c r="D4394" s="79"/>
      <c r="E4394" s="79"/>
      <c r="F4394" s="79"/>
      <c r="G4394" s="79"/>
      <c r="H4394" s="79"/>
      <c r="I4394" s="80"/>
    </row>
    <row r="4395" spans="1:9">
      <c r="A4395" s="78"/>
      <c r="B4395" s="79"/>
      <c r="C4395" s="79"/>
      <c r="D4395" s="79"/>
      <c r="E4395" s="79"/>
      <c r="F4395" s="79"/>
      <c r="G4395" s="79"/>
      <c r="H4395" s="79"/>
      <c r="I4395" s="80"/>
    </row>
    <row r="4396" spans="1:9">
      <c r="A4396" s="78"/>
      <c r="B4396" s="79"/>
      <c r="C4396" s="79"/>
      <c r="D4396" s="79"/>
      <c r="E4396" s="79"/>
      <c r="F4396" s="79"/>
      <c r="G4396" s="79"/>
      <c r="H4396" s="79"/>
      <c r="I4396" s="80"/>
    </row>
    <row r="4397" spans="1:9">
      <c r="A4397" s="78"/>
      <c r="B4397" s="79"/>
      <c r="C4397" s="79"/>
      <c r="D4397" s="79"/>
      <c r="E4397" s="79"/>
      <c r="F4397" s="79"/>
      <c r="G4397" s="79"/>
      <c r="H4397" s="79"/>
      <c r="I4397" s="80"/>
    </row>
    <row r="4398" spans="1:9">
      <c r="A4398" s="78"/>
      <c r="B4398" s="79"/>
      <c r="C4398" s="79"/>
      <c r="D4398" s="79"/>
      <c r="E4398" s="79"/>
      <c r="F4398" s="79"/>
      <c r="G4398" s="79"/>
      <c r="H4398" s="79"/>
      <c r="I4398" s="80"/>
    </row>
    <row r="4399" spans="1:9">
      <c r="A4399" s="78"/>
      <c r="B4399" s="79"/>
      <c r="C4399" s="79"/>
      <c r="D4399" s="79"/>
      <c r="E4399" s="79"/>
      <c r="F4399" s="79"/>
      <c r="G4399" s="79"/>
      <c r="H4399" s="79"/>
      <c r="I4399" s="80"/>
    </row>
    <row r="4400" spans="1:9">
      <c r="A4400" s="78"/>
      <c r="B4400" s="79"/>
      <c r="C4400" s="79"/>
      <c r="D4400" s="79"/>
      <c r="E4400" s="79"/>
      <c r="F4400" s="79"/>
      <c r="G4400" s="79"/>
      <c r="H4400" s="79"/>
      <c r="I4400" s="80"/>
    </row>
    <row r="4401" spans="1:9">
      <c r="A4401" s="78"/>
      <c r="B4401" s="79"/>
      <c r="C4401" s="79"/>
      <c r="D4401" s="79"/>
      <c r="E4401" s="79"/>
      <c r="F4401" s="79"/>
      <c r="G4401" s="79"/>
      <c r="H4401" s="79"/>
      <c r="I4401" s="80"/>
    </row>
    <row r="4402" spans="1:9">
      <c r="A4402" s="78"/>
      <c r="B4402" s="79"/>
      <c r="C4402" s="79"/>
      <c r="D4402" s="79"/>
      <c r="E4402" s="79"/>
      <c r="F4402" s="79"/>
      <c r="G4402" s="79"/>
      <c r="H4402" s="79"/>
      <c r="I4402" s="80"/>
    </row>
    <row r="4403" spans="1:9">
      <c r="A4403" s="78"/>
      <c r="B4403" s="79"/>
      <c r="C4403" s="79"/>
      <c r="D4403" s="79"/>
      <c r="E4403" s="79"/>
      <c r="F4403" s="79"/>
      <c r="G4403" s="79"/>
      <c r="H4403" s="79"/>
      <c r="I4403" s="80"/>
    </row>
    <row r="4404" spans="1:9">
      <c r="A4404" s="78"/>
      <c r="B4404" s="79"/>
      <c r="C4404" s="79"/>
      <c r="D4404" s="79"/>
      <c r="E4404" s="79"/>
      <c r="F4404" s="79"/>
      <c r="G4404" s="79"/>
      <c r="H4404" s="79"/>
      <c r="I4404" s="80"/>
    </row>
    <row r="4405" spans="1:9">
      <c r="A4405" s="78"/>
      <c r="B4405" s="79"/>
      <c r="C4405" s="79"/>
      <c r="D4405" s="79"/>
      <c r="E4405" s="79"/>
      <c r="F4405" s="79"/>
      <c r="G4405" s="79"/>
      <c r="H4405" s="79"/>
      <c r="I4405" s="80"/>
    </row>
    <row r="4406" spans="1:9">
      <c r="A4406" s="78"/>
      <c r="B4406" s="79"/>
      <c r="C4406" s="79"/>
      <c r="D4406" s="79"/>
      <c r="E4406" s="79"/>
      <c r="F4406" s="79"/>
      <c r="G4406" s="79"/>
      <c r="H4406" s="79"/>
      <c r="I4406" s="80"/>
    </row>
    <row r="4407" spans="1:9">
      <c r="A4407" s="78"/>
      <c r="B4407" s="79"/>
      <c r="C4407" s="79"/>
      <c r="D4407" s="79"/>
      <c r="E4407" s="79"/>
      <c r="F4407" s="79"/>
      <c r="G4407" s="79"/>
      <c r="H4407" s="79"/>
      <c r="I4407" s="80"/>
    </row>
    <row r="4408" spans="1:9">
      <c r="A4408" s="78"/>
      <c r="B4408" s="79"/>
      <c r="C4408" s="79"/>
      <c r="D4408" s="79"/>
      <c r="E4408" s="79"/>
      <c r="F4408" s="79"/>
      <c r="G4408" s="79"/>
      <c r="H4408" s="79"/>
      <c r="I4408" s="80"/>
    </row>
    <row r="4409" spans="1:9">
      <c r="A4409" s="78"/>
      <c r="B4409" s="79"/>
      <c r="C4409" s="79"/>
      <c r="D4409" s="79"/>
      <c r="E4409" s="79"/>
      <c r="F4409" s="79"/>
      <c r="G4409" s="79"/>
      <c r="H4409" s="79"/>
      <c r="I4409" s="80"/>
    </row>
    <row r="4410" spans="1:9">
      <c r="A4410" s="78"/>
      <c r="B4410" s="79"/>
      <c r="C4410" s="79"/>
      <c r="D4410" s="79"/>
      <c r="E4410" s="79"/>
      <c r="F4410" s="79"/>
      <c r="G4410" s="79"/>
      <c r="H4410" s="79"/>
      <c r="I4410" s="80"/>
    </row>
    <row r="4411" spans="1:9">
      <c r="A4411" s="78"/>
      <c r="B4411" s="79"/>
      <c r="C4411" s="79"/>
      <c r="D4411" s="79"/>
      <c r="E4411" s="79"/>
      <c r="F4411" s="79"/>
      <c r="G4411" s="79"/>
      <c r="H4411" s="79"/>
      <c r="I4411" s="80"/>
    </row>
    <row r="4412" spans="1:9">
      <c r="A4412" s="78"/>
      <c r="B4412" s="79"/>
      <c r="C4412" s="79"/>
      <c r="D4412" s="79"/>
      <c r="E4412" s="79"/>
      <c r="F4412" s="79"/>
      <c r="G4412" s="79"/>
      <c r="H4412" s="79"/>
      <c r="I4412" s="80"/>
    </row>
    <row r="4413" spans="1:9">
      <c r="A4413" s="78"/>
      <c r="B4413" s="79"/>
      <c r="C4413" s="79"/>
      <c r="D4413" s="79"/>
      <c r="E4413" s="79"/>
      <c r="F4413" s="79"/>
      <c r="G4413" s="79"/>
      <c r="H4413" s="79"/>
      <c r="I4413" s="80"/>
    </row>
    <row r="4414" spans="1:9">
      <c r="A4414" s="78"/>
      <c r="B4414" s="79"/>
      <c r="C4414" s="79"/>
      <c r="D4414" s="79"/>
      <c r="E4414" s="79"/>
      <c r="F4414" s="79"/>
      <c r="G4414" s="79"/>
      <c r="H4414" s="79"/>
      <c r="I4414" s="80"/>
    </row>
    <row r="4415" spans="1:9">
      <c r="A4415" s="78"/>
      <c r="B4415" s="79"/>
      <c r="C4415" s="79"/>
      <c r="D4415" s="79"/>
      <c r="E4415" s="79"/>
      <c r="F4415" s="79"/>
      <c r="G4415" s="79"/>
      <c r="H4415" s="79"/>
      <c r="I4415" s="80"/>
    </row>
    <row r="4416" spans="1:9">
      <c r="A4416" s="78"/>
      <c r="B4416" s="79"/>
      <c r="C4416" s="79"/>
      <c r="D4416" s="79"/>
      <c r="E4416" s="79"/>
      <c r="F4416" s="79"/>
      <c r="G4416" s="79"/>
      <c r="H4416" s="79"/>
      <c r="I4416" s="80"/>
    </row>
    <row r="4417" spans="1:9">
      <c r="A4417" s="78"/>
      <c r="B4417" s="79"/>
      <c r="C4417" s="79"/>
      <c r="D4417" s="79"/>
      <c r="E4417" s="79"/>
      <c r="F4417" s="79"/>
      <c r="G4417" s="79"/>
      <c r="H4417" s="79"/>
      <c r="I4417" s="80"/>
    </row>
    <row r="4418" spans="1:9">
      <c r="A4418" s="78"/>
      <c r="B4418" s="79"/>
      <c r="C4418" s="79"/>
      <c r="D4418" s="79"/>
      <c r="E4418" s="79"/>
      <c r="F4418" s="79"/>
      <c r="G4418" s="79"/>
      <c r="H4418" s="79"/>
      <c r="I4418" s="80"/>
    </row>
    <row r="4419" spans="1:9">
      <c r="A4419" s="78"/>
      <c r="B4419" s="79"/>
      <c r="C4419" s="79"/>
      <c r="D4419" s="79"/>
      <c r="E4419" s="79"/>
      <c r="F4419" s="79"/>
      <c r="G4419" s="79"/>
      <c r="H4419" s="79"/>
      <c r="I4419" s="80"/>
    </row>
    <row r="4420" spans="1:9">
      <c r="A4420" s="78"/>
      <c r="B4420" s="79"/>
      <c r="C4420" s="79"/>
      <c r="D4420" s="79"/>
      <c r="E4420" s="79"/>
      <c r="F4420" s="79"/>
      <c r="G4420" s="79"/>
      <c r="H4420" s="79"/>
      <c r="I4420" s="80"/>
    </row>
    <row r="4421" spans="1:9">
      <c r="A4421" s="78"/>
      <c r="B4421" s="79"/>
      <c r="C4421" s="79"/>
      <c r="D4421" s="79"/>
      <c r="E4421" s="79"/>
      <c r="F4421" s="79"/>
      <c r="G4421" s="79"/>
      <c r="H4421" s="79"/>
      <c r="I4421" s="80"/>
    </row>
    <row r="4422" spans="1:9">
      <c r="A4422" s="78"/>
      <c r="B4422" s="79"/>
      <c r="C4422" s="79"/>
      <c r="D4422" s="79"/>
      <c r="E4422" s="79"/>
      <c r="F4422" s="79"/>
      <c r="G4422" s="79"/>
      <c r="H4422" s="79"/>
      <c r="I4422" s="80"/>
    </row>
    <row r="4423" spans="1:9">
      <c r="A4423" s="78"/>
      <c r="B4423" s="79"/>
      <c r="C4423" s="79"/>
      <c r="D4423" s="79"/>
      <c r="E4423" s="79"/>
      <c r="F4423" s="79"/>
      <c r="G4423" s="79"/>
      <c r="H4423" s="79"/>
      <c r="I4423" s="80"/>
    </row>
    <row r="4424" spans="1:9">
      <c r="A4424" s="78"/>
      <c r="B4424" s="79"/>
      <c r="C4424" s="79"/>
      <c r="D4424" s="79"/>
      <c r="E4424" s="79"/>
      <c r="F4424" s="79"/>
      <c r="G4424" s="79"/>
      <c r="H4424" s="79"/>
      <c r="I4424" s="80"/>
    </row>
    <row r="4425" spans="1:9">
      <c r="A4425" s="78"/>
      <c r="B4425" s="79"/>
      <c r="C4425" s="79"/>
      <c r="D4425" s="79"/>
      <c r="E4425" s="79"/>
      <c r="F4425" s="79"/>
      <c r="G4425" s="79"/>
      <c r="H4425" s="79"/>
      <c r="I4425" s="80"/>
    </row>
    <row r="4426" spans="1:9">
      <c r="A4426" s="78"/>
      <c r="B4426" s="79"/>
      <c r="C4426" s="79"/>
      <c r="D4426" s="79"/>
      <c r="E4426" s="79"/>
      <c r="F4426" s="79"/>
      <c r="G4426" s="79"/>
      <c r="H4426" s="79"/>
      <c r="I4426" s="80"/>
    </row>
    <row r="4427" spans="1:9">
      <c r="A4427" s="78"/>
      <c r="B4427" s="79"/>
      <c r="C4427" s="79"/>
      <c r="D4427" s="79"/>
      <c r="E4427" s="79"/>
      <c r="F4427" s="79"/>
      <c r="G4427" s="79"/>
      <c r="H4427" s="79"/>
      <c r="I4427" s="80"/>
    </row>
    <row r="4428" spans="1:9">
      <c r="A4428" s="78"/>
      <c r="B4428" s="79"/>
      <c r="C4428" s="79"/>
      <c r="D4428" s="79"/>
      <c r="E4428" s="79"/>
      <c r="F4428" s="79"/>
      <c r="G4428" s="79"/>
      <c r="H4428" s="79"/>
      <c r="I4428" s="80"/>
    </row>
    <row r="4429" spans="1:9">
      <c r="A4429" s="78"/>
      <c r="B4429" s="79"/>
      <c r="C4429" s="79"/>
      <c r="D4429" s="79"/>
      <c r="E4429" s="79"/>
      <c r="F4429" s="79"/>
      <c r="G4429" s="79"/>
      <c r="H4429" s="79"/>
      <c r="I4429" s="80"/>
    </row>
    <row r="4430" spans="1:9">
      <c r="A4430" s="78"/>
      <c r="B4430" s="79"/>
      <c r="C4430" s="79"/>
      <c r="D4430" s="79"/>
      <c r="E4430" s="79"/>
      <c r="F4430" s="79"/>
      <c r="G4430" s="79"/>
      <c r="H4430" s="79"/>
      <c r="I4430" s="80"/>
    </row>
    <row r="4431" spans="1:9">
      <c r="A4431" s="78"/>
      <c r="B4431" s="79"/>
      <c r="C4431" s="79"/>
      <c r="D4431" s="79"/>
      <c r="E4431" s="79"/>
      <c r="F4431" s="79"/>
      <c r="G4431" s="79"/>
      <c r="H4431" s="79"/>
      <c r="I4431" s="80"/>
    </row>
    <row r="4432" spans="1:9">
      <c r="A4432" s="78"/>
      <c r="B4432" s="79"/>
      <c r="C4432" s="79"/>
      <c r="D4432" s="79"/>
      <c r="E4432" s="79"/>
      <c r="F4432" s="79"/>
      <c r="G4432" s="79"/>
      <c r="H4432" s="79"/>
      <c r="I4432" s="80"/>
    </row>
    <row r="4433" spans="1:9">
      <c r="A4433" s="78"/>
      <c r="B4433" s="79"/>
      <c r="C4433" s="79"/>
      <c r="D4433" s="79"/>
      <c r="E4433" s="79"/>
      <c r="F4433" s="79"/>
      <c r="G4433" s="79"/>
      <c r="H4433" s="79"/>
      <c r="I4433" s="80"/>
    </row>
    <row r="4434" spans="1:9">
      <c r="A4434" s="78"/>
      <c r="B4434" s="79"/>
      <c r="C4434" s="79"/>
      <c r="D4434" s="79"/>
      <c r="E4434" s="79"/>
      <c r="F4434" s="79"/>
      <c r="G4434" s="79"/>
      <c r="H4434" s="79"/>
      <c r="I4434" s="80"/>
    </row>
    <row r="4435" spans="1:9">
      <c r="A4435" s="78"/>
      <c r="B4435" s="79"/>
      <c r="C4435" s="79"/>
      <c r="D4435" s="79"/>
      <c r="E4435" s="79"/>
      <c r="F4435" s="79"/>
      <c r="G4435" s="79"/>
      <c r="H4435" s="79"/>
      <c r="I4435" s="80"/>
    </row>
    <row r="4436" spans="1:9">
      <c r="A4436" s="78"/>
      <c r="B4436" s="79"/>
      <c r="C4436" s="79"/>
      <c r="D4436" s="79"/>
      <c r="E4436" s="79"/>
      <c r="F4436" s="79"/>
      <c r="G4436" s="79"/>
      <c r="H4436" s="79"/>
      <c r="I4436" s="80"/>
    </row>
    <row r="4437" spans="1:9">
      <c r="A4437" s="78"/>
      <c r="B4437" s="79"/>
      <c r="C4437" s="79"/>
      <c r="D4437" s="79"/>
      <c r="E4437" s="79"/>
      <c r="F4437" s="79"/>
      <c r="G4437" s="79"/>
      <c r="H4437" s="79"/>
      <c r="I4437" s="80"/>
    </row>
    <row r="4438" spans="1:9">
      <c r="A4438" s="78"/>
      <c r="B4438" s="79"/>
      <c r="C4438" s="79"/>
      <c r="D4438" s="79"/>
      <c r="E4438" s="79"/>
      <c r="F4438" s="79"/>
      <c r="G4438" s="79"/>
      <c r="H4438" s="79"/>
      <c r="I4438" s="80"/>
    </row>
    <row r="4439" spans="1:9">
      <c r="A4439" s="78"/>
      <c r="B4439" s="79"/>
      <c r="C4439" s="79"/>
      <c r="D4439" s="79"/>
      <c r="E4439" s="79"/>
      <c r="F4439" s="79"/>
      <c r="G4439" s="79"/>
      <c r="H4439" s="79"/>
      <c r="I4439" s="80"/>
    </row>
    <row r="4440" spans="1:9">
      <c r="A4440" s="78"/>
      <c r="B4440" s="79"/>
      <c r="C4440" s="79"/>
      <c r="D4440" s="79"/>
      <c r="E4440" s="79"/>
      <c r="F4440" s="79"/>
      <c r="G4440" s="79"/>
      <c r="H4440" s="79"/>
      <c r="I4440" s="80"/>
    </row>
    <row r="4441" spans="1:9">
      <c r="A4441" s="78"/>
      <c r="B4441" s="79"/>
      <c r="C4441" s="79"/>
      <c r="D4441" s="79"/>
      <c r="E4441" s="79"/>
      <c r="F4441" s="79"/>
      <c r="G4441" s="79"/>
      <c r="H4441" s="79"/>
      <c r="I4441" s="80"/>
    </row>
    <row r="4442" spans="1:9">
      <c r="A4442" s="78"/>
      <c r="B4442" s="79"/>
      <c r="C4442" s="79"/>
      <c r="D4442" s="79"/>
      <c r="E4442" s="79"/>
      <c r="F4442" s="79"/>
      <c r="G4442" s="79"/>
      <c r="H4442" s="79"/>
      <c r="I4442" s="80"/>
    </row>
    <row r="4443" spans="1:9">
      <c r="A4443" s="78"/>
      <c r="B4443" s="79"/>
      <c r="C4443" s="79"/>
      <c r="D4443" s="79"/>
      <c r="E4443" s="79"/>
      <c r="F4443" s="79"/>
      <c r="G4443" s="79"/>
      <c r="H4443" s="79"/>
      <c r="I4443" s="80"/>
    </row>
    <row r="4444" spans="1:9">
      <c r="A4444" s="78"/>
      <c r="B4444" s="79"/>
      <c r="C4444" s="79"/>
      <c r="D4444" s="79"/>
      <c r="E4444" s="79"/>
      <c r="F4444" s="79"/>
      <c r="G4444" s="79"/>
      <c r="H4444" s="79"/>
      <c r="I4444" s="80"/>
    </row>
    <row r="4445" spans="1:9">
      <c r="A4445" s="78"/>
      <c r="B4445" s="79"/>
      <c r="C4445" s="79"/>
      <c r="D4445" s="79"/>
      <c r="E4445" s="79"/>
      <c r="F4445" s="79"/>
      <c r="G4445" s="79"/>
      <c r="H4445" s="79"/>
      <c r="I4445" s="80"/>
    </row>
    <row r="4446" spans="1:9">
      <c r="A4446" s="78"/>
      <c r="B4446" s="79"/>
      <c r="C4446" s="79"/>
      <c r="D4446" s="79"/>
      <c r="E4446" s="79"/>
      <c r="F4446" s="79"/>
      <c r="G4446" s="79"/>
      <c r="H4446" s="79"/>
      <c r="I4446" s="80"/>
    </row>
    <row r="4447" spans="1:9">
      <c r="A4447" s="78"/>
      <c r="B4447" s="79"/>
      <c r="C4447" s="79"/>
      <c r="D4447" s="79"/>
      <c r="E4447" s="79"/>
      <c r="F4447" s="79"/>
      <c r="G4447" s="79"/>
      <c r="H4447" s="79"/>
      <c r="I4447" s="80"/>
    </row>
    <row r="4448" spans="1:9">
      <c r="A4448" s="78"/>
      <c r="B4448" s="79"/>
      <c r="C4448" s="79"/>
      <c r="D4448" s="79"/>
      <c r="E4448" s="79"/>
      <c r="F4448" s="79"/>
      <c r="G4448" s="79"/>
      <c r="H4448" s="79"/>
      <c r="I4448" s="80"/>
    </row>
    <row r="4449" spans="1:9">
      <c r="A4449" s="78"/>
      <c r="B4449" s="79"/>
      <c r="C4449" s="79"/>
      <c r="D4449" s="79"/>
      <c r="E4449" s="79"/>
      <c r="F4449" s="79"/>
      <c r="G4449" s="79"/>
      <c r="H4449" s="79"/>
      <c r="I4449" s="80"/>
    </row>
    <row r="4450" spans="1:9">
      <c r="A4450" s="78"/>
      <c r="B4450" s="79"/>
      <c r="C4450" s="79"/>
      <c r="D4450" s="79"/>
      <c r="E4450" s="79"/>
      <c r="F4450" s="79"/>
      <c r="G4450" s="79"/>
      <c r="H4450" s="79"/>
      <c r="I4450" s="80"/>
    </row>
    <row r="4451" spans="1:9">
      <c r="A4451" s="78"/>
      <c r="B4451" s="79"/>
      <c r="C4451" s="79"/>
      <c r="D4451" s="79"/>
      <c r="E4451" s="79"/>
      <c r="F4451" s="79"/>
      <c r="G4451" s="79"/>
      <c r="H4451" s="79"/>
      <c r="I4451" s="80"/>
    </row>
    <row r="4452" spans="1:9">
      <c r="A4452" s="78"/>
      <c r="B4452" s="79"/>
      <c r="C4452" s="79"/>
      <c r="D4452" s="79"/>
      <c r="E4452" s="79"/>
      <c r="F4452" s="79"/>
      <c r="G4452" s="79"/>
      <c r="H4452" s="79"/>
      <c r="I4452" s="80"/>
    </row>
    <row r="4453" spans="1:9">
      <c r="A4453" s="78"/>
      <c r="B4453" s="79"/>
      <c r="C4453" s="79"/>
      <c r="D4453" s="79"/>
      <c r="E4453" s="79"/>
      <c r="F4453" s="79"/>
      <c r="G4453" s="79"/>
      <c r="H4453" s="79"/>
      <c r="I4453" s="80"/>
    </row>
    <row r="4454" spans="1:9">
      <c r="A4454" s="78"/>
      <c r="B4454" s="79"/>
      <c r="C4454" s="79"/>
      <c r="D4454" s="79"/>
      <c r="E4454" s="79"/>
      <c r="F4454" s="79"/>
      <c r="G4454" s="79"/>
      <c r="H4454" s="79"/>
      <c r="I4454" s="80"/>
    </row>
    <row r="4455" spans="1:9">
      <c r="A4455" s="78"/>
      <c r="B4455" s="79"/>
      <c r="C4455" s="79"/>
      <c r="D4455" s="79"/>
      <c r="E4455" s="79"/>
      <c r="F4455" s="79"/>
      <c r="G4455" s="79"/>
      <c r="H4455" s="79"/>
      <c r="I4455" s="80"/>
    </row>
    <row r="4456" spans="1:9">
      <c r="A4456" s="78"/>
      <c r="B4456" s="79"/>
      <c r="C4456" s="79"/>
      <c r="D4456" s="79"/>
      <c r="E4456" s="79"/>
      <c r="F4456" s="79"/>
      <c r="G4456" s="79"/>
      <c r="H4456" s="79"/>
      <c r="I4456" s="80"/>
    </row>
    <row r="4457" spans="1:9">
      <c r="A4457" s="78"/>
      <c r="B4457" s="79"/>
      <c r="C4457" s="79"/>
      <c r="D4457" s="79"/>
      <c r="E4457" s="79"/>
      <c r="F4457" s="79"/>
      <c r="G4457" s="79"/>
      <c r="H4457" s="79"/>
      <c r="I4457" s="80"/>
    </row>
    <row r="4458" spans="1:9">
      <c r="A4458" s="78"/>
      <c r="B4458" s="79"/>
      <c r="C4458" s="79"/>
      <c r="D4458" s="79"/>
      <c r="E4458" s="79"/>
      <c r="F4458" s="79"/>
      <c r="G4458" s="79"/>
      <c r="H4458" s="79"/>
      <c r="I4458" s="80"/>
    </row>
    <row r="4459" spans="1:9">
      <c r="A4459" s="78"/>
      <c r="B4459" s="79"/>
      <c r="C4459" s="79"/>
      <c r="D4459" s="79"/>
      <c r="E4459" s="79"/>
      <c r="F4459" s="79"/>
      <c r="G4459" s="79"/>
      <c r="H4459" s="79"/>
      <c r="I4459" s="80"/>
    </row>
    <row r="4460" spans="1:9">
      <c r="A4460" s="78"/>
      <c r="B4460" s="79"/>
      <c r="C4460" s="79"/>
      <c r="D4460" s="79"/>
      <c r="E4460" s="79"/>
      <c r="F4460" s="79"/>
      <c r="G4460" s="79"/>
      <c r="H4460" s="79"/>
      <c r="I4460" s="80"/>
    </row>
    <row r="4461" spans="1:9">
      <c r="A4461" s="78"/>
      <c r="B4461" s="79"/>
      <c r="C4461" s="79"/>
      <c r="D4461" s="79"/>
      <c r="E4461" s="79"/>
      <c r="F4461" s="79"/>
      <c r="G4461" s="79"/>
      <c r="H4461" s="79"/>
      <c r="I4461" s="80"/>
    </row>
    <row r="4462" spans="1:9">
      <c r="A4462" s="78"/>
      <c r="B4462" s="79"/>
      <c r="C4462" s="79"/>
      <c r="D4462" s="79"/>
      <c r="E4462" s="79"/>
      <c r="F4462" s="79"/>
      <c r="G4462" s="79"/>
      <c r="H4462" s="79"/>
      <c r="I4462" s="80"/>
    </row>
    <row r="4463" spans="1:9">
      <c r="A4463" s="78"/>
      <c r="B4463" s="79"/>
      <c r="C4463" s="79"/>
      <c r="D4463" s="79"/>
      <c r="E4463" s="79"/>
      <c r="F4463" s="79"/>
      <c r="G4463" s="79"/>
      <c r="H4463" s="79"/>
      <c r="I4463" s="80"/>
    </row>
    <row r="4464" spans="1:9">
      <c r="A4464" s="78"/>
      <c r="B4464" s="79"/>
      <c r="C4464" s="79"/>
      <c r="D4464" s="79"/>
      <c r="E4464" s="79"/>
      <c r="F4464" s="79"/>
      <c r="G4464" s="79"/>
      <c r="H4464" s="79"/>
      <c r="I4464" s="80"/>
    </row>
    <row r="4465" spans="1:9">
      <c r="A4465" s="78"/>
      <c r="B4465" s="79"/>
      <c r="C4465" s="79"/>
      <c r="D4465" s="79"/>
      <c r="E4465" s="79"/>
      <c r="F4465" s="79"/>
      <c r="G4465" s="79"/>
      <c r="H4465" s="79"/>
      <c r="I4465" s="80"/>
    </row>
    <row r="4466" spans="1:9">
      <c r="A4466" s="78"/>
      <c r="B4466" s="79"/>
      <c r="C4466" s="79"/>
      <c r="D4466" s="79"/>
      <c r="E4466" s="79"/>
      <c r="F4466" s="79"/>
      <c r="G4466" s="79"/>
      <c r="H4466" s="79"/>
      <c r="I4466" s="80"/>
    </row>
    <row r="4467" spans="1:9">
      <c r="A4467" s="78"/>
      <c r="B4467" s="79"/>
      <c r="C4467" s="79"/>
      <c r="D4467" s="79"/>
      <c r="E4467" s="79"/>
      <c r="F4467" s="79"/>
      <c r="G4467" s="79"/>
      <c r="H4467" s="79"/>
      <c r="I4467" s="80"/>
    </row>
    <row r="4468" spans="1:9">
      <c r="A4468" s="78"/>
      <c r="B4468" s="79"/>
      <c r="C4468" s="79"/>
      <c r="D4468" s="79"/>
      <c r="E4468" s="79"/>
      <c r="F4468" s="79"/>
      <c r="G4468" s="79"/>
      <c r="H4468" s="79"/>
      <c r="I4468" s="80"/>
    </row>
    <row r="4469" spans="1:9">
      <c r="A4469" s="78"/>
      <c r="B4469" s="79"/>
      <c r="C4469" s="79"/>
      <c r="D4469" s="79"/>
      <c r="E4469" s="79"/>
      <c r="F4469" s="79"/>
      <c r="G4469" s="79"/>
      <c r="H4469" s="79"/>
      <c r="I4469" s="80"/>
    </row>
    <row r="4470" spans="1:9">
      <c r="A4470" s="78"/>
      <c r="B4470" s="79"/>
      <c r="C4470" s="79"/>
      <c r="D4470" s="79"/>
      <c r="E4470" s="79"/>
      <c r="F4470" s="79"/>
      <c r="G4470" s="79"/>
      <c r="H4470" s="79"/>
      <c r="I4470" s="80"/>
    </row>
    <row r="4471" spans="1:9">
      <c r="A4471" s="78"/>
      <c r="B4471" s="79"/>
      <c r="C4471" s="79"/>
      <c r="D4471" s="79"/>
      <c r="E4471" s="79"/>
      <c r="F4471" s="79"/>
      <c r="G4471" s="79"/>
      <c r="H4471" s="79"/>
      <c r="I4471" s="80"/>
    </row>
    <row r="4472" spans="1:9">
      <c r="A4472" s="78"/>
      <c r="B4472" s="79"/>
      <c r="C4472" s="79"/>
      <c r="D4472" s="79"/>
      <c r="E4472" s="79"/>
      <c r="F4472" s="79"/>
      <c r="G4472" s="79"/>
      <c r="H4472" s="79"/>
      <c r="I4472" s="80"/>
    </row>
    <row r="4473" spans="1:9">
      <c r="A4473" s="78"/>
      <c r="B4473" s="79"/>
      <c r="C4473" s="79"/>
      <c r="D4473" s="79"/>
      <c r="E4473" s="79"/>
      <c r="F4473" s="79"/>
      <c r="G4473" s="79"/>
      <c r="H4473" s="79"/>
      <c r="I4473" s="80"/>
    </row>
    <row r="4474" spans="1:9">
      <c r="A4474" s="78"/>
      <c r="B4474" s="79"/>
      <c r="C4474" s="79"/>
      <c r="D4474" s="79"/>
      <c r="E4474" s="79"/>
      <c r="F4474" s="79"/>
      <c r="G4474" s="79"/>
      <c r="H4474" s="79"/>
      <c r="I4474" s="80"/>
    </row>
    <row r="4475" spans="1:9">
      <c r="A4475" s="78"/>
      <c r="B4475" s="79"/>
      <c r="C4475" s="79"/>
      <c r="D4475" s="79"/>
      <c r="E4475" s="79"/>
      <c r="F4475" s="79"/>
      <c r="G4475" s="79"/>
      <c r="H4475" s="79"/>
      <c r="I4475" s="80"/>
    </row>
    <row r="4476" spans="1:9">
      <c r="A4476" s="78"/>
      <c r="B4476" s="79"/>
      <c r="C4476" s="79"/>
      <c r="D4476" s="79"/>
      <c r="E4476" s="79"/>
      <c r="F4476" s="79"/>
      <c r="G4476" s="79"/>
      <c r="H4476" s="79"/>
      <c r="I4476" s="80"/>
    </row>
    <row r="4477" spans="1:9">
      <c r="A4477" s="78"/>
      <c r="B4477" s="79"/>
      <c r="C4477" s="79"/>
      <c r="D4477" s="79"/>
      <c r="E4477" s="79"/>
      <c r="F4477" s="79"/>
      <c r="G4477" s="79"/>
      <c r="H4477" s="79"/>
      <c r="I4477" s="80"/>
    </row>
    <row r="4478" spans="1:9">
      <c r="A4478" s="78"/>
      <c r="B4478" s="79"/>
      <c r="C4478" s="79"/>
      <c r="D4478" s="79"/>
      <c r="E4478" s="79"/>
      <c r="F4478" s="79"/>
      <c r="G4478" s="79"/>
      <c r="H4478" s="79"/>
      <c r="I4478" s="80"/>
    </row>
    <row r="4479" spans="1:9">
      <c r="A4479" s="78"/>
      <c r="B4479" s="79"/>
      <c r="C4479" s="79"/>
      <c r="D4479" s="79"/>
      <c r="E4479" s="79"/>
      <c r="F4479" s="79"/>
      <c r="G4479" s="79"/>
      <c r="H4479" s="79"/>
      <c r="I4479" s="80"/>
    </row>
    <row r="4480" spans="1:9">
      <c r="A4480" s="78"/>
      <c r="B4480" s="79"/>
      <c r="C4480" s="79"/>
      <c r="D4480" s="79"/>
      <c r="E4480" s="79"/>
      <c r="F4480" s="79"/>
      <c r="G4480" s="79"/>
      <c r="H4480" s="79"/>
      <c r="I4480" s="80"/>
    </row>
    <row r="4481" spans="1:9">
      <c r="A4481" s="78"/>
      <c r="B4481" s="79"/>
      <c r="C4481" s="79"/>
      <c r="D4481" s="79"/>
      <c r="E4481" s="79"/>
      <c r="F4481" s="79"/>
      <c r="G4481" s="79"/>
      <c r="H4481" s="79"/>
      <c r="I4481" s="80"/>
    </row>
    <row r="4482" spans="1:9">
      <c r="A4482" s="78"/>
      <c r="B4482" s="79"/>
      <c r="C4482" s="79"/>
      <c r="D4482" s="79"/>
      <c r="E4482" s="79"/>
      <c r="F4482" s="79"/>
      <c r="G4482" s="79"/>
      <c r="H4482" s="79"/>
      <c r="I4482" s="80"/>
    </row>
    <row r="4483" spans="1:9">
      <c r="A4483" s="78"/>
      <c r="B4483" s="79"/>
      <c r="C4483" s="79"/>
      <c r="D4483" s="79"/>
      <c r="E4483" s="79"/>
      <c r="F4483" s="79"/>
      <c r="G4483" s="79"/>
      <c r="H4483" s="79"/>
      <c r="I4483" s="80"/>
    </row>
    <row r="4484" spans="1:9">
      <c r="A4484" s="78"/>
      <c r="B4484" s="79"/>
      <c r="C4484" s="79"/>
      <c r="D4484" s="79"/>
      <c r="E4484" s="79"/>
      <c r="F4484" s="79"/>
      <c r="G4484" s="79"/>
      <c r="H4484" s="79"/>
      <c r="I4484" s="80"/>
    </row>
    <row r="4485" spans="1:9">
      <c r="A4485" s="78"/>
      <c r="B4485" s="79"/>
      <c r="C4485" s="79"/>
      <c r="D4485" s="79"/>
      <c r="E4485" s="79"/>
      <c r="F4485" s="79"/>
      <c r="G4485" s="79"/>
      <c r="H4485" s="79"/>
      <c r="I4485" s="80"/>
    </row>
    <row r="4486" spans="1:9">
      <c r="A4486" s="78"/>
      <c r="B4486" s="79"/>
      <c r="C4486" s="79"/>
      <c r="D4486" s="79"/>
      <c r="E4486" s="79"/>
      <c r="F4486" s="79"/>
      <c r="G4486" s="79"/>
      <c r="H4486" s="79"/>
      <c r="I4486" s="80"/>
    </row>
    <row r="4487" spans="1:9">
      <c r="A4487" s="78"/>
      <c r="B4487" s="79"/>
      <c r="C4487" s="79"/>
      <c r="D4487" s="79"/>
      <c r="E4487" s="79"/>
      <c r="F4487" s="79"/>
      <c r="G4487" s="79"/>
      <c r="H4487" s="79"/>
      <c r="I4487" s="80"/>
    </row>
    <row r="4488" spans="1:9">
      <c r="A4488" s="78"/>
      <c r="B4488" s="79"/>
      <c r="C4488" s="79"/>
      <c r="D4488" s="79"/>
      <c r="E4488" s="79"/>
      <c r="F4488" s="79"/>
      <c r="G4488" s="79"/>
      <c r="H4488" s="79"/>
      <c r="I4488" s="80"/>
    </row>
    <row r="4489" spans="1:9">
      <c r="A4489" s="78"/>
      <c r="B4489" s="79"/>
      <c r="C4489" s="79"/>
      <c r="D4489" s="79"/>
      <c r="E4489" s="79"/>
      <c r="F4489" s="79"/>
      <c r="G4489" s="79"/>
      <c r="H4489" s="79"/>
      <c r="I4489" s="80"/>
    </row>
    <row r="4490" spans="1:9">
      <c r="A4490" s="78"/>
      <c r="B4490" s="79"/>
      <c r="C4490" s="79"/>
      <c r="D4490" s="79"/>
      <c r="E4490" s="79"/>
      <c r="F4490" s="79"/>
      <c r="G4490" s="79"/>
      <c r="H4490" s="79"/>
      <c r="I4490" s="80"/>
    </row>
    <row r="4491" spans="1:9">
      <c r="A4491" s="78"/>
      <c r="B4491" s="79"/>
      <c r="C4491" s="79"/>
      <c r="D4491" s="79"/>
      <c r="E4491" s="79"/>
      <c r="F4491" s="79"/>
      <c r="G4491" s="79"/>
      <c r="H4491" s="79"/>
      <c r="I4491" s="80"/>
    </row>
    <row r="4492" spans="1:9">
      <c r="A4492" s="78"/>
      <c r="B4492" s="79"/>
      <c r="C4492" s="79"/>
      <c r="D4492" s="79"/>
      <c r="E4492" s="79"/>
      <c r="F4492" s="79"/>
      <c r="G4492" s="79"/>
      <c r="H4492" s="79"/>
      <c r="I4492" s="80"/>
    </row>
    <row r="4493" spans="1:9">
      <c r="A4493" s="78"/>
      <c r="B4493" s="79"/>
      <c r="C4493" s="79"/>
      <c r="D4493" s="79"/>
      <c r="E4493" s="79"/>
      <c r="F4493" s="79"/>
      <c r="G4493" s="79"/>
      <c r="H4493" s="79"/>
      <c r="I4493" s="80"/>
    </row>
    <row r="4494" spans="1:9">
      <c r="A4494" s="78"/>
      <c r="B4494" s="79"/>
      <c r="C4494" s="79"/>
      <c r="D4494" s="79"/>
      <c r="E4494" s="79"/>
      <c r="F4494" s="79"/>
      <c r="G4494" s="79"/>
      <c r="H4494" s="79"/>
      <c r="I4494" s="80"/>
    </row>
    <row r="4495" spans="1:9">
      <c r="A4495" s="78"/>
      <c r="B4495" s="79"/>
      <c r="C4495" s="79"/>
      <c r="D4495" s="79"/>
      <c r="E4495" s="79"/>
      <c r="F4495" s="79"/>
      <c r="G4495" s="79"/>
      <c r="H4495" s="79"/>
      <c r="I4495" s="80"/>
    </row>
    <row r="4496" spans="1:9">
      <c r="A4496" s="78"/>
      <c r="B4496" s="79"/>
      <c r="C4496" s="79"/>
      <c r="D4496" s="79"/>
      <c r="E4496" s="79"/>
      <c r="F4496" s="79"/>
      <c r="G4496" s="79"/>
      <c r="H4496" s="79"/>
      <c r="I4496" s="80"/>
    </row>
    <row r="4497" spans="1:9">
      <c r="A4497" s="78"/>
      <c r="B4497" s="79"/>
      <c r="C4497" s="79"/>
      <c r="D4497" s="79"/>
      <c r="E4497" s="79"/>
      <c r="F4497" s="79"/>
      <c r="G4497" s="79"/>
      <c r="H4497" s="79"/>
      <c r="I4497" s="80"/>
    </row>
    <row r="4498" spans="1:9">
      <c r="A4498" s="78"/>
      <c r="B4498" s="79"/>
      <c r="C4498" s="79"/>
      <c r="D4498" s="79"/>
      <c r="E4498" s="79"/>
      <c r="F4498" s="79"/>
      <c r="G4498" s="79"/>
      <c r="H4498" s="79"/>
      <c r="I4498" s="80"/>
    </row>
    <row r="4499" spans="1:9">
      <c r="A4499" s="78"/>
      <c r="B4499" s="79"/>
      <c r="C4499" s="79"/>
      <c r="D4499" s="79"/>
      <c r="E4499" s="79"/>
      <c r="F4499" s="79"/>
      <c r="G4499" s="79"/>
      <c r="H4499" s="79"/>
      <c r="I4499" s="80"/>
    </row>
    <row r="4500" spans="1:9">
      <c r="A4500" s="78"/>
      <c r="B4500" s="79"/>
      <c r="C4500" s="79"/>
      <c r="D4500" s="79"/>
      <c r="E4500" s="79"/>
      <c r="F4500" s="79"/>
      <c r="G4500" s="79"/>
      <c r="H4500" s="79"/>
      <c r="I4500" s="80"/>
    </row>
    <row r="4501" spans="1:9">
      <c r="A4501" s="78"/>
      <c r="B4501" s="79"/>
      <c r="C4501" s="79"/>
      <c r="D4501" s="79"/>
      <c r="E4501" s="79"/>
      <c r="F4501" s="79"/>
      <c r="G4501" s="79"/>
      <c r="H4501" s="79"/>
      <c r="I4501" s="80"/>
    </row>
    <row r="4502" spans="1:9">
      <c r="A4502" s="78"/>
      <c r="B4502" s="79"/>
      <c r="C4502" s="79"/>
      <c r="D4502" s="79"/>
      <c r="E4502" s="79"/>
      <c r="F4502" s="79"/>
      <c r="G4502" s="79"/>
      <c r="H4502" s="79"/>
      <c r="I4502" s="80"/>
    </row>
    <row r="4503" spans="1:9">
      <c r="A4503" s="78"/>
      <c r="B4503" s="79"/>
      <c r="C4503" s="79"/>
      <c r="D4503" s="79"/>
      <c r="E4503" s="79"/>
      <c r="F4503" s="79"/>
      <c r="G4503" s="79"/>
      <c r="H4503" s="79"/>
      <c r="I4503" s="80"/>
    </row>
    <row r="4504" spans="1:9">
      <c r="A4504" s="78"/>
      <c r="B4504" s="79"/>
      <c r="C4504" s="79"/>
      <c r="D4504" s="79"/>
      <c r="E4504" s="79"/>
      <c r="F4504" s="79"/>
      <c r="G4504" s="79"/>
      <c r="H4504" s="79"/>
      <c r="I4504" s="80"/>
    </row>
    <row r="4505" spans="1:9">
      <c r="A4505" s="78"/>
      <c r="B4505" s="79"/>
      <c r="C4505" s="79"/>
      <c r="D4505" s="79"/>
      <c r="E4505" s="79"/>
      <c r="F4505" s="79"/>
      <c r="G4505" s="79"/>
      <c r="H4505" s="79"/>
      <c r="I4505" s="80"/>
    </row>
    <row r="4506" spans="1:9">
      <c r="A4506" s="78"/>
      <c r="B4506" s="79"/>
      <c r="C4506" s="79"/>
      <c r="D4506" s="79"/>
      <c r="E4506" s="79"/>
      <c r="F4506" s="79"/>
      <c r="G4506" s="79"/>
      <c r="H4506" s="79"/>
      <c r="I4506" s="80"/>
    </row>
    <row r="4507" spans="1:9">
      <c r="A4507" s="78"/>
      <c r="B4507" s="79"/>
      <c r="C4507" s="79"/>
      <c r="D4507" s="79"/>
      <c r="E4507" s="79"/>
      <c r="F4507" s="79"/>
      <c r="G4507" s="79"/>
      <c r="H4507" s="79"/>
      <c r="I4507" s="80"/>
    </row>
    <row r="4508" spans="1:9">
      <c r="A4508" s="78"/>
      <c r="B4508" s="79"/>
      <c r="C4508" s="79"/>
      <c r="D4508" s="79"/>
      <c r="E4508" s="79"/>
      <c r="F4508" s="79"/>
      <c r="G4508" s="79"/>
      <c r="H4508" s="79"/>
      <c r="I4508" s="80"/>
    </row>
    <row r="4509" spans="1:9">
      <c r="A4509" s="78"/>
      <c r="B4509" s="79"/>
      <c r="C4509" s="79"/>
      <c r="D4509" s="79"/>
      <c r="E4509" s="79"/>
      <c r="F4509" s="79"/>
      <c r="G4509" s="79"/>
      <c r="H4509" s="79"/>
      <c r="I4509" s="80"/>
    </row>
    <row r="4510" spans="1:9">
      <c r="A4510" s="78"/>
      <c r="B4510" s="79"/>
      <c r="C4510" s="79"/>
      <c r="D4510" s="79"/>
      <c r="E4510" s="79"/>
      <c r="F4510" s="79"/>
      <c r="G4510" s="79"/>
      <c r="H4510" s="79"/>
      <c r="I4510" s="80"/>
    </row>
    <row r="4511" spans="1:9">
      <c r="A4511" s="78"/>
      <c r="B4511" s="79"/>
      <c r="C4511" s="79"/>
      <c r="D4511" s="79"/>
      <c r="E4511" s="79"/>
      <c r="F4511" s="79"/>
      <c r="G4511" s="79"/>
      <c r="H4511" s="79"/>
      <c r="I4511" s="80"/>
    </row>
    <row r="4512" spans="1:9">
      <c r="A4512" s="78"/>
      <c r="B4512" s="79"/>
      <c r="C4512" s="79"/>
      <c r="D4512" s="79"/>
      <c r="E4512" s="79"/>
      <c r="F4512" s="79"/>
      <c r="G4512" s="79"/>
      <c r="H4512" s="79"/>
      <c r="I4512" s="80"/>
    </row>
    <row r="4513" spans="1:9">
      <c r="A4513" s="78"/>
      <c r="B4513" s="79"/>
      <c r="C4513" s="79"/>
      <c r="D4513" s="79"/>
      <c r="E4513" s="79"/>
      <c r="F4513" s="79"/>
      <c r="G4513" s="79"/>
      <c r="H4513" s="79"/>
      <c r="I4513" s="80"/>
    </row>
    <row r="4514" spans="1:9">
      <c r="A4514" s="78"/>
      <c r="B4514" s="79"/>
      <c r="C4514" s="79"/>
      <c r="D4514" s="79"/>
      <c r="E4514" s="79"/>
      <c r="F4514" s="79"/>
      <c r="G4514" s="79"/>
      <c r="H4514" s="79"/>
      <c r="I4514" s="80"/>
    </row>
    <row r="4515" spans="1:9">
      <c r="A4515" s="78"/>
      <c r="B4515" s="79"/>
      <c r="C4515" s="79"/>
      <c r="D4515" s="79"/>
      <c r="E4515" s="79"/>
      <c r="F4515" s="79"/>
      <c r="G4515" s="79"/>
      <c r="H4515" s="79"/>
      <c r="I4515" s="80"/>
    </row>
    <row r="4516" spans="1:9">
      <c r="A4516" s="78"/>
      <c r="B4516" s="79"/>
      <c r="C4516" s="79"/>
      <c r="D4516" s="79"/>
      <c r="E4516" s="79"/>
      <c r="F4516" s="79"/>
      <c r="G4516" s="79"/>
      <c r="H4516" s="79"/>
      <c r="I4516" s="80"/>
    </row>
    <row r="4517" spans="1:9">
      <c r="A4517" s="78"/>
      <c r="B4517" s="79"/>
      <c r="C4517" s="79"/>
      <c r="D4517" s="79"/>
      <c r="E4517" s="79"/>
      <c r="F4517" s="79"/>
      <c r="G4517" s="79"/>
      <c r="H4517" s="79"/>
      <c r="I4517" s="80"/>
    </row>
    <row r="4518" spans="1:9">
      <c r="A4518" s="78"/>
      <c r="B4518" s="79"/>
      <c r="C4518" s="79"/>
      <c r="D4518" s="79"/>
      <c r="E4518" s="79"/>
      <c r="F4518" s="79"/>
      <c r="G4518" s="79"/>
      <c r="H4518" s="79"/>
      <c r="I4518" s="80"/>
    </row>
    <row r="4519" spans="1:9">
      <c r="A4519" s="78"/>
      <c r="B4519" s="79"/>
      <c r="C4519" s="79"/>
      <c r="D4519" s="79"/>
      <c r="E4519" s="79"/>
      <c r="F4519" s="79"/>
      <c r="G4519" s="79"/>
      <c r="H4519" s="79"/>
      <c r="I4519" s="80"/>
    </row>
    <row r="4520" spans="1:9">
      <c r="A4520" s="78"/>
      <c r="B4520" s="79"/>
      <c r="C4520" s="79"/>
      <c r="D4520" s="79"/>
      <c r="E4520" s="79"/>
      <c r="F4520" s="79"/>
      <c r="G4520" s="79"/>
      <c r="H4520" s="79"/>
      <c r="I4520" s="80"/>
    </row>
    <row r="4521" spans="1:9">
      <c r="A4521" s="78"/>
      <c r="B4521" s="79"/>
      <c r="C4521" s="79"/>
      <c r="D4521" s="79"/>
      <c r="E4521" s="79"/>
      <c r="F4521" s="79"/>
      <c r="G4521" s="79"/>
      <c r="H4521" s="79"/>
      <c r="I4521" s="80"/>
    </row>
    <row r="4522" spans="1:9">
      <c r="A4522" s="78"/>
      <c r="B4522" s="79"/>
      <c r="C4522" s="79"/>
      <c r="D4522" s="79"/>
      <c r="E4522" s="79"/>
      <c r="F4522" s="79"/>
      <c r="G4522" s="79"/>
      <c r="H4522" s="79"/>
      <c r="I4522" s="80"/>
    </row>
    <row r="4523" spans="1:9">
      <c r="A4523" s="78"/>
      <c r="B4523" s="79"/>
      <c r="C4523" s="79"/>
      <c r="D4523" s="79"/>
      <c r="E4523" s="79"/>
      <c r="F4523" s="79"/>
      <c r="G4523" s="79"/>
      <c r="H4523" s="79"/>
      <c r="I4523" s="80"/>
    </row>
    <row r="4524" spans="1:9">
      <c r="A4524" s="78"/>
      <c r="B4524" s="79"/>
      <c r="C4524" s="79"/>
      <c r="D4524" s="79"/>
      <c r="E4524" s="79"/>
      <c r="F4524" s="79"/>
      <c r="G4524" s="79"/>
      <c r="H4524" s="79"/>
      <c r="I4524" s="80"/>
    </row>
    <row r="4525" spans="1:9">
      <c r="A4525" s="78"/>
      <c r="B4525" s="79"/>
      <c r="C4525" s="79"/>
      <c r="D4525" s="79"/>
      <c r="E4525" s="79"/>
      <c r="F4525" s="79"/>
      <c r="G4525" s="79"/>
      <c r="H4525" s="79"/>
      <c r="I4525" s="80"/>
    </row>
    <row r="4526" spans="1:9">
      <c r="A4526" s="78"/>
      <c r="B4526" s="79"/>
      <c r="C4526" s="79"/>
      <c r="D4526" s="79"/>
      <c r="E4526" s="79"/>
      <c r="F4526" s="79"/>
      <c r="G4526" s="79"/>
      <c r="H4526" s="79"/>
      <c r="I4526" s="80"/>
    </row>
    <row r="4527" spans="1:9">
      <c r="A4527" s="78"/>
      <c r="B4527" s="79"/>
      <c r="C4527" s="79"/>
      <c r="D4527" s="79"/>
      <c r="E4527" s="79"/>
      <c r="F4527" s="79"/>
      <c r="G4527" s="79"/>
      <c r="H4527" s="79"/>
      <c r="I4527" s="80"/>
    </row>
    <row r="4528" spans="1:9">
      <c r="A4528" s="78"/>
      <c r="B4528" s="79"/>
      <c r="C4528" s="79"/>
      <c r="D4528" s="79"/>
      <c r="E4528" s="79"/>
      <c r="F4528" s="79"/>
      <c r="G4528" s="79"/>
      <c r="H4528" s="79"/>
      <c r="I4528" s="80"/>
    </row>
    <row r="4529" spans="1:9">
      <c r="A4529" s="78"/>
      <c r="B4529" s="79"/>
      <c r="C4529" s="79"/>
      <c r="D4529" s="79"/>
      <c r="E4529" s="79"/>
      <c r="F4529" s="79"/>
      <c r="G4529" s="79"/>
      <c r="H4529" s="79"/>
      <c r="I4529" s="80"/>
    </row>
    <row r="4530" spans="1:9">
      <c r="A4530" s="78"/>
      <c r="B4530" s="79"/>
      <c r="C4530" s="79"/>
      <c r="D4530" s="79"/>
      <c r="E4530" s="79"/>
      <c r="F4530" s="79"/>
      <c r="G4530" s="79"/>
      <c r="H4530" s="79"/>
      <c r="I4530" s="80"/>
    </row>
    <row r="4531" spans="1:9">
      <c r="A4531" s="78"/>
      <c r="B4531" s="79"/>
      <c r="C4531" s="79"/>
      <c r="D4531" s="79"/>
      <c r="E4531" s="79"/>
      <c r="F4531" s="79"/>
      <c r="G4531" s="79"/>
      <c r="H4531" s="79"/>
      <c r="I4531" s="80"/>
    </row>
    <row r="4532" spans="1:9">
      <c r="A4532" s="78"/>
      <c r="B4532" s="79"/>
      <c r="C4532" s="79"/>
      <c r="D4532" s="79"/>
      <c r="E4532" s="79"/>
      <c r="F4532" s="79"/>
      <c r="G4532" s="79"/>
      <c r="H4532" s="79"/>
      <c r="I4532" s="80"/>
    </row>
    <row r="4533" spans="1:9">
      <c r="A4533" s="78"/>
      <c r="B4533" s="79"/>
      <c r="C4533" s="79"/>
      <c r="D4533" s="79"/>
      <c r="E4533" s="79"/>
      <c r="F4533" s="79"/>
      <c r="G4533" s="79"/>
      <c r="H4533" s="79"/>
      <c r="I4533" s="80"/>
    </row>
    <row r="4534" spans="1:9">
      <c r="A4534" s="78"/>
      <c r="B4534" s="79"/>
      <c r="C4534" s="79"/>
      <c r="D4534" s="79"/>
      <c r="E4534" s="79"/>
      <c r="F4534" s="79"/>
      <c r="G4534" s="79"/>
      <c r="H4534" s="79"/>
      <c r="I4534" s="80"/>
    </row>
    <row r="4535" spans="1:9">
      <c r="A4535" s="78"/>
      <c r="B4535" s="79"/>
      <c r="C4535" s="79"/>
      <c r="D4535" s="79"/>
      <c r="E4535" s="79"/>
      <c r="F4535" s="79"/>
      <c r="G4535" s="79"/>
      <c r="H4535" s="79"/>
      <c r="I4535" s="80"/>
    </row>
    <row r="4536" spans="1:9">
      <c r="A4536" s="78"/>
      <c r="B4536" s="79"/>
      <c r="C4536" s="79"/>
      <c r="D4536" s="79"/>
      <c r="E4536" s="79"/>
      <c r="F4536" s="79"/>
      <c r="G4536" s="79"/>
      <c r="H4536" s="79"/>
      <c r="I4536" s="80"/>
    </row>
    <row r="4537" spans="1:9">
      <c r="A4537" s="78"/>
      <c r="B4537" s="79"/>
      <c r="C4537" s="79"/>
      <c r="D4537" s="79"/>
      <c r="E4537" s="79"/>
      <c r="F4537" s="79"/>
      <c r="G4537" s="79"/>
      <c r="H4537" s="79"/>
      <c r="I4537" s="80"/>
    </row>
    <row r="4538" spans="1:9">
      <c r="A4538" s="78"/>
      <c r="B4538" s="79"/>
      <c r="C4538" s="79"/>
      <c r="D4538" s="79"/>
      <c r="E4538" s="79"/>
      <c r="F4538" s="79"/>
      <c r="G4538" s="79"/>
      <c r="H4538" s="79"/>
      <c r="I4538" s="80"/>
    </row>
    <row r="4539" spans="1:9">
      <c r="A4539" s="78"/>
      <c r="B4539" s="79"/>
      <c r="C4539" s="79"/>
      <c r="D4539" s="79"/>
      <c r="E4539" s="79"/>
      <c r="F4539" s="79"/>
      <c r="G4539" s="79"/>
      <c r="H4539" s="79"/>
      <c r="I4539" s="80"/>
    </row>
    <row r="4540" spans="1:9">
      <c r="A4540" s="78"/>
      <c r="B4540" s="79"/>
      <c r="C4540" s="79"/>
      <c r="D4540" s="79"/>
      <c r="E4540" s="79"/>
      <c r="F4540" s="79"/>
      <c r="G4540" s="79"/>
      <c r="H4540" s="79"/>
      <c r="I4540" s="80"/>
    </row>
    <row r="4541" spans="1:9">
      <c r="A4541" s="78"/>
      <c r="B4541" s="79"/>
      <c r="C4541" s="79"/>
      <c r="D4541" s="79"/>
      <c r="E4541" s="79"/>
      <c r="F4541" s="79"/>
      <c r="G4541" s="79"/>
      <c r="H4541" s="79"/>
      <c r="I4541" s="80"/>
    </row>
    <row r="4542" spans="1:9">
      <c r="A4542" s="78"/>
      <c r="B4542" s="79"/>
      <c r="C4542" s="79"/>
      <c r="D4542" s="79"/>
      <c r="E4542" s="79"/>
      <c r="F4542" s="79"/>
      <c r="G4542" s="79"/>
      <c r="H4542" s="79"/>
      <c r="I4542" s="80"/>
    </row>
    <row r="4543" spans="1:9">
      <c r="A4543" s="78"/>
      <c r="B4543" s="79"/>
      <c r="C4543" s="79"/>
      <c r="D4543" s="79"/>
      <c r="E4543" s="79"/>
      <c r="F4543" s="79"/>
      <c r="G4543" s="79"/>
      <c r="H4543" s="79"/>
      <c r="I4543" s="80"/>
    </row>
    <row r="4544" spans="1:9">
      <c r="A4544" s="78"/>
      <c r="B4544" s="79"/>
      <c r="C4544" s="79"/>
      <c r="D4544" s="79"/>
      <c r="E4544" s="79"/>
      <c r="F4544" s="79"/>
      <c r="G4544" s="79"/>
      <c r="H4544" s="79"/>
      <c r="I4544" s="80"/>
    </row>
    <row r="4545" spans="1:9">
      <c r="A4545" s="78"/>
      <c r="B4545" s="79"/>
      <c r="C4545" s="79"/>
      <c r="D4545" s="79"/>
      <c r="E4545" s="79"/>
      <c r="F4545" s="79"/>
      <c r="G4545" s="79"/>
      <c r="H4545" s="79"/>
      <c r="I4545" s="80"/>
    </row>
    <row r="4546" spans="1:9">
      <c r="A4546" s="78"/>
      <c r="B4546" s="79"/>
      <c r="C4546" s="79"/>
      <c r="D4546" s="79"/>
      <c r="E4546" s="79"/>
      <c r="F4546" s="79"/>
      <c r="G4546" s="79"/>
      <c r="H4546" s="79"/>
      <c r="I4546" s="80"/>
    </row>
    <row r="4547" spans="1:9">
      <c r="A4547" s="78"/>
      <c r="B4547" s="79"/>
      <c r="C4547" s="79"/>
      <c r="D4547" s="79"/>
      <c r="E4547" s="79"/>
      <c r="F4547" s="79"/>
      <c r="G4547" s="79"/>
      <c r="H4547" s="79"/>
      <c r="I4547" s="80"/>
    </row>
    <row r="4548" spans="1:9">
      <c r="A4548" s="78"/>
      <c r="B4548" s="79"/>
      <c r="C4548" s="79"/>
      <c r="D4548" s="79"/>
      <c r="E4548" s="79"/>
      <c r="F4548" s="79"/>
      <c r="G4548" s="79"/>
      <c r="H4548" s="79"/>
      <c r="I4548" s="80"/>
    </row>
    <row r="4549" spans="1:9">
      <c r="A4549" s="78"/>
      <c r="B4549" s="79"/>
      <c r="C4549" s="79"/>
      <c r="D4549" s="79"/>
      <c r="E4549" s="79"/>
      <c r="F4549" s="79"/>
      <c r="G4549" s="79"/>
      <c r="H4549" s="79"/>
      <c r="I4549" s="80"/>
    </row>
    <row r="4550" spans="1:9">
      <c r="A4550" s="78"/>
      <c r="B4550" s="79"/>
      <c r="C4550" s="79"/>
      <c r="D4550" s="79"/>
      <c r="E4550" s="79"/>
      <c r="F4550" s="79"/>
      <c r="G4550" s="79"/>
      <c r="H4550" s="79"/>
      <c r="I4550" s="80"/>
    </row>
    <row r="4551" spans="1:9">
      <c r="A4551" s="78"/>
      <c r="B4551" s="79"/>
      <c r="C4551" s="79"/>
      <c r="D4551" s="79"/>
      <c r="E4551" s="79"/>
      <c r="F4551" s="79"/>
      <c r="G4551" s="79"/>
      <c r="H4551" s="79"/>
      <c r="I4551" s="80"/>
    </row>
    <row r="4552" spans="1:9">
      <c r="A4552" s="78"/>
      <c r="B4552" s="79"/>
      <c r="C4552" s="79"/>
      <c r="D4552" s="79"/>
      <c r="E4552" s="79"/>
      <c r="F4552" s="79"/>
      <c r="G4552" s="79"/>
      <c r="H4552" s="79"/>
      <c r="I4552" s="80"/>
    </row>
    <row r="4553" spans="1:9">
      <c r="A4553" s="78"/>
      <c r="B4553" s="79"/>
      <c r="C4553" s="79"/>
      <c r="D4553" s="79"/>
      <c r="E4553" s="79"/>
      <c r="F4553" s="79"/>
      <c r="G4553" s="79"/>
      <c r="H4553" s="79"/>
      <c r="I4553" s="80"/>
    </row>
    <row r="4554" spans="1:9">
      <c r="A4554" s="78"/>
      <c r="B4554" s="79"/>
      <c r="C4554" s="79"/>
      <c r="D4554" s="79"/>
      <c r="E4554" s="79"/>
      <c r="F4554" s="79"/>
      <c r="G4554" s="79"/>
      <c r="H4554" s="79"/>
      <c r="I4554" s="80"/>
    </row>
    <row r="4555" spans="1:9">
      <c r="A4555" s="78"/>
      <c r="B4555" s="79"/>
      <c r="C4555" s="79"/>
      <c r="D4555" s="79"/>
      <c r="E4555" s="79"/>
      <c r="F4555" s="79"/>
      <c r="G4555" s="79"/>
      <c r="H4555" s="79"/>
      <c r="I4555" s="80"/>
    </row>
    <row r="4556" spans="1:9">
      <c r="A4556" s="78"/>
      <c r="B4556" s="79"/>
      <c r="C4556" s="79"/>
      <c r="D4556" s="79"/>
      <c r="E4556" s="79"/>
      <c r="F4556" s="79"/>
      <c r="G4556" s="79"/>
      <c r="H4556" s="79"/>
      <c r="I4556" s="80"/>
    </row>
    <row r="4557" spans="1:9">
      <c r="A4557" s="78"/>
      <c r="B4557" s="79"/>
      <c r="C4557" s="79"/>
      <c r="D4557" s="79"/>
      <c r="E4557" s="79"/>
      <c r="F4557" s="79"/>
      <c r="G4557" s="79"/>
      <c r="H4557" s="79"/>
      <c r="I4557" s="80"/>
    </row>
    <row r="4558" spans="1:9">
      <c r="A4558" s="78"/>
      <c r="B4558" s="79"/>
      <c r="C4558" s="79"/>
      <c r="D4558" s="79"/>
      <c r="E4558" s="79"/>
      <c r="F4558" s="79"/>
      <c r="G4558" s="79"/>
      <c r="H4558" s="79"/>
      <c r="I4558" s="80"/>
    </row>
    <row r="4559" spans="1:9">
      <c r="A4559" s="78"/>
      <c r="B4559" s="79"/>
      <c r="C4559" s="79"/>
      <c r="D4559" s="79"/>
      <c r="E4559" s="79"/>
      <c r="F4559" s="79"/>
      <c r="G4559" s="79"/>
      <c r="H4559" s="79"/>
      <c r="I4559" s="80"/>
    </row>
    <row r="4560" spans="1:9">
      <c r="A4560" s="78"/>
      <c r="B4560" s="79"/>
      <c r="C4560" s="79"/>
      <c r="D4560" s="79"/>
      <c r="E4560" s="79"/>
      <c r="F4560" s="79"/>
      <c r="G4560" s="79"/>
      <c r="H4560" s="79"/>
      <c r="I4560" s="80"/>
    </row>
    <row r="4561" spans="1:9">
      <c r="A4561" s="78"/>
      <c r="B4561" s="79"/>
      <c r="C4561" s="79"/>
      <c r="D4561" s="79"/>
      <c r="E4561" s="79"/>
      <c r="F4561" s="79"/>
      <c r="G4561" s="79"/>
      <c r="H4561" s="79"/>
      <c r="I4561" s="80"/>
    </row>
    <row r="4562" spans="1:9">
      <c r="A4562" s="78"/>
      <c r="B4562" s="79"/>
      <c r="C4562" s="79"/>
      <c r="D4562" s="79"/>
      <c r="E4562" s="79"/>
      <c r="F4562" s="79"/>
      <c r="G4562" s="79"/>
      <c r="H4562" s="79"/>
      <c r="I4562" s="80"/>
    </row>
    <row r="4563" spans="1:9">
      <c r="A4563" s="78"/>
      <c r="B4563" s="79"/>
      <c r="C4563" s="79"/>
      <c r="D4563" s="79"/>
      <c r="E4563" s="79"/>
      <c r="F4563" s="79"/>
      <c r="G4563" s="79"/>
      <c r="H4563" s="79"/>
      <c r="I4563" s="80"/>
    </row>
    <row r="4564" spans="1:9">
      <c r="A4564" s="78"/>
      <c r="B4564" s="79"/>
      <c r="C4564" s="79"/>
      <c r="D4564" s="79"/>
      <c r="E4564" s="79"/>
      <c r="F4564" s="79"/>
      <c r="G4564" s="79"/>
      <c r="H4564" s="79"/>
      <c r="I4564" s="80"/>
    </row>
    <row r="4565" spans="1:9">
      <c r="A4565" s="78"/>
      <c r="B4565" s="79"/>
      <c r="C4565" s="79"/>
      <c r="D4565" s="79"/>
      <c r="E4565" s="79"/>
      <c r="F4565" s="79"/>
      <c r="G4565" s="79"/>
      <c r="H4565" s="79"/>
      <c r="I4565" s="80"/>
    </row>
    <row r="4566" spans="1:9">
      <c r="A4566" s="78"/>
      <c r="B4566" s="79"/>
      <c r="C4566" s="79"/>
      <c r="D4566" s="79"/>
      <c r="E4566" s="79"/>
      <c r="F4566" s="79"/>
      <c r="G4566" s="79"/>
      <c r="H4566" s="79"/>
      <c r="I4566" s="80"/>
    </row>
    <row r="4567" spans="1:9">
      <c r="A4567" s="78"/>
      <c r="B4567" s="79"/>
      <c r="C4567" s="79"/>
      <c r="D4567" s="79"/>
      <c r="E4567" s="79"/>
      <c r="F4567" s="79"/>
      <c r="G4567" s="79"/>
      <c r="H4567" s="79"/>
      <c r="I4567" s="80"/>
    </row>
    <row r="4568" spans="1:9">
      <c r="A4568" s="78"/>
      <c r="B4568" s="79"/>
      <c r="C4568" s="79"/>
      <c r="D4568" s="79"/>
      <c r="E4568" s="79"/>
      <c r="F4568" s="79"/>
      <c r="G4568" s="79"/>
      <c r="H4568" s="79"/>
      <c r="I4568" s="80"/>
    </row>
    <row r="4569" spans="1:9">
      <c r="A4569" s="78"/>
      <c r="B4569" s="79"/>
      <c r="C4569" s="79"/>
      <c r="D4569" s="79"/>
      <c r="E4569" s="79"/>
      <c r="F4569" s="79"/>
      <c r="G4569" s="79"/>
      <c r="H4569" s="79"/>
      <c r="I4569" s="80"/>
    </row>
    <row r="4570" spans="1:9">
      <c r="A4570" s="78"/>
      <c r="B4570" s="79"/>
      <c r="C4570" s="79"/>
      <c r="D4570" s="79"/>
      <c r="E4570" s="79"/>
      <c r="F4570" s="79"/>
      <c r="G4570" s="79"/>
      <c r="H4570" s="79"/>
      <c r="I4570" s="80"/>
    </row>
    <row r="4571" spans="1:9">
      <c r="A4571" s="78"/>
      <c r="B4571" s="79"/>
      <c r="C4571" s="79"/>
      <c r="D4571" s="79"/>
      <c r="E4571" s="79"/>
      <c r="F4571" s="79"/>
      <c r="G4571" s="79"/>
      <c r="H4571" s="79"/>
      <c r="I4571" s="80"/>
    </row>
    <row r="4572" spans="1:9">
      <c r="A4572" s="78"/>
      <c r="B4572" s="79"/>
      <c r="C4572" s="79"/>
      <c r="D4572" s="79"/>
      <c r="E4572" s="79"/>
      <c r="F4572" s="79"/>
      <c r="G4572" s="79"/>
      <c r="H4572" s="79"/>
      <c r="I4572" s="80"/>
    </row>
    <row r="4573" spans="1:9">
      <c r="A4573" s="78"/>
      <c r="B4573" s="79"/>
      <c r="C4573" s="79"/>
      <c r="D4573" s="79"/>
      <c r="E4573" s="79"/>
      <c r="F4573" s="79"/>
      <c r="G4573" s="79"/>
      <c r="H4573" s="79"/>
      <c r="I4573" s="80"/>
    </row>
    <row r="4574" spans="1:9">
      <c r="A4574" s="78"/>
      <c r="B4574" s="79"/>
      <c r="C4574" s="79"/>
      <c r="D4574" s="79"/>
      <c r="E4574" s="79"/>
      <c r="F4574" s="79"/>
      <c r="G4574" s="79"/>
      <c r="H4574" s="79"/>
      <c r="I4574" s="80"/>
    </row>
    <row r="4575" spans="1:9">
      <c r="A4575" s="78"/>
      <c r="B4575" s="79"/>
      <c r="C4575" s="79"/>
      <c r="D4575" s="79"/>
      <c r="E4575" s="79"/>
      <c r="F4575" s="79"/>
      <c r="G4575" s="79"/>
      <c r="H4575" s="79"/>
      <c r="I4575" s="80"/>
    </row>
    <row r="4576" spans="1:9">
      <c r="A4576" s="78"/>
      <c r="B4576" s="79"/>
      <c r="C4576" s="79"/>
      <c r="D4576" s="79"/>
      <c r="E4576" s="79"/>
      <c r="F4576" s="79"/>
      <c r="G4576" s="79"/>
      <c r="H4576" s="79"/>
      <c r="I4576" s="80"/>
    </row>
    <row r="4577" spans="1:9">
      <c r="A4577" s="78"/>
      <c r="B4577" s="79"/>
      <c r="C4577" s="79"/>
      <c r="D4577" s="79"/>
      <c r="E4577" s="79"/>
      <c r="F4577" s="79"/>
      <c r="G4577" s="79"/>
      <c r="H4577" s="79"/>
      <c r="I4577" s="80"/>
    </row>
    <row r="4578" spans="1:9">
      <c r="A4578" s="78"/>
      <c r="B4578" s="79"/>
      <c r="C4578" s="79"/>
      <c r="D4578" s="79"/>
      <c r="E4578" s="79"/>
      <c r="F4578" s="79"/>
      <c r="G4578" s="79"/>
      <c r="H4578" s="79"/>
      <c r="I4578" s="80"/>
    </row>
    <row r="4579" spans="1:9">
      <c r="A4579" s="78"/>
      <c r="B4579" s="79"/>
      <c r="C4579" s="79"/>
      <c r="D4579" s="79"/>
      <c r="E4579" s="79"/>
      <c r="F4579" s="79"/>
      <c r="G4579" s="79"/>
      <c r="H4579" s="79"/>
      <c r="I4579" s="80"/>
    </row>
    <row r="4580" spans="1:9">
      <c r="A4580" s="78"/>
      <c r="B4580" s="79"/>
      <c r="C4580" s="79"/>
      <c r="D4580" s="79"/>
      <c r="E4580" s="79"/>
      <c r="F4580" s="79"/>
      <c r="G4580" s="79"/>
      <c r="H4580" s="79"/>
      <c r="I4580" s="80"/>
    </row>
    <row r="4581" spans="1:9">
      <c r="A4581" s="78"/>
      <c r="B4581" s="79"/>
      <c r="C4581" s="79"/>
      <c r="D4581" s="79"/>
      <c r="E4581" s="79"/>
      <c r="F4581" s="79"/>
      <c r="G4581" s="79"/>
      <c r="H4581" s="79"/>
      <c r="I4581" s="80"/>
    </row>
    <row r="4582" spans="1:9">
      <c r="A4582" s="78"/>
      <c r="B4582" s="79"/>
      <c r="C4582" s="79"/>
      <c r="D4582" s="79"/>
      <c r="E4582" s="79"/>
      <c r="F4582" s="79"/>
      <c r="G4582" s="79"/>
      <c r="H4582" s="79"/>
      <c r="I4582" s="80"/>
    </row>
    <row r="4583" spans="1:9">
      <c r="A4583" s="78"/>
      <c r="B4583" s="79"/>
      <c r="C4583" s="79"/>
      <c r="D4583" s="79"/>
      <c r="E4583" s="79"/>
      <c r="F4583" s="79"/>
      <c r="G4583" s="79"/>
      <c r="H4583" s="79"/>
      <c r="I4583" s="80"/>
    </row>
    <row r="4584" spans="1:9">
      <c r="A4584" s="78"/>
      <c r="B4584" s="79"/>
      <c r="C4584" s="79"/>
      <c r="D4584" s="79"/>
      <c r="E4584" s="79"/>
      <c r="F4584" s="79"/>
      <c r="G4584" s="79"/>
      <c r="H4584" s="79"/>
      <c r="I4584" s="80"/>
    </row>
    <row r="4585" spans="1:9">
      <c r="A4585" s="78"/>
      <c r="B4585" s="79"/>
      <c r="C4585" s="79"/>
      <c r="D4585" s="79"/>
      <c r="E4585" s="79"/>
      <c r="F4585" s="79"/>
      <c r="G4585" s="79"/>
      <c r="H4585" s="79"/>
      <c r="I4585" s="80"/>
    </row>
    <row r="4586" spans="1:9">
      <c r="A4586" s="78"/>
      <c r="B4586" s="79"/>
      <c r="C4586" s="79"/>
      <c r="D4586" s="79"/>
      <c r="E4586" s="79"/>
      <c r="F4586" s="79"/>
      <c r="G4586" s="79"/>
      <c r="H4586" s="79"/>
      <c r="I4586" s="80"/>
    </row>
    <row r="4587" spans="1:9">
      <c r="A4587" s="78"/>
      <c r="B4587" s="79"/>
      <c r="C4587" s="79"/>
      <c r="D4587" s="79"/>
      <c r="E4587" s="79"/>
      <c r="F4587" s="79"/>
      <c r="G4587" s="79"/>
      <c r="H4587" s="79"/>
      <c r="I4587" s="80"/>
    </row>
    <row r="4588" spans="1:9">
      <c r="A4588" s="78"/>
      <c r="B4588" s="79"/>
      <c r="C4588" s="79"/>
      <c r="D4588" s="79"/>
      <c r="E4588" s="79"/>
      <c r="F4588" s="79"/>
      <c r="G4588" s="79"/>
      <c r="H4588" s="79"/>
      <c r="I4588" s="80"/>
    </row>
    <row r="4589" spans="1:9">
      <c r="A4589" s="78"/>
      <c r="B4589" s="79"/>
      <c r="C4589" s="79"/>
      <c r="D4589" s="79"/>
      <c r="E4589" s="79"/>
      <c r="F4589" s="79"/>
      <c r="G4589" s="79"/>
      <c r="H4589" s="79"/>
      <c r="I4589" s="80"/>
    </row>
    <row r="4590" spans="1:9">
      <c r="A4590" s="78"/>
      <c r="B4590" s="79"/>
      <c r="C4590" s="79"/>
      <c r="D4590" s="79"/>
      <c r="E4590" s="79"/>
      <c r="F4590" s="79"/>
      <c r="G4590" s="79"/>
      <c r="H4590" s="79"/>
      <c r="I4590" s="80"/>
    </row>
    <row r="4591" spans="1:9">
      <c r="A4591" s="78"/>
      <c r="B4591" s="79"/>
      <c r="C4591" s="79"/>
      <c r="D4591" s="79"/>
      <c r="E4591" s="79"/>
      <c r="F4591" s="79"/>
      <c r="G4591" s="79"/>
      <c r="H4591" s="79"/>
      <c r="I4591" s="80"/>
    </row>
    <row r="4592" spans="1:9">
      <c r="A4592" s="78"/>
      <c r="B4592" s="79"/>
      <c r="C4592" s="79"/>
      <c r="D4592" s="79"/>
      <c r="E4592" s="79"/>
      <c r="F4592" s="79"/>
      <c r="G4592" s="79"/>
      <c r="H4592" s="79"/>
      <c r="I4592" s="80"/>
    </row>
    <row r="4593" spans="1:9">
      <c r="A4593" s="78"/>
      <c r="B4593" s="79"/>
      <c r="C4593" s="79"/>
      <c r="D4593" s="79"/>
      <c r="E4593" s="79"/>
      <c r="F4593" s="79"/>
      <c r="G4593" s="79"/>
      <c r="H4593" s="79"/>
      <c r="I4593" s="80"/>
    </row>
    <row r="4594" spans="1:9">
      <c r="A4594" s="78"/>
      <c r="B4594" s="79"/>
      <c r="C4594" s="79"/>
      <c r="D4594" s="79"/>
      <c r="E4594" s="79"/>
      <c r="F4594" s="79"/>
      <c r="G4594" s="79"/>
      <c r="H4594" s="79"/>
      <c r="I4594" s="80"/>
    </row>
    <row r="4595" spans="1:9">
      <c r="A4595" s="78"/>
      <c r="B4595" s="79"/>
      <c r="C4595" s="79"/>
      <c r="D4595" s="79"/>
      <c r="E4595" s="79"/>
      <c r="F4595" s="79"/>
      <c r="G4595" s="79"/>
      <c r="H4595" s="79"/>
      <c r="I4595" s="80"/>
    </row>
    <row r="4596" spans="1:9">
      <c r="A4596" s="78"/>
      <c r="B4596" s="79"/>
      <c r="C4596" s="79"/>
      <c r="D4596" s="79"/>
      <c r="E4596" s="79"/>
      <c r="F4596" s="79"/>
      <c r="G4596" s="79"/>
      <c r="H4596" s="79"/>
      <c r="I4596" s="80"/>
    </row>
    <row r="4597" spans="1:9">
      <c r="A4597" s="78"/>
      <c r="B4597" s="79"/>
      <c r="C4597" s="79"/>
      <c r="D4597" s="79"/>
      <c r="E4597" s="79"/>
      <c r="F4597" s="79"/>
      <c r="G4597" s="79"/>
      <c r="H4597" s="79"/>
      <c r="I4597" s="80"/>
    </row>
    <row r="4598" spans="1:9">
      <c r="A4598" s="78"/>
      <c r="B4598" s="79"/>
      <c r="C4598" s="79"/>
      <c r="D4598" s="79"/>
      <c r="E4598" s="79"/>
      <c r="F4598" s="79"/>
      <c r="G4598" s="79"/>
      <c r="H4598" s="79"/>
      <c r="I4598" s="80"/>
    </row>
    <row r="4599" spans="1:9">
      <c r="A4599" s="78"/>
      <c r="B4599" s="79"/>
      <c r="C4599" s="79"/>
      <c r="D4599" s="79"/>
      <c r="E4599" s="79"/>
      <c r="F4599" s="79"/>
      <c r="G4599" s="79"/>
      <c r="H4599" s="79"/>
      <c r="I4599" s="80"/>
    </row>
    <row r="4600" spans="1:9">
      <c r="A4600" s="78"/>
      <c r="B4600" s="79"/>
      <c r="C4600" s="79"/>
      <c r="D4600" s="79"/>
      <c r="E4600" s="79"/>
      <c r="F4600" s="79"/>
      <c r="G4600" s="79"/>
      <c r="H4600" s="79"/>
      <c r="I4600" s="80"/>
    </row>
    <row r="4601" spans="1:9">
      <c r="A4601" s="78"/>
      <c r="B4601" s="79"/>
      <c r="C4601" s="79"/>
      <c r="D4601" s="79"/>
      <c r="E4601" s="79"/>
      <c r="F4601" s="79"/>
      <c r="G4601" s="79"/>
      <c r="H4601" s="79"/>
      <c r="I4601" s="80"/>
    </row>
    <row r="4602" spans="1:9">
      <c r="A4602" s="78"/>
      <c r="B4602" s="79"/>
      <c r="C4602" s="79"/>
      <c r="D4602" s="79"/>
      <c r="E4602" s="79"/>
      <c r="F4602" s="79"/>
      <c r="G4602" s="79"/>
      <c r="H4602" s="79"/>
      <c r="I4602" s="80"/>
    </row>
    <row r="4603" spans="1:9">
      <c r="A4603" s="78"/>
      <c r="B4603" s="79"/>
      <c r="C4603" s="79"/>
      <c r="D4603" s="79"/>
      <c r="E4603" s="79"/>
      <c r="F4603" s="79"/>
      <c r="G4603" s="79"/>
      <c r="H4603" s="79"/>
      <c r="I4603" s="80"/>
    </row>
    <row r="4604" spans="1:9">
      <c r="A4604" s="78"/>
      <c r="B4604" s="79"/>
      <c r="C4604" s="79"/>
      <c r="D4604" s="79"/>
      <c r="E4604" s="79"/>
      <c r="F4604" s="79"/>
      <c r="G4604" s="79"/>
      <c r="H4604" s="79"/>
      <c r="I4604" s="80"/>
    </row>
    <row r="4605" spans="1:9">
      <c r="A4605" s="78"/>
      <c r="B4605" s="79"/>
      <c r="C4605" s="79"/>
      <c r="D4605" s="79"/>
      <c r="E4605" s="79"/>
      <c r="F4605" s="79"/>
      <c r="G4605" s="79"/>
      <c r="H4605" s="79"/>
      <c r="I4605" s="80"/>
    </row>
    <row r="4606" spans="1:9">
      <c r="A4606" s="78"/>
      <c r="B4606" s="79"/>
      <c r="C4606" s="79"/>
      <c r="D4606" s="79"/>
      <c r="E4606" s="79"/>
      <c r="F4606" s="79"/>
      <c r="G4606" s="79"/>
      <c r="H4606" s="79"/>
      <c r="I4606" s="80"/>
    </row>
    <row r="4607" spans="1:9">
      <c r="A4607" s="78"/>
      <c r="B4607" s="79"/>
      <c r="C4607" s="79"/>
      <c r="D4607" s="79"/>
      <c r="E4607" s="79"/>
      <c r="F4607" s="79"/>
      <c r="G4607" s="79"/>
      <c r="H4607" s="79"/>
      <c r="I4607" s="80"/>
    </row>
    <row r="4608" spans="1:9">
      <c r="A4608" s="78"/>
      <c r="B4608" s="79"/>
      <c r="C4608" s="79"/>
      <c r="D4608" s="79"/>
      <c r="E4608" s="79"/>
      <c r="F4608" s="79"/>
      <c r="G4608" s="79"/>
      <c r="H4608" s="79"/>
      <c r="I4608" s="80"/>
    </row>
    <row r="4609" spans="1:9">
      <c r="A4609" s="78"/>
      <c r="B4609" s="79"/>
      <c r="C4609" s="79"/>
      <c r="D4609" s="79"/>
      <c r="E4609" s="79"/>
      <c r="F4609" s="79"/>
      <c r="G4609" s="79"/>
      <c r="H4609" s="79"/>
      <c r="I4609" s="80"/>
    </row>
    <row r="4610" spans="1:9">
      <c r="A4610" s="78"/>
      <c r="B4610" s="79"/>
      <c r="C4610" s="79"/>
      <c r="D4610" s="79"/>
      <c r="E4610" s="79"/>
      <c r="F4610" s="79"/>
      <c r="G4610" s="79"/>
      <c r="H4610" s="79"/>
      <c r="I4610" s="80"/>
    </row>
    <row r="4611" spans="1:9">
      <c r="A4611" s="78"/>
      <c r="B4611" s="79"/>
      <c r="C4611" s="79"/>
      <c r="D4611" s="79"/>
      <c r="E4611" s="79"/>
      <c r="F4611" s="79"/>
      <c r="G4611" s="79"/>
      <c r="H4611" s="79"/>
      <c r="I4611" s="80"/>
    </row>
    <row r="4612" spans="1:9">
      <c r="A4612" s="78"/>
      <c r="B4612" s="79"/>
      <c r="C4612" s="79"/>
      <c r="D4612" s="79"/>
      <c r="E4612" s="79"/>
      <c r="F4612" s="79"/>
      <c r="G4612" s="79"/>
      <c r="H4612" s="79"/>
      <c r="I4612" s="80"/>
    </row>
    <row r="4613" spans="1:9">
      <c r="A4613" s="78"/>
      <c r="B4613" s="79"/>
      <c r="C4613" s="79"/>
      <c r="D4613" s="79"/>
      <c r="E4613" s="79"/>
      <c r="F4613" s="79"/>
      <c r="G4613" s="79"/>
      <c r="H4613" s="79"/>
      <c r="I4613" s="80"/>
    </row>
    <row r="4614" spans="1:9">
      <c r="A4614" s="78"/>
      <c r="B4614" s="79"/>
      <c r="C4614" s="79"/>
      <c r="D4614" s="79"/>
      <c r="E4614" s="79"/>
      <c r="F4614" s="79"/>
      <c r="G4614" s="79"/>
      <c r="H4614" s="79"/>
      <c r="I4614" s="80"/>
    </row>
    <row r="4615" spans="1:9">
      <c r="A4615" s="78"/>
      <c r="B4615" s="79"/>
      <c r="C4615" s="79"/>
      <c r="D4615" s="79"/>
      <c r="E4615" s="79"/>
      <c r="F4615" s="79"/>
      <c r="G4615" s="79"/>
      <c r="H4615" s="79"/>
      <c r="I4615" s="80"/>
    </row>
    <row r="4616" spans="1:9">
      <c r="A4616" s="78"/>
      <c r="B4616" s="79"/>
      <c r="C4616" s="79"/>
      <c r="D4616" s="79"/>
      <c r="E4616" s="79"/>
      <c r="F4616" s="79"/>
      <c r="G4616" s="79"/>
      <c r="H4616" s="79"/>
      <c r="I4616" s="80"/>
    </row>
    <row r="4617" spans="1:9">
      <c r="A4617" s="78"/>
      <c r="B4617" s="79"/>
      <c r="C4617" s="79"/>
      <c r="D4617" s="79"/>
      <c r="E4617" s="79"/>
      <c r="F4617" s="79"/>
      <c r="G4617" s="79"/>
      <c r="H4617" s="79"/>
      <c r="I4617" s="80"/>
    </row>
    <row r="4618" spans="1:9">
      <c r="A4618" s="78"/>
      <c r="B4618" s="79"/>
      <c r="C4618" s="79"/>
      <c r="D4618" s="79"/>
      <c r="E4618" s="79"/>
      <c r="F4618" s="79"/>
      <c r="G4618" s="79"/>
      <c r="H4618" s="79"/>
      <c r="I4618" s="80"/>
    </row>
    <row r="4619" spans="1:9">
      <c r="A4619" s="78"/>
      <c r="B4619" s="79"/>
      <c r="C4619" s="79"/>
      <c r="D4619" s="79"/>
      <c r="E4619" s="79"/>
      <c r="F4619" s="79"/>
      <c r="G4619" s="79"/>
      <c r="H4619" s="79"/>
      <c r="I4619" s="80"/>
    </row>
    <row r="4620" spans="1:9">
      <c r="A4620" s="78"/>
      <c r="B4620" s="79"/>
      <c r="C4620" s="79"/>
      <c r="D4620" s="79"/>
      <c r="E4620" s="79"/>
      <c r="F4620" s="79"/>
      <c r="G4620" s="79"/>
      <c r="H4620" s="79"/>
      <c r="I4620" s="80"/>
    </row>
    <row r="4621" spans="1:9">
      <c r="A4621" s="78"/>
      <c r="B4621" s="79"/>
      <c r="C4621" s="79"/>
      <c r="D4621" s="79"/>
      <c r="E4621" s="79"/>
      <c r="F4621" s="79"/>
      <c r="G4621" s="79"/>
      <c r="H4621" s="79"/>
      <c r="I4621" s="80"/>
    </row>
    <row r="4622" spans="1:9">
      <c r="A4622" s="78"/>
      <c r="B4622" s="79"/>
      <c r="C4622" s="79"/>
      <c r="D4622" s="79"/>
      <c r="E4622" s="79"/>
      <c r="F4622" s="79"/>
      <c r="G4622" s="79"/>
      <c r="H4622" s="79"/>
      <c r="I4622" s="80"/>
    </row>
    <row r="4623" spans="1:9">
      <c r="A4623" s="78"/>
      <c r="B4623" s="79"/>
      <c r="C4623" s="79"/>
      <c r="D4623" s="79"/>
      <c r="E4623" s="79"/>
      <c r="F4623" s="79"/>
      <c r="G4623" s="79"/>
      <c r="H4623" s="79"/>
      <c r="I4623" s="80"/>
    </row>
    <row r="4624" spans="1:9">
      <c r="A4624" s="78"/>
      <c r="B4624" s="79"/>
      <c r="C4624" s="79"/>
      <c r="D4624" s="79"/>
      <c r="E4624" s="79"/>
      <c r="F4624" s="79"/>
      <c r="G4624" s="79"/>
      <c r="H4624" s="79"/>
      <c r="I4624" s="80"/>
    </row>
    <row r="4625" spans="1:9">
      <c r="A4625" s="78"/>
      <c r="B4625" s="79"/>
      <c r="C4625" s="79"/>
      <c r="D4625" s="79"/>
      <c r="E4625" s="79"/>
      <c r="F4625" s="79"/>
      <c r="G4625" s="79"/>
      <c r="H4625" s="79"/>
      <c r="I4625" s="80"/>
    </row>
    <row r="4626" spans="1:9">
      <c r="A4626" s="78"/>
      <c r="B4626" s="79"/>
      <c r="C4626" s="79"/>
      <c r="D4626" s="79"/>
      <c r="E4626" s="79"/>
      <c r="F4626" s="79"/>
      <c r="G4626" s="79"/>
      <c r="H4626" s="79"/>
      <c r="I4626" s="80"/>
    </row>
    <row r="4627" spans="1:9">
      <c r="A4627" s="78"/>
      <c r="B4627" s="79"/>
      <c r="C4627" s="79"/>
      <c r="D4627" s="79"/>
      <c r="E4627" s="79"/>
      <c r="F4627" s="79"/>
      <c r="G4627" s="79"/>
      <c r="H4627" s="79"/>
      <c r="I4627" s="80"/>
    </row>
    <row r="4628" spans="1:9">
      <c r="A4628" s="78"/>
      <c r="B4628" s="79"/>
      <c r="C4628" s="79"/>
      <c r="D4628" s="79"/>
      <c r="E4628" s="79"/>
      <c r="F4628" s="79"/>
      <c r="G4628" s="79"/>
      <c r="H4628" s="79"/>
      <c r="I4628" s="80"/>
    </row>
    <row r="4629" spans="1:9">
      <c r="A4629" s="78"/>
      <c r="B4629" s="79"/>
      <c r="C4629" s="79"/>
      <c r="D4629" s="79"/>
      <c r="E4629" s="79"/>
      <c r="F4629" s="79"/>
      <c r="G4629" s="79"/>
      <c r="H4629" s="79"/>
      <c r="I4629" s="80"/>
    </row>
    <row r="4630" spans="1:9">
      <c r="A4630" s="78"/>
      <c r="B4630" s="79"/>
      <c r="C4630" s="79"/>
      <c r="D4630" s="79"/>
      <c r="E4630" s="79"/>
      <c r="F4630" s="79"/>
      <c r="G4630" s="79"/>
      <c r="H4630" s="79"/>
      <c r="I4630" s="80"/>
    </row>
    <row r="4631" spans="1:9">
      <c r="A4631" s="78"/>
      <c r="B4631" s="79"/>
      <c r="C4631" s="79"/>
      <c r="D4631" s="79"/>
      <c r="E4631" s="79"/>
      <c r="F4631" s="79"/>
      <c r="G4631" s="79"/>
      <c r="H4631" s="79"/>
      <c r="I4631" s="80"/>
    </row>
    <row r="4632" spans="1:9">
      <c r="A4632" s="78"/>
      <c r="B4632" s="79"/>
      <c r="C4632" s="79"/>
      <c r="D4632" s="79"/>
      <c r="E4632" s="79"/>
      <c r="F4632" s="79"/>
      <c r="G4632" s="79"/>
      <c r="H4632" s="79"/>
      <c r="I4632" s="80"/>
    </row>
    <row r="4633" spans="1:9">
      <c r="A4633" s="78"/>
      <c r="B4633" s="79"/>
      <c r="C4633" s="79"/>
      <c r="D4633" s="79"/>
      <c r="E4633" s="79"/>
      <c r="F4633" s="79"/>
      <c r="G4633" s="79"/>
      <c r="H4633" s="79"/>
      <c r="I4633" s="80"/>
    </row>
    <row r="4634" spans="1:9">
      <c r="A4634" s="78"/>
      <c r="B4634" s="79"/>
      <c r="C4634" s="79"/>
      <c r="D4634" s="79"/>
      <c r="E4634" s="79"/>
      <c r="F4634" s="79"/>
      <c r="G4634" s="79"/>
      <c r="H4634" s="79"/>
      <c r="I4634" s="80"/>
    </row>
    <row r="4635" spans="1:9">
      <c r="A4635" s="78"/>
      <c r="B4635" s="79"/>
      <c r="C4635" s="79"/>
      <c r="D4635" s="79"/>
      <c r="E4635" s="79"/>
      <c r="F4635" s="79"/>
      <c r="G4635" s="79"/>
      <c r="H4635" s="79"/>
      <c r="I4635" s="80"/>
    </row>
    <row r="4636" spans="1:9">
      <c r="A4636" s="78"/>
      <c r="B4636" s="79"/>
      <c r="C4636" s="79"/>
      <c r="D4636" s="79"/>
      <c r="E4636" s="79"/>
      <c r="F4636" s="79"/>
      <c r="G4636" s="79"/>
      <c r="H4636" s="79"/>
      <c r="I4636" s="80"/>
    </row>
    <row r="4637" spans="1:9">
      <c r="A4637" s="78"/>
      <c r="B4637" s="79"/>
      <c r="C4637" s="79"/>
      <c r="D4637" s="79"/>
      <c r="E4637" s="79"/>
      <c r="F4637" s="79"/>
      <c r="G4637" s="79"/>
      <c r="H4637" s="79"/>
      <c r="I4637" s="80"/>
    </row>
    <row r="4638" spans="1:9">
      <c r="A4638" s="78"/>
      <c r="B4638" s="79"/>
      <c r="C4638" s="79"/>
      <c r="D4638" s="79"/>
      <c r="E4638" s="79"/>
      <c r="F4638" s="79"/>
      <c r="G4638" s="79"/>
      <c r="H4638" s="79"/>
      <c r="I4638" s="80"/>
    </row>
    <row r="4639" spans="1:9">
      <c r="A4639" s="78"/>
      <c r="B4639" s="79"/>
      <c r="C4639" s="79"/>
      <c r="D4639" s="79"/>
      <c r="E4639" s="79"/>
      <c r="F4639" s="79"/>
      <c r="G4639" s="79"/>
      <c r="H4639" s="79"/>
      <c r="I4639" s="80"/>
    </row>
    <row r="4640" spans="1:9">
      <c r="A4640" s="78"/>
      <c r="B4640" s="79"/>
      <c r="C4640" s="79"/>
      <c r="D4640" s="79"/>
      <c r="E4640" s="79"/>
      <c r="F4640" s="79"/>
      <c r="G4640" s="79"/>
      <c r="H4640" s="79"/>
      <c r="I4640" s="80"/>
    </row>
    <row r="4641" spans="1:9">
      <c r="A4641" s="78"/>
      <c r="B4641" s="79"/>
      <c r="C4641" s="79"/>
      <c r="D4641" s="79"/>
      <c r="E4641" s="79"/>
      <c r="F4641" s="79"/>
      <c r="G4641" s="79"/>
      <c r="H4641" s="79"/>
      <c r="I4641" s="80"/>
    </row>
    <row r="4642" spans="1:9">
      <c r="A4642" s="78"/>
      <c r="B4642" s="79"/>
      <c r="C4642" s="79"/>
      <c r="D4642" s="79"/>
      <c r="E4642" s="79"/>
      <c r="F4642" s="79"/>
      <c r="G4642" s="79"/>
      <c r="H4642" s="79"/>
      <c r="I4642" s="80"/>
    </row>
    <row r="4643" spans="1:9">
      <c r="A4643" s="78"/>
      <c r="B4643" s="79"/>
      <c r="C4643" s="79"/>
      <c r="D4643" s="79"/>
      <c r="E4643" s="79"/>
      <c r="F4643" s="79"/>
      <c r="G4643" s="79"/>
      <c r="H4643" s="79"/>
      <c r="I4643" s="80"/>
    </row>
    <row r="4644" spans="1:9">
      <c r="A4644" s="78"/>
      <c r="B4644" s="79"/>
      <c r="C4644" s="79"/>
      <c r="D4644" s="79"/>
      <c r="E4644" s="79"/>
      <c r="F4644" s="79"/>
      <c r="G4644" s="79"/>
      <c r="H4644" s="79"/>
      <c r="I4644" s="80"/>
    </row>
    <row r="4645" spans="1:9">
      <c r="A4645" s="78"/>
      <c r="B4645" s="79"/>
      <c r="C4645" s="79"/>
      <c r="D4645" s="79"/>
      <c r="E4645" s="79"/>
      <c r="F4645" s="79"/>
      <c r="G4645" s="79"/>
      <c r="H4645" s="79"/>
      <c r="I4645" s="80"/>
    </row>
    <row r="4646" spans="1:9">
      <c r="A4646" s="78"/>
      <c r="B4646" s="79"/>
      <c r="C4646" s="79"/>
      <c r="D4646" s="79"/>
      <c r="E4646" s="79"/>
      <c r="F4646" s="79"/>
      <c r="G4646" s="79"/>
      <c r="H4646" s="79"/>
      <c r="I4646" s="80"/>
    </row>
    <row r="4647" spans="1:9">
      <c r="A4647" s="78"/>
      <c r="B4647" s="79"/>
      <c r="C4647" s="79"/>
      <c r="D4647" s="79"/>
      <c r="E4647" s="79"/>
      <c r="F4647" s="79"/>
      <c r="G4647" s="79"/>
      <c r="H4647" s="79"/>
      <c r="I4647" s="80"/>
    </row>
    <row r="4648" spans="1:9">
      <c r="A4648" s="78"/>
      <c r="B4648" s="79"/>
      <c r="C4648" s="79"/>
      <c r="D4648" s="79"/>
      <c r="E4648" s="79"/>
      <c r="F4648" s="79"/>
      <c r="G4648" s="79"/>
      <c r="H4648" s="79"/>
      <c r="I4648" s="80"/>
    </row>
    <row r="4649" spans="1:9">
      <c r="A4649" s="78"/>
      <c r="B4649" s="79"/>
      <c r="C4649" s="79"/>
      <c r="D4649" s="79"/>
      <c r="E4649" s="79"/>
      <c r="F4649" s="79"/>
      <c r="G4649" s="79"/>
      <c r="H4649" s="79"/>
      <c r="I4649" s="80"/>
    </row>
    <row r="4650" spans="1:9">
      <c r="A4650" s="78"/>
      <c r="B4650" s="79"/>
      <c r="C4650" s="79"/>
      <c r="D4650" s="79"/>
      <c r="E4650" s="79"/>
      <c r="F4650" s="79"/>
      <c r="G4650" s="79"/>
      <c r="H4650" s="79"/>
      <c r="I4650" s="80"/>
    </row>
    <row r="4651" spans="1:9">
      <c r="A4651" s="78"/>
      <c r="B4651" s="79"/>
      <c r="C4651" s="79"/>
      <c r="D4651" s="79"/>
      <c r="E4651" s="79"/>
      <c r="F4651" s="79"/>
      <c r="G4651" s="79"/>
      <c r="H4651" s="79"/>
      <c r="I4651" s="80"/>
    </row>
    <row r="4652" spans="1:9">
      <c r="A4652" s="78"/>
      <c r="B4652" s="79"/>
      <c r="C4652" s="79"/>
      <c r="D4652" s="79"/>
      <c r="E4652" s="79"/>
      <c r="F4652" s="79"/>
      <c r="G4652" s="79"/>
      <c r="H4652" s="79"/>
      <c r="I4652" s="80"/>
    </row>
    <row r="4653" spans="1:9">
      <c r="A4653" s="78"/>
      <c r="B4653" s="79"/>
      <c r="C4653" s="79"/>
      <c r="D4653" s="79"/>
      <c r="E4653" s="79"/>
      <c r="F4653" s="79"/>
      <c r="G4653" s="79"/>
      <c r="H4653" s="79"/>
      <c r="I4653" s="80"/>
    </row>
    <row r="4654" spans="1:9">
      <c r="A4654" s="78"/>
      <c r="B4654" s="79"/>
      <c r="C4654" s="79"/>
      <c r="D4654" s="79"/>
      <c r="E4654" s="79"/>
      <c r="F4654" s="79"/>
      <c r="G4654" s="79"/>
      <c r="H4654" s="79"/>
      <c r="I4654" s="80"/>
    </row>
    <row r="4655" spans="1:9">
      <c r="A4655" s="78"/>
      <c r="B4655" s="79"/>
      <c r="C4655" s="79"/>
      <c r="D4655" s="79"/>
      <c r="E4655" s="79"/>
      <c r="F4655" s="79"/>
      <c r="G4655" s="79"/>
      <c r="H4655" s="79"/>
      <c r="I4655" s="80"/>
    </row>
    <row r="4656" spans="1:9">
      <c r="A4656" s="78"/>
      <c r="B4656" s="79"/>
      <c r="C4656" s="79"/>
      <c r="D4656" s="79"/>
      <c r="E4656" s="79"/>
      <c r="F4656" s="79"/>
      <c r="G4656" s="79"/>
      <c r="H4656" s="79"/>
      <c r="I4656" s="80"/>
    </row>
    <row r="4657" spans="1:9">
      <c r="A4657" s="78"/>
      <c r="B4657" s="79"/>
      <c r="C4657" s="79"/>
      <c r="D4657" s="79"/>
      <c r="E4657" s="79"/>
      <c r="F4657" s="79"/>
      <c r="G4657" s="79"/>
      <c r="H4657" s="79"/>
      <c r="I4657" s="80"/>
    </row>
    <row r="4658" spans="1:9">
      <c r="A4658" s="78"/>
      <c r="B4658" s="79"/>
      <c r="C4658" s="79"/>
      <c r="D4658" s="79"/>
      <c r="E4658" s="79"/>
      <c r="F4658" s="79"/>
      <c r="G4658" s="79"/>
      <c r="H4658" s="79"/>
      <c r="I4658" s="80"/>
    </row>
    <row r="4659" spans="1:9">
      <c r="A4659" s="78"/>
      <c r="B4659" s="79"/>
      <c r="C4659" s="79"/>
      <c r="D4659" s="79"/>
      <c r="E4659" s="79"/>
      <c r="F4659" s="79"/>
      <c r="G4659" s="79"/>
      <c r="H4659" s="79"/>
      <c r="I4659" s="80"/>
    </row>
    <row r="4660" spans="1:9">
      <c r="A4660" s="78"/>
      <c r="B4660" s="79"/>
      <c r="C4660" s="79"/>
      <c r="D4660" s="79"/>
      <c r="E4660" s="79"/>
      <c r="F4660" s="79"/>
      <c r="G4660" s="79"/>
      <c r="H4660" s="79"/>
      <c r="I4660" s="80"/>
    </row>
    <row r="4661" spans="1:9">
      <c r="A4661" s="78"/>
      <c r="B4661" s="79"/>
      <c r="C4661" s="79"/>
      <c r="D4661" s="79"/>
      <c r="E4661" s="79"/>
      <c r="F4661" s="79"/>
      <c r="G4661" s="79"/>
      <c r="H4661" s="79"/>
      <c r="I4661" s="80"/>
    </row>
    <row r="4662" spans="1:9">
      <c r="A4662" s="78"/>
      <c r="B4662" s="79"/>
      <c r="C4662" s="79"/>
      <c r="D4662" s="79"/>
      <c r="E4662" s="79"/>
      <c r="F4662" s="79"/>
      <c r="G4662" s="79"/>
      <c r="H4662" s="79"/>
      <c r="I4662" s="80"/>
    </row>
    <row r="4663" spans="1:9">
      <c r="A4663" s="78"/>
      <c r="B4663" s="79"/>
      <c r="C4663" s="79"/>
      <c r="D4663" s="79"/>
      <c r="E4663" s="79"/>
      <c r="F4663" s="79"/>
      <c r="G4663" s="79"/>
      <c r="H4663" s="79"/>
      <c r="I4663" s="80"/>
    </row>
    <row r="4664" spans="1:9">
      <c r="A4664" s="78"/>
      <c r="B4664" s="79"/>
      <c r="C4664" s="79"/>
      <c r="D4664" s="79"/>
      <c r="E4664" s="79"/>
      <c r="F4664" s="79"/>
      <c r="G4664" s="79"/>
      <c r="H4664" s="79"/>
      <c r="I4664" s="80"/>
    </row>
    <row r="4665" spans="1:9">
      <c r="A4665" s="78"/>
      <c r="B4665" s="79"/>
      <c r="C4665" s="79"/>
      <c r="D4665" s="79"/>
      <c r="E4665" s="79"/>
      <c r="F4665" s="79"/>
      <c r="G4665" s="79"/>
      <c r="H4665" s="79"/>
      <c r="I4665" s="80"/>
    </row>
    <row r="4666" spans="1:9">
      <c r="A4666" s="78"/>
      <c r="B4666" s="79"/>
      <c r="C4666" s="79"/>
      <c r="D4666" s="79"/>
      <c r="E4666" s="79"/>
      <c r="F4666" s="79"/>
      <c r="G4666" s="79"/>
      <c r="H4666" s="79"/>
      <c r="I4666" s="80"/>
    </row>
    <row r="4667" spans="1:9">
      <c r="A4667" s="78"/>
      <c r="B4667" s="79"/>
      <c r="C4667" s="79"/>
      <c r="D4667" s="79"/>
      <c r="E4667" s="79"/>
      <c r="F4667" s="79"/>
      <c r="G4667" s="79"/>
      <c r="H4667" s="79"/>
      <c r="I4667" s="80"/>
    </row>
    <row r="4668" spans="1:9">
      <c r="A4668" s="78"/>
      <c r="B4668" s="79"/>
      <c r="C4668" s="79"/>
      <c r="D4668" s="79"/>
      <c r="E4668" s="79"/>
      <c r="F4668" s="79"/>
      <c r="G4668" s="79"/>
      <c r="H4668" s="79"/>
      <c r="I4668" s="80"/>
    </row>
    <row r="4669" spans="1:9">
      <c r="A4669" s="78"/>
      <c r="B4669" s="79"/>
      <c r="C4669" s="79"/>
      <c r="D4669" s="79"/>
      <c r="E4669" s="79"/>
      <c r="F4669" s="79"/>
      <c r="G4669" s="79"/>
      <c r="H4669" s="79"/>
      <c r="I4669" s="80"/>
    </row>
    <row r="4670" spans="1:9">
      <c r="A4670" s="78"/>
      <c r="B4670" s="79"/>
      <c r="C4670" s="79"/>
      <c r="D4670" s="79"/>
      <c r="E4670" s="79"/>
      <c r="F4670" s="79"/>
      <c r="G4670" s="79"/>
      <c r="H4670" s="79"/>
      <c r="I4670" s="80"/>
    </row>
    <row r="4671" spans="1:9">
      <c r="A4671" s="78"/>
      <c r="B4671" s="79"/>
      <c r="C4671" s="79"/>
      <c r="D4671" s="79"/>
      <c r="E4671" s="79"/>
      <c r="F4671" s="79"/>
      <c r="G4671" s="79"/>
      <c r="H4671" s="79"/>
      <c r="I4671" s="80"/>
    </row>
    <row r="4672" spans="1:9">
      <c r="A4672" s="78"/>
      <c r="B4672" s="79"/>
      <c r="C4672" s="79"/>
      <c r="D4672" s="79"/>
      <c r="E4672" s="79"/>
      <c r="F4672" s="79"/>
      <c r="G4672" s="79"/>
      <c r="H4672" s="79"/>
      <c r="I4672" s="80"/>
    </row>
    <row r="4673" spans="1:9">
      <c r="A4673" s="78"/>
      <c r="B4673" s="79"/>
      <c r="C4673" s="79"/>
      <c r="D4673" s="79"/>
      <c r="E4673" s="79"/>
      <c r="F4673" s="79"/>
      <c r="G4673" s="79"/>
      <c r="H4673" s="79"/>
      <c r="I4673" s="80"/>
    </row>
    <row r="4674" spans="1:9">
      <c r="A4674" s="78"/>
      <c r="B4674" s="79"/>
      <c r="C4674" s="79"/>
      <c r="D4674" s="79"/>
      <c r="E4674" s="79"/>
      <c r="F4674" s="79"/>
      <c r="G4674" s="79"/>
      <c r="H4674" s="79"/>
      <c r="I4674" s="80"/>
    </row>
    <row r="4675" spans="1:9">
      <c r="A4675" s="78"/>
      <c r="B4675" s="79"/>
      <c r="C4675" s="79"/>
      <c r="D4675" s="79"/>
      <c r="E4675" s="79"/>
      <c r="F4675" s="79"/>
      <c r="G4675" s="79"/>
      <c r="H4675" s="79"/>
      <c r="I4675" s="80"/>
    </row>
    <row r="4676" spans="1:9">
      <c r="A4676" s="78"/>
      <c r="B4676" s="79"/>
      <c r="C4676" s="79"/>
      <c r="D4676" s="79"/>
      <c r="E4676" s="79"/>
      <c r="F4676" s="79"/>
      <c r="G4676" s="79"/>
      <c r="H4676" s="79"/>
      <c r="I4676" s="80"/>
    </row>
    <row r="4677" spans="1:9">
      <c r="A4677" s="78"/>
      <c r="B4677" s="79"/>
      <c r="C4677" s="79"/>
      <c r="D4677" s="79"/>
      <c r="E4677" s="79"/>
      <c r="F4677" s="79"/>
      <c r="G4677" s="79"/>
      <c r="H4677" s="79"/>
      <c r="I4677" s="80"/>
    </row>
    <row r="4678" spans="1:9">
      <c r="A4678" s="78"/>
      <c r="B4678" s="79"/>
      <c r="C4678" s="79"/>
      <c r="D4678" s="79"/>
      <c r="E4678" s="79"/>
      <c r="F4678" s="79"/>
      <c r="G4678" s="79"/>
      <c r="H4678" s="79"/>
      <c r="I4678" s="80"/>
    </row>
    <row r="4679" spans="1:9">
      <c r="A4679" s="78"/>
      <c r="B4679" s="79"/>
      <c r="C4679" s="79"/>
      <c r="D4679" s="79"/>
      <c r="E4679" s="79"/>
      <c r="F4679" s="79"/>
      <c r="G4679" s="79"/>
      <c r="H4679" s="79"/>
      <c r="I4679" s="80"/>
    </row>
    <row r="4680" spans="1:9">
      <c r="A4680" s="78"/>
      <c r="B4680" s="79"/>
      <c r="C4680" s="79"/>
      <c r="D4680" s="79"/>
      <c r="E4680" s="79"/>
      <c r="F4680" s="79"/>
      <c r="G4680" s="79"/>
      <c r="H4680" s="79"/>
      <c r="I4680" s="80"/>
    </row>
    <row r="4681" spans="1:9">
      <c r="A4681" s="78"/>
      <c r="B4681" s="79"/>
      <c r="C4681" s="79"/>
      <c r="D4681" s="79"/>
      <c r="E4681" s="79"/>
      <c r="F4681" s="79"/>
      <c r="G4681" s="79"/>
      <c r="H4681" s="79"/>
      <c r="I4681" s="80"/>
    </row>
    <row r="4682" spans="1:9">
      <c r="A4682" s="78"/>
      <c r="B4682" s="79"/>
      <c r="C4682" s="79"/>
      <c r="D4682" s="79"/>
      <c r="E4682" s="79"/>
      <c r="F4682" s="79"/>
      <c r="G4682" s="79"/>
      <c r="H4682" s="79"/>
      <c r="I4682" s="80"/>
    </row>
    <row r="4683" spans="1:9">
      <c r="A4683" s="78"/>
      <c r="B4683" s="79"/>
      <c r="C4683" s="79"/>
      <c r="D4683" s="79"/>
      <c r="E4683" s="79"/>
      <c r="F4683" s="79"/>
      <c r="G4683" s="79"/>
      <c r="H4683" s="79"/>
      <c r="I4683" s="80"/>
    </row>
    <row r="4684" spans="1:9">
      <c r="A4684" s="78"/>
      <c r="B4684" s="79"/>
      <c r="C4684" s="79"/>
      <c r="D4684" s="79"/>
      <c r="E4684" s="79"/>
      <c r="F4684" s="79"/>
      <c r="G4684" s="79"/>
      <c r="H4684" s="79"/>
      <c r="I4684" s="80"/>
    </row>
    <row r="4685" spans="1:9">
      <c r="A4685" s="78"/>
      <c r="B4685" s="79"/>
      <c r="C4685" s="79"/>
      <c r="D4685" s="79"/>
      <c r="E4685" s="79"/>
      <c r="F4685" s="79"/>
      <c r="G4685" s="79"/>
      <c r="H4685" s="79"/>
      <c r="I4685" s="80"/>
    </row>
    <row r="4686" spans="1:9">
      <c r="A4686" s="78"/>
      <c r="B4686" s="79"/>
      <c r="C4686" s="79"/>
      <c r="D4686" s="79"/>
      <c r="E4686" s="79"/>
      <c r="F4686" s="79"/>
      <c r="G4686" s="79"/>
      <c r="H4686" s="79"/>
      <c r="I4686" s="80"/>
    </row>
    <row r="4687" spans="1:9">
      <c r="A4687" s="78"/>
      <c r="B4687" s="79"/>
      <c r="C4687" s="79"/>
      <c r="D4687" s="79"/>
      <c r="E4687" s="79"/>
      <c r="F4687" s="79"/>
      <c r="G4687" s="79"/>
      <c r="H4687" s="79"/>
      <c r="I4687" s="80"/>
    </row>
    <row r="4688" spans="1:9">
      <c r="A4688" s="78"/>
      <c r="B4688" s="79"/>
      <c r="C4688" s="79"/>
      <c r="D4688" s="79"/>
      <c r="E4688" s="79"/>
      <c r="F4688" s="79"/>
      <c r="G4688" s="79"/>
      <c r="H4688" s="79"/>
      <c r="I4688" s="80"/>
    </row>
    <row r="4689" spans="1:9">
      <c r="A4689" s="78"/>
      <c r="B4689" s="79"/>
      <c r="C4689" s="79"/>
      <c r="D4689" s="79"/>
      <c r="E4689" s="79"/>
      <c r="F4689" s="79"/>
      <c r="G4689" s="79"/>
      <c r="H4689" s="79"/>
      <c r="I4689" s="80"/>
    </row>
    <row r="4690" spans="1:9">
      <c r="A4690" s="78"/>
      <c r="B4690" s="79"/>
      <c r="C4690" s="79"/>
      <c r="D4690" s="79"/>
      <c r="E4690" s="79"/>
      <c r="F4690" s="79"/>
      <c r="G4690" s="79"/>
      <c r="H4690" s="79"/>
      <c r="I4690" s="80"/>
    </row>
    <row r="4691" spans="1:9">
      <c r="A4691" s="78"/>
      <c r="B4691" s="79"/>
      <c r="C4691" s="79"/>
      <c r="D4691" s="79"/>
      <c r="E4691" s="79"/>
      <c r="F4691" s="79"/>
      <c r="G4691" s="79"/>
      <c r="H4691" s="79"/>
      <c r="I4691" s="80"/>
    </row>
    <row r="4692" spans="1:9">
      <c r="A4692" s="78"/>
      <c r="B4692" s="79"/>
      <c r="C4692" s="79"/>
      <c r="D4692" s="79"/>
      <c r="E4692" s="79"/>
      <c r="F4692" s="79"/>
      <c r="G4692" s="79"/>
      <c r="H4692" s="79"/>
      <c r="I4692" s="80"/>
    </row>
    <row r="4693" spans="1:9">
      <c r="A4693" s="78"/>
      <c r="B4693" s="79"/>
      <c r="C4693" s="79"/>
      <c r="D4693" s="79"/>
      <c r="E4693" s="79"/>
      <c r="F4693" s="79"/>
      <c r="G4693" s="79"/>
      <c r="H4693" s="79"/>
      <c r="I4693" s="80"/>
    </row>
    <row r="4694" spans="1:9">
      <c r="A4694" s="78"/>
      <c r="B4694" s="79"/>
      <c r="C4694" s="79"/>
      <c r="D4694" s="79"/>
      <c r="E4694" s="79"/>
      <c r="F4694" s="79"/>
      <c r="G4694" s="79"/>
      <c r="H4694" s="79"/>
      <c r="I4694" s="80"/>
    </row>
    <row r="4695" spans="1:9">
      <c r="A4695" s="78"/>
      <c r="B4695" s="79"/>
      <c r="C4695" s="79"/>
      <c r="D4695" s="79"/>
      <c r="E4695" s="79"/>
      <c r="F4695" s="79"/>
      <c r="G4695" s="79"/>
      <c r="H4695" s="79"/>
      <c r="I4695" s="80"/>
    </row>
    <row r="4696" spans="1:9">
      <c r="A4696" s="78"/>
      <c r="B4696" s="79"/>
      <c r="C4696" s="79"/>
      <c r="D4696" s="79"/>
      <c r="E4696" s="79"/>
      <c r="F4696" s="79"/>
      <c r="G4696" s="79"/>
      <c r="H4696" s="79"/>
      <c r="I4696" s="80"/>
    </row>
    <row r="4697" spans="1:9">
      <c r="A4697" s="78"/>
      <c r="B4697" s="79"/>
      <c r="C4697" s="79"/>
      <c r="D4697" s="79"/>
      <c r="E4697" s="79"/>
      <c r="F4697" s="79"/>
      <c r="G4697" s="79"/>
      <c r="H4697" s="79"/>
      <c r="I4697" s="80"/>
    </row>
    <row r="4698" spans="1:9">
      <c r="A4698" s="78"/>
      <c r="B4698" s="79"/>
      <c r="C4698" s="79"/>
      <c r="D4698" s="79"/>
      <c r="E4698" s="79"/>
      <c r="F4698" s="79"/>
      <c r="G4698" s="79"/>
      <c r="H4698" s="79"/>
      <c r="I4698" s="80"/>
    </row>
    <row r="4699" spans="1:9">
      <c r="A4699" s="78"/>
      <c r="B4699" s="79"/>
      <c r="C4699" s="79"/>
      <c r="D4699" s="79"/>
      <c r="E4699" s="79"/>
      <c r="F4699" s="79"/>
      <c r="G4699" s="79"/>
      <c r="H4699" s="79"/>
      <c r="I4699" s="80"/>
    </row>
    <row r="4700" spans="1:9">
      <c r="A4700" s="78"/>
      <c r="B4700" s="79"/>
      <c r="C4700" s="79"/>
      <c r="D4700" s="79"/>
      <c r="E4700" s="79"/>
      <c r="F4700" s="79"/>
      <c r="G4700" s="79"/>
      <c r="H4700" s="79"/>
      <c r="I4700" s="80"/>
    </row>
    <row r="4701" spans="1:9">
      <c r="A4701" s="78"/>
      <c r="B4701" s="79"/>
      <c r="C4701" s="79"/>
      <c r="D4701" s="79"/>
      <c r="E4701" s="79"/>
      <c r="F4701" s="79"/>
      <c r="G4701" s="79"/>
      <c r="H4701" s="79"/>
      <c r="I4701" s="80"/>
    </row>
    <row r="4702" spans="1:9">
      <c r="A4702" s="78"/>
      <c r="B4702" s="79"/>
      <c r="C4702" s="79"/>
      <c r="D4702" s="79"/>
      <c r="E4702" s="79"/>
      <c r="F4702" s="79"/>
      <c r="G4702" s="79"/>
      <c r="H4702" s="79"/>
      <c r="I4702" s="80"/>
    </row>
    <row r="4703" spans="1:9">
      <c r="A4703" s="78"/>
      <c r="B4703" s="79"/>
      <c r="C4703" s="79"/>
      <c r="D4703" s="79"/>
      <c r="E4703" s="79"/>
      <c r="F4703" s="79"/>
      <c r="G4703" s="79"/>
      <c r="H4703" s="79"/>
      <c r="I4703" s="80"/>
    </row>
    <row r="4704" spans="1:9">
      <c r="A4704" s="78"/>
      <c r="B4704" s="79"/>
      <c r="C4704" s="79"/>
      <c r="D4704" s="79"/>
      <c r="E4704" s="79"/>
      <c r="F4704" s="79"/>
      <c r="G4704" s="79"/>
      <c r="H4704" s="79"/>
      <c r="I4704" s="80"/>
    </row>
    <row r="4705" spans="1:9">
      <c r="A4705" s="78"/>
      <c r="B4705" s="79"/>
      <c r="C4705" s="79"/>
      <c r="D4705" s="79"/>
      <c r="E4705" s="79"/>
      <c r="F4705" s="79"/>
      <c r="G4705" s="79"/>
      <c r="H4705" s="79"/>
      <c r="I4705" s="80"/>
    </row>
    <row r="4706" spans="1:9">
      <c r="A4706" s="78"/>
      <c r="B4706" s="79"/>
      <c r="C4706" s="79"/>
      <c r="D4706" s="79"/>
      <c r="E4706" s="79"/>
      <c r="F4706" s="79"/>
      <c r="G4706" s="79"/>
      <c r="H4706" s="79"/>
      <c r="I4706" s="80"/>
    </row>
    <row r="4707" spans="1:9">
      <c r="A4707" s="78"/>
      <c r="B4707" s="79"/>
      <c r="C4707" s="79"/>
      <c r="D4707" s="79"/>
      <c r="E4707" s="79"/>
      <c r="F4707" s="79"/>
      <c r="G4707" s="79"/>
      <c r="H4707" s="79"/>
      <c r="I4707" s="80"/>
    </row>
    <row r="4708" spans="1:9">
      <c r="A4708" s="78"/>
      <c r="B4708" s="79"/>
      <c r="C4708" s="79"/>
      <c r="D4708" s="79"/>
      <c r="E4708" s="79"/>
      <c r="F4708" s="79"/>
      <c r="G4708" s="79"/>
      <c r="H4708" s="79"/>
      <c r="I4708" s="80"/>
    </row>
    <row r="4709" spans="1:9">
      <c r="A4709" s="78"/>
      <c r="B4709" s="79"/>
      <c r="C4709" s="79"/>
      <c r="D4709" s="79"/>
      <c r="E4709" s="79"/>
      <c r="F4709" s="79"/>
      <c r="G4709" s="79"/>
      <c r="H4709" s="79"/>
      <c r="I4709" s="80"/>
    </row>
    <row r="4710" spans="1:9">
      <c r="A4710" s="78"/>
      <c r="B4710" s="79"/>
      <c r="C4710" s="79"/>
      <c r="D4710" s="79"/>
      <c r="E4710" s="79"/>
      <c r="F4710" s="79"/>
      <c r="G4710" s="79"/>
      <c r="H4710" s="79"/>
      <c r="I4710" s="80"/>
    </row>
    <row r="4711" spans="1:9">
      <c r="A4711" s="78"/>
      <c r="B4711" s="79"/>
      <c r="C4711" s="79"/>
      <c r="D4711" s="79"/>
      <c r="E4711" s="79"/>
      <c r="F4711" s="79"/>
      <c r="G4711" s="79"/>
      <c r="H4711" s="79"/>
      <c r="I4711" s="80"/>
    </row>
    <row r="4712" spans="1:9">
      <c r="A4712" s="78"/>
      <c r="B4712" s="79"/>
      <c r="C4712" s="79"/>
      <c r="D4712" s="79"/>
      <c r="E4712" s="79"/>
      <c r="F4712" s="79"/>
      <c r="G4712" s="79"/>
      <c r="H4712" s="79"/>
      <c r="I4712" s="80"/>
    </row>
    <row r="4713" spans="1:9">
      <c r="A4713" s="78"/>
      <c r="B4713" s="79"/>
      <c r="C4713" s="79"/>
      <c r="D4713" s="79"/>
      <c r="E4713" s="79"/>
      <c r="F4713" s="79"/>
      <c r="G4713" s="79"/>
      <c r="H4713" s="79"/>
      <c r="I4713" s="80"/>
    </row>
    <row r="4714" spans="1:9">
      <c r="A4714" s="78"/>
      <c r="B4714" s="79"/>
      <c r="C4714" s="79"/>
      <c r="D4714" s="79"/>
      <c r="E4714" s="79"/>
      <c r="F4714" s="79"/>
      <c r="G4714" s="79"/>
      <c r="H4714" s="79"/>
      <c r="I4714" s="80"/>
    </row>
    <row r="4715" spans="1:9">
      <c r="A4715" s="78"/>
      <c r="B4715" s="79"/>
      <c r="C4715" s="79"/>
      <c r="D4715" s="79"/>
      <c r="E4715" s="79"/>
      <c r="F4715" s="79"/>
      <c r="G4715" s="79"/>
      <c r="H4715" s="79"/>
      <c r="I4715" s="80"/>
    </row>
    <row r="4716" spans="1:9">
      <c r="A4716" s="78"/>
      <c r="B4716" s="79"/>
      <c r="C4716" s="79"/>
      <c r="D4716" s="79"/>
      <c r="E4716" s="79"/>
      <c r="F4716" s="79"/>
      <c r="G4716" s="79"/>
      <c r="H4716" s="79"/>
      <c r="I4716" s="80"/>
    </row>
    <row r="4717" spans="1:9">
      <c r="A4717" s="78"/>
      <c r="B4717" s="79"/>
      <c r="C4717" s="79"/>
      <c r="D4717" s="79"/>
      <c r="E4717" s="79"/>
      <c r="F4717" s="79"/>
      <c r="G4717" s="79"/>
      <c r="H4717" s="79"/>
      <c r="I4717" s="80"/>
    </row>
    <row r="4718" spans="1:9">
      <c r="A4718" s="78"/>
      <c r="B4718" s="79"/>
      <c r="C4718" s="79"/>
      <c r="D4718" s="79"/>
      <c r="E4718" s="79"/>
      <c r="F4718" s="79"/>
      <c r="G4718" s="79"/>
      <c r="H4718" s="79"/>
      <c r="I4718" s="80"/>
    </row>
    <row r="4719" spans="1:9">
      <c r="A4719" s="78"/>
      <c r="B4719" s="79"/>
      <c r="C4719" s="79"/>
      <c r="D4719" s="79"/>
      <c r="E4719" s="79"/>
      <c r="F4719" s="79"/>
      <c r="G4719" s="79"/>
      <c r="H4719" s="79"/>
      <c r="I4719" s="80"/>
    </row>
    <row r="4720" spans="1:9">
      <c r="A4720" s="78"/>
      <c r="B4720" s="79"/>
      <c r="C4720" s="79"/>
      <c r="D4720" s="79"/>
      <c r="E4720" s="79"/>
      <c r="F4720" s="79"/>
      <c r="G4720" s="79"/>
      <c r="H4720" s="79"/>
      <c r="I4720" s="80"/>
    </row>
    <row r="4721" spans="1:9">
      <c r="A4721" s="78"/>
      <c r="B4721" s="79"/>
      <c r="C4721" s="79"/>
      <c r="D4721" s="79"/>
      <c r="E4721" s="79"/>
      <c r="F4721" s="79"/>
      <c r="G4721" s="79"/>
      <c r="H4721" s="79"/>
      <c r="I4721" s="80"/>
    </row>
    <row r="4722" spans="1:9">
      <c r="A4722" s="78"/>
      <c r="B4722" s="79"/>
      <c r="C4722" s="79"/>
      <c r="D4722" s="79"/>
      <c r="E4722" s="79"/>
      <c r="F4722" s="79"/>
      <c r="G4722" s="79"/>
      <c r="H4722" s="79"/>
      <c r="I4722" s="80"/>
    </row>
    <row r="4723" spans="1:9">
      <c r="A4723" s="78"/>
      <c r="B4723" s="79"/>
      <c r="C4723" s="79"/>
      <c r="D4723" s="79"/>
      <c r="E4723" s="79"/>
      <c r="F4723" s="79"/>
      <c r="G4723" s="79"/>
      <c r="H4723" s="79"/>
      <c r="I4723" s="80"/>
    </row>
    <row r="4724" spans="1:9">
      <c r="A4724" s="78"/>
      <c r="B4724" s="79"/>
      <c r="C4724" s="79"/>
      <c r="D4724" s="79"/>
      <c r="E4724" s="79"/>
      <c r="F4724" s="79"/>
      <c r="G4724" s="79"/>
      <c r="H4724" s="79"/>
      <c r="I4724" s="80"/>
    </row>
    <row r="4725" spans="1:9">
      <c r="A4725" s="78"/>
      <c r="B4725" s="79"/>
      <c r="C4725" s="79"/>
      <c r="D4725" s="79"/>
      <c r="E4725" s="79"/>
      <c r="F4725" s="79"/>
      <c r="G4725" s="79"/>
      <c r="H4725" s="79"/>
      <c r="I4725" s="80"/>
    </row>
    <row r="4726" spans="1:9">
      <c r="A4726" s="78"/>
      <c r="B4726" s="79"/>
      <c r="C4726" s="79"/>
      <c r="D4726" s="79"/>
      <c r="E4726" s="79"/>
      <c r="F4726" s="79"/>
      <c r="G4726" s="79"/>
      <c r="H4726" s="79"/>
      <c r="I4726" s="80"/>
    </row>
    <row r="4727" spans="1:9">
      <c r="A4727" s="78"/>
      <c r="B4727" s="79"/>
      <c r="C4727" s="79"/>
      <c r="D4727" s="79"/>
      <c r="E4727" s="79"/>
      <c r="F4727" s="79"/>
      <c r="G4727" s="79"/>
      <c r="H4727" s="79"/>
      <c r="I4727" s="80"/>
    </row>
    <row r="4728" spans="1:9">
      <c r="A4728" s="78"/>
      <c r="B4728" s="79"/>
      <c r="C4728" s="79"/>
      <c r="D4728" s="79"/>
      <c r="E4728" s="79"/>
      <c r="F4728" s="79"/>
      <c r="G4728" s="79"/>
      <c r="H4728" s="79"/>
      <c r="I4728" s="80"/>
    </row>
    <row r="4729" spans="1:9">
      <c r="A4729" s="78"/>
      <c r="B4729" s="79"/>
      <c r="C4729" s="79"/>
      <c r="D4729" s="79"/>
      <c r="E4729" s="79"/>
      <c r="F4729" s="79"/>
      <c r="G4729" s="79"/>
      <c r="H4729" s="79"/>
      <c r="I4729" s="80"/>
    </row>
    <row r="4730" spans="1:9">
      <c r="A4730" s="78"/>
      <c r="B4730" s="79"/>
      <c r="C4730" s="79"/>
      <c r="D4730" s="79"/>
      <c r="E4730" s="79"/>
      <c r="F4730" s="79"/>
      <c r="G4730" s="79"/>
      <c r="H4730" s="79"/>
      <c r="I4730" s="80"/>
    </row>
    <row r="4731" spans="1:9">
      <c r="A4731" s="78"/>
      <c r="B4731" s="79"/>
      <c r="C4731" s="79"/>
      <c r="D4731" s="79"/>
      <c r="E4731" s="79"/>
      <c r="F4731" s="79"/>
      <c r="G4731" s="79"/>
      <c r="H4731" s="79"/>
      <c r="I4731" s="80"/>
    </row>
    <row r="4732" spans="1:9">
      <c r="A4732" s="78"/>
      <c r="B4732" s="79"/>
      <c r="C4732" s="79"/>
      <c r="D4732" s="79"/>
      <c r="E4732" s="79"/>
      <c r="F4732" s="79"/>
      <c r="G4732" s="79"/>
      <c r="H4732" s="79"/>
      <c r="I4732" s="80"/>
    </row>
    <row r="4733" spans="1:9">
      <c r="A4733" s="78"/>
      <c r="B4733" s="79"/>
      <c r="C4733" s="79"/>
      <c r="D4733" s="79"/>
      <c r="E4733" s="79"/>
      <c r="F4733" s="79"/>
      <c r="G4733" s="79"/>
      <c r="H4733" s="79"/>
      <c r="I4733" s="80"/>
    </row>
    <row r="4734" spans="1:9">
      <c r="A4734" s="78"/>
      <c r="B4734" s="79"/>
      <c r="C4734" s="79"/>
      <c r="D4734" s="79"/>
      <c r="E4734" s="79"/>
      <c r="F4734" s="79"/>
      <c r="G4734" s="79"/>
      <c r="H4734" s="79"/>
      <c r="I4734" s="80"/>
    </row>
    <row r="4735" spans="1:9">
      <c r="A4735" s="78"/>
      <c r="B4735" s="79"/>
      <c r="C4735" s="79"/>
      <c r="D4735" s="79"/>
      <c r="E4735" s="79"/>
      <c r="F4735" s="79"/>
      <c r="G4735" s="79"/>
      <c r="H4735" s="79"/>
      <c r="I4735" s="80"/>
    </row>
    <row r="4736" spans="1:9">
      <c r="A4736" s="78"/>
      <c r="B4736" s="79"/>
      <c r="C4736" s="79"/>
      <c r="D4736" s="79"/>
      <c r="E4736" s="79"/>
      <c r="F4736" s="79"/>
      <c r="G4736" s="79"/>
      <c r="H4736" s="79"/>
      <c r="I4736" s="80"/>
    </row>
    <row r="4737" spans="1:9">
      <c r="A4737" s="78"/>
      <c r="B4737" s="79"/>
      <c r="C4737" s="79"/>
      <c r="D4737" s="79"/>
      <c r="E4737" s="79"/>
      <c r="F4737" s="79"/>
      <c r="G4737" s="79"/>
      <c r="H4737" s="79"/>
      <c r="I4737" s="80"/>
    </row>
    <row r="4738" spans="1:9">
      <c r="A4738" s="78"/>
      <c r="B4738" s="79"/>
      <c r="C4738" s="79"/>
      <c r="D4738" s="79"/>
      <c r="E4738" s="79"/>
      <c r="F4738" s="79"/>
      <c r="G4738" s="79"/>
      <c r="H4738" s="79"/>
      <c r="I4738" s="80"/>
    </row>
    <row r="4739" spans="1:9">
      <c r="A4739" s="78"/>
      <c r="B4739" s="79"/>
      <c r="C4739" s="79"/>
      <c r="D4739" s="79"/>
      <c r="E4739" s="79"/>
      <c r="F4739" s="79"/>
      <c r="G4739" s="79"/>
      <c r="H4739" s="79"/>
      <c r="I4739" s="80"/>
    </row>
    <row r="4740" spans="1:9">
      <c r="A4740" s="78"/>
      <c r="B4740" s="79"/>
      <c r="C4740" s="79"/>
      <c r="D4740" s="79"/>
      <c r="E4740" s="79"/>
      <c r="F4740" s="79"/>
      <c r="G4740" s="79"/>
      <c r="H4740" s="79"/>
      <c r="I4740" s="80"/>
    </row>
    <row r="4741" spans="1:9">
      <c r="A4741" s="78"/>
      <c r="B4741" s="79"/>
      <c r="C4741" s="79"/>
      <c r="D4741" s="79"/>
      <c r="E4741" s="79"/>
      <c r="F4741" s="79"/>
      <c r="G4741" s="79"/>
      <c r="H4741" s="79"/>
      <c r="I4741" s="80"/>
    </row>
    <row r="4742" spans="1:9">
      <c r="A4742" s="78"/>
      <c r="B4742" s="79"/>
      <c r="C4742" s="79"/>
      <c r="D4742" s="79"/>
      <c r="E4742" s="79"/>
      <c r="F4742" s="79"/>
      <c r="G4742" s="79"/>
      <c r="H4742" s="79"/>
      <c r="I4742" s="80"/>
    </row>
    <row r="4743" spans="1:9">
      <c r="A4743" s="78"/>
      <c r="B4743" s="79"/>
      <c r="C4743" s="79"/>
      <c r="D4743" s="79"/>
      <c r="E4743" s="79"/>
      <c r="F4743" s="79"/>
      <c r="G4743" s="79"/>
      <c r="H4743" s="79"/>
      <c r="I4743" s="80"/>
    </row>
    <row r="4744" spans="1:9">
      <c r="A4744" s="78"/>
      <c r="B4744" s="79"/>
      <c r="C4744" s="79"/>
      <c r="D4744" s="79"/>
      <c r="E4744" s="79"/>
      <c r="F4744" s="79"/>
      <c r="G4744" s="79"/>
      <c r="H4744" s="79"/>
      <c r="I4744" s="80"/>
    </row>
    <row r="4745" spans="1:9">
      <c r="A4745" s="78"/>
      <c r="B4745" s="79"/>
      <c r="C4745" s="79"/>
      <c r="D4745" s="79"/>
      <c r="E4745" s="79"/>
      <c r="F4745" s="79"/>
      <c r="G4745" s="79"/>
      <c r="H4745" s="79"/>
      <c r="I4745" s="80"/>
    </row>
    <row r="4746" spans="1:9">
      <c r="A4746" s="78"/>
      <c r="B4746" s="79"/>
      <c r="C4746" s="79"/>
      <c r="D4746" s="79"/>
      <c r="E4746" s="79"/>
      <c r="F4746" s="79"/>
      <c r="G4746" s="79"/>
      <c r="H4746" s="79"/>
      <c r="I4746" s="80"/>
    </row>
    <row r="4747" spans="1:9">
      <c r="A4747" s="78"/>
      <c r="B4747" s="79"/>
      <c r="C4747" s="79"/>
      <c r="D4747" s="79"/>
      <c r="E4747" s="79"/>
      <c r="F4747" s="79"/>
      <c r="G4747" s="79"/>
      <c r="H4747" s="79"/>
      <c r="I4747" s="80"/>
    </row>
    <row r="4748" spans="1:9">
      <c r="A4748" s="78"/>
      <c r="B4748" s="79"/>
      <c r="C4748" s="79"/>
      <c r="D4748" s="79"/>
      <c r="E4748" s="79"/>
      <c r="F4748" s="79"/>
      <c r="G4748" s="79"/>
      <c r="H4748" s="79"/>
      <c r="I4748" s="80"/>
    </row>
    <row r="4749" spans="1:9">
      <c r="A4749" s="78"/>
      <c r="B4749" s="79"/>
      <c r="C4749" s="79"/>
      <c r="D4749" s="79"/>
      <c r="E4749" s="79"/>
      <c r="F4749" s="79"/>
      <c r="G4749" s="79"/>
      <c r="H4749" s="79"/>
      <c r="I4749" s="80"/>
    </row>
    <row r="4750" spans="1:9">
      <c r="A4750" s="78"/>
      <c r="B4750" s="79"/>
      <c r="C4750" s="79"/>
      <c r="D4750" s="79"/>
      <c r="E4750" s="79"/>
      <c r="F4750" s="79"/>
      <c r="G4750" s="79"/>
      <c r="H4750" s="79"/>
      <c r="I4750" s="80"/>
    </row>
    <row r="4751" spans="1:9">
      <c r="A4751" s="78"/>
      <c r="B4751" s="79"/>
      <c r="C4751" s="79"/>
      <c r="D4751" s="79"/>
      <c r="E4751" s="79"/>
      <c r="F4751" s="79"/>
      <c r="G4751" s="79"/>
      <c r="H4751" s="79"/>
      <c r="I4751" s="80"/>
    </row>
    <row r="4752" spans="1:9">
      <c r="A4752" s="78"/>
      <c r="B4752" s="79"/>
      <c r="C4752" s="79"/>
      <c r="D4752" s="79"/>
      <c r="E4752" s="79"/>
      <c r="F4752" s="79"/>
      <c r="G4752" s="79"/>
      <c r="H4752" s="79"/>
      <c r="I4752" s="80"/>
    </row>
    <row r="4753" spans="1:9">
      <c r="A4753" s="78"/>
      <c r="B4753" s="79"/>
      <c r="C4753" s="79"/>
      <c r="D4753" s="79"/>
      <c r="E4753" s="79"/>
      <c r="F4753" s="79"/>
      <c r="G4753" s="79"/>
      <c r="H4753" s="79"/>
      <c r="I4753" s="80"/>
    </row>
    <row r="4754" spans="1:9">
      <c r="A4754" s="78"/>
      <c r="B4754" s="79"/>
      <c r="C4754" s="79"/>
      <c r="D4754" s="79"/>
      <c r="E4754" s="79"/>
      <c r="F4754" s="79"/>
      <c r="G4754" s="79"/>
      <c r="H4754" s="79"/>
      <c r="I4754" s="80"/>
    </row>
    <row r="4755" spans="1:9">
      <c r="A4755" s="78"/>
      <c r="B4755" s="79"/>
      <c r="C4755" s="79"/>
      <c r="D4755" s="79"/>
      <c r="E4755" s="79"/>
      <c r="F4755" s="79"/>
      <c r="G4755" s="79"/>
      <c r="H4755" s="79"/>
      <c r="I4755" s="80"/>
    </row>
    <row r="4756" spans="1:9">
      <c r="A4756" s="78"/>
      <c r="B4756" s="79"/>
      <c r="C4756" s="79"/>
      <c r="D4756" s="79"/>
      <c r="E4756" s="79"/>
      <c r="F4756" s="79"/>
      <c r="G4756" s="79"/>
      <c r="H4756" s="79"/>
      <c r="I4756" s="80"/>
    </row>
    <row r="4757" spans="1:9">
      <c r="A4757" s="78"/>
      <c r="B4757" s="79"/>
      <c r="C4757" s="79"/>
      <c r="D4757" s="79"/>
      <c r="E4757" s="79"/>
      <c r="F4757" s="79"/>
      <c r="G4757" s="79"/>
      <c r="H4757" s="79"/>
      <c r="I4757" s="80"/>
    </row>
    <row r="4758" spans="1:9">
      <c r="A4758" s="78"/>
      <c r="B4758" s="79"/>
      <c r="C4758" s="79"/>
      <c r="D4758" s="79"/>
      <c r="E4758" s="79"/>
      <c r="F4758" s="79"/>
      <c r="G4758" s="79"/>
      <c r="H4758" s="79"/>
      <c r="I4758" s="80"/>
    </row>
    <row r="4759" spans="1:9">
      <c r="A4759" s="78"/>
      <c r="B4759" s="79"/>
      <c r="C4759" s="79"/>
      <c r="D4759" s="79"/>
      <c r="E4759" s="79"/>
      <c r="F4759" s="79"/>
      <c r="G4759" s="79"/>
      <c r="H4759" s="79"/>
      <c r="I4759" s="80"/>
    </row>
    <row r="4760" spans="1:9">
      <c r="A4760" s="78"/>
      <c r="B4760" s="79"/>
      <c r="C4760" s="79"/>
      <c r="D4760" s="79"/>
      <c r="E4760" s="79"/>
      <c r="F4760" s="79"/>
      <c r="G4760" s="79"/>
      <c r="H4760" s="79"/>
      <c r="I4760" s="80"/>
    </row>
    <row r="4761" spans="1:9">
      <c r="A4761" s="78"/>
      <c r="B4761" s="79"/>
      <c r="C4761" s="79"/>
      <c r="D4761" s="79"/>
      <c r="E4761" s="79"/>
      <c r="F4761" s="79"/>
      <c r="G4761" s="79"/>
      <c r="H4761" s="79"/>
      <c r="I4761" s="80"/>
    </row>
    <row r="4762" spans="1:9">
      <c r="A4762" s="78"/>
      <c r="B4762" s="79"/>
      <c r="C4762" s="79"/>
      <c r="D4762" s="79"/>
      <c r="E4762" s="79"/>
      <c r="F4762" s="79"/>
      <c r="G4762" s="79"/>
      <c r="H4762" s="79"/>
      <c r="I4762" s="80"/>
    </row>
    <row r="4763" spans="1:9">
      <c r="A4763" s="78"/>
      <c r="B4763" s="79"/>
      <c r="C4763" s="79"/>
      <c r="D4763" s="79"/>
      <c r="E4763" s="79"/>
      <c r="F4763" s="79"/>
      <c r="G4763" s="79"/>
      <c r="H4763" s="79"/>
      <c r="I4763" s="80"/>
    </row>
    <row r="4764" spans="1:9">
      <c r="A4764" s="78"/>
      <c r="B4764" s="79"/>
      <c r="C4764" s="79"/>
      <c r="D4764" s="79"/>
      <c r="E4764" s="79"/>
      <c r="F4764" s="79"/>
      <c r="G4764" s="79"/>
      <c r="H4764" s="79"/>
      <c r="I4764" s="80"/>
    </row>
    <row r="4765" spans="1:9">
      <c r="A4765" s="78"/>
      <c r="B4765" s="79"/>
      <c r="C4765" s="79"/>
      <c r="D4765" s="79"/>
      <c r="E4765" s="79"/>
      <c r="F4765" s="79"/>
      <c r="G4765" s="79"/>
      <c r="H4765" s="79"/>
      <c r="I4765" s="80"/>
    </row>
    <row r="4766" spans="1:9">
      <c r="A4766" s="78"/>
      <c r="B4766" s="79"/>
      <c r="C4766" s="79"/>
      <c r="D4766" s="79"/>
      <c r="E4766" s="79"/>
      <c r="F4766" s="79"/>
      <c r="G4766" s="79"/>
      <c r="H4766" s="79"/>
      <c r="I4766" s="80"/>
    </row>
    <row r="4767" spans="1:9">
      <c r="A4767" s="78"/>
      <c r="B4767" s="79"/>
      <c r="C4767" s="79"/>
      <c r="D4767" s="79"/>
      <c r="E4767" s="79"/>
      <c r="F4767" s="79"/>
      <c r="G4767" s="79"/>
      <c r="H4767" s="79"/>
      <c r="I4767" s="80"/>
    </row>
    <row r="4768" spans="1:9">
      <c r="A4768" s="78"/>
      <c r="B4768" s="79"/>
      <c r="C4768" s="79"/>
      <c r="D4768" s="79"/>
      <c r="E4768" s="79"/>
      <c r="F4768" s="79"/>
      <c r="G4768" s="79"/>
      <c r="H4768" s="79"/>
      <c r="I4768" s="80"/>
    </row>
    <row r="4769" spans="1:9">
      <c r="A4769" s="78"/>
      <c r="B4769" s="79"/>
      <c r="C4769" s="79"/>
      <c r="D4769" s="79"/>
      <c r="E4769" s="79"/>
      <c r="F4769" s="79"/>
      <c r="G4769" s="79"/>
      <c r="H4769" s="79"/>
      <c r="I4769" s="80"/>
    </row>
    <row r="4770" spans="1:9">
      <c r="A4770" s="78"/>
      <c r="B4770" s="79"/>
      <c r="C4770" s="79"/>
      <c r="D4770" s="79"/>
      <c r="E4770" s="79"/>
      <c r="F4770" s="79"/>
      <c r="G4770" s="79"/>
      <c r="H4770" s="79"/>
      <c r="I4770" s="80"/>
    </row>
    <row r="4771" spans="1:9">
      <c r="A4771" s="78"/>
      <c r="B4771" s="79"/>
      <c r="C4771" s="79"/>
      <c r="D4771" s="79"/>
      <c r="E4771" s="79"/>
      <c r="F4771" s="79"/>
      <c r="G4771" s="79"/>
      <c r="H4771" s="79"/>
      <c r="I4771" s="80"/>
    </row>
    <row r="4772" spans="1:9">
      <c r="A4772" s="78"/>
      <c r="B4772" s="79"/>
      <c r="C4772" s="79"/>
      <c r="D4772" s="79"/>
      <c r="E4772" s="79"/>
      <c r="F4772" s="79"/>
      <c r="G4772" s="79"/>
      <c r="H4772" s="79"/>
      <c r="I4772" s="80"/>
    </row>
    <row r="4773" spans="1:9">
      <c r="A4773" s="78"/>
      <c r="B4773" s="79"/>
      <c r="C4773" s="79"/>
      <c r="D4773" s="79"/>
      <c r="E4773" s="79"/>
      <c r="F4773" s="79"/>
      <c r="G4773" s="79"/>
      <c r="H4773" s="79"/>
      <c r="I4773" s="80"/>
    </row>
    <row r="4774" spans="1:9">
      <c r="A4774" s="78"/>
      <c r="B4774" s="79"/>
      <c r="C4774" s="79"/>
      <c r="D4774" s="79"/>
      <c r="E4774" s="79"/>
      <c r="F4774" s="79"/>
      <c r="G4774" s="79"/>
      <c r="H4774" s="79"/>
      <c r="I4774" s="80"/>
    </row>
    <row r="4775" spans="1:9">
      <c r="A4775" s="78"/>
      <c r="B4775" s="79"/>
      <c r="C4775" s="79"/>
      <c r="D4775" s="79"/>
      <c r="E4775" s="79"/>
      <c r="F4775" s="79"/>
      <c r="G4775" s="79"/>
      <c r="H4775" s="79"/>
      <c r="I4775" s="80"/>
    </row>
    <row r="4776" spans="1:9">
      <c r="A4776" s="78"/>
      <c r="B4776" s="79"/>
      <c r="C4776" s="79"/>
      <c r="D4776" s="79"/>
      <c r="E4776" s="79"/>
      <c r="F4776" s="79"/>
      <c r="G4776" s="79"/>
      <c r="H4776" s="79"/>
      <c r="I4776" s="80"/>
    </row>
    <row r="4777" spans="1:9">
      <c r="A4777" s="78"/>
      <c r="B4777" s="79"/>
      <c r="C4777" s="79"/>
      <c r="D4777" s="79"/>
      <c r="E4777" s="79"/>
      <c r="F4777" s="79"/>
      <c r="G4777" s="79"/>
      <c r="H4777" s="79"/>
      <c r="I4777" s="80"/>
    </row>
    <row r="4778" spans="1:9">
      <c r="A4778" s="78"/>
      <c r="B4778" s="79"/>
      <c r="C4778" s="79"/>
      <c r="D4778" s="79"/>
      <c r="E4778" s="79"/>
      <c r="F4778" s="79"/>
      <c r="G4778" s="79"/>
      <c r="H4778" s="79"/>
      <c r="I4778" s="80"/>
    </row>
    <row r="4779" spans="1:9">
      <c r="A4779" s="78"/>
      <c r="B4779" s="79"/>
      <c r="C4779" s="79"/>
      <c r="D4779" s="79"/>
      <c r="E4779" s="79"/>
      <c r="F4779" s="79"/>
      <c r="G4779" s="79"/>
      <c r="H4779" s="79"/>
      <c r="I4779" s="80"/>
    </row>
    <row r="4780" spans="1:9">
      <c r="A4780" s="78"/>
      <c r="B4780" s="79"/>
      <c r="C4780" s="79"/>
      <c r="D4780" s="79"/>
      <c r="E4780" s="79"/>
      <c r="F4780" s="79"/>
      <c r="G4780" s="79"/>
      <c r="H4780" s="79"/>
      <c r="I4780" s="80"/>
    </row>
    <row r="4781" spans="1:9">
      <c r="A4781" s="78"/>
      <c r="B4781" s="79"/>
      <c r="C4781" s="79"/>
      <c r="D4781" s="79"/>
      <c r="E4781" s="79"/>
      <c r="F4781" s="79"/>
      <c r="G4781" s="79"/>
      <c r="H4781" s="79"/>
      <c r="I4781" s="80"/>
    </row>
    <row r="4782" spans="1:9">
      <c r="A4782" s="78"/>
      <c r="B4782" s="79"/>
      <c r="C4782" s="79"/>
      <c r="D4782" s="79"/>
      <c r="E4782" s="79"/>
      <c r="F4782" s="79"/>
      <c r="G4782" s="79"/>
      <c r="H4782" s="79"/>
      <c r="I4782" s="80"/>
    </row>
    <row r="4783" spans="1:9">
      <c r="A4783" s="78"/>
      <c r="B4783" s="79"/>
      <c r="C4783" s="79"/>
      <c r="D4783" s="79"/>
      <c r="E4783" s="79"/>
      <c r="F4783" s="79"/>
      <c r="G4783" s="79"/>
      <c r="H4783" s="79"/>
      <c r="I4783" s="80"/>
    </row>
    <row r="4784" spans="1:9">
      <c r="A4784" s="78"/>
      <c r="B4784" s="79"/>
      <c r="C4784" s="79"/>
      <c r="D4784" s="79"/>
      <c r="E4784" s="79"/>
      <c r="F4784" s="79"/>
      <c r="G4784" s="79"/>
      <c r="H4784" s="79"/>
      <c r="I4784" s="80"/>
    </row>
    <row r="4785" spans="1:9">
      <c r="A4785" s="78"/>
      <c r="B4785" s="79"/>
      <c r="C4785" s="79"/>
      <c r="D4785" s="79"/>
      <c r="E4785" s="79"/>
      <c r="F4785" s="79"/>
      <c r="G4785" s="79"/>
      <c r="H4785" s="79"/>
      <c r="I4785" s="80"/>
    </row>
    <row r="4786" spans="1:9">
      <c r="A4786" s="78"/>
      <c r="B4786" s="79"/>
      <c r="C4786" s="79"/>
      <c r="D4786" s="79"/>
      <c r="E4786" s="79"/>
      <c r="F4786" s="79"/>
      <c r="G4786" s="79"/>
      <c r="H4786" s="79"/>
      <c r="I4786" s="80"/>
    </row>
    <row r="4787" spans="1:9">
      <c r="A4787" s="78"/>
      <c r="B4787" s="79"/>
      <c r="C4787" s="79"/>
      <c r="D4787" s="79"/>
      <c r="E4787" s="79"/>
      <c r="F4787" s="79"/>
      <c r="G4787" s="79"/>
      <c r="H4787" s="79"/>
      <c r="I4787" s="80"/>
    </row>
    <row r="4788" spans="1:9">
      <c r="A4788" s="78"/>
      <c r="B4788" s="79"/>
      <c r="C4788" s="79"/>
      <c r="D4788" s="79"/>
      <c r="E4788" s="79"/>
      <c r="F4788" s="79"/>
      <c r="G4788" s="79"/>
      <c r="H4788" s="79"/>
      <c r="I4788" s="80"/>
    </row>
    <row r="4789" spans="1:9">
      <c r="A4789" s="78"/>
      <c r="B4789" s="79"/>
      <c r="C4789" s="79"/>
      <c r="D4789" s="79"/>
      <c r="E4789" s="79"/>
      <c r="F4789" s="79"/>
      <c r="G4789" s="79"/>
      <c r="H4789" s="79"/>
      <c r="I4789" s="80"/>
    </row>
    <row r="4790" spans="1:9">
      <c r="A4790" s="78"/>
      <c r="B4790" s="79"/>
      <c r="C4790" s="79"/>
      <c r="D4790" s="79"/>
      <c r="E4790" s="79"/>
      <c r="F4790" s="79"/>
      <c r="G4790" s="79"/>
      <c r="H4790" s="79"/>
      <c r="I4790" s="80"/>
    </row>
    <row r="4791" spans="1:9">
      <c r="A4791" s="78"/>
      <c r="B4791" s="79"/>
      <c r="C4791" s="79"/>
      <c r="D4791" s="79"/>
      <c r="E4791" s="79"/>
      <c r="F4791" s="79"/>
      <c r="G4791" s="79"/>
      <c r="H4791" s="79"/>
      <c r="I4791" s="80"/>
    </row>
    <row r="4792" spans="1:9">
      <c r="A4792" s="78"/>
      <c r="B4792" s="79"/>
      <c r="C4792" s="79"/>
      <c r="D4792" s="79"/>
      <c r="E4792" s="79"/>
      <c r="F4792" s="79"/>
      <c r="G4792" s="79"/>
      <c r="H4792" s="79"/>
      <c r="I4792" s="80"/>
    </row>
    <row r="4793" spans="1:9">
      <c r="A4793" s="78"/>
      <c r="B4793" s="79"/>
      <c r="C4793" s="79"/>
      <c r="D4793" s="79"/>
      <c r="E4793" s="79"/>
      <c r="F4793" s="79"/>
      <c r="G4793" s="79"/>
      <c r="H4793" s="79"/>
      <c r="I4793" s="80"/>
    </row>
    <row r="4794" spans="1:9">
      <c r="A4794" s="78"/>
      <c r="B4794" s="79"/>
      <c r="C4794" s="79"/>
      <c r="D4794" s="79"/>
      <c r="E4794" s="79"/>
      <c r="F4794" s="79"/>
      <c r="G4794" s="79"/>
      <c r="H4794" s="79"/>
      <c r="I4794" s="80"/>
    </row>
    <row r="4795" spans="1:9">
      <c r="A4795" s="78"/>
      <c r="B4795" s="79"/>
      <c r="C4795" s="79"/>
      <c r="D4795" s="79"/>
      <c r="E4795" s="79"/>
      <c r="F4795" s="79"/>
      <c r="G4795" s="79"/>
      <c r="H4795" s="79"/>
      <c r="I4795" s="80"/>
    </row>
    <row r="4796" spans="1:9">
      <c r="A4796" s="78"/>
      <c r="B4796" s="79"/>
      <c r="C4796" s="79"/>
      <c r="D4796" s="79"/>
      <c r="E4796" s="79"/>
      <c r="F4796" s="79"/>
      <c r="G4796" s="79"/>
      <c r="H4796" s="79"/>
      <c r="I4796" s="80"/>
    </row>
    <row r="4797" spans="1:9">
      <c r="A4797" s="78"/>
      <c r="B4797" s="79"/>
      <c r="C4797" s="79"/>
      <c r="D4797" s="79"/>
      <c r="E4797" s="79"/>
      <c r="F4797" s="79"/>
      <c r="G4797" s="79"/>
      <c r="H4797" s="79"/>
      <c r="I4797" s="80"/>
    </row>
    <row r="4798" spans="1:9">
      <c r="A4798" s="78"/>
      <c r="B4798" s="79"/>
      <c r="C4798" s="79"/>
      <c r="D4798" s="79"/>
      <c r="E4798" s="79"/>
      <c r="F4798" s="79"/>
      <c r="G4798" s="79"/>
      <c r="H4798" s="79"/>
      <c r="I4798" s="80"/>
    </row>
    <row r="4799" spans="1:9">
      <c r="A4799" s="78"/>
      <c r="B4799" s="79"/>
      <c r="C4799" s="79"/>
      <c r="D4799" s="79"/>
      <c r="E4799" s="79"/>
      <c r="F4799" s="79"/>
      <c r="G4799" s="79"/>
      <c r="H4799" s="79"/>
      <c r="I4799" s="80"/>
    </row>
    <row r="4800" spans="1:9">
      <c r="A4800" s="78"/>
      <c r="B4800" s="79"/>
      <c r="C4800" s="79"/>
      <c r="D4800" s="79"/>
      <c r="E4800" s="79"/>
      <c r="F4800" s="79"/>
      <c r="G4800" s="79"/>
      <c r="H4800" s="79"/>
      <c r="I4800" s="80"/>
    </row>
    <row r="4801" spans="1:9">
      <c r="A4801" s="78"/>
      <c r="B4801" s="79"/>
      <c r="C4801" s="79"/>
      <c r="D4801" s="79"/>
      <c r="E4801" s="79"/>
      <c r="F4801" s="79"/>
      <c r="G4801" s="79"/>
      <c r="H4801" s="79"/>
      <c r="I4801" s="80"/>
    </row>
    <row r="4802" spans="1:9">
      <c r="A4802" s="78"/>
      <c r="B4802" s="79"/>
      <c r="C4802" s="79"/>
      <c r="D4802" s="79"/>
      <c r="E4802" s="79"/>
      <c r="F4802" s="79"/>
      <c r="G4802" s="79"/>
      <c r="H4802" s="79"/>
      <c r="I4802" s="80"/>
    </row>
    <row r="4803" spans="1:9">
      <c r="A4803" s="78"/>
      <c r="B4803" s="79"/>
      <c r="C4803" s="79"/>
      <c r="D4803" s="79"/>
      <c r="E4803" s="79"/>
      <c r="F4803" s="79"/>
      <c r="G4803" s="79"/>
      <c r="H4803" s="79"/>
      <c r="I4803" s="80"/>
    </row>
    <row r="4804" spans="1:9">
      <c r="A4804" s="78"/>
      <c r="B4804" s="79"/>
      <c r="C4804" s="79"/>
      <c r="D4804" s="79"/>
      <c r="E4804" s="79"/>
      <c r="F4804" s="79"/>
      <c r="G4804" s="79"/>
      <c r="H4804" s="79"/>
      <c r="I4804" s="80"/>
    </row>
    <row r="4805" spans="1:9">
      <c r="A4805" s="78"/>
      <c r="B4805" s="79"/>
      <c r="C4805" s="79"/>
      <c r="D4805" s="79"/>
      <c r="E4805" s="79"/>
      <c r="F4805" s="79"/>
      <c r="G4805" s="79"/>
      <c r="H4805" s="79"/>
      <c r="I4805" s="80"/>
    </row>
    <row r="4806" spans="1:9">
      <c r="A4806" s="78"/>
      <c r="B4806" s="79"/>
      <c r="C4806" s="79"/>
      <c r="D4806" s="79"/>
      <c r="E4806" s="79"/>
      <c r="F4806" s="79"/>
      <c r="G4806" s="79"/>
      <c r="H4806" s="79"/>
      <c r="I4806" s="80"/>
    </row>
    <row r="4807" spans="1:9">
      <c r="A4807" s="78"/>
      <c r="B4807" s="79"/>
      <c r="C4807" s="79"/>
      <c r="D4807" s="79"/>
      <c r="E4807" s="79"/>
      <c r="F4807" s="79"/>
      <c r="G4807" s="79"/>
      <c r="H4807" s="79"/>
      <c r="I4807" s="80"/>
    </row>
    <row r="4808" spans="1:9">
      <c r="A4808" s="78"/>
      <c r="B4808" s="79"/>
      <c r="C4808" s="79"/>
      <c r="D4808" s="79"/>
      <c r="E4808" s="79"/>
      <c r="F4808" s="79"/>
      <c r="G4808" s="79"/>
      <c r="H4808" s="79"/>
      <c r="I4808" s="80"/>
    </row>
    <row r="4809" spans="1:9">
      <c r="A4809" s="78"/>
      <c r="B4809" s="79"/>
      <c r="C4809" s="79"/>
      <c r="D4809" s="79"/>
      <c r="E4809" s="79"/>
      <c r="F4809" s="79"/>
      <c r="G4809" s="79"/>
      <c r="H4809" s="79"/>
      <c r="I4809" s="80"/>
    </row>
    <row r="4810" spans="1:9">
      <c r="A4810" s="78"/>
      <c r="B4810" s="79"/>
      <c r="C4810" s="79"/>
      <c r="D4810" s="79"/>
      <c r="E4810" s="79"/>
      <c r="F4810" s="79"/>
      <c r="G4810" s="79"/>
      <c r="H4810" s="79"/>
      <c r="I4810" s="80"/>
    </row>
    <row r="4811" spans="1:9">
      <c r="A4811" s="78"/>
      <c r="B4811" s="79"/>
      <c r="C4811" s="79"/>
      <c r="D4811" s="79"/>
      <c r="E4811" s="79"/>
      <c r="F4811" s="79"/>
      <c r="G4811" s="79"/>
      <c r="H4811" s="79"/>
      <c r="I4811" s="80"/>
    </row>
    <row r="4812" spans="1:9">
      <c r="A4812" s="78"/>
      <c r="B4812" s="79"/>
      <c r="C4812" s="79"/>
      <c r="D4812" s="79"/>
      <c r="E4812" s="79"/>
      <c r="F4812" s="79"/>
      <c r="G4812" s="79"/>
      <c r="H4812" s="79"/>
      <c r="I4812" s="80"/>
    </row>
    <row r="4813" spans="1:9">
      <c r="A4813" s="78"/>
      <c r="B4813" s="79"/>
      <c r="C4813" s="79"/>
      <c r="D4813" s="79"/>
      <c r="E4813" s="79"/>
      <c r="F4813" s="79"/>
      <c r="G4813" s="79"/>
      <c r="H4813" s="79"/>
      <c r="I4813" s="80"/>
    </row>
    <row r="4814" spans="1:9">
      <c r="A4814" s="78"/>
      <c r="B4814" s="79"/>
      <c r="C4814" s="79"/>
      <c r="D4814" s="79"/>
      <c r="E4814" s="79"/>
      <c r="F4814" s="79"/>
      <c r="G4814" s="79"/>
      <c r="H4814" s="79"/>
      <c r="I4814" s="80"/>
    </row>
    <row r="4815" spans="1:9">
      <c r="A4815" s="78"/>
      <c r="B4815" s="79"/>
      <c r="C4815" s="79"/>
      <c r="D4815" s="79"/>
      <c r="E4815" s="79"/>
      <c r="F4815" s="79"/>
      <c r="G4815" s="79"/>
      <c r="H4815" s="79"/>
      <c r="I4815" s="80"/>
    </row>
    <row r="4816" spans="1:9">
      <c r="A4816" s="78"/>
      <c r="B4816" s="79"/>
      <c r="C4816" s="79"/>
      <c r="D4816" s="79"/>
      <c r="E4816" s="79"/>
      <c r="F4816" s="79"/>
      <c r="G4816" s="79"/>
      <c r="H4816" s="79"/>
      <c r="I4816" s="80"/>
    </row>
    <row r="4817" spans="1:9">
      <c r="A4817" s="78"/>
      <c r="B4817" s="79"/>
      <c r="C4817" s="79"/>
      <c r="D4817" s="79"/>
      <c r="E4817" s="79"/>
      <c r="F4817" s="79"/>
      <c r="G4817" s="79"/>
      <c r="H4817" s="79"/>
      <c r="I4817" s="80"/>
    </row>
    <row r="4818" spans="1:9">
      <c r="A4818" s="78"/>
      <c r="B4818" s="79"/>
      <c r="C4818" s="79"/>
      <c r="D4818" s="79"/>
      <c r="E4818" s="79"/>
      <c r="F4818" s="79"/>
      <c r="G4818" s="79"/>
      <c r="H4818" s="79"/>
      <c r="I4818" s="80"/>
    </row>
    <row r="4819" spans="1:9">
      <c r="A4819" s="78"/>
      <c r="B4819" s="79"/>
      <c r="C4819" s="79"/>
      <c r="D4819" s="79"/>
      <c r="E4819" s="79"/>
      <c r="F4819" s="79"/>
      <c r="G4819" s="79"/>
      <c r="H4819" s="79"/>
      <c r="I4819" s="80"/>
    </row>
    <row r="4820" spans="1:9">
      <c r="A4820" s="78"/>
      <c r="B4820" s="79"/>
      <c r="C4820" s="79"/>
      <c r="D4820" s="79"/>
      <c r="E4820" s="79"/>
      <c r="F4820" s="79"/>
      <c r="G4820" s="79"/>
      <c r="H4820" s="79"/>
      <c r="I4820" s="80"/>
    </row>
    <row r="4821" spans="1:9">
      <c r="A4821" s="78"/>
      <c r="B4821" s="79"/>
      <c r="C4821" s="79"/>
      <c r="D4821" s="79"/>
      <c r="E4821" s="79"/>
      <c r="F4821" s="79"/>
      <c r="G4821" s="79"/>
      <c r="H4821" s="79"/>
      <c r="I4821" s="80"/>
    </row>
    <row r="4822" spans="1:9">
      <c r="A4822" s="78"/>
      <c r="B4822" s="79"/>
      <c r="C4822" s="79"/>
      <c r="D4822" s="79"/>
      <c r="E4822" s="79"/>
      <c r="F4822" s="79"/>
      <c r="G4822" s="79"/>
      <c r="H4822" s="79"/>
      <c r="I4822" s="80"/>
    </row>
    <row r="4823" spans="1:9">
      <c r="A4823" s="78"/>
      <c r="B4823" s="79"/>
      <c r="C4823" s="79"/>
      <c r="D4823" s="79"/>
      <c r="E4823" s="79"/>
      <c r="F4823" s="79"/>
      <c r="G4823" s="79"/>
      <c r="H4823" s="79"/>
      <c r="I4823" s="80"/>
    </row>
    <row r="4824" spans="1:9">
      <c r="A4824" s="78"/>
      <c r="B4824" s="79"/>
      <c r="C4824" s="79"/>
      <c r="D4824" s="79"/>
      <c r="E4824" s="79"/>
      <c r="F4824" s="79"/>
      <c r="G4824" s="79"/>
      <c r="H4824" s="79"/>
      <c r="I4824" s="80"/>
    </row>
    <row r="4825" spans="1:9">
      <c r="A4825" s="78"/>
      <c r="B4825" s="79"/>
      <c r="C4825" s="79"/>
      <c r="D4825" s="79"/>
      <c r="E4825" s="79"/>
      <c r="F4825" s="79"/>
      <c r="G4825" s="79"/>
      <c r="H4825" s="79"/>
      <c r="I4825" s="80"/>
    </row>
    <row r="4826" spans="1:9">
      <c r="A4826" s="78"/>
      <c r="B4826" s="79"/>
      <c r="C4826" s="79"/>
      <c r="D4826" s="79"/>
      <c r="E4826" s="79"/>
      <c r="F4826" s="79"/>
      <c r="G4826" s="79"/>
      <c r="H4826" s="79"/>
      <c r="I4826" s="80"/>
    </row>
    <row r="4827" spans="1:9">
      <c r="A4827" s="78"/>
      <c r="B4827" s="79"/>
      <c r="C4827" s="79"/>
      <c r="D4827" s="79"/>
      <c r="E4827" s="79"/>
      <c r="F4827" s="79"/>
      <c r="G4827" s="79"/>
      <c r="H4827" s="79"/>
      <c r="I4827" s="80"/>
    </row>
    <row r="4828" spans="1:9">
      <c r="A4828" s="78"/>
      <c r="B4828" s="79"/>
      <c r="C4828" s="79"/>
      <c r="D4828" s="79"/>
      <c r="E4828" s="79"/>
      <c r="F4828" s="79"/>
      <c r="G4828" s="79"/>
      <c r="H4828" s="79"/>
      <c r="I4828" s="80"/>
    </row>
    <row r="4829" spans="1:9">
      <c r="A4829" s="78"/>
      <c r="B4829" s="79"/>
      <c r="C4829" s="79"/>
      <c r="D4829" s="79"/>
      <c r="E4829" s="79"/>
      <c r="F4829" s="79"/>
      <c r="G4829" s="79"/>
      <c r="H4829" s="79"/>
      <c r="I4829" s="80"/>
    </row>
    <row r="4830" spans="1:9">
      <c r="A4830" s="78"/>
      <c r="B4830" s="79"/>
      <c r="C4830" s="79"/>
      <c r="D4830" s="79"/>
      <c r="E4830" s="79"/>
      <c r="F4830" s="79"/>
      <c r="G4830" s="79"/>
      <c r="H4830" s="79"/>
      <c r="I4830" s="80"/>
    </row>
    <row r="4831" spans="1:9">
      <c r="A4831" s="78"/>
      <c r="B4831" s="79"/>
      <c r="C4831" s="79"/>
      <c r="D4831" s="79"/>
      <c r="E4831" s="79"/>
      <c r="F4831" s="79"/>
      <c r="G4831" s="79"/>
      <c r="H4831" s="79"/>
      <c r="I4831" s="80"/>
    </row>
    <row r="4832" spans="1:9">
      <c r="A4832" s="78"/>
      <c r="B4832" s="79"/>
      <c r="C4832" s="79"/>
      <c r="D4832" s="79"/>
      <c r="E4832" s="79"/>
      <c r="F4832" s="79"/>
      <c r="G4832" s="79"/>
      <c r="H4832" s="79"/>
      <c r="I4832" s="80"/>
    </row>
    <row r="4833" spans="1:9">
      <c r="A4833" s="78"/>
      <c r="B4833" s="79"/>
      <c r="C4833" s="79"/>
      <c r="D4833" s="79"/>
      <c r="E4833" s="79"/>
      <c r="F4833" s="79"/>
      <c r="G4833" s="79"/>
      <c r="H4833" s="79"/>
      <c r="I4833" s="80"/>
    </row>
    <row r="4834" spans="1:9">
      <c r="A4834" s="78"/>
      <c r="B4834" s="79"/>
      <c r="C4834" s="79"/>
      <c r="D4834" s="79"/>
      <c r="E4834" s="79"/>
      <c r="F4834" s="79"/>
      <c r="G4834" s="79"/>
      <c r="H4834" s="79"/>
      <c r="I4834" s="80"/>
    </row>
    <row r="4835" spans="1:9">
      <c r="A4835" s="78"/>
      <c r="B4835" s="79"/>
      <c r="C4835" s="79"/>
      <c r="D4835" s="79"/>
      <c r="E4835" s="79"/>
      <c r="F4835" s="79"/>
      <c r="G4835" s="79"/>
      <c r="H4835" s="79"/>
      <c r="I4835" s="80"/>
    </row>
    <row r="4836" spans="1:9">
      <c r="A4836" s="78"/>
      <c r="B4836" s="79"/>
      <c r="C4836" s="79"/>
      <c r="D4836" s="79"/>
      <c r="E4836" s="79"/>
      <c r="F4836" s="79"/>
      <c r="G4836" s="79"/>
      <c r="H4836" s="79"/>
      <c r="I4836" s="80"/>
    </row>
    <row r="4837" spans="1:9">
      <c r="A4837" s="78"/>
      <c r="B4837" s="79"/>
      <c r="C4837" s="79"/>
      <c r="D4837" s="79"/>
      <c r="E4837" s="79"/>
      <c r="F4837" s="79"/>
      <c r="G4837" s="79"/>
      <c r="H4837" s="79"/>
      <c r="I4837" s="80"/>
    </row>
    <row r="4838" spans="1:9">
      <c r="A4838" s="78"/>
      <c r="B4838" s="79"/>
      <c r="C4838" s="79"/>
      <c r="D4838" s="79"/>
      <c r="E4838" s="79"/>
      <c r="F4838" s="79"/>
      <c r="G4838" s="79"/>
      <c r="H4838" s="79"/>
      <c r="I4838" s="80"/>
    </row>
    <row r="4839" spans="1:9">
      <c r="A4839" s="78"/>
      <c r="B4839" s="79"/>
      <c r="C4839" s="79"/>
      <c r="D4839" s="79"/>
      <c r="E4839" s="79"/>
      <c r="F4839" s="79"/>
      <c r="G4839" s="79"/>
      <c r="H4839" s="79"/>
      <c r="I4839" s="80"/>
    </row>
    <row r="4840" spans="1:9">
      <c r="A4840" s="78"/>
      <c r="B4840" s="79"/>
      <c r="C4840" s="79"/>
      <c r="D4840" s="79"/>
      <c r="E4840" s="79"/>
      <c r="F4840" s="79"/>
      <c r="G4840" s="79"/>
      <c r="H4840" s="79"/>
      <c r="I4840" s="80"/>
    </row>
    <row r="4841" spans="1:9">
      <c r="A4841" s="78"/>
      <c r="B4841" s="79"/>
      <c r="C4841" s="79"/>
      <c r="D4841" s="79"/>
      <c r="E4841" s="79"/>
      <c r="F4841" s="79"/>
      <c r="G4841" s="79"/>
      <c r="H4841" s="79"/>
      <c r="I4841" s="80"/>
    </row>
    <row r="4842" spans="1:9">
      <c r="A4842" s="78"/>
      <c r="B4842" s="79"/>
      <c r="C4842" s="79"/>
      <c r="D4842" s="79"/>
      <c r="E4842" s="79"/>
      <c r="F4842" s="79"/>
      <c r="G4842" s="79"/>
      <c r="H4842" s="79"/>
      <c r="I4842" s="80"/>
    </row>
    <row r="4843" spans="1:9">
      <c r="A4843" s="78"/>
      <c r="B4843" s="79"/>
      <c r="C4843" s="79"/>
      <c r="D4843" s="79"/>
      <c r="E4843" s="79"/>
      <c r="F4843" s="79"/>
      <c r="G4843" s="79"/>
      <c r="H4843" s="79"/>
      <c r="I4843" s="80"/>
    </row>
    <row r="4844" spans="1:9">
      <c r="A4844" s="78"/>
      <c r="B4844" s="79"/>
      <c r="C4844" s="79"/>
      <c r="D4844" s="79"/>
      <c r="E4844" s="79"/>
      <c r="F4844" s="79"/>
      <c r="G4844" s="79"/>
      <c r="H4844" s="79"/>
      <c r="I4844" s="80"/>
    </row>
    <row r="4845" spans="1:9">
      <c r="A4845" s="78"/>
      <c r="B4845" s="79"/>
      <c r="C4845" s="79"/>
      <c r="D4845" s="79"/>
      <c r="E4845" s="79"/>
      <c r="F4845" s="79"/>
      <c r="G4845" s="79"/>
      <c r="H4845" s="79"/>
      <c r="I4845" s="80"/>
    </row>
    <row r="4846" spans="1:9">
      <c r="A4846" s="78"/>
      <c r="B4846" s="79"/>
      <c r="C4846" s="79"/>
      <c r="D4846" s="79"/>
      <c r="E4846" s="79"/>
      <c r="F4846" s="79"/>
      <c r="G4846" s="79"/>
      <c r="H4846" s="79"/>
      <c r="I4846" s="80"/>
    </row>
    <row r="4847" spans="1:9">
      <c r="A4847" s="78"/>
      <c r="B4847" s="79"/>
      <c r="C4847" s="79"/>
      <c r="D4847" s="79"/>
      <c r="E4847" s="79"/>
      <c r="F4847" s="79"/>
      <c r="G4847" s="79"/>
      <c r="H4847" s="79"/>
      <c r="I4847" s="80"/>
    </row>
    <row r="4848" spans="1:9">
      <c r="A4848" s="78"/>
      <c r="B4848" s="79"/>
      <c r="C4848" s="79"/>
      <c r="D4848" s="79"/>
      <c r="E4848" s="79"/>
      <c r="F4848" s="79"/>
      <c r="G4848" s="79"/>
      <c r="H4848" s="79"/>
      <c r="I4848" s="80"/>
    </row>
    <row r="4849" spans="1:9">
      <c r="A4849" s="78"/>
      <c r="B4849" s="79"/>
      <c r="C4849" s="79"/>
      <c r="D4849" s="79"/>
      <c r="E4849" s="79"/>
      <c r="F4849" s="79"/>
      <c r="G4849" s="79"/>
      <c r="H4849" s="79"/>
      <c r="I4849" s="80"/>
    </row>
    <row r="4850" spans="1:9">
      <c r="A4850" s="78"/>
      <c r="B4850" s="79"/>
      <c r="C4850" s="79"/>
      <c r="D4850" s="79"/>
      <c r="E4850" s="79"/>
      <c r="F4850" s="79"/>
      <c r="G4850" s="79"/>
      <c r="H4850" s="79"/>
      <c r="I4850" s="80"/>
    </row>
    <row r="4851" spans="1:9">
      <c r="A4851" s="78"/>
      <c r="B4851" s="79"/>
      <c r="C4851" s="79"/>
      <c r="D4851" s="79"/>
      <c r="E4851" s="79"/>
      <c r="F4851" s="79"/>
      <c r="G4851" s="79"/>
      <c r="H4851" s="79"/>
      <c r="I4851" s="80"/>
    </row>
    <row r="4852" spans="1:9">
      <c r="A4852" s="78"/>
      <c r="B4852" s="79"/>
      <c r="C4852" s="79"/>
      <c r="D4852" s="79"/>
      <c r="E4852" s="79"/>
      <c r="F4852" s="79"/>
      <c r="G4852" s="79"/>
      <c r="H4852" s="79"/>
      <c r="I4852" s="80"/>
    </row>
    <row r="4853" spans="1:9">
      <c r="A4853" s="78"/>
      <c r="B4853" s="79"/>
      <c r="C4853" s="79"/>
      <c r="D4853" s="79"/>
      <c r="E4853" s="79"/>
      <c r="F4853" s="79"/>
      <c r="G4853" s="79"/>
      <c r="H4853" s="79"/>
      <c r="I4853" s="80"/>
    </row>
    <row r="4854" spans="1:9">
      <c r="A4854" s="78"/>
      <c r="B4854" s="79"/>
      <c r="C4854" s="79"/>
      <c r="D4854" s="79"/>
      <c r="E4854" s="79"/>
      <c r="F4854" s="79"/>
      <c r="G4854" s="79"/>
      <c r="H4854" s="79"/>
      <c r="I4854" s="80"/>
    </row>
    <row r="4855" spans="1:9">
      <c r="A4855" s="78"/>
      <c r="B4855" s="79"/>
      <c r="C4855" s="79"/>
      <c r="D4855" s="79"/>
      <c r="E4855" s="79"/>
      <c r="F4855" s="79"/>
      <c r="G4855" s="79"/>
      <c r="H4855" s="79"/>
      <c r="I4855" s="80"/>
    </row>
    <row r="4856" spans="1:9">
      <c r="A4856" s="78"/>
      <c r="B4856" s="79"/>
      <c r="C4856" s="79"/>
      <c r="D4856" s="79"/>
      <c r="E4856" s="79"/>
      <c r="F4856" s="79"/>
      <c r="G4856" s="79"/>
      <c r="H4856" s="79"/>
      <c r="I4856" s="80"/>
    </row>
    <row r="4857" spans="1:9">
      <c r="A4857" s="78"/>
      <c r="B4857" s="79"/>
      <c r="C4857" s="79"/>
      <c r="D4857" s="79"/>
      <c r="E4857" s="79"/>
      <c r="F4857" s="79"/>
      <c r="G4857" s="79"/>
      <c r="H4857" s="79"/>
      <c r="I4857" s="80"/>
    </row>
    <row r="4858" spans="1:9">
      <c r="A4858" s="78"/>
      <c r="B4858" s="79"/>
      <c r="C4858" s="79"/>
      <c r="D4858" s="79"/>
      <c r="E4858" s="79"/>
      <c r="F4858" s="79"/>
      <c r="G4858" s="79"/>
      <c r="H4858" s="79"/>
      <c r="I4858" s="80"/>
    </row>
    <row r="4859" spans="1:9">
      <c r="A4859" s="78"/>
      <c r="B4859" s="79"/>
      <c r="C4859" s="79"/>
      <c r="D4859" s="79"/>
      <c r="E4859" s="79"/>
      <c r="F4859" s="79"/>
      <c r="G4859" s="79"/>
      <c r="H4859" s="79"/>
      <c r="I4859" s="80"/>
    </row>
    <row r="4860" spans="1:9">
      <c r="A4860" s="78"/>
      <c r="B4860" s="79"/>
      <c r="C4860" s="79"/>
      <c r="D4860" s="79"/>
      <c r="E4860" s="79"/>
      <c r="F4860" s="79"/>
      <c r="G4860" s="79"/>
      <c r="H4860" s="79"/>
      <c r="I4860" s="80"/>
    </row>
    <row r="4861" spans="1:9">
      <c r="A4861" s="78"/>
      <c r="B4861" s="79"/>
      <c r="C4861" s="79"/>
      <c r="D4861" s="79"/>
      <c r="E4861" s="79"/>
      <c r="F4861" s="79"/>
      <c r="G4861" s="79"/>
      <c r="H4861" s="79"/>
      <c r="I4861" s="80"/>
    </row>
    <row r="4862" spans="1:9">
      <c r="A4862" s="78"/>
      <c r="B4862" s="79"/>
      <c r="C4862" s="79"/>
      <c r="D4862" s="79"/>
      <c r="E4862" s="79"/>
      <c r="F4862" s="79"/>
      <c r="G4862" s="79"/>
      <c r="H4862" s="79"/>
      <c r="I4862" s="80"/>
    </row>
    <row r="4863" spans="1:9">
      <c r="A4863" s="78"/>
      <c r="B4863" s="79"/>
      <c r="C4863" s="79"/>
      <c r="D4863" s="79"/>
      <c r="E4863" s="79"/>
      <c r="F4863" s="79"/>
      <c r="G4863" s="79"/>
      <c r="H4863" s="79"/>
      <c r="I4863" s="80"/>
    </row>
    <row r="4864" spans="1:9">
      <c r="A4864" s="78"/>
      <c r="B4864" s="79"/>
      <c r="C4864" s="79"/>
      <c r="D4864" s="79"/>
      <c r="E4864" s="79"/>
      <c r="F4864" s="79"/>
      <c r="G4864" s="79"/>
      <c r="H4864" s="79"/>
      <c r="I4864" s="80"/>
    </row>
    <row r="4865" spans="1:9">
      <c r="A4865" s="78"/>
      <c r="B4865" s="79"/>
      <c r="C4865" s="79"/>
      <c r="D4865" s="79"/>
      <c r="E4865" s="79"/>
      <c r="F4865" s="79"/>
      <c r="G4865" s="79"/>
      <c r="H4865" s="79"/>
      <c r="I4865" s="80"/>
    </row>
    <row r="4866" spans="1:9">
      <c r="A4866" s="78"/>
      <c r="B4866" s="79"/>
      <c r="C4866" s="79"/>
      <c r="D4866" s="79"/>
      <c r="E4866" s="79"/>
      <c r="F4866" s="79"/>
      <c r="G4866" s="79"/>
      <c r="H4866" s="79"/>
      <c r="I4866" s="80"/>
    </row>
    <row r="4867" spans="1:9">
      <c r="A4867" s="78"/>
      <c r="B4867" s="79"/>
      <c r="C4867" s="79"/>
      <c r="D4867" s="79"/>
      <c r="E4867" s="79"/>
      <c r="F4867" s="79"/>
      <c r="G4867" s="79"/>
      <c r="H4867" s="79"/>
      <c r="I4867" s="80"/>
    </row>
    <row r="4868" spans="1:9">
      <c r="A4868" s="78"/>
      <c r="B4868" s="79"/>
      <c r="C4868" s="79"/>
      <c r="D4868" s="79"/>
      <c r="E4868" s="79"/>
      <c r="F4868" s="79"/>
      <c r="G4868" s="79"/>
      <c r="H4868" s="79"/>
      <c r="I4868" s="80"/>
    </row>
    <row r="4869" spans="1:9">
      <c r="A4869" s="78"/>
      <c r="B4869" s="79"/>
      <c r="C4869" s="79"/>
      <c r="D4869" s="79"/>
      <c r="E4869" s="79"/>
      <c r="F4869" s="79"/>
      <c r="G4869" s="79"/>
      <c r="H4869" s="79"/>
      <c r="I4869" s="80"/>
    </row>
    <row r="4870" spans="1:9">
      <c r="A4870" s="78"/>
      <c r="B4870" s="79"/>
      <c r="C4870" s="79"/>
      <c r="D4870" s="79"/>
      <c r="E4870" s="79"/>
      <c r="F4870" s="79"/>
      <c r="G4870" s="79"/>
      <c r="H4870" s="79"/>
      <c r="I4870" s="80"/>
    </row>
    <row r="4871" spans="1:9">
      <c r="A4871" s="78"/>
      <c r="B4871" s="79"/>
      <c r="C4871" s="79"/>
      <c r="D4871" s="79"/>
      <c r="E4871" s="79"/>
      <c r="F4871" s="79"/>
      <c r="G4871" s="79"/>
      <c r="H4871" s="79"/>
      <c r="I4871" s="80"/>
    </row>
    <row r="4872" spans="1:9">
      <c r="A4872" s="78"/>
      <c r="B4872" s="79"/>
      <c r="C4872" s="79"/>
      <c r="D4872" s="79"/>
      <c r="E4872" s="79"/>
      <c r="F4872" s="79"/>
      <c r="G4872" s="79"/>
      <c r="H4872" s="79"/>
      <c r="I4872" s="80"/>
    </row>
    <row r="4873" spans="1:9">
      <c r="A4873" s="78"/>
      <c r="B4873" s="79"/>
      <c r="C4873" s="79"/>
      <c r="D4873" s="79"/>
      <c r="E4873" s="79"/>
      <c r="F4873" s="79"/>
      <c r="G4873" s="79"/>
      <c r="H4873" s="79"/>
      <c r="I4873" s="80"/>
    </row>
    <row r="4874" spans="1:9">
      <c r="A4874" s="78"/>
      <c r="B4874" s="79"/>
      <c r="C4874" s="79"/>
      <c r="D4874" s="79"/>
      <c r="E4874" s="79"/>
      <c r="F4874" s="79"/>
      <c r="G4874" s="79"/>
      <c r="H4874" s="79"/>
      <c r="I4874" s="80"/>
    </row>
    <row r="4875" spans="1:9">
      <c r="A4875" s="78"/>
      <c r="B4875" s="79"/>
      <c r="C4875" s="79"/>
      <c r="D4875" s="79"/>
      <c r="E4875" s="79"/>
      <c r="F4875" s="79"/>
      <c r="G4875" s="79"/>
      <c r="H4875" s="79"/>
      <c r="I4875" s="80"/>
    </row>
    <row r="4876" spans="1:9">
      <c r="A4876" s="78"/>
      <c r="B4876" s="79"/>
      <c r="C4876" s="79"/>
      <c r="D4876" s="79"/>
      <c r="E4876" s="79"/>
      <c r="F4876" s="79"/>
      <c r="G4876" s="79"/>
      <c r="H4876" s="79"/>
      <c r="I4876" s="80"/>
    </row>
    <row r="4877" spans="1:9">
      <c r="A4877" s="78"/>
      <c r="B4877" s="79"/>
      <c r="C4877" s="79"/>
      <c r="D4877" s="79"/>
      <c r="E4877" s="79"/>
      <c r="F4877" s="79"/>
      <c r="G4877" s="79"/>
      <c r="H4877" s="79"/>
      <c r="I4877" s="80"/>
    </row>
    <row r="4878" spans="1:9">
      <c r="A4878" s="78"/>
      <c r="B4878" s="79"/>
      <c r="C4878" s="79"/>
      <c r="D4878" s="79"/>
      <c r="E4878" s="79"/>
      <c r="F4878" s="79"/>
      <c r="G4878" s="79"/>
      <c r="H4878" s="79"/>
      <c r="I4878" s="80"/>
    </row>
    <row r="4879" spans="1:9">
      <c r="A4879" s="78"/>
      <c r="B4879" s="79"/>
      <c r="C4879" s="79"/>
      <c r="D4879" s="79"/>
      <c r="E4879" s="79"/>
      <c r="F4879" s="79"/>
      <c r="G4879" s="79"/>
      <c r="H4879" s="79"/>
      <c r="I4879" s="80"/>
    </row>
    <row r="4880" spans="1:9">
      <c r="A4880" s="78"/>
      <c r="B4880" s="79"/>
      <c r="C4880" s="79"/>
      <c r="D4880" s="79"/>
      <c r="E4880" s="79"/>
      <c r="F4880" s="79"/>
      <c r="G4880" s="79"/>
      <c r="H4880" s="79"/>
      <c r="I4880" s="80"/>
    </row>
    <row r="4881" spans="1:9">
      <c r="A4881" s="78"/>
      <c r="B4881" s="79"/>
      <c r="C4881" s="79"/>
      <c r="D4881" s="79"/>
      <c r="E4881" s="79"/>
      <c r="F4881" s="79"/>
      <c r="G4881" s="79"/>
      <c r="H4881" s="79"/>
      <c r="I4881" s="80"/>
    </row>
    <row r="4882" spans="1:9">
      <c r="A4882" s="78"/>
      <c r="B4882" s="79"/>
      <c r="C4882" s="79"/>
      <c r="D4882" s="79"/>
      <c r="E4882" s="79"/>
      <c r="F4882" s="79"/>
      <c r="G4882" s="79"/>
      <c r="H4882" s="79"/>
      <c r="I4882" s="80"/>
    </row>
    <row r="4883" spans="1:9">
      <c r="A4883" s="78"/>
      <c r="B4883" s="79"/>
      <c r="C4883" s="79"/>
      <c r="D4883" s="79"/>
      <c r="E4883" s="79"/>
      <c r="F4883" s="79"/>
      <c r="G4883" s="79"/>
      <c r="H4883" s="79"/>
      <c r="I4883" s="80"/>
    </row>
    <row r="4884" spans="1:9">
      <c r="A4884" s="78"/>
      <c r="B4884" s="79"/>
      <c r="C4884" s="79"/>
      <c r="D4884" s="79"/>
      <c r="E4884" s="79"/>
      <c r="F4884" s="79"/>
      <c r="G4884" s="79"/>
      <c r="H4884" s="79"/>
      <c r="I4884" s="80"/>
    </row>
    <row r="4885" spans="1:9">
      <c r="A4885" s="78"/>
      <c r="B4885" s="79"/>
      <c r="C4885" s="79"/>
      <c r="D4885" s="79"/>
      <c r="E4885" s="79"/>
      <c r="F4885" s="79"/>
      <c r="G4885" s="79"/>
      <c r="H4885" s="79"/>
      <c r="I4885" s="80"/>
    </row>
    <row r="4886" spans="1:9">
      <c r="A4886" s="78"/>
      <c r="B4886" s="79"/>
      <c r="C4886" s="79"/>
      <c r="D4886" s="79"/>
      <c r="E4886" s="79"/>
      <c r="F4886" s="79"/>
      <c r="G4886" s="79"/>
      <c r="H4886" s="79"/>
      <c r="I4886" s="80"/>
    </row>
    <row r="4887" spans="1:9">
      <c r="A4887" s="78"/>
      <c r="B4887" s="79"/>
      <c r="C4887" s="79"/>
      <c r="D4887" s="79"/>
      <c r="E4887" s="79"/>
      <c r="F4887" s="79"/>
      <c r="G4887" s="79"/>
      <c r="H4887" s="79"/>
      <c r="I4887" s="80"/>
    </row>
    <row r="4888" spans="1:9">
      <c r="A4888" s="78"/>
      <c r="B4888" s="79"/>
      <c r="C4888" s="79"/>
      <c r="D4888" s="79"/>
      <c r="E4888" s="79"/>
      <c r="F4888" s="79"/>
      <c r="G4888" s="79"/>
      <c r="H4888" s="79"/>
      <c r="I4888" s="80"/>
    </row>
    <row r="4889" spans="1:9">
      <c r="A4889" s="78"/>
      <c r="B4889" s="79"/>
      <c r="C4889" s="79"/>
      <c r="D4889" s="79"/>
      <c r="E4889" s="79"/>
      <c r="F4889" s="79"/>
      <c r="G4889" s="79"/>
      <c r="H4889" s="79"/>
      <c r="I4889" s="80"/>
    </row>
    <row r="4890" spans="1:9">
      <c r="A4890" s="78"/>
      <c r="B4890" s="79"/>
      <c r="C4890" s="79"/>
      <c r="D4890" s="79"/>
      <c r="E4890" s="79"/>
      <c r="F4890" s="79"/>
      <c r="G4890" s="79"/>
      <c r="H4890" s="79"/>
      <c r="I4890" s="80"/>
    </row>
    <row r="4891" spans="1:9">
      <c r="A4891" s="78"/>
      <c r="B4891" s="79"/>
      <c r="C4891" s="79"/>
      <c r="D4891" s="79"/>
      <c r="E4891" s="79"/>
      <c r="F4891" s="79"/>
      <c r="G4891" s="79"/>
      <c r="H4891" s="79"/>
      <c r="I4891" s="80"/>
    </row>
    <row r="4892" spans="1:9">
      <c r="A4892" s="78"/>
      <c r="B4892" s="79"/>
      <c r="C4892" s="79"/>
      <c r="D4892" s="79"/>
      <c r="E4892" s="79"/>
      <c r="F4892" s="79"/>
      <c r="G4892" s="79"/>
      <c r="H4892" s="79"/>
      <c r="I4892" s="80"/>
    </row>
    <row r="4893" spans="1:9">
      <c r="A4893" s="78"/>
      <c r="B4893" s="79"/>
      <c r="C4893" s="79"/>
      <c r="D4893" s="79"/>
      <c r="E4893" s="79"/>
      <c r="F4893" s="79"/>
      <c r="G4893" s="79"/>
      <c r="H4893" s="79"/>
      <c r="I4893" s="80"/>
    </row>
    <row r="4894" spans="1:9">
      <c r="A4894" s="78"/>
      <c r="B4894" s="79"/>
      <c r="C4894" s="79"/>
      <c r="D4894" s="79"/>
      <c r="E4894" s="79"/>
      <c r="F4894" s="79"/>
      <c r="G4894" s="79"/>
      <c r="H4894" s="79"/>
      <c r="I4894" s="80"/>
    </row>
    <row r="4895" spans="1:9">
      <c r="A4895" s="78"/>
      <c r="B4895" s="79"/>
      <c r="C4895" s="79"/>
      <c r="D4895" s="79"/>
      <c r="E4895" s="79"/>
      <c r="F4895" s="79"/>
      <c r="G4895" s="79"/>
      <c r="H4895" s="79"/>
      <c r="I4895" s="80"/>
    </row>
    <row r="4896" spans="1:9">
      <c r="A4896" s="78"/>
      <c r="B4896" s="79"/>
      <c r="C4896" s="79"/>
      <c r="D4896" s="79"/>
      <c r="E4896" s="79"/>
      <c r="F4896" s="79"/>
      <c r="G4896" s="79"/>
      <c r="H4896" s="79"/>
      <c r="I4896" s="80"/>
    </row>
    <row r="4897" spans="1:9">
      <c r="A4897" s="78"/>
      <c r="B4897" s="79"/>
      <c r="C4897" s="79"/>
      <c r="D4897" s="79"/>
      <c r="E4897" s="79"/>
      <c r="F4897" s="79"/>
      <c r="G4897" s="79"/>
      <c r="H4897" s="79"/>
      <c r="I4897" s="80"/>
    </row>
    <row r="4898" spans="1:9">
      <c r="A4898" s="78"/>
      <c r="B4898" s="79"/>
      <c r="C4898" s="79"/>
      <c r="D4898" s="79"/>
      <c r="E4898" s="79"/>
      <c r="F4898" s="79"/>
      <c r="G4898" s="79"/>
      <c r="H4898" s="79"/>
      <c r="I4898" s="80"/>
    </row>
    <row r="4899" spans="1:9">
      <c r="A4899" s="78"/>
      <c r="B4899" s="79"/>
      <c r="C4899" s="79"/>
      <c r="D4899" s="79"/>
      <c r="E4899" s="79"/>
      <c r="F4899" s="79"/>
      <c r="G4899" s="79"/>
      <c r="H4899" s="79"/>
      <c r="I4899" s="80"/>
    </row>
    <row r="4900" spans="1:9">
      <c r="A4900" s="78"/>
      <c r="B4900" s="79"/>
      <c r="C4900" s="79"/>
      <c r="D4900" s="79"/>
      <c r="E4900" s="79"/>
      <c r="F4900" s="79"/>
      <c r="G4900" s="79"/>
      <c r="H4900" s="79"/>
      <c r="I4900" s="80"/>
    </row>
    <row r="4901" spans="1:9">
      <c r="A4901" s="78"/>
      <c r="B4901" s="79"/>
      <c r="C4901" s="79"/>
      <c r="D4901" s="79"/>
      <c r="E4901" s="79"/>
      <c r="F4901" s="79"/>
      <c r="G4901" s="79"/>
      <c r="H4901" s="79"/>
      <c r="I4901" s="80"/>
    </row>
    <row r="4902" spans="1:9">
      <c r="A4902" s="78"/>
      <c r="B4902" s="79"/>
      <c r="C4902" s="79"/>
      <c r="D4902" s="79"/>
      <c r="E4902" s="79"/>
      <c r="F4902" s="79"/>
      <c r="G4902" s="79"/>
      <c r="H4902" s="79"/>
      <c r="I4902" s="80"/>
    </row>
    <row r="4903" spans="1:9">
      <c r="A4903" s="78"/>
      <c r="B4903" s="79"/>
      <c r="C4903" s="79"/>
      <c r="D4903" s="79"/>
      <c r="E4903" s="79"/>
      <c r="F4903" s="79"/>
      <c r="G4903" s="79"/>
      <c r="H4903" s="79"/>
      <c r="I4903" s="80"/>
    </row>
    <row r="4904" spans="1:9">
      <c r="A4904" s="78"/>
      <c r="B4904" s="79"/>
      <c r="C4904" s="79"/>
      <c r="D4904" s="79"/>
      <c r="E4904" s="79"/>
      <c r="F4904" s="79"/>
      <c r="G4904" s="79"/>
      <c r="H4904" s="79"/>
      <c r="I4904" s="80"/>
    </row>
    <row r="4905" spans="1:9">
      <c r="A4905" s="78"/>
      <c r="B4905" s="79"/>
      <c r="C4905" s="79"/>
      <c r="D4905" s="79"/>
      <c r="E4905" s="79"/>
      <c r="F4905" s="79"/>
      <c r="G4905" s="79"/>
      <c r="H4905" s="79"/>
      <c r="I4905" s="80"/>
    </row>
    <row r="4906" spans="1:9">
      <c r="A4906" s="78"/>
      <c r="B4906" s="79"/>
      <c r="C4906" s="79"/>
      <c r="D4906" s="79"/>
      <c r="E4906" s="79"/>
      <c r="F4906" s="79"/>
      <c r="G4906" s="79"/>
      <c r="H4906" s="79"/>
      <c r="I4906" s="80"/>
    </row>
    <row r="4907" spans="1:9">
      <c r="A4907" s="78"/>
      <c r="B4907" s="79"/>
      <c r="C4907" s="79"/>
      <c r="D4907" s="79"/>
      <c r="E4907" s="79"/>
      <c r="F4907" s="79"/>
      <c r="G4907" s="79"/>
      <c r="H4907" s="79"/>
      <c r="I4907" s="80"/>
    </row>
    <row r="4908" spans="1:9">
      <c r="A4908" s="78"/>
      <c r="B4908" s="79"/>
      <c r="C4908" s="79"/>
      <c r="D4908" s="79"/>
      <c r="E4908" s="79"/>
      <c r="F4908" s="79"/>
      <c r="G4908" s="79"/>
      <c r="H4908" s="79"/>
      <c r="I4908" s="80"/>
    </row>
    <row r="4909" spans="1:9">
      <c r="A4909" s="78"/>
      <c r="B4909" s="79"/>
      <c r="C4909" s="79"/>
      <c r="D4909" s="79"/>
      <c r="E4909" s="79"/>
      <c r="F4909" s="79"/>
      <c r="G4909" s="79"/>
      <c r="H4909" s="79"/>
      <c r="I4909" s="80"/>
    </row>
    <row r="4910" spans="1:9">
      <c r="A4910" s="78"/>
      <c r="B4910" s="79"/>
      <c r="C4910" s="79"/>
      <c r="D4910" s="79"/>
      <c r="E4910" s="79"/>
      <c r="F4910" s="79"/>
      <c r="G4910" s="79"/>
      <c r="H4910" s="79"/>
      <c r="I4910" s="80"/>
    </row>
    <row r="4911" spans="1:9">
      <c r="A4911" s="78"/>
      <c r="B4911" s="79"/>
      <c r="C4911" s="79"/>
      <c r="D4911" s="79"/>
      <c r="E4911" s="79"/>
      <c r="F4911" s="79"/>
      <c r="G4911" s="79"/>
      <c r="H4911" s="79"/>
      <c r="I4911" s="80"/>
    </row>
    <row r="4912" spans="1:9">
      <c r="A4912" s="78"/>
      <c r="B4912" s="79"/>
      <c r="C4912" s="79"/>
      <c r="D4912" s="79"/>
      <c r="E4912" s="79"/>
      <c r="F4912" s="79"/>
      <c r="G4912" s="79"/>
      <c r="H4912" s="79"/>
      <c r="I4912" s="80"/>
    </row>
    <row r="4913" spans="1:9">
      <c r="A4913" s="78"/>
      <c r="B4913" s="79"/>
      <c r="C4913" s="79"/>
      <c r="D4913" s="79"/>
      <c r="E4913" s="79"/>
      <c r="F4913" s="79"/>
      <c r="G4913" s="79"/>
      <c r="H4913" s="79"/>
      <c r="I4913" s="80"/>
    </row>
    <row r="4914" spans="1:9">
      <c r="A4914" s="78"/>
      <c r="B4914" s="79"/>
      <c r="C4914" s="79"/>
      <c r="D4914" s="79"/>
      <c r="E4914" s="79"/>
      <c r="F4914" s="79"/>
      <c r="G4914" s="79"/>
      <c r="H4914" s="79"/>
      <c r="I4914" s="80"/>
    </row>
    <row r="4915" spans="1:9">
      <c r="A4915" s="78"/>
      <c r="B4915" s="79"/>
      <c r="C4915" s="79"/>
      <c r="D4915" s="79"/>
      <c r="E4915" s="79"/>
      <c r="F4915" s="79"/>
      <c r="G4915" s="79"/>
      <c r="H4915" s="79"/>
      <c r="I4915" s="80"/>
    </row>
    <row r="4916" spans="1:9">
      <c r="A4916" s="78"/>
      <c r="B4916" s="79"/>
      <c r="C4916" s="79"/>
      <c r="D4916" s="79"/>
      <c r="E4916" s="79"/>
      <c r="F4916" s="79"/>
      <c r="G4916" s="79"/>
      <c r="H4916" s="79"/>
      <c r="I4916" s="80"/>
    </row>
    <row r="4917" spans="1:9">
      <c r="A4917" s="78"/>
      <c r="B4917" s="79"/>
      <c r="C4917" s="79"/>
      <c r="D4917" s="79"/>
      <c r="E4917" s="79"/>
      <c r="F4917" s="79"/>
      <c r="G4917" s="79"/>
      <c r="H4917" s="79"/>
      <c r="I4917" s="80"/>
    </row>
    <row r="4918" spans="1:9">
      <c r="A4918" s="78"/>
      <c r="B4918" s="79"/>
      <c r="C4918" s="79"/>
      <c r="D4918" s="79"/>
      <c r="E4918" s="79"/>
      <c r="F4918" s="79"/>
      <c r="G4918" s="79"/>
      <c r="H4918" s="79"/>
      <c r="I4918" s="80"/>
    </row>
    <row r="4919" spans="1:9">
      <c r="A4919" s="78"/>
      <c r="B4919" s="79"/>
      <c r="C4919" s="79"/>
      <c r="D4919" s="79"/>
      <c r="E4919" s="79"/>
      <c r="F4919" s="79"/>
      <c r="G4919" s="79"/>
      <c r="H4919" s="79"/>
      <c r="I4919" s="80"/>
    </row>
    <row r="4920" spans="1:9">
      <c r="A4920" s="78"/>
      <c r="B4920" s="79"/>
      <c r="C4920" s="79"/>
      <c r="D4920" s="79"/>
      <c r="E4920" s="79"/>
      <c r="F4920" s="79"/>
      <c r="G4920" s="79"/>
      <c r="H4920" s="79"/>
      <c r="I4920" s="80"/>
    </row>
    <row r="4921" spans="1:9">
      <c r="A4921" s="78"/>
      <c r="B4921" s="79"/>
      <c r="C4921" s="79"/>
      <c r="D4921" s="79"/>
      <c r="E4921" s="79"/>
      <c r="F4921" s="79"/>
      <c r="G4921" s="79"/>
      <c r="H4921" s="79"/>
      <c r="I4921" s="80"/>
    </row>
    <row r="4922" spans="1:9">
      <c r="A4922" s="78"/>
      <c r="B4922" s="79"/>
      <c r="C4922" s="79"/>
      <c r="D4922" s="79"/>
      <c r="E4922" s="79"/>
      <c r="F4922" s="79"/>
      <c r="G4922" s="79"/>
      <c r="H4922" s="79"/>
      <c r="I4922" s="80"/>
    </row>
    <row r="4923" spans="1:9">
      <c r="A4923" s="78"/>
      <c r="B4923" s="79"/>
      <c r="C4923" s="79"/>
      <c r="D4923" s="79"/>
      <c r="E4923" s="79"/>
      <c r="F4923" s="79"/>
      <c r="G4923" s="79"/>
      <c r="H4923" s="79"/>
      <c r="I4923" s="80"/>
    </row>
    <row r="4924" spans="1:9">
      <c r="A4924" s="78"/>
      <c r="B4924" s="79"/>
      <c r="C4924" s="79"/>
      <c r="D4924" s="79"/>
      <c r="E4924" s="79"/>
      <c r="F4924" s="79"/>
      <c r="G4924" s="79"/>
      <c r="H4924" s="79"/>
      <c r="I4924" s="80"/>
    </row>
    <row r="4925" spans="1:9">
      <c r="A4925" s="78"/>
      <c r="B4925" s="79"/>
      <c r="C4925" s="79"/>
      <c r="D4925" s="79"/>
      <c r="E4925" s="79"/>
      <c r="F4925" s="79"/>
      <c r="G4925" s="79"/>
      <c r="H4925" s="79"/>
      <c r="I4925" s="80"/>
    </row>
    <row r="4926" spans="1:9">
      <c r="A4926" s="78"/>
      <c r="B4926" s="79"/>
      <c r="C4926" s="79"/>
      <c r="D4926" s="79"/>
      <c r="E4926" s="79"/>
      <c r="F4926" s="79"/>
      <c r="G4926" s="79"/>
      <c r="H4926" s="79"/>
      <c r="I4926" s="80"/>
    </row>
    <row r="4927" spans="1:9">
      <c r="A4927" s="78"/>
      <c r="B4927" s="79"/>
      <c r="C4927" s="79"/>
      <c r="D4927" s="79"/>
      <c r="E4927" s="79"/>
      <c r="F4927" s="79"/>
      <c r="G4927" s="79"/>
      <c r="H4927" s="79"/>
      <c r="I4927" s="80"/>
    </row>
    <row r="4928" spans="1:9">
      <c r="A4928" s="78"/>
      <c r="B4928" s="79"/>
      <c r="C4928" s="79"/>
      <c r="D4928" s="79"/>
      <c r="E4928" s="79"/>
      <c r="F4928" s="79"/>
      <c r="G4928" s="79"/>
      <c r="H4928" s="79"/>
      <c r="I4928" s="80"/>
    </row>
    <row r="4929" spans="1:9">
      <c r="A4929" s="78"/>
      <c r="B4929" s="79"/>
      <c r="C4929" s="79"/>
      <c r="D4929" s="79"/>
      <c r="E4929" s="79"/>
      <c r="F4929" s="79"/>
      <c r="G4929" s="79"/>
      <c r="H4929" s="79"/>
      <c r="I4929" s="80"/>
    </row>
    <row r="4930" spans="1:9">
      <c r="A4930" s="78"/>
      <c r="B4930" s="79"/>
      <c r="C4930" s="79"/>
      <c r="D4930" s="79"/>
      <c r="E4930" s="79"/>
      <c r="F4930" s="79"/>
      <c r="G4930" s="79"/>
      <c r="H4930" s="79"/>
      <c r="I4930" s="80"/>
    </row>
    <row r="4931" spans="1:9">
      <c r="A4931" s="78"/>
      <c r="B4931" s="79"/>
      <c r="C4931" s="79"/>
      <c r="D4931" s="79"/>
      <c r="E4931" s="79"/>
      <c r="F4931" s="79"/>
      <c r="G4931" s="79"/>
      <c r="H4931" s="79"/>
      <c r="I4931" s="80"/>
    </row>
    <row r="4932" spans="1:9">
      <c r="A4932" s="78"/>
      <c r="B4932" s="79"/>
      <c r="C4932" s="79"/>
      <c r="D4932" s="79"/>
      <c r="E4932" s="79"/>
      <c r="F4932" s="79"/>
      <c r="G4932" s="79"/>
      <c r="H4932" s="79"/>
      <c r="I4932" s="80"/>
    </row>
    <row r="4933" spans="1:9">
      <c r="A4933" s="78"/>
      <c r="B4933" s="79"/>
      <c r="C4933" s="79"/>
      <c r="D4933" s="79"/>
      <c r="E4933" s="79"/>
      <c r="F4933" s="79"/>
      <c r="G4933" s="79"/>
      <c r="H4933" s="79"/>
      <c r="I4933" s="80"/>
    </row>
    <row r="4934" spans="1:9">
      <c r="A4934" s="78"/>
      <c r="B4934" s="79"/>
      <c r="C4934" s="79"/>
      <c r="D4934" s="79"/>
      <c r="E4934" s="79"/>
      <c r="F4934" s="79"/>
      <c r="G4934" s="79"/>
      <c r="H4934" s="79"/>
      <c r="I4934" s="80"/>
    </row>
    <row r="4935" spans="1:9">
      <c r="A4935" s="78"/>
      <c r="B4935" s="79"/>
      <c r="C4935" s="79"/>
      <c r="D4935" s="79"/>
      <c r="E4935" s="79"/>
      <c r="F4935" s="79"/>
      <c r="G4935" s="79"/>
      <c r="H4935" s="79"/>
      <c r="I4935" s="80"/>
    </row>
    <row r="4936" spans="1:9">
      <c r="A4936" s="78"/>
      <c r="B4936" s="79"/>
      <c r="C4936" s="79"/>
      <c r="D4936" s="79"/>
      <c r="E4936" s="79"/>
      <c r="F4936" s="79"/>
      <c r="G4936" s="79"/>
      <c r="H4936" s="79"/>
      <c r="I4936" s="80"/>
    </row>
    <row r="4937" spans="1:9">
      <c r="A4937" s="78"/>
      <c r="B4937" s="79"/>
      <c r="C4937" s="79"/>
      <c r="D4937" s="79"/>
      <c r="E4937" s="79"/>
      <c r="F4937" s="79"/>
      <c r="G4937" s="79"/>
      <c r="H4937" s="79"/>
      <c r="I4937" s="80"/>
    </row>
    <row r="4938" spans="1:9">
      <c r="A4938" s="78"/>
      <c r="B4938" s="79"/>
      <c r="C4938" s="79"/>
      <c r="D4938" s="79"/>
      <c r="E4938" s="79"/>
      <c r="F4938" s="79"/>
      <c r="G4938" s="79"/>
      <c r="H4938" s="79"/>
      <c r="I4938" s="80"/>
    </row>
    <row r="4939" spans="1:9">
      <c r="A4939" s="78"/>
      <c r="B4939" s="79"/>
      <c r="C4939" s="79"/>
      <c r="D4939" s="79"/>
      <c r="E4939" s="79"/>
      <c r="F4939" s="79"/>
      <c r="G4939" s="79"/>
      <c r="H4939" s="79"/>
      <c r="I4939" s="80"/>
    </row>
    <row r="4940" spans="1:9">
      <c r="A4940" s="78"/>
      <c r="B4940" s="79"/>
      <c r="C4940" s="79"/>
      <c r="D4940" s="79"/>
      <c r="E4940" s="79"/>
      <c r="F4940" s="79"/>
      <c r="G4940" s="79"/>
      <c r="H4940" s="79"/>
      <c r="I4940" s="80"/>
    </row>
    <row r="4941" spans="1:9">
      <c r="A4941" s="78"/>
      <c r="B4941" s="79"/>
      <c r="C4941" s="79"/>
      <c r="D4941" s="79"/>
      <c r="E4941" s="79"/>
      <c r="F4941" s="79"/>
      <c r="G4941" s="79"/>
      <c r="H4941" s="79"/>
      <c r="I4941" s="80"/>
    </row>
    <row r="4942" spans="1:9">
      <c r="A4942" s="78"/>
      <c r="B4942" s="79"/>
      <c r="C4942" s="79"/>
      <c r="D4942" s="79"/>
      <c r="E4942" s="79"/>
      <c r="F4942" s="79"/>
      <c r="G4942" s="79"/>
      <c r="H4942" s="79"/>
      <c r="I4942" s="80"/>
    </row>
    <row r="4943" spans="1:9">
      <c r="A4943" s="78"/>
      <c r="B4943" s="79"/>
      <c r="C4943" s="79"/>
      <c r="D4943" s="79"/>
      <c r="E4943" s="79"/>
      <c r="F4943" s="79"/>
      <c r="G4943" s="79"/>
      <c r="H4943" s="79"/>
      <c r="I4943" s="80"/>
    </row>
    <row r="4944" spans="1:9">
      <c r="A4944" s="78"/>
      <c r="B4944" s="79"/>
      <c r="C4944" s="79"/>
      <c r="D4944" s="79"/>
      <c r="E4944" s="79"/>
      <c r="F4944" s="79"/>
      <c r="G4944" s="79"/>
      <c r="H4944" s="79"/>
      <c r="I4944" s="80"/>
    </row>
    <row r="4945" spans="1:9">
      <c r="A4945" s="78"/>
      <c r="B4945" s="79"/>
      <c r="C4945" s="79"/>
      <c r="D4945" s="79"/>
      <c r="E4945" s="79"/>
      <c r="F4945" s="79"/>
      <c r="G4945" s="79"/>
      <c r="H4945" s="79"/>
      <c r="I4945" s="80"/>
    </row>
    <row r="4946" spans="1:9">
      <c r="A4946" s="78"/>
      <c r="B4946" s="79"/>
      <c r="C4946" s="79"/>
      <c r="D4946" s="79"/>
      <c r="E4946" s="79"/>
      <c r="F4946" s="79"/>
      <c r="G4946" s="79"/>
      <c r="H4946" s="79"/>
      <c r="I4946" s="80"/>
    </row>
    <row r="4947" spans="1:9">
      <c r="A4947" s="78"/>
      <c r="B4947" s="79"/>
      <c r="C4947" s="79"/>
      <c r="D4947" s="79"/>
      <c r="E4947" s="79"/>
      <c r="F4947" s="79"/>
      <c r="G4947" s="79"/>
      <c r="H4947" s="79"/>
      <c r="I4947" s="80"/>
    </row>
    <row r="4948" spans="1:9">
      <c r="A4948" s="78"/>
      <c r="B4948" s="79"/>
      <c r="C4948" s="79"/>
      <c r="D4948" s="79"/>
      <c r="E4948" s="79"/>
      <c r="F4948" s="79"/>
      <c r="G4948" s="79"/>
      <c r="H4948" s="79"/>
      <c r="I4948" s="80"/>
    </row>
    <row r="4949" spans="1:9">
      <c r="A4949" s="78"/>
      <c r="B4949" s="79"/>
      <c r="C4949" s="79"/>
      <c r="D4949" s="79"/>
      <c r="E4949" s="79"/>
      <c r="F4949" s="79"/>
      <c r="G4949" s="79"/>
      <c r="H4949" s="79"/>
      <c r="I4949" s="80"/>
    </row>
    <row r="4950" spans="1:9">
      <c r="A4950" s="78"/>
      <c r="B4950" s="79"/>
      <c r="C4950" s="79"/>
      <c r="D4950" s="79"/>
      <c r="E4950" s="79"/>
      <c r="F4950" s="79"/>
      <c r="G4950" s="79"/>
      <c r="H4950" s="79"/>
      <c r="I4950" s="80"/>
    </row>
    <row r="4951" spans="1:9">
      <c r="A4951" s="78"/>
      <c r="B4951" s="79"/>
      <c r="C4951" s="79"/>
      <c r="D4951" s="79"/>
      <c r="E4951" s="79"/>
      <c r="F4951" s="79"/>
      <c r="G4951" s="79"/>
      <c r="H4951" s="79"/>
      <c r="I4951" s="80"/>
    </row>
    <row r="4952" spans="1:9">
      <c r="A4952" s="78"/>
      <c r="B4952" s="79"/>
      <c r="C4952" s="79"/>
      <c r="D4952" s="79"/>
      <c r="E4952" s="79"/>
      <c r="F4952" s="79"/>
      <c r="G4952" s="79"/>
      <c r="H4952" s="79"/>
      <c r="I4952" s="80"/>
    </row>
    <row r="4953" spans="1:9">
      <c r="A4953" s="78"/>
      <c r="B4953" s="79"/>
      <c r="C4953" s="79"/>
      <c r="D4953" s="79"/>
      <c r="E4953" s="79"/>
      <c r="F4953" s="79"/>
      <c r="G4953" s="79"/>
      <c r="H4953" s="79"/>
      <c r="I4953" s="80"/>
    </row>
    <row r="4954" spans="1:9">
      <c r="A4954" s="78"/>
      <c r="B4954" s="79"/>
      <c r="C4954" s="79"/>
      <c r="D4954" s="79"/>
      <c r="E4954" s="79"/>
      <c r="F4954" s="79"/>
      <c r="G4954" s="79"/>
      <c r="H4954" s="79"/>
      <c r="I4954" s="80"/>
    </row>
    <row r="4955" spans="1:9">
      <c r="A4955" s="78"/>
      <c r="B4955" s="79"/>
      <c r="C4955" s="79"/>
      <c r="D4955" s="79"/>
      <c r="E4955" s="79"/>
      <c r="F4955" s="79"/>
      <c r="G4955" s="79"/>
      <c r="H4955" s="79"/>
      <c r="I4955" s="80"/>
    </row>
    <row r="4956" spans="1:9">
      <c r="A4956" s="78"/>
      <c r="B4956" s="79"/>
      <c r="C4956" s="79"/>
      <c r="D4956" s="79"/>
      <c r="E4956" s="79"/>
      <c r="F4956" s="79"/>
      <c r="G4956" s="79"/>
      <c r="H4956" s="79"/>
      <c r="I4956" s="80"/>
    </row>
    <row r="4957" spans="1:9">
      <c r="A4957" s="78"/>
      <c r="B4957" s="79"/>
      <c r="C4957" s="79"/>
      <c r="D4957" s="79"/>
      <c r="E4957" s="79"/>
      <c r="F4957" s="79"/>
      <c r="G4957" s="79"/>
      <c r="H4957" s="79"/>
      <c r="I4957" s="80"/>
    </row>
    <row r="4958" spans="1:9">
      <c r="A4958" s="78"/>
      <c r="B4958" s="79"/>
      <c r="C4958" s="79"/>
      <c r="D4958" s="79"/>
      <c r="E4958" s="79"/>
      <c r="F4958" s="79"/>
      <c r="G4958" s="79"/>
      <c r="H4958" s="79"/>
      <c r="I4958" s="80"/>
    </row>
    <row r="4959" spans="1:9">
      <c r="A4959" s="78"/>
      <c r="B4959" s="79"/>
      <c r="C4959" s="79"/>
      <c r="D4959" s="79"/>
      <c r="E4959" s="79"/>
      <c r="F4959" s="79"/>
      <c r="G4959" s="79"/>
      <c r="H4959" s="79"/>
      <c r="I4959" s="80"/>
    </row>
    <row r="4960" spans="1:9">
      <c r="A4960" s="78"/>
      <c r="B4960" s="79"/>
      <c r="C4960" s="79"/>
      <c r="D4960" s="79"/>
      <c r="E4960" s="79"/>
      <c r="F4960" s="79"/>
      <c r="G4960" s="79"/>
      <c r="H4960" s="79"/>
      <c r="I4960" s="80"/>
    </row>
    <row r="4961" spans="1:9">
      <c r="A4961" s="78"/>
      <c r="B4961" s="79"/>
      <c r="C4961" s="79"/>
      <c r="D4961" s="79"/>
      <c r="E4961" s="79"/>
      <c r="F4961" s="79"/>
      <c r="G4961" s="79"/>
      <c r="H4961" s="79"/>
      <c r="I4961" s="80"/>
    </row>
    <row r="4962" spans="1:9">
      <c r="A4962" s="78"/>
      <c r="B4962" s="79"/>
      <c r="C4962" s="79"/>
      <c r="D4962" s="79"/>
      <c r="E4962" s="79"/>
      <c r="F4962" s="79"/>
      <c r="G4962" s="79"/>
      <c r="H4962" s="79"/>
      <c r="I4962" s="80"/>
    </row>
    <row r="4963" spans="1:9">
      <c r="A4963" s="78"/>
      <c r="B4963" s="79"/>
      <c r="C4963" s="79"/>
      <c r="D4963" s="79"/>
      <c r="E4963" s="79"/>
      <c r="F4963" s="79"/>
      <c r="G4963" s="79"/>
      <c r="H4963" s="79"/>
      <c r="I4963" s="80"/>
    </row>
    <row r="4964" spans="1:9">
      <c r="A4964" s="78"/>
      <c r="B4964" s="79"/>
      <c r="C4964" s="79"/>
      <c r="D4964" s="79"/>
      <c r="E4964" s="79"/>
      <c r="F4964" s="79"/>
      <c r="G4964" s="79"/>
      <c r="H4964" s="79"/>
      <c r="I4964" s="80"/>
    </row>
    <row r="4965" spans="1:9">
      <c r="A4965" s="78"/>
      <c r="B4965" s="79"/>
      <c r="C4965" s="79"/>
      <c r="D4965" s="79"/>
      <c r="E4965" s="79"/>
      <c r="F4965" s="79"/>
      <c r="G4965" s="79"/>
      <c r="H4965" s="79"/>
      <c r="I4965" s="80"/>
    </row>
    <row r="4966" spans="1:9">
      <c r="A4966" s="78"/>
      <c r="B4966" s="79"/>
      <c r="C4966" s="79"/>
      <c r="D4966" s="79"/>
      <c r="E4966" s="79"/>
      <c r="F4966" s="79"/>
      <c r="G4966" s="79"/>
      <c r="H4966" s="79"/>
      <c r="I4966" s="80"/>
    </row>
    <row r="4967" spans="1:9">
      <c r="A4967" s="78"/>
      <c r="B4967" s="79"/>
      <c r="C4967" s="79"/>
      <c r="D4967" s="79"/>
      <c r="E4967" s="79"/>
      <c r="F4967" s="79"/>
      <c r="G4967" s="79"/>
      <c r="H4967" s="79"/>
      <c r="I4967" s="80"/>
    </row>
    <row r="4968" spans="1:9">
      <c r="A4968" s="78"/>
      <c r="B4968" s="79"/>
      <c r="C4968" s="79"/>
      <c r="D4968" s="79"/>
      <c r="E4968" s="79"/>
      <c r="F4968" s="79"/>
      <c r="G4968" s="79"/>
      <c r="H4968" s="79"/>
      <c r="I4968" s="80"/>
    </row>
    <row r="4969" spans="1:9">
      <c r="A4969" s="78"/>
      <c r="B4969" s="79"/>
      <c r="C4969" s="79"/>
      <c r="D4969" s="79"/>
      <c r="E4969" s="79"/>
      <c r="F4969" s="79"/>
      <c r="G4969" s="79"/>
      <c r="H4969" s="79"/>
      <c r="I4969" s="80"/>
    </row>
    <row r="4970" spans="1:9">
      <c r="A4970" s="78"/>
      <c r="B4970" s="79"/>
      <c r="C4970" s="79"/>
      <c r="D4970" s="79"/>
      <c r="E4970" s="79"/>
      <c r="F4970" s="79"/>
      <c r="G4970" s="79"/>
      <c r="H4970" s="79"/>
      <c r="I4970" s="80"/>
    </row>
    <row r="4971" spans="1:9">
      <c r="A4971" s="78"/>
      <c r="B4971" s="79"/>
      <c r="C4971" s="79"/>
      <c r="D4971" s="79"/>
      <c r="E4971" s="79"/>
      <c r="F4971" s="79"/>
      <c r="G4971" s="79"/>
      <c r="H4971" s="79"/>
      <c r="I4971" s="80"/>
    </row>
    <row r="4972" spans="1:9">
      <c r="A4972" s="78"/>
      <c r="B4972" s="79"/>
      <c r="C4972" s="79"/>
      <c r="D4972" s="79"/>
      <c r="E4972" s="79"/>
      <c r="F4972" s="79"/>
      <c r="G4972" s="79"/>
      <c r="H4972" s="79"/>
      <c r="I4972" s="80"/>
    </row>
    <row r="4973" spans="1:9">
      <c r="A4973" s="78"/>
      <c r="B4973" s="79"/>
      <c r="C4973" s="79"/>
      <c r="D4973" s="79"/>
      <c r="E4973" s="79"/>
      <c r="F4973" s="79"/>
      <c r="G4973" s="79"/>
      <c r="H4973" s="79"/>
      <c r="I4973" s="80"/>
    </row>
    <row r="4974" spans="1:9">
      <c r="A4974" s="78"/>
      <c r="B4974" s="79"/>
      <c r="C4974" s="79"/>
      <c r="D4974" s="79"/>
      <c r="E4974" s="79"/>
      <c r="F4974" s="79"/>
      <c r="G4974" s="79"/>
      <c r="H4974" s="79"/>
      <c r="I4974" s="80"/>
    </row>
    <row r="4975" spans="1:9">
      <c r="A4975" s="78"/>
      <c r="B4975" s="79"/>
      <c r="C4975" s="79"/>
      <c r="D4975" s="79"/>
      <c r="E4975" s="79"/>
      <c r="F4975" s="79"/>
      <c r="G4975" s="79"/>
      <c r="H4975" s="79"/>
      <c r="I4975" s="80"/>
    </row>
    <row r="4976" spans="1:9">
      <c r="A4976" s="78"/>
      <c r="B4976" s="79"/>
      <c r="C4976" s="79"/>
      <c r="D4976" s="79"/>
      <c r="E4976" s="79"/>
      <c r="F4976" s="79"/>
      <c r="G4976" s="79"/>
      <c r="H4976" s="79"/>
      <c r="I4976" s="80"/>
    </row>
    <row r="4977" spans="1:9">
      <c r="A4977" s="78"/>
      <c r="B4977" s="79"/>
      <c r="C4977" s="79"/>
      <c r="D4977" s="79"/>
      <c r="E4977" s="79"/>
      <c r="F4977" s="79"/>
      <c r="G4977" s="79"/>
      <c r="H4977" s="79"/>
      <c r="I4977" s="80"/>
    </row>
    <row r="4978" spans="1:9">
      <c r="A4978" s="78"/>
      <c r="B4978" s="79"/>
      <c r="C4978" s="79"/>
      <c r="D4978" s="79"/>
      <c r="E4978" s="79"/>
      <c r="F4978" s="79"/>
      <c r="G4978" s="79"/>
      <c r="H4978" s="79"/>
      <c r="I4978" s="80"/>
    </row>
    <row r="4979" spans="1:9">
      <c r="A4979" s="78"/>
      <c r="B4979" s="79"/>
      <c r="C4979" s="79"/>
      <c r="D4979" s="79"/>
      <c r="E4979" s="79"/>
      <c r="F4979" s="79"/>
      <c r="G4979" s="79"/>
      <c r="H4979" s="79"/>
      <c r="I4979" s="80"/>
    </row>
    <row r="4980" spans="1:9">
      <c r="A4980" s="78"/>
      <c r="B4980" s="79"/>
      <c r="C4980" s="79"/>
      <c r="D4980" s="79"/>
      <c r="E4980" s="79"/>
      <c r="F4980" s="79"/>
      <c r="G4980" s="79"/>
      <c r="H4980" s="79"/>
      <c r="I4980" s="80"/>
    </row>
    <row r="4981" spans="1:9">
      <c r="A4981" s="78"/>
      <c r="B4981" s="79"/>
      <c r="C4981" s="79"/>
      <c r="D4981" s="79"/>
      <c r="E4981" s="79"/>
      <c r="F4981" s="79"/>
      <c r="G4981" s="79"/>
      <c r="H4981" s="79"/>
      <c r="I4981" s="80"/>
    </row>
    <row r="4982" spans="1:9">
      <c r="A4982" s="78"/>
      <c r="B4982" s="79"/>
      <c r="C4982" s="79"/>
      <c r="D4982" s="79"/>
      <c r="E4982" s="79"/>
      <c r="F4982" s="79"/>
      <c r="G4982" s="79"/>
      <c r="H4982" s="79"/>
      <c r="I4982" s="80"/>
    </row>
    <row r="4983" spans="1:9">
      <c r="A4983" s="78"/>
      <c r="B4983" s="79"/>
      <c r="C4983" s="79"/>
      <c r="D4983" s="79"/>
      <c r="E4983" s="79"/>
      <c r="F4983" s="79"/>
      <c r="G4983" s="79"/>
      <c r="H4983" s="79"/>
      <c r="I4983" s="80"/>
    </row>
    <row r="4984" spans="1:9">
      <c r="A4984" s="78"/>
      <c r="B4984" s="79"/>
      <c r="C4984" s="79"/>
      <c r="D4984" s="79"/>
      <c r="E4984" s="79"/>
      <c r="F4984" s="79"/>
      <c r="G4984" s="79"/>
      <c r="H4984" s="79"/>
      <c r="I4984" s="80"/>
    </row>
    <row r="4985" spans="1:9">
      <c r="A4985" s="78"/>
      <c r="B4985" s="79"/>
      <c r="C4985" s="79"/>
      <c r="D4985" s="79"/>
      <c r="E4985" s="79"/>
      <c r="F4985" s="79"/>
      <c r="G4985" s="79"/>
      <c r="H4985" s="79"/>
      <c r="I4985" s="80"/>
    </row>
    <row r="4986" spans="1:9">
      <c r="A4986" s="78"/>
      <c r="B4986" s="79"/>
      <c r="C4986" s="79"/>
      <c r="D4986" s="79"/>
      <c r="E4986" s="79"/>
      <c r="F4986" s="79"/>
      <c r="G4986" s="79"/>
      <c r="H4986" s="79"/>
      <c r="I4986" s="80"/>
    </row>
    <row r="4987" spans="1:9">
      <c r="A4987" s="78"/>
      <c r="B4987" s="79"/>
      <c r="C4987" s="79"/>
      <c r="D4987" s="79"/>
      <c r="E4987" s="79"/>
      <c r="F4987" s="79"/>
      <c r="G4987" s="79"/>
      <c r="H4987" s="79"/>
      <c r="I4987" s="80"/>
    </row>
    <row r="4988" spans="1:9">
      <c r="A4988" s="78"/>
      <c r="B4988" s="79"/>
      <c r="C4988" s="79"/>
      <c r="D4988" s="79"/>
      <c r="E4988" s="79"/>
      <c r="F4988" s="79"/>
      <c r="G4988" s="79"/>
      <c r="H4988" s="79"/>
      <c r="I4988" s="80"/>
    </row>
    <row r="4989" spans="1:9">
      <c r="A4989" s="78"/>
      <c r="B4989" s="79"/>
      <c r="C4989" s="79"/>
      <c r="D4989" s="79"/>
      <c r="E4989" s="79"/>
      <c r="F4989" s="79"/>
      <c r="G4989" s="79"/>
      <c r="H4989" s="79"/>
      <c r="I4989" s="80"/>
    </row>
    <row r="4990" spans="1:9">
      <c r="A4990" s="78"/>
      <c r="B4990" s="79"/>
      <c r="C4990" s="79"/>
      <c r="D4990" s="79"/>
      <c r="E4990" s="79"/>
      <c r="F4990" s="79"/>
      <c r="G4990" s="79"/>
      <c r="H4990" s="79"/>
      <c r="I4990" s="80"/>
    </row>
    <row r="4991" spans="1:9">
      <c r="A4991" s="78"/>
      <c r="B4991" s="79"/>
      <c r="C4991" s="79"/>
      <c r="D4991" s="79"/>
      <c r="E4991" s="79"/>
      <c r="F4991" s="79"/>
      <c r="G4991" s="79"/>
      <c r="H4991" s="79"/>
      <c r="I4991" s="80"/>
    </row>
    <row r="4992" spans="1:9">
      <c r="A4992" s="78"/>
      <c r="B4992" s="79"/>
      <c r="C4992" s="79"/>
      <c r="D4992" s="79"/>
      <c r="E4992" s="79"/>
      <c r="F4992" s="79"/>
      <c r="G4992" s="79"/>
      <c r="H4992" s="79"/>
      <c r="I4992" s="80"/>
    </row>
    <row r="4993" spans="1:9">
      <c r="A4993" s="78"/>
      <c r="B4993" s="79"/>
      <c r="C4993" s="79"/>
      <c r="D4993" s="79"/>
      <c r="E4993" s="79"/>
      <c r="F4993" s="79"/>
      <c r="G4993" s="79"/>
      <c r="H4993" s="79"/>
      <c r="I4993" s="80"/>
    </row>
    <row r="4994" spans="1:9">
      <c r="A4994" s="78"/>
      <c r="B4994" s="79"/>
      <c r="C4994" s="79"/>
      <c r="D4994" s="79"/>
      <c r="E4994" s="79"/>
      <c r="F4994" s="79"/>
      <c r="G4994" s="79"/>
      <c r="H4994" s="79"/>
      <c r="I4994" s="80"/>
    </row>
    <row r="4995" spans="1:9">
      <c r="A4995" s="78"/>
      <c r="B4995" s="79"/>
      <c r="C4995" s="79"/>
      <c r="D4995" s="79"/>
      <c r="E4995" s="79"/>
      <c r="F4995" s="79"/>
      <c r="G4995" s="79"/>
      <c r="H4995" s="79"/>
      <c r="I4995" s="80"/>
    </row>
    <row r="4996" spans="1:9">
      <c r="A4996" s="78"/>
      <c r="B4996" s="79"/>
      <c r="C4996" s="79"/>
      <c r="D4996" s="79"/>
      <c r="E4996" s="79"/>
      <c r="F4996" s="79"/>
      <c r="G4996" s="79"/>
      <c r="H4996" s="79"/>
      <c r="I4996" s="80"/>
    </row>
    <row r="4997" spans="1:9">
      <c r="A4997" s="78"/>
      <c r="B4997" s="79"/>
      <c r="C4997" s="79"/>
      <c r="D4997" s="79"/>
      <c r="E4997" s="79"/>
      <c r="F4997" s="79"/>
      <c r="G4997" s="79"/>
      <c r="H4997" s="79"/>
      <c r="I4997" s="80"/>
    </row>
    <row r="4998" spans="1:9">
      <c r="A4998" s="78"/>
      <c r="B4998" s="79"/>
      <c r="C4998" s="79"/>
      <c r="D4998" s="79"/>
      <c r="E4998" s="79"/>
      <c r="F4998" s="79"/>
      <c r="G4998" s="79"/>
      <c r="H4998" s="79"/>
      <c r="I4998" s="80"/>
    </row>
    <row r="4999" spans="1:9">
      <c r="A4999" s="78"/>
      <c r="B4999" s="79"/>
      <c r="C4999" s="79"/>
      <c r="D4999" s="79"/>
      <c r="E4999" s="79"/>
      <c r="F4999" s="79"/>
      <c r="G4999" s="79"/>
      <c r="H4999" s="79"/>
      <c r="I4999" s="80"/>
    </row>
    <row r="5000" spans="1:9">
      <c r="A5000" s="78"/>
      <c r="B5000" s="79"/>
      <c r="C5000" s="79"/>
      <c r="D5000" s="79"/>
      <c r="E5000" s="79"/>
      <c r="F5000" s="79"/>
      <c r="G5000" s="79"/>
      <c r="H5000" s="79"/>
      <c r="I5000" s="80"/>
    </row>
    <row r="5001" spans="1:9">
      <c r="A5001" s="78"/>
      <c r="B5001" s="79"/>
      <c r="C5001" s="79"/>
      <c r="D5001" s="79"/>
      <c r="E5001" s="79"/>
      <c r="F5001" s="79"/>
      <c r="G5001" s="79"/>
      <c r="H5001" s="79"/>
      <c r="I5001" s="80"/>
    </row>
    <row r="5002" spans="1:9">
      <c r="A5002" s="78"/>
      <c r="B5002" s="79"/>
      <c r="C5002" s="79"/>
      <c r="D5002" s="79"/>
      <c r="E5002" s="79"/>
      <c r="F5002" s="79"/>
      <c r="G5002" s="79"/>
      <c r="H5002" s="79"/>
      <c r="I5002" s="80"/>
    </row>
    <row r="5003" spans="1:9">
      <c r="A5003" s="78"/>
      <c r="B5003" s="79"/>
      <c r="C5003" s="79"/>
      <c r="D5003" s="79"/>
      <c r="E5003" s="79"/>
      <c r="F5003" s="79"/>
      <c r="G5003" s="79"/>
      <c r="H5003" s="79"/>
      <c r="I5003" s="80"/>
    </row>
    <row r="5004" spans="1:9">
      <c r="A5004" s="78"/>
      <c r="B5004" s="79"/>
      <c r="C5004" s="79"/>
      <c r="D5004" s="79"/>
      <c r="E5004" s="79"/>
      <c r="F5004" s="79"/>
      <c r="G5004" s="79"/>
      <c r="H5004" s="79"/>
      <c r="I5004" s="80"/>
    </row>
    <row r="5005" spans="1:9">
      <c r="A5005" s="78"/>
      <c r="B5005" s="79"/>
      <c r="C5005" s="79"/>
      <c r="D5005" s="79"/>
      <c r="E5005" s="79"/>
      <c r="F5005" s="79"/>
      <c r="G5005" s="79"/>
      <c r="H5005" s="79"/>
      <c r="I5005" s="80"/>
    </row>
    <row r="5006" spans="1:9">
      <c r="A5006" s="78"/>
      <c r="B5006" s="79"/>
      <c r="C5006" s="79"/>
      <c r="D5006" s="79"/>
      <c r="E5006" s="79"/>
      <c r="F5006" s="79"/>
      <c r="G5006" s="79"/>
      <c r="H5006" s="79"/>
      <c r="I5006" s="80"/>
    </row>
    <row r="5007" spans="1:9">
      <c r="A5007" s="78"/>
      <c r="B5007" s="79"/>
      <c r="C5007" s="79"/>
      <c r="D5007" s="79"/>
      <c r="E5007" s="79"/>
      <c r="F5007" s="79"/>
      <c r="G5007" s="79"/>
      <c r="H5007" s="79"/>
      <c r="I5007" s="80"/>
    </row>
    <row r="5008" spans="1:9">
      <c r="A5008" s="78"/>
      <c r="B5008" s="79"/>
      <c r="C5008" s="79"/>
      <c r="D5008" s="79"/>
      <c r="E5008" s="79"/>
      <c r="F5008" s="79"/>
      <c r="G5008" s="79"/>
      <c r="H5008" s="79"/>
      <c r="I5008" s="80"/>
    </row>
    <row r="5009" spans="1:9">
      <c r="A5009" s="78"/>
      <c r="B5009" s="79"/>
      <c r="C5009" s="79"/>
      <c r="D5009" s="79"/>
      <c r="E5009" s="79"/>
      <c r="F5009" s="79"/>
      <c r="G5009" s="79"/>
      <c r="H5009" s="79"/>
      <c r="I5009" s="80"/>
    </row>
    <row r="5010" spans="1:9">
      <c r="A5010" s="78"/>
      <c r="B5010" s="79"/>
      <c r="C5010" s="79"/>
      <c r="D5010" s="79"/>
      <c r="E5010" s="79"/>
      <c r="F5010" s="79"/>
      <c r="G5010" s="79"/>
      <c r="H5010" s="79"/>
      <c r="I5010" s="80"/>
    </row>
    <row r="5011" spans="1:9">
      <c r="A5011" s="78"/>
      <c r="B5011" s="79"/>
      <c r="C5011" s="79"/>
      <c r="D5011" s="79"/>
      <c r="E5011" s="79"/>
      <c r="F5011" s="79"/>
      <c r="G5011" s="79"/>
      <c r="H5011" s="79"/>
      <c r="I5011" s="80"/>
    </row>
    <row r="5012" spans="1:9">
      <c r="A5012" s="78"/>
      <c r="B5012" s="79"/>
      <c r="C5012" s="79"/>
      <c r="D5012" s="79"/>
      <c r="E5012" s="79"/>
      <c r="F5012" s="79"/>
      <c r="G5012" s="79"/>
      <c r="H5012" s="79"/>
      <c r="I5012" s="80"/>
    </row>
    <row r="5013" spans="1:9">
      <c r="A5013" s="78"/>
      <c r="B5013" s="79"/>
      <c r="C5013" s="79"/>
      <c r="D5013" s="79"/>
      <c r="E5013" s="79"/>
      <c r="F5013" s="79"/>
      <c r="G5013" s="79"/>
      <c r="H5013" s="79"/>
      <c r="I5013" s="80"/>
    </row>
    <row r="5014" spans="1:9">
      <c r="A5014" s="78"/>
      <c r="B5014" s="79"/>
      <c r="C5014" s="79"/>
      <c r="D5014" s="79"/>
      <c r="E5014" s="79"/>
      <c r="F5014" s="79"/>
      <c r="G5014" s="79"/>
      <c r="H5014" s="79"/>
      <c r="I5014" s="80"/>
    </row>
    <row r="5015" spans="1:9">
      <c r="A5015" s="78"/>
      <c r="B5015" s="79"/>
      <c r="C5015" s="79"/>
      <c r="D5015" s="79"/>
      <c r="E5015" s="79"/>
      <c r="F5015" s="79"/>
      <c r="G5015" s="79"/>
      <c r="H5015" s="79"/>
      <c r="I5015" s="80"/>
    </row>
    <row r="5016" spans="1:9">
      <c r="A5016" s="78"/>
      <c r="B5016" s="79"/>
      <c r="C5016" s="79"/>
      <c r="D5016" s="79"/>
      <c r="E5016" s="79"/>
      <c r="F5016" s="79"/>
      <c r="G5016" s="79"/>
      <c r="H5016" s="79"/>
      <c r="I5016" s="80"/>
    </row>
    <row r="5017" spans="1:9">
      <c r="A5017" s="78"/>
      <c r="B5017" s="79"/>
      <c r="C5017" s="79"/>
      <c r="D5017" s="79"/>
      <c r="E5017" s="79"/>
      <c r="F5017" s="79"/>
      <c r="G5017" s="79"/>
      <c r="H5017" s="79"/>
      <c r="I5017" s="80"/>
    </row>
    <row r="5018" spans="1:9">
      <c r="A5018" s="78"/>
      <c r="B5018" s="79"/>
      <c r="C5018" s="79"/>
      <c r="D5018" s="79"/>
      <c r="E5018" s="79"/>
      <c r="F5018" s="79"/>
      <c r="G5018" s="79"/>
      <c r="H5018" s="79"/>
      <c r="I5018" s="80"/>
    </row>
    <row r="5019" spans="1:9">
      <c r="A5019" s="78"/>
      <c r="B5019" s="79"/>
      <c r="C5019" s="79"/>
      <c r="D5019" s="79"/>
      <c r="E5019" s="79"/>
      <c r="F5019" s="79"/>
      <c r="G5019" s="79"/>
      <c r="H5019" s="79"/>
      <c r="I5019" s="80"/>
    </row>
    <row r="5020" spans="1:9">
      <c r="A5020" s="78"/>
      <c r="B5020" s="79"/>
      <c r="C5020" s="79"/>
      <c r="D5020" s="79"/>
      <c r="E5020" s="79"/>
      <c r="F5020" s="79"/>
      <c r="G5020" s="79"/>
      <c r="H5020" s="79"/>
      <c r="I5020" s="80"/>
    </row>
    <row r="5021" spans="1:9">
      <c r="A5021" s="78"/>
      <c r="B5021" s="79"/>
      <c r="C5021" s="79"/>
      <c r="D5021" s="79"/>
      <c r="E5021" s="79"/>
      <c r="F5021" s="79"/>
      <c r="G5021" s="79"/>
      <c r="H5021" s="79"/>
      <c r="I5021" s="80"/>
    </row>
    <row r="5022" spans="1:9">
      <c r="A5022" s="78"/>
      <c r="B5022" s="79"/>
      <c r="C5022" s="79"/>
      <c r="D5022" s="79"/>
      <c r="E5022" s="79"/>
      <c r="F5022" s="79"/>
      <c r="G5022" s="79"/>
      <c r="H5022" s="79"/>
      <c r="I5022" s="80"/>
    </row>
    <row r="5023" spans="1:9">
      <c r="A5023" s="78"/>
      <c r="B5023" s="79"/>
      <c r="C5023" s="79"/>
      <c r="D5023" s="79"/>
      <c r="E5023" s="79"/>
      <c r="F5023" s="79"/>
      <c r="G5023" s="79"/>
      <c r="H5023" s="79"/>
      <c r="I5023" s="80"/>
    </row>
    <row r="5024" spans="1:9">
      <c r="A5024" s="78"/>
      <c r="B5024" s="79"/>
      <c r="C5024" s="79"/>
      <c r="D5024" s="79"/>
      <c r="E5024" s="79"/>
      <c r="F5024" s="79"/>
      <c r="G5024" s="79"/>
      <c r="H5024" s="79"/>
      <c r="I5024" s="80"/>
    </row>
    <row r="5025" spans="1:9">
      <c r="A5025" s="78"/>
      <c r="B5025" s="79"/>
      <c r="C5025" s="79"/>
      <c r="D5025" s="79"/>
      <c r="E5025" s="79"/>
      <c r="F5025" s="79"/>
      <c r="G5025" s="79"/>
      <c r="H5025" s="79"/>
      <c r="I5025" s="80"/>
    </row>
    <row r="5026" spans="1:9">
      <c r="A5026" s="78"/>
      <c r="B5026" s="79"/>
      <c r="C5026" s="79"/>
      <c r="D5026" s="79"/>
      <c r="E5026" s="79"/>
      <c r="F5026" s="79"/>
      <c r="G5026" s="79"/>
      <c r="H5026" s="79"/>
      <c r="I5026" s="80"/>
    </row>
    <row r="5027" spans="1:9">
      <c r="A5027" s="78"/>
      <c r="B5027" s="79"/>
      <c r="C5027" s="79"/>
      <c r="D5027" s="79"/>
      <c r="E5027" s="79"/>
      <c r="F5027" s="79"/>
      <c r="G5027" s="79"/>
      <c r="H5027" s="79"/>
      <c r="I5027" s="80"/>
    </row>
    <row r="5028" spans="1:9">
      <c r="A5028" s="78"/>
      <c r="B5028" s="79"/>
      <c r="C5028" s="79"/>
      <c r="D5028" s="79"/>
      <c r="E5028" s="79"/>
      <c r="F5028" s="79"/>
      <c r="G5028" s="79"/>
      <c r="H5028" s="79"/>
      <c r="I5028" s="80"/>
    </row>
    <row r="5029" spans="1:9">
      <c r="A5029" s="78"/>
      <c r="B5029" s="79"/>
      <c r="C5029" s="79"/>
      <c r="D5029" s="79"/>
      <c r="E5029" s="79"/>
      <c r="F5029" s="79"/>
      <c r="G5029" s="79"/>
      <c r="H5029" s="79"/>
      <c r="I5029" s="80"/>
    </row>
    <row r="5030" spans="1:9">
      <c r="A5030" s="78"/>
      <c r="B5030" s="79"/>
      <c r="C5030" s="79"/>
      <c r="D5030" s="79"/>
      <c r="E5030" s="79"/>
      <c r="F5030" s="79"/>
      <c r="G5030" s="79"/>
      <c r="H5030" s="79"/>
      <c r="I5030" s="80"/>
    </row>
    <row r="5031" spans="1:9">
      <c r="A5031" s="78"/>
      <c r="B5031" s="79"/>
      <c r="C5031" s="79"/>
      <c r="D5031" s="79"/>
      <c r="E5031" s="79"/>
      <c r="F5031" s="79"/>
      <c r="G5031" s="79"/>
      <c r="H5031" s="79"/>
      <c r="I5031" s="80"/>
    </row>
    <row r="5032" spans="1:9">
      <c r="A5032" s="78"/>
      <c r="B5032" s="79"/>
      <c r="C5032" s="79"/>
      <c r="D5032" s="79"/>
      <c r="E5032" s="79"/>
      <c r="F5032" s="79"/>
      <c r="G5032" s="79"/>
      <c r="H5032" s="79"/>
      <c r="I5032" s="80"/>
    </row>
    <row r="5033" spans="1:9">
      <c r="A5033" s="78"/>
      <c r="B5033" s="79"/>
      <c r="C5033" s="79"/>
      <c r="D5033" s="79"/>
      <c r="E5033" s="79"/>
      <c r="F5033" s="79"/>
      <c r="G5033" s="79"/>
      <c r="H5033" s="79"/>
      <c r="I5033" s="80"/>
    </row>
    <row r="5034" spans="1:9">
      <c r="A5034" s="78"/>
      <c r="B5034" s="79"/>
      <c r="C5034" s="79"/>
      <c r="D5034" s="79"/>
      <c r="E5034" s="79"/>
      <c r="F5034" s="79"/>
      <c r="G5034" s="79"/>
      <c r="H5034" s="79"/>
      <c r="I5034" s="80"/>
    </row>
    <row r="5035" spans="1:9">
      <c r="A5035" s="78"/>
      <c r="B5035" s="79"/>
      <c r="C5035" s="79"/>
      <c r="D5035" s="79"/>
      <c r="E5035" s="79"/>
      <c r="F5035" s="79"/>
      <c r="G5035" s="79"/>
      <c r="H5035" s="79"/>
      <c r="I5035" s="80"/>
    </row>
    <row r="5036" spans="1:9">
      <c r="A5036" s="78"/>
      <c r="B5036" s="79"/>
      <c r="C5036" s="79"/>
      <c r="D5036" s="79"/>
      <c r="E5036" s="79"/>
      <c r="F5036" s="79"/>
      <c r="G5036" s="79"/>
      <c r="H5036" s="79"/>
      <c r="I5036" s="80"/>
    </row>
    <row r="5037" spans="1:9">
      <c r="A5037" s="78"/>
      <c r="B5037" s="79"/>
      <c r="C5037" s="79"/>
      <c r="D5037" s="79"/>
      <c r="E5037" s="79"/>
      <c r="F5037" s="79"/>
      <c r="G5037" s="79"/>
      <c r="H5037" s="79"/>
      <c r="I5037" s="80"/>
    </row>
    <row r="5038" spans="1:9">
      <c r="A5038" s="78"/>
      <c r="B5038" s="79"/>
      <c r="C5038" s="79"/>
      <c r="D5038" s="79"/>
      <c r="E5038" s="79"/>
      <c r="F5038" s="79"/>
      <c r="G5038" s="79"/>
      <c r="H5038" s="79"/>
      <c r="I5038" s="80"/>
    </row>
    <row r="5039" spans="1:9">
      <c r="A5039" s="78"/>
      <c r="B5039" s="79"/>
      <c r="C5039" s="79"/>
      <c r="D5039" s="79"/>
      <c r="E5039" s="79"/>
      <c r="F5039" s="79"/>
      <c r="G5039" s="79"/>
      <c r="H5039" s="79"/>
      <c r="I5039" s="80"/>
    </row>
    <row r="5040" spans="1:9">
      <c r="A5040" s="78"/>
      <c r="B5040" s="79"/>
      <c r="C5040" s="79"/>
      <c r="D5040" s="79"/>
      <c r="E5040" s="79"/>
      <c r="F5040" s="79"/>
      <c r="G5040" s="79"/>
      <c r="H5040" s="79"/>
      <c r="I5040" s="80"/>
    </row>
    <row r="5041" spans="1:9">
      <c r="A5041" s="78"/>
      <c r="B5041" s="79"/>
      <c r="C5041" s="79"/>
      <c r="D5041" s="79"/>
      <c r="E5041" s="79"/>
      <c r="F5041" s="79"/>
      <c r="G5041" s="79"/>
      <c r="H5041" s="79"/>
      <c r="I5041" s="80"/>
    </row>
    <row r="5042" spans="1:9">
      <c r="A5042" s="78"/>
      <c r="B5042" s="79"/>
      <c r="C5042" s="79"/>
      <c r="D5042" s="79"/>
      <c r="E5042" s="79"/>
      <c r="F5042" s="79"/>
      <c r="G5042" s="79"/>
      <c r="H5042" s="79"/>
      <c r="I5042" s="80"/>
    </row>
    <row r="5043" spans="1:9">
      <c r="A5043" s="78"/>
      <c r="B5043" s="79"/>
      <c r="C5043" s="79"/>
      <c r="D5043" s="79"/>
      <c r="E5043" s="79"/>
      <c r="F5043" s="79"/>
      <c r="G5043" s="79"/>
      <c r="H5043" s="79"/>
      <c r="I5043" s="80"/>
    </row>
    <row r="5044" spans="1:9">
      <c r="A5044" s="78"/>
      <c r="B5044" s="79"/>
      <c r="C5044" s="79"/>
      <c r="D5044" s="79"/>
      <c r="E5044" s="79"/>
      <c r="F5044" s="79"/>
      <c r="G5044" s="79"/>
      <c r="H5044" s="79"/>
      <c r="I5044" s="80"/>
    </row>
    <row r="5045" spans="1:9">
      <c r="A5045" s="78"/>
      <c r="B5045" s="79"/>
      <c r="C5045" s="79"/>
      <c r="D5045" s="79"/>
      <c r="E5045" s="79"/>
      <c r="F5045" s="79"/>
      <c r="G5045" s="79"/>
      <c r="H5045" s="79"/>
      <c r="I5045" s="80"/>
    </row>
    <row r="5046" spans="1:9">
      <c r="A5046" s="78"/>
      <c r="B5046" s="79"/>
      <c r="C5046" s="79"/>
      <c r="D5046" s="79"/>
      <c r="E5046" s="79"/>
      <c r="F5046" s="79"/>
      <c r="G5046" s="79"/>
      <c r="H5046" s="79"/>
      <c r="I5046" s="80"/>
    </row>
    <row r="5047" spans="1:9">
      <c r="A5047" s="78"/>
      <c r="B5047" s="79"/>
      <c r="C5047" s="79"/>
      <c r="D5047" s="79"/>
      <c r="E5047" s="79"/>
      <c r="F5047" s="79"/>
      <c r="G5047" s="79"/>
      <c r="H5047" s="79"/>
      <c r="I5047" s="80"/>
    </row>
    <row r="5048" spans="1:9">
      <c r="A5048" s="78"/>
      <c r="B5048" s="79"/>
      <c r="C5048" s="79"/>
      <c r="D5048" s="79"/>
      <c r="E5048" s="79"/>
      <c r="F5048" s="79"/>
      <c r="G5048" s="79"/>
      <c r="H5048" s="79"/>
      <c r="I5048" s="80"/>
    </row>
    <row r="5049" spans="1:9">
      <c r="A5049" s="78"/>
      <c r="B5049" s="79"/>
      <c r="C5049" s="79"/>
      <c r="D5049" s="79"/>
      <c r="E5049" s="79"/>
      <c r="F5049" s="79"/>
      <c r="G5049" s="79"/>
      <c r="H5049" s="79"/>
      <c r="I5049" s="80"/>
    </row>
    <row r="5050" spans="1:9">
      <c r="A5050" s="78"/>
      <c r="B5050" s="79"/>
      <c r="C5050" s="79"/>
      <c r="D5050" s="79"/>
      <c r="E5050" s="79"/>
      <c r="F5050" s="79"/>
      <c r="G5050" s="79"/>
      <c r="H5050" s="79"/>
      <c r="I5050" s="80"/>
    </row>
    <row r="5051" spans="1:9">
      <c r="A5051" s="78"/>
      <c r="B5051" s="79"/>
      <c r="C5051" s="79"/>
      <c r="D5051" s="79"/>
      <c r="E5051" s="79"/>
      <c r="F5051" s="79"/>
      <c r="G5051" s="79"/>
      <c r="H5051" s="79"/>
      <c r="I5051" s="80"/>
    </row>
    <row r="5052" spans="1:9">
      <c r="A5052" s="78"/>
      <c r="B5052" s="79"/>
      <c r="C5052" s="79"/>
      <c r="D5052" s="79"/>
      <c r="E5052" s="79"/>
      <c r="F5052" s="79"/>
      <c r="G5052" s="79"/>
      <c r="H5052" s="79"/>
      <c r="I5052" s="80"/>
    </row>
    <row r="5053" spans="1:9">
      <c r="A5053" s="78"/>
      <c r="B5053" s="79"/>
      <c r="C5053" s="79"/>
      <c r="D5053" s="79"/>
      <c r="E5053" s="79"/>
      <c r="F5053" s="79"/>
      <c r="G5053" s="79"/>
      <c r="H5053" s="79"/>
      <c r="I5053" s="80"/>
    </row>
    <row r="5054" spans="1:9">
      <c r="A5054" s="78"/>
      <c r="B5054" s="79"/>
      <c r="C5054" s="79"/>
      <c r="D5054" s="79"/>
      <c r="E5054" s="79"/>
      <c r="F5054" s="79"/>
      <c r="G5054" s="79"/>
      <c r="H5054" s="79"/>
      <c r="I5054" s="80"/>
    </row>
    <row r="5055" spans="1:9">
      <c r="A5055" s="78"/>
      <c r="B5055" s="79"/>
      <c r="C5055" s="79"/>
      <c r="D5055" s="79"/>
      <c r="E5055" s="79"/>
      <c r="F5055" s="79"/>
      <c r="G5055" s="79"/>
      <c r="H5055" s="79"/>
      <c r="I5055" s="80"/>
    </row>
    <row r="5056" spans="1:9">
      <c r="A5056" s="78"/>
      <c r="B5056" s="79"/>
      <c r="C5056" s="79"/>
      <c r="D5056" s="79"/>
      <c r="E5056" s="79"/>
      <c r="F5056" s="79"/>
      <c r="G5056" s="79"/>
      <c r="H5056" s="79"/>
      <c r="I5056" s="80"/>
    </row>
    <row r="5057" spans="1:9">
      <c r="A5057" s="78"/>
      <c r="B5057" s="79"/>
      <c r="C5057" s="79"/>
      <c r="D5057" s="79"/>
      <c r="E5057" s="79"/>
      <c r="F5057" s="79"/>
      <c r="G5057" s="79"/>
      <c r="H5057" s="79"/>
      <c r="I5057" s="80"/>
    </row>
    <row r="5058" spans="1:9">
      <c r="A5058" s="78"/>
      <c r="B5058" s="79"/>
      <c r="C5058" s="79"/>
      <c r="D5058" s="79"/>
      <c r="E5058" s="79"/>
      <c r="F5058" s="79"/>
      <c r="G5058" s="79"/>
      <c r="H5058" s="79"/>
      <c r="I5058" s="80"/>
    </row>
    <row r="5059" spans="1:9">
      <c r="A5059" s="78"/>
      <c r="B5059" s="79"/>
      <c r="C5059" s="79"/>
      <c r="D5059" s="79"/>
      <c r="E5059" s="79"/>
      <c r="F5059" s="79"/>
      <c r="G5059" s="79"/>
      <c r="H5059" s="79"/>
      <c r="I5059" s="80"/>
    </row>
    <row r="5060" spans="1:9">
      <c r="A5060" s="78"/>
      <c r="B5060" s="79"/>
      <c r="C5060" s="79"/>
      <c r="D5060" s="79"/>
      <c r="E5060" s="79"/>
      <c r="F5060" s="79"/>
      <c r="G5060" s="79"/>
      <c r="H5060" s="79"/>
      <c r="I5060" s="80"/>
    </row>
    <row r="5061" spans="1:9">
      <c r="A5061" s="78"/>
      <c r="B5061" s="79"/>
      <c r="C5061" s="79"/>
      <c r="D5061" s="79"/>
      <c r="E5061" s="79"/>
      <c r="F5061" s="79"/>
      <c r="G5061" s="79"/>
      <c r="H5061" s="79"/>
      <c r="I5061" s="80"/>
    </row>
    <row r="5062" spans="1:9">
      <c r="A5062" s="78"/>
      <c r="B5062" s="79"/>
      <c r="C5062" s="79"/>
      <c r="D5062" s="79"/>
      <c r="E5062" s="79"/>
      <c r="F5062" s="79"/>
      <c r="G5062" s="79"/>
      <c r="H5062" s="79"/>
      <c r="I5062" s="80"/>
    </row>
    <row r="5063" spans="1:9">
      <c r="A5063" s="78"/>
      <c r="B5063" s="79"/>
      <c r="C5063" s="79"/>
      <c r="D5063" s="79"/>
      <c r="E5063" s="79"/>
      <c r="F5063" s="79"/>
      <c r="G5063" s="79"/>
      <c r="H5063" s="79"/>
      <c r="I5063" s="80"/>
    </row>
    <row r="5064" spans="1:9">
      <c r="A5064" s="78"/>
      <c r="B5064" s="79"/>
      <c r="C5064" s="79"/>
      <c r="D5064" s="79"/>
      <c r="E5064" s="79"/>
      <c r="F5064" s="79"/>
      <c r="G5064" s="79"/>
      <c r="H5064" s="79"/>
      <c r="I5064" s="80"/>
    </row>
    <row r="5065" spans="1:9">
      <c r="A5065" s="78"/>
      <c r="B5065" s="79"/>
      <c r="C5065" s="79"/>
      <c r="D5065" s="79"/>
      <c r="E5065" s="79"/>
      <c r="F5065" s="79"/>
      <c r="G5065" s="79"/>
      <c r="H5065" s="79"/>
      <c r="I5065" s="80"/>
    </row>
    <row r="5066" spans="1:9">
      <c r="A5066" s="78"/>
      <c r="B5066" s="79"/>
      <c r="C5066" s="79"/>
      <c r="D5066" s="79"/>
      <c r="E5066" s="79"/>
      <c r="F5066" s="79"/>
      <c r="G5066" s="79"/>
      <c r="H5066" s="79"/>
      <c r="I5066" s="80"/>
    </row>
    <row r="5067" spans="1:9">
      <c r="A5067" s="78"/>
      <c r="B5067" s="79"/>
      <c r="C5067" s="79"/>
      <c r="D5067" s="79"/>
      <c r="E5067" s="79"/>
      <c r="F5067" s="79"/>
      <c r="G5067" s="79"/>
      <c r="H5067" s="79"/>
      <c r="I5067" s="80"/>
    </row>
    <row r="5068" spans="1:9">
      <c r="A5068" s="78"/>
      <c r="B5068" s="79"/>
      <c r="C5068" s="79"/>
      <c r="D5068" s="79"/>
      <c r="E5068" s="79"/>
      <c r="F5068" s="79"/>
      <c r="G5068" s="79"/>
      <c r="H5068" s="79"/>
      <c r="I5068" s="80"/>
    </row>
    <row r="5069" spans="1:9">
      <c r="A5069" s="78"/>
      <c r="B5069" s="79"/>
      <c r="C5069" s="79"/>
      <c r="D5069" s="79"/>
      <c r="E5069" s="79"/>
      <c r="F5069" s="79"/>
      <c r="G5069" s="79"/>
      <c r="H5069" s="79"/>
      <c r="I5069" s="80"/>
    </row>
    <row r="5070" spans="1:9">
      <c r="A5070" s="78"/>
      <c r="B5070" s="79"/>
      <c r="C5070" s="79"/>
      <c r="D5070" s="79"/>
      <c r="E5070" s="79"/>
      <c r="F5070" s="79"/>
      <c r="G5070" s="79"/>
      <c r="H5070" s="79"/>
      <c r="I5070" s="80"/>
    </row>
    <row r="5071" spans="1:9">
      <c r="A5071" s="78"/>
      <c r="B5071" s="79"/>
      <c r="C5071" s="79"/>
      <c r="D5071" s="79"/>
      <c r="E5071" s="79"/>
      <c r="F5071" s="79"/>
      <c r="G5071" s="79"/>
      <c r="H5071" s="79"/>
      <c r="I5071" s="80"/>
    </row>
    <row r="5072" spans="1:9">
      <c r="A5072" s="78"/>
      <c r="B5072" s="79"/>
      <c r="C5072" s="79"/>
      <c r="D5072" s="79"/>
      <c r="E5072" s="79"/>
      <c r="F5072" s="79"/>
      <c r="G5072" s="79"/>
      <c r="H5072" s="79"/>
      <c r="I5072" s="80"/>
    </row>
    <row r="5073" spans="1:9">
      <c r="A5073" s="78"/>
      <c r="B5073" s="79"/>
      <c r="C5073" s="79"/>
      <c r="D5073" s="79"/>
      <c r="E5073" s="79"/>
      <c r="F5073" s="79"/>
      <c r="G5073" s="79"/>
      <c r="H5073" s="79"/>
      <c r="I5073" s="80"/>
    </row>
    <row r="5074" spans="1:9">
      <c r="A5074" s="78"/>
      <c r="B5074" s="79"/>
      <c r="C5074" s="79"/>
      <c r="D5074" s="79"/>
      <c r="E5074" s="79"/>
      <c r="F5074" s="79"/>
      <c r="G5074" s="79"/>
      <c r="H5074" s="79"/>
      <c r="I5074" s="80"/>
    </row>
    <row r="5075" spans="1:9">
      <c r="A5075" s="78"/>
      <c r="B5075" s="79"/>
      <c r="C5075" s="79"/>
      <c r="D5075" s="79"/>
      <c r="E5075" s="79"/>
      <c r="F5075" s="79"/>
      <c r="G5075" s="79"/>
      <c r="H5075" s="79"/>
      <c r="I5075" s="80"/>
    </row>
    <row r="5076" spans="1:9">
      <c r="A5076" s="78"/>
      <c r="B5076" s="79"/>
      <c r="C5076" s="79"/>
      <c r="D5076" s="79"/>
      <c r="E5076" s="79"/>
      <c r="F5076" s="79"/>
      <c r="G5076" s="79"/>
      <c r="H5076" s="79"/>
      <c r="I5076" s="80"/>
    </row>
    <row r="5077" spans="1:9">
      <c r="A5077" s="78"/>
      <c r="B5077" s="79"/>
      <c r="C5077" s="79"/>
      <c r="D5077" s="79"/>
      <c r="E5077" s="79"/>
      <c r="F5077" s="79"/>
      <c r="G5077" s="79"/>
      <c r="H5077" s="79"/>
      <c r="I5077" s="80"/>
    </row>
    <row r="5078" spans="1:9">
      <c r="A5078" s="78"/>
      <c r="B5078" s="79"/>
      <c r="C5078" s="79"/>
      <c r="D5078" s="79"/>
      <c r="E5078" s="79"/>
      <c r="F5078" s="79"/>
      <c r="G5078" s="79"/>
      <c r="H5078" s="79"/>
      <c r="I5078" s="80"/>
    </row>
    <row r="5079" spans="1:9">
      <c r="A5079" s="78"/>
      <c r="B5079" s="79"/>
      <c r="C5079" s="79"/>
      <c r="D5079" s="79"/>
      <c r="E5079" s="79"/>
      <c r="F5079" s="79"/>
      <c r="G5079" s="79"/>
      <c r="H5079" s="79"/>
      <c r="I5079" s="80"/>
    </row>
    <row r="5080" spans="1:9">
      <c r="A5080" s="78"/>
      <c r="B5080" s="79"/>
      <c r="C5080" s="79"/>
      <c r="D5080" s="79"/>
      <c r="E5080" s="79"/>
      <c r="F5080" s="79"/>
      <c r="G5080" s="79"/>
      <c r="H5080" s="79"/>
      <c r="I5080" s="80"/>
    </row>
    <row r="5081" spans="1:9">
      <c r="A5081" s="78"/>
      <c r="B5081" s="79"/>
      <c r="C5081" s="79"/>
      <c r="D5081" s="79"/>
      <c r="E5081" s="79"/>
      <c r="F5081" s="79"/>
      <c r="G5081" s="79"/>
      <c r="H5081" s="79"/>
      <c r="I5081" s="80"/>
    </row>
    <row r="5082" spans="1:9">
      <c r="A5082" s="78"/>
      <c r="B5082" s="79"/>
      <c r="C5082" s="79"/>
      <c r="D5082" s="79"/>
      <c r="E5082" s="79"/>
      <c r="F5082" s="79"/>
      <c r="G5082" s="79"/>
      <c r="H5082" s="79"/>
      <c r="I5082" s="80"/>
    </row>
    <row r="5083" spans="1:9">
      <c r="A5083" s="78"/>
      <c r="B5083" s="79"/>
      <c r="C5083" s="79"/>
      <c r="D5083" s="79"/>
      <c r="E5083" s="79"/>
      <c r="F5083" s="79"/>
      <c r="G5083" s="79"/>
      <c r="H5083" s="79"/>
      <c r="I5083" s="80"/>
    </row>
    <row r="5084" spans="1:9">
      <c r="A5084" s="78"/>
      <c r="B5084" s="79"/>
      <c r="C5084" s="79"/>
      <c r="D5084" s="79"/>
      <c r="E5084" s="79"/>
      <c r="F5084" s="79"/>
      <c r="G5084" s="79"/>
      <c r="H5084" s="79"/>
      <c r="I5084" s="80"/>
    </row>
    <row r="5085" spans="1:9">
      <c r="A5085" s="78"/>
      <c r="B5085" s="79"/>
      <c r="C5085" s="79"/>
      <c r="D5085" s="79"/>
      <c r="E5085" s="79"/>
      <c r="F5085" s="79"/>
      <c r="G5085" s="79"/>
      <c r="H5085" s="79"/>
      <c r="I5085" s="80"/>
    </row>
    <row r="5086" spans="1:9">
      <c r="A5086" s="78"/>
      <c r="B5086" s="79"/>
      <c r="C5086" s="79"/>
      <c r="D5086" s="79"/>
      <c r="E5086" s="79"/>
      <c r="F5086" s="79"/>
      <c r="G5086" s="79"/>
      <c r="H5086" s="79"/>
      <c r="I5086" s="80"/>
    </row>
    <row r="5087" spans="1:9">
      <c r="A5087" s="78"/>
      <c r="B5087" s="79"/>
      <c r="C5087" s="79"/>
      <c r="D5087" s="79"/>
      <c r="E5087" s="79"/>
      <c r="F5087" s="79"/>
      <c r="G5087" s="79"/>
      <c r="H5087" s="79"/>
      <c r="I5087" s="80"/>
    </row>
    <row r="5088" spans="1:9">
      <c r="A5088" s="78"/>
      <c r="B5088" s="79"/>
      <c r="C5088" s="79"/>
      <c r="D5088" s="79"/>
      <c r="E5088" s="79"/>
      <c r="F5088" s="79"/>
      <c r="G5088" s="79"/>
      <c r="H5088" s="79"/>
      <c r="I5088" s="80"/>
    </row>
    <row r="5089" spans="1:9">
      <c r="A5089" s="78"/>
      <c r="B5089" s="79"/>
      <c r="C5089" s="79"/>
      <c r="D5089" s="79"/>
      <c r="E5089" s="79"/>
      <c r="F5089" s="79"/>
      <c r="G5089" s="79"/>
      <c r="H5089" s="79"/>
      <c r="I5089" s="80"/>
    </row>
    <row r="5090" spans="1:9">
      <c r="A5090" s="78"/>
      <c r="B5090" s="79"/>
      <c r="C5090" s="79"/>
      <c r="D5090" s="79"/>
      <c r="E5090" s="79"/>
      <c r="F5090" s="79"/>
      <c r="G5090" s="79"/>
      <c r="H5090" s="79"/>
      <c r="I5090" s="80"/>
    </row>
    <row r="5091" spans="1:9">
      <c r="A5091" s="78"/>
      <c r="B5091" s="79"/>
      <c r="C5091" s="79"/>
      <c r="D5091" s="79"/>
      <c r="E5091" s="79"/>
      <c r="F5091" s="79"/>
      <c r="G5091" s="79"/>
      <c r="H5091" s="79"/>
      <c r="I5091" s="80"/>
    </row>
    <row r="5092" spans="1:9">
      <c r="A5092" s="78"/>
      <c r="B5092" s="79"/>
      <c r="C5092" s="79"/>
      <c r="D5092" s="79"/>
      <c r="E5092" s="79"/>
      <c r="F5092" s="79"/>
      <c r="G5092" s="79"/>
      <c r="H5092" s="79"/>
      <c r="I5092" s="80"/>
    </row>
    <row r="5093" spans="1:9">
      <c r="A5093" s="78"/>
      <c r="B5093" s="79"/>
      <c r="C5093" s="79"/>
      <c r="D5093" s="79"/>
      <c r="E5093" s="79"/>
      <c r="F5093" s="79"/>
      <c r="G5093" s="79"/>
      <c r="H5093" s="79"/>
      <c r="I5093" s="80"/>
    </row>
    <row r="5094" spans="1:9">
      <c r="A5094" s="78"/>
      <c r="B5094" s="79"/>
      <c r="C5094" s="79"/>
      <c r="D5094" s="79"/>
      <c r="E5094" s="79"/>
      <c r="F5094" s="79"/>
      <c r="G5094" s="79"/>
      <c r="H5094" s="79"/>
      <c r="I5094" s="80"/>
    </row>
    <row r="5095" spans="1:9">
      <c r="A5095" s="78"/>
      <c r="B5095" s="79"/>
      <c r="C5095" s="79"/>
      <c r="D5095" s="79"/>
      <c r="E5095" s="79"/>
      <c r="F5095" s="79"/>
      <c r="G5095" s="79"/>
      <c r="H5095" s="79"/>
      <c r="I5095" s="80"/>
    </row>
    <row r="5096" spans="1:9">
      <c r="A5096" s="78"/>
      <c r="B5096" s="79"/>
      <c r="C5096" s="79"/>
      <c r="D5096" s="79"/>
      <c r="E5096" s="79"/>
      <c r="F5096" s="79"/>
      <c r="G5096" s="79"/>
      <c r="H5096" s="79"/>
      <c r="I5096" s="80"/>
    </row>
    <row r="5097" spans="1:9">
      <c r="A5097" s="78"/>
      <c r="B5097" s="79"/>
      <c r="C5097" s="79"/>
      <c r="D5097" s="79"/>
      <c r="E5097" s="79"/>
      <c r="F5097" s="79"/>
      <c r="G5097" s="79"/>
      <c r="H5097" s="79"/>
      <c r="I5097" s="80"/>
    </row>
    <row r="5098" spans="1:9">
      <c r="A5098" s="78"/>
      <c r="B5098" s="79"/>
      <c r="C5098" s="79"/>
      <c r="D5098" s="79"/>
      <c r="E5098" s="79"/>
      <c r="F5098" s="79"/>
      <c r="G5098" s="79"/>
      <c r="H5098" s="79"/>
      <c r="I5098" s="80"/>
    </row>
    <row r="5099" spans="1:9">
      <c r="A5099" s="78"/>
      <c r="B5099" s="79"/>
      <c r="C5099" s="79"/>
      <c r="D5099" s="79"/>
      <c r="E5099" s="79"/>
      <c r="F5099" s="79"/>
      <c r="G5099" s="79"/>
      <c r="H5099" s="79"/>
      <c r="I5099" s="80"/>
    </row>
    <row r="5100" spans="1:9">
      <c r="A5100" s="78"/>
      <c r="B5100" s="79"/>
      <c r="C5100" s="79"/>
      <c r="D5100" s="79"/>
      <c r="E5100" s="79"/>
      <c r="F5100" s="79"/>
      <c r="G5100" s="79"/>
      <c r="H5100" s="79"/>
      <c r="I5100" s="80"/>
    </row>
    <row r="5101" spans="1:9">
      <c r="A5101" s="78"/>
      <c r="B5101" s="79"/>
      <c r="C5101" s="79"/>
      <c r="D5101" s="79"/>
      <c r="E5101" s="79"/>
      <c r="F5101" s="79"/>
      <c r="G5101" s="79"/>
      <c r="H5101" s="79"/>
      <c r="I5101" s="80"/>
    </row>
    <row r="5102" spans="1:9">
      <c r="A5102" s="78"/>
      <c r="B5102" s="79"/>
      <c r="C5102" s="79"/>
      <c r="D5102" s="79"/>
      <c r="E5102" s="79"/>
      <c r="F5102" s="79"/>
      <c r="G5102" s="79"/>
      <c r="H5102" s="79"/>
      <c r="I5102" s="80"/>
    </row>
    <row r="5103" spans="1:9">
      <c r="A5103" s="78"/>
      <c r="B5103" s="79"/>
      <c r="C5103" s="79"/>
      <c r="D5103" s="79"/>
      <c r="E5103" s="79"/>
      <c r="F5103" s="79"/>
      <c r="G5103" s="79"/>
      <c r="H5103" s="79"/>
      <c r="I5103" s="80"/>
    </row>
    <row r="5104" spans="1:9">
      <c r="A5104" s="78"/>
      <c r="B5104" s="79"/>
      <c r="C5104" s="79"/>
      <c r="D5104" s="79"/>
      <c r="E5104" s="79"/>
      <c r="F5104" s="79"/>
      <c r="G5104" s="79"/>
      <c r="H5104" s="79"/>
      <c r="I5104" s="80"/>
    </row>
    <row r="5105" spans="1:9">
      <c r="A5105" s="78"/>
      <c r="B5105" s="79"/>
      <c r="C5105" s="79"/>
      <c r="D5105" s="79"/>
      <c r="E5105" s="79"/>
      <c r="F5105" s="79"/>
      <c r="G5105" s="79"/>
      <c r="H5105" s="79"/>
      <c r="I5105" s="80"/>
    </row>
    <row r="5106" spans="1:9">
      <c r="A5106" s="78"/>
      <c r="B5106" s="79"/>
      <c r="C5106" s="79"/>
      <c r="D5106" s="79"/>
      <c r="E5106" s="79"/>
      <c r="F5106" s="79"/>
      <c r="G5106" s="79"/>
      <c r="H5106" s="79"/>
      <c r="I5106" s="80"/>
    </row>
    <row r="5107" spans="1:9">
      <c r="A5107" s="78"/>
      <c r="B5107" s="79"/>
      <c r="C5107" s="79"/>
      <c r="D5107" s="79"/>
      <c r="E5107" s="79"/>
      <c r="F5107" s="79"/>
      <c r="G5107" s="79"/>
      <c r="H5107" s="79"/>
      <c r="I5107" s="80"/>
    </row>
    <row r="5108" spans="1:9">
      <c r="A5108" s="78"/>
      <c r="B5108" s="79"/>
      <c r="C5108" s="79"/>
      <c r="D5108" s="79"/>
      <c r="E5108" s="79"/>
      <c r="F5108" s="79"/>
      <c r="G5108" s="79"/>
      <c r="H5108" s="79"/>
      <c r="I5108" s="80"/>
    </row>
    <row r="5109" spans="1:9">
      <c r="A5109" s="78"/>
      <c r="B5109" s="79"/>
      <c r="C5109" s="79"/>
      <c r="D5109" s="79"/>
      <c r="E5109" s="79"/>
      <c r="F5109" s="79"/>
      <c r="G5109" s="79"/>
      <c r="H5109" s="79"/>
      <c r="I5109" s="80"/>
    </row>
    <row r="5110" spans="1:9">
      <c r="A5110" s="78"/>
      <c r="B5110" s="79"/>
      <c r="C5110" s="79"/>
      <c r="D5110" s="79"/>
      <c r="E5110" s="79"/>
      <c r="F5110" s="79"/>
      <c r="G5110" s="79"/>
      <c r="H5110" s="79"/>
      <c r="I5110" s="80"/>
    </row>
    <row r="5111" spans="1:9">
      <c r="A5111" s="78"/>
      <c r="B5111" s="79"/>
      <c r="C5111" s="79"/>
      <c r="D5111" s="79"/>
      <c r="E5111" s="79"/>
      <c r="F5111" s="79"/>
      <c r="G5111" s="79"/>
      <c r="H5111" s="79"/>
      <c r="I5111" s="80"/>
    </row>
    <row r="5112" spans="1:9">
      <c r="A5112" s="78"/>
      <c r="B5112" s="79"/>
      <c r="C5112" s="79"/>
      <c r="D5112" s="79"/>
      <c r="E5112" s="79"/>
      <c r="F5112" s="79"/>
      <c r="G5112" s="79"/>
      <c r="H5112" s="79"/>
      <c r="I5112" s="80"/>
    </row>
    <row r="5113" spans="1:9">
      <c r="A5113" s="78"/>
      <c r="B5113" s="79"/>
      <c r="C5113" s="79"/>
      <c r="D5113" s="79"/>
      <c r="E5113" s="79"/>
      <c r="F5113" s="79"/>
      <c r="G5113" s="79"/>
      <c r="H5113" s="79"/>
      <c r="I5113" s="80"/>
    </row>
    <row r="5114" spans="1:9">
      <c r="A5114" s="78"/>
      <c r="B5114" s="79"/>
      <c r="C5114" s="79"/>
      <c r="D5114" s="79"/>
      <c r="E5114" s="79"/>
      <c r="F5114" s="79"/>
      <c r="G5114" s="79"/>
      <c r="H5114" s="79"/>
      <c r="I5114" s="80"/>
    </row>
    <row r="5115" spans="1:9">
      <c r="A5115" s="78"/>
      <c r="B5115" s="79"/>
      <c r="C5115" s="79"/>
      <c r="D5115" s="79"/>
      <c r="E5115" s="79"/>
      <c r="F5115" s="79"/>
      <c r="G5115" s="79"/>
      <c r="H5115" s="79"/>
      <c r="I5115" s="80"/>
    </row>
    <row r="5116" spans="1:9">
      <c r="A5116" s="78"/>
      <c r="B5116" s="79"/>
      <c r="C5116" s="79"/>
      <c r="D5116" s="79"/>
      <c r="E5116" s="79"/>
      <c r="F5116" s="79"/>
      <c r="G5116" s="79"/>
      <c r="H5116" s="79"/>
      <c r="I5116" s="80"/>
    </row>
    <row r="5117" spans="1:9">
      <c r="A5117" s="78"/>
      <c r="B5117" s="79"/>
      <c r="C5117" s="79"/>
      <c r="D5117" s="79"/>
      <c r="E5117" s="79"/>
      <c r="F5117" s="79"/>
      <c r="G5117" s="79"/>
      <c r="H5117" s="79"/>
      <c r="I5117" s="80"/>
    </row>
    <row r="5118" spans="1:9">
      <c r="A5118" s="78"/>
      <c r="B5118" s="79"/>
      <c r="C5118" s="79"/>
      <c r="D5118" s="79"/>
      <c r="E5118" s="79"/>
      <c r="F5118" s="79"/>
      <c r="G5118" s="79"/>
      <c r="H5118" s="79"/>
      <c r="I5118" s="80"/>
    </row>
    <row r="5119" spans="1:9">
      <c r="A5119" s="78"/>
      <c r="B5119" s="79"/>
      <c r="C5119" s="79"/>
      <c r="D5119" s="79"/>
      <c r="E5119" s="79"/>
      <c r="F5119" s="79"/>
      <c r="G5119" s="79"/>
      <c r="H5119" s="79"/>
      <c r="I5119" s="80"/>
    </row>
    <row r="5120" spans="1:9">
      <c r="A5120" s="78"/>
      <c r="B5120" s="79"/>
      <c r="C5120" s="79"/>
      <c r="D5120" s="79"/>
      <c r="E5120" s="79"/>
      <c r="F5120" s="79"/>
      <c r="G5120" s="79"/>
      <c r="H5120" s="79"/>
      <c r="I5120" s="80"/>
    </row>
    <row r="5121" spans="1:9">
      <c r="A5121" s="78"/>
      <c r="B5121" s="79"/>
      <c r="C5121" s="79"/>
      <c r="D5121" s="79"/>
      <c r="E5121" s="79"/>
      <c r="F5121" s="79"/>
      <c r="G5121" s="79"/>
      <c r="H5121" s="79"/>
      <c r="I5121" s="80"/>
    </row>
    <row r="5122" spans="1:9">
      <c r="A5122" s="78"/>
      <c r="B5122" s="79"/>
      <c r="C5122" s="79"/>
      <c r="D5122" s="79"/>
      <c r="E5122" s="79"/>
      <c r="F5122" s="79"/>
      <c r="G5122" s="79"/>
      <c r="H5122" s="79"/>
      <c r="I5122" s="80"/>
    </row>
    <row r="5123" spans="1:9">
      <c r="A5123" s="78"/>
      <c r="B5123" s="79"/>
      <c r="C5123" s="79"/>
      <c r="D5123" s="79"/>
      <c r="E5123" s="79"/>
      <c r="F5123" s="79"/>
      <c r="G5123" s="79"/>
      <c r="H5123" s="79"/>
      <c r="I5123" s="80"/>
    </row>
    <row r="5124" spans="1:9">
      <c r="A5124" s="78"/>
      <c r="B5124" s="79"/>
      <c r="C5124" s="79"/>
      <c r="D5124" s="79"/>
      <c r="E5124" s="79"/>
      <c r="F5124" s="79"/>
      <c r="G5124" s="79"/>
      <c r="H5124" s="79"/>
      <c r="I5124" s="80"/>
    </row>
    <row r="5125" spans="1:9">
      <c r="A5125" s="78"/>
      <c r="B5125" s="79"/>
      <c r="C5125" s="79"/>
      <c r="D5125" s="79"/>
      <c r="E5125" s="79"/>
      <c r="F5125" s="79"/>
      <c r="G5125" s="79"/>
      <c r="H5125" s="79"/>
      <c r="I5125" s="80"/>
    </row>
    <row r="5126" spans="1:9">
      <c r="A5126" s="78"/>
      <c r="B5126" s="79"/>
      <c r="C5126" s="79"/>
      <c r="D5126" s="79"/>
      <c r="E5126" s="79"/>
      <c r="F5126" s="79"/>
      <c r="G5126" s="79"/>
      <c r="H5126" s="79"/>
      <c r="I5126" s="80"/>
    </row>
    <row r="5127" spans="1:9">
      <c r="A5127" s="78"/>
      <c r="B5127" s="79"/>
      <c r="C5127" s="79"/>
      <c r="D5127" s="79"/>
      <c r="E5127" s="79"/>
      <c r="F5127" s="79"/>
      <c r="G5127" s="79"/>
      <c r="H5127" s="79"/>
      <c r="I5127" s="80"/>
    </row>
    <row r="5128" spans="1:9">
      <c r="A5128" s="78"/>
      <c r="B5128" s="79"/>
      <c r="C5128" s="79"/>
      <c r="D5128" s="79"/>
      <c r="E5128" s="79"/>
      <c r="F5128" s="79"/>
      <c r="G5128" s="79"/>
      <c r="H5128" s="79"/>
      <c r="I5128" s="80"/>
    </row>
    <row r="5129" spans="1:9">
      <c r="A5129" s="78"/>
      <c r="B5129" s="79"/>
      <c r="C5129" s="79"/>
      <c r="D5129" s="79"/>
      <c r="E5129" s="79"/>
      <c r="F5129" s="79"/>
      <c r="G5129" s="79"/>
      <c r="H5129" s="79"/>
      <c r="I5129" s="80"/>
    </row>
    <row r="5130" spans="1:9">
      <c r="A5130" s="78"/>
      <c r="B5130" s="79"/>
      <c r="C5130" s="79"/>
      <c r="D5130" s="79"/>
      <c r="E5130" s="79"/>
      <c r="F5130" s="79"/>
      <c r="G5130" s="79"/>
      <c r="H5130" s="79"/>
      <c r="I5130" s="80"/>
    </row>
    <row r="5131" spans="1:9">
      <c r="A5131" s="78"/>
      <c r="B5131" s="79"/>
      <c r="C5131" s="79"/>
      <c r="D5131" s="79"/>
      <c r="E5131" s="79"/>
      <c r="F5131" s="79"/>
      <c r="G5131" s="79"/>
      <c r="H5131" s="79"/>
      <c r="I5131" s="80"/>
    </row>
    <row r="5132" spans="1:9">
      <c r="A5132" s="78"/>
      <c r="B5132" s="79"/>
      <c r="C5132" s="79"/>
      <c r="D5132" s="79"/>
      <c r="E5132" s="79"/>
      <c r="F5132" s="79"/>
      <c r="G5132" s="79"/>
      <c r="H5132" s="79"/>
      <c r="I5132" s="80"/>
    </row>
    <row r="5133" spans="1:9">
      <c r="A5133" s="78"/>
      <c r="B5133" s="79"/>
      <c r="C5133" s="79"/>
      <c r="D5133" s="79"/>
      <c r="E5133" s="79"/>
      <c r="F5133" s="79"/>
      <c r="G5133" s="79"/>
      <c r="H5133" s="79"/>
      <c r="I5133" s="80"/>
    </row>
    <row r="5134" spans="1:9">
      <c r="A5134" s="78"/>
      <c r="B5134" s="79"/>
      <c r="C5134" s="79"/>
      <c r="D5134" s="79"/>
      <c r="E5134" s="79"/>
      <c r="F5134" s="79"/>
      <c r="G5134" s="79"/>
      <c r="H5134" s="79"/>
      <c r="I5134" s="80"/>
    </row>
    <row r="5135" spans="1:9">
      <c r="A5135" s="78"/>
      <c r="B5135" s="79"/>
      <c r="C5135" s="79"/>
      <c r="D5135" s="79"/>
      <c r="E5135" s="79"/>
      <c r="F5135" s="79"/>
      <c r="G5135" s="79"/>
      <c r="H5135" s="79"/>
      <c r="I5135" s="80"/>
    </row>
    <row r="5136" spans="1:9">
      <c r="A5136" s="78"/>
      <c r="B5136" s="79"/>
      <c r="C5136" s="79"/>
      <c r="D5136" s="79"/>
      <c r="E5136" s="79"/>
      <c r="F5136" s="79"/>
      <c r="G5136" s="79"/>
      <c r="H5136" s="79"/>
      <c r="I5136" s="80"/>
    </row>
    <row r="5137" spans="1:9">
      <c r="A5137" s="78"/>
      <c r="B5137" s="79"/>
      <c r="C5137" s="79"/>
      <c r="D5137" s="79"/>
      <c r="E5137" s="79"/>
      <c r="F5137" s="79"/>
      <c r="G5137" s="79"/>
      <c r="H5137" s="79"/>
      <c r="I5137" s="80"/>
    </row>
    <row r="5138" spans="1:9">
      <c r="A5138" s="78"/>
      <c r="B5138" s="79"/>
      <c r="C5138" s="79"/>
      <c r="D5138" s="79"/>
      <c r="E5138" s="79"/>
      <c r="F5138" s="79"/>
      <c r="G5138" s="79"/>
      <c r="H5138" s="79"/>
      <c r="I5138" s="80"/>
    </row>
    <row r="5139" spans="1:9">
      <c r="A5139" s="78"/>
      <c r="B5139" s="79"/>
      <c r="C5139" s="79"/>
      <c r="D5139" s="79"/>
      <c r="E5139" s="79"/>
      <c r="F5139" s="79"/>
      <c r="G5139" s="79"/>
      <c r="H5139" s="79"/>
      <c r="I5139" s="80"/>
    </row>
    <row r="5140" spans="1:9">
      <c r="A5140" s="78"/>
      <c r="B5140" s="79"/>
      <c r="C5140" s="79"/>
      <c r="D5140" s="79"/>
      <c r="E5140" s="79"/>
      <c r="F5140" s="79"/>
      <c r="G5140" s="79"/>
      <c r="H5140" s="79"/>
      <c r="I5140" s="80"/>
    </row>
    <row r="5141" spans="1:9">
      <c r="A5141" s="78"/>
      <c r="B5141" s="79"/>
      <c r="C5141" s="79"/>
      <c r="D5141" s="79"/>
      <c r="E5141" s="79"/>
      <c r="F5141" s="79"/>
      <c r="G5141" s="79"/>
      <c r="H5141" s="79"/>
      <c r="I5141" s="80"/>
    </row>
    <row r="5142" spans="1:9">
      <c r="A5142" s="78"/>
      <c r="B5142" s="79"/>
      <c r="C5142" s="79"/>
      <c r="D5142" s="79"/>
      <c r="E5142" s="79"/>
      <c r="F5142" s="79"/>
      <c r="G5142" s="79"/>
      <c r="H5142" s="79"/>
      <c r="I5142" s="80"/>
    </row>
    <row r="5143" spans="1:9">
      <c r="A5143" s="78"/>
      <c r="B5143" s="79"/>
      <c r="C5143" s="79"/>
      <c r="D5143" s="79"/>
      <c r="E5143" s="79"/>
      <c r="F5143" s="79"/>
      <c r="G5143" s="79"/>
      <c r="H5143" s="79"/>
      <c r="I5143" s="80"/>
    </row>
    <row r="5144" spans="1:9">
      <c r="A5144" s="78"/>
      <c r="B5144" s="79"/>
      <c r="C5144" s="79"/>
      <c r="D5144" s="79"/>
      <c r="E5144" s="79"/>
      <c r="F5144" s="79"/>
      <c r="G5144" s="79"/>
      <c r="H5144" s="79"/>
      <c r="I5144" s="80"/>
    </row>
    <row r="5145" spans="1:9">
      <c r="A5145" s="78"/>
      <c r="B5145" s="79"/>
      <c r="C5145" s="79"/>
      <c r="D5145" s="79"/>
      <c r="E5145" s="79"/>
      <c r="F5145" s="79"/>
      <c r="G5145" s="79"/>
      <c r="H5145" s="79"/>
      <c r="I5145" s="80"/>
    </row>
    <row r="5146" spans="1:9">
      <c r="A5146" s="78"/>
      <c r="B5146" s="79"/>
      <c r="C5146" s="79"/>
      <c r="D5146" s="79"/>
      <c r="E5146" s="79"/>
      <c r="F5146" s="79"/>
      <c r="G5146" s="79"/>
      <c r="H5146" s="79"/>
      <c r="I5146" s="80"/>
    </row>
    <row r="5147" spans="1:9">
      <c r="A5147" s="78"/>
      <c r="B5147" s="79"/>
      <c r="C5147" s="79"/>
      <c r="D5147" s="79"/>
      <c r="E5147" s="79"/>
      <c r="F5147" s="79"/>
      <c r="G5147" s="79"/>
      <c r="H5147" s="79"/>
      <c r="I5147" s="80"/>
    </row>
    <row r="5148" spans="1:9">
      <c r="A5148" s="78"/>
      <c r="B5148" s="79"/>
      <c r="C5148" s="79"/>
      <c r="D5148" s="79"/>
      <c r="E5148" s="79"/>
      <c r="F5148" s="79"/>
      <c r="G5148" s="79"/>
      <c r="H5148" s="79"/>
      <c r="I5148" s="80"/>
    </row>
    <row r="5149" spans="1:9">
      <c r="A5149" s="78"/>
      <c r="B5149" s="79"/>
      <c r="C5149" s="79"/>
      <c r="D5149" s="79"/>
      <c r="E5149" s="79"/>
      <c r="F5149" s="79"/>
      <c r="G5149" s="79"/>
      <c r="H5149" s="79"/>
      <c r="I5149" s="80"/>
    </row>
    <row r="5150" spans="1:9">
      <c r="A5150" s="78"/>
      <c r="B5150" s="79"/>
      <c r="C5150" s="79"/>
      <c r="D5150" s="79"/>
      <c r="E5150" s="79"/>
      <c r="F5150" s="79"/>
      <c r="G5150" s="79"/>
      <c r="H5150" s="79"/>
      <c r="I5150" s="80"/>
    </row>
    <row r="5151" spans="1:9">
      <c r="A5151" s="78"/>
      <c r="B5151" s="79"/>
      <c r="C5151" s="79"/>
      <c r="D5151" s="79"/>
      <c r="E5151" s="79"/>
      <c r="F5151" s="79"/>
      <c r="G5151" s="79"/>
      <c r="H5151" s="79"/>
      <c r="I5151" s="80"/>
    </row>
    <row r="5152" spans="1:9">
      <c r="A5152" s="78"/>
      <c r="B5152" s="79"/>
      <c r="C5152" s="79"/>
      <c r="D5152" s="79"/>
      <c r="E5152" s="79"/>
      <c r="F5152" s="79"/>
      <c r="G5152" s="79"/>
      <c r="H5152" s="79"/>
      <c r="I5152" s="80"/>
    </row>
    <row r="5153" spans="1:9">
      <c r="A5153" s="78"/>
      <c r="B5153" s="79"/>
      <c r="C5153" s="79"/>
      <c r="D5153" s="79"/>
      <c r="E5153" s="79"/>
      <c r="F5153" s="79"/>
      <c r="G5153" s="79"/>
      <c r="H5153" s="79"/>
      <c r="I5153" s="80"/>
    </row>
    <row r="5154" spans="1:9">
      <c r="A5154" s="78"/>
      <c r="B5154" s="79"/>
      <c r="C5154" s="79"/>
      <c r="D5154" s="79"/>
      <c r="E5154" s="79"/>
      <c r="F5154" s="79"/>
      <c r="G5154" s="79"/>
      <c r="H5154" s="79"/>
      <c r="I5154" s="80"/>
    </row>
    <row r="5155" spans="1:9">
      <c r="A5155" s="78"/>
      <c r="B5155" s="79"/>
      <c r="C5155" s="79"/>
      <c r="D5155" s="79"/>
      <c r="E5155" s="79"/>
      <c r="F5155" s="79"/>
      <c r="G5155" s="79"/>
      <c r="H5155" s="79"/>
      <c r="I5155" s="80"/>
    </row>
    <row r="5156" spans="1:9">
      <c r="A5156" s="78"/>
      <c r="B5156" s="79"/>
      <c r="C5156" s="79"/>
      <c r="D5156" s="79"/>
      <c r="E5156" s="79"/>
      <c r="F5156" s="79"/>
      <c r="G5156" s="79"/>
      <c r="H5156" s="79"/>
      <c r="I5156" s="80"/>
    </row>
    <row r="5157" spans="1:9">
      <c r="A5157" s="78"/>
      <c r="B5157" s="79"/>
      <c r="C5157" s="79"/>
      <c r="D5157" s="79"/>
      <c r="E5157" s="79"/>
      <c r="F5157" s="79"/>
      <c r="G5157" s="79"/>
      <c r="H5157" s="79"/>
      <c r="I5157" s="80"/>
    </row>
    <row r="5158" spans="1:9">
      <c r="A5158" s="78"/>
      <c r="B5158" s="79"/>
      <c r="C5158" s="79"/>
      <c r="D5158" s="79"/>
      <c r="E5158" s="79"/>
      <c r="F5158" s="79"/>
      <c r="G5158" s="79"/>
      <c r="H5158" s="79"/>
      <c r="I5158" s="80"/>
    </row>
    <row r="5159" spans="1:9">
      <c r="A5159" s="78"/>
      <c r="B5159" s="79"/>
      <c r="C5159" s="79"/>
      <c r="D5159" s="79"/>
      <c r="E5159" s="79"/>
      <c r="F5159" s="79"/>
      <c r="G5159" s="79"/>
      <c r="H5159" s="79"/>
      <c r="I5159" s="80"/>
    </row>
    <row r="5160" spans="1:9">
      <c r="A5160" s="78"/>
      <c r="B5160" s="79"/>
      <c r="C5160" s="79"/>
      <c r="D5160" s="79"/>
      <c r="E5160" s="79"/>
      <c r="F5160" s="79"/>
      <c r="G5160" s="79"/>
      <c r="H5160" s="79"/>
      <c r="I5160" s="80"/>
    </row>
    <row r="5161" spans="1:9">
      <c r="A5161" s="78"/>
      <c r="B5161" s="79"/>
      <c r="C5161" s="79"/>
      <c r="D5161" s="79"/>
      <c r="E5161" s="79"/>
      <c r="F5161" s="79"/>
      <c r="G5161" s="79"/>
      <c r="H5161" s="79"/>
      <c r="I5161" s="80"/>
    </row>
    <row r="5162" spans="1:9">
      <c r="A5162" s="78"/>
      <c r="B5162" s="79"/>
      <c r="C5162" s="79"/>
      <c r="D5162" s="79"/>
      <c r="E5162" s="79"/>
      <c r="F5162" s="79"/>
      <c r="G5162" s="79"/>
      <c r="H5162" s="79"/>
      <c r="I5162" s="80"/>
    </row>
    <row r="5163" spans="1:9">
      <c r="A5163" s="78"/>
      <c r="B5163" s="79"/>
      <c r="C5163" s="79"/>
      <c r="D5163" s="79"/>
      <c r="E5163" s="79"/>
      <c r="F5163" s="79"/>
      <c r="G5163" s="79"/>
      <c r="H5163" s="79"/>
      <c r="I5163" s="80"/>
    </row>
    <row r="5164" spans="1:9">
      <c r="A5164" s="78"/>
      <c r="B5164" s="79"/>
      <c r="C5164" s="79"/>
      <c r="D5164" s="79"/>
      <c r="E5164" s="79"/>
      <c r="F5164" s="79"/>
      <c r="G5164" s="79"/>
      <c r="H5164" s="79"/>
      <c r="I5164" s="80"/>
    </row>
    <row r="5165" spans="1:9">
      <c r="A5165" s="78"/>
      <c r="B5165" s="79"/>
      <c r="C5165" s="79"/>
      <c r="D5165" s="79"/>
      <c r="E5165" s="79"/>
      <c r="F5165" s="79"/>
      <c r="G5165" s="79"/>
      <c r="H5165" s="79"/>
      <c r="I5165" s="80"/>
    </row>
    <row r="5166" spans="1:9">
      <c r="A5166" s="78"/>
      <c r="B5166" s="79"/>
      <c r="C5166" s="79"/>
      <c r="D5166" s="79"/>
      <c r="E5166" s="79"/>
      <c r="F5166" s="79"/>
      <c r="G5166" s="79"/>
      <c r="H5166" s="79"/>
      <c r="I5166" s="80"/>
    </row>
    <row r="5167" spans="1:9">
      <c r="A5167" s="78"/>
      <c r="B5167" s="79"/>
      <c r="C5167" s="79"/>
      <c r="D5167" s="79"/>
      <c r="E5167" s="79"/>
      <c r="F5167" s="79"/>
      <c r="G5167" s="79"/>
      <c r="H5167" s="79"/>
      <c r="I5167" s="80"/>
    </row>
    <row r="5168" spans="1:9">
      <c r="A5168" s="78"/>
      <c r="B5168" s="79"/>
      <c r="C5168" s="79"/>
      <c r="D5168" s="79"/>
      <c r="E5168" s="79"/>
      <c r="F5168" s="79"/>
      <c r="G5168" s="79"/>
      <c r="H5168" s="79"/>
      <c r="I5168" s="80"/>
    </row>
    <row r="5169" spans="1:9">
      <c r="A5169" s="78"/>
      <c r="B5169" s="79"/>
      <c r="C5169" s="79"/>
      <c r="D5169" s="79"/>
      <c r="E5169" s="79"/>
      <c r="F5169" s="79"/>
      <c r="G5169" s="79"/>
      <c r="H5169" s="79"/>
      <c r="I5169" s="80"/>
    </row>
    <row r="5170" spans="1:9">
      <c r="A5170" s="78"/>
      <c r="B5170" s="79"/>
      <c r="C5170" s="79"/>
      <c r="D5170" s="79"/>
      <c r="E5170" s="79"/>
      <c r="F5170" s="79"/>
      <c r="G5170" s="79"/>
      <c r="H5170" s="79"/>
      <c r="I5170" s="80"/>
    </row>
    <row r="5171" spans="1:9">
      <c r="A5171" s="78"/>
      <c r="B5171" s="79"/>
      <c r="C5171" s="79"/>
      <c r="D5171" s="79"/>
      <c r="E5171" s="79"/>
      <c r="F5171" s="79"/>
      <c r="G5171" s="79"/>
      <c r="H5171" s="79"/>
      <c r="I5171" s="80"/>
    </row>
    <row r="5172" spans="1:9">
      <c r="A5172" s="78"/>
      <c r="B5172" s="79"/>
      <c r="C5172" s="79"/>
      <c r="D5172" s="79"/>
      <c r="E5172" s="79"/>
      <c r="F5172" s="79"/>
      <c r="G5172" s="79"/>
      <c r="H5172" s="79"/>
      <c r="I5172" s="80"/>
    </row>
    <row r="5173" spans="1:9">
      <c r="A5173" s="78"/>
      <c r="B5173" s="79"/>
      <c r="C5173" s="79"/>
      <c r="D5173" s="79"/>
      <c r="E5173" s="79"/>
      <c r="F5173" s="79"/>
      <c r="G5173" s="79"/>
      <c r="H5173" s="79"/>
      <c r="I5173" s="80"/>
    </row>
    <row r="5174" spans="1:9">
      <c r="A5174" s="78"/>
      <c r="B5174" s="79"/>
      <c r="C5174" s="79"/>
      <c r="D5174" s="79"/>
      <c r="E5174" s="79"/>
      <c r="F5174" s="79"/>
      <c r="G5174" s="79"/>
      <c r="H5174" s="79"/>
      <c r="I5174" s="80"/>
    </row>
    <row r="5175" spans="1:9">
      <c r="A5175" s="78"/>
      <c r="B5175" s="79"/>
      <c r="C5175" s="79"/>
      <c r="D5175" s="79"/>
      <c r="E5175" s="79"/>
      <c r="F5175" s="79"/>
      <c r="G5175" s="79"/>
      <c r="H5175" s="79"/>
      <c r="I5175" s="80"/>
    </row>
    <row r="5176" spans="1:9">
      <c r="A5176" s="78"/>
      <c r="B5176" s="79"/>
      <c r="C5176" s="79"/>
      <c r="D5176" s="79"/>
      <c r="E5176" s="79"/>
      <c r="F5176" s="79"/>
      <c r="G5176" s="79"/>
      <c r="H5176" s="79"/>
      <c r="I5176" s="80"/>
    </row>
    <row r="5177" spans="1:9">
      <c r="A5177" s="78"/>
      <c r="B5177" s="79"/>
      <c r="C5177" s="79"/>
      <c r="D5177" s="79"/>
      <c r="E5177" s="79"/>
      <c r="F5177" s="79"/>
      <c r="G5177" s="79"/>
      <c r="H5177" s="79"/>
      <c r="I5177" s="80"/>
    </row>
    <row r="5178" spans="1:9">
      <c r="A5178" s="78"/>
      <c r="B5178" s="79"/>
      <c r="C5178" s="79"/>
      <c r="D5178" s="79"/>
      <c r="E5178" s="79"/>
      <c r="F5178" s="79"/>
      <c r="G5178" s="79"/>
      <c r="H5178" s="79"/>
      <c r="I5178" s="80"/>
    </row>
    <row r="5179" spans="1:9">
      <c r="A5179" s="78"/>
      <c r="B5179" s="79"/>
      <c r="C5179" s="79"/>
      <c r="D5179" s="79"/>
      <c r="E5179" s="79"/>
      <c r="F5179" s="79"/>
      <c r="G5179" s="79"/>
      <c r="H5179" s="79"/>
      <c r="I5179" s="80"/>
    </row>
    <row r="5180" spans="1:9">
      <c r="A5180" s="78"/>
      <c r="B5180" s="79"/>
      <c r="C5180" s="79"/>
      <c r="D5180" s="79"/>
      <c r="E5180" s="79"/>
      <c r="F5180" s="79"/>
      <c r="G5180" s="79"/>
      <c r="H5180" s="79"/>
      <c r="I5180" s="80"/>
    </row>
    <row r="5181" spans="1:9">
      <c r="A5181" s="78"/>
      <c r="B5181" s="79"/>
      <c r="C5181" s="79"/>
      <c r="D5181" s="79"/>
      <c r="E5181" s="79"/>
      <c r="F5181" s="79"/>
      <c r="G5181" s="79"/>
      <c r="H5181" s="79"/>
      <c r="I5181" s="80"/>
    </row>
    <row r="5182" spans="1:9">
      <c r="A5182" s="78"/>
      <c r="B5182" s="79"/>
      <c r="C5182" s="79"/>
      <c r="D5182" s="79"/>
      <c r="E5182" s="79"/>
      <c r="F5182" s="79"/>
      <c r="G5182" s="79"/>
      <c r="H5182" s="79"/>
      <c r="I5182" s="80"/>
    </row>
    <row r="5183" spans="1:9">
      <c r="A5183" s="78"/>
      <c r="B5183" s="79"/>
      <c r="C5183" s="79"/>
      <c r="D5183" s="79"/>
      <c r="E5183" s="79"/>
      <c r="F5183" s="79"/>
      <c r="G5183" s="79"/>
      <c r="H5183" s="79"/>
      <c r="I5183" s="80"/>
    </row>
    <row r="5184" spans="1:9">
      <c r="A5184" s="78"/>
      <c r="B5184" s="79"/>
      <c r="C5184" s="79"/>
      <c r="D5184" s="79"/>
      <c r="E5184" s="79"/>
      <c r="F5184" s="79"/>
      <c r="G5184" s="79"/>
      <c r="H5184" s="79"/>
      <c r="I5184" s="80"/>
    </row>
    <row r="5185" spans="1:9">
      <c r="A5185" s="78"/>
      <c r="B5185" s="79"/>
      <c r="C5185" s="79"/>
      <c r="D5185" s="79"/>
      <c r="E5185" s="79"/>
      <c r="F5185" s="79"/>
      <c r="G5185" s="79"/>
      <c r="H5185" s="79"/>
      <c r="I5185" s="80"/>
    </row>
    <row r="5186" spans="1:9">
      <c r="A5186" s="78"/>
      <c r="B5186" s="79"/>
      <c r="C5186" s="79"/>
      <c r="D5186" s="79"/>
      <c r="E5186" s="79"/>
      <c r="F5186" s="79"/>
      <c r="G5186" s="79"/>
      <c r="H5186" s="79"/>
      <c r="I5186" s="80"/>
    </row>
    <row r="5187" spans="1:9">
      <c r="A5187" s="78"/>
      <c r="B5187" s="79"/>
      <c r="C5187" s="79"/>
      <c r="D5187" s="79"/>
      <c r="E5187" s="79"/>
      <c r="F5187" s="79"/>
      <c r="G5187" s="79"/>
      <c r="H5187" s="79"/>
      <c r="I5187" s="80"/>
    </row>
    <row r="5188" spans="1:9">
      <c r="A5188" s="78"/>
      <c r="B5188" s="79"/>
      <c r="C5188" s="79"/>
      <c r="D5188" s="79"/>
      <c r="E5188" s="79"/>
      <c r="F5188" s="79"/>
      <c r="G5188" s="79"/>
      <c r="H5188" s="79"/>
      <c r="I5188" s="80"/>
    </row>
    <row r="5189" spans="1:9">
      <c r="A5189" s="78"/>
      <c r="B5189" s="79"/>
      <c r="C5189" s="79"/>
      <c r="D5189" s="79"/>
      <c r="E5189" s="79"/>
      <c r="F5189" s="79"/>
      <c r="G5189" s="79"/>
      <c r="H5189" s="79"/>
      <c r="I5189" s="80"/>
    </row>
    <row r="5190" spans="1:9">
      <c r="A5190" s="78"/>
      <c r="B5190" s="79"/>
      <c r="C5190" s="79"/>
      <c r="D5190" s="79"/>
      <c r="E5190" s="79"/>
      <c r="F5190" s="79"/>
      <c r="G5190" s="79"/>
      <c r="H5190" s="79"/>
      <c r="I5190" s="80"/>
    </row>
    <row r="5191" spans="1:9">
      <c r="A5191" s="78"/>
      <c r="B5191" s="79"/>
      <c r="C5191" s="79"/>
      <c r="D5191" s="79"/>
      <c r="E5191" s="79"/>
      <c r="F5191" s="79"/>
      <c r="G5191" s="79"/>
      <c r="H5191" s="79"/>
      <c r="I5191" s="80"/>
    </row>
    <row r="5192" spans="1:9">
      <c r="A5192" s="78"/>
      <c r="B5192" s="79"/>
      <c r="C5192" s="79"/>
      <c r="D5192" s="79"/>
      <c r="E5192" s="79"/>
      <c r="F5192" s="79"/>
      <c r="G5192" s="79"/>
      <c r="H5192" s="79"/>
      <c r="I5192" s="80"/>
    </row>
    <row r="5193" spans="1:9">
      <c r="A5193" s="78"/>
      <c r="B5193" s="79"/>
      <c r="C5193" s="79"/>
      <c r="D5193" s="79"/>
      <c r="E5193" s="79"/>
      <c r="F5193" s="79"/>
      <c r="G5193" s="79"/>
      <c r="H5193" s="79"/>
      <c r="I5193" s="80"/>
    </row>
    <row r="5194" spans="1:9">
      <c r="A5194" s="78"/>
      <c r="B5194" s="79"/>
      <c r="C5194" s="79"/>
      <c r="D5194" s="79"/>
      <c r="E5194" s="79"/>
      <c r="F5194" s="79"/>
      <c r="G5194" s="79"/>
      <c r="H5194" s="79"/>
      <c r="I5194" s="80"/>
    </row>
    <row r="5195" spans="1:9">
      <c r="A5195" s="78"/>
      <c r="B5195" s="79"/>
      <c r="C5195" s="79"/>
      <c r="D5195" s="79"/>
      <c r="E5195" s="79"/>
      <c r="F5195" s="79"/>
      <c r="G5195" s="79"/>
      <c r="H5195" s="79"/>
      <c r="I5195" s="80"/>
    </row>
    <row r="5196" spans="1:9">
      <c r="A5196" s="78"/>
      <c r="B5196" s="79"/>
      <c r="C5196" s="79"/>
      <c r="D5196" s="79"/>
      <c r="E5196" s="79"/>
      <c r="F5196" s="79"/>
      <c r="G5196" s="79"/>
      <c r="H5196" s="79"/>
      <c r="I5196" s="80"/>
    </row>
    <row r="5197" spans="1:9">
      <c r="A5197" s="78"/>
      <c r="B5197" s="79"/>
      <c r="C5197" s="79"/>
      <c r="D5197" s="79"/>
      <c r="E5197" s="79"/>
      <c r="F5197" s="79"/>
      <c r="G5197" s="79"/>
      <c r="H5197" s="79"/>
      <c r="I5197" s="80"/>
    </row>
    <row r="5198" spans="1:9">
      <c r="A5198" s="78"/>
      <c r="B5198" s="79"/>
      <c r="C5198" s="79"/>
      <c r="D5198" s="79"/>
      <c r="E5198" s="79"/>
      <c r="F5198" s="79"/>
      <c r="G5198" s="79"/>
      <c r="H5198" s="79"/>
      <c r="I5198" s="80"/>
    </row>
    <row r="5199" spans="1:9">
      <c r="A5199" s="78"/>
      <c r="B5199" s="79"/>
      <c r="C5199" s="79"/>
      <c r="D5199" s="79"/>
      <c r="E5199" s="79"/>
      <c r="F5199" s="79"/>
      <c r="G5199" s="79"/>
      <c r="H5199" s="79"/>
      <c r="I5199" s="80"/>
    </row>
    <row r="5200" spans="1:9">
      <c r="A5200" s="78"/>
      <c r="B5200" s="79"/>
      <c r="C5200" s="79"/>
      <c r="D5200" s="79"/>
      <c r="E5200" s="79"/>
      <c r="F5200" s="79"/>
      <c r="G5200" s="79"/>
      <c r="H5200" s="79"/>
      <c r="I5200" s="80"/>
    </row>
    <row r="5201" spans="1:9">
      <c r="A5201" s="78"/>
      <c r="B5201" s="79"/>
      <c r="C5201" s="79"/>
      <c r="D5201" s="79"/>
      <c r="E5201" s="79"/>
      <c r="F5201" s="79"/>
      <c r="G5201" s="79"/>
      <c r="H5201" s="79"/>
      <c r="I5201" s="80"/>
    </row>
    <row r="5202" spans="1:9">
      <c r="A5202" s="78"/>
      <c r="B5202" s="79"/>
      <c r="C5202" s="79"/>
      <c r="D5202" s="79"/>
      <c r="E5202" s="79"/>
      <c r="F5202" s="79"/>
      <c r="G5202" s="79"/>
      <c r="H5202" s="79"/>
      <c r="I5202" s="80"/>
    </row>
    <row r="5203" spans="1:9">
      <c r="A5203" s="78"/>
      <c r="B5203" s="79"/>
      <c r="C5203" s="79"/>
      <c r="D5203" s="79"/>
      <c r="E5203" s="79"/>
      <c r="F5203" s="79"/>
      <c r="G5203" s="79"/>
      <c r="H5203" s="79"/>
      <c r="I5203" s="80"/>
    </row>
    <row r="5204" spans="1:9">
      <c r="A5204" s="78"/>
      <c r="B5204" s="79"/>
      <c r="C5204" s="79"/>
      <c r="D5204" s="79"/>
      <c r="E5204" s="79"/>
      <c r="F5204" s="79"/>
      <c r="G5204" s="79"/>
      <c r="H5204" s="79"/>
      <c r="I5204" s="80"/>
    </row>
    <row r="5205" spans="1:9">
      <c r="A5205" s="78"/>
      <c r="B5205" s="79"/>
      <c r="C5205" s="79"/>
      <c r="D5205" s="79"/>
      <c r="E5205" s="79"/>
      <c r="F5205" s="79"/>
      <c r="G5205" s="79"/>
      <c r="H5205" s="79"/>
      <c r="I5205" s="80"/>
    </row>
    <row r="5206" spans="1:9">
      <c r="A5206" s="78"/>
      <c r="B5206" s="79"/>
      <c r="C5206" s="79"/>
      <c r="D5206" s="79"/>
      <c r="E5206" s="79"/>
      <c r="F5206" s="79"/>
      <c r="G5206" s="79"/>
      <c r="H5206" s="79"/>
      <c r="I5206" s="80"/>
    </row>
    <row r="5207" spans="1:9">
      <c r="A5207" s="78"/>
      <c r="B5207" s="79"/>
      <c r="C5207" s="79"/>
      <c r="D5207" s="79"/>
      <c r="E5207" s="79"/>
      <c r="F5207" s="79"/>
      <c r="G5207" s="79"/>
      <c r="H5207" s="79"/>
      <c r="I5207" s="80"/>
    </row>
    <row r="5208" spans="1:9">
      <c r="A5208" s="78"/>
      <c r="B5208" s="79"/>
      <c r="C5208" s="79"/>
      <c r="D5208" s="79"/>
      <c r="E5208" s="79"/>
      <c r="F5208" s="79"/>
      <c r="G5208" s="79"/>
      <c r="H5208" s="79"/>
      <c r="I5208" s="80"/>
    </row>
    <row r="5209" spans="1:9">
      <c r="A5209" s="78"/>
      <c r="B5209" s="79"/>
      <c r="C5209" s="79"/>
      <c r="D5209" s="79"/>
      <c r="E5209" s="79"/>
      <c r="F5209" s="79"/>
      <c r="G5209" s="79"/>
      <c r="H5209" s="79"/>
      <c r="I5209" s="80"/>
    </row>
    <row r="5210" spans="1:9">
      <c r="A5210" s="78"/>
      <c r="B5210" s="79"/>
      <c r="C5210" s="79"/>
      <c r="D5210" s="79"/>
      <c r="E5210" s="79"/>
      <c r="F5210" s="79"/>
      <c r="G5210" s="79"/>
      <c r="H5210" s="79"/>
      <c r="I5210" s="80"/>
    </row>
    <row r="5211" spans="1:9">
      <c r="A5211" s="78"/>
      <c r="B5211" s="79"/>
      <c r="C5211" s="79"/>
      <c r="D5211" s="79"/>
      <c r="E5211" s="79"/>
      <c r="F5211" s="79"/>
      <c r="G5211" s="79"/>
      <c r="H5211" s="79"/>
      <c r="I5211" s="80"/>
    </row>
    <row r="5212" spans="1:9">
      <c r="A5212" s="78"/>
      <c r="B5212" s="79"/>
      <c r="C5212" s="79"/>
      <c r="D5212" s="79"/>
      <c r="E5212" s="79"/>
      <c r="F5212" s="79"/>
      <c r="G5212" s="79"/>
      <c r="H5212" s="79"/>
      <c r="I5212" s="80"/>
    </row>
    <row r="5213" spans="1:9">
      <c r="A5213" s="78"/>
      <c r="B5213" s="79"/>
      <c r="C5213" s="79"/>
      <c r="D5213" s="79"/>
      <c r="E5213" s="79"/>
      <c r="F5213" s="79"/>
      <c r="G5213" s="79"/>
      <c r="H5213" s="79"/>
      <c r="I5213" s="80"/>
    </row>
    <row r="5214" spans="1:9">
      <c r="A5214" s="78"/>
      <c r="B5214" s="79"/>
      <c r="C5214" s="79"/>
      <c r="D5214" s="79"/>
      <c r="E5214" s="79"/>
      <c r="F5214" s="79"/>
      <c r="G5214" s="79"/>
      <c r="H5214" s="79"/>
      <c r="I5214" s="80"/>
    </row>
    <row r="5215" spans="1:9">
      <c r="A5215" s="78"/>
      <c r="B5215" s="79"/>
      <c r="C5215" s="79"/>
      <c r="D5215" s="79"/>
      <c r="E5215" s="79"/>
      <c r="F5215" s="79"/>
      <c r="G5215" s="79"/>
      <c r="H5215" s="79"/>
      <c r="I5215" s="80"/>
    </row>
    <row r="5216" spans="1:9">
      <c r="A5216" s="78"/>
      <c r="B5216" s="79"/>
      <c r="C5216" s="79"/>
      <c r="D5216" s="79"/>
      <c r="E5216" s="79"/>
      <c r="F5216" s="79"/>
      <c r="G5216" s="79"/>
      <c r="H5216" s="79"/>
      <c r="I5216" s="80"/>
    </row>
    <row r="5217" spans="1:9">
      <c r="A5217" s="78"/>
      <c r="B5217" s="79"/>
      <c r="C5217" s="79"/>
      <c r="D5217" s="79"/>
      <c r="E5217" s="79"/>
      <c r="F5217" s="79"/>
      <c r="G5217" s="79"/>
      <c r="H5217" s="79"/>
      <c r="I5217" s="80"/>
    </row>
    <row r="5218" spans="1:9">
      <c r="A5218" s="78"/>
      <c r="B5218" s="79"/>
      <c r="C5218" s="79"/>
      <c r="D5218" s="79"/>
      <c r="E5218" s="79"/>
      <c r="F5218" s="79"/>
      <c r="G5218" s="79"/>
      <c r="H5218" s="79"/>
      <c r="I5218" s="80"/>
    </row>
    <row r="5219" spans="1:9">
      <c r="A5219" s="78"/>
      <c r="B5219" s="79"/>
      <c r="C5219" s="79"/>
      <c r="D5219" s="79"/>
      <c r="E5219" s="79"/>
      <c r="F5219" s="79"/>
      <c r="G5219" s="79"/>
      <c r="H5219" s="79"/>
      <c r="I5219" s="80"/>
    </row>
    <row r="5220" spans="1:9">
      <c r="A5220" s="78"/>
      <c r="B5220" s="79"/>
      <c r="C5220" s="79"/>
      <c r="D5220" s="79"/>
      <c r="E5220" s="79"/>
      <c r="F5220" s="79"/>
      <c r="G5220" s="79"/>
      <c r="H5220" s="79"/>
      <c r="I5220" s="80"/>
    </row>
    <row r="5221" spans="1:9">
      <c r="A5221" s="78"/>
      <c r="B5221" s="79"/>
      <c r="C5221" s="79"/>
      <c r="D5221" s="79"/>
      <c r="E5221" s="79"/>
      <c r="F5221" s="79"/>
      <c r="G5221" s="79"/>
      <c r="H5221" s="79"/>
      <c r="I5221" s="80"/>
    </row>
    <row r="5222" spans="1:9">
      <c r="A5222" s="78"/>
      <c r="B5222" s="79"/>
      <c r="C5222" s="79"/>
      <c r="D5222" s="79"/>
      <c r="E5222" s="79"/>
      <c r="F5222" s="79"/>
      <c r="G5222" s="79"/>
      <c r="H5222" s="79"/>
      <c r="I5222" s="80"/>
    </row>
    <row r="5223" spans="1:9">
      <c r="A5223" s="78"/>
      <c r="B5223" s="79"/>
      <c r="C5223" s="79"/>
      <c r="D5223" s="79"/>
      <c r="E5223" s="79"/>
      <c r="F5223" s="79"/>
      <c r="G5223" s="79"/>
      <c r="H5223" s="79"/>
      <c r="I5223" s="80"/>
    </row>
    <row r="5224" spans="1:9">
      <c r="A5224" s="78"/>
      <c r="B5224" s="79"/>
      <c r="C5224" s="79"/>
      <c r="D5224" s="79"/>
      <c r="E5224" s="79"/>
      <c r="F5224" s="79"/>
      <c r="G5224" s="79"/>
      <c r="H5224" s="79"/>
      <c r="I5224" s="80"/>
    </row>
    <row r="5225" spans="1:9">
      <c r="A5225" s="78"/>
      <c r="B5225" s="79"/>
      <c r="C5225" s="79"/>
      <c r="D5225" s="79"/>
      <c r="E5225" s="79"/>
      <c r="F5225" s="79"/>
      <c r="G5225" s="79"/>
      <c r="H5225" s="79"/>
      <c r="I5225" s="80"/>
    </row>
    <row r="5226" spans="1:9">
      <c r="A5226" s="78"/>
      <c r="B5226" s="79"/>
      <c r="C5226" s="79"/>
      <c r="D5226" s="79"/>
      <c r="E5226" s="79"/>
      <c r="F5226" s="79"/>
      <c r="G5226" s="79"/>
      <c r="H5226" s="79"/>
      <c r="I5226" s="80"/>
    </row>
    <row r="5227" spans="1:9">
      <c r="A5227" s="78"/>
      <c r="B5227" s="79"/>
      <c r="C5227" s="79"/>
      <c r="D5227" s="79"/>
      <c r="E5227" s="79"/>
      <c r="F5227" s="79"/>
      <c r="G5227" s="79"/>
      <c r="H5227" s="79"/>
      <c r="I5227" s="80"/>
    </row>
    <row r="5228" spans="1:9">
      <c r="A5228" s="78"/>
      <c r="B5228" s="79"/>
      <c r="C5228" s="79"/>
      <c r="D5228" s="79"/>
      <c r="E5228" s="79"/>
      <c r="F5228" s="79"/>
      <c r="G5228" s="79"/>
      <c r="H5228" s="79"/>
      <c r="I5228" s="80"/>
    </row>
    <row r="5229" spans="1:9">
      <c r="A5229" s="78"/>
      <c r="B5229" s="79"/>
      <c r="C5229" s="79"/>
      <c r="D5229" s="79"/>
      <c r="E5229" s="79"/>
      <c r="F5229" s="79"/>
      <c r="G5229" s="79"/>
      <c r="H5229" s="79"/>
      <c r="I5229" s="80"/>
    </row>
    <row r="5230" spans="1:9">
      <c r="A5230" s="78"/>
      <c r="B5230" s="79"/>
      <c r="C5230" s="79"/>
      <c r="D5230" s="79"/>
      <c r="E5230" s="79"/>
      <c r="F5230" s="79"/>
      <c r="G5230" s="79"/>
      <c r="H5230" s="79"/>
      <c r="I5230" s="80"/>
    </row>
    <row r="5231" spans="1:9">
      <c r="A5231" s="78"/>
      <c r="B5231" s="79"/>
      <c r="C5231" s="79"/>
      <c r="D5231" s="79"/>
      <c r="E5231" s="79"/>
      <c r="F5231" s="79"/>
      <c r="G5231" s="79"/>
      <c r="H5231" s="79"/>
      <c r="I5231" s="80"/>
    </row>
    <row r="5232" spans="1:9">
      <c r="A5232" s="78"/>
      <c r="B5232" s="79"/>
      <c r="C5232" s="79"/>
      <c r="D5232" s="79"/>
      <c r="E5232" s="79"/>
      <c r="F5232" s="79"/>
      <c r="G5232" s="79"/>
      <c r="H5232" s="79"/>
      <c r="I5232" s="80"/>
    </row>
    <row r="5233" spans="1:9">
      <c r="A5233" s="78"/>
      <c r="B5233" s="79"/>
      <c r="C5233" s="79"/>
      <c r="D5233" s="79"/>
      <c r="E5233" s="79"/>
      <c r="F5233" s="79"/>
      <c r="G5233" s="79"/>
      <c r="H5233" s="79"/>
      <c r="I5233" s="80"/>
    </row>
    <row r="5234" spans="1:9">
      <c r="A5234" s="78"/>
      <c r="B5234" s="79"/>
      <c r="C5234" s="79"/>
      <c r="D5234" s="79"/>
      <c r="E5234" s="79"/>
      <c r="F5234" s="79"/>
      <c r="G5234" s="79"/>
      <c r="H5234" s="79"/>
      <c r="I5234" s="80"/>
    </row>
    <row r="5235" spans="1:9">
      <c r="A5235" s="78"/>
      <c r="B5235" s="79"/>
      <c r="C5235" s="79"/>
      <c r="D5235" s="79"/>
      <c r="E5235" s="79"/>
      <c r="F5235" s="79"/>
      <c r="G5235" s="79"/>
      <c r="H5235" s="79"/>
      <c r="I5235" s="80"/>
    </row>
    <row r="5236" spans="1:9">
      <c r="A5236" s="78"/>
      <c r="B5236" s="79"/>
      <c r="C5236" s="79"/>
      <c r="D5236" s="79"/>
      <c r="E5236" s="79"/>
      <c r="F5236" s="79"/>
      <c r="G5236" s="79"/>
      <c r="H5236" s="79"/>
      <c r="I5236" s="80"/>
    </row>
    <row r="5237" spans="1:9">
      <c r="A5237" s="78"/>
      <c r="B5237" s="79"/>
      <c r="C5237" s="79"/>
      <c r="D5237" s="79"/>
      <c r="E5237" s="79"/>
      <c r="F5237" s="79"/>
      <c r="G5237" s="79"/>
      <c r="H5237" s="79"/>
      <c r="I5237" s="80"/>
    </row>
    <row r="5238" spans="1:9">
      <c r="A5238" s="78"/>
      <c r="B5238" s="79"/>
      <c r="C5238" s="79"/>
      <c r="D5238" s="79"/>
      <c r="E5238" s="79"/>
      <c r="F5238" s="79"/>
      <c r="G5238" s="79"/>
      <c r="H5238" s="79"/>
      <c r="I5238" s="80"/>
    </row>
    <row r="5239" spans="1:9">
      <c r="A5239" s="78"/>
      <c r="B5239" s="79"/>
      <c r="C5239" s="79"/>
      <c r="D5239" s="79"/>
      <c r="E5239" s="79"/>
      <c r="F5239" s="79"/>
      <c r="G5239" s="79"/>
      <c r="H5239" s="79"/>
      <c r="I5239" s="80"/>
    </row>
    <row r="5240" spans="1:9">
      <c r="A5240" s="78"/>
      <c r="B5240" s="79"/>
      <c r="C5240" s="79"/>
      <c r="D5240" s="79"/>
      <c r="E5240" s="79"/>
      <c r="F5240" s="79"/>
      <c r="G5240" s="79"/>
      <c r="H5240" s="79"/>
      <c r="I5240" s="80"/>
    </row>
    <row r="5241" spans="1:9">
      <c r="A5241" s="78"/>
      <c r="B5241" s="79"/>
      <c r="C5241" s="79"/>
      <c r="D5241" s="79"/>
      <c r="E5241" s="79"/>
      <c r="F5241" s="79"/>
      <c r="G5241" s="79"/>
      <c r="H5241" s="79"/>
      <c r="I5241" s="80"/>
    </row>
    <row r="5242" spans="1:9">
      <c r="A5242" s="78"/>
      <c r="B5242" s="79"/>
      <c r="C5242" s="79"/>
      <c r="D5242" s="79"/>
      <c r="E5242" s="79"/>
      <c r="F5242" s="79"/>
      <c r="G5242" s="79"/>
      <c r="H5242" s="79"/>
      <c r="I5242" s="80"/>
    </row>
    <row r="5243" spans="1:9">
      <c r="A5243" s="78"/>
      <c r="B5243" s="79"/>
      <c r="C5243" s="79"/>
      <c r="D5243" s="79"/>
      <c r="E5243" s="79"/>
      <c r="F5243" s="79"/>
      <c r="G5243" s="79"/>
      <c r="H5243" s="79"/>
      <c r="I5243" s="80"/>
    </row>
    <row r="5244" spans="1:9">
      <c r="A5244" s="78"/>
      <c r="B5244" s="79"/>
      <c r="C5244" s="79"/>
      <c r="D5244" s="79"/>
      <c r="E5244" s="79"/>
      <c r="F5244" s="79"/>
      <c r="G5244" s="79"/>
      <c r="H5244" s="79"/>
      <c r="I5244" s="80"/>
    </row>
    <row r="5245" spans="1:9">
      <c r="A5245" s="78"/>
      <c r="B5245" s="79"/>
      <c r="C5245" s="79"/>
      <c r="D5245" s="79"/>
      <c r="E5245" s="79"/>
      <c r="F5245" s="79"/>
      <c r="G5245" s="79"/>
      <c r="H5245" s="79"/>
      <c r="I5245" s="80"/>
    </row>
    <row r="5246" spans="1:9">
      <c r="A5246" s="78"/>
      <c r="B5246" s="79"/>
      <c r="C5246" s="79"/>
      <c r="D5246" s="79"/>
      <c r="E5246" s="79"/>
      <c r="F5246" s="79"/>
      <c r="G5246" s="79"/>
      <c r="H5246" s="79"/>
      <c r="I5246" s="80"/>
    </row>
    <row r="5247" spans="1:9">
      <c r="A5247" s="78"/>
      <c r="B5247" s="79"/>
      <c r="C5247" s="79"/>
      <c r="D5247" s="79"/>
      <c r="E5247" s="79"/>
      <c r="F5247" s="79"/>
      <c r="G5247" s="79"/>
      <c r="H5247" s="79"/>
      <c r="I5247" s="80"/>
    </row>
    <row r="5248" spans="1:9">
      <c r="A5248" s="78"/>
      <c r="B5248" s="79"/>
      <c r="C5248" s="79"/>
      <c r="D5248" s="79"/>
      <c r="E5248" s="79"/>
      <c r="F5248" s="79"/>
      <c r="G5248" s="79"/>
      <c r="H5248" s="79"/>
      <c r="I5248" s="80"/>
    </row>
    <row r="5249" spans="1:9">
      <c r="A5249" s="78"/>
      <c r="B5249" s="79"/>
      <c r="C5249" s="79"/>
      <c r="D5249" s="79"/>
      <c r="E5249" s="79"/>
      <c r="F5249" s="79"/>
      <c r="G5249" s="79"/>
      <c r="H5249" s="79"/>
      <c r="I5249" s="80"/>
    </row>
    <row r="5250" spans="1:9">
      <c r="A5250" s="78"/>
      <c r="B5250" s="79"/>
      <c r="C5250" s="79"/>
      <c r="D5250" s="79"/>
      <c r="E5250" s="79"/>
      <c r="F5250" s="79"/>
      <c r="G5250" s="79"/>
      <c r="H5250" s="79"/>
      <c r="I5250" s="80"/>
    </row>
    <row r="5251" spans="1:9">
      <c r="A5251" s="78"/>
      <c r="B5251" s="79"/>
      <c r="C5251" s="79"/>
      <c r="D5251" s="79"/>
      <c r="E5251" s="79"/>
      <c r="F5251" s="79"/>
      <c r="G5251" s="79"/>
      <c r="H5251" s="79"/>
      <c r="I5251" s="80"/>
    </row>
    <row r="5252" spans="1:9">
      <c r="A5252" s="78"/>
      <c r="B5252" s="79"/>
      <c r="C5252" s="79"/>
      <c r="D5252" s="79"/>
      <c r="E5252" s="79"/>
      <c r="F5252" s="79"/>
      <c r="G5252" s="79"/>
      <c r="H5252" s="79"/>
      <c r="I5252" s="80"/>
    </row>
    <row r="5253" spans="1:9">
      <c r="A5253" s="78"/>
      <c r="B5253" s="79"/>
      <c r="C5253" s="79"/>
      <c r="D5253" s="79"/>
      <c r="E5253" s="79"/>
      <c r="F5253" s="79"/>
      <c r="G5253" s="79"/>
      <c r="H5253" s="79"/>
      <c r="I5253" s="80"/>
    </row>
    <row r="5254" spans="1:9">
      <c r="A5254" s="78"/>
      <c r="B5254" s="79"/>
      <c r="C5254" s="79"/>
      <c r="D5254" s="79"/>
      <c r="E5254" s="79"/>
      <c r="F5254" s="79"/>
      <c r="G5254" s="79"/>
      <c r="H5254" s="79"/>
      <c r="I5254" s="80"/>
    </row>
    <row r="5255" spans="1:9">
      <c r="A5255" s="78"/>
      <c r="B5255" s="79"/>
      <c r="C5255" s="79"/>
      <c r="D5255" s="79"/>
      <c r="E5255" s="79"/>
      <c r="F5255" s="79"/>
      <c r="G5255" s="79"/>
      <c r="H5255" s="79"/>
      <c r="I5255" s="80"/>
    </row>
    <row r="5256" spans="1:9">
      <c r="A5256" s="78"/>
      <c r="B5256" s="79"/>
      <c r="C5256" s="79"/>
      <c r="D5256" s="79"/>
      <c r="E5256" s="79"/>
      <c r="F5256" s="79"/>
      <c r="G5256" s="79"/>
      <c r="H5256" s="79"/>
      <c r="I5256" s="80"/>
    </row>
    <row r="5257" spans="1:9">
      <c r="A5257" s="78"/>
      <c r="B5257" s="79"/>
      <c r="C5257" s="79"/>
      <c r="D5257" s="79"/>
      <c r="E5257" s="79"/>
      <c r="F5257" s="79"/>
      <c r="G5257" s="79"/>
      <c r="H5257" s="79"/>
      <c r="I5257" s="80"/>
    </row>
    <row r="5258" spans="1:9">
      <c r="A5258" s="78"/>
      <c r="B5258" s="79"/>
      <c r="C5258" s="79"/>
      <c r="D5258" s="79"/>
      <c r="E5258" s="79"/>
      <c r="F5258" s="79"/>
      <c r="G5258" s="79"/>
      <c r="H5258" s="79"/>
      <c r="I5258" s="80"/>
    </row>
    <row r="5259" spans="1:9">
      <c r="A5259" s="78"/>
      <c r="B5259" s="79"/>
      <c r="C5259" s="79"/>
      <c r="D5259" s="79"/>
      <c r="E5259" s="79"/>
      <c r="F5259" s="79"/>
      <c r="G5259" s="79"/>
      <c r="H5259" s="79"/>
      <c r="I5259" s="80"/>
    </row>
    <row r="5260" spans="1:9">
      <c r="A5260" s="78"/>
      <c r="B5260" s="79"/>
      <c r="C5260" s="79"/>
      <c r="D5260" s="79"/>
      <c r="E5260" s="79"/>
      <c r="F5260" s="79"/>
      <c r="G5260" s="79"/>
      <c r="H5260" s="79"/>
      <c r="I5260" s="80"/>
    </row>
    <row r="5261" spans="1:9">
      <c r="A5261" s="78"/>
      <c r="B5261" s="79"/>
      <c r="C5261" s="79"/>
      <c r="D5261" s="79"/>
      <c r="E5261" s="79"/>
      <c r="F5261" s="79"/>
      <c r="G5261" s="79"/>
      <c r="H5261" s="79"/>
      <c r="I5261" s="80"/>
    </row>
    <row r="5262" spans="1:9">
      <c r="A5262" s="78"/>
      <c r="B5262" s="79"/>
      <c r="C5262" s="79"/>
      <c r="D5262" s="79"/>
      <c r="E5262" s="79"/>
      <c r="F5262" s="79"/>
      <c r="G5262" s="79"/>
      <c r="H5262" s="79"/>
      <c r="I5262" s="80"/>
    </row>
    <row r="5263" spans="1:9">
      <c r="A5263" s="78"/>
      <c r="B5263" s="79"/>
      <c r="C5263" s="79"/>
      <c r="D5263" s="79"/>
      <c r="E5263" s="79"/>
      <c r="F5263" s="79"/>
      <c r="G5263" s="79"/>
      <c r="H5263" s="79"/>
      <c r="I5263" s="80"/>
    </row>
    <row r="5264" spans="1:9">
      <c r="A5264" s="78"/>
      <c r="B5264" s="79"/>
      <c r="C5264" s="79"/>
      <c r="D5264" s="79"/>
      <c r="E5264" s="79"/>
      <c r="F5264" s="79"/>
      <c r="G5264" s="79"/>
      <c r="H5264" s="79"/>
      <c r="I5264" s="80"/>
    </row>
    <row r="5265" spans="1:9">
      <c r="A5265" s="78"/>
      <c r="B5265" s="79"/>
      <c r="C5265" s="79"/>
      <c r="D5265" s="79"/>
      <c r="E5265" s="79"/>
      <c r="F5265" s="79"/>
      <c r="G5265" s="79"/>
      <c r="H5265" s="79"/>
      <c r="I5265" s="80"/>
    </row>
    <row r="5266" spans="1:9">
      <c r="A5266" s="78"/>
      <c r="B5266" s="79"/>
      <c r="C5266" s="79"/>
      <c r="D5266" s="79"/>
      <c r="E5266" s="79"/>
      <c r="F5266" s="79"/>
      <c r="G5266" s="79"/>
      <c r="H5266" s="79"/>
      <c r="I5266" s="80"/>
    </row>
    <row r="5267" spans="1:9">
      <c r="A5267" s="78"/>
      <c r="B5267" s="79"/>
      <c r="C5267" s="79"/>
      <c r="D5267" s="79"/>
      <c r="E5267" s="79"/>
      <c r="F5267" s="79"/>
      <c r="G5267" s="79"/>
      <c r="H5267" s="79"/>
      <c r="I5267" s="80"/>
    </row>
    <row r="5268" spans="1:9">
      <c r="A5268" s="78"/>
      <c r="B5268" s="79"/>
      <c r="C5268" s="79"/>
      <c r="D5268" s="79"/>
      <c r="E5268" s="79"/>
      <c r="F5268" s="79"/>
      <c r="G5268" s="79"/>
      <c r="H5268" s="79"/>
      <c r="I5268" s="80"/>
    </row>
    <row r="5269" spans="1:9">
      <c r="A5269" s="78"/>
      <c r="B5269" s="79"/>
      <c r="C5269" s="79"/>
      <c r="D5269" s="79"/>
      <c r="E5269" s="79"/>
      <c r="F5269" s="79"/>
      <c r="G5269" s="79"/>
      <c r="H5269" s="79"/>
      <c r="I5269" s="80"/>
    </row>
    <row r="5270" spans="1:9">
      <c r="A5270" s="78"/>
      <c r="B5270" s="79"/>
      <c r="C5270" s="79"/>
      <c r="D5270" s="79"/>
      <c r="E5270" s="79"/>
      <c r="F5270" s="79"/>
      <c r="G5270" s="79"/>
      <c r="H5270" s="79"/>
      <c r="I5270" s="80"/>
    </row>
    <row r="5271" spans="1:9">
      <c r="A5271" s="78"/>
      <c r="B5271" s="79"/>
      <c r="C5271" s="79"/>
      <c r="D5271" s="79"/>
      <c r="E5271" s="79"/>
      <c r="F5271" s="79"/>
      <c r="G5271" s="79"/>
      <c r="H5271" s="79"/>
      <c r="I5271" s="80"/>
    </row>
    <row r="5272" spans="1:9">
      <c r="A5272" s="78"/>
      <c r="B5272" s="79"/>
      <c r="C5272" s="79"/>
      <c r="D5272" s="79"/>
      <c r="E5272" s="79"/>
      <c r="F5272" s="79"/>
      <c r="G5272" s="79"/>
      <c r="H5272" s="79"/>
      <c r="I5272" s="80"/>
    </row>
    <row r="5273" spans="1:9">
      <c r="A5273" s="78"/>
      <c r="B5273" s="79"/>
      <c r="C5273" s="79"/>
      <c r="D5273" s="79"/>
      <c r="E5273" s="79"/>
      <c r="F5273" s="79"/>
      <c r="G5273" s="79"/>
      <c r="H5273" s="79"/>
      <c r="I5273" s="80"/>
    </row>
    <row r="5274" spans="1:9">
      <c r="A5274" s="78"/>
      <c r="B5274" s="79"/>
      <c r="C5274" s="79"/>
      <c r="D5274" s="79"/>
      <c r="E5274" s="79"/>
      <c r="F5274" s="79"/>
      <c r="G5274" s="79"/>
      <c r="H5274" s="79"/>
      <c r="I5274" s="80"/>
    </row>
    <row r="5275" spans="1:9">
      <c r="A5275" s="78"/>
      <c r="B5275" s="79"/>
      <c r="C5275" s="79"/>
      <c r="D5275" s="79"/>
      <c r="E5275" s="79"/>
      <c r="F5275" s="79"/>
      <c r="G5275" s="79"/>
      <c r="H5275" s="79"/>
      <c r="I5275" s="80"/>
    </row>
    <row r="5276" spans="1:9">
      <c r="A5276" s="78"/>
      <c r="B5276" s="79"/>
      <c r="C5276" s="79"/>
      <c r="D5276" s="79"/>
      <c r="E5276" s="79"/>
      <c r="F5276" s="79"/>
      <c r="G5276" s="79"/>
      <c r="H5276" s="79"/>
      <c r="I5276" s="80"/>
    </row>
    <row r="5277" spans="1:9">
      <c r="A5277" s="78"/>
      <c r="B5277" s="79"/>
      <c r="C5277" s="79"/>
      <c r="D5277" s="79"/>
      <c r="E5277" s="79"/>
      <c r="F5277" s="79"/>
      <c r="G5277" s="79"/>
      <c r="H5277" s="79"/>
      <c r="I5277" s="80"/>
    </row>
    <row r="5278" spans="1:9">
      <c r="A5278" s="78"/>
      <c r="B5278" s="79"/>
      <c r="C5278" s="79"/>
      <c r="D5278" s="79"/>
      <c r="E5278" s="79"/>
      <c r="F5278" s="79"/>
      <c r="G5278" s="79"/>
      <c r="H5278" s="79"/>
      <c r="I5278" s="80"/>
    </row>
    <row r="5279" spans="1:9">
      <c r="A5279" s="78"/>
      <c r="B5279" s="79"/>
      <c r="C5279" s="79"/>
      <c r="D5279" s="79"/>
      <c r="E5279" s="79"/>
      <c r="F5279" s="79"/>
      <c r="G5279" s="79"/>
      <c r="H5279" s="79"/>
      <c r="I5279" s="80"/>
    </row>
    <row r="5280" spans="1:9">
      <c r="A5280" s="78"/>
      <c r="B5280" s="79"/>
      <c r="C5280" s="79"/>
      <c r="D5280" s="79"/>
      <c r="E5280" s="79"/>
      <c r="F5280" s="79"/>
      <c r="G5280" s="79"/>
      <c r="H5280" s="79"/>
      <c r="I5280" s="80"/>
    </row>
    <row r="5281" spans="1:9">
      <c r="A5281" s="78"/>
      <c r="B5281" s="79"/>
      <c r="C5281" s="79"/>
      <c r="D5281" s="79"/>
      <c r="E5281" s="79"/>
      <c r="F5281" s="79"/>
      <c r="G5281" s="79"/>
      <c r="H5281" s="79"/>
      <c r="I5281" s="80"/>
    </row>
    <row r="5282" spans="1:9">
      <c r="A5282" s="78"/>
      <c r="B5282" s="79"/>
      <c r="C5282" s="79"/>
      <c r="D5282" s="79"/>
      <c r="E5282" s="79"/>
      <c r="F5282" s="79"/>
      <c r="G5282" s="79"/>
      <c r="H5282" s="79"/>
      <c r="I5282" s="80"/>
    </row>
    <row r="5283" spans="1:9">
      <c r="A5283" s="78"/>
      <c r="B5283" s="79"/>
      <c r="C5283" s="79"/>
      <c r="D5283" s="79"/>
      <c r="E5283" s="79"/>
      <c r="F5283" s="79"/>
      <c r="G5283" s="79"/>
      <c r="H5283" s="79"/>
      <c r="I5283" s="80"/>
    </row>
    <row r="5284" spans="1:9">
      <c r="A5284" s="78"/>
      <c r="B5284" s="79"/>
      <c r="C5284" s="79"/>
      <c r="D5284" s="79"/>
      <c r="E5284" s="79"/>
      <c r="F5284" s="79"/>
      <c r="G5284" s="79"/>
      <c r="H5284" s="79"/>
      <c r="I5284" s="80"/>
    </row>
    <row r="5285" spans="1:9">
      <c r="A5285" s="78"/>
      <c r="B5285" s="79"/>
      <c r="C5285" s="79"/>
      <c r="D5285" s="79"/>
      <c r="E5285" s="79"/>
      <c r="F5285" s="79"/>
      <c r="G5285" s="79"/>
      <c r="H5285" s="79"/>
      <c r="I5285" s="80"/>
    </row>
    <row r="5286" spans="1:9">
      <c r="A5286" s="78"/>
      <c r="B5286" s="79"/>
      <c r="C5286" s="79"/>
      <c r="D5286" s="79"/>
      <c r="E5286" s="79"/>
      <c r="F5286" s="79"/>
      <c r="G5286" s="79"/>
      <c r="H5286" s="79"/>
      <c r="I5286" s="80"/>
    </row>
    <row r="5287" spans="1:9">
      <c r="A5287" s="78"/>
      <c r="B5287" s="79"/>
      <c r="C5287" s="79"/>
      <c r="D5287" s="79"/>
      <c r="E5287" s="79"/>
      <c r="F5287" s="79"/>
      <c r="G5287" s="79"/>
      <c r="H5287" s="79"/>
      <c r="I5287" s="80"/>
    </row>
    <row r="5288" spans="1:9">
      <c r="A5288" s="78"/>
      <c r="B5288" s="79"/>
      <c r="C5288" s="79"/>
      <c r="D5288" s="79"/>
      <c r="E5288" s="79"/>
      <c r="F5288" s="79"/>
      <c r="G5288" s="79"/>
      <c r="H5288" s="79"/>
      <c r="I5288" s="80"/>
    </row>
    <row r="5289" spans="1:9">
      <c r="A5289" s="78"/>
      <c r="B5289" s="79"/>
      <c r="C5289" s="79"/>
      <c r="D5289" s="79"/>
      <c r="E5289" s="79"/>
      <c r="F5289" s="79"/>
      <c r="G5289" s="79"/>
      <c r="H5289" s="79"/>
      <c r="I5289" s="80"/>
    </row>
    <row r="5290" spans="1:9">
      <c r="A5290" s="78"/>
      <c r="B5290" s="79"/>
      <c r="C5290" s="79"/>
      <c r="D5290" s="79"/>
      <c r="E5290" s="79"/>
      <c r="F5290" s="79"/>
      <c r="G5290" s="79"/>
      <c r="H5290" s="79"/>
      <c r="I5290" s="80"/>
    </row>
    <row r="5291" spans="1:9">
      <c r="A5291" s="78"/>
      <c r="B5291" s="79"/>
      <c r="C5291" s="79"/>
      <c r="D5291" s="79"/>
      <c r="E5291" s="79"/>
      <c r="F5291" s="79"/>
      <c r="G5291" s="79"/>
      <c r="H5291" s="79"/>
      <c r="I5291" s="80"/>
    </row>
    <row r="5292" spans="1:9">
      <c r="A5292" s="78"/>
      <c r="B5292" s="79"/>
      <c r="C5292" s="79"/>
      <c r="D5292" s="79"/>
      <c r="E5292" s="79"/>
      <c r="F5292" s="79"/>
      <c r="G5292" s="79"/>
      <c r="H5292" s="79"/>
      <c r="I5292" s="80"/>
    </row>
    <row r="5293" spans="1:9">
      <c r="A5293" s="78"/>
      <c r="B5293" s="79"/>
      <c r="C5293" s="79"/>
      <c r="D5293" s="79"/>
      <c r="E5293" s="79"/>
      <c r="F5293" s="79"/>
      <c r="G5293" s="79"/>
      <c r="H5293" s="79"/>
      <c r="I5293" s="80"/>
    </row>
    <row r="5294" spans="1:9">
      <c r="A5294" s="78"/>
      <c r="B5294" s="79"/>
      <c r="C5294" s="79"/>
      <c r="D5294" s="79"/>
      <c r="E5294" s="79"/>
      <c r="F5294" s="79"/>
      <c r="G5294" s="79"/>
      <c r="H5294" s="79"/>
      <c r="I5294" s="80"/>
    </row>
    <row r="5295" spans="1:9">
      <c r="A5295" s="78"/>
      <c r="B5295" s="79"/>
      <c r="C5295" s="79"/>
      <c r="D5295" s="79"/>
      <c r="E5295" s="79"/>
      <c r="F5295" s="79"/>
      <c r="G5295" s="79"/>
      <c r="H5295" s="79"/>
      <c r="I5295" s="80"/>
    </row>
    <row r="5296" spans="1:9">
      <c r="A5296" s="78"/>
      <c r="B5296" s="79"/>
      <c r="C5296" s="79"/>
      <c r="D5296" s="79"/>
      <c r="E5296" s="79"/>
      <c r="F5296" s="79"/>
      <c r="G5296" s="79"/>
      <c r="H5296" s="79"/>
      <c r="I5296" s="80"/>
    </row>
    <row r="5297" spans="1:9">
      <c r="A5297" s="78"/>
      <c r="B5297" s="79"/>
      <c r="C5297" s="79"/>
      <c r="D5297" s="79"/>
      <c r="E5297" s="79"/>
      <c r="F5297" s="79"/>
      <c r="G5297" s="79"/>
      <c r="H5297" s="79"/>
      <c r="I5297" s="80"/>
    </row>
    <row r="5298" spans="1:9">
      <c r="A5298" s="78"/>
      <c r="B5298" s="79"/>
      <c r="C5298" s="79"/>
      <c r="D5298" s="79"/>
      <c r="E5298" s="79"/>
      <c r="F5298" s="79"/>
      <c r="G5298" s="79"/>
      <c r="H5298" s="79"/>
      <c r="I5298" s="80"/>
    </row>
    <row r="5299" spans="1:9">
      <c r="A5299" s="78"/>
      <c r="B5299" s="79"/>
      <c r="C5299" s="79"/>
      <c r="D5299" s="79"/>
      <c r="E5299" s="79"/>
      <c r="F5299" s="79"/>
      <c r="G5299" s="79"/>
      <c r="H5299" s="79"/>
      <c r="I5299" s="80"/>
    </row>
    <row r="5300" spans="1:9">
      <c r="A5300" s="78"/>
      <c r="B5300" s="79"/>
      <c r="C5300" s="79"/>
      <c r="D5300" s="79"/>
      <c r="E5300" s="79"/>
      <c r="F5300" s="79"/>
      <c r="G5300" s="79"/>
      <c r="H5300" s="79"/>
      <c r="I5300" s="80"/>
    </row>
    <row r="5301" spans="1:9">
      <c r="A5301" s="78"/>
      <c r="B5301" s="79"/>
      <c r="C5301" s="79"/>
      <c r="D5301" s="79"/>
      <c r="E5301" s="79"/>
      <c r="F5301" s="79"/>
      <c r="G5301" s="79"/>
      <c r="H5301" s="79"/>
      <c r="I5301" s="80"/>
    </row>
    <row r="5302" spans="1:9">
      <c r="A5302" s="78"/>
      <c r="B5302" s="79"/>
      <c r="C5302" s="79"/>
      <c r="D5302" s="79"/>
      <c r="E5302" s="79"/>
      <c r="F5302" s="79"/>
      <c r="G5302" s="79"/>
      <c r="H5302" s="79"/>
      <c r="I5302" s="80"/>
    </row>
    <row r="5303" spans="1:9">
      <c r="A5303" s="78"/>
      <c r="B5303" s="79"/>
      <c r="C5303" s="79"/>
      <c r="D5303" s="79"/>
      <c r="E5303" s="79"/>
      <c r="F5303" s="79"/>
      <c r="G5303" s="79"/>
      <c r="H5303" s="79"/>
      <c r="I5303" s="80"/>
    </row>
    <row r="5304" spans="1:9">
      <c r="A5304" s="78"/>
      <c r="B5304" s="79"/>
      <c r="C5304" s="79"/>
      <c r="D5304" s="79"/>
      <c r="E5304" s="79"/>
      <c r="F5304" s="79"/>
      <c r="G5304" s="79"/>
      <c r="H5304" s="79"/>
      <c r="I5304" s="80"/>
    </row>
    <row r="5305" spans="1:9">
      <c r="A5305" s="78"/>
      <c r="B5305" s="79"/>
      <c r="C5305" s="79"/>
      <c r="D5305" s="79"/>
      <c r="E5305" s="79"/>
      <c r="F5305" s="79"/>
      <c r="G5305" s="79"/>
      <c r="H5305" s="79"/>
      <c r="I5305" s="80"/>
    </row>
    <row r="5306" spans="1:9">
      <c r="A5306" s="78"/>
      <c r="B5306" s="79"/>
      <c r="C5306" s="79"/>
      <c r="D5306" s="79"/>
      <c r="E5306" s="79"/>
      <c r="F5306" s="79"/>
      <c r="G5306" s="79"/>
      <c r="H5306" s="79"/>
      <c r="I5306" s="80"/>
    </row>
    <row r="5307" spans="1:9">
      <c r="A5307" s="78"/>
      <c r="B5307" s="79"/>
      <c r="C5307" s="79"/>
      <c r="D5307" s="79"/>
      <c r="E5307" s="79"/>
      <c r="F5307" s="79"/>
      <c r="G5307" s="79"/>
      <c r="H5307" s="79"/>
      <c r="I5307" s="80"/>
    </row>
    <row r="5308" spans="1:9">
      <c r="A5308" s="78"/>
      <c r="B5308" s="79"/>
      <c r="C5308" s="79"/>
      <c r="D5308" s="79"/>
      <c r="E5308" s="79"/>
      <c r="F5308" s="79"/>
      <c r="G5308" s="79"/>
      <c r="H5308" s="79"/>
      <c r="I5308" s="80"/>
    </row>
    <row r="5309" spans="1:9">
      <c r="A5309" s="78"/>
      <c r="B5309" s="79"/>
      <c r="C5309" s="79"/>
      <c r="D5309" s="79"/>
      <c r="E5309" s="79"/>
      <c r="F5309" s="79"/>
      <c r="G5309" s="79"/>
      <c r="H5309" s="79"/>
      <c r="I5309" s="80"/>
    </row>
    <row r="5310" spans="1:9">
      <c r="A5310" s="78"/>
      <c r="B5310" s="79"/>
      <c r="C5310" s="79"/>
      <c r="D5310" s="79"/>
      <c r="E5310" s="79"/>
      <c r="F5310" s="79"/>
      <c r="G5310" s="79"/>
      <c r="H5310" s="79"/>
      <c r="I5310" s="80"/>
    </row>
    <row r="5311" spans="1:9">
      <c r="A5311" s="78"/>
      <c r="B5311" s="79"/>
      <c r="C5311" s="79"/>
      <c r="D5311" s="79"/>
      <c r="E5311" s="79"/>
      <c r="F5311" s="79"/>
      <c r="G5311" s="79"/>
      <c r="H5311" s="79"/>
      <c r="I5311" s="80"/>
    </row>
    <row r="5312" spans="1:9">
      <c r="A5312" s="78"/>
      <c r="B5312" s="79"/>
      <c r="C5312" s="79"/>
      <c r="D5312" s="79"/>
      <c r="E5312" s="79"/>
      <c r="F5312" s="79"/>
      <c r="G5312" s="79"/>
      <c r="H5312" s="79"/>
      <c r="I5312" s="80"/>
    </row>
    <row r="5313" spans="1:9">
      <c r="A5313" s="78"/>
      <c r="B5313" s="79"/>
      <c r="C5313" s="79"/>
      <c r="D5313" s="79"/>
      <c r="E5313" s="79"/>
      <c r="F5313" s="79"/>
      <c r="G5313" s="79"/>
      <c r="H5313" s="79"/>
      <c r="I5313" s="80"/>
    </row>
    <row r="5314" spans="1:9">
      <c r="A5314" s="78"/>
      <c r="B5314" s="79"/>
      <c r="C5314" s="79"/>
      <c r="D5314" s="79"/>
      <c r="E5314" s="79"/>
      <c r="F5314" s="79"/>
      <c r="G5314" s="79"/>
      <c r="H5314" s="79"/>
      <c r="I5314" s="80"/>
    </row>
    <row r="5315" spans="1:9">
      <c r="A5315" s="78"/>
      <c r="B5315" s="79"/>
      <c r="C5315" s="79"/>
      <c r="D5315" s="79"/>
      <c r="E5315" s="79"/>
      <c r="F5315" s="79"/>
      <c r="G5315" s="79"/>
      <c r="H5315" s="79"/>
      <c r="I5315" s="80"/>
    </row>
    <row r="5316" spans="1:9">
      <c r="A5316" s="78"/>
      <c r="B5316" s="79"/>
      <c r="C5316" s="79"/>
      <c r="D5316" s="79"/>
      <c r="E5316" s="79"/>
      <c r="F5316" s="79"/>
      <c r="G5316" s="79"/>
      <c r="H5316" s="79"/>
      <c r="I5316" s="80"/>
    </row>
    <row r="5317" spans="1:9">
      <c r="A5317" s="78"/>
      <c r="B5317" s="79"/>
      <c r="C5317" s="79"/>
      <c r="D5317" s="79"/>
      <c r="E5317" s="79"/>
      <c r="F5317" s="79"/>
      <c r="G5317" s="79"/>
      <c r="H5317" s="79"/>
      <c r="I5317" s="80"/>
    </row>
    <row r="5318" spans="1:9">
      <c r="A5318" s="78"/>
      <c r="B5318" s="79"/>
      <c r="C5318" s="79"/>
      <c r="D5318" s="79"/>
      <c r="E5318" s="79"/>
      <c r="F5318" s="79"/>
      <c r="G5318" s="79"/>
      <c r="H5318" s="79"/>
      <c r="I5318" s="80"/>
    </row>
    <row r="5319" spans="1:9">
      <c r="A5319" s="78"/>
      <c r="B5319" s="79"/>
      <c r="C5319" s="79"/>
      <c r="D5319" s="79"/>
      <c r="E5319" s="79"/>
      <c r="F5319" s="79"/>
      <c r="G5319" s="79"/>
      <c r="H5319" s="79"/>
      <c r="I5319" s="80"/>
    </row>
    <row r="5320" spans="1:9">
      <c r="A5320" s="78"/>
      <c r="B5320" s="79"/>
      <c r="C5320" s="79"/>
      <c r="D5320" s="79"/>
      <c r="E5320" s="79"/>
      <c r="F5320" s="79"/>
      <c r="G5320" s="79"/>
      <c r="H5320" s="79"/>
      <c r="I5320" s="80"/>
    </row>
    <row r="5321" spans="1:9">
      <c r="A5321" s="78"/>
      <c r="B5321" s="79"/>
      <c r="C5321" s="79"/>
      <c r="D5321" s="79"/>
      <c r="E5321" s="79"/>
      <c r="F5321" s="79"/>
      <c r="G5321" s="79"/>
      <c r="H5321" s="79"/>
      <c r="I5321" s="80"/>
    </row>
    <row r="5322" spans="1:9">
      <c r="A5322" s="78"/>
      <c r="B5322" s="79"/>
      <c r="C5322" s="79"/>
      <c r="D5322" s="79"/>
      <c r="E5322" s="79"/>
      <c r="F5322" s="79"/>
      <c r="G5322" s="79"/>
      <c r="H5322" s="79"/>
      <c r="I5322" s="80"/>
    </row>
    <row r="5323" spans="1:9">
      <c r="A5323" s="78"/>
      <c r="B5323" s="79"/>
      <c r="C5323" s="79"/>
      <c r="D5323" s="79"/>
      <c r="E5323" s="79"/>
      <c r="F5323" s="79"/>
      <c r="G5323" s="79"/>
      <c r="H5323" s="79"/>
      <c r="I5323" s="80"/>
    </row>
    <row r="5324" spans="1:9">
      <c r="A5324" s="78"/>
      <c r="B5324" s="79"/>
      <c r="C5324" s="79"/>
      <c r="D5324" s="79"/>
      <c r="E5324" s="79"/>
      <c r="F5324" s="79"/>
      <c r="G5324" s="79"/>
      <c r="H5324" s="79"/>
      <c r="I5324" s="80"/>
    </row>
    <row r="5325" spans="1:9">
      <c r="A5325" s="78"/>
      <c r="B5325" s="79"/>
      <c r="C5325" s="79"/>
      <c r="D5325" s="79"/>
      <c r="E5325" s="79"/>
      <c r="F5325" s="79"/>
      <c r="G5325" s="79"/>
      <c r="H5325" s="79"/>
      <c r="I5325" s="80"/>
    </row>
    <row r="5326" spans="1:9">
      <c r="A5326" s="78"/>
      <c r="B5326" s="79"/>
      <c r="C5326" s="79"/>
      <c r="D5326" s="79"/>
      <c r="E5326" s="79"/>
      <c r="F5326" s="79"/>
      <c r="G5326" s="79"/>
      <c r="H5326" s="79"/>
      <c r="I5326" s="80"/>
    </row>
    <row r="5327" spans="1:9">
      <c r="A5327" s="78"/>
      <c r="B5327" s="79"/>
      <c r="C5327" s="79"/>
      <c r="D5327" s="79"/>
      <c r="E5327" s="79"/>
      <c r="F5327" s="79"/>
      <c r="G5327" s="79"/>
      <c r="H5327" s="79"/>
      <c r="I5327" s="80"/>
    </row>
    <row r="5328" spans="1:9">
      <c r="A5328" s="78"/>
      <c r="B5328" s="79"/>
      <c r="C5328" s="79"/>
      <c r="D5328" s="79"/>
      <c r="E5328" s="79"/>
      <c r="F5328" s="79"/>
      <c r="G5328" s="79"/>
      <c r="H5328" s="79"/>
      <c r="I5328" s="80"/>
    </row>
    <row r="5329" spans="1:9">
      <c r="A5329" s="78"/>
      <c r="B5329" s="79"/>
      <c r="C5329" s="79"/>
      <c r="D5329" s="79"/>
      <c r="E5329" s="79"/>
      <c r="F5329" s="79"/>
      <c r="G5329" s="79"/>
      <c r="H5329" s="79"/>
      <c r="I5329" s="80"/>
    </row>
    <row r="5330" spans="1:9">
      <c r="A5330" s="78"/>
      <c r="B5330" s="79"/>
      <c r="C5330" s="79"/>
      <c r="D5330" s="79"/>
      <c r="E5330" s="79"/>
      <c r="F5330" s="79"/>
      <c r="G5330" s="79"/>
      <c r="H5330" s="79"/>
      <c r="I5330" s="80"/>
    </row>
    <row r="5331" spans="1:9">
      <c r="A5331" s="78"/>
      <c r="B5331" s="79"/>
      <c r="C5331" s="79"/>
      <c r="D5331" s="79"/>
      <c r="E5331" s="79"/>
      <c r="F5331" s="79"/>
      <c r="G5331" s="79"/>
      <c r="H5331" s="79"/>
      <c r="I5331" s="80"/>
    </row>
    <row r="5332" spans="1:9">
      <c r="A5332" s="78"/>
      <c r="B5332" s="79"/>
      <c r="C5332" s="79"/>
      <c r="D5332" s="79"/>
      <c r="E5332" s="79"/>
      <c r="F5332" s="79"/>
      <c r="G5332" s="79"/>
      <c r="H5332" s="79"/>
      <c r="I5332" s="80"/>
    </row>
    <row r="5333" spans="1:9">
      <c r="A5333" s="78"/>
      <c r="B5333" s="79"/>
      <c r="C5333" s="79"/>
      <c r="D5333" s="79"/>
      <c r="E5333" s="79"/>
      <c r="F5333" s="79"/>
      <c r="G5333" s="79"/>
      <c r="H5333" s="79"/>
      <c r="I5333" s="80"/>
    </row>
    <row r="5334" spans="1:9">
      <c r="A5334" s="78"/>
      <c r="B5334" s="79"/>
      <c r="C5334" s="79"/>
      <c r="D5334" s="79"/>
      <c r="E5334" s="79"/>
      <c r="F5334" s="79"/>
      <c r="G5334" s="79"/>
      <c r="H5334" s="79"/>
      <c r="I5334" s="80"/>
    </row>
    <row r="5335" spans="1:9">
      <c r="A5335" s="78"/>
      <c r="B5335" s="79"/>
      <c r="C5335" s="79"/>
      <c r="D5335" s="79"/>
      <c r="E5335" s="79"/>
      <c r="F5335" s="79"/>
      <c r="G5335" s="79"/>
      <c r="H5335" s="79"/>
      <c r="I5335" s="80"/>
    </row>
    <row r="5336" spans="1:9">
      <c r="A5336" s="78"/>
      <c r="B5336" s="79"/>
      <c r="C5336" s="79"/>
      <c r="D5336" s="79"/>
      <c r="E5336" s="79"/>
      <c r="F5336" s="79"/>
      <c r="G5336" s="79"/>
      <c r="H5336" s="79"/>
      <c r="I5336" s="80"/>
    </row>
    <row r="5337" spans="1:9">
      <c r="A5337" s="78"/>
      <c r="B5337" s="79"/>
      <c r="C5337" s="79"/>
      <c r="D5337" s="79"/>
      <c r="E5337" s="79"/>
      <c r="F5337" s="79"/>
      <c r="G5337" s="79"/>
      <c r="H5337" s="79"/>
      <c r="I5337" s="80"/>
    </row>
    <row r="5338" spans="1:9">
      <c r="A5338" s="78"/>
      <c r="B5338" s="79"/>
      <c r="C5338" s="79"/>
      <c r="D5338" s="79"/>
      <c r="E5338" s="79"/>
      <c r="F5338" s="79"/>
      <c r="G5338" s="79"/>
      <c r="H5338" s="79"/>
      <c r="I5338" s="80"/>
    </row>
    <row r="5339" spans="1:9">
      <c r="A5339" s="78"/>
      <c r="B5339" s="79"/>
      <c r="C5339" s="79"/>
      <c r="D5339" s="79"/>
      <c r="E5339" s="79"/>
      <c r="F5339" s="79"/>
      <c r="G5339" s="79"/>
      <c r="H5339" s="79"/>
      <c r="I5339" s="80"/>
    </row>
    <row r="5340" spans="1:9">
      <c r="A5340" s="78"/>
      <c r="B5340" s="79"/>
      <c r="C5340" s="79"/>
      <c r="D5340" s="79"/>
      <c r="E5340" s="79"/>
      <c r="F5340" s="79"/>
      <c r="G5340" s="79"/>
      <c r="H5340" s="79"/>
      <c r="I5340" s="80"/>
    </row>
    <row r="5341" spans="1:9">
      <c r="A5341" s="78"/>
      <c r="B5341" s="79"/>
      <c r="C5341" s="79"/>
      <c r="D5341" s="79"/>
      <c r="E5341" s="79"/>
      <c r="F5341" s="79"/>
      <c r="G5341" s="79"/>
      <c r="H5341" s="79"/>
      <c r="I5341" s="80"/>
    </row>
    <row r="5342" spans="1:9">
      <c r="A5342" s="78"/>
      <c r="B5342" s="79"/>
      <c r="C5342" s="79"/>
      <c r="D5342" s="79"/>
      <c r="E5342" s="79"/>
      <c r="F5342" s="79"/>
      <c r="G5342" s="79"/>
      <c r="H5342" s="79"/>
      <c r="I5342" s="80"/>
    </row>
    <row r="5343" spans="1:9">
      <c r="A5343" s="78"/>
      <c r="B5343" s="79"/>
      <c r="C5343" s="79"/>
      <c r="D5343" s="79"/>
      <c r="E5343" s="79"/>
      <c r="F5343" s="79"/>
      <c r="G5343" s="79"/>
      <c r="H5343" s="79"/>
      <c r="I5343" s="80"/>
    </row>
    <row r="5344" spans="1:9">
      <c r="A5344" s="78"/>
      <c r="B5344" s="79"/>
      <c r="C5344" s="79"/>
      <c r="D5344" s="79"/>
      <c r="E5344" s="79"/>
      <c r="F5344" s="79"/>
      <c r="G5344" s="79"/>
      <c r="H5344" s="79"/>
      <c r="I5344" s="80"/>
    </row>
    <row r="5345" spans="1:9">
      <c r="A5345" s="78"/>
      <c r="B5345" s="79"/>
      <c r="C5345" s="79"/>
      <c r="D5345" s="79"/>
      <c r="E5345" s="79"/>
      <c r="F5345" s="79"/>
      <c r="G5345" s="79"/>
      <c r="H5345" s="79"/>
      <c r="I5345" s="80"/>
    </row>
    <row r="5346" spans="1:9">
      <c r="A5346" s="78"/>
      <c r="B5346" s="79"/>
      <c r="C5346" s="79"/>
      <c r="D5346" s="79"/>
      <c r="E5346" s="79"/>
      <c r="F5346" s="79"/>
      <c r="G5346" s="79"/>
      <c r="H5346" s="79"/>
      <c r="I5346" s="80"/>
    </row>
    <row r="5347" spans="1:9">
      <c r="A5347" s="78"/>
      <c r="B5347" s="79"/>
      <c r="C5347" s="79"/>
      <c r="D5347" s="79"/>
      <c r="E5347" s="79"/>
      <c r="F5347" s="79"/>
      <c r="G5347" s="79"/>
      <c r="H5347" s="79"/>
      <c r="I5347" s="80"/>
    </row>
    <row r="5348" spans="1:9">
      <c r="A5348" s="78"/>
      <c r="B5348" s="79"/>
      <c r="C5348" s="79"/>
      <c r="D5348" s="79"/>
      <c r="E5348" s="79"/>
      <c r="F5348" s="79"/>
      <c r="G5348" s="79"/>
      <c r="H5348" s="79"/>
      <c r="I5348" s="80"/>
    </row>
    <row r="5349" spans="1:9">
      <c r="A5349" s="78"/>
      <c r="B5349" s="79"/>
      <c r="C5349" s="79"/>
      <c r="D5349" s="79"/>
      <c r="E5349" s="79"/>
      <c r="F5349" s="79"/>
      <c r="G5349" s="79"/>
      <c r="H5349" s="79"/>
      <c r="I5349" s="80"/>
    </row>
    <row r="5350" spans="1:9">
      <c r="A5350" s="78"/>
      <c r="B5350" s="79"/>
      <c r="C5350" s="79"/>
      <c r="D5350" s="79"/>
      <c r="E5350" s="79"/>
      <c r="F5350" s="79"/>
      <c r="G5350" s="79"/>
      <c r="H5350" s="79"/>
      <c r="I5350" s="80"/>
    </row>
    <row r="5351" spans="1:9">
      <c r="A5351" s="78"/>
      <c r="B5351" s="79"/>
      <c r="C5351" s="79"/>
      <c r="D5351" s="79"/>
      <c r="E5351" s="79"/>
      <c r="F5351" s="79"/>
      <c r="G5351" s="79"/>
      <c r="H5351" s="79"/>
      <c r="I5351" s="80"/>
    </row>
    <row r="5352" spans="1:9">
      <c r="A5352" s="78"/>
      <c r="B5352" s="79"/>
      <c r="C5352" s="79"/>
      <c r="D5352" s="79"/>
      <c r="E5352" s="79"/>
      <c r="F5352" s="79"/>
      <c r="G5352" s="79"/>
      <c r="H5352" s="79"/>
      <c r="I5352" s="80"/>
    </row>
    <row r="5353" spans="1:9">
      <c r="A5353" s="78"/>
      <c r="B5353" s="79"/>
      <c r="C5353" s="79"/>
      <c r="D5353" s="79"/>
      <c r="E5353" s="79"/>
      <c r="F5353" s="79"/>
      <c r="G5353" s="79"/>
      <c r="H5353" s="79"/>
      <c r="I5353" s="80"/>
    </row>
    <row r="5354" spans="1:9">
      <c r="A5354" s="78"/>
      <c r="B5354" s="79"/>
      <c r="C5354" s="79"/>
      <c r="D5354" s="79"/>
      <c r="E5354" s="79"/>
      <c r="F5354" s="79"/>
      <c r="G5354" s="79"/>
      <c r="H5354" s="79"/>
      <c r="I5354" s="80"/>
    </row>
    <row r="5355" spans="1:9">
      <c r="A5355" s="78"/>
      <c r="B5355" s="79"/>
      <c r="C5355" s="79"/>
      <c r="D5355" s="79"/>
      <c r="E5355" s="79"/>
      <c r="F5355" s="79"/>
      <c r="G5355" s="79"/>
      <c r="H5355" s="79"/>
      <c r="I5355" s="80"/>
    </row>
    <row r="5356" spans="1:9">
      <c r="A5356" s="78"/>
      <c r="B5356" s="79"/>
      <c r="C5356" s="79"/>
      <c r="D5356" s="79"/>
      <c r="E5356" s="79"/>
      <c r="F5356" s="79"/>
      <c r="G5356" s="79"/>
      <c r="H5356" s="79"/>
      <c r="I5356" s="80"/>
    </row>
    <row r="5357" spans="1:9">
      <c r="A5357" s="78"/>
      <c r="B5357" s="79"/>
      <c r="C5357" s="79"/>
      <c r="D5357" s="79"/>
      <c r="E5357" s="79"/>
      <c r="F5357" s="79"/>
      <c r="G5357" s="79"/>
      <c r="H5357" s="79"/>
      <c r="I5357" s="80"/>
    </row>
    <row r="5358" spans="1:9">
      <c r="A5358" s="78"/>
      <c r="B5358" s="79"/>
      <c r="C5358" s="79"/>
      <c r="D5358" s="79"/>
      <c r="E5358" s="79"/>
      <c r="F5358" s="79"/>
      <c r="G5358" s="79"/>
      <c r="H5358" s="79"/>
      <c r="I5358" s="80"/>
    </row>
    <row r="5359" spans="1:9">
      <c r="A5359" s="78"/>
      <c r="B5359" s="79"/>
      <c r="C5359" s="79"/>
      <c r="D5359" s="79"/>
      <c r="E5359" s="79"/>
      <c r="F5359" s="79"/>
      <c r="G5359" s="79"/>
      <c r="H5359" s="79"/>
      <c r="I5359" s="80"/>
    </row>
    <row r="5360" spans="1:9">
      <c r="A5360" s="78"/>
      <c r="B5360" s="79"/>
      <c r="C5360" s="79"/>
      <c r="D5360" s="79"/>
      <c r="E5360" s="79"/>
      <c r="F5360" s="79"/>
      <c r="G5360" s="79"/>
      <c r="H5360" s="79"/>
      <c r="I5360" s="80"/>
    </row>
    <row r="5361" spans="1:9">
      <c r="A5361" s="78"/>
      <c r="B5361" s="79"/>
      <c r="C5361" s="79"/>
      <c r="D5361" s="79"/>
      <c r="E5361" s="79"/>
      <c r="F5361" s="79"/>
      <c r="G5361" s="79"/>
      <c r="H5361" s="79"/>
      <c r="I5361" s="80"/>
    </row>
    <row r="5362" spans="1:9">
      <c r="A5362" s="78"/>
      <c r="B5362" s="79"/>
      <c r="C5362" s="79"/>
      <c r="D5362" s="79"/>
      <c r="E5362" s="79"/>
      <c r="F5362" s="79"/>
      <c r="G5362" s="79"/>
      <c r="H5362" s="79"/>
      <c r="I5362" s="80"/>
    </row>
    <row r="5363" spans="1:9">
      <c r="A5363" s="78"/>
      <c r="B5363" s="79"/>
      <c r="C5363" s="79"/>
      <c r="D5363" s="79"/>
      <c r="E5363" s="79"/>
      <c r="F5363" s="79"/>
      <c r="G5363" s="79"/>
      <c r="H5363" s="79"/>
      <c r="I5363" s="80"/>
    </row>
    <row r="5364" spans="1:9">
      <c r="A5364" s="78"/>
      <c r="B5364" s="79"/>
      <c r="C5364" s="79"/>
      <c r="D5364" s="79"/>
      <c r="E5364" s="79"/>
      <c r="F5364" s="79"/>
      <c r="G5364" s="79"/>
      <c r="H5364" s="79"/>
      <c r="I5364" s="80"/>
    </row>
    <row r="5365" spans="1:9">
      <c r="A5365" s="78"/>
      <c r="B5365" s="79"/>
      <c r="C5365" s="79"/>
      <c r="D5365" s="79"/>
      <c r="E5365" s="79"/>
      <c r="F5365" s="79"/>
      <c r="G5365" s="79"/>
      <c r="H5365" s="79"/>
      <c r="I5365" s="80"/>
    </row>
    <row r="5366" spans="1:9">
      <c r="A5366" s="78"/>
      <c r="B5366" s="79"/>
      <c r="C5366" s="79"/>
      <c r="D5366" s="79"/>
      <c r="E5366" s="79"/>
      <c r="F5366" s="79"/>
      <c r="G5366" s="79"/>
      <c r="H5366" s="79"/>
      <c r="I5366" s="80"/>
    </row>
    <row r="5367" spans="1:9">
      <c r="A5367" s="78"/>
      <c r="B5367" s="79"/>
      <c r="C5367" s="79"/>
      <c r="D5367" s="79"/>
      <c r="E5367" s="79"/>
      <c r="F5367" s="79"/>
      <c r="G5367" s="79"/>
      <c r="H5367" s="79"/>
      <c r="I5367" s="80"/>
    </row>
    <row r="5368" spans="1:9">
      <c r="A5368" s="78"/>
      <c r="B5368" s="79"/>
      <c r="C5368" s="79"/>
      <c r="D5368" s="79"/>
      <c r="E5368" s="79"/>
      <c r="F5368" s="79"/>
      <c r="G5368" s="79"/>
      <c r="H5368" s="79"/>
      <c r="I5368" s="80"/>
    </row>
    <row r="5369" spans="1:9">
      <c r="A5369" s="78"/>
      <c r="B5369" s="79"/>
      <c r="C5369" s="79"/>
      <c r="D5369" s="79"/>
      <c r="E5369" s="79"/>
      <c r="F5369" s="79"/>
      <c r="G5369" s="79"/>
      <c r="H5369" s="79"/>
      <c r="I5369" s="80"/>
    </row>
    <row r="5370" spans="1:9">
      <c r="A5370" s="78"/>
      <c r="B5370" s="79"/>
      <c r="C5370" s="79"/>
      <c r="D5370" s="79"/>
      <c r="E5370" s="79"/>
      <c r="F5370" s="79"/>
      <c r="G5370" s="79"/>
      <c r="H5370" s="79"/>
      <c r="I5370" s="80"/>
    </row>
    <row r="5371" spans="1:9">
      <c r="A5371" s="78"/>
      <c r="B5371" s="79"/>
      <c r="C5371" s="79"/>
      <c r="D5371" s="79"/>
      <c r="E5371" s="79"/>
      <c r="F5371" s="79"/>
      <c r="G5371" s="79"/>
      <c r="H5371" s="79"/>
      <c r="I5371" s="80"/>
    </row>
    <row r="5372" spans="1:9">
      <c r="A5372" s="78"/>
      <c r="B5372" s="79"/>
      <c r="C5372" s="79"/>
      <c r="D5372" s="79"/>
      <c r="E5372" s="79"/>
      <c r="F5372" s="79"/>
      <c r="G5372" s="79"/>
      <c r="H5372" s="79"/>
      <c r="I5372" s="80"/>
    </row>
    <row r="5373" spans="1:9">
      <c r="A5373" s="78"/>
      <c r="B5373" s="79"/>
      <c r="C5373" s="79"/>
      <c r="D5373" s="79"/>
      <c r="E5373" s="79"/>
      <c r="F5373" s="79"/>
      <c r="G5373" s="79"/>
      <c r="H5373" s="79"/>
      <c r="I5373" s="80"/>
    </row>
    <row r="5374" spans="1:9">
      <c r="A5374" s="78"/>
      <c r="B5374" s="79"/>
      <c r="C5374" s="79"/>
      <c r="D5374" s="79"/>
      <c r="E5374" s="79"/>
      <c r="F5374" s="79"/>
      <c r="G5374" s="79"/>
      <c r="H5374" s="79"/>
      <c r="I5374" s="80"/>
    </row>
    <row r="5375" spans="1:9">
      <c r="A5375" s="78"/>
      <c r="B5375" s="79"/>
      <c r="C5375" s="79"/>
      <c r="D5375" s="79"/>
      <c r="E5375" s="79"/>
      <c r="F5375" s="79"/>
      <c r="G5375" s="79"/>
      <c r="H5375" s="79"/>
      <c r="I5375" s="80"/>
    </row>
    <row r="5376" spans="1:9">
      <c r="A5376" s="78"/>
      <c r="B5376" s="79"/>
      <c r="C5376" s="79"/>
      <c r="D5376" s="79"/>
      <c r="E5376" s="79"/>
      <c r="F5376" s="79"/>
      <c r="G5376" s="79"/>
      <c r="H5376" s="79"/>
      <c r="I5376" s="80"/>
    </row>
    <row r="5377" spans="1:9">
      <c r="A5377" s="78"/>
      <c r="B5377" s="79"/>
      <c r="C5377" s="79"/>
      <c r="D5377" s="79"/>
      <c r="E5377" s="79"/>
      <c r="F5377" s="79"/>
      <c r="G5377" s="79"/>
      <c r="H5377" s="79"/>
      <c r="I5377" s="80"/>
    </row>
    <row r="5378" spans="1:9">
      <c r="A5378" s="78"/>
      <c r="B5378" s="79"/>
      <c r="C5378" s="79"/>
      <c r="D5378" s="79"/>
      <c r="E5378" s="79"/>
      <c r="F5378" s="79"/>
      <c r="G5378" s="79"/>
      <c r="H5378" s="79"/>
      <c r="I5378" s="80"/>
    </row>
    <row r="5379" spans="1:9">
      <c r="A5379" s="78"/>
      <c r="B5379" s="79"/>
      <c r="C5379" s="79"/>
      <c r="D5379" s="79"/>
      <c r="E5379" s="79"/>
      <c r="F5379" s="79"/>
      <c r="G5379" s="79"/>
      <c r="H5379" s="79"/>
      <c r="I5379" s="80"/>
    </row>
    <row r="5380" spans="1:9">
      <c r="A5380" s="78"/>
      <c r="B5380" s="79"/>
      <c r="C5380" s="79"/>
      <c r="D5380" s="79"/>
      <c r="E5380" s="79"/>
      <c r="F5380" s="79"/>
      <c r="G5380" s="79"/>
      <c r="H5380" s="79"/>
      <c r="I5380" s="80"/>
    </row>
    <row r="5381" spans="1:9">
      <c r="A5381" s="78"/>
      <c r="B5381" s="79"/>
      <c r="C5381" s="79"/>
      <c r="D5381" s="79"/>
      <c r="E5381" s="79"/>
      <c r="F5381" s="79"/>
      <c r="G5381" s="79"/>
      <c r="H5381" s="79"/>
      <c r="I5381" s="80"/>
    </row>
    <row r="5382" spans="1:9">
      <c r="A5382" s="78"/>
      <c r="B5382" s="79"/>
      <c r="C5382" s="79"/>
      <c r="D5382" s="79"/>
      <c r="E5382" s="79"/>
      <c r="F5382" s="79"/>
      <c r="G5382" s="79"/>
      <c r="H5382" s="79"/>
      <c r="I5382" s="80"/>
    </row>
    <row r="5383" spans="1:9">
      <c r="A5383" s="78"/>
      <c r="B5383" s="79"/>
      <c r="C5383" s="79"/>
      <c r="D5383" s="79"/>
      <c r="E5383" s="79"/>
      <c r="F5383" s="79"/>
      <c r="G5383" s="79"/>
      <c r="H5383" s="79"/>
      <c r="I5383" s="80"/>
    </row>
    <row r="5384" spans="1:9">
      <c r="A5384" s="78"/>
      <c r="B5384" s="79"/>
      <c r="C5384" s="79"/>
      <c r="D5384" s="79"/>
      <c r="E5384" s="79"/>
      <c r="F5384" s="79"/>
      <c r="G5384" s="79"/>
      <c r="H5384" s="79"/>
      <c r="I5384" s="80"/>
    </row>
    <row r="5385" spans="1:9">
      <c r="A5385" s="78"/>
      <c r="B5385" s="79"/>
      <c r="C5385" s="79"/>
      <c r="D5385" s="79"/>
      <c r="E5385" s="79"/>
      <c r="F5385" s="79"/>
      <c r="G5385" s="79"/>
      <c r="H5385" s="79"/>
      <c r="I5385" s="80"/>
    </row>
    <row r="5386" spans="1:9">
      <c r="A5386" s="78"/>
      <c r="B5386" s="79"/>
      <c r="C5386" s="79"/>
      <c r="D5386" s="79"/>
      <c r="E5386" s="79"/>
      <c r="F5386" s="79"/>
      <c r="G5386" s="79"/>
      <c r="H5386" s="79"/>
      <c r="I5386" s="80"/>
    </row>
    <row r="5387" spans="1:9">
      <c r="A5387" s="78"/>
      <c r="B5387" s="79"/>
      <c r="C5387" s="79"/>
      <c r="D5387" s="79"/>
      <c r="E5387" s="79"/>
      <c r="F5387" s="79"/>
      <c r="G5387" s="79"/>
      <c r="H5387" s="79"/>
      <c r="I5387" s="80"/>
    </row>
    <row r="5388" spans="1:9">
      <c r="A5388" s="78"/>
      <c r="B5388" s="79"/>
      <c r="C5388" s="79"/>
      <c r="D5388" s="79"/>
      <c r="E5388" s="79"/>
      <c r="F5388" s="79"/>
      <c r="G5388" s="79"/>
      <c r="H5388" s="79"/>
      <c r="I5388" s="80"/>
    </row>
    <row r="5389" spans="1:9">
      <c r="A5389" s="78"/>
      <c r="B5389" s="79"/>
      <c r="C5389" s="79"/>
      <c r="D5389" s="79"/>
      <c r="E5389" s="79"/>
      <c r="F5389" s="79"/>
      <c r="G5389" s="79"/>
      <c r="H5389" s="79"/>
      <c r="I5389" s="80"/>
    </row>
    <row r="5390" spans="1:9">
      <c r="A5390" s="78"/>
      <c r="B5390" s="79"/>
      <c r="C5390" s="79"/>
      <c r="D5390" s="79"/>
      <c r="E5390" s="79"/>
      <c r="F5390" s="79"/>
      <c r="G5390" s="79"/>
      <c r="H5390" s="79"/>
      <c r="I5390" s="80"/>
    </row>
    <row r="5391" spans="1:9">
      <c r="A5391" s="78"/>
      <c r="B5391" s="79"/>
      <c r="C5391" s="79"/>
      <c r="D5391" s="79"/>
      <c r="E5391" s="79"/>
      <c r="F5391" s="79"/>
      <c r="G5391" s="79"/>
      <c r="H5391" s="79"/>
      <c r="I5391" s="80"/>
    </row>
    <row r="5392" spans="1:9">
      <c r="A5392" s="78"/>
      <c r="B5392" s="79"/>
      <c r="C5392" s="79"/>
      <c r="D5392" s="79"/>
      <c r="E5392" s="79"/>
      <c r="F5392" s="79"/>
      <c r="G5392" s="79"/>
      <c r="H5392" s="79"/>
      <c r="I5392" s="80"/>
    </row>
    <row r="5393" spans="1:9">
      <c r="A5393" s="78"/>
      <c r="B5393" s="79"/>
      <c r="C5393" s="79"/>
      <c r="D5393" s="79"/>
      <c r="E5393" s="79"/>
      <c r="F5393" s="79"/>
      <c r="G5393" s="79"/>
      <c r="H5393" s="79"/>
      <c r="I5393" s="80"/>
    </row>
    <row r="5394" spans="1:9">
      <c r="A5394" s="78"/>
      <c r="B5394" s="79"/>
      <c r="C5394" s="79"/>
      <c r="D5394" s="79"/>
      <c r="E5394" s="79"/>
      <c r="F5394" s="79"/>
      <c r="G5394" s="79"/>
      <c r="H5394" s="79"/>
      <c r="I5394" s="80"/>
    </row>
    <row r="5395" spans="1:9">
      <c r="A5395" s="78"/>
      <c r="B5395" s="79"/>
      <c r="C5395" s="79"/>
      <c r="D5395" s="79"/>
      <c r="E5395" s="79"/>
      <c r="F5395" s="79"/>
      <c r="G5395" s="79"/>
      <c r="H5395" s="79"/>
      <c r="I5395" s="80"/>
    </row>
    <row r="5396" spans="1:9">
      <c r="A5396" s="78"/>
      <c r="B5396" s="79"/>
      <c r="C5396" s="79"/>
      <c r="D5396" s="79"/>
      <c r="E5396" s="79"/>
      <c r="F5396" s="79"/>
      <c r="G5396" s="79"/>
      <c r="H5396" s="79"/>
      <c r="I5396" s="80"/>
    </row>
    <row r="5397" spans="1:9">
      <c r="A5397" s="78"/>
      <c r="B5397" s="79"/>
      <c r="C5397" s="79"/>
      <c r="D5397" s="79"/>
      <c r="E5397" s="79"/>
      <c r="F5397" s="79"/>
      <c r="G5397" s="79"/>
      <c r="H5397" s="79"/>
      <c r="I5397" s="80"/>
    </row>
    <row r="5398" spans="1:9">
      <c r="A5398" s="78"/>
      <c r="B5398" s="79"/>
      <c r="C5398" s="79"/>
      <c r="D5398" s="79"/>
      <c r="E5398" s="79"/>
      <c r="F5398" s="79"/>
      <c r="G5398" s="79"/>
      <c r="H5398" s="79"/>
      <c r="I5398" s="80"/>
    </row>
    <row r="5399" spans="1:9">
      <c r="A5399" s="78"/>
      <c r="B5399" s="79"/>
      <c r="C5399" s="79"/>
      <c r="D5399" s="79"/>
      <c r="E5399" s="79"/>
      <c r="F5399" s="79"/>
      <c r="G5399" s="79"/>
      <c r="H5399" s="79"/>
      <c r="I5399" s="80"/>
    </row>
    <row r="5400" spans="1:9">
      <c r="A5400" s="78"/>
      <c r="B5400" s="79"/>
      <c r="C5400" s="79"/>
      <c r="D5400" s="79"/>
      <c r="E5400" s="79"/>
      <c r="F5400" s="79"/>
      <c r="G5400" s="79"/>
      <c r="H5400" s="79"/>
      <c r="I5400" s="80"/>
    </row>
    <row r="5401" spans="1:9">
      <c r="A5401" s="78"/>
      <c r="B5401" s="79"/>
      <c r="C5401" s="79"/>
      <c r="D5401" s="79"/>
      <c r="E5401" s="79"/>
      <c r="F5401" s="79"/>
      <c r="G5401" s="79"/>
      <c r="H5401" s="79"/>
      <c r="I5401" s="80"/>
    </row>
    <row r="5402" spans="1:9">
      <c r="A5402" s="78"/>
      <c r="B5402" s="79"/>
      <c r="C5402" s="79"/>
      <c r="D5402" s="79"/>
      <c r="E5402" s="79"/>
      <c r="F5402" s="79"/>
      <c r="G5402" s="79"/>
      <c r="H5402" s="79"/>
      <c r="I5402" s="80"/>
    </row>
    <row r="5403" spans="1:9">
      <c r="A5403" s="78"/>
      <c r="B5403" s="79"/>
      <c r="C5403" s="79"/>
      <c r="D5403" s="79"/>
      <c r="E5403" s="79"/>
      <c r="F5403" s="79"/>
      <c r="G5403" s="79"/>
      <c r="H5403" s="79"/>
      <c r="I5403" s="80"/>
    </row>
    <row r="5404" spans="1:9">
      <c r="A5404" s="78"/>
      <c r="B5404" s="79"/>
      <c r="C5404" s="79"/>
      <c r="D5404" s="79"/>
      <c r="E5404" s="79"/>
      <c r="F5404" s="79"/>
      <c r="G5404" s="79"/>
      <c r="H5404" s="79"/>
      <c r="I5404" s="80"/>
    </row>
    <row r="5405" spans="1:9">
      <c r="A5405" s="78"/>
      <c r="B5405" s="79"/>
      <c r="C5405" s="79"/>
      <c r="D5405" s="79"/>
      <c r="E5405" s="79"/>
      <c r="F5405" s="79"/>
      <c r="G5405" s="79"/>
      <c r="H5405" s="79"/>
      <c r="I5405" s="80"/>
    </row>
    <row r="5406" spans="1:9">
      <c r="A5406" s="78"/>
      <c r="B5406" s="79"/>
      <c r="C5406" s="79"/>
      <c r="D5406" s="79"/>
      <c r="E5406" s="79"/>
      <c r="F5406" s="79"/>
      <c r="G5406" s="79"/>
      <c r="H5406" s="79"/>
      <c r="I5406" s="80"/>
    </row>
    <row r="5407" spans="1:9">
      <c r="A5407" s="78"/>
      <c r="B5407" s="79"/>
      <c r="C5407" s="79"/>
      <c r="D5407" s="79"/>
      <c r="E5407" s="79"/>
      <c r="F5407" s="79"/>
      <c r="G5407" s="79"/>
      <c r="H5407" s="79"/>
      <c r="I5407" s="80"/>
    </row>
    <row r="5408" spans="1:9">
      <c r="A5408" s="78"/>
      <c r="B5408" s="79"/>
      <c r="C5408" s="79"/>
      <c r="D5408" s="79"/>
      <c r="E5408" s="79"/>
      <c r="F5408" s="79"/>
      <c r="G5408" s="79"/>
      <c r="H5408" s="79"/>
      <c r="I5408" s="80"/>
    </row>
    <row r="5409" spans="1:9">
      <c r="A5409" s="78"/>
      <c r="B5409" s="79"/>
      <c r="C5409" s="79"/>
      <c r="D5409" s="79"/>
      <c r="E5409" s="79"/>
      <c r="F5409" s="79"/>
      <c r="G5409" s="79"/>
      <c r="H5409" s="79"/>
      <c r="I5409" s="80"/>
    </row>
    <row r="5410" spans="1:9">
      <c r="A5410" s="78"/>
      <c r="B5410" s="79"/>
      <c r="C5410" s="79"/>
      <c r="D5410" s="79"/>
      <c r="E5410" s="79"/>
      <c r="F5410" s="79"/>
      <c r="G5410" s="79"/>
      <c r="H5410" s="79"/>
      <c r="I5410" s="80"/>
    </row>
    <row r="5411" spans="1:9">
      <c r="A5411" s="78"/>
      <c r="B5411" s="79"/>
      <c r="C5411" s="79"/>
      <c r="D5411" s="79"/>
      <c r="E5411" s="79"/>
      <c r="F5411" s="79"/>
      <c r="G5411" s="79"/>
      <c r="H5411" s="79"/>
      <c r="I5411" s="80"/>
    </row>
    <row r="5412" spans="1:9">
      <c r="A5412" s="78"/>
      <c r="B5412" s="79"/>
      <c r="C5412" s="79"/>
      <c r="D5412" s="79"/>
      <c r="E5412" s="79"/>
      <c r="F5412" s="79"/>
      <c r="G5412" s="79"/>
      <c r="H5412" s="79"/>
      <c r="I5412" s="80"/>
    </row>
    <row r="5413" spans="1:9">
      <c r="A5413" s="78"/>
      <c r="B5413" s="79"/>
      <c r="C5413" s="79"/>
      <c r="D5413" s="79"/>
      <c r="E5413" s="79"/>
      <c r="F5413" s="79"/>
      <c r="G5413" s="79"/>
      <c r="H5413" s="79"/>
      <c r="I5413" s="80"/>
    </row>
    <row r="5414" spans="1:9">
      <c r="A5414" s="78"/>
      <c r="B5414" s="79"/>
      <c r="C5414" s="79"/>
      <c r="D5414" s="79"/>
      <c r="E5414" s="79"/>
      <c r="F5414" s="79"/>
      <c r="G5414" s="79"/>
      <c r="H5414" s="79"/>
      <c r="I5414" s="80"/>
    </row>
    <row r="5415" spans="1:9">
      <c r="A5415" s="78"/>
      <c r="B5415" s="79"/>
      <c r="C5415" s="79"/>
      <c r="D5415" s="79"/>
      <c r="E5415" s="79"/>
      <c r="F5415" s="79"/>
      <c r="G5415" s="79"/>
      <c r="H5415" s="79"/>
      <c r="I5415" s="80"/>
    </row>
    <row r="5416" spans="1:9">
      <c r="A5416" s="78"/>
      <c r="B5416" s="79"/>
      <c r="C5416" s="79"/>
      <c r="D5416" s="79"/>
      <c r="E5416" s="79"/>
      <c r="F5416" s="79"/>
      <c r="G5416" s="79"/>
      <c r="H5416" s="79"/>
      <c r="I5416" s="80"/>
    </row>
    <row r="5417" spans="1:9">
      <c r="A5417" s="78"/>
      <c r="B5417" s="79"/>
      <c r="C5417" s="79"/>
      <c r="D5417" s="79"/>
      <c r="E5417" s="79"/>
      <c r="F5417" s="79"/>
      <c r="G5417" s="79"/>
      <c r="H5417" s="79"/>
      <c r="I5417" s="80"/>
    </row>
    <row r="5418" spans="1:9">
      <c r="A5418" s="78"/>
      <c r="B5418" s="79"/>
      <c r="C5418" s="79"/>
      <c r="D5418" s="79"/>
      <c r="E5418" s="79"/>
      <c r="F5418" s="79"/>
      <c r="G5418" s="79"/>
      <c r="H5418" s="79"/>
      <c r="I5418" s="80"/>
    </row>
    <row r="5419" spans="1:9">
      <c r="A5419" s="78"/>
      <c r="B5419" s="79"/>
      <c r="C5419" s="79"/>
      <c r="D5419" s="79"/>
      <c r="E5419" s="79"/>
      <c r="F5419" s="79"/>
      <c r="G5419" s="79"/>
      <c r="H5419" s="79"/>
      <c r="I5419" s="80"/>
    </row>
    <row r="5420" spans="1:9">
      <c r="A5420" s="78"/>
      <c r="B5420" s="79"/>
      <c r="C5420" s="79"/>
      <c r="D5420" s="79"/>
      <c r="E5420" s="79"/>
      <c r="F5420" s="79"/>
      <c r="G5420" s="79"/>
      <c r="H5420" s="79"/>
      <c r="I5420" s="80"/>
    </row>
    <row r="5421" spans="1:9">
      <c r="A5421" s="78"/>
      <c r="B5421" s="79"/>
      <c r="C5421" s="79"/>
      <c r="D5421" s="79"/>
      <c r="E5421" s="79"/>
      <c r="F5421" s="79"/>
      <c r="G5421" s="79"/>
      <c r="H5421" s="79"/>
      <c r="I5421" s="80"/>
    </row>
    <row r="5422" spans="1:9">
      <c r="A5422" s="78"/>
      <c r="B5422" s="79"/>
      <c r="C5422" s="79"/>
      <c r="D5422" s="79"/>
      <c r="E5422" s="79"/>
      <c r="F5422" s="79"/>
      <c r="G5422" s="79"/>
      <c r="H5422" s="79"/>
      <c r="I5422" s="80"/>
    </row>
    <row r="5423" spans="1:9">
      <c r="A5423" s="78"/>
      <c r="B5423" s="79"/>
      <c r="C5423" s="79"/>
      <c r="D5423" s="79"/>
      <c r="E5423" s="79"/>
      <c r="F5423" s="79"/>
      <c r="G5423" s="79"/>
      <c r="H5423" s="79"/>
      <c r="I5423" s="80"/>
    </row>
    <row r="5424" spans="1:9">
      <c r="A5424" s="78"/>
      <c r="B5424" s="79"/>
      <c r="C5424" s="79"/>
      <c r="D5424" s="79"/>
      <c r="E5424" s="79"/>
      <c r="F5424" s="79"/>
      <c r="G5424" s="79"/>
      <c r="H5424" s="79"/>
      <c r="I5424" s="80"/>
    </row>
    <row r="5425" spans="1:9">
      <c r="A5425" s="78"/>
      <c r="B5425" s="79"/>
      <c r="C5425" s="79"/>
      <c r="D5425" s="79"/>
      <c r="E5425" s="79"/>
      <c r="F5425" s="79"/>
      <c r="G5425" s="79"/>
      <c r="H5425" s="79"/>
      <c r="I5425" s="80"/>
    </row>
    <row r="5426" spans="1:9">
      <c r="A5426" s="78"/>
      <c r="B5426" s="79"/>
      <c r="C5426" s="79"/>
      <c r="D5426" s="79"/>
      <c r="E5426" s="79"/>
      <c r="F5426" s="79"/>
      <c r="G5426" s="79"/>
      <c r="H5426" s="79"/>
      <c r="I5426" s="80"/>
    </row>
    <row r="5427" spans="1:9">
      <c r="A5427" s="78"/>
      <c r="B5427" s="79"/>
      <c r="C5427" s="79"/>
      <c r="D5427" s="79"/>
      <c r="E5427" s="79"/>
      <c r="F5427" s="79"/>
      <c r="G5427" s="79"/>
      <c r="H5427" s="79"/>
      <c r="I5427" s="80"/>
    </row>
    <row r="5428" spans="1:9">
      <c r="A5428" s="78"/>
      <c r="B5428" s="79"/>
      <c r="C5428" s="79"/>
      <c r="D5428" s="79"/>
      <c r="E5428" s="79"/>
      <c r="F5428" s="79"/>
      <c r="G5428" s="79"/>
      <c r="H5428" s="79"/>
      <c r="I5428" s="80"/>
    </row>
    <row r="5429" spans="1:9">
      <c r="A5429" s="78"/>
      <c r="B5429" s="79"/>
      <c r="C5429" s="79"/>
      <c r="D5429" s="79"/>
      <c r="E5429" s="79"/>
      <c r="F5429" s="79"/>
      <c r="G5429" s="79"/>
      <c r="H5429" s="79"/>
      <c r="I5429" s="80"/>
    </row>
    <row r="5430" spans="1:9">
      <c r="A5430" s="78"/>
      <c r="B5430" s="79"/>
      <c r="C5430" s="79"/>
      <c r="D5430" s="79"/>
      <c r="E5430" s="79"/>
      <c r="F5430" s="79"/>
      <c r="G5430" s="79"/>
      <c r="H5430" s="79"/>
      <c r="I5430" s="80"/>
    </row>
    <row r="5431" spans="1:9">
      <c r="A5431" s="78"/>
      <c r="B5431" s="79"/>
      <c r="C5431" s="79"/>
      <c r="D5431" s="79"/>
      <c r="E5431" s="79"/>
      <c r="F5431" s="79"/>
      <c r="G5431" s="79"/>
      <c r="H5431" s="79"/>
      <c r="I5431" s="80"/>
    </row>
    <row r="5432" spans="1:9">
      <c r="A5432" s="78"/>
      <c r="B5432" s="79"/>
      <c r="C5432" s="79"/>
      <c r="D5432" s="79"/>
      <c r="E5432" s="79"/>
      <c r="F5432" s="79"/>
      <c r="G5432" s="79"/>
      <c r="H5432" s="79"/>
      <c r="I5432" s="80"/>
    </row>
    <row r="5433" spans="1:9">
      <c r="A5433" s="78"/>
      <c r="B5433" s="79"/>
      <c r="C5433" s="79"/>
      <c r="D5433" s="79"/>
      <c r="E5433" s="79"/>
      <c r="F5433" s="79"/>
      <c r="G5433" s="79"/>
      <c r="H5433" s="79"/>
      <c r="I5433" s="80"/>
    </row>
    <row r="5434" spans="1:9">
      <c r="A5434" s="78"/>
      <c r="B5434" s="79"/>
      <c r="C5434" s="79"/>
      <c r="D5434" s="79"/>
      <c r="E5434" s="79"/>
      <c r="F5434" s="79"/>
      <c r="G5434" s="79"/>
      <c r="H5434" s="79"/>
      <c r="I5434" s="80"/>
    </row>
    <row r="5435" spans="1:9">
      <c r="A5435" s="78"/>
      <c r="B5435" s="79"/>
      <c r="C5435" s="79"/>
      <c r="D5435" s="79"/>
      <c r="E5435" s="79"/>
      <c r="F5435" s="79"/>
      <c r="G5435" s="79"/>
      <c r="H5435" s="79"/>
      <c r="I5435" s="80"/>
    </row>
    <row r="5436" spans="1:9">
      <c r="A5436" s="78"/>
      <c r="B5436" s="79"/>
      <c r="C5436" s="79"/>
      <c r="D5436" s="79"/>
      <c r="E5436" s="79"/>
      <c r="F5436" s="79"/>
      <c r="G5436" s="79"/>
      <c r="H5436" s="79"/>
      <c r="I5436" s="80"/>
    </row>
    <row r="5437" spans="1:9">
      <c r="A5437" s="78"/>
      <c r="B5437" s="79"/>
      <c r="C5437" s="79"/>
      <c r="D5437" s="79"/>
      <c r="E5437" s="79"/>
      <c r="F5437" s="79"/>
      <c r="G5437" s="79"/>
      <c r="H5437" s="79"/>
      <c r="I5437" s="80"/>
    </row>
    <row r="5438" spans="1:9">
      <c r="A5438" s="78"/>
      <c r="B5438" s="79"/>
      <c r="C5438" s="79"/>
      <c r="D5438" s="79"/>
      <c r="E5438" s="79"/>
      <c r="F5438" s="79"/>
      <c r="G5438" s="79"/>
      <c r="H5438" s="79"/>
      <c r="I5438" s="80"/>
    </row>
    <row r="5439" spans="1:9">
      <c r="A5439" s="78"/>
      <c r="B5439" s="79"/>
      <c r="C5439" s="79"/>
      <c r="D5439" s="79"/>
      <c r="E5439" s="79"/>
      <c r="F5439" s="79"/>
      <c r="G5439" s="79"/>
      <c r="H5439" s="79"/>
      <c r="I5439" s="80"/>
    </row>
    <row r="5440" spans="1:9">
      <c r="A5440" s="78"/>
      <c r="B5440" s="79"/>
      <c r="C5440" s="79"/>
      <c r="D5440" s="79"/>
      <c r="E5440" s="79"/>
      <c r="F5440" s="79"/>
      <c r="G5440" s="79"/>
      <c r="H5440" s="79"/>
      <c r="I5440" s="80"/>
    </row>
    <row r="5441" spans="1:9">
      <c r="A5441" s="78"/>
      <c r="B5441" s="79"/>
      <c r="C5441" s="79"/>
      <c r="D5441" s="79"/>
      <c r="E5441" s="79"/>
      <c r="F5441" s="79"/>
      <c r="G5441" s="79"/>
      <c r="H5441" s="79"/>
      <c r="I5441" s="80"/>
    </row>
    <row r="5442" spans="1:9">
      <c r="A5442" s="78"/>
      <c r="B5442" s="79"/>
      <c r="C5442" s="79"/>
      <c r="D5442" s="79"/>
      <c r="E5442" s="79"/>
      <c r="F5442" s="79"/>
      <c r="G5442" s="79"/>
      <c r="H5442" s="79"/>
      <c r="I5442" s="80"/>
    </row>
    <row r="5443" spans="1:9">
      <c r="A5443" s="78"/>
      <c r="B5443" s="79"/>
      <c r="C5443" s="79"/>
      <c r="D5443" s="79"/>
      <c r="E5443" s="79"/>
      <c r="F5443" s="79"/>
      <c r="G5443" s="79"/>
      <c r="H5443" s="79"/>
      <c r="I5443" s="80"/>
    </row>
    <row r="5444" spans="1:9">
      <c r="A5444" s="78"/>
      <c r="B5444" s="79"/>
      <c r="C5444" s="79"/>
      <c r="D5444" s="79"/>
      <c r="E5444" s="79"/>
      <c r="F5444" s="79"/>
      <c r="G5444" s="79"/>
      <c r="H5444" s="79"/>
      <c r="I5444" s="80"/>
    </row>
    <row r="5445" spans="1:9">
      <c r="A5445" s="78"/>
      <c r="B5445" s="79"/>
      <c r="C5445" s="79"/>
      <c r="D5445" s="79"/>
      <c r="E5445" s="79"/>
      <c r="F5445" s="79"/>
      <c r="G5445" s="79"/>
      <c r="H5445" s="79"/>
      <c r="I5445" s="80"/>
    </row>
    <row r="5446" spans="1:9">
      <c r="A5446" s="78"/>
      <c r="B5446" s="79"/>
      <c r="C5446" s="79"/>
      <c r="D5446" s="79"/>
      <c r="E5446" s="79"/>
      <c r="F5446" s="79"/>
      <c r="G5446" s="79"/>
      <c r="H5446" s="79"/>
      <c r="I5446" s="80"/>
    </row>
    <row r="5447" spans="1:9">
      <c r="A5447" s="78"/>
      <c r="B5447" s="79"/>
      <c r="C5447" s="79"/>
      <c r="D5447" s="79"/>
      <c r="E5447" s="79"/>
      <c r="F5447" s="79"/>
      <c r="G5447" s="79"/>
      <c r="H5447" s="79"/>
      <c r="I5447" s="80"/>
    </row>
    <row r="5448" spans="1:9">
      <c r="A5448" s="78"/>
      <c r="B5448" s="79"/>
      <c r="C5448" s="79"/>
      <c r="D5448" s="79"/>
      <c r="E5448" s="79"/>
      <c r="F5448" s="79"/>
      <c r="G5448" s="79"/>
      <c r="H5448" s="79"/>
      <c r="I5448" s="80"/>
    </row>
    <row r="5449" spans="1:9">
      <c r="A5449" s="78"/>
      <c r="B5449" s="79"/>
      <c r="C5449" s="79"/>
      <c r="D5449" s="79"/>
      <c r="E5449" s="79"/>
      <c r="F5449" s="79"/>
      <c r="G5449" s="79"/>
      <c r="H5449" s="79"/>
      <c r="I5449" s="80"/>
    </row>
    <row r="5450" spans="1:9">
      <c r="A5450" s="78"/>
      <c r="B5450" s="79"/>
      <c r="C5450" s="79"/>
      <c r="D5450" s="79"/>
      <c r="E5450" s="79"/>
      <c r="F5450" s="79"/>
      <c r="G5450" s="79"/>
      <c r="H5450" s="79"/>
      <c r="I5450" s="80"/>
    </row>
    <row r="5451" spans="1:9">
      <c r="A5451" s="78"/>
      <c r="B5451" s="79"/>
      <c r="C5451" s="79"/>
      <c r="D5451" s="79"/>
      <c r="E5451" s="79"/>
      <c r="F5451" s="79"/>
      <c r="G5451" s="79"/>
      <c r="H5451" s="79"/>
      <c r="I5451" s="80"/>
    </row>
    <row r="5452" spans="1:9">
      <c r="A5452" s="78"/>
      <c r="B5452" s="79"/>
      <c r="C5452" s="79"/>
      <c r="D5452" s="79"/>
      <c r="E5452" s="79"/>
      <c r="F5452" s="79"/>
      <c r="G5452" s="79"/>
      <c r="H5452" s="79"/>
      <c r="I5452" s="80"/>
    </row>
    <row r="5453" spans="1:9">
      <c r="A5453" s="78"/>
      <c r="B5453" s="79"/>
      <c r="C5453" s="79"/>
      <c r="D5453" s="79"/>
      <c r="E5453" s="79"/>
      <c r="F5453" s="79"/>
      <c r="G5453" s="79"/>
      <c r="H5453" s="79"/>
      <c r="I5453" s="80"/>
    </row>
    <row r="5454" spans="1:9">
      <c r="A5454" s="78"/>
      <c r="B5454" s="79"/>
      <c r="C5454" s="79"/>
      <c r="D5454" s="79"/>
      <c r="E5454" s="79"/>
      <c r="F5454" s="79"/>
      <c r="G5454" s="79"/>
      <c r="H5454" s="79"/>
      <c r="I5454" s="80"/>
    </row>
    <row r="5455" spans="1:9">
      <c r="A5455" s="78"/>
      <c r="B5455" s="79"/>
      <c r="C5455" s="79"/>
      <c r="D5455" s="79"/>
      <c r="E5455" s="79"/>
      <c r="F5455" s="79"/>
      <c r="G5455" s="79"/>
      <c r="H5455" s="79"/>
      <c r="I5455" s="80"/>
    </row>
    <row r="5456" spans="1:9">
      <c r="A5456" s="78"/>
      <c r="B5456" s="79"/>
      <c r="C5456" s="79"/>
      <c r="D5456" s="79"/>
      <c r="E5456" s="79"/>
      <c r="F5456" s="79"/>
      <c r="G5456" s="79"/>
      <c r="H5456" s="79"/>
      <c r="I5456" s="80"/>
    </row>
    <row r="5457" spans="1:9">
      <c r="A5457" s="78"/>
      <c r="B5457" s="79"/>
      <c r="C5457" s="79"/>
      <c r="D5457" s="79"/>
      <c r="E5457" s="79"/>
      <c r="F5457" s="79"/>
      <c r="G5457" s="79"/>
      <c r="H5457" s="79"/>
      <c r="I5457" s="80"/>
    </row>
    <row r="5458" spans="1:9">
      <c r="A5458" s="78"/>
      <c r="B5458" s="79"/>
      <c r="C5458" s="79"/>
      <c r="D5458" s="79"/>
      <c r="E5458" s="79"/>
      <c r="F5458" s="79"/>
      <c r="G5458" s="79"/>
      <c r="H5458" s="79"/>
      <c r="I5458" s="80"/>
    </row>
    <row r="5459" spans="1:9">
      <c r="A5459" s="78"/>
      <c r="B5459" s="79"/>
      <c r="C5459" s="79"/>
      <c r="D5459" s="79"/>
      <c r="E5459" s="79"/>
      <c r="F5459" s="79"/>
      <c r="G5459" s="79"/>
      <c r="H5459" s="79"/>
      <c r="I5459" s="80"/>
    </row>
    <row r="5460" spans="1:9">
      <c r="A5460" s="78"/>
      <c r="B5460" s="79"/>
      <c r="C5460" s="79"/>
      <c r="D5460" s="79"/>
      <c r="E5460" s="79"/>
      <c r="F5460" s="79"/>
      <c r="G5460" s="79"/>
      <c r="H5460" s="79"/>
      <c r="I5460" s="80"/>
    </row>
    <row r="5461" spans="1:9">
      <c r="A5461" s="78"/>
      <c r="B5461" s="79"/>
      <c r="C5461" s="79"/>
      <c r="D5461" s="79"/>
      <c r="E5461" s="79"/>
      <c r="F5461" s="79"/>
      <c r="G5461" s="79"/>
      <c r="H5461" s="79"/>
      <c r="I5461" s="80"/>
    </row>
    <row r="5462" spans="1:9">
      <c r="A5462" s="78"/>
      <c r="B5462" s="79"/>
      <c r="C5462" s="79"/>
      <c r="D5462" s="79"/>
      <c r="E5462" s="79"/>
      <c r="F5462" s="79"/>
      <c r="G5462" s="79"/>
      <c r="H5462" s="79"/>
      <c r="I5462" s="80"/>
    </row>
    <row r="5463" spans="1:9">
      <c r="A5463" s="78"/>
      <c r="B5463" s="79"/>
      <c r="C5463" s="79"/>
      <c r="D5463" s="79"/>
      <c r="E5463" s="79"/>
      <c r="F5463" s="79"/>
      <c r="G5463" s="79"/>
      <c r="H5463" s="79"/>
      <c r="I5463" s="80"/>
    </row>
    <row r="5464" spans="1:9">
      <c r="A5464" s="78"/>
      <c r="B5464" s="79"/>
      <c r="C5464" s="79"/>
      <c r="D5464" s="79"/>
      <c r="E5464" s="79"/>
      <c r="F5464" s="79"/>
      <c r="G5464" s="79"/>
      <c r="H5464" s="79"/>
      <c r="I5464" s="80"/>
    </row>
    <row r="5465" spans="1:9">
      <c r="A5465" s="78"/>
      <c r="B5465" s="79"/>
      <c r="C5465" s="79"/>
      <c r="D5465" s="79"/>
      <c r="E5465" s="79"/>
      <c r="F5465" s="79"/>
      <c r="G5465" s="79"/>
      <c r="H5465" s="79"/>
      <c r="I5465" s="80"/>
    </row>
    <row r="5466" spans="1:9">
      <c r="A5466" s="78"/>
      <c r="B5466" s="79"/>
      <c r="C5466" s="79"/>
      <c r="D5466" s="79"/>
      <c r="E5466" s="79"/>
      <c r="F5466" s="79"/>
      <c r="G5466" s="79"/>
      <c r="H5466" s="79"/>
      <c r="I5466" s="80"/>
    </row>
    <row r="5467" spans="1:9">
      <c r="A5467" s="78"/>
      <c r="B5467" s="79"/>
      <c r="C5467" s="79"/>
      <c r="D5467" s="79"/>
      <c r="E5467" s="79"/>
      <c r="F5467" s="79"/>
      <c r="G5467" s="79"/>
      <c r="H5467" s="79"/>
      <c r="I5467" s="80"/>
    </row>
    <row r="5468" spans="1:9">
      <c r="A5468" s="78"/>
      <c r="B5468" s="79"/>
      <c r="C5468" s="79"/>
      <c r="D5468" s="79"/>
      <c r="E5468" s="79"/>
      <c r="F5468" s="79"/>
      <c r="G5468" s="79"/>
      <c r="H5468" s="79"/>
      <c r="I5468" s="80"/>
    </row>
    <row r="5469" spans="1:9">
      <c r="A5469" s="78"/>
      <c r="B5469" s="79"/>
      <c r="C5469" s="79"/>
      <c r="D5469" s="79"/>
      <c r="E5469" s="79"/>
      <c r="F5469" s="79"/>
      <c r="G5469" s="79"/>
      <c r="H5469" s="79"/>
      <c r="I5469" s="80"/>
    </row>
    <row r="5470" spans="1:9">
      <c r="A5470" s="78"/>
      <c r="B5470" s="79"/>
      <c r="C5470" s="79"/>
      <c r="D5470" s="79"/>
      <c r="E5470" s="79"/>
      <c r="F5470" s="79"/>
      <c r="G5470" s="79"/>
      <c r="H5470" s="79"/>
      <c r="I5470" s="80"/>
    </row>
    <row r="5471" spans="1:9">
      <c r="A5471" s="78"/>
      <c r="B5471" s="79"/>
      <c r="C5471" s="79"/>
      <c r="D5471" s="79"/>
      <c r="E5471" s="79"/>
      <c r="F5471" s="79"/>
      <c r="G5471" s="79"/>
      <c r="H5471" s="79"/>
      <c r="I5471" s="80"/>
    </row>
    <row r="5472" spans="1:9">
      <c r="A5472" s="78"/>
      <c r="B5472" s="79"/>
      <c r="C5472" s="79"/>
      <c r="D5472" s="79"/>
      <c r="E5472" s="79"/>
      <c r="F5472" s="79"/>
      <c r="G5472" s="79"/>
      <c r="H5472" s="79"/>
      <c r="I5472" s="80"/>
    </row>
    <row r="5473" spans="1:9">
      <c r="A5473" s="78"/>
      <c r="B5473" s="79"/>
      <c r="C5473" s="79"/>
      <c r="D5473" s="79"/>
      <c r="E5473" s="79"/>
      <c r="F5473" s="79"/>
      <c r="G5473" s="79"/>
      <c r="H5473" s="79"/>
      <c r="I5473" s="80"/>
    </row>
    <row r="5474" spans="1:9">
      <c r="A5474" s="78"/>
      <c r="B5474" s="79"/>
      <c r="C5474" s="79"/>
      <c r="D5474" s="79"/>
      <c r="E5474" s="79"/>
      <c r="F5474" s="79"/>
      <c r="G5474" s="79"/>
      <c r="H5474" s="79"/>
      <c r="I5474" s="80"/>
    </row>
    <row r="5475" spans="1:9">
      <c r="A5475" s="78"/>
      <c r="B5475" s="79"/>
      <c r="C5475" s="79"/>
      <c r="D5475" s="79"/>
      <c r="E5475" s="79"/>
      <c r="F5475" s="79"/>
      <c r="G5475" s="79"/>
      <c r="H5475" s="79"/>
      <c r="I5475" s="80"/>
    </row>
    <row r="5476" spans="1:9">
      <c r="A5476" s="78"/>
      <c r="B5476" s="79"/>
      <c r="C5476" s="79"/>
      <c r="D5476" s="79"/>
      <c r="E5476" s="79"/>
      <c r="F5476" s="79"/>
      <c r="G5476" s="79"/>
      <c r="H5476" s="79"/>
      <c r="I5476" s="80"/>
    </row>
    <row r="5477" spans="1:9">
      <c r="A5477" s="78"/>
      <c r="B5477" s="79"/>
      <c r="C5477" s="79"/>
      <c r="D5477" s="79"/>
      <c r="E5477" s="79"/>
      <c r="F5477" s="79"/>
      <c r="G5477" s="79"/>
      <c r="H5477" s="79"/>
      <c r="I5477" s="80"/>
    </row>
    <row r="5478" spans="1:9">
      <c r="A5478" s="78"/>
      <c r="B5478" s="79"/>
      <c r="C5478" s="79"/>
      <c r="D5478" s="79"/>
      <c r="E5478" s="79"/>
      <c r="F5478" s="79"/>
      <c r="G5478" s="79"/>
      <c r="H5478" s="79"/>
      <c r="I5478" s="80"/>
    </row>
    <row r="5479" spans="1:9">
      <c r="A5479" s="78"/>
      <c r="B5479" s="79"/>
      <c r="C5479" s="79"/>
      <c r="D5479" s="79"/>
      <c r="E5479" s="79"/>
      <c r="F5479" s="79"/>
      <c r="G5479" s="79"/>
      <c r="H5479" s="79"/>
      <c r="I5479" s="80"/>
    </row>
    <row r="5480" spans="1:9">
      <c r="A5480" s="78"/>
      <c r="B5480" s="79"/>
      <c r="C5480" s="79"/>
      <c r="D5480" s="79"/>
      <c r="E5480" s="79"/>
      <c r="F5480" s="79"/>
      <c r="G5480" s="79"/>
      <c r="H5480" s="79"/>
      <c r="I5480" s="80"/>
    </row>
    <row r="5481" spans="1:9">
      <c r="A5481" s="78"/>
      <c r="B5481" s="79"/>
      <c r="C5481" s="79"/>
      <c r="D5481" s="79"/>
      <c r="E5481" s="79"/>
      <c r="F5481" s="79"/>
      <c r="G5481" s="79"/>
      <c r="H5481" s="79"/>
      <c r="I5481" s="80"/>
    </row>
    <row r="5482" spans="1:9">
      <c r="A5482" s="78"/>
      <c r="B5482" s="79"/>
      <c r="C5482" s="79"/>
      <c r="D5482" s="79"/>
      <c r="E5482" s="79"/>
      <c r="F5482" s="79"/>
      <c r="G5482" s="79"/>
      <c r="H5482" s="79"/>
      <c r="I5482" s="80"/>
    </row>
    <row r="5483" spans="1:9">
      <c r="A5483" s="78"/>
      <c r="B5483" s="79"/>
      <c r="C5483" s="79"/>
      <c r="D5483" s="79"/>
      <c r="E5483" s="79"/>
      <c r="F5483" s="79"/>
      <c r="G5483" s="79"/>
      <c r="H5483" s="79"/>
      <c r="I5483" s="80"/>
    </row>
    <row r="5484" spans="1:9">
      <c r="A5484" s="78"/>
      <c r="B5484" s="79"/>
      <c r="C5484" s="79"/>
      <c r="D5484" s="79"/>
      <c r="E5484" s="79"/>
      <c r="F5484" s="79"/>
      <c r="G5484" s="79"/>
      <c r="H5484" s="79"/>
      <c r="I5484" s="80"/>
    </row>
    <row r="5485" spans="1:9">
      <c r="A5485" s="78"/>
      <c r="B5485" s="79"/>
      <c r="C5485" s="79"/>
      <c r="D5485" s="79"/>
      <c r="E5485" s="79"/>
      <c r="F5485" s="79"/>
      <c r="G5485" s="79"/>
      <c r="H5485" s="79"/>
      <c r="I5485" s="80"/>
    </row>
    <row r="5486" spans="1:9">
      <c r="A5486" s="78"/>
      <c r="B5486" s="79"/>
      <c r="C5486" s="79"/>
      <c r="D5486" s="79"/>
      <c r="E5486" s="79"/>
      <c r="F5486" s="79"/>
      <c r="G5486" s="79"/>
      <c r="H5486" s="79"/>
      <c r="I5486" s="80"/>
    </row>
    <row r="5487" spans="1:9">
      <c r="A5487" s="78"/>
      <c r="B5487" s="79"/>
      <c r="C5487" s="79"/>
      <c r="D5487" s="79"/>
      <c r="E5487" s="79"/>
      <c r="F5487" s="79"/>
      <c r="G5487" s="79"/>
      <c r="H5487" s="79"/>
      <c r="I5487" s="80"/>
    </row>
    <row r="5488" spans="1:9">
      <c r="A5488" s="78"/>
      <c r="B5488" s="79"/>
      <c r="C5488" s="79"/>
      <c r="D5488" s="79"/>
      <c r="E5488" s="79"/>
      <c r="F5488" s="79"/>
      <c r="G5488" s="79"/>
      <c r="H5488" s="79"/>
      <c r="I5488" s="80"/>
    </row>
    <row r="5489" spans="1:9">
      <c r="A5489" s="78"/>
      <c r="B5489" s="79"/>
      <c r="C5489" s="79"/>
      <c r="D5489" s="79"/>
      <c r="E5489" s="79"/>
      <c r="F5489" s="79"/>
      <c r="G5489" s="79"/>
      <c r="H5489" s="79"/>
      <c r="I5489" s="80"/>
    </row>
    <row r="5490" spans="1:9">
      <c r="A5490" s="78"/>
      <c r="B5490" s="79"/>
      <c r="C5490" s="79"/>
      <c r="D5490" s="79"/>
      <c r="E5490" s="79"/>
      <c r="F5490" s="79"/>
      <c r="G5490" s="79"/>
      <c r="H5490" s="79"/>
      <c r="I5490" s="80"/>
    </row>
    <row r="5491" spans="1:9">
      <c r="A5491" s="78"/>
      <c r="B5491" s="79"/>
      <c r="C5491" s="79"/>
      <c r="D5491" s="79"/>
      <c r="E5491" s="79"/>
      <c r="F5491" s="79"/>
      <c r="G5491" s="79"/>
      <c r="H5491" s="79"/>
      <c r="I5491" s="80"/>
    </row>
    <row r="5492" spans="1:9">
      <c r="A5492" s="78"/>
      <c r="B5492" s="79"/>
      <c r="C5492" s="79"/>
      <c r="D5492" s="79"/>
      <c r="E5492" s="79"/>
      <c r="F5492" s="79"/>
      <c r="G5492" s="79"/>
      <c r="H5492" s="79"/>
      <c r="I5492" s="80"/>
    </row>
    <row r="5493" spans="1:9">
      <c r="A5493" s="78"/>
      <c r="B5493" s="79"/>
      <c r="C5493" s="79"/>
      <c r="D5493" s="79"/>
      <c r="E5493" s="79"/>
      <c r="F5493" s="79"/>
      <c r="G5493" s="79"/>
      <c r="H5493" s="79"/>
      <c r="I5493" s="80"/>
    </row>
    <row r="5494" spans="1:9">
      <c r="A5494" s="78"/>
      <c r="B5494" s="79"/>
      <c r="C5494" s="79"/>
      <c r="D5494" s="79"/>
      <c r="E5494" s="79"/>
      <c r="F5494" s="79"/>
      <c r="G5494" s="79"/>
      <c r="H5494" s="79"/>
      <c r="I5494" s="80"/>
    </row>
    <row r="5495" spans="1:9">
      <c r="A5495" s="78"/>
      <c r="B5495" s="79"/>
      <c r="C5495" s="79"/>
      <c r="D5495" s="79"/>
      <c r="E5495" s="79"/>
      <c r="F5495" s="79"/>
      <c r="G5495" s="79"/>
      <c r="H5495" s="79"/>
      <c r="I5495" s="80"/>
    </row>
    <row r="5496" spans="1:9">
      <c r="A5496" s="78"/>
      <c r="B5496" s="79"/>
      <c r="C5496" s="79"/>
      <c r="D5496" s="79"/>
      <c r="E5496" s="79"/>
      <c r="F5496" s="79"/>
      <c r="G5496" s="79"/>
      <c r="H5496" s="79"/>
      <c r="I5496" s="80"/>
    </row>
    <row r="5497" spans="1:9">
      <c r="A5497" s="78"/>
      <c r="B5497" s="79"/>
      <c r="C5497" s="79"/>
      <c r="D5497" s="79"/>
      <c r="E5497" s="79"/>
      <c r="F5497" s="79"/>
      <c r="G5497" s="79"/>
      <c r="H5497" s="79"/>
      <c r="I5497" s="80"/>
    </row>
    <row r="5498" spans="1:9">
      <c r="A5498" s="78"/>
      <c r="B5498" s="79"/>
      <c r="C5498" s="79"/>
      <c r="D5498" s="79"/>
      <c r="E5498" s="79"/>
      <c r="F5498" s="79"/>
      <c r="G5498" s="79"/>
      <c r="H5498" s="79"/>
      <c r="I5498" s="80"/>
    </row>
    <row r="5499" spans="1:9">
      <c r="A5499" s="78"/>
      <c r="B5499" s="79"/>
      <c r="C5499" s="79"/>
      <c r="D5499" s="79"/>
      <c r="E5499" s="79"/>
      <c r="F5499" s="79"/>
      <c r="G5499" s="79"/>
      <c r="H5499" s="79"/>
      <c r="I5499" s="80"/>
    </row>
    <row r="5500" spans="1:9">
      <c r="A5500" s="78"/>
      <c r="B5500" s="79"/>
      <c r="C5500" s="79"/>
      <c r="D5500" s="79"/>
      <c r="E5500" s="79"/>
      <c r="F5500" s="79"/>
      <c r="G5500" s="79"/>
      <c r="H5500" s="79"/>
      <c r="I5500" s="80"/>
    </row>
    <row r="5501" spans="1:9">
      <c r="A5501" s="78"/>
      <c r="B5501" s="79"/>
      <c r="C5501" s="79"/>
      <c r="D5501" s="79"/>
      <c r="E5501" s="79"/>
      <c r="F5501" s="79"/>
      <c r="G5501" s="79"/>
      <c r="H5501" s="79"/>
      <c r="I5501" s="80"/>
    </row>
    <row r="5502" spans="1:9">
      <c r="A5502" s="78"/>
      <c r="B5502" s="79"/>
      <c r="C5502" s="79"/>
      <c r="D5502" s="79"/>
      <c r="E5502" s="79"/>
      <c r="F5502" s="79"/>
      <c r="G5502" s="79"/>
      <c r="H5502" s="79"/>
      <c r="I5502" s="80"/>
    </row>
    <row r="5503" spans="1:9">
      <c r="A5503" s="78"/>
      <c r="B5503" s="79"/>
      <c r="C5503" s="79"/>
      <c r="D5503" s="79"/>
      <c r="E5503" s="79"/>
      <c r="F5503" s="79"/>
      <c r="G5503" s="79"/>
      <c r="H5503" s="79"/>
      <c r="I5503" s="80"/>
    </row>
    <row r="5504" spans="1:9">
      <c r="A5504" s="78"/>
      <c r="B5504" s="79"/>
      <c r="C5504" s="79"/>
      <c r="D5504" s="79"/>
      <c r="E5504" s="79"/>
      <c r="F5504" s="79"/>
      <c r="G5504" s="79"/>
      <c r="H5504" s="79"/>
      <c r="I5504" s="80"/>
    </row>
    <row r="5505" spans="1:9">
      <c r="A5505" s="78"/>
      <c r="B5505" s="79"/>
      <c r="C5505" s="79"/>
      <c r="D5505" s="79"/>
      <c r="E5505" s="79"/>
      <c r="F5505" s="79"/>
      <c r="G5505" s="79"/>
      <c r="H5505" s="79"/>
      <c r="I5505" s="80"/>
    </row>
    <row r="5506" spans="1:9">
      <c r="A5506" s="78"/>
      <c r="B5506" s="79"/>
      <c r="C5506" s="79"/>
      <c r="D5506" s="79"/>
      <c r="E5506" s="79"/>
      <c r="F5506" s="79"/>
      <c r="G5506" s="79"/>
      <c r="H5506" s="79"/>
      <c r="I5506" s="80"/>
    </row>
    <row r="5507" spans="1:9">
      <c r="A5507" s="78"/>
      <c r="B5507" s="79"/>
      <c r="C5507" s="79"/>
      <c r="D5507" s="79"/>
      <c r="E5507" s="79"/>
      <c r="F5507" s="79"/>
      <c r="G5507" s="79"/>
      <c r="H5507" s="79"/>
      <c r="I5507" s="80"/>
    </row>
    <row r="5508" spans="1:9">
      <c r="A5508" s="78"/>
      <c r="B5508" s="79"/>
      <c r="C5508" s="79"/>
      <c r="D5508" s="79"/>
      <c r="E5508" s="79"/>
      <c r="F5508" s="79"/>
      <c r="G5508" s="79"/>
      <c r="H5508" s="79"/>
      <c r="I5508" s="80"/>
    </row>
    <row r="5509" spans="1:9">
      <c r="A5509" s="78"/>
      <c r="B5509" s="79"/>
      <c r="C5509" s="79"/>
      <c r="D5509" s="79"/>
      <c r="E5509" s="79"/>
      <c r="F5509" s="79"/>
      <c r="G5509" s="79"/>
      <c r="H5509" s="79"/>
      <c r="I5509" s="80"/>
    </row>
    <row r="5510" spans="1:9">
      <c r="A5510" s="78"/>
      <c r="B5510" s="79"/>
      <c r="C5510" s="79"/>
      <c r="D5510" s="79"/>
      <c r="E5510" s="79"/>
      <c r="F5510" s="79"/>
      <c r="G5510" s="79"/>
      <c r="H5510" s="79"/>
      <c r="I5510" s="80"/>
    </row>
    <row r="5511" spans="1:9">
      <c r="A5511" s="78"/>
      <c r="B5511" s="79"/>
      <c r="C5511" s="79"/>
      <c r="D5511" s="79"/>
      <c r="E5511" s="79"/>
      <c r="F5511" s="79"/>
      <c r="G5511" s="79"/>
      <c r="H5511" s="79"/>
      <c r="I5511" s="80"/>
    </row>
    <row r="5512" spans="1:9">
      <c r="A5512" s="78"/>
      <c r="B5512" s="79"/>
      <c r="C5512" s="79"/>
      <c r="D5512" s="79"/>
      <c r="E5512" s="79"/>
      <c r="F5512" s="79"/>
      <c r="G5512" s="79"/>
      <c r="H5512" s="79"/>
      <c r="I5512" s="80"/>
    </row>
    <row r="5513" spans="1:9">
      <c r="A5513" s="78"/>
      <c r="B5513" s="79"/>
      <c r="C5513" s="79"/>
      <c r="D5513" s="79"/>
      <c r="E5513" s="79"/>
      <c r="F5513" s="79"/>
      <c r="G5513" s="79"/>
      <c r="H5513" s="79"/>
      <c r="I5513" s="80"/>
    </row>
    <row r="5514" spans="1:9">
      <c r="A5514" s="78"/>
      <c r="B5514" s="79"/>
      <c r="C5514" s="79"/>
      <c r="D5514" s="79"/>
      <c r="E5514" s="79"/>
      <c r="F5514" s="79"/>
      <c r="G5514" s="79"/>
      <c r="H5514" s="79"/>
      <c r="I5514" s="80"/>
    </row>
    <row r="5515" spans="1:9">
      <c r="A5515" s="78"/>
      <c r="B5515" s="79"/>
      <c r="C5515" s="79"/>
      <c r="D5515" s="79"/>
      <c r="E5515" s="79"/>
      <c r="F5515" s="79"/>
      <c r="G5515" s="79"/>
      <c r="H5515" s="79"/>
      <c r="I5515" s="80"/>
    </row>
    <row r="5516" spans="1:9">
      <c r="A5516" s="78"/>
      <c r="B5516" s="79"/>
      <c r="C5516" s="79"/>
      <c r="D5516" s="79"/>
      <c r="E5516" s="79"/>
      <c r="F5516" s="79"/>
      <c r="G5516" s="79"/>
      <c r="H5516" s="79"/>
      <c r="I5516" s="80"/>
    </row>
    <row r="5517" spans="1:9">
      <c r="A5517" s="78"/>
      <c r="B5517" s="79"/>
      <c r="C5517" s="79"/>
      <c r="D5517" s="79"/>
      <c r="E5517" s="79"/>
      <c r="F5517" s="79"/>
      <c r="G5517" s="79"/>
      <c r="H5517" s="79"/>
      <c r="I5517" s="80"/>
    </row>
    <row r="5518" spans="1:9">
      <c r="A5518" s="78"/>
      <c r="B5518" s="79"/>
      <c r="C5518" s="79"/>
      <c r="D5518" s="79"/>
      <c r="E5518" s="79"/>
      <c r="F5518" s="79"/>
      <c r="G5518" s="79"/>
      <c r="H5518" s="79"/>
      <c r="I5518" s="80"/>
    </row>
    <row r="5519" spans="1:9">
      <c r="A5519" s="78"/>
      <c r="B5519" s="79"/>
      <c r="C5519" s="79"/>
      <c r="D5519" s="79"/>
      <c r="E5519" s="79"/>
      <c r="F5519" s="79"/>
      <c r="G5519" s="79"/>
      <c r="H5519" s="79"/>
      <c r="I5519" s="80"/>
    </row>
    <row r="5520" spans="1:9">
      <c r="A5520" s="78"/>
      <c r="B5520" s="79"/>
      <c r="C5520" s="79"/>
      <c r="D5520" s="79"/>
      <c r="E5520" s="79"/>
      <c r="F5520" s="79"/>
      <c r="G5520" s="79"/>
      <c r="H5520" s="79"/>
      <c r="I5520" s="80"/>
    </row>
    <row r="5521" spans="1:9">
      <c r="A5521" s="78"/>
      <c r="B5521" s="79"/>
      <c r="C5521" s="79"/>
      <c r="D5521" s="79"/>
      <c r="E5521" s="79"/>
      <c r="F5521" s="79"/>
      <c r="G5521" s="79"/>
      <c r="H5521" s="79"/>
      <c r="I5521" s="80"/>
    </row>
    <row r="5522" spans="1:9">
      <c r="A5522" s="78"/>
      <c r="B5522" s="79"/>
      <c r="C5522" s="79"/>
      <c r="D5522" s="79"/>
      <c r="E5522" s="79"/>
      <c r="F5522" s="79"/>
      <c r="G5522" s="79"/>
      <c r="H5522" s="79"/>
      <c r="I5522" s="80"/>
    </row>
    <row r="5523" spans="1:9">
      <c r="A5523" s="78"/>
      <c r="B5523" s="79"/>
      <c r="C5523" s="79"/>
      <c r="D5523" s="79"/>
      <c r="E5523" s="79"/>
      <c r="F5523" s="79"/>
      <c r="G5523" s="79"/>
      <c r="H5523" s="79"/>
      <c r="I5523" s="80"/>
    </row>
    <row r="5524" spans="1:9">
      <c r="A5524" s="78"/>
      <c r="B5524" s="79"/>
      <c r="C5524" s="79"/>
      <c r="D5524" s="79"/>
      <c r="E5524" s="79"/>
      <c r="F5524" s="79"/>
      <c r="G5524" s="79"/>
      <c r="H5524" s="79"/>
      <c r="I5524" s="80"/>
    </row>
    <row r="5525" spans="1:9">
      <c r="A5525" s="78"/>
      <c r="B5525" s="79"/>
      <c r="C5525" s="79"/>
      <c r="D5525" s="79"/>
      <c r="E5525" s="79"/>
      <c r="F5525" s="79"/>
      <c r="G5525" s="79"/>
      <c r="H5525" s="79"/>
      <c r="I5525" s="80"/>
    </row>
    <row r="5526" spans="1:9">
      <c r="A5526" s="78"/>
      <c r="B5526" s="79"/>
      <c r="C5526" s="79"/>
      <c r="D5526" s="79"/>
      <c r="E5526" s="79"/>
      <c r="F5526" s="79"/>
      <c r="G5526" s="79"/>
      <c r="H5526" s="79"/>
      <c r="I5526" s="80"/>
    </row>
    <row r="5527" spans="1:9">
      <c r="A5527" s="78"/>
      <c r="B5527" s="79"/>
      <c r="C5527" s="79"/>
      <c r="D5527" s="79"/>
      <c r="E5527" s="79"/>
      <c r="F5527" s="79"/>
      <c r="G5527" s="79"/>
      <c r="H5527" s="79"/>
      <c r="I5527" s="80"/>
    </row>
    <row r="5528" spans="1:9">
      <c r="A5528" s="78"/>
      <c r="B5528" s="79"/>
      <c r="C5528" s="79"/>
      <c r="D5528" s="79"/>
      <c r="E5528" s="79"/>
      <c r="F5528" s="79"/>
      <c r="G5528" s="79"/>
      <c r="H5528" s="79"/>
      <c r="I5528" s="80"/>
    </row>
    <row r="5529" spans="1:9">
      <c r="A5529" s="78"/>
      <c r="B5529" s="79"/>
      <c r="C5529" s="79"/>
      <c r="D5529" s="79"/>
      <c r="E5529" s="79"/>
      <c r="F5529" s="79"/>
      <c r="G5529" s="79"/>
      <c r="H5529" s="79"/>
      <c r="I5529" s="80"/>
    </row>
    <row r="5530" spans="1:9">
      <c r="A5530" s="78"/>
      <c r="B5530" s="79"/>
      <c r="C5530" s="79"/>
      <c r="D5530" s="79"/>
      <c r="E5530" s="79"/>
      <c r="F5530" s="79"/>
      <c r="G5530" s="79"/>
      <c r="H5530" s="79"/>
      <c r="I5530" s="80"/>
    </row>
    <row r="5531" spans="1:9">
      <c r="A5531" s="78"/>
      <c r="B5531" s="79"/>
      <c r="C5531" s="79"/>
      <c r="D5531" s="79"/>
      <c r="E5531" s="79"/>
      <c r="F5531" s="79"/>
      <c r="G5531" s="79"/>
      <c r="H5531" s="79"/>
      <c r="I5531" s="80"/>
    </row>
    <row r="5532" spans="1:9">
      <c r="A5532" s="78"/>
      <c r="B5532" s="79"/>
      <c r="C5532" s="79"/>
      <c r="D5532" s="79"/>
      <c r="E5532" s="79"/>
      <c r="F5532" s="79"/>
      <c r="G5532" s="79"/>
      <c r="H5532" s="79"/>
      <c r="I5532" s="80"/>
    </row>
    <row r="5533" spans="1:9">
      <c r="A5533" s="78"/>
      <c r="B5533" s="79"/>
      <c r="C5533" s="79"/>
      <c r="D5533" s="79"/>
      <c r="E5533" s="79"/>
      <c r="F5533" s="79"/>
      <c r="G5533" s="79"/>
      <c r="H5533" s="79"/>
      <c r="I5533" s="80"/>
    </row>
    <row r="5534" spans="1:9">
      <c r="A5534" s="78"/>
      <c r="B5534" s="79"/>
      <c r="C5534" s="79"/>
      <c r="D5534" s="79"/>
      <c r="E5534" s="79"/>
      <c r="F5534" s="79"/>
      <c r="G5534" s="79"/>
      <c r="H5534" s="79"/>
      <c r="I5534" s="80"/>
    </row>
    <row r="5535" spans="1:9">
      <c r="A5535" s="78"/>
      <c r="B5535" s="79"/>
      <c r="C5535" s="79"/>
      <c r="D5535" s="79"/>
      <c r="E5535" s="79"/>
      <c r="F5535" s="79"/>
      <c r="G5535" s="79"/>
      <c r="H5535" s="79"/>
      <c r="I5535" s="80"/>
    </row>
    <row r="5536" spans="1:9">
      <c r="A5536" s="78"/>
      <c r="B5536" s="79"/>
      <c r="C5536" s="79"/>
      <c r="D5536" s="79"/>
      <c r="E5536" s="79"/>
      <c r="F5536" s="79"/>
      <c r="G5536" s="79"/>
      <c r="H5536" s="79"/>
      <c r="I5536" s="80"/>
    </row>
    <row r="5537" spans="1:9">
      <c r="A5537" s="78"/>
      <c r="B5537" s="79"/>
      <c r="C5537" s="79"/>
      <c r="D5537" s="79"/>
      <c r="E5537" s="79"/>
      <c r="F5537" s="79"/>
      <c r="G5537" s="79"/>
      <c r="H5537" s="79"/>
      <c r="I5537" s="80"/>
    </row>
    <row r="5538" spans="1:9">
      <c r="A5538" s="78"/>
      <c r="B5538" s="79"/>
      <c r="C5538" s="79"/>
      <c r="D5538" s="79"/>
      <c r="E5538" s="79"/>
      <c r="F5538" s="79"/>
      <c r="G5538" s="79"/>
      <c r="H5538" s="79"/>
      <c r="I5538" s="80"/>
    </row>
    <row r="5539" spans="1:9">
      <c r="A5539" s="78"/>
      <c r="B5539" s="79"/>
      <c r="C5539" s="79"/>
      <c r="D5539" s="79"/>
      <c r="E5539" s="79"/>
      <c r="F5539" s="79"/>
      <c r="G5539" s="79"/>
      <c r="H5539" s="79"/>
      <c r="I5539" s="80"/>
    </row>
    <row r="5540" spans="1:9">
      <c r="A5540" s="78"/>
      <c r="B5540" s="79"/>
      <c r="C5540" s="79"/>
      <c r="D5540" s="79"/>
      <c r="E5540" s="79"/>
      <c r="F5540" s="79"/>
      <c r="G5540" s="79"/>
      <c r="H5540" s="79"/>
      <c r="I5540" s="80"/>
    </row>
    <row r="5541" spans="1:9">
      <c r="A5541" s="78"/>
      <c r="B5541" s="79"/>
      <c r="C5541" s="79"/>
      <c r="D5541" s="79"/>
      <c r="E5541" s="79"/>
      <c r="F5541" s="79"/>
      <c r="G5541" s="79"/>
      <c r="H5541" s="79"/>
      <c r="I5541" s="80"/>
    </row>
    <row r="5542" spans="1:9">
      <c r="A5542" s="78"/>
      <c r="B5542" s="79"/>
      <c r="C5542" s="79"/>
      <c r="D5542" s="79"/>
      <c r="E5542" s="79"/>
      <c r="F5542" s="79"/>
      <c r="G5542" s="79"/>
      <c r="H5542" s="79"/>
      <c r="I5542" s="80"/>
    </row>
    <row r="5543" spans="1:9">
      <c r="A5543" s="78"/>
      <c r="B5543" s="79"/>
      <c r="C5543" s="79"/>
      <c r="D5543" s="79"/>
      <c r="E5543" s="79"/>
      <c r="F5543" s="79"/>
      <c r="G5543" s="79"/>
      <c r="H5543" s="79"/>
      <c r="I5543" s="80"/>
    </row>
    <row r="5544" spans="1:9">
      <c r="A5544" s="78"/>
      <c r="B5544" s="79"/>
      <c r="C5544" s="79"/>
      <c r="D5544" s="79"/>
      <c r="E5544" s="79"/>
      <c r="F5544" s="79"/>
      <c r="G5544" s="79"/>
      <c r="H5544" s="79"/>
      <c r="I5544" s="80"/>
    </row>
    <row r="5545" spans="1:9">
      <c r="A5545" s="78"/>
      <c r="B5545" s="79"/>
      <c r="C5545" s="79"/>
      <c r="D5545" s="79"/>
      <c r="E5545" s="79"/>
      <c r="F5545" s="79"/>
      <c r="G5545" s="79"/>
      <c r="H5545" s="79"/>
      <c r="I5545" s="80"/>
    </row>
    <row r="5546" spans="1:9">
      <c r="A5546" s="78"/>
      <c r="B5546" s="79"/>
      <c r="C5546" s="79"/>
      <c r="D5546" s="79"/>
      <c r="E5546" s="79"/>
      <c r="F5546" s="79"/>
      <c r="G5546" s="79"/>
      <c r="H5546" s="79"/>
      <c r="I5546" s="80"/>
    </row>
    <row r="5547" spans="1:9">
      <c r="A5547" s="78"/>
      <c r="B5547" s="79"/>
      <c r="C5547" s="79"/>
      <c r="D5547" s="79"/>
      <c r="E5547" s="79"/>
      <c r="F5547" s="79"/>
      <c r="G5547" s="79"/>
      <c r="H5547" s="79"/>
      <c r="I5547" s="80"/>
    </row>
    <row r="5548" spans="1:9">
      <c r="A5548" s="78"/>
      <c r="B5548" s="79"/>
      <c r="C5548" s="79"/>
      <c r="D5548" s="79"/>
      <c r="E5548" s="79"/>
      <c r="F5548" s="79"/>
      <c r="G5548" s="79"/>
      <c r="H5548" s="79"/>
      <c r="I5548" s="80"/>
    </row>
    <row r="5549" spans="1:9">
      <c r="A5549" s="78"/>
      <c r="B5549" s="79"/>
      <c r="C5549" s="79"/>
      <c r="D5549" s="79"/>
      <c r="E5549" s="79"/>
      <c r="F5549" s="79"/>
      <c r="G5549" s="79"/>
      <c r="H5549" s="79"/>
      <c r="I5549" s="80"/>
    </row>
    <row r="5550" spans="1:9">
      <c r="A5550" s="78"/>
      <c r="B5550" s="79"/>
      <c r="C5550" s="79"/>
      <c r="D5550" s="79"/>
      <c r="E5550" s="79"/>
      <c r="F5550" s="79"/>
      <c r="G5550" s="79"/>
      <c r="H5550" s="79"/>
      <c r="I5550" s="80"/>
    </row>
    <row r="5551" spans="1:9">
      <c r="A5551" s="78"/>
      <c r="B5551" s="79"/>
      <c r="C5551" s="79"/>
      <c r="D5551" s="79"/>
      <c r="E5551" s="79"/>
      <c r="F5551" s="79"/>
      <c r="G5551" s="79"/>
      <c r="H5551" s="79"/>
      <c r="I5551" s="80"/>
    </row>
    <row r="5552" spans="1:9">
      <c r="A5552" s="78"/>
      <c r="B5552" s="79"/>
      <c r="C5552" s="79"/>
      <c r="D5552" s="79"/>
      <c r="E5552" s="79"/>
      <c r="F5552" s="79"/>
      <c r="G5552" s="79"/>
      <c r="H5552" s="79"/>
      <c r="I5552" s="80"/>
    </row>
    <row r="5553" spans="1:9">
      <c r="A5553" s="78"/>
      <c r="B5553" s="79"/>
      <c r="C5553" s="79"/>
      <c r="D5553" s="79"/>
      <c r="E5553" s="79"/>
      <c r="F5553" s="79"/>
      <c r="G5553" s="79"/>
      <c r="H5553" s="79"/>
      <c r="I5553" s="80"/>
    </row>
    <row r="5554" spans="1:9">
      <c r="A5554" s="78"/>
      <c r="B5554" s="79"/>
      <c r="C5554" s="79"/>
      <c r="D5554" s="79"/>
      <c r="E5554" s="79"/>
      <c r="F5554" s="79"/>
      <c r="G5554" s="79"/>
      <c r="H5554" s="79"/>
      <c r="I5554" s="80"/>
    </row>
    <row r="5555" spans="1:9">
      <c r="A5555" s="78"/>
      <c r="B5555" s="79"/>
      <c r="C5555" s="79"/>
      <c r="D5555" s="79"/>
      <c r="E5555" s="79"/>
      <c r="F5555" s="79"/>
      <c r="G5555" s="79"/>
      <c r="H5555" s="79"/>
      <c r="I5555" s="80"/>
    </row>
    <row r="5556" spans="1:9">
      <c r="A5556" s="78"/>
      <c r="B5556" s="79"/>
      <c r="C5556" s="79"/>
      <c r="D5556" s="79"/>
      <c r="E5556" s="79"/>
      <c r="F5556" s="79"/>
      <c r="G5556" s="79"/>
      <c r="H5556" s="79"/>
      <c r="I5556" s="80"/>
    </row>
    <row r="5557" spans="1:9">
      <c r="A5557" s="78"/>
      <c r="B5557" s="79"/>
      <c r="C5557" s="79"/>
      <c r="D5557" s="79"/>
      <c r="E5557" s="79"/>
      <c r="F5557" s="79"/>
      <c r="G5557" s="79"/>
      <c r="H5557" s="79"/>
      <c r="I5557" s="80"/>
    </row>
    <row r="5558" spans="1:9">
      <c r="A5558" s="78"/>
      <c r="B5558" s="79"/>
      <c r="C5558" s="79"/>
      <c r="D5558" s="79"/>
      <c r="E5558" s="79"/>
      <c r="F5558" s="79"/>
      <c r="G5558" s="79"/>
      <c r="H5558" s="79"/>
      <c r="I5558" s="80"/>
    </row>
    <row r="5559" spans="1:9">
      <c r="A5559" s="78"/>
      <c r="B5559" s="79"/>
      <c r="C5559" s="79"/>
      <c r="D5559" s="79"/>
      <c r="E5559" s="79"/>
      <c r="F5559" s="79"/>
      <c r="G5559" s="79"/>
      <c r="H5559" s="79"/>
      <c r="I5559" s="80"/>
    </row>
    <row r="5560" spans="1:9">
      <c r="A5560" s="78"/>
      <c r="B5560" s="79"/>
      <c r="C5560" s="79"/>
      <c r="D5560" s="79"/>
      <c r="E5560" s="79"/>
      <c r="F5560" s="79"/>
      <c r="G5560" s="79"/>
      <c r="H5560" s="79"/>
      <c r="I5560" s="80"/>
    </row>
    <row r="5561" spans="1:9">
      <c r="A5561" s="78"/>
      <c r="B5561" s="79"/>
      <c r="C5561" s="79"/>
      <c r="D5561" s="79"/>
      <c r="E5561" s="79"/>
      <c r="F5561" s="79"/>
      <c r="G5561" s="79"/>
      <c r="H5561" s="79"/>
      <c r="I5561" s="80"/>
    </row>
    <row r="5562" spans="1:9">
      <c r="A5562" s="78"/>
      <c r="B5562" s="79"/>
      <c r="C5562" s="79"/>
      <c r="D5562" s="79"/>
      <c r="E5562" s="79"/>
      <c r="F5562" s="79"/>
      <c r="G5562" s="79"/>
      <c r="H5562" s="79"/>
      <c r="I5562" s="80"/>
    </row>
    <row r="5563" spans="1:9">
      <c r="A5563" s="78"/>
      <c r="B5563" s="79"/>
      <c r="C5563" s="79"/>
      <c r="D5563" s="79"/>
      <c r="E5563" s="79"/>
      <c r="F5563" s="79"/>
      <c r="G5563" s="79"/>
      <c r="H5563" s="79"/>
      <c r="I5563" s="80"/>
    </row>
    <row r="5564" spans="1:9">
      <c r="A5564" s="78"/>
      <c r="B5564" s="79"/>
      <c r="C5564" s="79"/>
      <c r="D5564" s="79"/>
      <c r="E5564" s="79"/>
      <c r="F5564" s="79"/>
      <c r="G5564" s="79"/>
      <c r="H5564" s="79"/>
      <c r="I5564" s="80"/>
    </row>
    <row r="5565" spans="1:9">
      <c r="A5565" s="78"/>
      <c r="B5565" s="79"/>
      <c r="C5565" s="79"/>
      <c r="D5565" s="79"/>
      <c r="E5565" s="79"/>
      <c r="F5565" s="79"/>
      <c r="G5565" s="79"/>
      <c r="H5565" s="79"/>
      <c r="I5565" s="80"/>
    </row>
    <row r="5566" spans="1:9">
      <c r="A5566" s="78"/>
      <c r="B5566" s="79"/>
      <c r="C5566" s="79"/>
      <c r="D5566" s="79"/>
      <c r="E5566" s="79"/>
      <c r="F5566" s="79"/>
      <c r="G5566" s="79"/>
      <c r="H5566" s="79"/>
      <c r="I5566" s="80"/>
    </row>
    <row r="5567" spans="1:9">
      <c r="A5567" s="78"/>
      <c r="B5567" s="79"/>
      <c r="C5567" s="79"/>
      <c r="D5567" s="79"/>
      <c r="E5567" s="79"/>
      <c r="F5567" s="79"/>
      <c r="G5567" s="79"/>
      <c r="H5567" s="79"/>
      <c r="I5567" s="80"/>
    </row>
    <row r="5568" spans="1:9">
      <c r="A5568" s="78"/>
      <c r="B5568" s="79"/>
      <c r="C5568" s="79"/>
      <c r="D5568" s="79"/>
      <c r="E5568" s="79"/>
      <c r="F5568" s="79"/>
      <c r="G5568" s="79"/>
      <c r="H5568" s="79"/>
      <c r="I5568" s="80"/>
    </row>
    <row r="5569" spans="1:9">
      <c r="A5569" s="78"/>
      <c r="B5569" s="79"/>
      <c r="C5569" s="79"/>
      <c r="D5569" s="79"/>
      <c r="E5569" s="79"/>
      <c r="F5569" s="79"/>
      <c r="G5569" s="79"/>
      <c r="H5569" s="79"/>
      <c r="I5569" s="80"/>
    </row>
    <row r="5570" spans="1:9">
      <c r="A5570" s="78"/>
      <c r="B5570" s="79"/>
      <c r="C5570" s="79"/>
      <c r="D5570" s="79"/>
      <c r="E5570" s="79"/>
      <c r="F5570" s="79"/>
      <c r="G5570" s="79"/>
      <c r="H5570" s="79"/>
      <c r="I5570" s="80"/>
    </row>
    <row r="5571" spans="1:9">
      <c r="A5571" s="78"/>
      <c r="B5571" s="79"/>
      <c r="C5571" s="79"/>
      <c r="D5571" s="79"/>
      <c r="E5571" s="79"/>
      <c r="F5571" s="79"/>
      <c r="G5571" s="79"/>
      <c r="H5571" s="79"/>
      <c r="I5571" s="80"/>
    </row>
    <row r="5572" spans="1:9">
      <c r="A5572" s="78"/>
      <c r="B5572" s="79"/>
      <c r="C5572" s="79"/>
      <c r="D5572" s="79"/>
      <c r="E5572" s="79"/>
      <c r="F5572" s="79"/>
      <c r="G5572" s="79"/>
      <c r="H5572" s="79"/>
      <c r="I5572" s="80"/>
    </row>
    <row r="5573" spans="1:9">
      <c r="A5573" s="78"/>
      <c r="B5573" s="79"/>
      <c r="C5573" s="79"/>
      <c r="D5573" s="79"/>
      <c r="E5573" s="79"/>
      <c r="F5573" s="79"/>
      <c r="G5573" s="79"/>
      <c r="H5573" s="79"/>
      <c r="I5573" s="80"/>
    </row>
    <row r="5574" spans="1:9">
      <c r="A5574" s="78"/>
      <c r="B5574" s="79"/>
      <c r="C5574" s="79"/>
      <c r="D5574" s="79"/>
      <c r="E5574" s="79"/>
      <c r="F5574" s="79"/>
      <c r="G5574" s="79"/>
      <c r="H5574" s="79"/>
      <c r="I5574" s="80"/>
    </row>
    <row r="5575" spans="1:9">
      <c r="A5575" s="78"/>
      <c r="B5575" s="79"/>
      <c r="C5575" s="79"/>
      <c r="D5575" s="79"/>
      <c r="E5575" s="79"/>
      <c r="F5575" s="79"/>
      <c r="G5575" s="79"/>
      <c r="H5575" s="79"/>
      <c r="I5575" s="80"/>
    </row>
    <row r="5576" spans="1:9">
      <c r="A5576" s="78"/>
      <c r="B5576" s="79"/>
      <c r="C5576" s="79"/>
      <c r="D5576" s="79"/>
      <c r="E5576" s="79"/>
      <c r="F5576" s="79"/>
      <c r="G5576" s="79"/>
      <c r="H5576" s="79"/>
      <c r="I5576" s="80"/>
    </row>
    <row r="5577" spans="1:9">
      <c r="A5577" s="78"/>
      <c r="B5577" s="79"/>
      <c r="C5577" s="79"/>
      <c r="D5577" s="79"/>
      <c r="E5577" s="79"/>
      <c r="F5577" s="79"/>
      <c r="G5577" s="79"/>
      <c r="H5577" s="79"/>
      <c r="I5577" s="80"/>
    </row>
    <row r="5578" spans="1:9">
      <c r="A5578" s="78"/>
      <c r="B5578" s="79"/>
      <c r="C5578" s="79"/>
      <c r="D5578" s="79"/>
      <c r="E5578" s="79"/>
      <c r="F5578" s="79"/>
      <c r="G5578" s="79"/>
      <c r="H5578" s="79"/>
      <c r="I5578" s="80"/>
    </row>
    <row r="5579" spans="1:9">
      <c r="A5579" s="78"/>
      <c r="B5579" s="79"/>
      <c r="C5579" s="79"/>
      <c r="D5579" s="79"/>
      <c r="E5579" s="79"/>
      <c r="F5579" s="79"/>
      <c r="G5579" s="79"/>
      <c r="H5579" s="79"/>
      <c r="I5579" s="80"/>
    </row>
    <row r="5580" spans="1:9">
      <c r="A5580" s="78"/>
      <c r="B5580" s="79"/>
      <c r="C5580" s="79"/>
      <c r="D5580" s="79"/>
      <c r="E5580" s="79"/>
      <c r="F5580" s="79"/>
      <c r="G5580" s="79"/>
      <c r="H5580" s="79"/>
      <c r="I5580" s="80"/>
    </row>
    <row r="5581" spans="1:9">
      <c r="A5581" s="78"/>
      <c r="B5581" s="79"/>
      <c r="C5581" s="79"/>
      <c r="D5581" s="79"/>
      <c r="E5581" s="79"/>
      <c r="F5581" s="79"/>
      <c r="G5581" s="79"/>
      <c r="H5581" s="79"/>
      <c r="I5581" s="80"/>
    </row>
    <row r="5582" spans="1:9">
      <c r="A5582" s="78"/>
      <c r="B5582" s="79"/>
      <c r="C5582" s="79"/>
      <c r="D5582" s="79"/>
      <c r="E5582" s="79"/>
      <c r="F5582" s="79"/>
      <c r="G5582" s="79"/>
      <c r="H5582" s="79"/>
      <c r="I5582" s="80"/>
    </row>
    <row r="5583" spans="1:9">
      <c r="A5583" s="78"/>
      <c r="B5583" s="79"/>
      <c r="C5583" s="79"/>
      <c r="D5583" s="79"/>
      <c r="E5583" s="79"/>
      <c r="F5583" s="79"/>
      <c r="G5583" s="79"/>
      <c r="H5583" s="79"/>
      <c r="I5583" s="80"/>
    </row>
    <row r="5584" spans="1:9">
      <c r="A5584" s="78"/>
      <c r="B5584" s="79"/>
      <c r="C5584" s="79"/>
      <c r="D5584" s="79"/>
      <c r="E5584" s="79"/>
      <c r="F5584" s="79"/>
      <c r="G5584" s="79"/>
      <c r="H5584" s="79"/>
      <c r="I5584" s="80"/>
    </row>
    <row r="5585" spans="1:9">
      <c r="A5585" s="78"/>
      <c r="B5585" s="79"/>
      <c r="C5585" s="79"/>
      <c r="D5585" s="79"/>
      <c r="E5585" s="79"/>
      <c r="F5585" s="79"/>
      <c r="G5585" s="79"/>
      <c r="H5585" s="79"/>
      <c r="I5585" s="80"/>
    </row>
    <row r="5586" spans="1:9">
      <c r="A5586" s="78"/>
      <c r="B5586" s="79"/>
      <c r="C5586" s="79"/>
      <c r="D5586" s="79"/>
      <c r="E5586" s="79"/>
      <c r="F5586" s="79"/>
      <c r="G5586" s="79"/>
      <c r="H5586" s="79"/>
      <c r="I5586" s="80"/>
    </row>
    <row r="5587" spans="1:9">
      <c r="A5587" s="78"/>
      <c r="B5587" s="79"/>
      <c r="C5587" s="79"/>
      <c r="D5587" s="79"/>
      <c r="E5587" s="79"/>
      <c r="F5587" s="79"/>
      <c r="G5587" s="79"/>
      <c r="H5587" s="79"/>
      <c r="I5587" s="80"/>
    </row>
    <row r="5588" spans="1:9">
      <c r="A5588" s="78"/>
      <c r="B5588" s="79"/>
      <c r="C5588" s="79"/>
      <c r="D5588" s="79"/>
      <c r="E5588" s="79"/>
      <c r="F5588" s="79"/>
      <c r="G5588" s="79"/>
      <c r="H5588" s="79"/>
      <c r="I5588" s="80"/>
    </row>
    <row r="5589" spans="1:9">
      <c r="A5589" s="78"/>
      <c r="B5589" s="79"/>
      <c r="C5589" s="79"/>
      <c r="D5589" s="79"/>
      <c r="E5589" s="79"/>
      <c r="F5589" s="79"/>
      <c r="G5589" s="79"/>
      <c r="H5589" s="79"/>
      <c r="I5589" s="80"/>
    </row>
    <row r="5590" spans="1:9">
      <c r="A5590" s="78"/>
      <c r="B5590" s="79"/>
      <c r="C5590" s="79"/>
      <c r="D5590" s="79"/>
      <c r="E5590" s="79"/>
      <c r="F5590" s="79"/>
      <c r="G5590" s="79"/>
      <c r="H5590" s="79"/>
      <c r="I5590" s="80"/>
    </row>
    <row r="5591" spans="1:9">
      <c r="A5591" s="78"/>
      <c r="B5591" s="79"/>
      <c r="C5591" s="79"/>
      <c r="D5591" s="79"/>
      <c r="E5591" s="79"/>
      <c r="F5591" s="79"/>
      <c r="G5591" s="79"/>
      <c r="H5591" s="79"/>
      <c r="I5591" s="80"/>
    </row>
    <row r="5592" spans="1:9">
      <c r="A5592" s="78"/>
      <c r="B5592" s="79"/>
      <c r="C5592" s="79"/>
      <c r="D5592" s="79"/>
      <c r="E5592" s="79"/>
      <c r="F5592" s="79"/>
      <c r="G5592" s="79"/>
      <c r="H5592" s="79"/>
      <c r="I5592" s="80"/>
    </row>
    <row r="5593" spans="1:9">
      <c r="A5593" s="78"/>
      <c r="B5593" s="79"/>
      <c r="C5593" s="79"/>
      <c r="D5593" s="79"/>
      <c r="E5593" s="79"/>
      <c r="F5593" s="79"/>
      <c r="G5593" s="79"/>
      <c r="H5593" s="79"/>
      <c r="I5593" s="80"/>
    </row>
    <row r="5594" spans="1:9">
      <c r="A5594" s="78"/>
      <c r="B5594" s="79"/>
      <c r="C5594" s="79"/>
      <c r="D5594" s="79"/>
      <c r="E5594" s="79"/>
      <c r="F5594" s="79"/>
      <c r="G5594" s="79"/>
      <c r="H5594" s="79"/>
      <c r="I5594" s="80"/>
    </row>
    <row r="5595" spans="1:9">
      <c r="A5595" s="78"/>
      <c r="B5595" s="79"/>
      <c r="C5595" s="79"/>
      <c r="D5595" s="79"/>
      <c r="E5595" s="79"/>
      <c r="F5595" s="79"/>
      <c r="G5595" s="79"/>
      <c r="H5595" s="79"/>
      <c r="I5595" s="80"/>
    </row>
    <row r="5596" spans="1:9">
      <c r="A5596" s="78"/>
      <c r="B5596" s="79"/>
      <c r="C5596" s="79"/>
      <c r="D5596" s="79"/>
      <c r="E5596" s="79"/>
      <c r="F5596" s="79"/>
      <c r="G5596" s="79"/>
      <c r="H5596" s="79"/>
      <c r="I5596" s="80"/>
    </row>
    <row r="5597" spans="1:9">
      <c r="A5597" s="78"/>
      <c r="B5597" s="79"/>
      <c r="C5597" s="79"/>
      <c r="D5597" s="79"/>
      <c r="E5597" s="79"/>
      <c r="F5597" s="79"/>
      <c r="G5597" s="79"/>
      <c r="H5597" s="79"/>
      <c r="I5597" s="80"/>
    </row>
    <row r="5598" spans="1:9">
      <c r="A5598" s="78"/>
      <c r="B5598" s="79"/>
      <c r="C5598" s="79"/>
      <c r="D5598" s="79"/>
      <c r="E5598" s="79"/>
      <c r="F5598" s="79"/>
      <c r="G5598" s="79"/>
      <c r="H5598" s="79"/>
      <c r="I5598" s="80"/>
    </row>
    <row r="5599" spans="1:9">
      <c r="A5599" s="78"/>
      <c r="B5599" s="79"/>
      <c r="C5599" s="79"/>
      <c r="D5599" s="79"/>
      <c r="E5599" s="79"/>
      <c r="F5599" s="79"/>
      <c r="G5599" s="79"/>
      <c r="H5599" s="79"/>
      <c r="I5599" s="80"/>
    </row>
    <row r="5600" spans="1:9">
      <c r="A5600" s="78"/>
      <c r="B5600" s="79"/>
      <c r="C5600" s="79"/>
      <c r="D5600" s="79"/>
      <c r="E5600" s="79"/>
      <c r="F5600" s="79"/>
      <c r="G5600" s="79"/>
      <c r="H5600" s="79"/>
      <c r="I5600" s="80"/>
    </row>
    <row r="5601" spans="1:9">
      <c r="A5601" s="78"/>
      <c r="B5601" s="79"/>
      <c r="C5601" s="79"/>
      <c r="D5601" s="79"/>
      <c r="E5601" s="79"/>
      <c r="F5601" s="79"/>
      <c r="G5601" s="79"/>
      <c r="H5601" s="79"/>
      <c r="I5601" s="80"/>
    </row>
    <row r="5602" spans="1:9">
      <c r="A5602" s="78"/>
      <c r="B5602" s="79"/>
      <c r="C5602" s="79"/>
      <c r="D5602" s="79"/>
      <c r="E5602" s="79"/>
      <c r="F5602" s="79"/>
      <c r="G5602" s="79"/>
      <c r="H5602" s="79"/>
      <c r="I5602" s="80"/>
    </row>
    <row r="5603" spans="1:9">
      <c r="A5603" s="78"/>
      <c r="B5603" s="79"/>
      <c r="C5603" s="79"/>
      <c r="D5603" s="79"/>
      <c r="E5603" s="79"/>
      <c r="F5603" s="79"/>
      <c r="G5603" s="79"/>
      <c r="H5603" s="79"/>
      <c r="I5603" s="80"/>
    </row>
    <row r="5604" spans="1:9">
      <c r="A5604" s="78"/>
      <c r="B5604" s="79"/>
      <c r="C5604" s="79"/>
      <c r="D5604" s="79"/>
      <c r="E5604" s="79"/>
      <c r="F5604" s="79"/>
      <c r="G5604" s="79"/>
      <c r="H5604" s="79"/>
      <c r="I5604" s="80"/>
    </row>
    <row r="5605" spans="1:9">
      <c r="A5605" s="78"/>
      <c r="B5605" s="79"/>
      <c r="C5605" s="79"/>
      <c r="D5605" s="79"/>
      <c r="E5605" s="79"/>
      <c r="F5605" s="79"/>
      <c r="G5605" s="79"/>
      <c r="H5605" s="79"/>
      <c r="I5605" s="80"/>
    </row>
    <row r="5606" spans="1:9">
      <c r="A5606" s="78"/>
      <c r="B5606" s="79"/>
      <c r="C5606" s="79"/>
      <c r="D5606" s="79"/>
      <c r="E5606" s="79"/>
      <c r="F5606" s="79"/>
      <c r="G5606" s="79"/>
      <c r="H5606" s="79"/>
      <c r="I5606" s="80"/>
    </row>
    <row r="5607" spans="1:9">
      <c r="A5607" s="78"/>
      <c r="B5607" s="79"/>
      <c r="C5607" s="79"/>
      <c r="D5607" s="79"/>
      <c r="E5607" s="79"/>
      <c r="F5607" s="79"/>
      <c r="G5607" s="79"/>
      <c r="H5607" s="79"/>
      <c r="I5607" s="80"/>
    </row>
    <row r="5608" spans="1:9">
      <c r="A5608" s="78"/>
      <c r="B5608" s="79"/>
      <c r="C5608" s="79"/>
      <c r="D5608" s="79"/>
      <c r="E5608" s="79"/>
      <c r="F5608" s="79"/>
      <c r="G5608" s="79"/>
      <c r="H5608" s="79"/>
      <c r="I5608" s="80"/>
    </row>
    <row r="5609" spans="1:9">
      <c r="A5609" s="78"/>
      <c r="B5609" s="79"/>
      <c r="C5609" s="79"/>
      <c r="D5609" s="79"/>
      <c r="E5609" s="79"/>
      <c r="F5609" s="79"/>
      <c r="G5609" s="79"/>
      <c r="H5609" s="79"/>
      <c r="I5609" s="80"/>
    </row>
    <row r="5610" spans="1:9">
      <c r="A5610" s="78"/>
      <c r="B5610" s="79"/>
      <c r="C5610" s="79"/>
      <c r="D5610" s="79"/>
      <c r="E5610" s="79"/>
      <c r="F5610" s="79"/>
      <c r="G5610" s="79"/>
      <c r="H5610" s="79"/>
      <c r="I5610" s="80"/>
    </row>
    <row r="5611" spans="1:9">
      <c r="A5611" s="78"/>
      <c r="B5611" s="79"/>
      <c r="C5611" s="79"/>
      <c r="D5611" s="79"/>
      <c r="E5611" s="79"/>
      <c r="F5611" s="79"/>
      <c r="G5611" s="79"/>
      <c r="H5611" s="79"/>
      <c r="I5611" s="80"/>
    </row>
    <row r="5612" spans="1:9">
      <c r="A5612" s="78"/>
      <c r="B5612" s="79"/>
      <c r="C5612" s="79"/>
      <c r="D5612" s="79"/>
      <c r="E5612" s="79"/>
      <c r="F5612" s="79"/>
      <c r="G5612" s="79"/>
      <c r="H5612" s="79"/>
      <c r="I5612" s="80"/>
    </row>
    <row r="5613" spans="1:9">
      <c r="A5613" s="78"/>
      <c r="B5613" s="79"/>
      <c r="C5613" s="79"/>
      <c r="D5613" s="79"/>
      <c r="E5613" s="79"/>
      <c r="F5613" s="79"/>
      <c r="G5613" s="79"/>
      <c r="H5613" s="79"/>
      <c r="I5613" s="80"/>
    </row>
    <row r="5614" spans="1:9">
      <c r="A5614" s="78"/>
      <c r="B5614" s="79"/>
      <c r="C5614" s="79"/>
      <c r="D5614" s="79"/>
      <c r="E5614" s="79"/>
      <c r="F5614" s="79"/>
      <c r="G5614" s="79"/>
      <c r="H5614" s="79"/>
      <c r="I5614" s="80"/>
    </row>
    <row r="5615" spans="1:9">
      <c r="A5615" s="78"/>
      <c r="B5615" s="79"/>
      <c r="C5615" s="79"/>
      <c r="D5615" s="79"/>
      <c r="E5615" s="79"/>
      <c r="F5615" s="79"/>
      <c r="G5615" s="79"/>
      <c r="H5615" s="79"/>
      <c r="I5615" s="80"/>
    </row>
    <row r="5616" spans="1:9">
      <c r="A5616" s="78"/>
      <c r="B5616" s="79"/>
      <c r="C5616" s="79"/>
      <c r="D5616" s="79"/>
      <c r="E5616" s="79"/>
      <c r="F5616" s="79"/>
      <c r="G5616" s="79"/>
      <c r="H5616" s="79"/>
      <c r="I5616" s="80"/>
    </row>
    <row r="5617" spans="1:9">
      <c r="A5617" s="78"/>
      <c r="B5617" s="79"/>
      <c r="C5617" s="79"/>
      <c r="D5617" s="79"/>
      <c r="E5617" s="79"/>
      <c r="F5617" s="79"/>
      <c r="G5617" s="79"/>
      <c r="H5617" s="79"/>
      <c r="I5617" s="80"/>
    </row>
    <row r="5618" spans="1:9">
      <c r="A5618" s="78"/>
      <c r="B5618" s="79"/>
      <c r="C5618" s="79"/>
      <c r="D5618" s="79"/>
      <c r="E5618" s="79"/>
      <c r="F5618" s="79"/>
      <c r="G5618" s="79"/>
      <c r="H5618" s="79"/>
      <c r="I5618" s="80"/>
    </row>
    <row r="5619" spans="1:9">
      <c r="A5619" s="78"/>
      <c r="B5619" s="79"/>
      <c r="C5619" s="79"/>
      <c r="D5619" s="79"/>
      <c r="E5619" s="79"/>
      <c r="F5619" s="79"/>
      <c r="G5619" s="79"/>
      <c r="H5619" s="79"/>
      <c r="I5619" s="80"/>
    </row>
    <row r="5620" spans="1:9">
      <c r="A5620" s="78"/>
      <c r="B5620" s="79"/>
      <c r="C5620" s="79"/>
      <c r="D5620" s="79"/>
      <c r="E5620" s="79"/>
      <c r="F5620" s="79"/>
      <c r="G5620" s="79"/>
      <c r="H5620" s="79"/>
      <c r="I5620" s="80"/>
    </row>
    <row r="5621" spans="1:9">
      <c r="A5621" s="78"/>
      <c r="B5621" s="79"/>
      <c r="C5621" s="79"/>
      <c r="D5621" s="79"/>
      <c r="E5621" s="79"/>
      <c r="F5621" s="79"/>
      <c r="G5621" s="79"/>
      <c r="H5621" s="79"/>
      <c r="I5621" s="80"/>
    </row>
    <row r="5622" spans="1:9">
      <c r="A5622" s="78"/>
      <c r="B5622" s="79"/>
      <c r="C5622" s="79"/>
      <c r="D5622" s="79"/>
      <c r="E5622" s="79"/>
      <c r="F5622" s="79"/>
      <c r="G5622" s="79"/>
      <c r="H5622" s="79"/>
      <c r="I5622" s="80"/>
    </row>
    <row r="5623" spans="1:9">
      <c r="A5623" s="78"/>
      <c r="B5623" s="79"/>
      <c r="C5623" s="79"/>
      <c r="D5623" s="79"/>
      <c r="E5623" s="79"/>
      <c r="F5623" s="79"/>
      <c r="G5623" s="79"/>
      <c r="H5623" s="79"/>
      <c r="I5623" s="80"/>
    </row>
    <row r="5624" spans="1:9">
      <c r="A5624" s="78"/>
      <c r="B5624" s="79"/>
      <c r="C5624" s="79"/>
      <c r="D5624" s="79"/>
      <c r="E5624" s="79"/>
      <c r="F5624" s="79"/>
      <c r="G5624" s="79"/>
      <c r="H5624" s="79"/>
      <c r="I5624" s="80"/>
    </row>
    <row r="5625" spans="1:9">
      <c r="A5625" s="78"/>
      <c r="B5625" s="79"/>
      <c r="C5625" s="79"/>
      <c r="D5625" s="79"/>
      <c r="E5625" s="79"/>
      <c r="F5625" s="79"/>
      <c r="G5625" s="79"/>
      <c r="H5625" s="79"/>
      <c r="I5625" s="80"/>
    </row>
    <row r="5626" spans="1:9">
      <c r="A5626" s="78"/>
      <c r="B5626" s="79"/>
      <c r="C5626" s="79"/>
      <c r="D5626" s="79"/>
      <c r="E5626" s="79"/>
      <c r="F5626" s="79"/>
      <c r="G5626" s="79"/>
      <c r="H5626" s="79"/>
      <c r="I5626" s="80"/>
    </row>
    <row r="5627" spans="1:9">
      <c r="A5627" s="78"/>
      <c r="B5627" s="79"/>
      <c r="C5627" s="79"/>
      <c r="D5627" s="79"/>
      <c r="E5627" s="79"/>
      <c r="F5627" s="79"/>
      <c r="G5627" s="79"/>
      <c r="H5627" s="79"/>
      <c r="I5627" s="80"/>
    </row>
    <row r="5628" spans="1:9">
      <c r="A5628" s="78"/>
      <c r="B5628" s="79"/>
      <c r="C5628" s="79"/>
      <c r="D5628" s="79"/>
      <c r="E5628" s="79"/>
      <c r="F5628" s="79"/>
      <c r="G5628" s="79"/>
      <c r="H5628" s="79"/>
      <c r="I5628" s="80"/>
    </row>
    <row r="5629" spans="1:9">
      <c r="A5629" s="78"/>
      <c r="B5629" s="79"/>
      <c r="C5629" s="79"/>
      <c r="D5629" s="79"/>
      <c r="E5629" s="79"/>
      <c r="F5629" s="79"/>
      <c r="G5629" s="79"/>
      <c r="H5629" s="79"/>
      <c r="I5629" s="80"/>
    </row>
    <row r="5630" spans="1:9">
      <c r="A5630" s="78"/>
      <c r="B5630" s="79"/>
      <c r="C5630" s="79"/>
      <c r="D5630" s="79"/>
      <c r="E5630" s="79"/>
      <c r="F5630" s="79"/>
      <c r="G5630" s="79"/>
      <c r="H5630" s="79"/>
      <c r="I5630" s="80"/>
    </row>
    <row r="5631" spans="1:9">
      <c r="A5631" s="78"/>
      <c r="B5631" s="79"/>
      <c r="C5631" s="79"/>
      <c r="D5631" s="79"/>
      <c r="E5631" s="79"/>
      <c r="F5631" s="79"/>
      <c r="G5631" s="79"/>
      <c r="H5631" s="79"/>
      <c r="I5631" s="80"/>
    </row>
    <row r="5632" spans="1:9">
      <c r="A5632" s="78"/>
      <c r="B5632" s="79"/>
      <c r="C5632" s="79"/>
      <c r="D5632" s="79"/>
      <c r="E5632" s="79"/>
      <c r="F5632" s="79"/>
      <c r="G5632" s="79"/>
      <c r="H5632" s="79"/>
      <c r="I5632" s="80"/>
    </row>
    <row r="5633" spans="1:9">
      <c r="A5633" s="78"/>
      <c r="B5633" s="79"/>
      <c r="C5633" s="79"/>
      <c r="D5633" s="79"/>
      <c r="E5633" s="79"/>
      <c r="F5633" s="79"/>
      <c r="G5633" s="79"/>
      <c r="H5633" s="79"/>
      <c r="I5633" s="80"/>
    </row>
    <row r="5634" spans="1:9">
      <c r="A5634" s="78"/>
      <c r="B5634" s="79"/>
      <c r="C5634" s="79"/>
      <c r="D5634" s="79"/>
      <c r="E5634" s="79"/>
      <c r="F5634" s="79"/>
      <c r="G5634" s="79"/>
      <c r="H5634" s="79"/>
      <c r="I5634" s="80"/>
    </row>
    <row r="5635" spans="1:9">
      <c r="A5635" s="78"/>
      <c r="B5635" s="79"/>
      <c r="C5635" s="79"/>
      <c r="D5635" s="79"/>
      <c r="E5635" s="79"/>
      <c r="F5635" s="79"/>
      <c r="G5635" s="79"/>
      <c r="H5635" s="79"/>
      <c r="I5635" s="80"/>
    </row>
    <row r="5636" spans="1:9">
      <c r="A5636" s="78"/>
      <c r="B5636" s="79"/>
      <c r="C5636" s="79"/>
      <c r="D5636" s="79"/>
      <c r="E5636" s="79"/>
      <c r="F5636" s="79"/>
      <c r="G5636" s="79"/>
      <c r="H5636" s="79"/>
      <c r="I5636" s="80"/>
    </row>
    <row r="5637" spans="1:9">
      <c r="A5637" s="78"/>
      <c r="B5637" s="79"/>
      <c r="C5637" s="79"/>
      <c r="D5637" s="79"/>
      <c r="E5637" s="79"/>
      <c r="F5637" s="79"/>
      <c r="G5637" s="79"/>
      <c r="H5637" s="79"/>
      <c r="I5637" s="80"/>
    </row>
    <row r="5638" spans="1:9">
      <c r="A5638" s="78"/>
      <c r="B5638" s="79"/>
      <c r="C5638" s="79"/>
      <c r="D5638" s="79"/>
      <c r="E5638" s="79"/>
      <c r="F5638" s="79"/>
      <c r="G5638" s="79"/>
      <c r="H5638" s="79"/>
      <c r="I5638" s="80"/>
    </row>
    <row r="5639" spans="1:9">
      <c r="A5639" s="78"/>
      <c r="B5639" s="79"/>
      <c r="C5639" s="79"/>
      <c r="D5639" s="79"/>
      <c r="E5639" s="79"/>
      <c r="F5639" s="79"/>
      <c r="G5639" s="79"/>
      <c r="H5639" s="79"/>
      <c r="I5639" s="80"/>
    </row>
    <row r="5640" spans="1:9">
      <c r="A5640" s="78"/>
      <c r="B5640" s="79"/>
      <c r="C5640" s="79"/>
      <c r="D5640" s="79"/>
      <c r="E5640" s="79"/>
      <c r="F5640" s="79"/>
      <c r="G5640" s="79"/>
      <c r="H5640" s="79"/>
      <c r="I5640" s="80"/>
    </row>
    <row r="5641" spans="1:9">
      <c r="A5641" s="78"/>
      <c r="B5641" s="79"/>
      <c r="C5641" s="79"/>
      <c r="D5641" s="79"/>
      <c r="E5641" s="79"/>
      <c r="F5641" s="79"/>
      <c r="G5641" s="79"/>
      <c r="H5641" s="79"/>
      <c r="I5641" s="80"/>
    </row>
    <row r="5642" spans="1:9">
      <c r="A5642" s="78"/>
      <c r="B5642" s="79"/>
      <c r="C5642" s="79"/>
      <c r="D5642" s="79"/>
      <c r="E5642" s="79"/>
      <c r="F5642" s="79"/>
      <c r="G5642" s="79"/>
      <c r="H5642" s="79"/>
      <c r="I5642" s="80"/>
    </row>
    <row r="5643" spans="1:9">
      <c r="A5643" s="78"/>
      <c r="B5643" s="79"/>
      <c r="C5643" s="79"/>
      <c r="D5643" s="79"/>
      <c r="E5643" s="79"/>
      <c r="F5643" s="79"/>
      <c r="G5643" s="79"/>
      <c r="H5643" s="79"/>
      <c r="I5643" s="80"/>
    </row>
    <row r="5644" spans="1:9">
      <c r="A5644" s="78"/>
      <c r="B5644" s="79"/>
      <c r="C5644" s="79"/>
      <c r="D5644" s="79"/>
      <c r="E5644" s="79"/>
      <c r="F5644" s="79"/>
      <c r="G5644" s="79"/>
      <c r="H5644" s="79"/>
      <c r="I5644" s="80"/>
    </row>
    <row r="5645" spans="1:9">
      <c r="A5645" s="78"/>
      <c r="B5645" s="79"/>
      <c r="C5645" s="79"/>
      <c r="D5645" s="79"/>
      <c r="E5645" s="79"/>
      <c r="F5645" s="79"/>
      <c r="G5645" s="79"/>
      <c r="H5645" s="79"/>
      <c r="I5645" s="80"/>
    </row>
    <row r="5646" spans="1:9">
      <c r="A5646" s="78"/>
      <c r="B5646" s="79"/>
      <c r="C5646" s="79"/>
      <c r="D5646" s="79"/>
      <c r="E5646" s="79"/>
      <c r="F5646" s="79"/>
      <c r="G5646" s="79"/>
      <c r="H5646" s="79"/>
      <c r="I5646" s="80"/>
    </row>
    <row r="5647" spans="1:9">
      <c r="A5647" s="78"/>
      <c r="B5647" s="79"/>
      <c r="C5647" s="79"/>
      <c r="D5647" s="79"/>
      <c r="E5647" s="79"/>
      <c r="F5647" s="79"/>
      <c r="G5647" s="79"/>
      <c r="H5647" s="79"/>
      <c r="I5647" s="80"/>
    </row>
    <row r="5648" spans="1:9">
      <c r="A5648" s="78"/>
      <c r="B5648" s="79"/>
      <c r="C5648" s="79"/>
      <c r="D5648" s="79"/>
      <c r="E5648" s="79"/>
      <c r="F5648" s="79"/>
      <c r="G5648" s="79"/>
      <c r="H5648" s="79"/>
      <c r="I5648" s="80"/>
    </row>
    <row r="5649" spans="1:9">
      <c r="A5649" s="78"/>
      <c r="B5649" s="79"/>
      <c r="C5649" s="79"/>
      <c r="D5649" s="79"/>
      <c r="E5649" s="79"/>
      <c r="F5649" s="79"/>
      <c r="G5649" s="79"/>
      <c r="H5649" s="79"/>
      <c r="I5649" s="80"/>
    </row>
    <row r="5650" spans="1:9">
      <c r="A5650" s="78"/>
      <c r="B5650" s="79"/>
      <c r="C5650" s="79"/>
      <c r="D5650" s="79"/>
      <c r="E5650" s="79"/>
      <c r="F5650" s="79"/>
      <c r="G5650" s="79"/>
      <c r="H5650" s="79"/>
      <c r="I5650" s="80"/>
    </row>
    <row r="5651" spans="1:9">
      <c r="A5651" s="78"/>
      <c r="B5651" s="79"/>
      <c r="C5651" s="79"/>
      <c r="D5651" s="79"/>
      <c r="E5651" s="79"/>
      <c r="F5651" s="79"/>
      <c r="G5651" s="79"/>
      <c r="H5651" s="79"/>
      <c r="I5651" s="80"/>
    </row>
    <row r="5652" spans="1:9">
      <c r="A5652" s="78"/>
      <c r="B5652" s="79"/>
      <c r="C5652" s="79"/>
      <c r="D5652" s="79"/>
      <c r="E5652" s="79"/>
      <c r="F5652" s="79"/>
      <c r="G5652" s="79"/>
      <c r="H5652" s="79"/>
      <c r="I5652" s="80"/>
    </row>
    <row r="5653" spans="1:9">
      <c r="A5653" s="78"/>
      <c r="B5653" s="79"/>
      <c r="C5653" s="79"/>
      <c r="D5653" s="79"/>
      <c r="E5653" s="79"/>
      <c r="F5653" s="79"/>
      <c r="G5653" s="79"/>
      <c r="H5653" s="79"/>
      <c r="I5653" s="80"/>
    </row>
    <row r="5654" spans="1:9">
      <c r="A5654" s="78"/>
      <c r="B5654" s="79"/>
      <c r="C5654" s="79"/>
      <c r="D5654" s="79"/>
      <c r="E5654" s="79"/>
      <c r="F5654" s="79"/>
      <c r="G5654" s="79"/>
      <c r="H5654" s="79"/>
      <c r="I5654" s="80"/>
    </row>
    <row r="5655" spans="1:9">
      <c r="A5655" s="78"/>
      <c r="B5655" s="79"/>
      <c r="C5655" s="79"/>
      <c r="D5655" s="79"/>
      <c r="E5655" s="79"/>
      <c r="F5655" s="79"/>
      <c r="G5655" s="79"/>
      <c r="H5655" s="79"/>
      <c r="I5655" s="80"/>
    </row>
    <row r="5656" spans="1:9">
      <c r="A5656" s="78"/>
      <c r="B5656" s="79"/>
      <c r="C5656" s="79"/>
      <c r="D5656" s="79"/>
      <c r="E5656" s="79"/>
      <c r="F5656" s="79"/>
      <c r="G5656" s="79"/>
      <c r="H5656" s="79"/>
      <c r="I5656" s="80"/>
    </row>
    <row r="5657" spans="1:9">
      <c r="A5657" s="78"/>
      <c r="B5657" s="79"/>
      <c r="C5657" s="79"/>
      <c r="D5657" s="79"/>
      <c r="E5657" s="79"/>
      <c r="F5657" s="79"/>
      <c r="G5657" s="79"/>
      <c r="H5657" s="79"/>
      <c r="I5657" s="80"/>
    </row>
    <row r="5658" spans="1:9">
      <c r="A5658" s="78"/>
      <c r="B5658" s="79"/>
      <c r="C5658" s="79"/>
      <c r="D5658" s="79"/>
      <c r="E5658" s="79"/>
      <c r="F5658" s="79"/>
      <c r="G5658" s="79"/>
      <c r="H5658" s="79"/>
      <c r="I5658" s="80"/>
    </row>
    <row r="5659" spans="1:9">
      <c r="A5659" s="78"/>
      <c r="B5659" s="79"/>
      <c r="C5659" s="79"/>
      <c r="D5659" s="79"/>
      <c r="E5659" s="79"/>
      <c r="F5659" s="79"/>
      <c r="G5659" s="79"/>
      <c r="H5659" s="79"/>
      <c r="I5659" s="80"/>
    </row>
    <row r="5660" spans="1:9">
      <c r="A5660" s="78"/>
      <c r="B5660" s="79"/>
      <c r="C5660" s="79"/>
      <c r="D5660" s="79"/>
      <c r="E5660" s="79"/>
      <c r="F5660" s="79"/>
      <c r="G5660" s="79"/>
      <c r="H5660" s="79"/>
      <c r="I5660" s="80"/>
    </row>
    <row r="5661" spans="1:9">
      <c r="A5661" s="78"/>
      <c r="B5661" s="79"/>
      <c r="C5661" s="79"/>
      <c r="D5661" s="79"/>
      <c r="E5661" s="79"/>
      <c r="F5661" s="79"/>
      <c r="G5661" s="79"/>
      <c r="H5661" s="79"/>
      <c r="I5661" s="80"/>
    </row>
    <row r="5662" spans="1:9">
      <c r="A5662" s="78"/>
      <c r="B5662" s="79"/>
      <c r="C5662" s="79"/>
      <c r="D5662" s="79"/>
      <c r="E5662" s="79"/>
      <c r="F5662" s="79"/>
      <c r="G5662" s="79"/>
      <c r="H5662" s="79"/>
      <c r="I5662" s="80"/>
    </row>
    <row r="5663" spans="1:9">
      <c r="A5663" s="78"/>
      <c r="B5663" s="79"/>
      <c r="C5663" s="79"/>
      <c r="D5663" s="79"/>
      <c r="E5663" s="79"/>
      <c r="F5663" s="79"/>
      <c r="G5663" s="79"/>
      <c r="H5663" s="79"/>
      <c r="I5663" s="80"/>
    </row>
    <row r="5664" spans="1:9">
      <c r="A5664" s="78"/>
      <c r="B5664" s="79"/>
      <c r="C5664" s="79"/>
      <c r="D5664" s="79"/>
      <c r="E5664" s="79"/>
      <c r="F5664" s="79"/>
      <c r="G5664" s="79"/>
      <c r="H5664" s="79"/>
      <c r="I5664" s="80"/>
    </row>
    <row r="5665" spans="1:9">
      <c r="A5665" s="78"/>
      <c r="B5665" s="79"/>
      <c r="C5665" s="79"/>
      <c r="D5665" s="79"/>
      <c r="E5665" s="79"/>
      <c r="F5665" s="79"/>
      <c r="G5665" s="79"/>
      <c r="H5665" s="79"/>
      <c r="I5665" s="80"/>
    </row>
    <row r="5666" spans="1:9">
      <c r="A5666" s="78"/>
      <c r="B5666" s="79"/>
      <c r="C5666" s="79"/>
      <c r="D5666" s="79"/>
      <c r="E5666" s="79"/>
      <c r="F5666" s="79"/>
      <c r="G5666" s="79"/>
      <c r="H5666" s="79"/>
      <c r="I5666" s="80"/>
    </row>
    <row r="5667" spans="1:9">
      <c r="A5667" s="78"/>
      <c r="B5667" s="79"/>
      <c r="C5667" s="79"/>
      <c r="D5667" s="79"/>
      <c r="E5667" s="79"/>
      <c r="F5667" s="79"/>
      <c r="G5667" s="79"/>
      <c r="H5667" s="79"/>
      <c r="I5667" s="80"/>
    </row>
    <row r="5668" spans="1:9">
      <c r="A5668" s="78"/>
      <c r="B5668" s="79"/>
      <c r="C5668" s="79"/>
      <c r="D5668" s="79"/>
      <c r="E5668" s="79"/>
      <c r="F5668" s="79"/>
      <c r="G5668" s="79"/>
      <c r="H5668" s="79"/>
      <c r="I5668" s="80"/>
    </row>
    <row r="5669" spans="1:9">
      <c r="A5669" s="78"/>
      <c r="B5669" s="79"/>
      <c r="C5669" s="79"/>
      <c r="D5669" s="79"/>
      <c r="E5669" s="79"/>
      <c r="F5669" s="79"/>
      <c r="G5669" s="79"/>
      <c r="H5669" s="79"/>
      <c r="I5669" s="80"/>
    </row>
    <row r="5670" spans="1:9">
      <c r="A5670" s="78"/>
      <c r="B5670" s="79"/>
      <c r="C5670" s="79"/>
      <c r="D5670" s="79"/>
      <c r="E5670" s="79"/>
      <c r="F5670" s="79"/>
      <c r="G5670" s="79"/>
      <c r="H5670" s="79"/>
      <c r="I5670" s="80"/>
    </row>
    <row r="5671" spans="1:9">
      <c r="A5671" s="78"/>
      <c r="B5671" s="79"/>
      <c r="C5671" s="79"/>
      <c r="D5671" s="79"/>
      <c r="E5671" s="79"/>
      <c r="F5671" s="79"/>
      <c r="G5671" s="79"/>
      <c r="H5671" s="79"/>
      <c r="I5671" s="80"/>
    </row>
    <row r="5672" spans="1:9">
      <c r="A5672" s="78"/>
      <c r="B5672" s="79"/>
      <c r="C5672" s="79"/>
      <c r="D5672" s="79"/>
      <c r="E5672" s="79"/>
      <c r="F5672" s="79"/>
      <c r="G5672" s="79"/>
      <c r="H5672" s="79"/>
      <c r="I5672" s="80"/>
    </row>
    <row r="5673" spans="1:9">
      <c r="A5673" s="78"/>
      <c r="B5673" s="79"/>
      <c r="C5673" s="79"/>
      <c r="D5673" s="79"/>
      <c r="E5673" s="79"/>
      <c r="F5673" s="79"/>
      <c r="G5673" s="79"/>
      <c r="H5673" s="79"/>
      <c r="I5673" s="80"/>
    </row>
    <row r="5674" spans="1:9">
      <c r="A5674" s="78"/>
      <c r="B5674" s="79"/>
      <c r="C5674" s="79"/>
      <c r="D5674" s="79"/>
      <c r="E5674" s="79"/>
      <c r="F5674" s="79"/>
      <c r="G5674" s="79"/>
      <c r="H5674" s="79"/>
      <c r="I5674" s="80"/>
    </row>
    <row r="5675" spans="1:9">
      <c r="A5675" s="78"/>
      <c r="B5675" s="79"/>
      <c r="C5675" s="79"/>
      <c r="D5675" s="79"/>
      <c r="E5675" s="79"/>
      <c r="F5675" s="79"/>
      <c r="G5675" s="79"/>
      <c r="H5675" s="79"/>
      <c r="I5675" s="80"/>
    </row>
    <row r="5676" spans="1:9">
      <c r="A5676" s="78"/>
      <c r="B5676" s="79"/>
      <c r="C5676" s="79"/>
      <c r="D5676" s="79"/>
      <c r="E5676" s="79"/>
      <c r="F5676" s="79"/>
      <c r="G5676" s="79"/>
      <c r="H5676" s="79"/>
      <c r="I5676" s="80"/>
    </row>
    <row r="5677" spans="1:9">
      <c r="A5677" s="78"/>
      <c r="B5677" s="79"/>
      <c r="C5677" s="79"/>
      <c r="D5677" s="79"/>
      <c r="E5677" s="79"/>
      <c r="F5677" s="79"/>
      <c r="G5677" s="79"/>
      <c r="H5677" s="79"/>
      <c r="I5677" s="80"/>
    </row>
    <row r="5678" spans="1:9">
      <c r="A5678" s="78"/>
      <c r="B5678" s="79"/>
      <c r="C5678" s="79"/>
      <c r="D5678" s="79"/>
      <c r="E5678" s="79"/>
      <c r="F5678" s="79"/>
      <c r="G5678" s="79"/>
      <c r="H5678" s="79"/>
      <c r="I5678" s="80"/>
    </row>
    <row r="5679" spans="1:9">
      <c r="A5679" s="78"/>
      <c r="B5679" s="79"/>
      <c r="C5679" s="79"/>
      <c r="D5679" s="79"/>
      <c r="E5679" s="79"/>
      <c r="F5679" s="79"/>
      <c r="G5679" s="79"/>
      <c r="H5679" s="79"/>
      <c r="I5679" s="80"/>
    </row>
    <row r="5680" spans="1:9">
      <c r="A5680" s="78"/>
      <c r="B5680" s="79"/>
      <c r="C5680" s="79"/>
      <c r="D5680" s="79"/>
      <c r="E5680" s="79"/>
      <c r="F5680" s="79"/>
      <c r="G5680" s="79"/>
      <c r="H5680" s="79"/>
      <c r="I5680" s="80"/>
    </row>
    <row r="5681" spans="1:9">
      <c r="A5681" s="78"/>
      <c r="B5681" s="79"/>
      <c r="C5681" s="79"/>
      <c r="D5681" s="79"/>
      <c r="E5681" s="79"/>
      <c r="F5681" s="79"/>
      <c r="G5681" s="79"/>
      <c r="H5681" s="79"/>
      <c r="I5681" s="80"/>
    </row>
    <row r="5682" spans="1:9">
      <c r="A5682" s="78"/>
      <c r="B5682" s="79"/>
      <c r="C5682" s="79"/>
      <c r="D5682" s="79"/>
      <c r="E5682" s="79"/>
      <c r="F5682" s="79"/>
      <c r="G5682" s="79"/>
      <c r="H5682" s="79"/>
      <c r="I5682" s="80"/>
    </row>
    <row r="5683" spans="1:9">
      <c r="A5683" s="78"/>
      <c r="B5683" s="79"/>
      <c r="C5683" s="79"/>
      <c r="D5683" s="79"/>
      <c r="E5683" s="79"/>
      <c r="F5683" s="79"/>
      <c r="G5683" s="79"/>
      <c r="H5683" s="79"/>
      <c r="I5683" s="80"/>
    </row>
    <row r="5684" spans="1:9">
      <c r="A5684" s="78"/>
      <c r="B5684" s="79"/>
      <c r="C5684" s="79"/>
      <c r="D5684" s="79"/>
      <c r="E5684" s="79"/>
      <c r="F5684" s="79"/>
      <c r="G5684" s="79"/>
      <c r="H5684" s="79"/>
      <c r="I5684" s="80"/>
    </row>
    <row r="5685" spans="1:9">
      <c r="A5685" s="78"/>
      <c r="B5685" s="79"/>
      <c r="C5685" s="79"/>
      <c r="D5685" s="79"/>
      <c r="E5685" s="79"/>
      <c r="F5685" s="79"/>
      <c r="G5685" s="79"/>
      <c r="H5685" s="79"/>
      <c r="I5685" s="80"/>
    </row>
    <row r="5686" spans="1:9">
      <c r="A5686" s="78"/>
      <c r="B5686" s="79"/>
      <c r="C5686" s="79"/>
      <c r="D5686" s="79"/>
      <c r="E5686" s="79"/>
      <c r="F5686" s="79"/>
      <c r="G5686" s="79"/>
      <c r="H5686" s="79"/>
      <c r="I5686" s="80"/>
    </row>
    <row r="5687" spans="1:9">
      <c r="A5687" s="78"/>
      <c r="B5687" s="79"/>
      <c r="C5687" s="79"/>
      <c r="D5687" s="79"/>
      <c r="E5687" s="79"/>
      <c r="F5687" s="79"/>
      <c r="G5687" s="79"/>
      <c r="H5687" s="79"/>
      <c r="I5687" s="80"/>
    </row>
    <row r="5688" spans="1:9">
      <c r="A5688" s="78"/>
      <c r="B5688" s="79"/>
      <c r="C5688" s="79"/>
      <c r="D5688" s="79"/>
      <c r="E5688" s="79"/>
      <c r="F5688" s="79"/>
      <c r="G5688" s="79"/>
      <c r="H5688" s="79"/>
      <c r="I5688" s="80"/>
    </row>
    <row r="5689" spans="1:9">
      <c r="A5689" s="78"/>
      <c r="B5689" s="79"/>
      <c r="C5689" s="79"/>
      <c r="D5689" s="79"/>
      <c r="E5689" s="79"/>
      <c r="F5689" s="79"/>
      <c r="G5689" s="79"/>
      <c r="H5689" s="79"/>
      <c r="I5689" s="80"/>
    </row>
    <row r="5690" spans="1:9">
      <c r="A5690" s="78"/>
      <c r="B5690" s="79"/>
      <c r="C5690" s="79"/>
      <c r="D5690" s="79"/>
      <c r="E5690" s="79"/>
      <c r="F5690" s="79"/>
      <c r="G5690" s="79"/>
      <c r="H5690" s="79"/>
      <c r="I5690" s="80"/>
    </row>
    <row r="5691" spans="1:9">
      <c r="A5691" s="78"/>
      <c r="B5691" s="79"/>
      <c r="C5691" s="79"/>
      <c r="D5691" s="79"/>
      <c r="E5691" s="79"/>
      <c r="F5691" s="79"/>
      <c r="G5691" s="79"/>
      <c r="H5691" s="79"/>
      <c r="I5691" s="80"/>
    </row>
    <row r="5692" spans="1:9">
      <c r="A5692" s="78"/>
      <c r="B5692" s="79"/>
      <c r="C5692" s="79"/>
      <c r="D5692" s="79"/>
      <c r="E5692" s="79"/>
      <c r="F5692" s="79"/>
      <c r="G5692" s="79"/>
      <c r="H5692" s="79"/>
      <c r="I5692" s="80"/>
    </row>
    <row r="5693" spans="1:9">
      <c r="A5693" s="78"/>
      <c r="B5693" s="79"/>
      <c r="C5693" s="79"/>
      <c r="D5693" s="79"/>
      <c r="E5693" s="79"/>
      <c r="F5693" s="79"/>
      <c r="G5693" s="79"/>
      <c r="H5693" s="79"/>
      <c r="I5693" s="80"/>
    </row>
    <row r="5694" spans="1:9">
      <c r="A5694" s="78"/>
      <c r="B5694" s="79"/>
      <c r="C5694" s="79"/>
      <c r="D5694" s="79"/>
      <c r="E5694" s="79"/>
      <c r="F5694" s="79"/>
      <c r="G5694" s="79"/>
      <c r="H5694" s="79"/>
      <c r="I5694" s="80"/>
    </row>
    <row r="5695" spans="1:9">
      <c r="A5695" s="78"/>
      <c r="B5695" s="79"/>
      <c r="C5695" s="79"/>
      <c r="D5695" s="79"/>
      <c r="E5695" s="79"/>
      <c r="F5695" s="79"/>
      <c r="G5695" s="79"/>
      <c r="H5695" s="79"/>
      <c r="I5695" s="80"/>
    </row>
    <row r="5696" spans="1:9">
      <c r="A5696" s="78"/>
      <c r="B5696" s="79"/>
      <c r="C5696" s="79"/>
      <c r="D5696" s="79"/>
      <c r="E5696" s="79"/>
      <c r="F5696" s="79"/>
      <c r="G5696" s="79"/>
      <c r="H5696" s="79"/>
      <c r="I5696" s="80"/>
    </row>
    <row r="5697" spans="1:9">
      <c r="A5697" s="78"/>
      <c r="B5697" s="79"/>
      <c r="C5697" s="79"/>
      <c r="D5697" s="79"/>
      <c r="E5697" s="79"/>
      <c r="F5697" s="79"/>
      <c r="G5697" s="79"/>
      <c r="H5697" s="79"/>
      <c r="I5697" s="80"/>
    </row>
    <row r="5698" spans="1:9">
      <c r="A5698" s="78"/>
      <c r="B5698" s="79"/>
      <c r="C5698" s="79"/>
      <c r="D5698" s="79"/>
      <c r="E5698" s="79"/>
      <c r="F5698" s="79"/>
      <c r="G5698" s="79"/>
      <c r="H5698" s="79"/>
      <c r="I5698" s="80"/>
    </row>
    <row r="5699" spans="1:9">
      <c r="A5699" s="78"/>
      <c r="B5699" s="79"/>
      <c r="C5699" s="79"/>
      <c r="D5699" s="79"/>
      <c r="E5699" s="79"/>
      <c r="F5699" s="79"/>
      <c r="G5699" s="79"/>
      <c r="H5699" s="79"/>
      <c r="I5699" s="80"/>
    </row>
    <row r="5700" spans="1:9">
      <c r="A5700" s="78"/>
      <c r="B5700" s="79"/>
      <c r="C5700" s="79"/>
      <c r="D5700" s="79"/>
      <c r="E5700" s="79"/>
      <c r="F5700" s="79"/>
      <c r="G5700" s="79"/>
      <c r="H5700" s="79"/>
      <c r="I5700" s="80"/>
    </row>
    <row r="5701" spans="1:9">
      <c r="A5701" s="78"/>
      <c r="B5701" s="79"/>
      <c r="C5701" s="79"/>
      <c r="D5701" s="79"/>
      <c r="E5701" s="79"/>
      <c r="F5701" s="79"/>
      <c r="G5701" s="79"/>
      <c r="H5701" s="79"/>
      <c r="I5701" s="80"/>
    </row>
    <row r="5702" spans="1:9">
      <c r="A5702" s="78"/>
      <c r="B5702" s="79"/>
      <c r="C5702" s="79"/>
      <c r="D5702" s="79"/>
      <c r="E5702" s="79"/>
      <c r="F5702" s="79"/>
      <c r="G5702" s="79"/>
      <c r="H5702" s="79"/>
      <c r="I5702" s="80"/>
    </row>
    <row r="5703" spans="1:9">
      <c r="A5703" s="78"/>
      <c r="B5703" s="79"/>
      <c r="C5703" s="79"/>
      <c r="D5703" s="79"/>
      <c r="E5703" s="79"/>
      <c r="F5703" s="79"/>
      <c r="G5703" s="79"/>
      <c r="H5703" s="79"/>
      <c r="I5703" s="80"/>
    </row>
    <row r="5704" spans="1:9">
      <c r="A5704" s="78"/>
      <c r="B5704" s="79"/>
      <c r="C5704" s="79"/>
      <c r="D5704" s="79"/>
      <c r="E5704" s="79"/>
      <c r="F5704" s="79"/>
      <c r="G5704" s="79"/>
      <c r="H5704" s="79"/>
      <c r="I5704" s="80"/>
    </row>
    <row r="5705" spans="1:9">
      <c r="A5705" s="78"/>
      <c r="B5705" s="79"/>
      <c r="C5705" s="79"/>
      <c r="D5705" s="79"/>
      <c r="E5705" s="79"/>
      <c r="F5705" s="79"/>
      <c r="G5705" s="79"/>
      <c r="H5705" s="79"/>
      <c r="I5705" s="80"/>
    </row>
    <row r="5706" spans="1:9">
      <c r="A5706" s="78"/>
      <c r="B5706" s="79"/>
      <c r="C5706" s="79"/>
      <c r="D5706" s="79"/>
      <c r="E5706" s="79"/>
      <c r="F5706" s="79"/>
      <c r="G5706" s="79"/>
      <c r="H5706" s="79"/>
      <c r="I5706" s="80"/>
    </row>
    <row r="5707" spans="1:9">
      <c r="A5707" s="78"/>
      <c r="B5707" s="79"/>
      <c r="C5707" s="79"/>
      <c r="D5707" s="79"/>
      <c r="E5707" s="79"/>
      <c r="F5707" s="79"/>
      <c r="G5707" s="79"/>
      <c r="H5707" s="79"/>
      <c r="I5707" s="80"/>
    </row>
    <row r="5708" spans="1:9">
      <c r="A5708" s="78"/>
      <c r="B5708" s="79"/>
      <c r="C5708" s="79"/>
      <c r="D5708" s="79"/>
      <c r="E5708" s="79"/>
      <c r="F5708" s="79"/>
      <c r="G5708" s="79"/>
      <c r="H5708" s="79"/>
      <c r="I5708" s="80"/>
    </row>
    <row r="5709" spans="1:9">
      <c r="A5709" s="78"/>
      <c r="B5709" s="79"/>
      <c r="C5709" s="79"/>
      <c r="D5709" s="79"/>
      <c r="E5709" s="79"/>
      <c r="F5709" s="79"/>
      <c r="G5709" s="79"/>
      <c r="H5709" s="79"/>
      <c r="I5709" s="80"/>
    </row>
    <row r="5710" spans="1:9">
      <c r="A5710" s="78"/>
      <c r="B5710" s="79"/>
      <c r="C5710" s="79"/>
      <c r="D5710" s="79"/>
      <c r="E5710" s="79"/>
      <c r="F5710" s="79"/>
      <c r="G5710" s="79"/>
      <c r="H5710" s="79"/>
      <c r="I5710" s="80"/>
    </row>
    <row r="5711" spans="1:9">
      <c r="A5711" s="78"/>
      <c r="B5711" s="79"/>
      <c r="C5711" s="79"/>
      <c r="D5711" s="79"/>
      <c r="E5711" s="79"/>
      <c r="F5711" s="79"/>
      <c r="G5711" s="79"/>
      <c r="H5711" s="79"/>
      <c r="I5711" s="80"/>
    </row>
    <row r="5712" spans="1:9">
      <c r="A5712" s="78"/>
      <c r="B5712" s="79"/>
      <c r="C5712" s="79"/>
      <c r="D5712" s="79"/>
      <c r="E5712" s="79"/>
      <c r="F5712" s="79"/>
      <c r="G5712" s="79"/>
      <c r="H5712" s="79"/>
      <c r="I5712" s="80"/>
    </row>
    <row r="5713" spans="1:9">
      <c r="A5713" s="78"/>
      <c r="B5713" s="79"/>
      <c r="C5713" s="79"/>
      <c r="D5713" s="79"/>
      <c r="E5713" s="79"/>
      <c r="F5713" s="79"/>
      <c r="G5713" s="79"/>
      <c r="H5713" s="79"/>
      <c r="I5713" s="80"/>
    </row>
    <row r="5714" spans="1:9">
      <c r="A5714" s="78"/>
      <c r="B5714" s="79"/>
      <c r="C5714" s="79"/>
      <c r="D5714" s="79"/>
      <c r="E5714" s="79"/>
      <c r="F5714" s="79"/>
      <c r="G5714" s="79"/>
      <c r="H5714" s="79"/>
      <c r="I5714" s="80"/>
    </row>
    <row r="5715" spans="1:9">
      <c r="A5715" s="78"/>
      <c r="B5715" s="79"/>
      <c r="C5715" s="79"/>
      <c r="D5715" s="79"/>
      <c r="E5715" s="79"/>
      <c r="F5715" s="79"/>
      <c r="G5715" s="79"/>
      <c r="H5715" s="79"/>
      <c r="I5715" s="80"/>
    </row>
    <row r="5716" spans="1:9">
      <c r="A5716" s="78"/>
      <c r="B5716" s="79"/>
      <c r="C5716" s="79"/>
      <c r="D5716" s="79"/>
      <c r="E5716" s="79"/>
      <c r="F5716" s="79"/>
      <c r="G5716" s="79"/>
      <c r="H5716" s="79"/>
      <c r="I5716" s="80"/>
    </row>
    <row r="5717" spans="1:9">
      <c r="A5717" s="78"/>
      <c r="B5717" s="79"/>
      <c r="C5717" s="79"/>
      <c r="D5717" s="79"/>
      <c r="E5717" s="79"/>
      <c r="F5717" s="79"/>
      <c r="G5717" s="79"/>
      <c r="H5717" s="79"/>
      <c r="I5717" s="80"/>
    </row>
    <row r="5718" spans="1:9">
      <c r="A5718" s="78"/>
      <c r="B5718" s="79"/>
      <c r="C5718" s="79"/>
      <c r="D5718" s="79"/>
      <c r="E5718" s="79"/>
      <c r="F5718" s="79"/>
      <c r="G5718" s="79"/>
      <c r="H5718" s="79"/>
      <c r="I5718" s="80"/>
    </row>
    <row r="5719" spans="1:9">
      <c r="A5719" s="78"/>
      <c r="B5719" s="79"/>
      <c r="C5719" s="79"/>
      <c r="D5719" s="79"/>
      <c r="E5719" s="79"/>
      <c r="F5719" s="79"/>
      <c r="G5719" s="79"/>
      <c r="H5719" s="79"/>
      <c r="I5719" s="80"/>
    </row>
    <row r="5720" spans="1:9">
      <c r="A5720" s="78"/>
      <c r="B5720" s="79"/>
      <c r="C5720" s="79"/>
      <c r="D5720" s="79"/>
      <c r="E5720" s="79"/>
      <c r="F5720" s="79"/>
      <c r="G5720" s="79"/>
      <c r="H5720" s="79"/>
      <c r="I5720" s="80"/>
    </row>
    <row r="5721" spans="1:9">
      <c r="A5721" s="78"/>
      <c r="B5721" s="79"/>
      <c r="C5721" s="79"/>
      <c r="D5721" s="79"/>
      <c r="E5721" s="79"/>
      <c r="F5721" s="79"/>
      <c r="G5721" s="79"/>
      <c r="H5721" s="79"/>
      <c r="I5721" s="80"/>
    </row>
    <row r="5722" spans="1:9">
      <c r="A5722" s="78"/>
      <c r="B5722" s="79"/>
      <c r="C5722" s="79"/>
      <c r="D5722" s="79"/>
      <c r="E5722" s="79"/>
      <c r="F5722" s="79"/>
      <c r="G5722" s="79"/>
      <c r="H5722" s="79"/>
      <c r="I5722" s="80"/>
    </row>
    <row r="5723" spans="1:9">
      <c r="A5723" s="78"/>
      <c r="B5723" s="79"/>
      <c r="C5723" s="79"/>
      <c r="D5723" s="79"/>
      <c r="E5723" s="79"/>
      <c r="F5723" s="79"/>
      <c r="G5723" s="79"/>
      <c r="H5723" s="79"/>
      <c r="I5723" s="80"/>
    </row>
    <row r="5724" spans="1:9">
      <c r="A5724" s="78"/>
      <c r="B5724" s="79"/>
      <c r="C5724" s="79"/>
      <c r="D5724" s="79"/>
      <c r="E5724" s="79"/>
      <c r="F5724" s="79"/>
      <c r="G5724" s="79"/>
      <c r="H5724" s="79"/>
      <c r="I5724" s="80"/>
    </row>
    <row r="5725" spans="1:9">
      <c r="A5725" s="78"/>
      <c r="B5725" s="79"/>
      <c r="C5725" s="79"/>
      <c r="D5725" s="79"/>
      <c r="E5725" s="79"/>
      <c r="F5725" s="79"/>
      <c r="G5725" s="79"/>
      <c r="H5725" s="79"/>
      <c r="I5725" s="80"/>
    </row>
    <row r="5726" spans="1:9">
      <c r="A5726" s="78"/>
      <c r="B5726" s="79"/>
      <c r="C5726" s="79"/>
      <c r="D5726" s="79"/>
      <c r="E5726" s="79"/>
      <c r="F5726" s="79"/>
      <c r="G5726" s="79"/>
      <c r="H5726" s="79"/>
      <c r="I5726" s="80"/>
    </row>
    <row r="5727" spans="1:9">
      <c r="A5727" s="78"/>
      <c r="B5727" s="79"/>
      <c r="C5727" s="79"/>
      <c r="D5727" s="79"/>
      <c r="E5727" s="79"/>
      <c r="F5727" s="79"/>
      <c r="G5727" s="79"/>
      <c r="H5727" s="79"/>
      <c r="I5727" s="80"/>
    </row>
    <row r="5728" spans="1:9">
      <c r="A5728" s="78"/>
      <c r="B5728" s="79"/>
      <c r="C5728" s="79"/>
      <c r="D5728" s="79"/>
      <c r="E5728" s="79"/>
      <c r="F5728" s="79"/>
      <c r="G5728" s="79"/>
      <c r="H5728" s="79"/>
      <c r="I5728" s="80"/>
    </row>
    <row r="5729" spans="1:9">
      <c r="A5729" s="78"/>
      <c r="B5729" s="79"/>
      <c r="C5729" s="79"/>
      <c r="D5729" s="79"/>
      <c r="E5729" s="79"/>
      <c r="F5729" s="79"/>
      <c r="G5729" s="79"/>
      <c r="H5729" s="79"/>
      <c r="I5729" s="80"/>
    </row>
    <row r="5730" spans="1:9">
      <c r="A5730" s="78"/>
      <c r="B5730" s="79"/>
      <c r="C5730" s="79"/>
      <c r="D5730" s="79"/>
      <c r="E5730" s="79"/>
      <c r="F5730" s="79"/>
      <c r="G5730" s="79"/>
      <c r="H5730" s="79"/>
      <c r="I5730" s="80"/>
    </row>
    <row r="5731" spans="1:9">
      <c r="A5731" s="78"/>
      <c r="B5731" s="79"/>
      <c r="C5731" s="79"/>
      <c r="D5731" s="79"/>
      <c r="E5731" s="79"/>
      <c r="F5731" s="79"/>
      <c r="G5731" s="79"/>
      <c r="H5731" s="79"/>
      <c r="I5731" s="80"/>
    </row>
    <row r="5732" spans="1:9">
      <c r="A5732" s="78"/>
      <c r="B5732" s="79"/>
      <c r="C5732" s="79"/>
      <c r="D5732" s="79"/>
      <c r="E5732" s="79"/>
      <c r="F5732" s="79"/>
      <c r="G5732" s="79"/>
      <c r="H5732" s="79"/>
      <c r="I5732" s="80"/>
    </row>
    <row r="5733" spans="1:9">
      <c r="A5733" s="78"/>
      <c r="B5733" s="79"/>
      <c r="C5733" s="79"/>
      <c r="D5733" s="79"/>
      <c r="E5733" s="79"/>
      <c r="F5733" s="79"/>
      <c r="G5733" s="79"/>
      <c r="H5733" s="79"/>
      <c r="I5733" s="80"/>
    </row>
    <row r="5734" spans="1:9">
      <c r="A5734" s="78"/>
      <c r="B5734" s="79"/>
      <c r="C5734" s="79"/>
      <c r="D5734" s="79"/>
      <c r="E5734" s="79"/>
      <c r="F5734" s="79"/>
      <c r="G5734" s="79"/>
      <c r="H5734" s="79"/>
      <c r="I5734" s="80"/>
    </row>
    <row r="5735" spans="1:9">
      <c r="A5735" s="78"/>
      <c r="B5735" s="79"/>
      <c r="C5735" s="79"/>
      <c r="D5735" s="79"/>
      <c r="E5735" s="79"/>
      <c r="F5735" s="79"/>
      <c r="G5735" s="79"/>
      <c r="H5735" s="79"/>
      <c r="I5735" s="80"/>
    </row>
    <row r="5736" spans="1:9">
      <c r="A5736" s="78"/>
      <c r="B5736" s="79"/>
      <c r="C5736" s="79"/>
      <c r="D5736" s="79"/>
      <c r="E5736" s="79"/>
      <c r="F5736" s="79"/>
      <c r="G5736" s="79"/>
      <c r="H5736" s="79"/>
      <c r="I5736" s="80"/>
    </row>
    <row r="5737" spans="1:9">
      <c r="A5737" s="78"/>
      <c r="B5737" s="79"/>
      <c r="C5737" s="79"/>
      <c r="D5737" s="79"/>
      <c r="E5737" s="79"/>
      <c r="F5737" s="79"/>
      <c r="G5737" s="79"/>
      <c r="H5737" s="79"/>
      <c r="I5737" s="80"/>
    </row>
    <row r="5738" spans="1:9">
      <c r="A5738" s="78"/>
      <c r="B5738" s="79"/>
      <c r="C5738" s="79"/>
      <c r="D5738" s="79"/>
      <c r="E5738" s="79"/>
      <c r="F5738" s="79"/>
      <c r="G5738" s="79"/>
      <c r="H5738" s="79"/>
      <c r="I5738" s="80"/>
    </row>
    <row r="5739" spans="1:9">
      <c r="A5739" s="78"/>
      <c r="B5739" s="79"/>
      <c r="C5739" s="79"/>
      <c r="D5739" s="79"/>
      <c r="E5739" s="79"/>
      <c r="F5739" s="79"/>
      <c r="G5739" s="79"/>
      <c r="H5739" s="79"/>
      <c r="I5739" s="80"/>
    </row>
    <row r="5740" spans="1:9">
      <c r="A5740" s="78"/>
      <c r="B5740" s="79"/>
      <c r="C5740" s="79"/>
      <c r="D5740" s="79"/>
      <c r="E5740" s="79"/>
      <c r="F5740" s="79"/>
      <c r="G5740" s="79"/>
      <c r="H5740" s="79"/>
      <c r="I5740" s="80"/>
    </row>
    <row r="5741" spans="1:9">
      <c r="A5741" s="78"/>
      <c r="B5741" s="79"/>
      <c r="C5741" s="79"/>
      <c r="D5741" s="79"/>
      <c r="E5741" s="79"/>
      <c r="F5741" s="79"/>
      <c r="G5741" s="79"/>
      <c r="H5741" s="79"/>
      <c r="I5741" s="80"/>
    </row>
    <row r="5742" spans="1:9">
      <c r="A5742" s="78"/>
      <c r="B5742" s="79"/>
      <c r="C5742" s="79"/>
      <c r="D5742" s="79"/>
      <c r="E5742" s="79"/>
      <c r="F5742" s="79"/>
      <c r="G5742" s="79"/>
      <c r="H5742" s="79"/>
      <c r="I5742" s="80"/>
    </row>
    <row r="5743" spans="1:9">
      <c r="A5743" s="78"/>
      <c r="B5743" s="79"/>
      <c r="C5743" s="79"/>
      <c r="D5743" s="79"/>
      <c r="E5743" s="79"/>
      <c r="F5743" s="79"/>
      <c r="G5743" s="79"/>
      <c r="H5743" s="79"/>
      <c r="I5743" s="80"/>
    </row>
    <row r="5744" spans="1:9">
      <c r="A5744" s="78"/>
      <c r="B5744" s="79"/>
      <c r="C5744" s="79"/>
      <c r="D5744" s="79"/>
      <c r="E5744" s="79"/>
      <c r="F5744" s="79"/>
      <c r="G5744" s="79"/>
      <c r="H5744" s="79"/>
      <c r="I5744" s="80"/>
    </row>
    <row r="5745" spans="1:9">
      <c r="A5745" s="78"/>
      <c r="B5745" s="79"/>
      <c r="C5745" s="79"/>
      <c r="D5745" s="79"/>
      <c r="E5745" s="79"/>
      <c r="F5745" s="79"/>
      <c r="G5745" s="79"/>
      <c r="H5745" s="79"/>
      <c r="I5745" s="80"/>
    </row>
    <row r="5746" spans="1:9">
      <c r="A5746" s="78"/>
      <c r="B5746" s="79"/>
      <c r="C5746" s="79"/>
      <c r="D5746" s="79"/>
      <c r="E5746" s="79"/>
      <c r="F5746" s="79"/>
      <c r="G5746" s="79"/>
      <c r="H5746" s="79"/>
      <c r="I5746" s="80"/>
    </row>
    <row r="5747" spans="1:9">
      <c r="A5747" s="78"/>
      <c r="B5747" s="79"/>
      <c r="C5747" s="79"/>
      <c r="D5747" s="79"/>
      <c r="E5747" s="79"/>
      <c r="F5747" s="79"/>
      <c r="G5747" s="79"/>
      <c r="H5747" s="79"/>
      <c r="I5747" s="80"/>
    </row>
    <row r="5748" spans="1:9">
      <c r="A5748" s="78"/>
      <c r="B5748" s="79"/>
      <c r="C5748" s="79"/>
      <c r="D5748" s="79"/>
      <c r="E5748" s="79"/>
      <c r="F5748" s="79"/>
      <c r="G5748" s="79"/>
      <c r="H5748" s="79"/>
      <c r="I5748" s="80"/>
    </row>
    <row r="5749" spans="1:9">
      <c r="A5749" s="78"/>
      <c r="B5749" s="79"/>
      <c r="C5749" s="79"/>
      <c r="D5749" s="79"/>
      <c r="E5749" s="79"/>
      <c r="F5749" s="79"/>
      <c r="G5749" s="79"/>
      <c r="H5749" s="79"/>
      <c r="I5749" s="80"/>
    </row>
    <row r="5750" spans="1:9">
      <c r="A5750" s="78"/>
      <c r="B5750" s="79"/>
      <c r="C5750" s="79"/>
      <c r="D5750" s="79"/>
      <c r="E5750" s="79"/>
      <c r="F5750" s="79"/>
      <c r="G5750" s="79"/>
      <c r="H5750" s="79"/>
      <c r="I5750" s="80"/>
    </row>
    <row r="5751" spans="1:9">
      <c r="A5751" s="78"/>
      <c r="B5751" s="79"/>
      <c r="C5751" s="79"/>
      <c r="D5751" s="79"/>
      <c r="E5751" s="79"/>
      <c r="F5751" s="79"/>
      <c r="G5751" s="79"/>
      <c r="H5751" s="79"/>
      <c r="I5751" s="80"/>
    </row>
    <row r="5752" spans="1:9">
      <c r="A5752" s="78"/>
      <c r="B5752" s="79"/>
      <c r="C5752" s="79"/>
      <c r="D5752" s="79"/>
      <c r="E5752" s="79"/>
      <c r="F5752" s="79"/>
      <c r="G5752" s="79"/>
      <c r="H5752" s="79"/>
      <c r="I5752" s="80"/>
    </row>
    <row r="5753" spans="1:9">
      <c r="A5753" s="78"/>
      <c r="B5753" s="79"/>
      <c r="C5753" s="79"/>
      <c r="D5753" s="79"/>
      <c r="E5753" s="79"/>
      <c r="F5753" s="79"/>
      <c r="G5753" s="79"/>
      <c r="H5753" s="79"/>
      <c r="I5753" s="80"/>
    </row>
    <row r="5754" spans="1:9">
      <c r="A5754" s="78"/>
      <c r="B5754" s="79"/>
      <c r="C5754" s="79"/>
      <c r="D5754" s="79"/>
      <c r="E5754" s="79"/>
      <c r="F5754" s="79"/>
      <c r="G5754" s="79"/>
      <c r="H5754" s="79"/>
      <c r="I5754" s="80"/>
    </row>
    <row r="5755" spans="1:9">
      <c r="A5755" s="78"/>
      <c r="B5755" s="79"/>
      <c r="C5755" s="79"/>
      <c r="D5755" s="79"/>
      <c r="E5755" s="79"/>
      <c r="F5755" s="79"/>
      <c r="G5755" s="79"/>
      <c r="H5755" s="79"/>
      <c r="I5755" s="80"/>
    </row>
    <row r="5756" spans="1:9">
      <c r="A5756" s="78"/>
      <c r="B5756" s="79"/>
      <c r="C5756" s="79"/>
      <c r="D5756" s="79"/>
      <c r="E5756" s="79"/>
      <c r="F5756" s="79"/>
      <c r="G5756" s="79"/>
      <c r="H5756" s="79"/>
      <c r="I5756" s="80"/>
    </row>
    <row r="5757" spans="1:9">
      <c r="A5757" s="78"/>
      <c r="B5757" s="79"/>
      <c r="C5757" s="79"/>
      <c r="D5757" s="79"/>
      <c r="E5757" s="79"/>
      <c r="F5757" s="79"/>
      <c r="G5757" s="79"/>
      <c r="H5757" s="79"/>
      <c r="I5757" s="80"/>
    </row>
    <row r="5758" spans="1:9">
      <c r="A5758" s="78"/>
      <c r="B5758" s="79"/>
      <c r="C5758" s="79"/>
      <c r="D5758" s="79"/>
      <c r="E5758" s="79"/>
      <c r="F5758" s="79"/>
      <c r="G5758" s="79"/>
      <c r="H5758" s="79"/>
      <c r="I5758" s="80"/>
    </row>
    <row r="5759" spans="1:9">
      <c r="A5759" s="78"/>
      <c r="B5759" s="79"/>
      <c r="C5759" s="79"/>
      <c r="D5759" s="79"/>
      <c r="E5759" s="79"/>
      <c r="F5759" s="79"/>
      <c r="G5759" s="79"/>
      <c r="H5759" s="79"/>
      <c r="I5759" s="80"/>
    </row>
    <row r="5760" spans="1:9">
      <c r="A5760" s="78"/>
      <c r="B5760" s="79"/>
      <c r="C5760" s="79"/>
      <c r="D5760" s="79"/>
      <c r="E5760" s="79"/>
      <c r="F5760" s="79"/>
      <c r="G5760" s="79"/>
      <c r="H5760" s="79"/>
      <c r="I5760" s="80"/>
    </row>
    <row r="5761" spans="1:9">
      <c r="A5761" s="78"/>
      <c r="B5761" s="79"/>
      <c r="C5761" s="79"/>
      <c r="D5761" s="79"/>
      <c r="E5761" s="79"/>
      <c r="F5761" s="79"/>
      <c r="G5761" s="79"/>
      <c r="H5761" s="79"/>
      <c r="I5761" s="80"/>
    </row>
    <row r="5762" spans="1:9">
      <c r="A5762" s="78"/>
      <c r="B5762" s="79"/>
      <c r="C5762" s="79"/>
      <c r="D5762" s="79"/>
      <c r="E5762" s="79"/>
      <c r="F5762" s="79"/>
      <c r="G5762" s="79"/>
      <c r="H5762" s="79"/>
      <c r="I5762" s="80"/>
    </row>
    <row r="5763" spans="1:9">
      <c r="A5763" s="78"/>
      <c r="B5763" s="79"/>
      <c r="C5763" s="79"/>
      <c r="D5763" s="79"/>
      <c r="E5763" s="79"/>
      <c r="F5763" s="79"/>
      <c r="G5763" s="79"/>
      <c r="H5763" s="79"/>
      <c r="I5763" s="80"/>
    </row>
    <row r="5764" spans="1:9">
      <c r="A5764" s="78"/>
      <c r="B5764" s="79"/>
      <c r="C5764" s="79"/>
      <c r="D5764" s="79"/>
      <c r="E5764" s="79"/>
      <c r="F5764" s="79"/>
      <c r="G5764" s="79"/>
      <c r="H5764" s="79"/>
      <c r="I5764" s="80"/>
    </row>
    <row r="5765" spans="1:9">
      <c r="A5765" s="78"/>
      <c r="B5765" s="79"/>
      <c r="C5765" s="79"/>
      <c r="D5765" s="79"/>
      <c r="E5765" s="79"/>
      <c r="F5765" s="79"/>
      <c r="G5765" s="79"/>
      <c r="H5765" s="79"/>
      <c r="I5765" s="80"/>
    </row>
    <row r="5766" spans="1:9">
      <c r="A5766" s="78"/>
      <c r="B5766" s="79"/>
      <c r="C5766" s="79"/>
      <c r="D5766" s="79"/>
      <c r="E5766" s="79"/>
      <c r="F5766" s="79"/>
      <c r="G5766" s="79"/>
      <c r="H5766" s="79"/>
      <c r="I5766" s="80"/>
    </row>
    <row r="5767" spans="1:9">
      <c r="A5767" s="78"/>
      <c r="B5767" s="79"/>
      <c r="C5767" s="79"/>
      <c r="D5767" s="79"/>
      <c r="E5767" s="79"/>
      <c r="F5767" s="79"/>
      <c r="G5767" s="79"/>
      <c r="H5767" s="79"/>
      <c r="I5767" s="80"/>
    </row>
    <row r="5768" spans="1:9">
      <c r="A5768" s="78"/>
      <c r="B5768" s="79"/>
      <c r="C5768" s="79"/>
      <c r="D5768" s="79"/>
      <c r="E5768" s="79"/>
      <c r="F5768" s="79"/>
      <c r="G5768" s="79"/>
      <c r="H5768" s="79"/>
      <c r="I5768" s="80"/>
    </row>
    <row r="5769" spans="1:9">
      <c r="A5769" s="78"/>
      <c r="B5769" s="79"/>
      <c r="C5769" s="79"/>
      <c r="D5769" s="79"/>
      <c r="E5769" s="79"/>
      <c r="F5769" s="79"/>
      <c r="G5769" s="79"/>
      <c r="H5769" s="79"/>
      <c r="I5769" s="80"/>
    </row>
    <row r="5770" spans="1:9">
      <c r="A5770" s="78"/>
      <c r="B5770" s="79"/>
      <c r="C5770" s="79"/>
      <c r="D5770" s="79"/>
      <c r="E5770" s="79"/>
      <c r="F5770" s="79"/>
      <c r="G5770" s="79"/>
      <c r="H5770" s="79"/>
      <c r="I5770" s="80"/>
    </row>
    <row r="5771" spans="1:9">
      <c r="A5771" s="78"/>
      <c r="B5771" s="79"/>
      <c r="C5771" s="79"/>
      <c r="D5771" s="79"/>
      <c r="E5771" s="79"/>
      <c r="F5771" s="79"/>
      <c r="G5771" s="79"/>
      <c r="H5771" s="79"/>
      <c r="I5771" s="80"/>
    </row>
    <row r="5772" spans="1:9">
      <c r="A5772" s="78"/>
      <c r="B5772" s="79"/>
      <c r="C5772" s="79"/>
      <c r="D5772" s="79"/>
      <c r="E5772" s="79"/>
      <c r="F5772" s="79"/>
      <c r="G5772" s="79"/>
      <c r="H5772" s="79"/>
      <c r="I5772" s="80"/>
    </row>
    <row r="5773" spans="1:9">
      <c r="A5773" s="78"/>
      <c r="B5773" s="79"/>
      <c r="C5773" s="79"/>
      <c r="D5773" s="79"/>
      <c r="E5773" s="79"/>
      <c r="F5773" s="79"/>
      <c r="G5773" s="79"/>
      <c r="H5773" s="79"/>
      <c r="I5773" s="80"/>
    </row>
    <row r="5774" spans="1:9">
      <c r="A5774" s="78"/>
      <c r="B5774" s="79"/>
      <c r="C5774" s="79"/>
      <c r="D5774" s="79"/>
      <c r="E5774" s="79"/>
      <c r="F5774" s="79"/>
      <c r="G5774" s="79"/>
      <c r="H5774" s="79"/>
      <c r="I5774" s="80"/>
    </row>
    <row r="5775" spans="1:9">
      <c r="A5775" s="78"/>
      <c r="B5775" s="79"/>
      <c r="C5775" s="79"/>
      <c r="D5775" s="79"/>
      <c r="E5775" s="79"/>
      <c r="F5775" s="79"/>
      <c r="G5775" s="79"/>
      <c r="H5775" s="79"/>
      <c r="I5775" s="80"/>
    </row>
    <row r="5776" spans="1:9">
      <c r="A5776" s="78"/>
      <c r="B5776" s="79"/>
      <c r="C5776" s="79"/>
      <c r="D5776" s="79"/>
      <c r="E5776" s="79"/>
      <c r="F5776" s="79"/>
      <c r="G5776" s="79"/>
      <c r="H5776" s="79"/>
      <c r="I5776" s="80"/>
    </row>
    <row r="5777" spans="1:9">
      <c r="A5777" s="78"/>
      <c r="B5777" s="79"/>
      <c r="C5777" s="79"/>
      <c r="D5777" s="79"/>
      <c r="E5777" s="79"/>
      <c r="F5777" s="79"/>
      <c r="G5777" s="79"/>
      <c r="H5777" s="79"/>
      <c r="I5777" s="80"/>
    </row>
    <row r="5778" spans="1:9">
      <c r="A5778" s="78"/>
      <c r="B5778" s="79"/>
      <c r="C5778" s="79"/>
      <c r="D5778" s="79"/>
      <c r="E5778" s="79"/>
      <c r="F5778" s="79"/>
      <c r="G5778" s="79"/>
      <c r="H5778" s="79"/>
      <c r="I5778" s="80"/>
    </row>
    <row r="5779" spans="1:9">
      <c r="A5779" s="78"/>
      <c r="B5779" s="79"/>
      <c r="C5779" s="79"/>
      <c r="D5779" s="79"/>
      <c r="E5779" s="79"/>
      <c r="F5779" s="79"/>
      <c r="G5779" s="79"/>
      <c r="H5779" s="79"/>
      <c r="I5779" s="80"/>
    </row>
    <row r="5780" spans="1:9">
      <c r="A5780" s="78"/>
      <c r="B5780" s="79"/>
      <c r="C5780" s="79"/>
      <c r="D5780" s="79"/>
      <c r="E5780" s="79"/>
      <c r="F5780" s="79"/>
      <c r="G5780" s="79"/>
      <c r="H5780" s="79"/>
      <c r="I5780" s="80"/>
    </row>
    <row r="5781" spans="1:9">
      <c r="A5781" s="78"/>
      <c r="B5781" s="79"/>
      <c r="C5781" s="79"/>
      <c r="D5781" s="79"/>
      <c r="E5781" s="79"/>
      <c r="F5781" s="79"/>
      <c r="G5781" s="79"/>
      <c r="H5781" s="79"/>
      <c r="I5781" s="80"/>
    </row>
    <row r="5782" spans="1:9">
      <c r="A5782" s="78"/>
      <c r="B5782" s="79"/>
      <c r="C5782" s="79"/>
      <c r="D5782" s="79"/>
      <c r="E5782" s="79"/>
      <c r="F5782" s="79"/>
      <c r="G5782" s="79"/>
      <c r="H5782" s="79"/>
      <c r="I5782" s="80"/>
    </row>
    <row r="5783" spans="1:9">
      <c r="A5783" s="78"/>
      <c r="B5783" s="79"/>
      <c r="C5783" s="79"/>
      <c r="D5783" s="79"/>
      <c r="E5783" s="79"/>
      <c r="F5783" s="79"/>
      <c r="G5783" s="79"/>
      <c r="H5783" s="79"/>
      <c r="I5783" s="80"/>
    </row>
    <row r="5784" spans="1:9">
      <c r="A5784" s="78"/>
      <c r="B5784" s="79"/>
      <c r="C5784" s="79"/>
      <c r="D5784" s="79"/>
      <c r="E5784" s="79"/>
      <c r="F5784" s="79"/>
      <c r="G5784" s="79"/>
      <c r="H5784" s="79"/>
      <c r="I5784" s="80"/>
    </row>
    <row r="5785" spans="1:9">
      <c r="A5785" s="78"/>
      <c r="B5785" s="79"/>
      <c r="C5785" s="79"/>
      <c r="D5785" s="79"/>
      <c r="E5785" s="79"/>
      <c r="F5785" s="79"/>
      <c r="G5785" s="79"/>
      <c r="H5785" s="79"/>
      <c r="I5785" s="80"/>
    </row>
    <row r="5786" spans="1:9">
      <c r="A5786" s="78"/>
      <c r="B5786" s="79"/>
      <c r="C5786" s="79"/>
      <c r="D5786" s="79"/>
      <c r="E5786" s="79"/>
      <c r="F5786" s="79"/>
      <c r="G5786" s="79"/>
      <c r="H5786" s="79"/>
      <c r="I5786" s="80"/>
    </row>
    <row r="5787" spans="1:9">
      <c r="A5787" s="78"/>
      <c r="B5787" s="79"/>
      <c r="C5787" s="79"/>
      <c r="D5787" s="79"/>
      <c r="E5787" s="79"/>
      <c r="F5787" s="79"/>
      <c r="G5787" s="79"/>
      <c r="H5787" s="79"/>
      <c r="I5787" s="80"/>
    </row>
    <row r="5788" spans="1:9">
      <c r="A5788" s="78"/>
      <c r="B5788" s="79"/>
      <c r="C5788" s="79"/>
      <c r="D5788" s="79"/>
      <c r="E5788" s="79"/>
      <c r="F5788" s="79"/>
      <c r="G5788" s="79"/>
      <c r="H5788" s="79"/>
      <c r="I5788" s="80"/>
    </row>
    <row r="5789" spans="1:9">
      <c r="A5789" s="78"/>
      <c r="B5789" s="79"/>
      <c r="C5789" s="79"/>
      <c r="D5789" s="79"/>
      <c r="E5789" s="79"/>
      <c r="F5789" s="79"/>
      <c r="G5789" s="79"/>
      <c r="H5789" s="79"/>
      <c r="I5789" s="80"/>
    </row>
    <row r="5790" spans="1:9">
      <c r="A5790" s="78"/>
      <c r="B5790" s="79"/>
      <c r="C5790" s="79"/>
      <c r="D5790" s="79"/>
      <c r="E5790" s="79"/>
      <c r="F5790" s="79"/>
      <c r="G5790" s="79"/>
      <c r="H5790" s="79"/>
      <c r="I5790" s="80"/>
    </row>
    <row r="5791" spans="1:9">
      <c r="A5791" s="78"/>
      <c r="B5791" s="79"/>
      <c r="C5791" s="79"/>
      <c r="D5791" s="79"/>
      <c r="E5791" s="79"/>
      <c r="F5791" s="79"/>
      <c r="G5791" s="79"/>
      <c r="H5791" s="79"/>
      <c r="I5791" s="80"/>
    </row>
    <row r="5792" spans="1:9">
      <c r="A5792" s="78"/>
      <c r="B5792" s="79"/>
      <c r="C5792" s="79"/>
      <c r="D5792" s="79"/>
      <c r="E5792" s="79"/>
      <c r="F5792" s="79"/>
      <c r="G5792" s="79"/>
      <c r="H5792" s="79"/>
      <c r="I5792" s="80"/>
    </row>
    <row r="5793" spans="1:9">
      <c r="A5793" s="78"/>
      <c r="B5793" s="79"/>
      <c r="C5793" s="79"/>
      <c r="D5793" s="79"/>
      <c r="E5793" s="79"/>
      <c r="F5793" s="79"/>
      <c r="G5793" s="79"/>
      <c r="H5793" s="79"/>
      <c r="I5793" s="80"/>
    </row>
    <row r="5794" spans="1:9">
      <c r="A5794" s="78"/>
      <c r="B5794" s="79"/>
      <c r="C5794" s="79"/>
      <c r="D5794" s="79"/>
      <c r="E5794" s="79"/>
      <c r="F5794" s="79"/>
      <c r="G5794" s="79"/>
      <c r="H5794" s="79"/>
      <c r="I5794" s="80"/>
    </row>
    <row r="5795" spans="1:9">
      <c r="A5795" s="78"/>
      <c r="B5795" s="79"/>
      <c r="C5795" s="79"/>
      <c r="D5795" s="79"/>
      <c r="E5795" s="79"/>
      <c r="F5795" s="79"/>
      <c r="G5795" s="79"/>
      <c r="H5795" s="79"/>
      <c r="I5795" s="80"/>
    </row>
    <row r="5796" spans="1:9">
      <c r="A5796" s="78"/>
      <c r="B5796" s="79"/>
      <c r="C5796" s="79"/>
      <c r="D5796" s="79"/>
      <c r="E5796" s="79"/>
      <c r="F5796" s="79"/>
      <c r="G5796" s="79"/>
      <c r="H5796" s="79"/>
      <c r="I5796" s="80"/>
    </row>
    <row r="5797" spans="1:9">
      <c r="A5797" s="78"/>
      <c r="B5797" s="79"/>
      <c r="C5797" s="79"/>
      <c r="D5797" s="79"/>
      <c r="E5797" s="79"/>
      <c r="F5797" s="79"/>
      <c r="G5797" s="79"/>
      <c r="H5797" s="79"/>
      <c r="I5797" s="80"/>
    </row>
    <row r="5798" spans="1:9">
      <c r="A5798" s="78"/>
      <c r="B5798" s="79"/>
      <c r="C5798" s="79"/>
      <c r="D5798" s="79"/>
      <c r="E5798" s="79"/>
      <c r="F5798" s="79"/>
      <c r="G5798" s="79"/>
      <c r="H5798" s="79"/>
      <c r="I5798" s="80"/>
    </row>
    <row r="5799" spans="1:9">
      <c r="A5799" s="78"/>
      <c r="B5799" s="79"/>
      <c r="C5799" s="79"/>
      <c r="D5799" s="79"/>
      <c r="E5799" s="79"/>
      <c r="F5799" s="79"/>
      <c r="G5799" s="79"/>
      <c r="H5799" s="79"/>
      <c r="I5799" s="80"/>
    </row>
    <row r="5800" spans="1:9">
      <c r="A5800" s="78"/>
      <c r="B5800" s="79"/>
      <c r="C5800" s="79"/>
      <c r="D5800" s="79"/>
      <c r="E5800" s="79"/>
      <c r="F5800" s="79"/>
      <c r="G5800" s="79"/>
      <c r="H5800" s="79"/>
      <c r="I5800" s="80"/>
    </row>
    <row r="5801" spans="1:9">
      <c r="A5801" s="78"/>
      <c r="B5801" s="79"/>
      <c r="C5801" s="79"/>
      <c r="D5801" s="79"/>
      <c r="E5801" s="79"/>
      <c r="F5801" s="79"/>
      <c r="G5801" s="79"/>
      <c r="H5801" s="79"/>
      <c r="I5801" s="80"/>
    </row>
    <row r="5802" spans="1:9">
      <c r="A5802" s="78"/>
      <c r="B5802" s="79"/>
      <c r="C5802" s="79"/>
      <c r="D5802" s="79"/>
      <c r="E5802" s="79"/>
      <c r="F5802" s="79"/>
      <c r="G5802" s="79"/>
      <c r="H5802" s="79"/>
      <c r="I5802" s="80"/>
    </row>
    <row r="5803" spans="1:9">
      <c r="A5803" s="78"/>
      <c r="B5803" s="79"/>
      <c r="C5803" s="79"/>
      <c r="D5803" s="79"/>
      <c r="E5803" s="79"/>
      <c r="F5803" s="79"/>
      <c r="G5803" s="79"/>
      <c r="H5803" s="79"/>
      <c r="I5803" s="80"/>
    </row>
    <row r="5804" spans="1:9">
      <c r="A5804" s="78"/>
      <c r="B5804" s="79"/>
      <c r="C5804" s="79"/>
      <c r="D5804" s="79"/>
      <c r="E5804" s="79"/>
      <c r="F5804" s="79"/>
      <c r="G5804" s="79"/>
      <c r="H5804" s="79"/>
      <c r="I5804" s="80"/>
    </row>
    <row r="5805" spans="1:9">
      <c r="A5805" s="78"/>
      <c r="B5805" s="79"/>
      <c r="C5805" s="79"/>
      <c r="D5805" s="79"/>
      <c r="E5805" s="79"/>
      <c r="F5805" s="79"/>
      <c r="G5805" s="79"/>
      <c r="H5805" s="79"/>
      <c r="I5805" s="80"/>
    </row>
    <row r="5806" spans="1:9">
      <c r="A5806" s="78"/>
      <c r="B5806" s="79"/>
      <c r="C5806" s="79"/>
      <c r="D5806" s="79"/>
      <c r="E5806" s="79"/>
      <c r="F5806" s="79"/>
      <c r="G5806" s="79"/>
      <c r="H5806" s="79"/>
      <c r="I5806" s="80"/>
    </row>
    <row r="5807" spans="1:9">
      <c r="A5807" s="78"/>
      <c r="B5807" s="79"/>
      <c r="C5807" s="79"/>
      <c r="D5807" s="79"/>
      <c r="E5807" s="79"/>
      <c r="F5807" s="79"/>
      <c r="G5807" s="79"/>
      <c r="H5807" s="79"/>
      <c r="I5807" s="80"/>
    </row>
    <row r="5808" spans="1:9">
      <c r="A5808" s="78"/>
      <c r="B5808" s="79"/>
      <c r="C5808" s="79"/>
      <c r="D5808" s="79"/>
      <c r="E5808" s="79"/>
      <c r="F5808" s="79"/>
      <c r="G5808" s="79"/>
      <c r="H5808" s="79"/>
      <c r="I5808" s="80"/>
    </row>
    <row r="5809" spans="1:9">
      <c r="A5809" s="78"/>
      <c r="B5809" s="79"/>
      <c r="C5809" s="79"/>
      <c r="D5809" s="79"/>
      <c r="E5809" s="79"/>
      <c r="F5809" s="79"/>
      <c r="G5809" s="79"/>
      <c r="H5809" s="79"/>
      <c r="I5809" s="80"/>
    </row>
    <row r="5810" spans="1:9">
      <c r="A5810" s="78"/>
      <c r="B5810" s="79"/>
      <c r="C5810" s="79"/>
      <c r="D5810" s="79"/>
      <c r="E5810" s="79"/>
      <c r="F5810" s="79"/>
      <c r="G5810" s="79"/>
      <c r="H5810" s="79"/>
      <c r="I5810" s="80"/>
    </row>
    <row r="5811" spans="1:9">
      <c r="A5811" s="78"/>
      <c r="B5811" s="79"/>
      <c r="C5811" s="79"/>
      <c r="D5811" s="79"/>
      <c r="E5811" s="79"/>
      <c r="F5811" s="79"/>
      <c r="G5811" s="79"/>
      <c r="H5811" s="79"/>
      <c r="I5811" s="80"/>
    </row>
    <row r="5812" spans="1:9">
      <c r="A5812" s="78"/>
      <c r="B5812" s="79"/>
      <c r="C5812" s="79"/>
      <c r="D5812" s="79"/>
      <c r="E5812" s="79"/>
      <c r="F5812" s="79"/>
      <c r="G5812" s="79"/>
      <c r="H5812" s="79"/>
      <c r="I5812" s="80"/>
    </row>
    <row r="5813" spans="1:9">
      <c r="A5813" s="78"/>
      <c r="B5813" s="79"/>
      <c r="C5813" s="79"/>
      <c r="D5813" s="79"/>
      <c r="E5813" s="79"/>
      <c r="F5813" s="79"/>
      <c r="G5813" s="79"/>
      <c r="H5813" s="79"/>
      <c r="I5813" s="80"/>
    </row>
    <row r="5814" spans="1:9">
      <c r="A5814" s="78"/>
      <c r="B5814" s="79"/>
      <c r="C5814" s="79"/>
      <c r="D5814" s="79"/>
      <c r="E5814" s="79"/>
      <c r="F5814" s="79"/>
      <c r="G5814" s="79"/>
      <c r="H5814" s="79"/>
      <c r="I5814" s="80"/>
    </row>
    <row r="5815" spans="1:9">
      <c r="A5815" s="78"/>
      <c r="B5815" s="79"/>
      <c r="C5815" s="79"/>
      <c r="D5815" s="79"/>
      <c r="E5815" s="79"/>
      <c r="F5815" s="79"/>
      <c r="G5815" s="79"/>
      <c r="H5815" s="79"/>
      <c r="I5815" s="80"/>
    </row>
    <row r="5816" spans="1:9">
      <c r="A5816" s="78"/>
      <c r="B5816" s="79"/>
      <c r="C5816" s="79"/>
      <c r="D5816" s="79"/>
      <c r="E5816" s="79"/>
      <c r="F5816" s="79"/>
      <c r="G5816" s="79"/>
      <c r="H5816" s="79"/>
      <c r="I5816" s="80"/>
    </row>
    <row r="5817" spans="1:9">
      <c r="A5817" s="78"/>
      <c r="B5817" s="79"/>
      <c r="C5817" s="79"/>
      <c r="D5817" s="79"/>
      <c r="E5817" s="79"/>
      <c r="F5817" s="79"/>
      <c r="G5817" s="79"/>
      <c r="H5817" s="79"/>
      <c r="I5817" s="80"/>
    </row>
    <row r="5818" spans="1:9">
      <c r="A5818" s="78"/>
      <c r="B5818" s="79"/>
      <c r="C5818" s="79"/>
      <c r="D5818" s="79"/>
      <c r="E5818" s="79"/>
      <c r="F5818" s="79"/>
      <c r="G5818" s="79"/>
      <c r="H5818" s="79"/>
      <c r="I5818" s="80"/>
    </row>
    <row r="5819" spans="1:9">
      <c r="A5819" s="78"/>
      <c r="B5819" s="79"/>
      <c r="C5819" s="79"/>
      <c r="D5819" s="79"/>
      <c r="E5819" s="79"/>
      <c r="F5819" s="79"/>
      <c r="G5819" s="79"/>
      <c r="H5819" s="79"/>
      <c r="I5819" s="80"/>
    </row>
    <row r="5820" spans="1:9">
      <c r="A5820" s="78"/>
      <c r="B5820" s="79"/>
      <c r="C5820" s="79"/>
      <c r="D5820" s="79"/>
      <c r="E5820" s="79"/>
      <c r="F5820" s="79"/>
      <c r="G5820" s="79"/>
      <c r="H5820" s="79"/>
      <c r="I5820" s="80"/>
    </row>
    <row r="5821" spans="1:9">
      <c r="A5821" s="78"/>
      <c r="B5821" s="79"/>
      <c r="C5821" s="79"/>
      <c r="D5821" s="79"/>
      <c r="E5821" s="79"/>
      <c r="F5821" s="79"/>
      <c r="G5821" s="79"/>
      <c r="H5821" s="79"/>
      <c r="I5821" s="80"/>
    </row>
    <row r="5822" spans="1:9">
      <c r="A5822" s="78"/>
      <c r="B5822" s="79"/>
      <c r="C5822" s="79"/>
      <c r="D5822" s="79"/>
      <c r="E5822" s="79"/>
      <c r="F5822" s="79"/>
      <c r="G5822" s="79"/>
      <c r="H5822" s="79"/>
      <c r="I5822" s="80"/>
    </row>
    <row r="5823" spans="1:9">
      <c r="A5823" s="78"/>
      <c r="B5823" s="79"/>
      <c r="C5823" s="79"/>
      <c r="D5823" s="79"/>
      <c r="E5823" s="79"/>
      <c r="F5823" s="79"/>
      <c r="G5823" s="79"/>
      <c r="H5823" s="79"/>
      <c r="I5823" s="80"/>
    </row>
    <row r="5824" spans="1:9">
      <c r="A5824" s="78"/>
      <c r="B5824" s="79"/>
      <c r="C5824" s="79"/>
      <c r="D5824" s="79"/>
      <c r="E5824" s="79"/>
      <c r="F5824" s="79"/>
      <c r="G5824" s="79"/>
      <c r="H5824" s="79"/>
      <c r="I5824" s="80"/>
    </row>
    <row r="5825" spans="1:9">
      <c r="A5825" s="78"/>
      <c r="B5825" s="79"/>
      <c r="C5825" s="79"/>
      <c r="D5825" s="79"/>
      <c r="E5825" s="79"/>
      <c r="F5825" s="79"/>
      <c r="G5825" s="79"/>
      <c r="H5825" s="79"/>
      <c r="I5825" s="80"/>
    </row>
    <row r="5826" spans="1:9">
      <c r="A5826" s="78"/>
      <c r="B5826" s="79"/>
      <c r="C5826" s="79"/>
      <c r="D5826" s="79"/>
      <c r="E5826" s="79"/>
      <c r="F5826" s="79"/>
      <c r="G5826" s="79"/>
      <c r="H5826" s="79"/>
      <c r="I5826" s="80"/>
    </row>
    <row r="5827" spans="1:9">
      <c r="A5827" s="78"/>
      <c r="B5827" s="79"/>
      <c r="C5827" s="79"/>
      <c r="D5827" s="79"/>
      <c r="E5827" s="79"/>
      <c r="F5827" s="79"/>
      <c r="G5827" s="79"/>
      <c r="H5827" s="79"/>
      <c r="I5827" s="80"/>
    </row>
    <row r="5828" spans="1:9">
      <c r="A5828" s="78"/>
      <c r="B5828" s="79"/>
      <c r="C5828" s="79"/>
      <c r="D5828" s="79"/>
      <c r="E5828" s="79"/>
      <c r="F5828" s="79"/>
      <c r="G5828" s="79"/>
      <c r="H5828" s="79"/>
      <c r="I5828" s="80"/>
    </row>
    <row r="5829" spans="1:9">
      <c r="A5829" s="78"/>
      <c r="B5829" s="79"/>
      <c r="C5829" s="79"/>
      <c r="D5829" s="79"/>
      <c r="E5829" s="79"/>
      <c r="F5829" s="79"/>
      <c r="G5829" s="79"/>
      <c r="H5829" s="79"/>
      <c r="I5829" s="80"/>
    </row>
    <row r="5830" spans="1:9">
      <c r="A5830" s="78"/>
      <c r="B5830" s="79"/>
      <c r="C5830" s="79"/>
      <c r="D5830" s="79"/>
      <c r="E5830" s="79"/>
      <c r="F5830" s="79"/>
      <c r="G5830" s="79"/>
      <c r="H5830" s="79"/>
      <c r="I5830" s="80"/>
    </row>
    <row r="5831" spans="1:9">
      <c r="A5831" s="78"/>
      <c r="B5831" s="79"/>
      <c r="C5831" s="79"/>
      <c r="D5831" s="79"/>
      <c r="E5831" s="79"/>
      <c r="F5831" s="79"/>
      <c r="G5831" s="79"/>
      <c r="H5831" s="79"/>
      <c r="I5831" s="80"/>
    </row>
    <row r="5832" spans="1:9">
      <c r="A5832" s="78"/>
      <c r="B5832" s="79"/>
      <c r="C5832" s="79"/>
      <c r="D5832" s="79"/>
      <c r="E5832" s="79"/>
      <c r="F5832" s="79"/>
      <c r="G5832" s="79"/>
      <c r="H5832" s="79"/>
      <c r="I5832" s="80"/>
    </row>
    <row r="5833" spans="1:9">
      <c r="A5833" s="78"/>
      <c r="B5833" s="79"/>
      <c r="C5833" s="79"/>
      <c r="D5833" s="79"/>
      <c r="E5833" s="79"/>
      <c r="F5833" s="79"/>
      <c r="G5833" s="79"/>
      <c r="H5833" s="79"/>
      <c r="I5833" s="80"/>
    </row>
    <row r="5834" spans="1:9">
      <c r="A5834" s="78"/>
      <c r="B5834" s="79"/>
      <c r="C5834" s="79"/>
      <c r="D5834" s="79"/>
      <c r="E5834" s="79"/>
      <c r="F5834" s="79"/>
      <c r="G5834" s="79"/>
      <c r="H5834" s="79"/>
      <c r="I5834" s="80"/>
    </row>
    <row r="5835" spans="1:9">
      <c r="A5835" s="78"/>
      <c r="B5835" s="79"/>
      <c r="C5835" s="79"/>
      <c r="D5835" s="79"/>
      <c r="E5835" s="79"/>
      <c r="F5835" s="79"/>
      <c r="G5835" s="79"/>
      <c r="H5835" s="79"/>
      <c r="I5835" s="80"/>
    </row>
    <row r="5836" spans="1:9">
      <c r="A5836" s="78"/>
      <c r="B5836" s="79"/>
      <c r="C5836" s="79"/>
      <c r="D5836" s="79"/>
      <c r="E5836" s="79"/>
      <c r="F5836" s="79"/>
      <c r="G5836" s="79"/>
      <c r="H5836" s="79"/>
      <c r="I5836" s="80"/>
    </row>
    <row r="5837" spans="1:9">
      <c r="A5837" s="78"/>
      <c r="B5837" s="79"/>
      <c r="C5837" s="79"/>
      <c r="D5837" s="79"/>
      <c r="E5837" s="79"/>
      <c r="F5837" s="79"/>
      <c r="G5837" s="79"/>
      <c r="H5837" s="79"/>
      <c r="I5837" s="80"/>
    </row>
    <row r="5838" spans="1:9">
      <c r="A5838" s="78"/>
      <c r="B5838" s="79"/>
      <c r="C5838" s="79"/>
      <c r="D5838" s="79"/>
      <c r="E5838" s="79"/>
      <c r="F5838" s="79"/>
      <c r="G5838" s="79"/>
      <c r="H5838" s="79"/>
      <c r="I5838" s="80"/>
    </row>
    <row r="5839" spans="1:9">
      <c r="A5839" s="78"/>
      <c r="B5839" s="79"/>
      <c r="C5839" s="79"/>
      <c r="D5839" s="79"/>
      <c r="E5839" s="79"/>
      <c r="F5839" s="79"/>
      <c r="G5839" s="79"/>
      <c r="H5839" s="79"/>
      <c r="I5839" s="80"/>
    </row>
    <row r="5840" spans="1:9">
      <c r="A5840" s="78"/>
      <c r="B5840" s="79"/>
      <c r="C5840" s="79"/>
      <c r="D5840" s="79"/>
      <c r="E5840" s="79"/>
      <c r="F5840" s="79"/>
      <c r="G5840" s="79"/>
      <c r="H5840" s="79"/>
      <c r="I5840" s="80"/>
    </row>
    <row r="5841" spans="1:9">
      <c r="A5841" s="78"/>
      <c r="B5841" s="79"/>
      <c r="C5841" s="79"/>
      <c r="D5841" s="79"/>
      <c r="E5841" s="79"/>
      <c r="F5841" s="79"/>
      <c r="G5841" s="79"/>
      <c r="H5841" s="79"/>
      <c r="I5841" s="80"/>
    </row>
    <row r="5842" spans="1:9">
      <c r="A5842" s="78"/>
      <c r="B5842" s="79"/>
      <c r="C5842" s="79"/>
      <c r="D5842" s="79"/>
      <c r="E5842" s="79"/>
      <c r="F5842" s="79"/>
      <c r="G5842" s="79"/>
      <c r="H5842" s="79"/>
      <c r="I5842" s="80"/>
    </row>
    <row r="5843" spans="1:9">
      <c r="A5843" s="78"/>
      <c r="B5843" s="79"/>
      <c r="C5843" s="79"/>
      <c r="D5843" s="79"/>
      <c r="E5843" s="79"/>
      <c r="F5843" s="79"/>
      <c r="G5843" s="79"/>
      <c r="H5843" s="79"/>
      <c r="I5843" s="80"/>
    </row>
    <row r="5844" spans="1:9">
      <c r="A5844" s="78"/>
      <c r="B5844" s="79"/>
      <c r="C5844" s="79"/>
      <c r="D5844" s="79"/>
      <c r="E5844" s="79"/>
      <c r="F5844" s="79"/>
      <c r="G5844" s="79"/>
      <c r="H5844" s="79"/>
      <c r="I5844" s="80"/>
    </row>
    <row r="5845" spans="1:9">
      <c r="A5845" s="78"/>
      <c r="B5845" s="79"/>
      <c r="C5845" s="79"/>
      <c r="D5845" s="79"/>
      <c r="E5845" s="79"/>
      <c r="F5845" s="79"/>
      <c r="G5845" s="79"/>
      <c r="H5845" s="79"/>
      <c r="I5845" s="80"/>
    </row>
    <row r="5846" spans="1:9">
      <c r="A5846" s="78"/>
      <c r="B5846" s="79"/>
      <c r="C5846" s="79"/>
      <c r="D5846" s="79"/>
      <c r="E5846" s="79"/>
      <c r="F5846" s="79"/>
      <c r="G5846" s="79"/>
      <c r="H5846" s="79"/>
      <c r="I5846" s="80"/>
    </row>
    <row r="5847" spans="1:9">
      <c r="A5847" s="78"/>
      <c r="B5847" s="79"/>
      <c r="C5847" s="79"/>
      <c r="D5847" s="79"/>
      <c r="E5847" s="79"/>
      <c r="F5847" s="79"/>
      <c r="G5847" s="79"/>
      <c r="H5847" s="79"/>
      <c r="I5847" s="80"/>
    </row>
    <row r="5848" spans="1:9">
      <c r="A5848" s="78"/>
      <c r="B5848" s="79"/>
      <c r="C5848" s="79"/>
      <c r="D5848" s="79"/>
      <c r="E5848" s="79"/>
      <c r="F5848" s="79"/>
      <c r="G5848" s="79"/>
      <c r="H5848" s="79"/>
      <c r="I5848" s="80"/>
    </row>
    <row r="5849" spans="1:9">
      <c r="A5849" s="78"/>
      <c r="B5849" s="79"/>
      <c r="C5849" s="79"/>
      <c r="D5849" s="79"/>
      <c r="E5849" s="79"/>
      <c r="F5849" s="79"/>
      <c r="G5849" s="79"/>
      <c r="H5849" s="79"/>
      <c r="I5849" s="80"/>
    </row>
    <row r="5850" spans="1:9">
      <c r="A5850" s="78"/>
      <c r="B5850" s="79"/>
      <c r="C5850" s="79"/>
      <c r="D5850" s="79"/>
      <c r="E5850" s="79"/>
      <c r="F5850" s="79"/>
      <c r="G5850" s="79"/>
      <c r="H5850" s="79"/>
      <c r="I5850" s="80"/>
    </row>
    <row r="5851" spans="1:9">
      <c r="A5851" s="78"/>
      <c r="B5851" s="79"/>
      <c r="C5851" s="79"/>
      <c r="D5851" s="79"/>
      <c r="E5851" s="79"/>
      <c r="F5851" s="79"/>
      <c r="G5851" s="79"/>
      <c r="H5851" s="79"/>
      <c r="I5851" s="80"/>
    </row>
    <row r="5852" spans="1:9">
      <c r="A5852" s="78"/>
      <c r="B5852" s="79"/>
      <c r="C5852" s="79"/>
      <c r="D5852" s="79"/>
      <c r="E5852" s="79"/>
      <c r="F5852" s="79"/>
      <c r="G5852" s="79"/>
      <c r="H5852" s="79"/>
      <c r="I5852" s="80"/>
    </row>
    <row r="5853" spans="1:9">
      <c r="A5853" s="78"/>
      <c r="B5853" s="79"/>
      <c r="C5853" s="79"/>
      <c r="D5853" s="79"/>
      <c r="E5853" s="79"/>
      <c r="F5853" s="79"/>
      <c r="G5853" s="79"/>
      <c r="H5853" s="79"/>
      <c r="I5853" s="80"/>
    </row>
    <row r="5854" spans="1:9">
      <c r="A5854" s="78"/>
      <c r="B5854" s="79"/>
      <c r="C5854" s="79"/>
      <c r="D5854" s="79"/>
      <c r="E5854" s="79"/>
      <c r="F5854" s="79"/>
      <c r="G5854" s="79"/>
      <c r="H5854" s="79"/>
      <c r="I5854" s="80"/>
    </row>
    <row r="5855" spans="1:9">
      <c r="A5855" s="78"/>
      <c r="B5855" s="79"/>
      <c r="C5855" s="79"/>
      <c r="D5855" s="79"/>
      <c r="E5855" s="79"/>
      <c r="F5855" s="79"/>
      <c r="G5855" s="79"/>
      <c r="H5855" s="79"/>
      <c r="I5855" s="80"/>
    </row>
    <row r="5856" spans="1:9">
      <c r="A5856" s="78"/>
      <c r="B5856" s="79"/>
      <c r="C5856" s="79"/>
      <c r="D5856" s="79"/>
      <c r="E5856" s="79"/>
      <c r="F5856" s="79"/>
      <c r="G5856" s="79"/>
      <c r="H5856" s="79"/>
      <c r="I5856" s="80"/>
    </row>
    <row r="5857" spans="1:9">
      <c r="A5857" s="78"/>
      <c r="B5857" s="79"/>
      <c r="C5857" s="79"/>
      <c r="D5857" s="79"/>
      <c r="E5857" s="79"/>
      <c r="F5857" s="79"/>
      <c r="G5857" s="79"/>
      <c r="H5857" s="79"/>
      <c r="I5857" s="80"/>
    </row>
    <row r="5858" spans="1:9">
      <c r="A5858" s="78"/>
      <c r="B5858" s="79"/>
      <c r="C5858" s="79"/>
      <c r="D5858" s="79"/>
      <c r="E5858" s="79"/>
      <c r="F5858" s="79"/>
      <c r="G5858" s="79"/>
      <c r="H5858" s="79"/>
      <c r="I5858" s="80"/>
    </row>
    <row r="5859" spans="1:9">
      <c r="A5859" s="78"/>
      <c r="B5859" s="79"/>
      <c r="C5859" s="79"/>
      <c r="D5859" s="79"/>
      <c r="E5859" s="79"/>
      <c r="F5859" s="79"/>
      <c r="G5859" s="79"/>
      <c r="H5859" s="79"/>
      <c r="I5859" s="80"/>
    </row>
    <row r="5860" spans="1:9">
      <c r="A5860" s="78"/>
      <c r="B5860" s="79"/>
      <c r="C5860" s="79"/>
      <c r="D5860" s="79"/>
      <c r="E5860" s="79"/>
      <c r="F5860" s="79"/>
      <c r="G5860" s="79"/>
      <c r="H5860" s="79"/>
      <c r="I5860" s="80"/>
    </row>
    <row r="5861" spans="1:9">
      <c r="A5861" s="78"/>
      <c r="B5861" s="79"/>
      <c r="C5861" s="79"/>
      <c r="D5861" s="79"/>
      <c r="E5861" s="79"/>
      <c r="F5861" s="79"/>
      <c r="G5861" s="79"/>
      <c r="H5861" s="79"/>
      <c r="I5861" s="80"/>
    </row>
    <row r="5862" spans="1:9">
      <c r="A5862" s="78"/>
      <c r="B5862" s="79"/>
      <c r="C5862" s="79"/>
      <c r="D5862" s="79"/>
      <c r="E5862" s="79"/>
      <c r="F5862" s="79"/>
      <c r="G5862" s="79"/>
      <c r="H5862" s="79"/>
      <c r="I5862" s="80"/>
    </row>
    <row r="5863" spans="1:9">
      <c r="A5863" s="78"/>
      <c r="B5863" s="79"/>
      <c r="C5863" s="79"/>
      <c r="D5863" s="79"/>
      <c r="E5863" s="79"/>
      <c r="F5863" s="79"/>
      <c r="G5863" s="79"/>
      <c r="H5863" s="79"/>
      <c r="I5863" s="80"/>
    </row>
    <row r="5864" spans="1:9">
      <c r="A5864" s="78"/>
      <c r="B5864" s="79"/>
      <c r="C5864" s="79"/>
      <c r="D5864" s="79"/>
      <c r="E5864" s="79"/>
      <c r="F5864" s="79"/>
      <c r="G5864" s="79"/>
      <c r="H5864" s="79"/>
      <c r="I5864" s="80"/>
    </row>
    <row r="5865" spans="1:9">
      <c r="A5865" s="78"/>
      <c r="B5865" s="79"/>
      <c r="C5865" s="79"/>
      <c r="D5865" s="79"/>
      <c r="E5865" s="79"/>
      <c r="F5865" s="79"/>
      <c r="G5865" s="79"/>
      <c r="H5865" s="79"/>
      <c r="I5865" s="80"/>
    </row>
    <row r="5866" spans="1:9">
      <c r="A5866" s="78"/>
      <c r="B5866" s="79"/>
      <c r="C5866" s="79"/>
      <c r="D5866" s="79"/>
      <c r="E5866" s="79"/>
      <c r="F5866" s="79"/>
      <c r="G5866" s="79"/>
      <c r="H5866" s="79"/>
      <c r="I5866" s="80"/>
    </row>
    <row r="5867" spans="1:9">
      <c r="A5867" s="78"/>
      <c r="B5867" s="79"/>
      <c r="C5867" s="79"/>
      <c r="D5867" s="79"/>
      <c r="E5867" s="79"/>
      <c r="F5867" s="79"/>
      <c r="G5867" s="79"/>
      <c r="H5867" s="79"/>
      <c r="I5867" s="80"/>
    </row>
    <row r="5868" spans="1:9">
      <c r="A5868" s="78"/>
      <c r="B5868" s="79"/>
      <c r="C5868" s="79"/>
      <c r="D5868" s="79"/>
      <c r="E5868" s="79"/>
      <c r="F5868" s="79"/>
      <c r="G5868" s="79"/>
      <c r="H5868" s="79"/>
      <c r="I5868" s="80"/>
    </row>
    <row r="5869" spans="1:9">
      <c r="A5869" s="78"/>
      <c r="B5869" s="79"/>
      <c r="C5869" s="79"/>
      <c r="D5869" s="79"/>
      <c r="E5869" s="79"/>
      <c r="F5869" s="79"/>
      <c r="G5869" s="79"/>
      <c r="H5869" s="79"/>
      <c r="I5869" s="80"/>
    </row>
    <row r="5870" spans="1:9">
      <c r="A5870" s="78"/>
      <c r="B5870" s="79"/>
      <c r="C5870" s="79"/>
      <c r="D5870" s="79"/>
      <c r="E5870" s="79"/>
      <c r="F5870" s="79"/>
      <c r="G5870" s="79"/>
      <c r="H5870" s="79"/>
      <c r="I5870" s="80"/>
    </row>
    <row r="5871" spans="1:9">
      <c r="A5871" s="78"/>
      <c r="B5871" s="79"/>
      <c r="C5871" s="79"/>
      <c r="D5871" s="79"/>
      <c r="E5871" s="79"/>
      <c r="F5871" s="79"/>
      <c r="G5871" s="79"/>
      <c r="H5871" s="79"/>
      <c r="I5871" s="80"/>
    </row>
    <row r="5872" spans="1:9">
      <c r="A5872" s="78"/>
      <c r="B5872" s="79"/>
      <c r="C5872" s="79"/>
      <c r="D5872" s="79"/>
      <c r="E5872" s="79"/>
      <c r="F5872" s="79"/>
      <c r="G5872" s="79"/>
      <c r="H5872" s="79"/>
      <c r="I5872" s="80"/>
    </row>
    <row r="5873" spans="1:9">
      <c r="A5873" s="78"/>
      <c r="B5873" s="79"/>
      <c r="C5873" s="79"/>
      <c r="D5873" s="79"/>
      <c r="E5873" s="79"/>
      <c r="F5873" s="79"/>
      <c r="G5873" s="79"/>
      <c r="H5873" s="79"/>
      <c r="I5873" s="80"/>
    </row>
    <row r="5874" spans="1:9">
      <c r="A5874" s="78"/>
      <c r="B5874" s="79"/>
      <c r="C5874" s="79"/>
      <c r="D5874" s="79"/>
      <c r="E5874" s="79"/>
      <c r="F5874" s="79"/>
      <c r="G5874" s="79"/>
      <c r="H5874" s="79"/>
      <c r="I5874" s="80"/>
    </row>
    <row r="5875" spans="1:9">
      <c r="A5875" s="78"/>
      <c r="B5875" s="79"/>
      <c r="C5875" s="79"/>
      <c r="D5875" s="79"/>
      <c r="E5875" s="79"/>
      <c r="F5875" s="79"/>
      <c r="G5875" s="79"/>
      <c r="H5875" s="79"/>
      <c r="I5875" s="80"/>
    </row>
    <row r="5876" spans="1:9">
      <c r="A5876" s="78"/>
      <c r="B5876" s="79"/>
      <c r="C5876" s="79"/>
      <c r="D5876" s="79"/>
      <c r="E5876" s="79"/>
      <c r="F5876" s="79"/>
      <c r="G5876" s="79"/>
      <c r="H5876" s="79"/>
      <c r="I5876" s="80"/>
    </row>
    <row r="5877" spans="1:9">
      <c r="A5877" s="78"/>
      <c r="B5877" s="79"/>
      <c r="C5877" s="79"/>
      <c r="D5877" s="79"/>
      <c r="E5877" s="79"/>
      <c r="F5877" s="79"/>
      <c r="G5877" s="79"/>
      <c r="H5877" s="79"/>
      <c r="I5877" s="80"/>
    </row>
    <row r="5878" spans="1:9">
      <c r="A5878" s="78"/>
      <c r="B5878" s="79"/>
      <c r="C5878" s="79"/>
      <c r="D5878" s="79"/>
      <c r="E5878" s="79"/>
      <c r="F5878" s="79"/>
      <c r="G5878" s="79"/>
      <c r="H5878" s="79"/>
      <c r="I5878" s="80"/>
    </row>
    <row r="5879" spans="1:9">
      <c r="A5879" s="78"/>
      <c r="B5879" s="79"/>
      <c r="C5879" s="79"/>
      <c r="D5879" s="79"/>
      <c r="E5879" s="79"/>
      <c r="F5879" s="79"/>
      <c r="G5879" s="79"/>
      <c r="H5879" s="79"/>
      <c r="I5879" s="80"/>
    </row>
    <row r="5880" spans="1:9">
      <c r="A5880" s="78"/>
      <c r="B5880" s="79"/>
      <c r="C5880" s="79"/>
      <c r="D5880" s="79"/>
      <c r="E5880" s="79"/>
      <c r="F5880" s="79"/>
      <c r="G5880" s="79"/>
      <c r="H5880" s="79"/>
      <c r="I5880" s="80"/>
    </row>
    <row r="5881" spans="1:9">
      <c r="A5881" s="78"/>
      <c r="B5881" s="79"/>
      <c r="C5881" s="79"/>
      <c r="D5881" s="79"/>
      <c r="E5881" s="79"/>
      <c r="F5881" s="79"/>
      <c r="G5881" s="79"/>
      <c r="H5881" s="79"/>
      <c r="I5881" s="80"/>
    </row>
    <row r="5882" spans="1:9">
      <c r="A5882" s="78"/>
      <c r="B5882" s="79"/>
      <c r="C5882" s="79"/>
      <c r="D5882" s="79"/>
      <c r="E5882" s="79"/>
      <c r="F5882" s="79"/>
      <c r="G5882" s="79"/>
      <c r="H5882" s="79"/>
      <c r="I5882" s="80"/>
    </row>
    <row r="5883" spans="1:9">
      <c r="A5883" s="78"/>
      <c r="B5883" s="79"/>
      <c r="C5883" s="79"/>
      <c r="D5883" s="79"/>
      <c r="E5883" s="79"/>
      <c r="F5883" s="79"/>
      <c r="G5883" s="79"/>
      <c r="H5883" s="79"/>
      <c r="I5883" s="80"/>
    </row>
    <row r="5884" spans="1:9">
      <c r="A5884" s="78"/>
      <c r="B5884" s="79"/>
      <c r="C5884" s="79"/>
      <c r="D5884" s="79"/>
      <c r="E5884" s="79"/>
      <c r="F5884" s="79"/>
      <c r="G5884" s="79"/>
      <c r="H5884" s="79"/>
      <c r="I5884" s="80"/>
    </row>
    <row r="5885" spans="1:9">
      <c r="A5885" s="78"/>
      <c r="B5885" s="79"/>
      <c r="C5885" s="79"/>
      <c r="D5885" s="79"/>
      <c r="E5885" s="79"/>
      <c r="F5885" s="79"/>
      <c r="G5885" s="79"/>
      <c r="H5885" s="79"/>
      <c r="I5885" s="80"/>
    </row>
    <row r="5886" spans="1:9">
      <c r="A5886" s="78"/>
      <c r="B5886" s="79"/>
      <c r="C5886" s="79"/>
      <c r="D5886" s="79"/>
      <c r="E5886" s="79"/>
      <c r="F5886" s="79"/>
      <c r="G5886" s="79"/>
      <c r="H5886" s="79"/>
      <c r="I5886" s="80"/>
    </row>
    <row r="5887" spans="1:9">
      <c r="A5887" s="78"/>
      <c r="B5887" s="79"/>
      <c r="C5887" s="79"/>
      <c r="D5887" s="79"/>
      <c r="E5887" s="79"/>
      <c r="F5887" s="79"/>
      <c r="G5887" s="79"/>
      <c r="H5887" s="79"/>
      <c r="I5887" s="80"/>
    </row>
    <row r="5888" spans="1:9">
      <c r="A5888" s="78"/>
      <c r="B5888" s="79"/>
      <c r="C5888" s="79"/>
      <c r="D5888" s="79"/>
      <c r="E5888" s="79"/>
      <c r="F5888" s="79"/>
      <c r="G5888" s="79"/>
      <c r="H5888" s="79"/>
      <c r="I5888" s="80"/>
    </row>
    <row r="5889" spans="1:9">
      <c r="A5889" s="78"/>
      <c r="B5889" s="79"/>
      <c r="C5889" s="79"/>
      <c r="D5889" s="79"/>
      <c r="E5889" s="79"/>
      <c r="F5889" s="79"/>
      <c r="G5889" s="79"/>
      <c r="H5889" s="79"/>
      <c r="I5889" s="80"/>
    </row>
    <row r="5890" spans="1:9">
      <c r="A5890" s="78"/>
      <c r="B5890" s="79"/>
      <c r="C5890" s="79"/>
      <c r="D5890" s="79"/>
      <c r="E5890" s="79"/>
      <c r="F5890" s="79"/>
      <c r="G5890" s="79"/>
      <c r="H5890" s="79"/>
      <c r="I5890" s="80"/>
    </row>
    <row r="5891" spans="1:9">
      <c r="A5891" s="78"/>
      <c r="B5891" s="79"/>
      <c r="C5891" s="79"/>
      <c r="D5891" s="79"/>
      <c r="E5891" s="79"/>
      <c r="F5891" s="79"/>
      <c r="G5891" s="79"/>
      <c r="H5891" s="79"/>
      <c r="I5891" s="80"/>
    </row>
    <row r="5892" spans="1:9">
      <c r="A5892" s="78"/>
      <c r="B5892" s="79"/>
      <c r="C5892" s="79"/>
      <c r="D5892" s="79"/>
      <c r="E5892" s="79"/>
      <c r="F5892" s="79"/>
      <c r="G5892" s="79"/>
      <c r="H5892" s="79"/>
      <c r="I5892" s="80"/>
    </row>
    <row r="5893" spans="1:9">
      <c r="A5893" s="78"/>
      <c r="B5893" s="79"/>
      <c r="C5893" s="79"/>
      <c r="D5893" s="79"/>
      <c r="E5893" s="79"/>
      <c r="F5893" s="79"/>
      <c r="G5893" s="79"/>
      <c r="H5893" s="79"/>
      <c r="I5893" s="80"/>
    </row>
    <row r="5894" spans="1:9">
      <c r="A5894" s="78"/>
      <c r="B5894" s="79"/>
      <c r="C5894" s="79"/>
      <c r="D5894" s="79"/>
      <c r="E5894" s="79"/>
      <c r="F5894" s="79"/>
      <c r="G5894" s="79"/>
      <c r="H5894" s="79"/>
      <c r="I5894" s="80"/>
    </row>
    <row r="5895" spans="1:9">
      <c r="A5895" s="78"/>
      <c r="B5895" s="79"/>
      <c r="C5895" s="79"/>
      <c r="D5895" s="79"/>
      <c r="E5895" s="79"/>
      <c r="F5895" s="79"/>
      <c r="G5895" s="79"/>
      <c r="H5895" s="79"/>
      <c r="I5895" s="80"/>
    </row>
    <row r="5896" spans="1:9">
      <c r="A5896" s="78"/>
      <c r="B5896" s="79"/>
      <c r="C5896" s="79"/>
      <c r="D5896" s="79"/>
      <c r="E5896" s="79"/>
      <c r="F5896" s="79"/>
      <c r="G5896" s="79"/>
      <c r="H5896" s="79"/>
      <c r="I5896" s="80"/>
    </row>
    <row r="5897" spans="1:9">
      <c r="A5897" s="78"/>
      <c r="B5897" s="79"/>
      <c r="C5897" s="79"/>
      <c r="D5897" s="79"/>
      <c r="E5897" s="79"/>
      <c r="F5897" s="79"/>
      <c r="G5897" s="79"/>
      <c r="H5897" s="79"/>
      <c r="I5897" s="80"/>
    </row>
    <row r="5898" spans="1:9">
      <c r="A5898" s="78"/>
      <c r="B5898" s="79"/>
      <c r="C5898" s="79"/>
      <c r="D5898" s="79"/>
      <c r="E5898" s="79"/>
      <c r="F5898" s="79"/>
      <c r="G5898" s="79"/>
      <c r="H5898" s="79"/>
      <c r="I5898" s="80"/>
    </row>
    <row r="5899" spans="1:9">
      <c r="A5899" s="78"/>
      <c r="B5899" s="79"/>
      <c r="C5899" s="79"/>
      <c r="D5899" s="79"/>
      <c r="E5899" s="79"/>
      <c r="F5899" s="79"/>
      <c r="G5899" s="79"/>
      <c r="H5899" s="79"/>
      <c r="I5899" s="80"/>
    </row>
    <row r="5900" spans="1:9">
      <c r="A5900" s="78"/>
      <c r="B5900" s="79"/>
      <c r="C5900" s="79"/>
      <c r="D5900" s="79"/>
      <c r="E5900" s="79"/>
      <c r="F5900" s="79"/>
      <c r="G5900" s="79"/>
      <c r="H5900" s="79"/>
      <c r="I5900" s="80"/>
    </row>
    <row r="5901" spans="1:9">
      <c r="A5901" s="78"/>
      <c r="B5901" s="79"/>
      <c r="C5901" s="79"/>
      <c r="D5901" s="79"/>
      <c r="E5901" s="79"/>
      <c r="F5901" s="79"/>
      <c r="G5901" s="79"/>
      <c r="H5901" s="79"/>
      <c r="I5901" s="80"/>
    </row>
    <row r="5902" spans="1:9">
      <c r="A5902" s="78"/>
      <c r="B5902" s="79"/>
      <c r="C5902" s="79"/>
      <c r="D5902" s="79"/>
      <c r="E5902" s="79"/>
      <c r="F5902" s="79"/>
      <c r="G5902" s="79"/>
      <c r="H5902" s="79"/>
      <c r="I5902" s="80"/>
    </row>
    <row r="5903" spans="1:9">
      <c r="A5903" s="78"/>
      <c r="B5903" s="79"/>
      <c r="C5903" s="79"/>
      <c r="D5903" s="79"/>
      <c r="E5903" s="79"/>
      <c r="F5903" s="79"/>
      <c r="G5903" s="79"/>
      <c r="H5903" s="79"/>
      <c r="I5903" s="80"/>
    </row>
    <row r="5904" spans="1:9">
      <c r="A5904" s="78"/>
      <c r="B5904" s="79"/>
      <c r="C5904" s="79"/>
      <c r="D5904" s="79"/>
      <c r="E5904" s="79"/>
      <c r="F5904" s="79"/>
      <c r="G5904" s="79"/>
      <c r="H5904" s="79"/>
      <c r="I5904" s="80"/>
    </row>
    <row r="5905" spans="1:9">
      <c r="A5905" s="78"/>
      <c r="B5905" s="79"/>
      <c r="C5905" s="79"/>
      <c r="D5905" s="79"/>
      <c r="E5905" s="79"/>
      <c r="F5905" s="79"/>
      <c r="G5905" s="79"/>
      <c r="H5905" s="79"/>
      <c r="I5905" s="80"/>
    </row>
    <row r="5906" spans="1:9">
      <c r="A5906" s="78"/>
      <c r="B5906" s="79"/>
      <c r="C5906" s="79"/>
      <c r="D5906" s="79"/>
      <c r="E5906" s="79"/>
      <c r="F5906" s="79"/>
      <c r="G5906" s="79"/>
      <c r="H5906" s="79"/>
      <c r="I5906" s="80"/>
    </row>
    <row r="5907" spans="1:9">
      <c r="A5907" s="78"/>
      <c r="B5907" s="79"/>
      <c r="C5907" s="79"/>
      <c r="D5907" s="79"/>
      <c r="E5907" s="79"/>
      <c r="F5907" s="79"/>
      <c r="G5907" s="79"/>
      <c r="H5907" s="79"/>
      <c r="I5907" s="80"/>
    </row>
    <row r="5908" spans="1:9">
      <c r="A5908" s="78"/>
      <c r="B5908" s="79"/>
      <c r="C5908" s="79"/>
      <c r="D5908" s="79"/>
      <c r="E5908" s="79"/>
      <c r="F5908" s="79"/>
      <c r="G5908" s="79"/>
      <c r="H5908" s="79"/>
      <c r="I5908" s="80"/>
    </row>
    <row r="5909" spans="1:9">
      <c r="A5909" s="78"/>
      <c r="B5909" s="79"/>
      <c r="C5909" s="79"/>
      <c r="D5909" s="79"/>
      <c r="E5909" s="79"/>
      <c r="F5909" s="79"/>
      <c r="G5909" s="79"/>
      <c r="H5909" s="79"/>
      <c r="I5909" s="80"/>
    </row>
    <row r="5910" spans="1:9">
      <c r="A5910" s="78"/>
      <c r="B5910" s="79"/>
      <c r="C5910" s="79"/>
      <c r="D5910" s="79"/>
      <c r="E5910" s="79"/>
      <c r="F5910" s="79"/>
      <c r="G5910" s="79"/>
      <c r="H5910" s="79"/>
      <c r="I5910" s="80"/>
    </row>
    <row r="5911" spans="1:9">
      <c r="A5911" s="78"/>
      <c r="B5911" s="79"/>
      <c r="C5911" s="79"/>
      <c r="D5911" s="79"/>
      <c r="E5911" s="79"/>
      <c r="F5911" s="79"/>
      <c r="G5911" s="79"/>
      <c r="H5911" s="79"/>
      <c r="I5911" s="80"/>
    </row>
    <row r="5912" spans="1:9">
      <c r="A5912" s="78"/>
      <c r="B5912" s="79"/>
      <c r="C5912" s="79"/>
      <c r="D5912" s="79"/>
      <c r="E5912" s="79"/>
      <c r="F5912" s="79"/>
      <c r="G5912" s="79"/>
      <c r="H5912" s="79"/>
      <c r="I5912" s="80"/>
    </row>
    <row r="5913" spans="1:9">
      <c r="A5913" s="78"/>
      <c r="B5913" s="79"/>
      <c r="C5913" s="79"/>
      <c r="D5913" s="79"/>
      <c r="E5913" s="79"/>
      <c r="F5913" s="79"/>
      <c r="G5913" s="79"/>
      <c r="H5913" s="79"/>
      <c r="I5913" s="80"/>
    </row>
    <row r="5914" spans="1:9">
      <c r="A5914" s="78"/>
      <c r="B5914" s="79"/>
      <c r="C5914" s="79"/>
      <c r="D5914" s="79"/>
      <c r="E5914" s="79"/>
      <c r="F5914" s="79"/>
      <c r="G5914" s="79"/>
      <c r="H5914" s="79"/>
      <c r="I5914" s="80"/>
    </row>
    <row r="5915" spans="1:9">
      <c r="A5915" s="78"/>
      <c r="B5915" s="79"/>
      <c r="C5915" s="79"/>
      <c r="D5915" s="79"/>
      <c r="E5915" s="79"/>
      <c r="F5915" s="79"/>
      <c r="G5915" s="79"/>
      <c r="H5915" s="79"/>
      <c r="I5915" s="80"/>
    </row>
    <row r="5916" spans="1:9">
      <c r="A5916" s="78"/>
      <c r="B5916" s="79"/>
      <c r="C5916" s="79"/>
      <c r="D5916" s="79"/>
      <c r="E5916" s="79"/>
      <c r="F5916" s="79"/>
      <c r="G5916" s="79"/>
      <c r="H5916" s="79"/>
      <c r="I5916" s="80"/>
    </row>
    <row r="5917" spans="1:9">
      <c r="A5917" s="78"/>
      <c r="B5917" s="79"/>
      <c r="C5917" s="79"/>
      <c r="D5917" s="79"/>
      <c r="E5917" s="79"/>
      <c r="F5917" s="79"/>
      <c r="G5917" s="79"/>
      <c r="H5917" s="79"/>
      <c r="I5917" s="80"/>
    </row>
    <row r="5918" spans="1:9">
      <c r="A5918" s="78"/>
      <c r="B5918" s="79"/>
      <c r="C5918" s="79"/>
      <c r="D5918" s="79"/>
      <c r="E5918" s="79"/>
      <c r="F5918" s="79"/>
      <c r="G5918" s="79"/>
      <c r="H5918" s="79"/>
      <c r="I5918" s="80"/>
    </row>
    <row r="5919" spans="1:9">
      <c r="A5919" s="78"/>
      <c r="B5919" s="79"/>
      <c r="C5919" s="79"/>
      <c r="D5919" s="79"/>
      <c r="E5919" s="79"/>
      <c r="F5919" s="79"/>
      <c r="G5919" s="79"/>
      <c r="H5919" s="79"/>
      <c r="I5919" s="80"/>
    </row>
    <row r="5920" spans="1:9">
      <c r="A5920" s="78"/>
      <c r="B5920" s="79"/>
      <c r="C5920" s="79"/>
      <c r="D5920" s="79"/>
      <c r="E5920" s="79"/>
      <c r="F5920" s="79"/>
      <c r="G5920" s="79"/>
      <c r="H5920" s="79"/>
      <c r="I5920" s="80"/>
    </row>
    <row r="5921" spans="1:9">
      <c r="A5921" s="78"/>
      <c r="B5921" s="79"/>
      <c r="C5921" s="79"/>
      <c r="D5921" s="79"/>
      <c r="E5921" s="79"/>
      <c r="F5921" s="79"/>
      <c r="G5921" s="79"/>
      <c r="H5921" s="79"/>
      <c r="I5921" s="80"/>
    </row>
    <row r="5922" spans="1:9">
      <c r="A5922" s="78"/>
      <c r="B5922" s="79"/>
      <c r="C5922" s="79"/>
      <c r="D5922" s="79"/>
      <c r="E5922" s="79"/>
      <c r="F5922" s="79"/>
      <c r="G5922" s="79"/>
      <c r="H5922" s="79"/>
      <c r="I5922" s="80"/>
    </row>
    <row r="5923" spans="1:9">
      <c r="A5923" s="78"/>
      <c r="B5923" s="79"/>
      <c r="C5923" s="79"/>
      <c r="D5923" s="79"/>
      <c r="E5923" s="79"/>
      <c r="F5923" s="79"/>
      <c r="G5923" s="79"/>
      <c r="H5923" s="79"/>
      <c r="I5923" s="80"/>
    </row>
    <row r="5924" spans="1:9">
      <c r="A5924" s="78"/>
      <c r="B5924" s="79"/>
      <c r="C5924" s="79"/>
      <c r="D5924" s="79"/>
      <c r="E5924" s="79"/>
      <c r="F5924" s="79"/>
      <c r="G5924" s="79"/>
      <c r="H5924" s="79"/>
      <c r="I5924" s="80"/>
    </row>
    <row r="5925" spans="1:9">
      <c r="A5925" s="78"/>
      <c r="B5925" s="79"/>
      <c r="C5925" s="79"/>
      <c r="D5925" s="79"/>
      <c r="E5925" s="79"/>
      <c r="F5925" s="79"/>
      <c r="G5925" s="79"/>
      <c r="H5925" s="79"/>
      <c r="I5925" s="80"/>
    </row>
    <row r="5926" spans="1:9">
      <c r="A5926" s="78"/>
      <c r="B5926" s="79"/>
      <c r="C5926" s="79"/>
      <c r="D5926" s="79"/>
      <c r="E5926" s="79"/>
      <c r="F5926" s="79"/>
      <c r="G5926" s="79"/>
      <c r="H5926" s="79"/>
      <c r="I5926" s="80"/>
    </row>
    <row r="5927" spans="1:9">
      <c r="A5927" s="78"/>
      <c r="B5927" s="79"/>
      <c r="C5927" s="79"/>
      <c r="D5927" s="79"/>
      <c r="E5927" s="79"/>
      <c r="F5927" s="79"/>
      <c r="G5927" s="79"/>
      <c r="H5927" s="79"/>
      <c r="I5927" s="80"/>
    </row>
    <row r="5928" spans="1:9">
      <c r="A5928" s="78"/>
      <c r="B5928" s="79"/>
      <c r="C5928" s="79"/>
      <c r="D5928" s="79"/>
      <c r="E5928" s="79"/>
      <c r="F5928" s="79"/>
      <c r="G5928" s="79"/>
      <c r="H5928" s="79"/>
      <c r="I5928" s="80"/>
    </row>
    <row r="5929" spans="1:9">
      <c r="A5929" s="78"/>
      <c r="B5929" s="79"/>
      <c r="C5929" s="79"/>
      <c r="D5929" s="79"/>
      <c r="E5929" s="79"/>
      <c r="F5929" s="79"/>
      <c r="G5929" s="79"/>
      <c r="H5929" s="79"/>
      <c r="I5929" s="80"/>
    </row>
    <row r="5930" spans="1:9">
      <c r="A5930" s="78"/>
      <c r="B5930" s="79"/>
      <c r="C5930" s="79"/>
      <c r="D5930" s="79"/>
      <c r="E5930" s="79"/>
      <c r="F5930" s="79"/>
      <c r="G5930" s="79"/>
      <c r="H5930" s="79"/>
      <c r="I5930" s="80"/>
    </row>
    <row r="5931" spans="1:9">
      <c r="A5931" s="78"/>
      <c r="B5931" s="79"/>
      <c r="C5931" s="79"/>
      <c r="D5931" s="79"/>
      <c r="E5931" s="79"/>
      <c r="F5931" s="79"/>
      <c r="G5931" s="79"/>
      <c r="H5931" s="79"/>
      <c r="I5931" s="80"/>
    </row>
    <row r="5932" spans="1:9">
      <c r="A5932" s="78"/>
      <c r="B5932" s="79"/>
      <c r="C5932" s="79"/>
      <c r="D5932" s="79"/>
      <c r="E5932" s="79"/>
      <c r="F5932" s="79"/>
      <c r="G5932" s="79"/>
      <c r="H5932" s="79"/>
      <c r="I5932" s="80"/>
    </row>
    <row r="5933" spans="1:9">
      <c r="A5933" s="78"/>
      <c r="B5933" s="79"/>
      <c r="C5933" s="79"/>
      <c r="D5933" s="79"/>
      <c r="E5933" s="79"/>
      <c r="F5933" s="79"/>
      <c r="G5933" s="79"/>
      <c r="H5933" s="79"/>
      <c r="I5933" s="80"/>
    </row>
    <row r="5934" spans="1:9">
      <c r="A5934" s="78"/>
      <c r="B5934" s="79"/>
      <c r="C5934" s="79"/>
      <c r="D5934" s="79"/>
      <c r="E5934" s="79"/>
      <c r="F5934" s="79"/>
      <c r="G5934" s="79"/>
      <c r="H5934" s="79"/>
      <c r="I5934" s="80"/>
    </row>
    <row r="5935" spans="1:9">
      <c r="A5935" s="78"/>
      <c r="B5935" s="79"/>
      <c r="C5935" s="79"/>
      <c r="D5935" s="79"/>
      <c r="E5935" s="79"/>
      <c r="F5935" s="79"/>
      <c r="G5935" s="79"/>
      <c r="H5935" s="79"/>
      <c r="I5935" s="80"/>
    </row>
    <row r="5936" spans="1:9">
      <c r="A5936" s="78"/>
      <c r="B5936" s="79"/>
      <c r="C5936" s="79"/>
      <c r="D5936" s="79"/>
      <c r="E5936" s="79"/>
      <c r="F5936" s="79"/>
      <c r="G5936" s="79"/>
      <c r="H5936" s="79"/>
      <c r="I5936" s="80"/>
    </row>
    <row r="5937" spans="1:9">
      <c r="A5937" s="78"/>
      <c r="B5937" s="79"/>
      <c r="C5937" s="79"/>
      <c r="D5937" s="79"/>
      <c r="E5937" s="79"/>
      <c r="F5937" s="79"/>
      <c r="G5937" s="79"/>
      <c r="H5937" s="79"/>
      <c r="I5937" s="80"/>
    </row>
    <row r="5938" spans="1:9">
      <c r="A5938" s="78"/>
      <c r="B5938" s="79"/>
      <c r="C5938" s="79"/>
      <c r="D5938" s="79"/>
      <c r="E5938" s="79"/>
      <c r="F5938" s="79"/>
      <c r="G5938" s="79"/>
      <c r="H5938" s="79"/>
      <c r="I5938" s="80"/>
    </row>
    <row r="5939" spans="1:9">
      <c r="A5939" s="78"/>
      <c r="B5939" s="79"/>
      <c r="C5939" s="79"/>
      <c r="D5939" s="79"/>
      <c r="E5939" s="79"/>
      <c r="F5939" s="79"/>
      <c r="G5939" s="79"/>
      <c r="H5939" s="79"/>
      <c r="I5939" s="80"/>
    </row>
    <row r="5940" spans="1:9">
      <c r="A5940" s="78"/>
      <c r="B5940" s="79"/>
      <c r="C5940" s="79"/>
      <c r="D5940" s="79"/>
      <c r="E5940" s="79"/>
      <c r="F5940" s="79"/>
      <c r="G5940" s="79"/>
      <c r="H5940" s="79"/>
      <c r="I5940" s="80"/>
    </row>
    <row r="5941" spans="1:9">
      <c r="A5941" s="78"/>
      <c r="B5941" s="79"/>
      <c r="C5941" s="79"/>
      <c r="D5941" s="79"/>
      <c r="E5941" s="79"/>
      <c r="F5941" s="79"/>
      <c r="G5941" s="79"/>
      <c r="H5941" s="79"/>
      <c r="I5941" s="80"/>
    </row>
    <row r="5942" spans="1:9">
      <c r="A5942" s="78"/>
      <c r="B5942" s="79"/>
      <c r="C5942" s="79"/>
      <c r="D5942" s="79"/>
      <c r="E5942" s="79"/>
      <c r="F5942" s="79"/>
      <c r="G5942" s="79"/>
      <c r="H5942" s="79"/>
      <c r="I5942" s="80"/>
    </row>
    <row r="5943" spans="1:9">
      <c r="A5943" s="78"/>
      <c r="B5943" s="79"/>
      <c r="C5943" s="79"/>
      <c r="D5943" s="79"/>
      <c r="E5943" s="79"/>
      <c r="F5943" s="79"/>
      <c r="G5943" s="79"/>
      <c r="H5943" s="79"/>
      <c r="I5943" s="80"/>
    </row>
    <row r="5944" spans="1:9">
      <c r="A5944" s="78"/>
      <c r="B5944" s="79"/>
      <c r="C5944" s="79"/>
      <c r="D5944" s="79"/>
      <c r="E5944" s="79"/>
      <c r="F5944" s="79"/>
      <c r="G5944" s="79"/>
      <c r="H5944" s="79"/>
      <c r="I5944" s="80"/>
    </row>
    <row r="5945" spans="1:9">
      <c r="A5945" s="78"/>
      <c r="B5945" s="79"/>
      <c r="C5945" s="79"/>
      <c r="D5945" s="79"/>
      <c r="E5945" s="79"/>
      <c r="F5945" s="79"/>
      <c r="G5945" s="79"/>
      <c r="H5945" s="79"/>
      <c r="I5945" s="80"/>
    </row>
    <row r="5946" spans="1:9">
      <c r="A5946" s="78"/>
      <c r="B5946" s="79"/>
      <c r="C5946" s="79"/>
      <c r="D5946" s="79"/>
      <c r="E5946" s="79"/>
      <c r="F5946" s="79"/>
      <c r="G5946" s="79"/>
      <c r="H5946" s="79"/>
      <c r="I5946" s="80"/>
    </row>
    <row r="5947" spans="1:9">
      <c r="A5947" s="78"/>
      <c r="B5947" s="79"/>
      <c r="C5947" s="79"/>
      <c r="D5947" s="79"/>
      <c r="E5947" s="79"/>
      <c r="F5947" s="79"/>
      <c r="G5947" s="79"/>
      <c r="H5947" s="79"/>
      <c r="I5947" s="80"/>
    </row>
    <row r="5948" spans="1:9">
      <c r="A5948" s="78"/>
      <c r="B5948" s="79"/>
      <c r="C5948" s="79"/>
      <c r="D5948" s="79"/>
      <c r="E5948" s="79"/>
      <c r="F5948" s="79"/>
      <c r="G5948" s="79"/>
      <c r="H5948" s="79"/>
      <c r="I5948" s="80"/>
    </row>
    <row r="5949" spans="1:9">
      <c r="A5949" s="78"/>
      <c r="B5949" s="79"/>
      <c r="C5949" s="79"/>
      <c r="D5949" s="79"/>
      <c r="E5949" s="79"/>
      <c r="F5949" s="79"/>
      <c r="G5949" s="79"/>
      <c r="H5949" s="79"/>
      <c r="I5949" s="80"/>
    </row>
    <row r="5950" spans="1:9">
      <c r="A5950" s="78"/>
      <c r="B5950" s="79"/>
      <c r="C5950" s="79"/>
      <c r="D5950" s="79"/>
      <c r="E5950" s="79"/>
      <c r="F5950" s="79"/>
      <c r="G5950" s="79"/>
      <c r="H5950" s="79"/>
      <c r="I5950" s="80"/>
    </row>
    <row r="5951" spans="1:9">
      <c r="A5951" s="78"/>
      <c r="B5951" s="79"/>
      <c r="C5951" s="79"/>
      <c r="D5951" s="79"/>
      <c r="E5951" s="79"/>
      <c r="F5951" s="79"/>
      <c r="G5951" s="79"/>
      <c r="H5951" s="79"/>
      <c r="I5951" s="80"/>
    </row>
    <row r="5952" spans="1:9">
      <c r="A5952" s="78"/>
      <c r="B5952" s="79"/>
      <c r="C5952" s="79"/>
      <c r="D5952" s="79"/>
      <c r="E5952" s="79"/>
      <c r="F5952" s="79"/>
      <c r="G5952" s="79"/>
      <c r="H5952" s="79"/>
      <c r="I5952" s="80"/>
    </row>
    <row r="5953" spans="1:9">
      <c r="A5953" s="78"/>
      <c r="B5953" s="79"/>
      <c r="C5953" s="79"/>
      <c r="D5953" s="79"/>
      <c r="E5953" s="79"/>
      <c r="F5953" s="79"/>
      <c r="G5953" s="79"/>
      <c r="H5953" s="79"/>
      <c r="I5953" s="80"/>
    </row>
    <row r="5954" spans="1:9">
      <c r="A5954" s="78"/>
      <c r="B5954" s="79"/>
      <c r="C5954" s="79"/>
      <c r="D5954" s="79"/>
      <c r="E5954" s="79"/>
      <c r="F5954" s="79"/>
      <c r="G5954" s="79"/>
      <c r="H5954" s="79"/>
      <c r="I5954" s="80"/>
    </row>
    <row r="5955" spans="1:9">
      <c r="A5955" s="78"/>
      <c r="B5955" s="79"/>
      <c r="C5955" s="79"/>
      <c r="D5955" s="79"/>
      <c r="E5955" s="79"/>
      <c r="F5955" s="79"/>
      <c r="G5955" s="79"/>
      <c r="H5955" s="79"/>
      <c r="I5955" s="80"/>
    </row>
    <row r="5956" spans="1:9">
      <c r="A5956" s="78"/>
      <c r="B5956" s="79"/>
      <c r="C5956" s="79"/>
      <c r="D5956" s="79"/>
      <c r="E5956" s="79"/>
      <c r="F5956" s="79"/>
      <c r="G5956" s="79"/>
      <c r="H5956" s="79"/>
      <c r="I5956" s="80"/>
    </row>
    <row r="5957" spans="1:9">
      <c r="A5957" s="78"/>
      <c r="B5957" s="79"/>
      <c r="C5957" s="79"/>
      <c r="D5957" s="79"/>
      <c r="E5957" s="79"/>
      <c r="F5957" s="79"/>
      <c r="G5957" s="79"/>
      <c r="H5957" s="79"/>
      <c r="I5957" s="80"/>
    </row>
    <row r="5958" spans="1:9">
      <c r="A5958" s="78"/>
      <c r="B5958" s="79"/>
      <c r="C5958" s="79"/>
      <c r="D5958" s="79"/>
      <c r="E5958" s="79"/>
      <c r="F5958" s="79"/>
      <c r="G5958" s="79"/>
      <c r="H5958" s="79"/>
      <c r="I5958" s="80"/>
    </row>
    <row r="5959" spans="1:9">
      <c r="A5959" s="78"/>
      <c r="B5959" s="79"/>
      <c r="C5959" s="79"/>
      <c r="D5959" s="79"/>
      <c r="E5959" s="79"/>
      <c r="F5959" s="79"/>
      <c r="G5959" s="79"/>
      <c r="H5959" s="79"/>
      <c r="I5959" s="80"/>
    </row>
    <row r="5960" spans="1:9">
      <c r="A5960" s="78"/>
      <c r="B5960" s="79"/>
      <c r="C5960" s="79"/>
      <c r="D5960" s="79"/>
      <c r="E5960" s="79"/>
      <c r="F5960" s="79"/>
      <c r="G5960" s="79"/>
      <c r="H5960" s="79"/>
      <c r="I5960" s="80"/>
    </row>
    <row r="5961" spans="1:9">
      <c r="A5961" s="78"/>
      <c r="B5961" s="79"/>
      <c r="C5961" s="79"/>
      <c r="D5961" s="79"/>
      <c r="E5961" s="79"/>
      <c r="F5961" s="79"/>
      <c r="G5961" s="79"/>
      <c r="H5961" s="79"/>
      <c r="I5961" s="80"/>
    </row>
    <row r="5962" spans="1:9">
      <c r="A5962" s="78"/>
      <c r="B5962" s="79"/>
      <c r="C5962" s="79"/>
      <c r="D5962" s="79"/>
      <c r="E5962" s="79"/>
      <c r="F5962" s="79"/>
      <c r="G5962" s="79"/>
      <c r="H5962" s="79"/>
      <c r="I5962" s="80"/>
    </row>
    <row r="5963" spans="1:9">
      <c r="A5963" s="78"/>
      <c r="B5963" s="79"/>
      <c r="C5963" s="79"/>
      <c r="D5963" s="79"/>
      <c r="E5963" s="79"/>
      <c r="F5963" s="79"/>
      <c r="G5963" s="79"/>
      <c r="H5963" s="79"/>
      <c r="I5963" s="80"/>
    </row>
    <row r="5964" spans="1:9">
      <c r="A5964" s="78"/>
      <c r="B5964" s="79"/>
      <c r="C5964" s="79"/>
      <c r="D5964" s="79"/>
      <c r="E5964" s="79"/>
      <c r="F5964" s="79"/>
      <c r="G5964" s="79"/>
      <c r="H5964" s="79"/>
      <c r="I5964" s="80"/>
    </row>
    <row r="5965" spans="1:9">
      <c r="A5965" s="78"/>
      <c r="B5965" s="79"/>
      <c r="C5965" s="79"/>
      <c r="D5965" s="79"/>
      <c r="E5965" s="79"/>
      <c r="F5965" s="79"/>
      <c r="G5965" s="79"/>
      <c r="H5965" s="79"/>
      <c r="I5965" s="80"/>
    </row>
    <row r="5966" spans="1:9">
      <c r="A5966" s="78"/>
      <c r="B5966" s="79"/>
      <c r="C5966" s="79"/>
      <c r="D5966" s="79"/>
      <c r="E5966" s="79"/>
      <c r="F5966" s="79"/>
      <c r="G5966" s="79"/>
      <c r="H5966" s="79"/>
      <c r="I5966" s="80"/>
    </row>
    <row r="5967" spans="1:9">
      <c r="A5967" s="78"/>
      <c r="B5967" s="79"/>
      <c r="C5967" s="79"/>
      <c r="D5967" s="79"/>
      <c r="E5967" s="79"/>
      <c r="F5967" s="79"/>
      <c r="G5967" s="79"/>
      <c r="H5967" s="79"/>
      <c r="I5967" s="80"/>
    </row>
    <row r="5968" spans="1:9">
      <c r="A5968" s="78"/>
      <c r="B5968" s="79"/>
      <c r="C5968" s="79"/>
      <c r="D5968" s="79"/>
      <c r="E5968" s="79"/>
      <c r="F5968" s="79"/>
      <c r="G5968" s="79"/>
      <c r="H5968" s="79"/>
      <c r="I5968" s="80"/>
    </row>
    <row r="5969" spans="1:9">
      <c r="A5969" s="78"/>
      <c r="B5969" s="79"/>
      <c r="C5969" s="79"/>
      <c r="D5969" s="79"/>
      <c r="E5969" s="79"/>
      <c r="F5969" s="79"/>
      <c r="G5969" s="79"/>
      <c r="H5969" s="79"/>
      <c r="I5969" s="80"/>
    </row>
    <row r="5970" spans="1:9">
      <c r="A5970" s="78"/>
      <c r="B5970" s="79"/>
      <c r="C5970" s="79"/>
      <c r="D5970" s="79"/>
      <c r="E5970" s="79"/>
      <c r="F5970" s="79"/>
      <c r="G5970" s="79"/>
      <c r="H5970" s="79"/>
      <c r="I5970" s="80"/>
    </row>
    <row r="5971" spans="1:9">
      <c r="A5971" s="78"/>
      <c r="B5971" s="79"/>
      <c r="C5971" s="79"/>
      <c r="D5971" s="79"/>
      <c r="E5971" s="79"/>
      <c r="F5971" s="79"/>
      <c r="G5971" s="79"/>
      <c r="H5971" s="79"/>
      <c r="I5971" s="80"/>
    </row>
    <row r="5972" spans="1:9">
      <c r="A5972" s="78"/>
      <c r="B5972" s="79"/>
      <c r="C5972" s="79"/>
      <c r="D5972" s="79"/>
      <c r="E5972" s="79"/>
      <c r="F5972" s="79"/>
      <c r="G5972" s="79"/>
      <c r="H5972" s="79"/>
      <c r="I5972" s="80"/>
    </row>
    <row r="5973" spans="1:9">
      <c r="A5973" s="78"/>
      <c r="B5973" s="79"/>
      <c r="C5973" s="79"/>
      <c r="D5973" s="79"/>
      <c r="E5973" s="79"/>
      <c r="F5973" s="79"/>
      <c r="G5973" s="79"/>
      <c r="H5973" s="79"/>
      <c r="I5973" s="80"/>
    </row>
    <row r="5974" spans="1:9">
      <c r="A5974" s="78"/>
      <c r="B5974" s="79"/>
      <c r="C5974" s="79"/>
      <c r="D5974" s="79"/>
      <c r="E5974" s="79"/>
      <c r="F5974" s="79"/>
      <c r="G5974" s="79"/>
      <c r="H5974" s="79"/>
      <c r="I5974" s="80"/>
    </row>
    <row r="5975" spans="1:9">
      <c r="A5975" s="78"/>
      <c r="B5975" s="79"/>
      <c r="C5975" s="79"/>
      <c r="D5975" s="79"/>
      <c r="E5975" s="79"/>
      <c r="F5975" s="79"/>
      <c r="G5975" s="79"/>
      <c r="H5975" s="79"/>
      <c r="I5975" s="80"/>
    </row>
    <row r="5976" spans="1:9">
      <c r="A5976" s="78"/>
      <c r="B5976" s="79"/>
      <c r="C5976" s="79"/>
      <c r="D5976" s="79"/>
      <c r="E5976" s="79"/>
      <c r="F5976" s="79"/>
      <c r="G5976" s="79"/>
      <c r="H5976" s="79"/>
      <c r="I5976" s="80"/>
    </row>
    <row r="5977" spans="1:9">
      <c r="A5977" s="78"/>
      <c r="B5977" s="79"/>
      <c r="C5977" s="79"/>
      <c r="D5977" s="79"/>
      <c r="E5977" s="79"/>
      <c r="F5977" s="79"/>
      <c r="G5977" s="79"/>
      <c r="H5977" s="79"/>
      <c r="I5977" s="80"/>
    </row>
    <row r="5978" spans="1:9">
      <c r="A5978" s="78"/>
      <c r="B5978" s="79"/>
      <c r="C5978" s="79"/>
      <c r="D5978" s="79"/>
      <c r="E5978" s="79"/>
      <c r="F5978" s="79"/>
      <c r="G5978" s="79"/>
      <c r="H5978" s="79"/>
      <c r="I5978" s="80"/>
    </row>
    <row r="5979" spans="1:9">
      <c r="A5979" s="78"/>
      <c r="B5979" s="79"/>
      <c r="C5979" s="79"/>
      <c r="D5979" s="79"/>
      <c r="E5979" s="79"/>
      <c r="F5979" s="79"/>
      <c r="G5979" s="79"/>
      <c r="H5979" s="79"/>
      <c r="I5979" s="80"/>
    </row>
    <row r="5980" spans="1:9">
      <c r="A5980" s="78"/>
      <c r="B5980" s="79"/>
      <c r="C5980" s="79"/>
      <c r="D5980" s="79"/>
      <c r="E5980" s="79"/>
      <c r="F5980" s="79"/>
      <c r="G5980" s="79"/>
      <c r="H5980" s="79"/>
      <c r="I5980" s="80"/>
    </row>
    <row r="5981" spans="1:9">
      <c r="A5981" s="78"/>
      <c r="B5981" s="79"/>
      <c r="C5981" s="79"/>
      <c r="D5981" s="79"/>
      <c r="E5981" s="79"/>
      <c r="F5981" s="79"/>
      <c r="G5981" s="79"/>
      <c r="H5981" s="79"/>
      <c r="I5981" s="80"/>
    </row>
    <row r="5982" spans="1:9">
      <c r="A5982" s="78"/>
      <c r="B5982" s="79"/>
      <c r="C5982" s="79"/>
      <c r="D5982" s="79"/>
      <c r="E5982" s="79"/>
      <c r="F5982" s="79"/>
      <c r="G5982" s="79"/>
      <c r="H5982" s="79"/>
      <c r="I5982" s="80"/>
    </row>
    <row r="5983" spans="1:9">
      <c r="A5983" s="78"/>
      <c r="B5983" s="79"/>
      <c r="C5983" s="79"/>
      <c r="D5983" s="79"/>
      <c r="E5983" s="79"/>
      <c r="F5983" s="79"/>
      <c r="G5983" s="79"/>
      <c r="H5983" s="79"/>
      <c r="I5983" s="80"/>
    </row>
    <row r="5984" spans="1:9">
      <c r="A5984" s="78"/>
      <c r="B5984" s="79"/>
      <c r="C5984" s="79"/>
      <c r="D5984" s="79"/>
      <c r="E5984" s="79"/>
      <c r="F5984" s="79"/>
      <c r="G5984" s="79"/>
      <c r="H5984" s="79"/>
      <c r="I5984" s="80"/>
    </row>
    <row r="5985" spans="1:9">
      <c r="A5985" s="78"/>
      <c r="B5985" s="79"/>
      <c r="C5985" s="79"/>
      <c r="D5985" s="79"/>
      <c r="E5985" s="79"/>
      <c r="F5985" s="79"/>
      <c r="G5985" s="79"/>
      <c r="H5985" s="79"/>
      <c r="I5985" s="80"/>
    </row>
    <row r="5986" spans="1:9">
      <c r="A5986" s="78"/>
      <c r="B5986" s="79"/>
      <c r="C5986" s="79"/>
      <c r="D5986" s="79"/>
      <c r="E5986" s="79"/>
      <c r="F5986" s="79"/>
      <c r="G5986" s="79"/>
      <c r="H5986" s="79"/>
      <c r="I5986" s="80"/>
    </row>
    <row r="5987" spans="1:9">
      <c r="A5987" s="78"/>
      <c r="B5987" s="79"/>
      <c r="C5987" s="79"/>
      <c r="D5987" s="79"/>
      <c r="E5987" s="79"/>
      <c r="F5987" s="79"/>
      <c r="G5987" s="79"/>
      <c r="H5987" s="79"/>
      <c r="I5987" s="80"/>
    </row>
    <row r="5988" spans="1:9">
      <c r="A5988" s="78"/>
      <c r="B5988" s="79"/>
      <c r="C5988" s="79"/>
      <c r="D5988" s="79"/>
      <c r="E5988" s="79"/>
      <c r="F5988" s="79"/>
      <c r="G5988" s="79"/>
      <c r="H5988" s="79"/>
      <c r="I5988" s="80"/>
    </row>
    <row r="5989" spans="1:9">
      <c r="A5989" s="78"/>
      <c r="B5989" s="79"/>
      <c r="C5989" s="79"/>
      <c r="D5989" s="79"/>
      <c r="E5989" s="79"/>
      <c r="F5989" s="79"/>
      <c r="G5989" s="79"/>
      <c r="H5989" s="79"/>
      <c r="I5989" s="80"/>
    </row>
    <row r="5990" spans="1:9">
      <c r="A5990" s="78"/>
      <c r="B5990" s="79"/>
      <c r="C5990" s="79"/>
      <c r="D5990" s="79"/>
      <c r="E5990" s="79"/>
      <c r="F5990" s="79"/>
      <c r="G5990" s="79"/>
      <c r="H5990" s="79"/>
      <c r="I5990" s="80"/>
    </row>
    <row r="5991" spans="1:9">
      <c r="A5991" s="78"/>
      <c r="B5991" s="79"/>
      <c r="C5991" s="79"/>
      <c r="D5991" s="79"/>
      <c r="E5991" s="79"/>
      <c r="F5991" s="79"/>
      <c r="G5991" s="79"/>
      <c r="H5991" s="79"/>
      <c r="I5991" s="80"/>
    </row>
    <row r="5992" spans="1:9">
      <c r="A5992" s="78"/>
      <c r="B5992" s="79"/>
      <c r="C5992" s="79"/>
      <c r="D5992" s="79"/>
      <c r="E5992" s="79"/>
      <c r="F5992" s="79"/>
      <c r="G5992" s="79"/>
      <c r="H5992" s="79"/>
      <c r="I5992" s="80"/>
    </row>
    <row r="5993" spans="1:9">
      <c r="A5993" s="78"/>
      <c r="B5993" s="79"/>
      <c r="C5993" s="79"/>
      <c r="D5993" s="79"/>
      <c r="E5993" s="79"/>
      <c r="F5993" s="79"/>
      <c r="G5993" s="79"/>
      <c r="H5993" s="79"/>
      <c r="I5993" s="80"/>
    </row>
    <row r="5994" spans="1:9">
      <c r="A5994" s="78"/>
      <c r="B5994" s="79"/>
      <c r="C5994" s="79"/>
      <c r="D5994" s="79"/>
      <c r="E5994" s="79"/>
      <c r="F5994" s="79"/>
      <c r="G5994" s="79"/>
      <c r="H5994" s="79"/>
      <c r="I5994" s="80"/>
    </row>
    <row r="5995" spans="1:9">
      <c r="A5995" s="78"/>
      <c r="B5995" s="79"/>
      <c r="C5995" s="79"/>
      <c r="D5995" s="79"/>
      <c r="E5995" s="79"/>
      <c r="F5995" s="79"/>
      <c r="G5995" s="79"/>
      <c r="H5995" s="79"/>
      <c r="I5995" s="80"/>
    </row>
    <row r="5996" spans="1:9">
      <c r="A5996" s="78"/>
      <c r="B5996" s="79"/>
      <c r="C5996" s="79"/>
      <c r="D5996" s="79"/>
      <c r="E5996" s="79"/>
      <c r="F5996" s="79"/>
      <c r="G5996" s="79"/>
      <c r="H5996" s="79"/>
      <c r="I5996" s="80"/>
    </row>
    <row r="5997" spans="1:9">
      <c r="A5997" s="78"/>
      <c r="B5997" s="79"/>
      <c r="C5997" s="79"/>
      <c r="D5997" s="79"/>
      <c r="E5997" s="79"/>
      <c r="F5997" s="79"/>
      <c r="G5997" s="79"/>
      <c r="H5997" s="79"/>
      <c r="I5997" s="80"/>
    </row>
    <row r="5998" spans="1:9">
      <c r="A5998" s="78"/>
      <c r="B5998" s="79"/>
      <c r="C5998" s="79"/>
      <c r="D5998" s="79"/>
      <c r="E5998" s="79"/>
      <c r="F5998" s="79"/>
      <c r="G5998" s="79"/>
      <c r="H5998" s="79"/>
      <c r="I5998" s="80"/>
    </row>
    <row r="5999" spans="1:9">
      <c r="A5999" s="78"/>
      <c r="B5999" s="79"/>
      <c r="C5999" s="79"/>
      <c r="D5999" s="79"/>
      <c r="E5999" s="79"/>
      <c r="F5999" s="79"/>
      <c r="G5999" s="79"/>
      <c r="H5999" s="79"/>
      <c r="I5999" s="80"/>
    </row>
    <row r="6000" spans="1:9">
      <c r="A6000" s="78"/>
      <c r="B6000" s="79"/>
      <c r="C6000" s="79"/>
      <c r="D6000" s="79"/>
      <c r="E6000" s="79"/>
      <c r="F6000" s="79"/>
      <c r="G6000" s="79"/>
      <c r="H6000" s="79"/>
      <c r="I6000" s="80"/>
    </row>
    <row r="6001" spans="1:9">
      <c r="A6001" s="78"/>
      <c r="B6001" s="79"/>
      <c r="C6001" s="79"/>
      <c r="D6001" s="79"/>
      <c r="E6001" s="79"/>
      <c r="F6001" s="79"/>
      <c r="G6001" s="79"/>
      <c r="H6001" s="79"/>
      <c r="I6001" s="80"/>
    </row>
    <row r="6002" spans="1:9">
      <c r="A6002" s="78"/>
      <c r="B6002" s="79"/>
      <c r="C6002" s="79"/>
      <c r="D6002" s="79"/>
      <c r="E6002" s="79"/>
      <c r="F6002" s="79"/>
      <c r="G6002" s="79"/>
      <c r="H6002" s="79"/>
      <c r="I6002" s="80"/>
    </row>
    <row r="6003" spans="1:9">
      <c r="A6003" s="78"/>
      <c r="B6003" s="79"/>
      <c r="C6003" s="79"/>
      <c r="D6003" s="79"/>
      <c r="E6003" s="79"/>
      <c r="F6003" s="79"/>
      <c r="G6003" s="79"/>
      <c r="H6003" s="79"/>
      <c r="I6003" s="80"/>
    </row>
    <row r="6004" spans="1:9">
      <c r="A6004" s="78"/>
      <c r="B6004" s="79"/>
      <c r="C6004" s="79"/>
      <c r="D6004" s="79"/>
      <c r="E6004" s="79"/>
      <c r="F6004" s="79"/>
      <c r="G6004" s="79"/>
      <c r="H6004" s="79"/>
      <c r="I6004" s="80"/>
    </row>
    <row r="6005" spans="1:9">
      <c r="A6005" s="78"/>
      <c r="B6005" s="79"/>
      <c r="C6005" s="79"/>
      <c r="D6005" s="79"/>
      <c r="E6005" s="79"/>
      <c r="F6005" s="79"/>
      <c r="G6005" s="79"/>
      <c r="H6005" s="79"/>
      <c r="I6005" s="80"/>
    </row>
    <row r="6006" spans="1:9">
      <c r="A6006" s="78"/>
      <c r="B6006" s="79"/>
      <c r="C6006" s="79"/>
      <c r="D6006" s="79"/>
      <c r="E6006" s="79"/>
      <c r="F6006" s="79"/>
      <c r="G6006" s="79"/>
      <c r="H6006" s="79"/>
      <c r="I6006" s="80"/>
    </row>
    <row r="6007" spans="1:9">
      <c r="A6007" s="78"/>
      <c r="B6007" s="79"/>
      <c r="C6007" s="79"/>
      <c r="D6007" s="79"/>
      <c r="E6007" s="79"/>
      <c r="F6007" s="79"/>
      <c r="G6007" s="79"/>
      <c r="H6007" s="79"/>
      <c r="I6007" s="80"/>
    </row>
    <row r="6008" spans="1:9">
      <c r="A6008" s="78"/>
      <c r="B6008" s="79"/>
      <c r="C6008" s="79"/>
      <c r="D6008" s="79"/>
      <c r="E6008" s="79"/>
      <c r="F6008" s="79"/>
      <c r="G6008" s="79"/>
      <c r="H6008" s="79"/>
      <c r="I6008" s="80"/>
    </row>
    <row r="6009" spans="1:9">
      <c r="A6009" s="78"/>
      <c r="B6009" s="79"/>
      <c r="C6009" s="79"/>
      <c r="D6009" s="79"/>
      <c r="E6009" s="79"/>
      <c r="F6009" s="79"/>
      <c r="G6009" s="79"/>
      <c r="H6009" s="79"/>
      <c r="I6009" s="80"/>
    </row>
    <row r="6010" spans="1:9">
      <c r="A6010" s="78"/>
      <c r="B6010" s="79"/>
      <c r="C6010" s="79"/>
      <c r="D6010" s="79"/>
      <c r="E6010" s="79"/>
      <c r="F6010" s="79"/>
      <c r="G6010" s="79"/>
      <c r="H6010" s="79"/>
      <c r="I6010" s="80"/>
    </row>
    <row r="6011" spans="1:9">
      <c r="A6011" s="78"/>
      <c r="B6011" s="79"/>
      <c r="C6011" s="79"/>
      <c r="D6011" s="79"/>
      <c r="E6011" s="79"/>
      <c r="F6011" s="79"/>
      <c r="G6011" s="79"/>
      <c r="H6011" s="79"/>
      <c r="I6011" s="80"/>
    </row>
    <row r="6012" spans="1:9">
      <c r="A6012" s="78"/>
      <c r="B6012" s="79"/>
      <c r="C6012" s="79"/>
      <c r="D6012" s="79"/>
      <c r="E6012" s="79"/>
      <c r="F6012" s="79"/>
      <c r="G6012" s="79"/>
      <c r="H6012" s="79"/>
      <c r="I6012" s="80"/>
    </row>
    <row r="6013" spans="1:9">
      <c r="A6013" s="78"/>
      <c r="B6013" s="79"/>
      <c r="C6013" s="79"/>
      <c r="D6013" s="79"/>
      <c r="E6013" s="79"/>
      <c r="F6013" s="79"/>
      <c r="G6013" s="79"/>
      <c r="H6013" s="79"/>
      <c r="I6013" s="80"/>
    </row>
    <row r="6014" spans="1:9">
      <c r="A6014" s="78"/>
      <c r="B6014" s="79"/>
      <c r="C6014" s="79"/>
      <c r="D6014" s="79"/>
      <c r="E6014" s="79"/>
      <c r="F6014" s="79"/>
      <c r="G6014" s="79"/>
      <c r="H6014" s="79"/>
      <c r="I6014" s="80"/>
    </row>
    <row r="6015" spans="1:9">
      <c r="A6015" s="78"/>
      <c r="B6015" s="79"/>
      <c r="C6015" s="79"/>
      <c r="D6015" s="79"/>
      <c r="E6015" s="79"/>
      <c r="F6015" s="79"/>
      <c r="G6015" s="79"/>
      <c r="H6015" s="79"/>
      <c r="I6015" s="80"/>
    </row>
    <row r="6016" spans="1:9">
      <c r="A6016" s="78"/>
      <c r="B6016" s="79"/>
      <c r="C6016" s="79"/>
      <c r="D6016" s="79"/>
      <c r="E6016" s="79"/>
      <c r="F6016" s="79"/>
      <c r="G6016" s="79"/>
      <c r="H6016" s="79"/>
      <c r="I6016" s="80"/>
    </row>
    <row r="6017" spans="1:9">
      <c r="A6017" s="78"/>
      <c r="B6017" s="79"/>
      <c r="C6017" s="79"/>
      <c r="D6017" s="79"/>
      <c r="E6017" s="79"/>
      <c r="F6017" s="79"/>
      <c r="G6017" s="79"/>
      <c r="H6017" s="79"/>
      <c r="I6017" s="80"/>
    </row>
    <row r="6018" spans="1:9">
      <c r="A6018" s="78"/>
      <c r="B6018" s="79"/>
      <c r="C6018" s="79"/>
      <c r="D6018" s="79"/>
      <c r="E6018" s="79"/>
      <c r="F6018" s="79"/>
      <c r="G6018" s="79"/>
      <c r="H6018" s="79"/>
      <c r="I6018" s="80"/>
    </row>
    <row r="6019" spans="1:9">
      <c r="A6019" s="78"/>
      <c r="B6019" s="79"/>
      <c r="C6019" s="79"/>
      <c r="D6019" s="79"/>
      <c r="E6019" s="79"/>
      <c r="F6019" s="79"/>
      <c r="G6019" s="79"/>
      <c r="H6019" s="79"/>
      <c r="I6019" s="80"/>
    </row>
    <row r="6020" spans="1:9">
      <c r="A6020" s="78"/>
      <c r="B6020" s="79"/>
      <c r="C6020" s="79"/>
      <c r="D6020" s="79"/>
      <c r="E6020" s="79"/>
      <c r="F6020" s="79"/>
      <c r="G6020" s="79"/>
      <c r="H6020" s="79"/>
      <c r="I6020" s="80"/>
    </row>
    <row r="6021" spans="1:9">
      <c r="A6021" s="78"/>
      <c r="B6021" s="79"/>
      <c r="C6021" s="79"/>
      <c r="D6021" s="79"/>
      <c r="E6021" s="79"/>
      <c r="F6021" s="79"/>
      <c r="G6021" s="79"/>
      <c r="H6021" s="79"/>
      <c r="I6021" s="80"/>
    </row>
    <row r="6022" spans="1:9">
      <c r="A6022" s="78"/>
      <c r="B6022" s="79"/>
      <c r="C6022" s="79"/>
      <c r="D6022" s="79"/>
      <c r="E6022" s="79"/>
      <c r="F6022" s="79"/>
      <c r="G6022" s="79"/>
      <c r="H6022" s="79"/>
      <c r="I6022" s="80"/>
    </row>
    <row r="6023" spans="1:9">
      <c r="A6023" s="78"/>
      <c r="B6023" s="79"/>
      <c r="C6023" s="79"/>
      <c r="D6023" s="79"/>
      <c r="E6023" s="79"/>
      <c r="F6023" s="79"/>
      <c r="G6023" s="79"/>
      <c r="H6023" s="79"/>
      <c r="I6023" s="80"/>
    </row>
    <row r="6024" spans="1:9">
      <c r="A6024" s="78"/>
      <c r="B6024" s="79"/>
      <c r="C6024" s="79"/>
      <c r="D6024" s="79"/>
      <c r="E6024" s="79"/>
      <c r="F6024" s="79"/>
      <c r="G6024" s="79"/>
      <c r="H6024" s="79"/>
      <c r="I6024" s="80"/>
    </row>
    <row r="6025" spans="1:9">
      <c r="A6025" s="78"/>
      <c r="B6025" s="79"/>
      <c r="C6025" s="79"/>
      <c r="D6025" s="79"/>
      <c r="E6025" s="79"/>
      <c r="F6025" s="79"/>
      <c r="G6025" s="79"/>
      <c r="H6025" s="79"/>
      <c r="I6025" s="80"/>
    </row>
    <row r="6026" spans="1:9">
      <c r="A6026" s="78"/>
      <c r="B6026" s="79"/>
      <c r="C6026" s="79"/>
      <c r="D6026" s="79"/>
      <c r="E6026" s="79"/>
      <c r="F6026" s="79"/>
      <c r="G6026" s="79"/>
      <c r="H6026" s="79"/>
      <c r="I6026" s="80"/>
    </row>
    <row r="6027" spans="1:9">
      <c r="A6027" s="78"/>
      <c r="B6027" s="79"/>
      <c r="C6027" s="79"/>
      <c r="D6027" s="79"/>
      <c r="E6027" s="79"/>
      <c r="F6027" s="79"/>
      <c r="G6027" s="79"/>
      <c r="H6027" s="79"/>
      <c r="I6027" s="80"/>
    </row>
    <row r="6028" spans="1:9">
      <c r="A6028" s="78"/>
      <c r="B6028" s="79"/>
      <c r="C6028" s="79"/>
      <c r="D6028" s="79"/>
      <c r="E6028" s="79"/>
      <c r="F6028" s="79"/>
      <c r="G6028" s="79"/>
      <c r="H6028" s="79"/>
      <c r="I6028" s="80"/>
    </row>
    <row r="6029" spans="1:9">
      <c r="A6029" s="78"/>
      <c r="B6029" s="79"/>
      <c r="C6029" s="79"/>
      <c r="D6029" s="79"/>
      <c r="E6029" s="79"/>
      <c r="F6029" s="79"/>
      <c r="G6029" s="79"/>
      <c r="H6029" s="79"/>
      <c r="I6029" s="80"/>
    </row>
    <row r="6030" spans="1:9">
      <c r="A6030" s="78"/>
      <c r="B6030" s="79"/>
      <c r="C6030" s="79"/>
      <c r="D6030" s="79"/>
      <c r="E6030" s="79"/>
      <c r="F6030" s="79"/>
      <c r="G6030" s="79"/>
      <c r="H6030" s="79"/>
      <c r="I6030" s="80"/>
    </row>
    <row r="6031" spans="1:9">
      <c r="A6031" s="78"/>
      <c r="B6031" s="79"/>
      <c r="C6031" s="79"/>
      <c r="D6031" s="79"/>
      <c r="E6031" s="79"/>
      <c r="F6031" s="79"/>
      <c r="G6031" s="79"/>
      <c r="H6031" s="79"/>
      <c r="I6031" s="80"/>
    </row>
    <row r="6032" spans="1:9">
      <c r="A6032" s="78"/>
      <c r="B6032" s="79"/>
      <c r="C6032" s="79"/>
      <c r="D6032" s="79"/>
      <c r="E6032" s="79"/>
      <c r="F6032" s="79"/>
      <c r="G6032" s="79"/>
      <c r="H6032" s="79"/>
      <c r="I6032" s="80"/>
    </row>
    <row r="6033" spans="1:9">
      <c r="A6033" s="78"/>
      <c r="B6033" s="79"/>
      <c r="C6033" s="79"/>
      <c r="D6033" s="79"/>
      <c r="E6033" s="79"/>
      <c r="F6033" s="79"/>
      <c r="G6033" s="79"/>
      <c r="H6033" s="79"/>
      <c r="I6033" s="80"/>
    </row>
    <row r="6034" spans="1:9">
      <c r="A6034" s="78"/>
      <c r="B6034" s="79"/>
      <c r="C6034" s="79"/>
      <c r="D6034" s="79"/>
      <c r="E6034" s="79"/>
      <c r="F6034" s="79"/>
      <c r="G6034" s="79"/>
      <c r="H6034" s="79"/>
      <c r="I6034" s="80"/>
    </row>
    <row r="6035" spans="1:9">
      <c r="A6035" s="78"/>
      <c r="B6035" s="79"/>
      <c r="C6035" s="79"/>
      <c r="D6035" s="79"/>
      <c r="E6035" s="79"/>
      <c r="F6035" s="79"/>
      <c r="G6035" s="79"/>
      <c r="H6035" s="79"/>
      <c r="I6035" s="80"/>
    </row>
    <row r="6036" spans="1:9">
      <c r="A6036" s="78"/>
      <c r="B6036" s="79"/>
      <c r="C6036" s="79"/>
      <c r="D6036" s="79"/>
      <c r="E6036" s="79"/>
      <c r="F6036" s="79"/>
      <c r="G6036" s="79"/>
      <c r="H6036" s="79"/>
      <c r="I6036" s="80"/>
    </row>
    <row r="6037" spans="1:9">
      <c r="A6037" s="78"/>
      <c r="B6037" s="79"/>
      <c r="C6037" s="79"/>
      <c r="D6037" s="79"/>
      <c r="E6037" s="79"/>
      <c r="F6037" s="79"/>
      <c r="G6037" s="79"/>
      <c r="H6037" s="79"/>
      <c r="I6037" s="80"/>
    </row>
    <row r="6038" spans="1:9">
      <c r="A6038" s="78"/>
      <c r="B6038" s="79"/>
      <c r="C6038" s="79"/>
      <c r="D6038" s="79"/>
      <c r="E6038" s="79"/>
      <c r="F6038" s="79"/>
      <c r="G6038" s="79"/>
      <c r="H6038" s="79"/>
      <c r="I6038" s="80"/>
    </row>
    <row r="6039" spans="1:9">
      <c r="A6039" s="78"/>
      <c r="B6039" s="79"/>
      <c r="C6039" s="79"/>
      <c r="D6039" s="79"/>
      <c r="E6039" s="79"/>
      <c r="F6039" s="79"/>
      <c r="G6039" s="79"/>
      <c r="H6039" s="79"/>
      <c r="I6039" s="80"/>
    </row>
    <row r="6040" spans="1:9">
      <c r="A6040" s="78"/>
      <c r="B6040" s="79"/>
      <c r="C6040" s="79"/>
      <c r="D6040" s="79"/>
      <c r="E6040" s="79"/>
      <c r="F6040" s="79"/>
      <c r="G6040" s="79"/>
      <c r="H6040" s="79"/>
      <c r="I6040" s="80"/>
    </row>
    <row r="6041" spans="1:9">
      <c r="A6041" s="78"/>
      <c r="B6041" s="79"/>
      <c r="C6041" s="79"/>
      <c r="D6041" s="79"/>
      <c r="E6041" s="79"/>
      <c r="F6041" s="79"/>
      <c r="G6041" s="79"/>
      <c r="H6041" s="79"/>
      <c r="I6041" s="80"/>
    </row>
    <row r="6042" spans="1:9">
      <c r="A6042" s="78"/>
      <c r="B6042" s="79"/>
      <c r="C6042" s="79"/>
      <c r="D6042" s="79"/>
      <c r="E6042" s="79"/>
      <c r="F6042" s="79"/>
      <c r="G6042" s="79"/>
      <c r="H6042" s="79"/>
      <c r="I6042" s="80"/>
    </row>
    <row r="6043" spans="1:9">
      <c r="A6043" s="78"/>
      <c r="B6043" s="79"/>
      <c r="C6043" s="79"/>
      <c r="D6043" s="79"/>
      <c r="E6043" s="79"/>
      <c r="F6043" s="79"/>
      <c r="G6043" s="79"/>
      <c r="H6043" s="79"/>
      <c r="I6043" s="80"/>
    </row>
    <row r="6044" spans="1:9">
      <c r="A6044" s="78"/>
      <c r="B6044" s="79"/>
      <c r="C6044" s="79"/>
      <c r="D6044" s="79"/>
      <c r="E6044" s="79"/>
      <c r="F6044" s="79"/>
      <c r="G6044" s="79"/>
      <c r="H6044" s="79"/>
      <c r="I6044" s="80"/>
    </row>
    <row r="6045" spans="1:9">
      <c r="A6045" s="78"/>
      <c r="B6045" s="79"/>
      <c r="C6045" s="79"/>
      <c r="D6045" s="79"/>
      <c r="E6045" s="79"/>
      <c r="F6045" s="79"/>
      <c r="G6045" s="79"/>
      <c r="H6045" s="79"/>
      <c r="I6045" s="80"/>
    </row>
    <row r="6046" spans="1:9">
      <c r="A6046" s="78"/>
      <c r="B6046" s="79"/>
      <c r="C6046" s="79"/>
      <c r="D6046" s="79"/>
      <c r="E6046" s="79"/>
      <c r="F6046" s="79"/>
      <c r="G6046" s="79"/>
      <c r="H6046" s="79"/>
      <c r="I6046" s="80"/>
    </row>
    <row r="6047" spans="1:9">
      <c r="A6047" s="78"/>
      <c r="B6047" s="79"/>
      <c r="C6047" s="79"/>
      <c r="D6047" s="79"/>
      <c r="E6047" s="79"/>
      <c r="F6047" s="79"/>
      <c r="G6047" s="79"/>
      <c r="H6047" s="79"/>
      <c r="I6047" s="80"/>
    </row>
    <row r="6048" spans="1:9">
      <c r="A6048" s="78"/>
      <c r="B6048" s="79"/>
      <c r="C6048" s="79"/>
      <c r="D6048" s="79"/>
      <c r="E6048" s="79"/>
      <c r="F6048" s="79"/>
      <c r="G6048" s="79"/>
      <c r="H6048" s="79"/>
      <c r="I6048" s="80"/>
    </row>
    <row r="6049" spans="1:9">
      <c r="A6049" s="78"/>
      <c r="B6049" s="79"/>
      <c r="C6049" s="79"/>
      <c r="D6049" s="79"/>
      <c r="E6049" s="79"/>
      <c r="F6049" s="79"/>
      <c r="G6049" s="79"/>
      <c r="H6049" s="79"/>
      <c r="I6049" s="80"/>
    </row>
    <row r="6050" spans="1:9">
      <c r="A6050" s="78"/>
      <c r="B6050" s="79"/>
      <c r="C6050" s="79"/>
      <c r="D6050" s="79"/>
      <c r="E6050" s="79"/>
      <c r="F6050" s="79"/>
      <c r="G6050" s="79"/>
      <c r="H6050" s="79"/>
      <c r="I6050" s="80"/>
    </row>
    <row r="6051" spans="1:9">
      <c r="A6051" s="78"/>
      <c r="B6051" s="79"/>
      <c r="C6051" s="79"/>
      <c r="D6051" s="79"/>
      <c r="E6051" s="79"/>
      <c r="F6051" s="79"/>
      <c r="G6051" s="79"/>
      <c r="H6051" s="79"/>
      <c r="I6051" s="80"/>
    </row>
    <row r="6052" spans="1:9">
      <c r="A6052" s="78"/>
      <c r="B6052" s="79"/>
      <c r="C6052" s="79"/>
      <c r="D6052" s="79"/>
      <c r="E6052" s="79"/>
      <c r="F6052" s="79"/>
      <c r="G6052" s="79"/>
      <c r="H6052" s="79"/>
      <c r="I6052" s="80"/>
    </row>
    <row r="6053" spans="1:9">
      <c r="A6053" s="78"/>
      <c r="B6053" s="79"/>
      <c r="C6053" s="79"/>
      <c r="D6053" s="79"/>
      <c r="E6053" s="79"/>
      <c r="F6053" s="79"/>
      <c r="G6053" s="79"/>
      <c r="H6053" s="79"/>
      <c r="I6053" s="80"/>
    </row>
    <row r="6054" spans="1:9">
      <c r="A6054" s="78"/>
      <c r="B6054" s="79"/>
      <c r="C6054" s="79"/>
      <c r="D6054" s="79"/>
      <c r="E6054" s="79"/>
      <c r="F6054" s="79"/>
      <c r="G6054" s="79"/>
      <c r="H6054" s="79"/>
      <c r="I6054" s="80"/>
    </row>
    <row r="6055" spans="1:9">
      <c r="A6055" s="78"/>
      <c r="B6055" s="79"/>
      <c r="C6055" s="79"/>
      <c r="D6055" s="79"/>
      <c r="E6055" s="79"/>
      <c r="F6055" s="79"/>
      <c r="G6055" s="79"/>
      <c r="H6055" s="79"/>
      <c r="I6055" s="80"/>
    </row>
    <row r="6056" spans="1:9">
      <c r="A6056" s="78"/>
      <c r="B6056" s="79"/>
      <c r="C6056" s="79"/>
      <c r="D6056" s="79"/>
      <c r="E6056" s="79"/>
      <c r="F6056" s="79"/>
      <c r="G6056" s="79"/>
      <c r="H6056" s="79"/>
      <c r="I6056" s="80"/>
    </row>
    <row r="6057" spans="1:9">
      <c r="A6057" s="78"/>
      <c r="B6057" s="79"/>
      <c r="C6057" s="79"/>
      <c r="D6057" s="79"/>
      <c r="E6057" s="79"/>
      <c r="F6057" s="79"/>
      <c r="G6057" s="79"/>
      <c r="H6057" s="79"/>
      <c r="I6057" s="80"/>
    </row>
    <row r="6058" spans="1:9">
      <c r="A6058" s="78"/>
      <c r="B6058" s="79"/>
      <c r="C6058" s="79"/>
      <c r="D6058" s="79"/>
      <c r="E6058" s="79"/>
      <c r="F6058" s="79"/>
      <c r="G6058" s="79"/>
      <c r="H6058" s="79"/>
      <c r="I6058" s="80"/>
    </row>
    <row r="6059" spans="1:9">
      <c r="A6059" s="78"/>
      <c r="B6059" s="79"/>
      <c r="C6059" s="79"/>
      <c r="D6059" s="79"/>
      <c r="E6059" s="79"/>
      <c r="F6059" s="79"/>
      <c r="G6059" s="79"/>
      <c r="H6059" s="79"/>
      <c r="I6059" s="80"/>
    </row>
    <row r="6060" spans="1:9">
      <c r="A6060" s="78"/>
      <c r="B6060" s="79"/>
      <c r="C6060" s="79"/>
      <c r="D6060" s="79"/>
      <c r="E6060" s="79"/>
      <c r="F6060" s="79"/>
      <c r="G6060" s="79"/>
      <c r="H6060" s="79"/>
      <c r="I6060" s="80"/>
    </row>
    <row r="6061" spans="1:9">
      <c r="A6061" s="78"/>
      <c r="B6061" s="79"/>
      <c r="C6061" s="79"/>
      <c r="D6061" s="79"/>
      <c r="E6061" s="79"/>
      <c r="F6061" s="79"/>
      <c r="G6061" s="79"/>
      <c r="H6061" s="79"/>
      <c r="I6061" s="80"/>
    </row>
    <row r="6062" spans="1:9">
      <c r="A6062" s="78"/>
      <c r="B6062" s="79"/>
      <c r="C6062" s="79"/>
      <c r="D6062" s="79"/>
      <c r="E6062" s="79"/>
      <c r="F6062" s="79"/>
      <c r="G6062" s="79"/>
      <c r="H6062" s="79"/>
      <c r="I6062" s="80"/>
    </row>
    <row r="6063" spans="1:9">
      <c r="A6063" s="78"/>
      <c r="B6063" s="79"/>
      <c r="C6063" s="79"/>
      <c r="D6063" s="79"/>
      <c r="E6063" s="79"/>
      <c r="F6063" s="79"/>
      <c r="G6063" s="79"/>
      <c r="H6063" s="79"/>
      <c r="I6063" s="80"/>
    </row>
    <row r="6064" spans="1:9">
      <c r="A6064" s="78"/>
      <c r="B6064" s="79"/>
      <c r="C6064" s="79"/>
      <c r="D6064" s="79"/>
      <c r="E6064" s="79"/>
      <c r="F6064" s="79"/>
      <c r="G6064" s="79"/>
      <c r="H6064" s="79"/>
      <c r="I6064" s="80"/>
    </row>
    <row r="6065" spans="1:9">
      <c r="A6065" s="78"/>
      <c r="B6065" s="79"/>
      <c r="C6065" s="79"/>
      <c r="D6065" s="79"/>
      <c r="E6065" s="79"/>
      <c r="F6065" s="79"/>
      <c r="G6065" s="79"/>
      <c r="H6065" s="79"/>
      <c r="I6065" s="80"/>
    </row>
    <row r="6066" spans="1:9">
      <c r="A6066" s="78"/>
      <c r="B6066" s="79"/>
      <c r="C6066" s="79"/>
      <c r="D6066" s="79"/>
      <c r="E6066" s="79"/>
      <c r="F6066" s="79"/>
      <c r="G6066" s="79"/>
      <c r="H6066" s="79"/>
      <c r="I6066" s="80"/>
    </row>
    <row r="6067" spans="1:9">
      <c r="A6067" s="78"/>
      <c r="B6067" s="79"/>
      <c r="C6067" s="79"/>
      <c r="D6067" s="79"/>
      <c r="E6067" s="79"/>
      <c r="F6067" s="79"/>
      <c r="G6067" s="79"/>
      <c r="H6067" s="79"/>
      <c r="I6067" s="80"/>
    </row>
    <row r="6068" spans="1:9">
      <c r="A6068" s="78"/>
      <c r="B6068" s="79"/>
      <c r="C6068" s="79"/>
      <c r="D6068" s="79"/>
      <c r="E6068" s="79"/>
      <c r="F6068" s="79"/>
      <c r="G6068" s="79"/>
      <c r="H6068" s="79"/>
      <c r="I6068" s="80"/>
    </row>
    <row r="6069" spans="1:9">
      <c r="A6069" s="78"/>
      <c r="B6069" s="79"/>
      <c r="C6069" s="79"/>
      <c r="D6069" s="79"/>
      <c r="E6069" s="79"/>
      <c r="F6069" s="79"/>
      <c r="G6069" s="79"/>
      <c r="H6069" s="79"/>
      <c r="I6069" s="80"/>
    </row>
    <row r="6070" spans="1:9">
      <c r="A6070" s="78"/>
      <c r="B6070" s="79"/>
      <c r="C6070" s="79"/>
      <c r="D6070" s="79"/>
      <c r="E6070" s="79"/>
      <c r="F6070" s="79"/>
      <c r="G6070" s="79"/>
      <c r="H6070" s="79"/>
      <c r="I6070" s="80"/>
    </row>
    <row r="6071" spans="1:9">
      <c r="A6071" s="78"/>
      <c r="B6071" s="79"/>
      <c r="C6071" s="79"/>
      <c r="D6071" s="79"/>
      <c r="E6071" s="79"/>
      <c r="F6071" s="79"/>
      <c r="G6071" s="79"/>
      <c r="H6071" s="79"/>
      <c r="I6071" s="80"/>
    </row>
    <row r="6072" spans="1:9">
      <c r="A6072" s="78"/>
      <c r="B6072" s="79"/>
      <c r="C6072" s="79"/>
      <c r="D6072" s="79"/>
      <c r="E6072" s="79"/>
      <c r="F6072" s="79"/>
      <c r="G6072" s="79"/>
      <c r="H6072" s="79"/>
      <c r="I6072" s="80"/>
    </row>
    <row r="6073" spans="1:9">
      <c r="A6073" s="78"/>
      <c r="B6073" s="79"/>
      <c r="C6073" s="79"/>
      <c r="D6073" s="79"/>
      <c r="E6073" s="79"/>
      <c r="F6073" s="79"/>
      <c r="G6073" s="79"/>
      <c r="H6073" s="79"/>
      <c r="I6073" s="80"/>
    </row>
    <row r="6074" spans="1:9">
      <c r="A6074" s="78"/>
      <c r="B6074" s="79"/>
      <c r="C6074" s="79"/>
      <c r="D6074" s="79"/>
      <c r="E6074" s="79"/>
      <c r="F6074" s="79"/>
      <c r="G6074" s="79"/>
      <c r="H6074" s="79"/>
      <c r="I6074" s="80"/>
    </row>
    <row r="6075" spans="1:9">
      <c r="A6075" s="78"/>
      <c r="B6075" s="79"/>
      <c r="C6075" s="79"/>
      <c r="D6075" s="79"/>
      <c r="E6075" s="79"/>
      <c r="F6075" s="79"/>
      <c r="G6075" s="79"/>
      <c r="H6075" s="79"/>
      <c r="I6075" s="80"/>
    </row>
    <row r="6076" spans="1:9">
      <c r="A6076" s="78"/>
      <c r="B6076" s="79"/>
      <c r="C6076" s="79"/>
      <c r="D6076" s="79"/>
      <c r="E6076" s="79"/>
      <c r="F6076" s="79"/>
      <c r="G6076" s="79"/>
      <c r="H6076" s="79"/>
      <c r="I6076" s="80"/>
    </row>
    <row r="6077" spans="1:9">
      <c r="A6077" s="78"/>
      <c r="B6077" s="79"/>
      <c r="C6077" s="79"/>
      <c r="D6077" s="79"/>
      <c r="E6077" s="79"/>
      <c r="F6077" s="79"/>
      <c r="G6077" s="79"/>
      <c r="H6077" s="79"/>
      <c r="I6077" s="80"/>
    </row>
    <row r="6078" spans="1:9">
      <c r="A6078" s="78"/>
      <c r="B6078" s="79"/>
      <c r="C6078" s="79"/>
      <c r="D6078" s="79"/>
      <c r="E6078" s="79"/>
      <c r="F6078" s="79"/>
      <c r="G6078" s="79"/>
      <c r="H6078" s="79"/>
      <c r="I6078" s="80"/>
    </row>
    <row r="6079" spans="1:9">
      <c r="A6079" s="78"/>
      <c r="B6079" s="79"/>
      <c r="C6079" s="79"/>
      <c r="D6079" s="79"/>
      <c r="E6079" s="79"/>
      <c r="F6079" s="79"/>
      <c r="G6079" s="79"/>
      <c r="H6079" s="79"/>
      <c r="I6079" s="80"/>
    </row>
    <row r="6080" spans="1:9">
      <c r="A6080" s="78"/>
      <c r="B6080" s="79"/>
      <c r="C6080" s="79"/>
      <c r="D6080" s="79"/>
      <c r="E6080" s="79"/>
      <c r="F6080" s="79"/>
      <c r="G6080" s="79"/>
      <c r="H6080" s="79"/>
      <c r="I6080" s="80"/>
    </row>
    <row r="6081" spans="1:9">
      <c r="A6081" s="78"/>
      <c r="B6081" s="79"/>
      <c r="C6081" s="79"/>
      <c r="D6081" s="79"/>
      <c r="E6081" s="79"/>
      <c r="F6081" s="79"/>
      <c r="G6081" s="79"/>
      <c r="H6081" s="79"/>
      <c r="I6081" s="80"/>
    </row>
    <row r="6082" spans="1:9">
      <c r="A6082" s="78"/>
      <c r="B6082" s="79"/>
      <c r="C6082" s="79"/>
      <c r="D6082" s="79"/>
      <c r="E6082" s="79"/>
      <c r="F6082" s="79"/>
      <c r="G6082" s="79"/>
      <c r="H6082" s="79"/>
      <c r="I6082" s="80"/>
    </row>
    <row r="6083" spans="1:9">
      <c r="A6083" s="78"/>
      <c r="B6083" s="79"/>
      <c r="C6083" s="79"/>
      <c r="D6083" s="79"/>
      <c r="E6083" s="79"/>
      <c r="F6083" s="79"/>
      <c r="G6083" s="79"/>
      <c r="H6083" s="79"/>
      <c r="I6083" s="80"/>
    </row>
    <row r="6084" spans="1:9">
      <c r="A6084" s="78"/>
      <c r="B6084" s="79"/>
      <c r="C6084" s="79"/>
      <c r="D6084" s="79"/>
      <c r="E6084" s="79"/>
      <c r="F6084" s="79"/>
      <c r="G6084" s="79"/>
      <c r="H6084" s="79"/>
      <c r="I6084" s="80"/>
    </row>
    <row r="6085" spans="1:9">
      <c r="A6085" s="78"/>
      <c r="B6085" s="79"/>
      <c r="C6085" s="79"/>
      <c r="D6085" s="79"/>
      <c r="E6085" s="79"/>
      <c r="F6085" s="79"/>
      <c r="G6085" s="79"/>
      <c r="H6085" s="79"/>
      <c r="I6085" s="80"/>
    </row>
    <row r="6086" spans="1:9">
      <c r="A6086" s="78"/>
      <c r="B6086" s="79"/>
      <c r="C6086" s="79"/>
      <c r="D6086" s="79"/>
      <c r="E6086" s="79"/>
      <c r="F6086" s="79"/>
      <c r="G6086" s="79"/>
      <c r="H6086" s="79"/>
      <c r="I6086" s="80"/>
    </row>
    <row r="6087" spans="1:9">
      <c r="A6087" s="78"/>
      <c r="B6087" s="79"/>
      <c r="C6087" s="79"/>
      <c r="D6087" s="79"/>
      <c r="E6087" s="79"/>
      <c r="F6087" s="79"/>
      <c r="G6087" s="79"/>
      <c r="H6087" s="79"/>
      <c r="I6087" s="80"/>
    </row>
    <row r="6088" spans="1:9">
      <c r="A6088" s="78"/>
      <c r="B6088" s="79"/>
      <c r="C6088" s="79"/>
      <c r="D6088" s="79"/>
      <c r="E6088" s="79"/>
      <c r="F6088" s="79"/>
      <c r="G6088" s="79"/>
      <c r="H6088" s="79"/>
      <c r="I6088" s="80"/>
    </row>
    <row r="6089" spans="1:9">
      <c r="A6089" s="78"/>
      <c r="B6089" s="79"/>
      <c r="C6089" s="79"/>
      <c r="D6089" s="79"/>
      <c r="E6089" s="79"/>
      <c r="F6089" s="79"/>
      <c r="G6089" s="79"/>
      <c r="H6089" s="79"/>
      <c r="I6089" s="80"/>
    </row>
    <row r="6090" spans="1:9">
      <c r="A6090" s="78"/>
      <c r="B6090" s="79"/>
      <c r="C6090" s="79"/>
      <c r="D6090" s="79"/>
      <c r="E6090" s="79"/>
      <c r="F6090" s="79"/>
      <c r="G6090" s="79"/>
      <c r="H6090" s="79"/>
      <c r="I6090" s="80"/>
    </row>
    <row r="6091" spans="1:9">
      <c r="A6091" s="78"/>
      <c r="B6091" s="79"/>
      <c r="C6091" s="79"/>
      <c r="D6091" s="79"/>
      <c r="E6091" s="79"/>
      <c r="F6091" s="79"/>
      <c r="G6091" s="79"/>
      <c r="H6091" s="79"/>
      <c r="I6091" s="80"/>
    </row>
    <row r="6092" spans="1:9">
      <c r="A6092" s="78"/>
      <c r="B6092" s="79"/>
      <c r="C6092" s="79"/>
      <c r="D6092" s="79"/>
      <c r="E6092" s="79"/>
      <c r="F6092" s="79"/>
      <c r="G6092" s="79"/>
      <c r="H6092" s="79"/>
      <c r="I6092" s="80"/>
    </row>
    <row r="6093" spans="1:9">
      <c r="A6093" s="78"/>
      <c r="B6093" s="79"/>
      <c r="C6093" s="79"/>
      <c r="D6093" s="79"/>
      <c r="E6093" s="79"/>
      <c r="F6093" s="79"/>
      <c r="G6093" s="79"/>
      <c r="H6093" s="79"/>
      <c r="I6093" s="80"/>
    </row>
    <row r="6094" spans="1:9">
      <c r="A6094" s="78"/>
      <c r="B6094" s="79"/>
      <c r="C6094" s="79"/>
      <c r="D6094" s="79"/>
      <c r="E6094" s="79"/>
      <c r="F6094" s="79"/>
      <c r="G6094" s="79"/>
      <c r="H6094" s="79"/>
      <c r="I6094" s="80"/>
    </row>
    <row r="6095" spans="1:9">
      <c r="A6095" s="78"/>
      <c r="B6095" s="79"/>
      <c r="C6095" s="79"/>
      <c r="D6095" s="79"/>
      <c r="E6095" s="79"/>
      <c r="F6095" s="79"/>
      <c r="G6095" s="79"/>
      <c r="H6095" s="79"/>
      <c r="I6095" s="80"/>
    </row>
    <row r="6096" spans="1:9">
      <c r="A6096" s="78"/>
      <c r="B6096" s="79"/>
      <c r="C6096" s="79"/>
      <c r="D6096" s="79"/>
      <c r="E6096" s="79"/>
      <c r="F6096" s="79"/>
      <c r="G6096" s="79"/>
      <c r="H6096" s="79"/>
      <c r="I6096" s="80"/>
    </row>
    <row r="6097" spans="1:9">
      <c r="A6097" s="78"/>
      <c r="B6097" s="79"/>
      <c r="C6097" s="79"/>
      <c r="D6097" s="79"/>
      <c r="E6097" s="79"/>
      <c r="F6097" s="79"/>
      <c r="G6097" s="79"/>
      <c r="H6097" s="79"/>
      <c r="I6097" s="80"/>
    </row>
    <row r="6098" spans="1:9">
      <c r="A6098" s="78"/>
      <c r="B6098" s="79"/>
      <c r="C6098" s="79"/>
      <c r="D6098" s="79"/>
      <c r="E6098" s="79"/>
      <c r="F6098" s="79"/>
      <c r="G6098" s="79"/>
      <c r="H6098" s="79"/>
      <c r="I6098" s="80"/>
    </row>
    <row r="6099" spans="1:9">
      <c r="A6099" s="78"/>
      <c r="B6099" s="79"/>
      <c r="C6099" s="79"/>
      <c r="D6099" s="79"/>
      <c r="E6099" s="79"/>
      <c r="F6099" s="79"/>
      <c r="G6099" s="79"/>
      <c r="H6099" s="79"/>
      <c r="I6099" s="80"/>
    </row>
    <row r="6100" spans="1:9">
      <c r="A6100" s="78"/>
      <c r="B6100" s="79"/>
      <c r="C6100" s="79"/>
      <c r="D6100" s="79"/>
      <c r="E6100" s="79"/>
      <c r="F6100" s="79"/>
      <c r="G6100" s="79"/>
      <c r="H6100" s="79"/>
      <c r="I6100" s="80"/>
    </row>
    <row r="6101" spans="1:9">
      <c r="A6101" s="78"/>
      <c r="B6101" s="79"/>
      <c r="C6101" s="79"/>
      <c r="D6101" s="79"/>
      <c r="E6101" s="79"/>
      <c r="F6101" s="79"/>
      <c r="G6101" s="79"/>
      <c r="H6101" s="79"/>
      <c r="I6101" s="80"/>
    </row>
    <row r="6102" spans="1:9">
      <c r="A6102" s="78"/>
      <c r="B6102" s="79"/>
      <c r="C6102" s="79"/>
      <c r="D6102" s="79"/>
      <c r="E6102" s="79"/>
      <c r="F6102" s="79"/>
      <c r="G6102" s="79"/>
      <c r="H6102" s="79"/>
      <c r="I6102" s="80"/>
    </row>
    <row r="6103" spans="1:9">
      <c r="A6103" s="78"/>
      <c r="B6103" s="79"/>
      <c r="C6103" s="79"/>
      <c r="D6103" s="79"/>
      <c r="E6103" s="79"/>
      <c r="F6103" s="79"/>
      <c r="G6103" s="79"/>
      <c r="H6103" s="79"/>
      <c r="I6103" s="80"/>
    </row>
    <row r="6104" spans="1:9">
      <c r="A6104" s="78"/>
      <c r="B6104" s="79"/>
      <c r="C6104" s="79"/>
      <c r="D6104" s="79"/>
      <c r="E6104" s="79"/>
      <c r="F6104" s="79"/>
      <c r="G6104" s="79"/>
      <c r="H6104" s="79"/>
      <c r="I6104" s="80"/>
    </row>
    <row r="6105" spans="1:9">
      <c r="A6105" s="78"/>
      <c r="B6105" s="79"/>
      <c r="C6105" s="79"/>
      <c r="D6105" s="79"/>
      <c r="E6105" s="79"/>
      <c r="F6105" s="79"/>
      <c r="G6105" s="79"/>
      <c r="H6105" s="79"/>
      <c r="I6105" s="80"/>
    </row>
    <row r="6106" spans="1:9">
      <c r="A6106" s="78"/>
      <c r="B6106" s="79"/>
      <c r="C6106" s="79"/>
      <c r="D6106" s="79"/>
      <c r="E6106" s="79"/>
      <c r="F6106" s="79"/>
      <c r="G6106" s="79"/>
      <c r="H6106" s="79"/>
      <c r="I6106" s="80"/>
    </row>
    <row r="6107" spans="1:9">
      <c r="A6107" s="78"/>
      <c r="B6107" s="79"/>
      <c r="C6107" s="79"/>
      <c r="D6107" s="79"/>
      <c r="E6107" s="79"/>
      <c r="F6107" s="79"/>
      <c r="G6107" s="79"/>
      <c r="H6107" s="79"/>
      <c r="I6107" s="80"/>
    </row>
    <row r="6108" spans="1:9">
      <c r="A6108" s="78"/>
      <c r="B6108" s="79"/>
      <c r="C6108" s="79"/>
      <c r="D6108" s="79"/>
      <c r="E6108" s="79"/>
      <c r="F6108" s="79"/>
      <c r="G6108" s="79"/>
      <c r="H6108" s="79"/>
      <c r="I6108" s="80"/>
    </row>
    <row r="6109" spans="1:9">
      <c r="A6109" s="78"/>
      <c r="B6109" s="79"/>
      <c r="C6109" s="79"/>
      <c r="D6109" s="79"/>
      <c r="E6109" s="79"/>
      <c r="F6109" s="79"/>
      <c r="G6109" s="79"/>
      <c r="H6109" s="79"/>
      <c r="I6109" s="80"/>
    </row>
    <row r="6110" spans="1:9">
      <c r="A6110" s="78"/>
      <c r="B6110" s="79"/>
      <c r="C6110" s="79"/>
      <c r="D6110" s="79"/>
      <c r="E6110" s="79"/>
      <c r="F6110" s="79"/>
      <c r="G6110" s="79"/>
      <c r="H6110" s="79"/>
      <c r="I6110" s="80"/>
    </row>
    <row r="6111" spans="1:9">
      <c r="A6111" s="78"/>
      <c r="B6111" s="79"/>
      <c r="C6111" s="79"/>
      <c r="D6111" s="79"/>
      <c r="E6111" s="79"/>
      <c r="F6111" s="79"/>
      <c r="G6111" s="79"/>
      <c r="H6111" s="79"/>
      <c r="I6111" s="80"/>
    </row>
    <row r="6112" spans="1:9">
      <c r="A6112" s="78"/>
      <c r="B6112" s="79"/>
      <c r="C6112" s="79"/>
      <c r="D6112" s="79"/>
      <c r="E6112" s="79"/>
      <c r="F6112" s="79"/>
      <c r="G6112" s="79"/>
      <c r="H6112" s="79"/>
      <c r="I6112" s="80"/>
    </row>
    <row r="6113" spans="1:9">
      <c r="A6113" s="78"/>
      <c r="B6113" s="79"/>
      <c r="C6113" s="79"/>
      <c r="D6113" s="79"/>
      <c r="E6113" s="79"/>
      <c r="F6113" s="79"/>
      <c r="G6113" s="79"/>
      <c r="H6113" s="79"/>
      <c r="I6113" s="80"/>
    </row>
    <row r="6114" spans="1:9">
      <c r="A6114" s="78"/>
      <c r="B6114" s="79"/>
      <c r="C6114" s="79"/>
      <c r="D6114" s="79"/>
      <c r="E6114" s="79"/>
      <c r="F6114" s="79"/>
      <c r="G6114" s="79"/>
      <c r="H6114" s="79"/>
      <c r="I6114" s="80"/>
    </row>
    <row r="6115" spans="1:9">
      <c r="A6115" s="78"/>
      <c r="B6115" s="79"/>
      <c r="C6115" s="79"/>
      <c r="D6115" s="79"/>
      <c r="E6115" s="79"/>
      <c r="F6115" s="79"/>
      <c r="G6115" s="79"/>
      <c r="H6115" s="79"/>
      <c r="I6115" s="80"/>
    </row>
    <row r="6116" spans="1:9">
      <c r="A6116" s="78"/>
      <c r="B6116" s="79"/>
      <c r="C6116" s="79"/>
      <c r="D6116" s="79"/>
      <c r="E6116" s="79"/>
      <c r="F6116" s="79"/>
      <c r="G6116" s="79"/>
      <c r="H6116" s="79"/>
      <c r="I6116" s="80"/>
    </row>
    <row r="6117" spans="1:9">
      <c r="A6117" s="78"/>
      <c r="B6117" s="79"/>
      <c r="C6117" s="79"/>
      <c r="D6117" s="79"/>
      <c r="E6117" s="79"/>
      <c r="F6117" s="79"/>
      <c r="G6117" s="79"/>
      <c r="H6117" s="79"/>
      <c r="I6117" s="80"/>
    </row>
    <row r="6118" spans="1:9">
      <c r="A6118" s="78"/>
      <c r="B6118" s="79"/>
      <c r="C6118" s="79"/>
      <c r="D6118" s="79"/>
      <c r="E6118" s="79"/>
      <c r="F6118" s="79"/>
      <c r="G6118" s="79"/>
      <c r="H6118" s="79"/>
      <c r="I6118" s="80"/>
    </row>
    <row r="6119" spans="1:9">
      <c r="A6119" s="78"/>
      <c r="B6119" s="79"/>
      <c r="C6119" s="79"/>
      <c r="D6119" s="79"/>
      <c r="E6119" s="79"/>
      <c r="F6119" s="79"/>
      <c r="G6119" s="79"/>
      <c r="H6119" s="79"/>
      <c r="I6119" s="80"/>
    </row>
    <row r="6120" spans="1:9">
      <c r="A6120" s="78"/>
      <c r="B6120" s="79"/>
      <c r="C6120" s="79"/>
      <c r="D6120" s="79"/>
      <c r="E6120" s="79"/>
      <c r="F6120" s="79"/>
      <c r="G6120" s="79"/>
      <c r="H6120" s="79"/>
      <c r="I6120" s="80"/>
    </row>
    <row r="6121" spans="1:9">
      <c r="A6121" s="78"/>
      <c r="B6121" s="79"/>
      <c r="C6121" s="79"/>
      <c r="D6121" s="79"/>
      <c r="E6121" s="79"/>
      <c r="F6121" s="79"/>
      <c r="G6121" s="79"/>
      <c r="H6121" s="79"/>
      <c r="I6121" s="80"/>
    </row>
    <row r="6122" spans="1:9">
      <c r="A6122" s="78"/>
      <c r="B6122" s="79"/>
      <c r="C6122" s="79"/>
      <c r="D6122" s="79"/>
      <c r="E6122" s="79"/>
      <c r="F6122" s="79"/>
      <c r="G6122" s="79"/>
      <c r="H6122" s="79"/>
      <c r="I6122" s="80"/>
    </row>
    <row r="6123" spans="1:9">
      <c r="A6123" s="78"/>
      <c r="B6123" s="79"/>
      <c r="C6123" s="79"/>
      <c r="D6123" s="79"/>
      <c r="E6123" s="79"/>
      <c r="F6123" s="79"/>
      <c r="G6123" s="79"/>
      <c r="H6123" s="79"/>
      <c r="I6123" s="80"/>
    </row>
    <row r="6124" spans="1:9">
      <c r="A6124" s="78"/>
      <c r="B6124" s="79"/>
      <c r="C6124" s="79"/>
      <c r="D6124" s="79"/>
      <c r="E6124" s="79"/>
      <c r="F6124" s="79"/>
      <c r="G6124" s="79"/>
      <c r="H6124" s="79"/>
      <c r="I6124" s="80"/>
    </row>
    <row r="6125" spans="1:9">
      <c r="A6125" s="78"/>
      <c r="B6125" s="79"/>
      <c r="C6125" s="79"/>
      <c r="D6125" s="79"/>
      <c r="E6125" s="79"/>
      <c r="F6125" s="79"/>
      <c r="G6125" s="79"/>
      <c r="H6125" s="79"/>
      <c r="I6125" s="80"/>
    </row>
    <row r="6126" spans="1:9">
      <c r="A6126" s="78"/>
      <c r="B6126" s="79"/>
      <c r="C6126" s="79"/>
      <c r="D6126" s="79"/>
      <c r="E6126" s="79"/>
      <c r="F6126" s="79"/>
      <c r="G6126" s="79"/>
      <c r="H6126" s="79"/>
      <c r="I6126" s="80"/>
    </row>
    <row r="6127" spans="1:9">
      <c r="A6127" s="78"/>
      <c r="B6127" s="79"/>
      <c r="C6127" s="79"/>
      <c r="D6127" s="79"/>
      <c r="E6127" s="79"/>
      <c r="F6127" s="79"/>
      <c r="G6127" s="79"/>
      <c r="H6127" s="79"/>
      <c r="I6127" s="80"/>
    </row>
    <row r="6128" spans="1:9">
      <c r="A6128" s="78"/>
      <c r="B6128" s="79"/>
      <c r="C6128" s="79"/>
      <c r="D6128" s="79"/>
      <c r="E6128" s="79"/>
      <c r="F6128" s="79"/>
      <c r="G6128" s="79"/>
      <c r="H6128" s="79"/>
      <c r="I6128" s="80"/>
    </row>
    <row r="6129" spans="1:9">
      <c r="A6129" s="78"/>
      <c r="B6129" s="79"/>
      <c r="C6129" s="79"/>
      <c r="D6129" s="79"/>
      <c r="E6129" s="79"/>
      <c r="F6129" s="79"/>
      <c r="G6129" s="79"/>
      <c r="H6129" s="79"/>
      <c r="I6129" s="80"/>
    </row>
    <row r="6130" spans="1:9">
      <c r="A6130" s="78"/>
      <c r="B6130" s="79"/>
      <c r="C6130" s="79"/>
      <c r="D6130" s="79"/>
      <c r="E6130" s="79"/>
      <c r="F6130" s="79"/>
      <c r="G6130" s="79"/>
      <c r="H6130" s="79"/>
      <c r="I6130" s="80"/>
    </row>
    <row r="6131" spans="1:9">
      <c r="A6131" s="78"/>
      <c r="B6131" s="79"/>
      <c r="C6131" s="79"/>
      <c r="D6131" s="79"/>
      <c r="E6131" s="79"/>
      <c r="F6131" s="79"/>
      <c r="G6131" s="79"/>
      <c r="H6131" s="79"/>
      <c r="I6131" s="80"/>
    </row>
    <row r="6132" spans="1:9">
      <c r="A6132" s="78"/>
      <c r="B6132" s="79"/>
      <c r="C6132" s="79"/>
      <c r="D6132" s="79"/>
      <c r="E6132" s="79"/>
      <c r="F6132" s="79"/>
      <c r="G6132" s="79"/>
      <c r="H6132" s="79"/>
      <c r="I6132" s="80"/>
    </row>
    <row r="6133" spans="1:9">
      <c r="A6133" s="78"/>
      <c r="B6133" s="79"/>
      <c r="C6133" s="79"/>
      <c r="D6133" s="79"/>
      <c r="E6133" s="79"/>
      <c r="F6133" s="79"/>
      <c r="G6133" s="79"/>
      <c r="H6133" s="79"/>
      <c r="I6133" s="80"/>
    </row>
    <row r="6134" spans="1:9">
      <c r="A6134" s="78"/>
      <c r="B6134" s="79"/>
      <c r="C6134" s="79"/>
      <c r="D6134" s="79"/>
      <c r="E6134" s="79"/>
      <c r="F6134" s="79"/>
      <c r="G6134" s="79"/>
      <c r="H6134" s="79"/>
      <c r="I6134" s="80"/>
    </row>
    <row r="6135" spans="1:9">
      <c r="A6135" s="78"/>
      <c r="B6135" s="79"/>
      <c r="C6135" s="79"/>
      <c r="D6135" s="79"/>
      <c r="E6135" s="79"/>
      <c r="F6135" s="79"/>
      <c r="G6135" s="79"/>
      <c r="H6135" s="79"/>
      <c r="I6135" s="80"/>
    </row>
    <row r="6136" spans="1:9">
      <c r="A6136" s="78"/>
      <c r="B6136" s="79"/>
      <c r="C6136" s="79"/>
      <c r="D6136" s="79"/>
      <c r="E6136" s="79"/>
      <c r="F6136" s="79"/>
      <c r="G6136" s="79"/>
      <c r="H6136" s="79"/>
      <c r="I6136" s="80"/>
    </row>
    <row r="6137" spans="1:9">
      <c r="A6137" s="78"/>
      <c r="B6137" s="79"/>
      <c r="C6137" s="79"/>
      <c r="D6137" s="79"/>
      <c r="E6137" s="79"/>
      <c r="F6137" s="79"/>
      <c r="G6137" s="79"/>
      <c r="H6137" s="79"/>
      <c r="I6137" s="80"/>
    </row>
    <row r="6138" spans="1:9">
      <c r="A6138" s="78"/>
      <c r="B6138" s="79"/>
      <c r="C6138" s="79"/>
      <c r="D6138" s="79"/>
      <c r="E6138" s="79"/>
      <c r="F6138" s="79"/>
      <c r="G6138" s="79"/>
      <c r="H6138" s="79"/>
      <c r="I6138" s="80"/>
    </row>
    <row r="6139" spans="1:9">
      <c r="A6139" s="78"/>
      <c r="B6139" s="79"/>
      <c r="C6139" s="79"/>
      <c r="D6139" s="79"/>
      <c r="E6139" s="79"/>
      <c r="F6139" s="79"/>
      <c r="G6139" s="79"/>
      <c r="H6139" s="79"/>
      <c r="I6139" s="80"/>
    </row>
    <row r="6140" spans="1:9">
      <c r="A6140" s="78"/>
      <c r="B6140" s="79"/>
      <c r="C6140" s="79"/>
      <c r="D6140" s="79"/>
      <c r="E6140" s="79"/>
      <c r="F6140" s="79"/>
      <c r="G6140" s="79"/>
      <c r="H6140" s="79"/>
      <c r="I6140" s="80"/>
    </row>
    <row r="6141" spans="1:9">
      <c r="A6141" s="78"/>
      <c r="B6141" s="79"/>
      <c r="C6141" s="79"/>
      <c r="D6141" s="79"/>
      <c r="E6141" s="79"/>
      <c r="F6141" s="79"/>
      <c r="G6141" s="79"/>
      <c r="H6141" s="79"/>
      <c r="I6141" s="80"/>
    </row>
    <row r="6142" spans="1:9">
      <c r="A6142" s="78"/>
      <c r="B6142" s="79"/>
      <c r="C6142" s="79"/>
      <c r="D6142" s="79"/>
      <c r="E6142" s="79"/>
      <c r="F6142" s="79"/>
      <c r="G6142" s="79"/>
      <c r="H6142" s="79"/>
      <c r="I6142" s="80"/>
    </row>
    <row r="6143" spans="1:9">
      <c r="A6143" s="78"/>
      <c r="B6143" s="79"/>
      <c r="C6143" s="79"/>
      <c r="D6143" s="79"/>
      <c r="E6143" s="79"/>
      <c r="F6143" s="79"/>
      <c r="G6143" s="79"/>
      <c r="H6143" s="79"/>
      <c r="I6143" s="80"/>
    </row>
    <row r="6144" spans="1:9">
      <c r="A6144" s="78"/>
      <c r="B6144" s="79"/>
      <c r="C6144" s="79"/>
      <c r="D6144" s="79"/>
      <c r="E6144" s="79"/>
      <c r="F6144" s="79"/>
      <c r="G6144" s="79"/>
      <c r="H6144" s="79"/>
      <c r="I6144" s="80"/>
    </row>
    <row r="6145" spans="1:9">
      <c r="A6145" s="78"/>
      <c r="B6145" s="79"/>
      <c r="C6145" s="79"/>
      <c r="D6145" s="79"/>
      <c r="E6145" s="79"/>
      <c r="F6145" s="79"/>
      <c r="G6145" s="79"/>
      <c r="H6145" s="79"/>
      <c r="I6145" s="80"/>
    </row>
    <row r="6146" spans="1:9">
      <c r="A6146" s="78"/>
      <c r="B6146" s="79"/>
      <c r="C6146" s="79"/>
      <c r="D6146" s="79"/>
      <c r="E6146" s="79"/>
      <c r="F6146" s="79"/>
      <c r="G6146" s="79"/>
      <c r="H6146" s="79"/>
      <c r="I6146" s="80"/>
    </row>
    <row r="6147" spans="1:9">
      <c r="A6147" s="78"/>
      <c r="B6147" s="79"/>
      <c r="C6147" s="79"/>
      <c r="D6147" s="79"/>
      <c r="E6147" s="79"/>
      <c r="F6147" s="79"/>
      <c r="G6147" s="79"/>
      <c r="H6147" s="79"/>
      <c r="I6147" s="80"/>
    </row>
    <row r="6148" spans="1:9">
      <c r="A6148" s="78"/>
      <c r="B6148" s="79"/>
      <c r="C6148" s="79"/>
      <c r="D6148" s="79"/>
      <c r="E6148" s="79"/>
      <c r="F6148" s="79"/>
      <c r="G6148" s="79"/>
      <c r="H6148" s="79"/>
      <c r="I6148" s="80"/>
    </row>
    <row r="6149" spans="1:9">
      <c r="A6149" s="78"/>
      <c r="B6149" s="79"/>
      <c r="C6149" s="79"/>
      <c r="D6149" s="79"/>
      <c r="E6149" s="79"/>
      <c r="F6149" s="79"/>
      <c r="G6149" s="79"/>
      <c r="H6149" s="79"/>
      <c r="I6149" s="80"/>
    </row>
    <row r="6150" spans="1:9">
      <c r="A6150" s="78"/>
      <c r="B6150" s="79"/>
      <c r="C6150" s="79"/>
      <c r="D6150" s="79"/>
      <c r="E6150" s="79"/>
      <c r="F6150" s="79"/>
      <c r="G6150" s="79"/>
      <c r="H6150" s="79"/>
      <c r="I6150" s="80"/>
    </row>
    <row r="6151" spans="1:9">
      <c r="A6151" s="78"/>
      <c r="B6151" s="79"/>
      <c r="C6151" s="79"/>
      <c r="D6151" s="79"/>
      <c r="E6151" s="79"/>
      <c r="F6151" s="79"/>
      <c r="G6151" s="79"/>
      <c r="H6151" s="79"/>
      <c r="I6151" s="80"/>
    </row>
    <row r="6152" spans="1:9">
      <c r="A6152" s="78"/>
      <c r="B6152" s="79"/>
      <c r="C6152" s="79"/>
      <c r="D6152" s="79"/>
      <c r="E6152" s="79"/>
      <c r="F6152" s="79"/>
      <c r="G6152" s="79"/>
      <c r="H6152" s="79"/>
      <c r="I6152" s="80"/>
    </row>
    <row r="6153" spans="1:9">
      <c r="A6153" s="78"/>
      <c r="B6153" s="79"/>
      <c r="C6153" s="79"/>
      <c r="D6153" s="79"/>
      <c r="E6153" s="79"/>
      <c r="F6153" s="79"/>
      <c r="G6153" s="79"/>
      <c r="H6153" s="79"/>
      <c r="I6153" s="80"/>
    </row>
    <row r="6154" spans="1:9">
      <c r="A6154" s="78"/>
      <c r="B6154" s="79"/>
      <c r="C6154" s="79"/>
      <c r="D6154" s="79"/>
      <c r="E6154" s="79"/>
      <c r="F6154" s="79"/>
      <c r="G6154" s="79"/>
      <c r="H6154" s="79"/>
      <c r="I6154" s="80"/>
    </row>
    <row r="6155" spans="1:9">
      <c r="A6155" s="78"/>
      <c r="B6155" s="79"/>
      <c r="C6155" s="79"/>
      <c r="D6155" s="79"/>
      <c r="E6155" s="79"/>
      <c r="F6155" s="79"/>
      <c r="G6155" s="79"/>
      <c r="H6155" s="79"/>
      <c r="I6155" s="80"/>
    </row>
    <row r="6156" spans="1:9">
      <c r="A6156" s="78"/>
      <c r="B6156" s="79"/>
      <c r="C6156" s="79"/>
      <c r="D6156" s="79"/>
      <c r="E6156" s="79"/>
      <c r="F6156" s="79"/>
      <c r="G6156" s="79"/>
      <c r="H6156" s="79"/>
      <c r="I6156" s="80"/>
    </row>
    <row r="6157" spans="1:9">
      <c r="A6157" s="78"/>
      <c r="B6157" s="79"/>
      <c r="C6157" s="79"/>
      <c r="D6157" s="79"/>
      <c r="E6157" s="79"/>
      <c r="F6157" s="79"/>
      <c r="G6157" s="79"/>
      <c r="H6157" s="79"/>
      <c r="I6157" s="80"/>
    </row>
    <row r="6158" spans="1:9">
      <c r="A6158" s="78"/>
      <c r="B6158" s="79"/>
      <c r="C6158" s="79"/>
      <c r="D6158" s="79"/>
      <c r="E6158" s="79"/>
      <c r="F6158" s="79"/>
      <c r="G6158" s="79"/>
      <c r="H6158" s="79"/>
      <c r="I6158" s="80"/>
    </row>
    <row r="6159" spans="1:9">
      <c r="A6159" s="78"/>
      <c r="B6159" s="79"/>
      <c r="C6159" s="79"/>
      <c r="D6159" s="79"/>
      <c r="E6159" s="79"/>
      <c r="F6159" s="79"/>
      <c r="G6159" s="79"/>
      <c r="H6159" s="79"/>
      <c r="I6159" s="80"/>
    </row>
    <row r="6160" spans="1:9">
      <c r="A6160" s="78"/>
      <c r="B6160" s="79"/>
      <c r="C6160" s="79"/>
      <c r="D6160" s="79"/>
      <c r="E6160" s="79"/>
      <c r="F6160" s="79"/>
      <c r="G6160" s="79"/>
      <c r="H6160" s="79"/>
      <c r="I6160" s="80"/>
    </row>
    <row r="6161" spans="1:9">
      <c r="A6161" s="78"/>
      <c r="B6161" s="79"/>
      <c r="C6161" s="79"/>
      <c r="D6161" s="79"/>
      <c r="E6161" s="79"/>
      <c r="F6161" s="79"/>
      <c r="G6161" s="79"/>
      <c r="H6161" s="79"/>
      <c r="I6161" s="80"/>
    </row>
    <row r="6162" spans="1:9">
      <c r="A6162" s="78"/>
      <c r="B6162" s="79"/>
      <c r="C6162" s="79"/>
      <c r="D6162" s="79"/>
      <c r="E6162" s="79"/>
      <c r="F6162" s="79"/>
      <c r="G6162" s="79"/>
      <c r="H6162" s="79"/>
      <c r="I6162" s="80"/>
    </row>
    <row r="6163" spans="1:9">
      <c r="A6163" s="78"/>
      <c r="B6163" s="79"/>
      <c r="C6163" s="79"/>
      <c r="D6163" s="79"/>
      <c r="E6163" s="79"/>
      <c r="F6163" s="79"/>
      <c r="G6163" s="79"/>
      <c r="H6163" s="79"/>
      <c r="I6163" s="80"/>
    </row>
    <row r="6164" spans="1:9">
      <c r="A6164" s="78"/>
      <c r="B6164" s="79"/>
      <c r="C6164" s="79"/>
      <c r="D6164" s="79"/>
      <c r="E6164" s="79"/>
      <c r="F6164" s="79"/>
      <c r="G6164" s="79"/>
      <c r="H6164" s="79"/>
      <c r="I6164" s="80"/>
    </row>
    <row r="6165" spans="1:9">
      <c r="A6165" s="78"/>
      <c r="B6165" s="79"/>
      <c r="C6165" s="79"/>
      <c r="D6165" s="79"/>
      <c r="E6165" s="79"/>
      <c r="F6165" s="79"/>
      <c r="G6165" s="79"/>
      <c r="H6165" s="79"/>
      <c r="I6165" s="80"/>
    </row>
    <row r="6166" spans="1:9">
      <c r="A6166" s="78"/>
      <c r="B6166" s="79"/>
      <c r="C6166" s="79"/>
      <c r="D6166" s="79"/>
      <c r="E6166" s="79"/>
      <c r="F6166" s="79"/>
      <c r="G6166" s="79"/>
      <c r="H6166" s="79"/>
      <c r="I6166" s="80"/>
    </row>
    <row r="6167" spans="1:9">
      <c r="A6167" s="78"/>
      <c r="B6167" s="79"/>
      <c r="C6167" s="79"/>
      <c r="D6167" s="79"/>
      <c r="E6167" s="79"/>
      <c r="F6167" s="79"/>
      <c r="G6167" s="79"/>
      <c r="H6167" s="79"/>
      <c r="I6167" s="80"/>
    </row>
    <row r="6168" spans="1:9">
      <c r="A6168" s="78"/>
      <c r="B6168" s="79"/>
      <c r="C6168" s="79"/>
      <c r="D6168" s="79"/>
      <c r="E6168" s="79"/>
      <c r="F6168" s="79"/>
      <c r="G6168" s="79"/>
      <c r="H6168" s="79"/>
      <c r="I6168" s="80"/>
    </row>
    <row r="6169" spans="1:9">
      <c r="A6169" s="78"/>
      <c r="B6169" s="79"/>
      <c r="C6169" s="79"/>
      <c r="D6169" s="79"/>
      <c r="E6169" s="79"/>
      <c r="F6169" s="79"/>
      <c r="G6169" s="79"/>
      <c r="H6169" s="79"/>
      <c r="I6169" s="80"/>
    </row>
    <row r="6170" spans="1:9">
      <c r="A6170" s="78"/>
      <c r="B6170" s="79"/>
      <c r="C6170" s="79"/>
      <c r="D6170" s="79"/>
      <c r="E6170" s="79"/>
      <c r="F6170" s="79"/>
      <c r="G6170" s="79"/>
      <c r="H6170" s="79"/>
      <c r="I6170" s="80"/>
    </row>
    <row r="6171" spans="1:9">
      <c r="A6171" s="78"/>
      <c r="B6171" s="79"/>
      <c r="C6171" s="79"/>
      <c r="D6171" s="79"/>
      <c r="E6171" s="79"/>
      <c r="F6171" s="79"/>
      <c r="G6171" s="79"/>
      <c r="H6171" s="79"/>
      <c r="I6171" s="80"/>
    </row>
    <row r="6172" spans="1:9">
      <c r="A6172" s="78"/>
      <c r="B6172" s="79"/>
      <c r="C6172" s="79"/>
      <c r="D6172" s="79"/>
      <c r="E6172" s="79"/>
      <c r="F6172" s="79"/>
      <c r="G6172" s="79"/>
      <c r="H6172" s="79"/>
      <c r="I6172" s="80"/>
    </row>
    <row r="6173" spans="1:9">
      <c r="A6173" s="78"/>
      <c r="B6173" s="79"/>
      <c r="C6173" s="79"/>
      <c r="D6173" s="79"/>
      <c r="E6173" s="79"/>
      <c r="F6173" s="79"/>
      <c r="G6173" s="79"/>
      <c r="H6173" s="79"/>
      <c r="I6173" s="80"/>
    </row>
    <row r="6174" spans="1:9">
      <c r="A6174" s="78"/>
      <c r="B6174" s="79"/>
      <c r="C6174" s="79"/>
      <c r="D6174" s="79"/>
      <c r="E6174" s="79"/>
      <c r="F6174" s="79"/>
      <c r="G6174" s="79"/>
      <c r="H6174" s="79"/>
      <c r="I6174" s="80"/>
    </row>
    <row r="6175" spans="1:9">
      <c r="A6175" s="78"/>
      <c r="B6175" s="79"/>
      <c r="C6175" s="79"/>
      <c r="D6175" s="79"/>
      <c r="E6175" s="79"/>
      <c r="F6175" s="79"/>
      <c r="G6175" s="79"/>
      <c r="H6175" s="79"/>
      <c r="I6175" s="80"/>
    </row>
    <row r="6176" spans="1:9">
      <c r="A6176" s="78"/>
      <c r="B6176" s="79"/>
      <c r="C6176" s="79"/>
      <c r="D6176" s="79"/>
      <c r="E6176" s="79"/>
      <c r="F6176" s="79"/>
      <c r="G6176" s="79"/>
      <c r="H6176" s="79"/>
      <c r="I6176" s="80"/>
    </row>
    <row r="6177" spans="1:9">
      <c r="A6177" s="78"/>
      <c r="B6177" s="79"/>
      <c r="C6177" s="79"/>
      <c r="D6177" s="79"/>
      <c r="E6177" s="79"/>
      <c r="F6177" s="79"/>
      <c r="G6177" s="79"/>
      <c r="H6177" s="79"/>
      <c r="I6177" s="80"/>
    </row>
    <row r="6178" spans="1:9">
      <c r="A6178" s="78"/>
      <c r="B6178" s="79"/>
      <c r="C6178" s="79"/>
      <c r="D6178" s="79"/>
      <c r="E6178" s="79"/>
      <c r="F6178" s="79"/>
      <c r="G6178" s="79"/>
      <c r="H6178" s="79"/>
      <c r="I6178" s="80"/>
    </row>
    <row r="6179" spans="1:9">
      <c r="A6179" s="78"/>
      <c r="B6179" s="79"/>
      <c r="C6179" s="79"/>
      <c r="D6179" s="79"/>
      <c r="E6179" s="79"/>
      <c r="F6179" s="79"/>
      <c r="G6179" s="79"/>
      <c r="H6179" s="79"/>
      <c r="I6179" s="80"/>
    </row>
    <row r="6180" spans="1:9">
      <c r="A6180" s="78"/>
      <c r="B6180" s="79"/>
      <c r="C6180" s="79"/>
      <c r="D6180" s="79"/>
      <c r="E6180" s="79"/>
      <c r="F6180" s="79"/>
      <c r="G6180" s="79"/>
      <c r="H6180" s="79"/>
      <c r="I6180" s="80"/>
    </row>
    <row r="6181" spans="1:9">
      <c r="A6181" s="78"/>
      <c r="B6181" s="79"/>
      <c r="C6181" s="79"/>
      <c r="D6181" s="79"/>
      <c r="E6181" s="79"/>
      <c r="F6181" s="79"/>
      <c r="G6181" s="79"/>
      <c r="H6181" s="79"/>
      <c r="I6181" s="80"/>
    </row>
    <row r="6182" spans="1:9">
      <c r="A6182" s="78"/>
      <c r="B6182" s="79"/>
      <c r="C6182" s="79"/>
      <c r="D6182" s="79"/>
      <c r="E6182" s="79"/>
      <c r="F6182" s="79"/>
      <c r="G6182" s="79"/>
      <c r="H6182" s="79"/>
      <c r="I6182" s="80"/>
    </row>
    <row r="6183" spans="1:9">
      <c r="A6183" s="78"/>
      <c r="B6183" s="79"/>
      <c r="C6183" s="79"/>
      <c r="D6183" s="79"/>
      <c r="E6183" s="79"/>
      <c r="F6183" s="79"/>
      <c r="G6183" s="79"/>
      <c r="H6183" s="79"/>
      <c r="I6183" s="80"/>
    </row>
    <row r="6184" spans="1:9">
      <c r="A6184" s="78"/>
      <c r="B6184" s="79"/>
      <c r="C6184" s="79"/>
      <c r="D6184" s="79"/>
      <c r="E6184" s="79"/>
      <c r="F6184" s="79"/>
      <c r="G6184" s="79"/>
      <c r="H6184" s="79"/>
      <c r="I6184" s="80"/>
    </row>
    <row r="6185" spans="1:9">
      <c r="A6185" s="78"/>
      <c r="B6185" s="79"/>
      <c r="C6185" s="79"/>
      <c r="D6185" s="79"/>
      <c r="E6185" s="79"/>
      <c r="F6185" s="79"/>
      <c r="G6185" s="79"/>
      <c r="H6185" s="79"/>
      <c r="I6185" s="80"/>
    </row>
    <row r="6186" spans="1:9">
      <c r="A6186" s="78"/>
      <c r="B6186" s="79"/>
      <c r="C6186" s="79"/>
      <c r="D6186" s="79"/>
      <c r="E6186" s="79"/>
      <c r="F6186" s="79"/>
      <c r="G6186" s="79"/>
      <c r="H6186" s="79"/>
      <c r="I6186" s="80"/>
    </row>
    <row r="6187" spans="1:9">
      <c r="A6187" s="78"/>
      <c r="B6187" s="79"/>
      <c r="C6187" s="79"/>
      <c r="D6187" s="79"/>
      <c r="E6187" s="79"/>
      <c r="F6187" s="79"/>
      <c r="G6187" s="79"/>
      <c r="H6187" s="79"/>
      <c r="I6187" s="80"/>
    </row>
    <row r="6188" spans="1:9">
      <c r="A6188" s="78"/>
      <c r="B6188" s="79"/>
      <c r="C6188" s="79"/>
      <c r="D6188" s="79"/>
      <c r="E6188" s="79"/>
      <c r="F6188" s="79"/>
      <c r="G6188" s="79"/>
      <c r="H6188" s="79"/>
      <c r="I6188" s="80"/>
    </row>
    <row r="6189" spans="1:9">
      <c r="A6189" s="78"/>
      <c r="B6189" s="79"/>
      <c r="C6189" s="79"/>
      <c r="D6189" s="79"/>
      <c r="E6189" s="79"/>
      <c r="F6189" s="79"/>
      <c r="G6189" s="79"/>
      <c r="H6189" s="79"/>
      <c r="I6189" s="80"/>
    </row>
    <row r="6190" spans="1:9">
      <c r="A6190" s="78"/>
      <c r="B6190" s="79"/>
      <c r="C6190" s="79"/>
      <c r="D6190" s="79"/>
      <c r="E6190" s="79"/>
      <c r="F6190" s="79"/>
      <c r="G6190" s="79"/>
      <c r="H6190" s="79"/>
      <c r="I6190" s="80"/>
    </row>
    <row r="6191" spans="1:9">
      <c r="A6191" s="78"/>
      <c r="B6191" s="79"/>
      <c r="C6191" s="79"/>
      <c r="D6191" s="79"/>
      <c r="E6191" s="79"/>
      <c r="F6191" s="79"/>
      <c r="G6191" s="79"/>
      <c r="H6191" s="79"/>
      <c r="I6191" s="80"/>
    </row>
    <row r="6192" spans="1:9">
      <c r="A6192" s="78"/>
      <c r="B6192" s="79"/>
      <c r="C6192" s="79"/>
      <c r="D6192" s="79"/>
      <c r="E6192" s="79"/>
      <c r="F6192" s="79"/>
      <c r="G6192" s="79"/>
      <c r="H6192" s="79"/>
      <c r="I6192" s="80"/>
    </row>
    <row r="6193" spans="1:9">
      <c r="A6193" s="78"/>
      <c r="B6193" s="79"/>
      <c r="C6193" s="79"/>
      <c r="D6193" s="79"/>
      <c r="E6193" s="79"/>
      <c r="F6193" s="79"/>
      <c r="G6193" s="79"/>
      <c r="H6193" s="79"/>
      <c r="I6193" s="80"/>
    </row>
    <row r="6194" spans="1:9">
      <c r="A6194" s="78"/>
      <c r="B6194" s="79"/>
      <c r="C6194" s="79"/>
      <c r="D6194" s="79"/>
      <c r="E6194" s="79"/>
      <c r="F6194" s="79"/>
      <c r="G6194" s="79"/>
      <c r="H6194" s="79"/>
      <c r="I6194" s="80"/>
    </row>
    <row r="6195" spans="1:9">
      <c r="A6195" s="78"/>
      <c r="B6195" s="79"/>
      <c r="C6195" s="79"/>
      <c r="D6195" s="79"/>
      <c r="E6195" s="79"/>
      <c r="F6195" s="79"/>
      <c r="G6195" s="79"/>
      <c r="H6195" s="79"/>
      <c r="I6195" s="80"/>
    </row>
    <row r="6196" spans="1:9">
      <c r="A6196" s="78"/>
      <c r="B6196" s="79"/>
      <c r="C6196" s="79"/>
      <c r="D6196" s="79"/>
      <c r="E6196" s="79"/>
      <c r="F6196" s="79"/>
      <c r="G6196" s="79"/>
      <c r="H6196" s="79"/>
      <c r="I6196" s="80"/>
    </row>
    <row r="6197" spans="1:9">
      <c r="A6197" s="78"/>
      <c r="B6197" s="79"/>
      <c r="C6197" s="79"/>
      <c r="D6197" s="79"/>
      <c r="E6197" s="79"/>
      <c r="F6197" s="79"/>
      <c r="G6197" s="79"/>
      <c r="H6197" s="79"/>
      <c r="I6197" s="80"/>
    </row>
    <row r="6198" spans="1:9">
      <c r="A6198" s="78"/>
      <c r="B6198" s="79"/>
      <c r="C6198" s="79"/>
      <c r="D6198" s="79"/>
      <c r="E6198" s="79"/>
      <c r="F6198" s="79"/>
      <c r="G6198" s="79"/>
      <c r="H6198" s="79"/>
      <c r="I6198" s="80"/>
    </row>
    <row r="6199" spans="1:9">
      <c r="A6199" s="78"/>
      <c r="B6199" s="79"/>
      <c r="C6199" s="79"/>
      <c r="D6199" s="79"/>
      <c r="E6199" s="79"/>
      <c r="F6199" s="79"/>
      <c r="G6199" s="79"/>
      <c r="H6199" s="79"/>
      <c r="I6199" s="80"/>
    </row>
    <row r="6200" spans="1:9">
      <c r="A6200" s="78"/>
      <c r="B6200" s="79"/>
      <c r="C6200" s="79"/>
      <c r="D6200" s="79"/>
      <c r="E6200" s="79"/>
      <c r="F6200" s="79"/>
      <c r="G6200" s="79"/>
      <c r="H6200" s="79"/>
      <c r="I6200" s="80"/>
    </row>
    <row r="6201" spans="1:9">
      <c r="A6201" s="78"/>
      <c r="B6201" s="79"/>
      <c r="C6201" s="79"/>
      <c r="D6201" s="79"/>
      <c r="E6201" s="79"/>
      <c r="F6201" s="79"/>
      <c r="G6201" s="79"/>
      <c r="H6201" s="79"/>
      <c r="I6201" s="80"/>
    </row>
    <row r="6202" spans="1:9">
      <c r="A6202" s="78"/>
      <c r="B6202" s="79"/>
      <c r="C6202" s="79"/>
      <c r="D6202" s="79"/>
      <c r="E6202" s="79"/>
      <c r="F6202" s="79"/>
      <c r="G6202" s="79"/>
      <c r="H6202" s="79"/>
      <c r="I6202" s="80"/>
    </row>
    <row r="6203" spans="1:9">
      <c r="A6203" s="78"/>
      <c r="B6203" s="79"/>
      <c r="C6203" s="79"/>
      <c r="D6203" s="79"/>
      <c r="E6203" s="79"/>
      <c r="F6203" s="79"/>
      <c r="G6203" s="79"/>
      <c r="H6203" s="79"/>
      <c r="I6203" s="80"/>
    </row>
    <row r="6204" spans="1:9">
      <c r="A6204" s="78"/>
      <c r="B6204" s="79"/>
      <c r="C6204" s="79"/>
      <c r="D6204" s="79"/>
      <c r="E6204" s="79"/>
      <c r="F6204" s="79"/>
      <c r="G6204" s="79"/>
      <c r="H6204" s="79"/>
      <c r="I6204" s="80"/>
    </row>
    <row r="6205" spans="1:9">
      <c r="A6205" s="78"/>
      <c r="B6205" s="79"/>
      <c r="C6205" s="79"/>
      <c r="D6205" s="79"/>
      <c r="E6205" s="79"/>
      <c r="F6205" s="79"/>
      <c r="G6205" s="79"/>
      <c r="H6205" s="79"/>
      <c r="I6205" s="80"/>
    </row>
    <row r="6206" spans="1:9">
      <c r="A6206" s="78"/>
      <c r="B6206" s="79"/>
      <c r="C6206" s="79"/>
      <c r="D6206" s="79"/>
      <c r="E6206" s="79"/>
      <c r="F6206" s="79"/>
      <c r="G6206" s="79"/>
      <c r="H6206" s="79"/>
      <c r="I6206" s="80"/>
    </row>
    <row r="6207" spans="1:9">
      <c r="A6207" s="78"/>
      <c r="B6207" s="79"/>
      <c r="C6207" s="79"/>
      <c r="D6207" s="79"/>
      <c r="E6207" s="79"/>
      <c r="F6207" s="79"/>
      <c r="G6207" s="79"/>
      <c r="H6207" s="79"/>
      <c r="I6207" s="80"/>
    </row>
    <row r="6208" spans="1:9">
      <c r="A6208" s="78"/>
      <c r="B6208" s="79"/>
      <c r="C6208" s="79"/>
      <c r="D6208" s="79"/>
      <c r="E6208" s="79"/>
      <c r="F6208" s="79"/>
      <c r="G6208" s="79"/>
      <c r="H6208" s="79"/>
      <c r="I6208" s="80"/>
    </row>
    <row r="6209" spans="1:9">
      <c r="A6209" s="78"/>
      <c r="B6209" s="79"/>
      <c r="C6209" s="79"/>
      <c r="D6209" s="79"/>
      <c r="E6209" s="79"/>
      <c r="F6209" s="79"/>
      <c r="G6209" s="79"/>
      <c r="H6209" s="79"/>
      <c r="I6209" s="80"/>
    </row>
    <row r="6210" spans="1:9">
      <c r="A6210" s="78"/>
      <c r="B6210" s="79"/>
      <c r="C6210" s="79"/>
      <c r="D6210" s="79"/>
      <c r="E6210" s="79"/>
      <c r="F6210" s="79"/>
      <c r="G6210" s="79"/>
      <c r="H6210" s="79"/>
      <c r="I6210" s="80"/>
    </row>
    <row r="6211" spans="1:9">
      <c r="A6211" s="78"/>
      <c r="B6211" s="79"/>
      <c r="C6211" s="79"/>
      <c r="D6211" s="79"/>
      <c r="E6211" s="79"/>
      <c r="F6211" s="79"/>
      <c r="G6211" s="79"/>
      <c r="H6211" s="79"/>
      <c r="I6211" s="80"/>
    </row>
    <row r="6212" spans="1:9">
      <c r="A6212" s="78"/>
      <c r="B6212" s="79"/>
      <c r="C6212" s="79"/>
      <c r="D6212" s="79"/>
      <c r="E6212" s="79"/>
      <c r="F6212" s="79"/>
      <c r="G6212" s="79"/>
      <c r="H6212" s="79"/>
      <c r="I6212" s="80"/>
    </row>
    <row r="6213" spans="1:9">
      <c r="A6213" s="78"/>
      <c r="B6213" s="79"/>
      <c r="C6213" s="79"/>
      <c r="D6213" s="79"/>
      <c r="E6213" s="79"/>
      <c r="F6213" s="79"/>
      <c r="G6213" s="79"/>
      <c r="H6213" s="79"/>
      <c r="I6213" s="80"/>
    </row>
    <row r="6214" spans="1:9">
      <c r="A6214" s="78"/>
      <c r="B6214" s="79"/>
      <c r="C6214" s="79"/>
      <c r="D6214" s="79"/>
      <c r="E6214" s="79"/>
      <c r="F6214" s="79"/>
      <c r="G6214" s="79"/>
      <c r="H6214" s="79"/>
      <c r="I6214" s="80"/>
    </row>
    <row r="6215" spans="1:9">
      <c r="A6215" s="78"/>
      <c r="B6215" s="79"/>
      <c r="C6215" s="79"/>
      <c r="D6215" s="79"/>
      <c r="E6215" s="79"/>
      <c r="F6215" s="79"/>
      <c r="G6215" s="79"/>
      <c r="H6215" s="79"/>
      <c r="I6215" s="80"/>
    </row>
    <row r="6216" spans="1:9">
      <c r="A6216" s="78"/>
      <c r="B6216" s="79"/>
      <c r="C6216" s="79"/>
      <c r="D6216" s="79"/>
      <c r="E6216" s="79"/>
      <c r="F6216" s="79"/>
      <c r="G6216" s="79"/>
      <c r="H6216" s="79"/>
      <c r="I6216" s="80"/>
    </row>
    <row r="6217" spans="1:9">
      <c r="A6217" s="78"/>
      <c r="B6217" s="79"/>
      <c r="C6217" s="79"/>
      <c r="D6217" s="79"/>
      <c r="E6217" s="79"/>
      <c r="F6217" s="79"/>
      <c r="G6217" s="79"/>
      <c r="H6217" s="79"/>
      <c r="I6217" s="80"/>
    </row>
    <row r="6218" spans="1:9">
      <c r="A6218" s="78"/>
      <c r="B6218" s="79"/>
      <c r="C6218" s="79"/>
      <c r="D6218" s="79"/>
      <c r="E6218" s="79"/>
      <c r="F6218" s="79"/>
      <c r="G6218" s="79"/>
      <c r="H6218" s="79"/>
      <c r="I6218" s="80"/>
    </row>
    <row r="6219" spans="1:9">
      <c r="A6219" s="78"/>
      <c r="B6219" s="79"/>
      <c r="C6219" s="79"/>
      <c r="D6219" s="79"/>
      <c r="E6219" s="79"/>
      <c r="F6219" s="79"/>
      <c r="G6219" s="79"/>
      <c r="H6219" s="79"/>
      <c r="I6219" s="80"/>
    </row>
    <row r="6220" spans="1:9">
      <c r="A6220" s="78"/>
      <c r="B6220" s="79"/>
      <c r="C6220" s="79"/>
      <c r="D6220" s="79"/>
      <c r="E6220" s="79"/>
      <c r="F6220" s="79"/>
      <c r="G6220" s="79"/>
      <c r="H6220" s="79"/>
      <c r="I6220" s="80"/>
    </row>
    <row r="6221" spans="1:9">
      <c r="A6221" s="78"/>
      <c r="B6221" s="79"/>
      <c r="C6221" s="79"/>
      <c r="D6221" s="79"/>
      <c r="E6221" s="79"/>
      <c r="F6221" s="79"/>
      <c r="G6221" s="79"/>
      <c r="H6221" s="79"/>
      <c r="I6221" s="80"/>
    </row>
    <row r="6222" spans="1:9">
      <c r="A6222" s="78"/>
      <c r="B6222" s="79"/>
      <c r="C6222" s="79"/>
      <c r="D6222" s="79"/>
      <c r="E6222" s="79"/>
      <c r="F6222" s="79"/>
      <c r="G6222" s="79"/>
      <c r="H6222" s="79"/>
      <c r="I6222" s="80"/>
    </row>
    <row r="6223" spans="1:9">
      <c r="A6223" s="78"/>
      <c r="B6223" s="79"/>
      <c r="C6223" s="79"/>
      <c r="D6223" s="79"/>
      <c r="E6223" s="79"/>
      <c r="F6223" s="79"/>
      <c r="G6223" s="79"/>
      <c r="H6223" s="79"/>
      <c r="I6223" s="80"/>
    </row>
    <row r="6224" spans="1:9">
      <c r="A6224" s="78"/>
      <c r="B6224" s="79"/>
      <c r="C6224" s="79"/>
      <c r="D6224" s="79"/>
      <c r="E6224" s="79"/>
      <c r="F6224" s="79"/>
      <c r="G6224" s="79"/>
      <c r="H6224" s="79"/>
      <c r="I6224" s="80"/>
    </row>
    <row r="6225" spans="1:9">
      <c r="A6225" s="78"/>
      <c r="B6225" s="79"/>
      <c r="C6225" s="79"/>
      <c r="D6225" s="79"/>
      <c r="E6225" s="79"/>
      <c r="F6225" s="79"/>
      <c r="G6225" s="79"/>
      <c r="H6225" s="79"/>
      <c r="I6225" s="80"/>
    </row>
    <row r="6226" spans="1:9">
      <c r="A6226" s="78"/>
      <c r="B6226" s="79"/>
      <c r="C6226" s="79"/>
      <c r="D6226" s="79"/>
      <c r="E6226" s="79"/>
      <c r="F6226" s="79"/>
      <c r="G6226" s="79"/>
      <c r="H6226" s="79"/>
      <c r="I6226" s="80"/>
    </row>
    <row r="6227" spans="1:9">
      <c r="A6227" s="78"/>
      <c r="B6227" s="79"/>
      <c r="C6227" s="79"/>
      <c r="D6227" s="79"/>
      <c r="E6227" s="79"/>
      <c r="F6227" s="79"/>
      <c r="G6227" s="79"/>
      <c r="H6227" s="79"/>
      <c r="I6227" s="80"/>
    </row>
    <row r="6228" spans="1:9">
      <c r="A6228" s="78"/>
      <c r="B6228" s="79"/>
      <c r="C6228" s="79"/>
      <c r="D6228" s="79"/>
      <c r="E6228" s="79"/>
      <c r="F6228" s="79"/>
      <c r="G6228" s="79"/>
      <c r="H6228" s="79"/>
      <c r="I6228" s="80"/>
    </row>
    <row r="6229" spans="1:9">
      <c r="A6229" s="78"/>
      <c r="B6229" s="79"/>
      <c r="C6229" s="79"/>
      <c r="D6229" s="79"/>
      <c r="E6229" s="79"/>
      <c r="F6229" s="79"/>
      <c r="G6229" s="79"/>
      <c r="H6229" s="79"/>
      <c r="I6229" s="80"/>
    </row>
    <row r="6230" spans="1:9">
      <c r="A6230" s="78"/>
      <c r="B6230" s="79"/>
      <c r="C6230" s="79"/>
      <c r="D6230" s="79"/>
      <c r="E6230" s="79"/>
      <c r="F6230" s="79"/>
      <c r="G6230" s="79"/>
      <c r="H6230" s="79"/>
      <c r="I6230" s="80"/>
    </row>
    <row r="6231" spans="1:9">
      <c r="A6231" s="78"/>
      <c r="B6231" s="79"/>
      <c r="C6231" s="79"/>
      <c r="D6231" s="79"/>
      <c r="E6231" s="79"/>
      <c r="F6231" s="79"/>
      <c r="G6231" s="79"/>
      <c r="H6231" s="79"/>
      <c r="I6231" s="80"/>
    </row>
    <row r="6232" spans="1:9">
      <c r="A6232" s="78"/>
      <c r="B6232" s="79"/>
      <c r="C6232" s="79"/>
      <c r="D6232" s="79"/>
      <c r="E6232" s="79"/>
      <c r="F6232" s="79"/>
      <c r="G6232" s="79"/>
      <c r="H6232" s="79"/>
      <c r="I6232" s="80"/>
    </row>
    <row r="6233" spans="1:9">
      <c r="A6233" s="78"/>
      <c r="B6233" s="79"/>
      <c r="C6233" s="79"/>
      <c r="D6233" s="79"/>
      <c r="E6233" s="79"/>
      <c r="F6233" s="79"/>
      <c r="G6233" s="79"/>
      <c r="H6233" s="79"/>
      <c r="I6233" s="80"/>
    </row>
    <row r="6234" spans="1:9">
      <c r="A6234" s="78"/>
      <c r="B6234" s="79"/>
      <c r="C6234" s="79"/>
      <c r="D6234" s="79"/>
      <c r="E6234" s="79"/>
      <c r="F6234" s="79"/>
      <c r="G6234" s="79"/>
      <c r="H6234" s="79"/>
      <c r="I6234" s="80"/>
    </row>
    <row r="6235" spans="1:9">
      <c r="A6235" s="78"/>
      <c r="B6235" s="79"/>
      <c r="C6235" s="79"/>
      <c r="D6235" s="79"/>
      <c r="E6235" s="79"/>
      <c r="F6235" s="79"/>
      <c r="G6235" s="79"/>
      <c r="H6235" s="79"/>
      <c r="I6235" s="80"/>
    </row>
    <row r="6236" spans="1:9">
      <c r="A6236" s="78"/>
      <c r="B6236" s="79"/>
      <c r="C6236" s="79"/>
      <c r="D6236" s="79"/>
      <c r="E6236" s="79"/>
      <c r="F6236" s="79"/>
      <c r="G6236" s="79"/>
      <c r="H6236" s="79"/>
      <c r="I6236" s="80"/>
    </row>
    <row r="6237" spans="1:9">
      <c r="A6237" s="78"/>
      <c r="B6237" s="79"/>
      <c r="C6237" s="79"/>
      <c r="D6237" s="79"/>
      <c r="E6237" s="79"/>
      <c r="F6237" s="79"/>
      <c r="G6237" s="79"/>
      <c r="H6237" s="79"/>
      <c r="I6237" s="80"/>
    </row>
    <row r="6238" spans="1:9">
      <c r="A6238" s="78"/>
      <c r="B6238" s="79"/>
      <c r="C6238" s="79"/>
      <c r="D6238" s="79"/>
      <c r="E6238" s="79"/>
      <c r="F6238" s="79"/>
      <c r="G6238" s="79"/>
      <c r="H6238" s="79"/>
      <c r="I6238" s="80"/>
    </row>
    <row r="6239" spans="1:9">
      <c r="A6239" s="78"/>
      <c r="B6239" s="79"/>
      <c r="C6239" s="79"/>
      <c r="D6239" s="79"/>
      <c r="E6239" s="79"/>
      <c r="F6239" s="79"/>
      <c r="G6239" s="79"/>
      <c r="H6239" s="79"/>
      <c r="I6239" s="80"/>
    </row>
    <row r="6240" spans="1:9">
      <c r="A6240" s="78"/>
      <c r="B6240" s="79"/>
      <c r="C6240" s="79"/>
      <c r="D6240" s="79"/>
      <c r="E6240" s="79"/>
      <c r="F6240" s="79"/>
      <c r="G6240" s="79"/>
      <c r="H6240" s="79"/>
      <c r="I6240" s="80"/>
    </row>
    <row r="6241" spans="1:9">
      <c r="A6241" s="78"/>
      <c r="B6241" s="79"/>
      <c r="C6241" s="79"/>
      <c r="D6241" s="79"/>
      <c r="E6241" s="79"/>
      <c r="F6241" s="79"/>
      <c r="G6241" s="79"/>
      <c r="H6241" s="79"/>
      <c r="I6241" s="80"/>
    </row>
    <row r="6242" spans="1:9">
      <c r="A6242" s="78"/>
      <c r="B6242" s="79"/>
      <c r="C6242" s="79"/>
      <c r="D6242" s="79"/>
      <c r="E6242" s="79"/>
      <c r="F6242" s="79"/>
      <c r="G6242" s="79"/>
      <c r="H6242" s="79"/>
      <c r="I6242" s="80"/>
    </row>
    <row r="6243" spans="1:9">
      <c r="A6243" s="78"/>
      <c r="B6243" s="79"/>
      <c r="C6243" s="79"/>
      <c r="D6243" s="79"/>
      <c r="E6243" s="79"/>
      <c r="F6243" s="79"/>
      <c r="G6243" s="79"/>
      <c r="H6243" s="79"/>
      <c r="I6243" s="80"/>
    </row>
    <row r="6244" spans="1:9">
      <c r="A6244" s="78"/>
      <c r="B6244" s="79"/>
      <c r="C6244" s="79"/>
      <c r="D6244" s="79"/>
      <c r="E6244" s="79"/>
      <c r="F6244" s="79"/>
      <c r="G6244" s="79"/>
      <c r="H6244" s="79"/>
      <c r="I6244" s="80"/>
    </row>
    <row r="6245" spans="1:9">
      <c r="A6245" s="78"/>
      <c r="B6245" s="79"/>
      <c r="C6245" s="79"/>
      <c r="D6245" s="79"/>
      <c r="E6245" s="79"/>
      <c r="F6245" s="79"/>
      <c r="G6245" s="79"/>
      <c r="H6245" s="79"/>
      <c r="I6245" s="80"/>
    </row>
    <row r="6246" spans="1:9">
      <c r="A6246" s="78"/>
      <c r="B6246" s="79"/>
      <c r="C6246" s="79"/>
      <c r="D6246" s="79"/>
      <c r="E6246" s="79"/>
      <c r="F6246" s="79"/>
      <c r="G6246" s="79"/>
      <c r="H6246" s="79"/>
      <c r="I6246" s="80"/>
    </row>
    <row r="6247" spans="1:9">
      <c r="A6247" s="78"/>
      <c r="B6247" s="79"/>
      <c r="C6247" s="79"/>
      <c r="D6247" s="79"/>
      <c r="E6247" s="79"/>
      <c r="F6247" s="79"/>
      <c r="G6247" s="79"/>
      <c r="H6247" s="79"/>
      <c r="I6247" s="80"/>
    </row>
    <row r="6248" spans="1:9">
      <c r="A6248" s="78"/>
      <c r="B6248" s="79"/>
      <c r="C6248" s="79"/>
      <c r="D6248" s="79"/>
      <c r="E6248" s="79"/>
      <c r="F6248" s="79"/>
      <c r="G6248" s="79"/>
      <c r="H6248" s="79"/>
      <c r="I6248" s="80"/>
    </row>
    <row r="6249" spans="1:9">
      <c r="A6249" s="78"/>
      <c r="B6249" s="79"/>
      <c r="C6249" s="79"/>
      <c r="D6249" s="79"/>
      <c r="E6249" s="79"/>
      <c r="F6249" s="79"/>
      <c r="G6249" s="79"/>
      <c r="H6249" s="79"/>
      <c r="I6249" s="80"/>
    </row>
    <row r="6250" spans="1:9">
      <c r="A6250" s="78"/>
      <c r="B6250" s="79"/>
      <c r="C6250" s="79"/>
      <c r="D6250" s="79"/>
      <c r="E6250" s="79"/>
      <c r="F6250" s="79"/>
      <c r="G6250" s="79"/>
      <c r="H6250" s="79"/>
      <c r="I6250" s="80"/>
    </row>
    <row r="6251" spans="1:9">
      <c r="A6251" s="78"/>
      <c r="B6251" s="79"/>
      <c r="C6251" s="79"/>
      <c r="D6251" s="79"/>
      <c r="E6251" s="79"/>
      <c r="F6251" s="79"/>
      <c r="G6251" s="79"/>
      <c r="H6251" s="79"/>
      <c r="I6251" s="80"/>
    </row>
    <row r="6252" spans="1:9">
      <c r="A6252" s="78"/>
      <c r="B6252" s="79"/>
      <c r="C6252" s="79"/>
      <c r="D6252" s="79"/>
      <c r="E6252" s="79"/>
      <c r="F6252" s="79"/>
      <c r="G6252" s="79"/>
      <c r="H6252" s="79"/>
      <c r="I6252" s="80"/>
    </row>
    <row r="6253" spans="1:9">
      <c r="A6253" s="78"/>
      <c r="B6253" s="79"/>
      <c r="C6253" s="79"/>
      <c r="D6253" s="79"/>
      <c r="E6253" s="79"/>
      <c r="F6253" s="79"/>
      <c r="G6253" s="79"/>
      <c r="H6253" s="79"/>
      <c r="I6253" s="80"/>
    </row>
    <row r="6254" spans="1:9">
      <c r="A6254" s="78"/>
      <c r="B6254" s="79"/>
      <c r="C6254" s="79"/>
      <c r="D6254" s="79"/>
      <c r="E6254" s="79"/>
      <c r="F6254" s="79"/>
      <c r="G6254" s="79"/>
      <c r="H6254" s="79"/>
      <c r="I6254" s="80"/>
    </row>
    <row r="6255" spans="1:9">
      <c r="A6255" s="78"/>
      <c r="B6255" s="79"/>
      <c r="C6255" s="79"/>
      <c r="D6255" s="79"/>
      <c r="E6255" s="79"/>
      <c r="F6255" s="79"/>
      <c r="G6255" s="79"/>
      <c r="H6255" s="79"/>
      <c r="I6255" s="80"/>
    </row>
    <row r="6256" spans="1:9">
      <c r="A6256" s="78"/>
      <c r="B6256" s="79"/>
      <c r="C6256" s="79"/>
      <c r="D6256" s="79"/>
      <c r="E6256" s="79"/>
      <c r="F6256" s="79"/>
      <c r="G6256" s="79"/>
      <c r="H6256" s="79"/>
      <c r="I6256" s="80"/>
    </row>
    <row r="6257" spans="1:9">
      <c r="A6257" s="78"/>
      <c r="B6257" s="79"/>
      <c r="C6257" s="79"/>
      <c r="D6257" s="79"/>
      <c r="E6257" s="79"/>
      <c r="F6257" s="79"/>
      <c r="G6257" s="79"/>
      <c r="H6257" s="79"/>
      <c r="I6257" s="80"/>
    </row>
    <row r="6258" spans="1:9">
      <c r="A6258" s="78"/>
      <c r="B6258" s="79"/>
      <c r="C6258" s="79"/>
      <c r="D6258" s="79"/>
      <c r="E6258" s="79"/>
      <c r="F6258" s="79"/>
      <c r="G6258" s="79"/>
      <c r="H6258" s="79"/>
      <c r="I6258" s="80"/>
    </row>
    <row r="6259" spans="1:9">
      <c r="A6259" s="78"/>
      <c r="B6259" s="79"/>
      <c r="C6259" s="79"/>
      <c r="D6259" s="79"/>
      <c r="E6259" s="79"/>
      <c r="F6259" s="79"/>
      <c r="G6259" s="79"/>
      <c r="H6259" s="79"/>
      <c r="I6259" s="80"/>
    </row>
    <row r="6260" spans="1:9">
      <c r="A6260" s="78"/>
      <c r="B6260" s="79"/>
      <c r="C6260" s="79"/>
      <c r="D6260" s="79"/>
      <c r="E6260" s="79"/>
      <c r="F6260" s="79"/>
      <c r="G6260" s="79"/>
      <c r="H6260" s="79"/>
      <c r="I6260" s="80"/>
    </row>
    <row r="6261" spans="1:9">
      <c r="A6261" s="78"/>
      <c r="B6261" s="79"/>
      <c r="C6261" s="79"/>
      <c r="D6261" s="79"/>
      <c r="E6261" s="79"/>
      <c r="F6261" s="79"/>
      <c r="G6261" s="79"/>
      <c r="H6261" s="79"/>
      <c r="I6261" s="80"/>
    </row>
    <row r="6262" spans="1:9">
      <c r="A6262" s="78"/>
      <c r="B6262" s="79"/>
      <c r="C6262" s="79"/>
      <c r="D6262" s="79"/>
      <c r="E6262" s="79"/>
      <c r="F6262" s="79"/>
      <c r="G6262" s="79"/>
      <c r="H6262" s="79"/>
      <c r="I6262" s="80"/>
    </row>
    <row r="6263" spans="1:9">
      <c r="A6263" s="78"/>
      <c r="B6263" s="79"/>
      <c r="C6263" s="79"/>
      <c r="D6263" s="79"/>
      <c r="E6263" s="79"/>
      <c r="F6263" s="79"/>
      <c r="G6263" s="79"/>
      <c r="H6263" s="79"/>
      <c r="I6263" s="80"/>
    </row>
    <row r="6264" spans="1:9">
      <c r="A6264" s="78"/>
      <c r="B6264" s="79"/>
      <c r="C6264" s="79"/>
      <c r="D6264" s="79"/>
      <c r="E6264" s="79"/>
      <c r="F6264" s="79"/>
      <c r="G6264" s="79"/>
      <c r="H6264" s="79"/>
      <c r="I6264" s="80"/>
    </row>
    <row r="6265" spans="1:9">
      <c r="A6265" s="78"/>
      <c r="B6265" s="79"/>
      <c r="C6265" s="79"/>
      <c r="D6265" s="79"/>
      <c r="E6265" s="79"/>
      <c r="F6265" s="79"/>
      <c r="G6265" s="79"/>
      <c r="H6265" s="79"/>
      <c r="I6265" s="80"/>
    </row>
    <row r="6266" spans="1:9">
      <c r="A6266" s="78"/>
      <c r="B6266" s="79"/>
      <c r="C6266" s="79"/>
      <c r="D6266" s="79"/>
      <c r="E6266" s="79"/>
      <c r="F6266" s="79"/>
      <c r="G6266" s="79"/>
      <c r="H6266" s="79"/>
      <c r="I6266" s="80"/>
    </row>
    <row r="6267" spans="1:9">
      <c r="A6267" s="78"/>
      <c r="B6267" s="79"/>
      <c r="C6267" s="79"/>
      <c r="D6267" s="79"/>
      <c r="E6267" s="79"/>
      <c r="F6267" s="79"/>
      <c r="G6267" s="79"/>
      <c r="H6267" s="79"/>
      <c r="I6267" s="80"/>
    </row>
    <row r="6268" spans="1:9">
      <c r="A6268" s="78"/>
      <c r="B6268" s="79"/>
      <c r="C6268" s="79"/>
      <c r="D6268" s="79"/>
      <c r="E6268" s="79"/>
      <c r="F6268" s="79"/>
      <c r="G6268" s="79"/>
      <c r="H6268" s="79"/>
      <c r="I6268" s="80"/>
    </row>
    <row r="6269" spans="1:9">
      <c r="A6269" s="78"/>
      <c r="B6269" s="79"/>
      <c r="C6269" s="79"/>
      <c r="D6269" s="79"/>
      <c r="E6269" s="79"/>
      <c r="F6269" s="79"/>
      <c r="G6269" s="79"/>
      <c r="H6269" s="79"/>
      <c r="I6269" s="80"/>
    </row>
    <row r="6270" spans="1:9">
      <c r="A6270" s="78"/>
      <c r="B6270" s="79"/>
      <c r="C6270" s="79"/>
      <c r="D6270" s="79"/>
      <c r="E6270" s="79"/>
      <c r="F6270" s="79"/>
      <c r="G6270" s="79"/>
      <c r="H6270" s="79"/>
      <c r="I6270" s="80"/>
    </row>
    <row r="6271" spans="1:9">
      <c r="A6271" s="78"/>
      <c r="B6271" s="79"/>
      <c r="C6271" s="79"/>
      <c r="D6271" s="79"/>
      <c r="E6271" s="79"/>
      <c r="F6271" s="79"/>
      <c r="G6271" s="79"/>
      <c r="H6271" s="79"/>
      <c r="I6271" s="80"/>
    </row>
    <row r="6272" spans="1:9">
      <c r="A6272" s="78"/>
      <c r="B6272" s="79"/>
      <c r="C6272" s="79"/>
      <c r="D6272" s="79"/>
      <c r="E6272" s="79"/>
      <c r="F6272" s="79"/>
      <c r="G6272" s="79"/>
      <c r="H6272" s="79"/>
      <c r="I6272" s="80"/>
    </row>
    <row r="6273" spans="1:9">
      <c r="A6273" s="78"/>
      <c r="B6273" s="79"/>
      <c r="C6273" s="79"/>
      <c r="D6273" s="79"/>
      <c r="E6273" s="79"/>
      <c r="F6273" s="79"/>
      <c r="G6273" s="79"/>
      <c r="H6273" s="79"/>
      <c r="I6273" s="80"/>
    </row>
    <row r="6274" spans="1:9">
      <c r="A6274" s="78"/>
      <c r="B6274" s="79"/>
      <c r="C6274" s="79"/>
      <c r="D6274" s="79"/>
      <c r="E6274" s="79"/>
      <c r="F6274" s="79"/>
      <c r="G6274" s="79"/>
      <c r="H6274" s="79"/>
      <c r="I6274" s="80"/>
    </row>
    <row r="6275" spans="1:9">
      <c r="A6275" s="78"/>
      <c r="B6275" s="79"/>
      <c r="C6275" s="79"/>
      <c r="D6275" s="79"/>
      <c r="E6275" s="79"/>
      <c r="F6275" s="79"/>
      <c r="G6275" s="79"/>
      <c r="H6275" s="79"/>
      <c r="I6275" s="80"/>
    </row>
    <row r="6276" spans="1:9">
      <c r="A6276" s="78"/>
      <c r="B6276" s="79"/>
      <c r="C6276" s="79"/>
      <c r="D6276" s="79"/>
      <c r="E6276" s="79"/>
      <c r="F6276" s="79"/>
      <c r="G6276" s="79"/>
      <c r="H6276" s="79"/>
      <c r="I6276" s="80"/>
    </row>
    <row r="6277" spans="1:9">
      <c r="A6277" s="78"/>
      <c r="B6277" s="79"/>
      <c r="C6277" s="79"/>
      <c r="D6277" s="79"/>
      <c r="E6277" s="79"/>
      <c r="F6277" s="79"/>
      <c r="G6277" s="79"/>
      <c r="H6277" s="79"/>
      <c r="I6277" s="80"/>
    </row>
    <row r="6278" spans="1:9">
      <c r="A6278" s="78"/>
      <c r="B6278" s="79"/>
      <c r="C6278" s="79"/>
      <c r="D6278" s="79"/>
      <c r="E6278" s="79"/>
      <c r="F6278" s="79"/>
      <c r="G6278" s="79"/>
      <c r="H6278" s="79"/>
      <c r="I6278" s="80"/>
    </row>
    <row r="6279" spans="1:9">
      <c r="A6279" s="78"/>
      <c r="B6279" s="79"/>
      <c r="C6279" s="79"/>
      <c r="D6279" s="79"/>
      <c r="E6279" s="79"/>
      <c r="F6279" s="79"/>
      <c r="G6279" s="79"/>
      <c r="H6279" s="79"/>
      <c r="I6279" s="80"/>
    </row>
    <row r="6280" spans="1:9">
      <c r="A6280" s="78"/>
      <c r="B6280" s="79"/>
      <c r="C6280" s="79"/>
      <c r="D6280" s="79"/>
      <c r="E6280" s="79"/>
      <c r="F6280" s="79"/>
      <c r="G6280" s="79"/>
      <c r="H6280" s="79"/>
      <c r="I6280" s="80"/>
    </row>
    <row r="6281" spans="1:9">
      <c r="A6281" s="78"/>
      <c r="B6281" s="79"/>
      <c r="C6281" s="79"/>
      <c r="D6281" s="79"/>
      <c r="E6281" s="79"/>
      <c r="F6281" s="79"/>
      <c r="G6281" s="79"/>
      <c r="H6281" s="79"/>
      <c r="I6281" s="80"/>
    </row>
    <row r="6282" spans="1:9">
      <c r="A6282" s="78"/>
      <c r="B6282" s="79"/>
      <c r="C6282" s="79"/>
      <c r="D6282" s="79"/>
      <c r="E6282" s="79"/>
      <c r="F6282" s="79"/>
      <c r="G6282" s="79"/>
      <c r="H6282" s="79"/>
      <c r="I6282" s="80"/>
    </row>
    <row r="6283" spans="1:9">
      <c r="A6283" s="78"/>
      <c r="B6283" s="79"/>
      <c r="C6283" s="79"/>
      <c r="D6283" s="79"/>
      <c r="E6283" s="79"/>
      <c r="F6283" s="79"/>
      <c r="G6283" s="79"/>
      <c r="H6283" s="79"/>
      <c r="I6283" s="80"/>
    </row>
    <row r="6284" spans="1:9">
      <c r="A6284" s="78"/>
      <c r="B6284" s="79"/>
      <c r="C6284" s="79"/>
      <c r="D6284" s="79"/>
      <c r="E6284" s="79"/>
      <c r="F6284" s="79"/>
      <c r="G6284" s="79"/>
      <c r="H6284" s="79"/>
      <c r="I6284" s="80"/>
    </row>
    <row r="6285" spans="1:9">
      <c r="A6285" s="78"/>
      <c r="B6285" s="79"/>
      <c r="C6285" s="79"/>
      <c r="D6285" s="79"/>
      <c r="E6285" s="79"/>
      <c r="F6285" s="79"/>
      <c r="G6285" s="79"/>
      <c r="H6285" s="79"/>
      <c r="I6285" s="80"/>
    </row>
    <row r="6286" spans="1:9">
      <c r="A6286" s="78"/>
      <c r="B6286" s="79"/>
      <c r="C6286" s="79"/>
      <c r="D6286" s="79"/>
      <c r="E6286" s="79"/>
      <c r="F6286" s="79"/>
      <c r="G6286" s="79"/>
      <c r="H6286" s="79"/>
      <c r="I6286" s="80"/>
    </row>
    <row r="6287" spans="1:9">
      <c r="A6287" s="78"/>
      <c r="B6287" s="79"/>
      <c r="C6287" s="79"/>
      <c r="D6287" s="79"/>
      <c r="E6287" s="79"/>
      <c r="F6287" s="79"/>
      <c r="G6287" s="79"/>
      <c r="H6287" s="79"/>
      <c r="I6287" s="80"/>
    </row>
    <row r="6288" spans="1:9">
      <c r="A6288" s="78"/>
      <c r="B6288" s="79"/>
      <c r="C6288" s="79"/>
      <c r="D6288" s="79"/>
      <c r="E6288" s="79"/>
      <c r="F6288" s="79"/>
      <c r="G6288" s="79"/>
      <c r="H6288" s="79"/>
      <c r="I6288" s="80"/>
    </row>
    <row r="6289" spans="1:9">
      <c r="A6289" s="78"/>
      <c r="B6289" s="79"/>
      <c r="C6289" s="79"/>
      <c r="D6289" s="79"/>
      <c r="E6289" s="79"/>
      <c r="F6289" s="79"/>
      <c r="G6289" s="79"/>
      <c r="H6289" s="79"/>
      <c r="I6289" s="80"/>
    </row>
    <row r="6290" spans="1:9">
      <c r="A6290" s="78"/>
      <c r="B6290" s="79"/>
      <c r="C6290" s="79"/>
      <c r="D6290" s="79"/>
      <c r="E6290" s="79"/>
      <c r="F6290" s="79"/>
      <c r="G6290" s="79"/>
      <c r="H6290" s="79"/>
      <c r="I6290" s="80"/>
    </row>
    <row r="6291" spans="1:9">
      <c r="A6291" s="78"/>
      <c r="B6291" s="79"/>
      <c r="C6291" s="79"/>
      <c r="D6291" s="79"/>
      <c r="E6291" s="79"/>
      <c r="F6291" s="79"/>
      <c r="G6291" s="79"/>
      <c r="H6291" s="79"/>
      <c r="I6291" s="80"/>
    </row>
    <row r="6292" spans="1:9">
      <c r="A6292" s="78"/>
      <c r="B6292" s="79"/>
      <c r="C6292" s="79"/>
      <c r="D6292" s="79"/>
      <c r="E6292" s="79"/>
      <c r="F6292" s="79"/>
      <c r="G6292" s="79"/>
      <c r="H6292" s="79"/>
      <c r="I6292" s="80"/>
    </row>
    <row r="6293" spans="1:9">
      <c r="A6293" s="78"/>
      <c r="B6293" s="79"/>
      <c r="C6293" s="79"/>
      <c r="D6293" s="79"/>
      <c r="E6293" s="79"/>
      <c r="F6293" s="79"/>
      <c r="G6293" s="79"/>
      <c r="H6293" s="79"/>
      <c r="I6293" s="80"/>
    </row>
    <row r="6294" spans="1:9">
      <c r="A6294" s="78"/>
      <c r="B6294" s="79"/>
      <c r="C6294" s="79"/>
      <c r="D6294" s="79"/>
      <c r="E6294" s="79"/>
      <c r="F6294" s="79"/>
      <c r="G6294" s="79"/>
      <c r="H6294" s="79"/>
      <c r="I6294" s="80"/>
    </row>
    <row r="6295" spans="1:9">
      <c r="A6295" s="78"/>
      <c r="B6295" s="79"/>
      <c r="C6295" s="79"/>
      <c r="D6295" s="79"/>
      <c r="E6295" s="79"/>
      <c r="F6295" s="79"/>
      <c r="G6295" s="79"/>
      <c r="H6295" s="79"/>
      <c r="I6295" s="80"/>
    </row>
    <row r="6296" spans="1:9">
      <c r="A6296" s="78"/>
      <c r="B6296" s="79"/>
      <c r="C6296" s="79"/>
      <c r="D6296" s="79"/>
      <c r="E6296" s="79"/>
      <c r="F6296" s="79"/>
      <c r="G6296" s="79"/>
      <c r="H6296" s="79"/>
      <c r="I6296" s="80"/>
    </row>
    <row r="6297" spans="1:9">
      <c r="A6297" s="78"/>
      <c r="B6297" s="79"/>
      <c r="C6297" s="79"/>
      <c r="D6297" s="79"/>
      <c r="E6297" s="79"/>
      <c r="F6297" s="79"/>
      <c r="G6297" s="79"/>
      <c r="H6297" s="79"/>
      <c r="I6297" s="80"/>
    </row>
    <row r="6298" spans="1:9">
      <c r="A6298" s="78"/>
      <c r="B6298" s="79"/>
      <c r="C6298" s="79"/>
      <c r="D6298" s="79"/>
      <c r="E6298" s="79"/>
      <c r="F6298" s="79"/>
      <c r="G6298" s="79"/>
      <c r="H6298" s="79"/>
      <c r="I6298" s="80"/>
    </row>
    <row r="6299" spans="1:9">
      <c r="A6299" s="78"/>
      <c r="B6299" s="79"/>
      <c r="C6299" s="79"/>
      <c r="D6299" s="79"/>
      <c r="E6299" s="79"/>
      <c r="F6299" s="79"/>
      <c r="G6299" s="79"/>
      <c r="H6299" s="79"/>
      <c r="I6299" s="80"/>
    </row>
    <row r="6300" spans="1:9">
      <c r="A6300" s="78"/>
      <c r="B6300" s="79"/>
      <c r="C6300" s="79"/>
      <c r="D6300" s="79"/>
      <c r="E6300" s="79"/>
      <c r="F6300" s="79"/>
      <c r="G6300" s="79"/>
      <c r="H6300" s="79"/>
      <c r="I6300" s="80"/>
    </row>
    <row r="6301" spans="1:9">
      <c r="A6301" s="78"/>
      <c r="B6301" s="79"/>
      <c r="C6301" s="79"/>
      <c r="D6301" s="79"/>
      <c r="E6301" s="79"/>
      <c r="F6301" s="79"/>
      <c r="G6301" s="79"/>
      <c r="H6301" s="79"/>
      <c r="I6301" s="80"/>
    </row>
    <row r="6302" spans="1:9">
      <c r="A6302" s="78"/>
      <c r="B6302" s="79"/>
      <c r="C6302" s="79"/>
      <c r="D6302" s="79"/>
      <c r="E6302" s="79"/>
      <c r="F6302" s="79"/>
      <c r="G6302" s="79"/>
      <c r="H6302" s="79"/>
      <c r="I6302" s="80"/>
    </row>
    <row r="6303" spans="1:9">
      <c r="A6303" s="78"/>
      <c r="B6303" s="79"/>
      <c r="C6303" s="79"/>
      <c r="D6303" s="79"/>
      <c r="E6303" s="79"/>
      <c r="F6303" s="79"/>
      <c r="G6303" s="79"/>
      <c r="H6303" s="79"/>
      <c r="I6303" s="80"/>
    </row>
    <row r="6304" spans="1:9">
      <c r="A6304" s="78"/>
      <c r="B6304" s="79"/>
      <c r="C6304" s="79"/>
      <c r="D6304" s="79"/>
      <c r="E6304" s="79"/>
      <c r="F6304" s="79"/>
      <c r="G6304" s="79"/>
      <c r="H6304" s="79"/>
      <c r="I6304" s="80"/>
    </row>
    <row r="6305" spans="1:9">
      <c r="A6305" s="78"/>
      <c r="B6305" s="79"/>
      <c r="C6305" s="79"/>
      <c r="D6305" s="79"/>
      <c r="E6305" s="79"/>
      <c r="F6305" s="79"/>
      <c r="G6305" s="79"/>
      <c r="H6305" s="79"/>
      <c r="I6305" s="80"/>
    </row>
    <row r="6306" spans="1:9">
      <c r="A6306" s="78"/>
      <c r="B6306" s="79"/>
      <c r="C6306" s="79"/>
      <c r="D6306" s="79"/>
      <c r="E6306" s="79"/>
      <c r="F6306" s="79"/>
      <c r="G6306" s="79"/>
      <c r="H6306" s="79"/>
      <c r="I6306" s="80"/>
    </row>
    <row r="6307" spans="1:9">
      <c r="A6307" s="78"/>
      <c r="B6307" s="79"/>
      <c r="C6307" s="79"/>
      <c r="D6307" s="79"/>
      <c r="E6307" s="79"/>
      <c r="F6307" s="79"/>
      <c r="G6307" s="79"/>
      <c r="H6307" s="79"/>
      <c r="I6307" s="80"/>
    </row>
    <row r="6308" spans="1:9">
      <c r="A6308" s="78"/>
      <c r="B6308" s="79"/>
      <c r="C6308" s="79"/>
      <c r="D6308" s="79"/>
      <c r="E6308" s="79"/>
      <c r="F6308" s="79"/>
      <c r="G6308" s="79"/>
      <c r="H6308" s="79"/>
      <c r="I6308" s="80"/>
    </row>
    <row r="6309" spans="1:9">
      <c r="A6309" s="78"/>
      <c r="B6309" s="79"/>
      <c r="C6309" s="79"/>
      <c r="D6309" s="79"/>
      <c r="E6309" s="79"/>
      <c r="F6309" s="79"/>
      <c r="G6309" s="79"/>
      <c r="H6309" s="79"/>
      <c r="I6309" s="80"/>
    </row>
    <row r="6310" spans="1:9">
      <c r="A6310" s="78"/>
      <c r="B6310" s="79"/>
      <c r="C6310" s="79"/>
      <c r="D6310" s="79"/>
      <c r="E6310" s="79"/>
      <c r="F6310" s="79"/>
      <c r="G6310" s="79"/>
      <c r="H6310" s="79"/>
      <c r="I6310" s="80"/>
    </row>
    <row r="6311" spans="1:9">
      <c r="A6311" s="78"/>
      <c r="B6311" s="79"/>
      <c r="C6311" s="79"/>
      <c r="D6311" s="79"/>
      <c r="E6311" s="79"/>
      <c r="F6311" s="79"/>
      <c r="G6311" s="79"/>
      <c r="H6311" s="79"/>
      <c r="I6311" s="80"/>
    </row>
    <row r="6312" spans="1:9">
      <c r="A6312" s="78"/>
      <c r="B6312" s="79"/>
      <c r="C6312" s="79"/>
      <c r="D6312" s="79"/>
      <c r="E6312" s="79"/>
      <c r="F6312" s="79"/>
      <c r="G6312" s="79"/>
      <c r="H6312" s="79"/>
      <c r="I6312" s="80"/>
    </row>
    <row r="6313" spans="1:9">
      <c r="A6313" s="78"/>
      <c r="B6313" s="79"/>
      <c r="C6313" s="79"/>
      <c r="D6313" s="79"/>
      <c r="E6313" s="79"/>
      <c r="F6313" s="79"/>
      <c r="G6313" s="79"/>
      <c r="H6313" s="79"/>
      <c r="I6313" s="80"/>
    </row>
    <row r="6314" spans="1:9">
      <c r="A6314" s="78"/>
      <c r="B6314" s="79"/>
      <c r="C6314" s="79"/>
      <c r="D6314" s="79"/>
      <c r="E6314" s="79"/>
      <c r="F6314" s="79"/>
      <c r="G6314" s="79"/>
      <c r="H6314" s="79"/>
      <c r="I6314" s="80"/>
    </row>
    <row r="6315" spans="1:9">
      <c r="A6315" s="78"/>
      <c r="B6315" s="79"/>
      <c r="C6315" s="79"/>
      <c r="D6315" s="79"/>
      <c r="E6315" s="79"/>
      <c r="F6315" s="79"/>
      <c r="G6315" s="79"/>
      <c r="H6315" s="79"/>
      <c r="I6315" s="80"/>
    </row>
    <row r="6316" spans="1:9">
      <c r="A6316" s="78"/>
      <c r="B6316" s="79"/>
      <c r="C6316" s="79"/>
      <c r="D6316" s="79"/>
      <c r="E6316" s="79"/>
      <c r="F6316" s="79"/>
      <c r="G6316" s="79"/>
      <c r="H6316" s="79"/>
      <c r="I6316" s="80"/>
    </row>
    <row r="6317" spans="1:9">
      <c r="A6317" s="78"/>
      <c r="B6317" s="79"/>
      <c r="C6317" s="79"/>
      <c r="D6317" s="79"/>
      <c r="E6317" s="79"/>
      <c r="F6317" s="79"/>
      <c r="G6317" s="79"/>
      <c r="H6317" s="79"/>
      <c r="I6317" s="80"/>
    </row>
    <row r="6318" spans="1:9">
      <c r="A6318" s="78"/>
      <c r="B6318" s="79"/>
      <c r="C6318" s="79"/>
      <c r="D6318" s="79"/>
      <c r="E6318" s="79"/>
      <c r="F6318" s="79"/>
      <c r="G6318" s="79"/>
      <c r="H6318" s="79"/>
      <c r="I6318" s="80"/>
    </row>
    <row r="6319" spans="1:9">
      <c r="A6319" s="78"/>
      <c r="B6319" s="79"/>
      <c r="C6319" s="79"/>
      <c r="D6319" s="79"/>
      <c r="E6319" s="79"/>
      <c r="F6319" s="79"/>
      <c r="G6319" s="79"/>
      <c r="H6319" s="79"/>
      <c r="I6319" s="80"/>
    </row>
    <row r="6320" spans="1:9">
      <c r="A6320" s="78"/>
      <c r="B6320" s="79"/>
      <c r="C6320" s="79"/>
      <c r="D6320" s="79"/>
      <c r="E6320" s="79"/>
      <c r="F6320" s="79"/>
      <c r="G6320" s="79"/>
      <c r="H6320" s="79"/>
      <c r="I6320" s="80"/>
    </row>
    <row r="6321" spans="1:9">
      <c r="A6321" s="78"/>
      <c r="B6321" s="79"/>
      <c r="C6321" s="79"/>
      <c r="D6321" s="79"/>
      <c r="E6321" s="79"/>
      <c r="F6321" s="79"/>
      <c r="G6321" s="79"/>
      <c r="H6321" s="79"/>
      <c r="I6321" s="80"/>
    </row>
    <row r="6322" spans="1:9">
      <c r="A6322" s="78"/>
      <c r="B6322" s="79"/>
      <c r="C6322" s="79"/>
      <c r="D6322" s="79"/>
      <c r="E6322" s="79"/>
      <c r="F6322" s="79"/>
      <c r="G6322" s="79"/>
      <c r="H6322" s="79"/>
      <c r="I6322" s="80"/>
    </row>
    <row r="6323" spans="1:9">
      <c r="A6323" s="78"/>
      <c r="B6323" s="79"/>
      <c r="C6323" s="79"/>
      <c r="D6323" s="79"/>
      <c r="E6323" s="79"/>
      <c r="F6323" s="79"/>
      <c r="G6323" s="79"/>
      <c r="H6323" s="79"/>
      <c r="I6323" s="80"/>
    </row>
    <row r="6324" spans="1:9">
      <c r="A6324" s="78"/>
      <c r="B6324" s="79"/>
      <c r="C6324" s="79"/>
      <c r="D6324" s="79"/>
      <c r="E6324" s="79"/>
      <c r="F6324" s="79"/>
      <c r="G6324" s="79"/>
      <c r="H6324" s="79"/>
      <c r="I6324" s="80"/>
    </row>
    <row r="6325" spans="1:9">
      <c r="A6325" s="78"/>
      <c r="B6325" s="79"/>
      <c r="C6325" s="79"/>
      <c r="D6325" s="79"/>
      <c r="E6325" s="79"/>
      <c r="F6325" s="79"/>
      <c r="G6325" s="79"/>
      <c r="H6325" s="79"/>
      <c r="I6325" s="80"/>
    </row>
    <row r="6326" spans="1:9">
      <c r="A6326" s="78"/>
      <c r="B6326" s="79"/>
      <c r="C6326" s="79"/>
      <c r="D6326" s="79"/>
      <c r="E6326" s="79"/>
      <c r="F6326" s="79"/>
      <c r="G6326" s="79"/>
      <c r="H6326" s="79"/>
      <c r="I6326" s="80"/>
    </row>
    <row r="6327" spans="1:9">
      <c r="A6327" s="78"/>
      <c r="B6327" s="79"/>
      <c r="C6327" s="79"/>
      <c r="D6327" s="79"/>
      <c r="E6327" s="79"/>
      <c r="F6327" s="79"/>
      <c r="G6327" s="79"/>
      <c r="H6327" s="79"/>
      <c r="I6327" s="80"/>
    </row>
    <row r="6328" spans="1:9">
      <c r="A6328" s="78"/>
      <c r="B6328" s="79"/>
      <c r="C6328" s="79"/>
      <c r="D6328" s="79"/>
      <c r="E6328" s="79"/>
      <c r="F6328" s="79"/>
      <c r="G6328" s="79"/>
      <c r="H6328" s="79"/>
      <c r="I6328" s="80"/>
    </row>
    <row r="6329" spans="1:9">
      <c r="A6329" s="78"/>
      <c r="B6329" s="79"/>
      <c r="C6329" s="79"/>
      <c r="D6329" s="79"/>
      <c r="E6329" s="79"/>
      <c r="F6329" s="79"/>
      <c r="G6329" s="79"/>
      <c r="H6329" s="79"/>
      <c r="I6329" s="80"/>
    </row>
    <row r="6330" spans="1:9">
      <c r="A6330" s="78"/>
      <c r="B6330" s="79"/>
      <c r="C6330" s="79"/>
      <c r="D6330" s="79"/>
      <c r="E6330" s="79"/>
      <c r="F6330" s="79"/>
      <c r="G6330" s="79"/>
      <c r="H6330" s="79"/>
      <c r="I6330" s="80"/>
    </row>
    <row r="6331" spans="1:9">
      <c r="A6331" s="78"/>
      <c r="B6331" s="79"/>
      <c r="C6331" s="79"/>
      <c r="D6331" s="79"/>
      <c r="E6331" s="79"/>
      <c r="F6331" s="79"/>
      <c r="G6331" s="79"/>
      <c r="H6331" s="79"/>
      <c r="I6331" s="80"/>
    </row>
    <row r="6332" spans="1:9">
      <c r="A6332" s="78"/>
      <c r="B6332" s="79"/>
      <c r="C6332" s="79"/>
      <c r="D6332" s="79"/>
      <c r="E6332" s="79"/>
      <c r="F6332" s="79"/>
      <c r="G6332" s="79"/>
      <c r="H6332" s="79"/>
      <c r="I6332" s="80"/>
    </row>
    <row r="6333" spans="1:9">
      <c r="A6333" s="78"/>
      <c r="B6333" s="79"/>
      <c r="C6333" s="79"/>
      <c r="D6333" s="79"/>
      <c r="E6333" s="79"/>
      <c r="F6333" s="79"/>
      <c r="G6333" s="79"/>
      <c r="H6333" s="79"/>
      <c r="I6333" s="80"/>
    </row>
    <row r="6334" spans="1:9">
      <c r="A6334" s="78"/>
      <c r="B6334" s="79"/>
      <c r="C6334" s="79"/>
      <c r="D6334" s="79"/>
      <c r="E6334" s="79"/>
      <c r="F6334" s="79"/>
      <c r="G6334" s="79"/>
      <c r="H6334" s="79"/>
      <c r="I6334" s="80"/>
    </row>
    <row r="6335" spans="1:9">
      <c r="A6335" s="78"/>
      <c r="B6335" s="79"/>
      <c r="C6335" s="79"/>
      <c r="D6335" s="79"/>
      <c r="E6335" s="79"/>
      <c r="F6335" s="79"/>
      <c r="G6335" s="79"/>
      <c r="H6335" s="79"/>
      <c r="I6335" s="80"/>
    </row>
    <row r="6336" spans="1:9">
      <c r="A6336" s="78"/>
      <c r="B6336" s="79"/>
      <c r="C6336" s="79"/>
      <c r="D6336" s="79"/>
      <c r="E6336" s="79"/>
      <c r="F6336" s="79"/>
      <c r="G6336" s="79"/>
      <c r="H6336" s="79"/>
      <c r="I6336" s="80"/>
    </row>
    <row r="6337" spans="1:9">
      <c r="A6337" s="78"/>
      <c r="B6337" s="79"/>
      <c r="C6337" s="79"/>
      <c r="D6337" s="79"/>
      <c r="E6337" s="79"/>
      <c r="F6337" s="79"/>
      <c r="G6337" s="79"/>
      <c r="H6337" s="79"/>
      <c r="I6337" s="80"/>
    </row>
    <row r="6338" spans="1:9">
      <c r="A6338" s="78"/>
      <c r="B6338" s="79"/>
      <c r="C6338" s="79"/>
      <c r="D6338" s="79"/>
      <c r="E6338" s="79"/>
      <c r="F6338" s="79"/>
      <c r="G6338" s="79"/>
      <c r="H6338" s="79"/>
      <c r="I6338" s="80"/>
    </row>
    <row r="6339" spans="1:9">
      <c r="A6339" s="78"/>
      <c r="B6339" s="79"/>
      <c r="C6339" s="79"/>
      <c r="D6339" s="79"/>
      <c r="E6339" s="79"/>
      <c r="F6339" s="79"/>
      <c r="G6339" s="79"/>
      <c r="H6339" s="79"/>
      <c r="I6339" s="80"/>
    </row>
    <row r="6340" spans="1:9">
      <c r="A6340" s="78"/>
      <c r="B6340" s="79"/>
      <c r="C6340" s="79"/>
      <c r="D6340" s="79"/>
      <c r="E6340" s="79"/>
      <c r="F6340" s="79"/>
      <c r="G6340" s="79"/>
      <c r="H6340" s="79"/>
      <c r="I6340" s="80"/>
    </row>
    <row r="6341" spans="1:9">
      <c r="A6341" s="78"/>
      <c r="B6341" s="79"/>
      <c r="C6341" s="79"/>
      <c r="D6341" s="79"/>
      <c r="E6341" s="79"/>
      <c r="F6341" s="79"/>
      <c r="G6341" s="79"/>
      <c r="H6341" s="79"/>
      <c r="I6341" s="80"/>
    </row>
    <row r="6342" spans="1:9">
      <c r="A6342" s="78"/>
      <c r="B6342" s="79"/>
      <c r="C6342" s="79"/>
      <c r="D6342" s="79"/>
      <c r="E6342" s="79"/>
      <c r="F6342" s="79"/>
      <c r="G6342" s="79"/>
      <c r="H6342" s="79"/>
      <c r="I6342" s="80"/>
    </row>
    <row r="6343" spans="1:9">
      <c r="A6343" s="78"/>
      <c r="B6343" s="79"/>
      <c r="C6343" s="79"/>
      <c r="D6343" s="79"/>
      <c r="E6343" s="79"/>
      <c r="F6343" s="79"/>
      <c r="G6343" s="79"/>
      <c r="H6343" s="79"/>
      <c r="I6343" s="80"/>
    </row>
    <row r="6344" spans="1:9">
      <c r="A6344" s="78"/>
      <c r="B6344" s="79"/>
      <c r="C6344" s="79"/>
      <c r="D6344" s="79"/>
      <c r="E6344" s="79"/>
      <c r="F6344" s="79"/>
      <c r="G6344" s="79"/>
      <c r="H6344" s="79"/>
      <c r="I6344" s="80"/>
    </row>
    <row r="6345" spans="1:9">
      <c r="A6345" s="78"/>
      <c r="B6345" s="79"/>
      <c r="C6345" s="79"/>
      <c r="D6345" s="79"/>
      <c r="E6345" s="79"/>
      <c r="F6345" s="79"/>
      <c r="G6345" s="79"/>
      <c r="H6345" s="79"/>
      <c r="I6345" s="80"/>
    </row>
    <row r="6346" spans="1:9">
      <c r="A6346" s="78"/>
      <c r="B6346" s="79"/>
      <c r="C6346" s="79"/>
      <c r="D6346" s="79"/>
      <c r="E6346" s="79"/>
      <c r="F6346" s="79"/>
      <c r="G6346" s="79"/>
      <c r="H6346" s="79"/>
      <c r="I6346" s="80"/>
    </row>
    <row r="6347" spans="1:9">
      <c r="A6347" s="78"/>
      <c r="B6347" s="79"/>
      <c r="C6347" s="79"/>
      <c r="D6347" s="79"/>
      <c r="E6347" s="79"/>
      <c r="F6347" s="79"/>
      <c r="G6347" s="79"/>
      <c r="H6347" s="79"/>
      <c r="I6347" s="80"/>
    </row>
    <row r="6348" spans="1:9">
      <c r="A6348" s="78"/>
      <c r="B6348" s="79"/>
      <c r="C6348" s="79"/>
      <c r="D6348" s="79"/>
      <c r="E6348" s="79"/>
      <c r="F6348" s="79"/>
      <c r="G6348" s="79"/>
      <c r="H6348" s="79"/>
      <c r="I6348" s="80"/>
    </row>
    <row r="6349" spans="1:9">
      <c r="A6349" s="78"/>
      <c r="B6349" s="79"/>
      <c r="C6349" s="79"/>
      <c r="D6349" s="79"/>
      <c r="E6349" s="79"/>
      <c r="F6349" s="79"/>
      <c r="G6349" s="79"/>
      <c r="H6349" s="79"/>
      <c r="I6349" s="80"/>
    </row>
    <row r="6350" spans="1:9">
      <c r="A6350" s="78"/>
      <c r="B6350" s="79"/>
      <c r="C6350" s="79"/>
      <c r="D6350" s="79"/>
      <c r="E6350" s="79"/>
      <c r="F6350" s="79"/>
      <c r="G6350" s="79"/>
      <c r="H6350" s="79"/>
      <c r="I6350" s="80"/>
    </row>
    <row r="6351" spans="1:9">
      <c r="A6351" s="78"/>
      <c r="B6351" s="79"/>
      <c r="C6351" s="79"/>
      <c r="D6351" s="79"/>
      <c r="E6351" s="79"/>
      <c r="F6351" s="79"/>
      <c r="G6351" s="79"/>
      <c r="H6351" s="79"/>
      <c r="I6351" s="80"/>
    </row>
    <row r="6352" spans="1:9">
      <c r="A6352" s="78"/>
      <c r="B6352" s="79"/>
      <c r="C6352" s="79"/>
      <c r="D6352" s="79"/>
      <c r="E6352" s="79"/>
      <c r="F6352" s="79"/>
      <c r="G6352" s="79"/>
      <c r="H6352" s="79"/>
      <c r="I6352" s="80"/>
    </row>
    <row r="6353" spans="1:9">
      <c r="A6353" s="78"/>
      <c r="B6353" s="79"/>
      <c r="C6353" s="79"/>
      <c r="D6353" s="79"/>
      <c r="E6353" s="79"/>
      <c r="F6353" s="79"/>
      <c r="G6353" s="79"/>
      <c r="H6353" s="79"/>
      <c r="I6353" s="80"/>
    </row>
    <row r="6354" spans="1:9">
      <c r="A6354" s="78"/>
      <c r="B6354" s="79"/>
      <c r="C6354" s="79"/>
      <c r="D6354" s="79"/>
      <c r="E6354" s="79"/>
      <c r="F6354" s="79"/>
      <c r="G6354" s="79"/>
      <c r="H6354" s="79"/>
      <c r="I6354" s="80"/>
    </row>
    <row r="6355" spans="1:9">
      <c r="A6355" s="78"/>
      <c r="B6355" s="79"/>
      <c r="C6355" s="79"/>
      <c r="D6355" s="79"/>
      <c r="E6355" s="79"/>
      <c r="F6355" s="79"/>
      <c r="G6355" s="79"/>
      <c r="H6355" s="79"/>
      <c r="I6355" s="80"/>
    </row>
    <row r="6356" spans="1:9">
      <c r="A6356" s="78"/>
      <c r="B6356" s="79"/>
      <c r="C6356" s="79"/>
      <c r="D6356" s="79"/>
      <c r="E6356" s="79"/>
      <c r="F6356" s="79"/>
      <c r="G6356" s="79"/>
      <c r="H6356" s="79"/>
      <c r="I6356" s="80"/>
    </row>
    <row r="6357" spans="1:9">
      <c r="A6357" s="78"/>
      <c r="B6357" s="79"/>
      <c r="C6357" s="79"/>
      <c r="D6357" s="79"/>
      <c r="E6357" s="79"/>
      <c r="F6357" s="79"/>
      <c r="G6357" s="79"/>
      <c r="H6357" s="79"/>
      <c r="I6357" s="80"/>
    </row>
    <row r="6358" spans="1:9">
      <c r="A6358" s="78"/>
      <c r="B6358" s="79"/>
      <c r="C6358" s="79"/>
      <c r="D6358" s="79"/>
      <c r="E6358" s="79"/>
      <c r="F6358" s="79"/>
      <c r="G6358" s="79"/>
      <c r="H6358" s="79"/>
      <c r="I6358" s="80"/>
    </row>
    <row r="6359" spans="1:9">
      <c r="A6359" s="78"/>
      <c r="B6359" s="79"/>
      <c r="C6359" s="79"/>
      <c r="D6359" s="79"/>
      <c r="E6359" s="79"/>
      <c r="F6359" s="79"/>
      <c r="G6359" s="79"/>
      <c r="H6359" s="79"/>
      <c r="I6359" s="80"/>
    </row>
    <row r="6360" spans="1:9">
      <c r="A6360" s="78"/>
      <c r="B6360" s="79"/>
      <c r="C6360" s="79"/>
      <c r="D6360" s="79"/>
      <c r="E6360" s="79"/>
      <c r="F6360" s="79"/>
      <c r="G6360" s="79"/>
      <c r="H6360" s="79"/>
      <c r="I6360" s="80"/>
    </row>
    <row r="6361" spans="1:9">
      <c r="A6361" s="78"/>
      <c r="B6361" s="79"/>
      <c r="C6361" s="79"/>
      <c r="D6361" s="79"/>
      <c r="E6361" s="79"/>
      <c r="F6361" s="79"/>
      <c r="G6361" s="79"/>
      <c r="H6361" s="79"/>
      <c r="I6361" s="80"/>
    </row>
    <row r="6362" spans="1:9">
      <c r="A6362" s="78"/>
      <c r="B6362" s="79"/>
      <c r="C6362" s="79"/>
      <c r="D6362" s="79"/>
      <c r="E6362" s="79"/>
      <c r="F6362" s="79"/>
      <c r="G6362" s="79"/>
      <c r="H6362" s="79"/>
      <c r="I6362" s="80"/>
    </row>
    <row r="6363" spans="1:9">
      <c r="A6363" s="78"/>
      <c r="B6363" s="79"/>
      <c r="C6363" s="79"/>
      <c r="D6363" s="79"/>
      <c r="E6363" s="79"/>
      <c r="F6363" s="79"/>
      <c r="G6363" s="79"/>
      <c r="H6363" s="79"/>
      <c r="I6363" s="80"/>
    </row>
    <row r="6364" spans="1:9">
      <c r="A6364" s="78"/>
      <c r="B6364" s="79"/>
      <c r="C6364" s="79"/>
      <c r="D6364" s="79"/>
      <c r="E6364" s="79"/>
      <c r="F6364" s="79"/>
      <c r="G6364" s="79"/>
      <c r="H6364" s="79"/>
      <c r="I6364" s="80"/>
    </row>
    <row r="6365" spans="1:9">
      <c r="A6365" s="78"/>
      <c r="B6365" s="79"/>
      <c r="C6365" s="79"/>
      <c r="D6365" s="79"/>
      <c r="E6365" s="79"/>
      <c r="F6365" s="79"/>
      <c r="G6365" s="79"/>
      <c r="H6365" s="79"/>
      <c r="I6365" s="80"/>
    </row>
    <row r="6366" spans="1:9">
      <c r="A6366" s="78"/>
      <c r="B6366" s="79"/>
      <c r="C6366" s="79"/>
      <c r="D6366" s="79"/>
      <c r="E6366" s="79"/>
      <c r="F6366" s="79"/>
      <c r="G6366" s="79"/>
      <c r="H6366" s="79"/>
      <c r="I6366" s="80"/>
    </row>
    <row r="6367" spans="1:9">
      <c r="A6367" s="78"/>
      <c r="B6367" s="79"/>
      <c r="C6367" s="79"/>
      <c r="D6367" s="79"/>
      <c r="E6367" s="79"/>
      <c r="F6367" s="79"/>
      <c r="G6367" s="79"/>
      <c r="H6367" s="79"/>
      <c r="I6367" s="80"/>
    </row>
    <row r="6368" spans="1:9">
      <c r="A6368" s="78"/>
      <c r="B6368" s="79"/>
      <c r="C6368" s="79"/>
      <c r="D6368" s="79"/>
      <c r="E6368" s="79"/>
      <c r="F6368" s="79"/>
      <c r="G6368" s="79"/>
      <c r="H6368" s="79"/>
      <c r="I6368" s="80"/>
    </row>
    <row r="6369" spans="1:9">
      <c r="A6369" s="78"/>
      <c r="B6369" s="79"/>
      <c r="C6369" s="79"/>
      <c r="D6369" s="79"/>
      <c r="E6369" s="79"/>
      <c r="F6369" s="79"/>
      <c r="G6369" s="79"/>
      <c r="H6369" s="79"/>
      <c r="I6369" s="80"/>
    </row>
    <row r="6370" spans="1:9">
      <c r="A6370" s="78"/>
      <c r="B6370" s="79"/>
      <c r="C6370" s="79"/>
      <c r="D6370" s="79"/>
      <c r="E6370" s="79"/>
      <c r="F6370" s="79"/>
      <c r="G6370" s="79"/>
      <c r="H6370" s="79"/>
      <c r="I6370" s="80"/>
    </row>
    <row r="6371" spans="1:9">
      <c r="A6371" s="78"/>
      <c r="B6371" s="79"/>
      <c r="C6371" s="79"/>
      <c r="D6371" s="79"/>
      <c r="E6371" s="79"/>
      <c r="F6371" s="79"/>
      <c r="G6371" s="79"/>
      <c r="H6371" s="79"/>
      <c r="I6371" s="80"/>
    </row>
    <row r="6372" spans="1:9">
      <c r="A6372" s="78"/>
      <c r="B6372" s="79"/>
      <c r="C6372" s="79"/>
      <c r="D6372" s="79"/>
      <c r="E6372" s="79"/>
      <c r="F6372" s="79"/>
      <c r="G6372" s="79"/>
      <c r="H6372" s="79"/>
      <c r="I6372" s="80"/>
    </row>
    <row r="6373" spans="1:9">
      <c r="A6373" s="78"/>
      <c r="B6373" s="79"/>
      <c r="C6373" s="79"/>
      <c r="D6373" s="79"/>
      <c r="E6373" s="79"/>
      <c r="F6373" s="79"/>
      <c r="G6373" s="79"/>
      <c r="H6373" s="79"/>
      <c r="I6373" s="80"/>
    </row>
    <row r="6374" spans="1:9">
      <c r="A6374" s="78"/>
      <c r="B6374" s="79"/>
      <c r="C6374" s="79"/>
      <c r="D6374" s="79"/>
      <c r="E6374" s="79"/>
      <c r="F6374" s="79"/>
      <c r="G6374" s="79"/>
      <c r="H6374" s="79"/>
      <c r="I6374" s="80"/>
    </row>
    <row r="6375" spans="1:9">
      <c r="A6375" s="78"/>
      <c r="B6375" s="79"/>
      <c r="C6375" s="79"/>
      <c r="D6375" s="79"/>
      <c r="E6375" s="79"/>
      <c r="F6375" s="79"/>
      <c r="G6375" s="79"/>
      <c r="H6375" s="79"/>
      <c r="I6375" s="80"/>
    </row>
    <row r="6376" spans="1:9">
      <c r="A6376" s="78"/>
      <c r="B6376" s="79"/>
      <c r="C6376" s="79"/>
      <c r="D6376" s="79"/>
      <c r="E6376" s="79"/>
      <c r="F6376" s="79"/>
      <c r="G6376" s="79"/>
      <c r="H6376" s="79"/>
      <c r="I6376" s="80"/>
    </row>
    <row r="6377" spans="1:9">
      <c r="A6377" s="78"/>
      <c r="B6377" s="79"/>
      <c r="C6377" s="79"/>
      <c r="D6377" s="79"/>
      <c r="E6377" s="79"/>
      <c r="F6377" s="79"/>
      <c r="G6377" s="79"/>
      <c r="H6377" s="79"/>
      <c r="I6377" s="80"/>
    </row>
    <row r="6378" spans="1:9">
      <c r="A6378" s="78"/>
      <c r="B6378" s="79"/>
      <c r="C6378" s="79"/>
      <c r="D6378" s="79"/>
      <c r="E6378" s="79"/>
      <c r="F6378" s="79"/>
      <c r="G6378" s="79"/>
      <c r="H6378" s="79"/>
      <c r="I6378" s="80"/>
    </row>
    <row r="6379" spans="1:9">
      <c r="A6379" s="78"/>
      <c r="B6379" s="79"/>
      <c r="C6379" s="79"/>
      <c r="D6379" s="79"/>
      <c r="E6379" s="79"/>
      <c r="F6379" s="79"/>
      <c r="G6379" s="79"/>
      <c r="H6379" s="79"/>
      <c r="I6379" s="80"/>
    </row>
    <row r="6380" spans="1:9">
      <c r="A6380" s="78"/>
      <c r="B6380" s="79"/>
      <c r="C6380" s="79"/>
      <c r="D6380" s="79"/>
      <c r="E6380" s="79"/>
      <c r="F6380" s="79"/>
      <c r="G6380" s="79"/>
      <c r="H6380" s="79"/>
      <c r="I6380" s="80"/>
    </row>
    <row r="6381" spans="1:9">
      <c r="A6381" s="78"/>
      <c r="B6381" s="79"/>
      <c r="C6381" s="79"/>
      <c r="D6381" s="79"/>
      <c r="E6381" s="79"/>
      <c r="F6381" s="79"/>
      <c r="G6381" s="79"/>
      <c r="H6381" s="79"/>
      <c r="I6381" s="80"/>
    </row>
    <row r="6382" spans="1:9">
      <c r="A6382" s="78"/>
      <c r="B6382" s="79"/>
      <c r="C6382" s="79"/>
      <c r="D6382" s="79"/>
      <c r="E6382" s="79"/>
      <c r="F6382" s="79"/>
      <c r="G6382" s="79"/>
      <c r="H6382" s="79"/>
      <c r="I6382" s="80"/>
    </row>
    <row r="6383" spans="1:9">
      <c r="A6383" s="78"/>
      <c r="B6383" s="79"/>
      <c r="C6383" s="79"/>
      <c r="D6383" s="79"/>
      <c r="E6383" s="79"/>
      <c r="F6383" s="79"/>
      <c r="G6383" s="79"/>
      <c r="H6383" s="79"/>
      <c r="I6383" s="80"/>
    </row>
    <row r="6384" spans="1:9">
      <c r="A6384" s="78"/>
      <c r="B6384" s="79"/>
      <c r="C6384" s="79"/>
      <c r="D6384" s="79"/>
      <c r="E6384" s="79"/>
      <c r="F6384" s="79"/>
      <c r="G6384" s="79"/>
      <c r="H6384" s="79"/>
      <c r="I6384" s="80"/>
    </row>
    <row r="6385" spans="1:9">
      <c r="A6385" s="78"/>
      <c r="B6385" s="79"/>
      <c r="C6385" s="79"/>
      <c r="D6385" s="79"/>
      <c r="E6385" s="79"/>
      <c r="F6385" s="79"/>
      <c r="G6385" s="79"/>
      <c r="H6385" s="79"/>
      <c r="I6385" s="80"/>
    </row>
    <row r="6386" spans="1:9">
      <c r="A6386" s="78"/>
      <c r="B6386" s="79"/>
      <c r="C6386" s="79"/>
      <c r="D6386" s="79"/>
      <c r="E6386" s="79"/>
      <c r="F6386" s="79"/>
      <c r="G6386" s="79"/>
      <c r="H6386" s="79"/>
      <c r="I6386" s="80"/>
    </row>
    <row r="6387" spans="1:9">
      <c r="A6387" s="78"/>
      <c r="B6387" s="79"/>
      <c r="C6387" s="79"/>
      <c r="D6387" s="79"/>
      <c r="E6387" s="79"/>
      <c r="F6387" s="79"/>
      <c r="G6387" s="79"/>
      <c r="H6387" s="79"/>
      <c r="I6387" s="80"/>
    </row>
    <row r="6388" spans="1:9">
      <c r="A6388" s="78"/>
      <c r="B6388" s="79"/>
      <c r="C6388" s="79"/>
      <c r="D6388" s="79"/>
      <c r="E6388" s="79"/>
      <c r="F6388" s="79"/>
      <c r="G6388" s="79"/>
      <c r="H6388" s="79"/>
      <c r="I6388" s="80"/>
    </row>
    <row r="6389" spans="1:9">
      <c r="A6389" s="78"/>
      <c r="B6389" s="79"/>
      <c r="C6389" s="79"/>
      <c r="D6389" s="79"/>
      <c r="E6389" s="79"/>
      <c r="F6389" s="79"/>
      <c r="G6389" s="79"/>
      <c r="H6389" s="79"/>
      <c r="I6389" s="80"/>
    </row>
    <row r="6390" spans="1:9">
      <c r="A6390" s="78"/>
      <c r="B6390" s="79"/>
      <c r="C6390" s="79"/>
      <c r="D6390" s="79"/>
      <c r="E6390" s="79"/>
      <c r="F6390" s="79"/>
      <c r="G6390" s="79"/>
      <c r="H6390" s="79"/>
      <c r="I6390" s="80"/>
    </row>
    <row r="6391" spans="1:9">
      <c r="A6391" s="78"/>
      <c r="B6391" s="79"/>
      <c r="C6391" s="79"/>
      <c r="D6391" s="79"/>
      <c r="E6391" s="79"/>
      <c r="F6391" s="79"/>
      <c r="G6391" s="79"/>
      <c r="H6391" s="79"/>
      <c r="I6391" s="80"/>
    </row>
    <row r="6392" spans="1:9">
      <c r="A6392" s="78"/>
      <c r="B6392" s="79"/>
      <c r="C6392" s="79"/>
      <c r="D6392" s="79"/>
      <c r="E6392" s="79"/>
      <c r="F6392" s="79"/>
      <c r="G6392" s="79"/>
      <c r="H6392" s="79"/>
      <c r="I6392" s="80"/>
    </row>
    <row r="6393" spans="1:9">
      <c r="A6393" s="78"/>
      <c r="B6393" s="79"/>
      <c r="C6393" s="79"/>
      <c r="D6393" s="79"/>
      <c r="E6393" s="79"/>
      <c r="F6393" s="79"/>
      <c r="G6393" s="79"/>
      <c r="H6393" s="79"/>
      <c r="I6393" s="80"/>
    </row>
    <row r="6394" spans="1:9">
      <c r="A6394" s="78"/>
      <c r="B6394" s="79"/>
      <c r="C6394" s="79"/>
      <c r="D6394" s="79"/>
      <c r="E6394" s="79"/>
      <c r="F6394" s="79"/>
      <c r="G6394" s="79"/>
      <c r="H6394" s="79"/>
      <c r="I6394" s="80"/>
    </row>
    <row r="6395" spans="1:9">
      <c r="A6395" s="78"/>
      <c r="B6395" s="79"/>
      <c r="C6395" s="79"/>
      <c r="D6395" s="79"/>
      <c r="E6395" s="79"/>
      <c r="F6395" s="79"/>
      <c r="G6395" s="79"/>
      <c r="H6395" s="79"/>
      <c r="I6395" s="80"/>
    </row>
    <row r="6396" spans="1:9">
      <c r="A6396" s="78"/>
      <c r="B6396" s="79"/>
      <c r="C6396" s="79"/>
      <c r="D6396" s="79"/>
      <c r="E6396" s="79"/>
      <c r="F6396" s="79"/>
      <c r="G6396" s="79"/>
      <c r="H6396" s="79"/>
      <c r="I6396" s="80"/>
    </row>
    <row r="6397" spans="1:9">
      <c r="A6397" s="78"/>
      <c r="B6397" s="79"/>
      <c r="C6397" s="79"/>
      <c r="D6397" s="79"/>
      <c r="E6397" s="79"/>
      <c r="F6397" s="79"/>
      <c r="G6397" s="79"/>
      <c r="H6397" s="79"/>
      <c r="I6397" s="80"/>
    </row>
    <row r="6398" spans="1:9">
      <c r="A6398" s="78"/>
      <c r="B6398" s="79"/>
      <c r="C6398" s="79"/>
      <c r="D6398" s="79"/>
      <c r="E6398" s="79"/>
      <c r="F6398" s="79"/>
      <c r="G6398" s="79"/>
      <c r="H6398" s="79"/>
      <c r="I6398" s="80"/>
    </row>
    <row r="6399" spans="1:9">
      <c r="A6399" s="78"/>
      <c r="B6399" s="79"/>
      <c r="C6399" s="79"/>
      <c r="D6399" s="79"/>
      <c r="E6399" s="79"/>
      <c r="F6399" s="79"/>
      <c r="G6399" s="79"/>
      <c r="H6399" s="79"/>
      <c r="I6399" s="80"/>
    </row>
    <row r="6400" spans="1:9">
      <c r="A6400" s="78"/>
      <c r="B6400" s="79"/>
      <c r="C6400" s="79"/>
      <c r="D6400" s="79"/>
      <c r="E6400" s="79"/>
      <c r="F6400" s="79"/>
      <c r="G6400" s="79"/>
      <c r="H6400" s="79"/>
      <c r="I6400" s="80"/>
    </row>
    <row r="6401" spans="1:9">
      <c r="A6401" s="78"/>
      <c r="B6401" s="79"/>
      <c r="C6401" s="79"/>
      <c r="D6401" s="79"/>
      <c r="E6401" s="79"/>
      <c r="F6401" s="79"/>
      <c r="G6401" s="79"/>
      <c r="H6401" s="79"/>
      <c r="I6401" s="80"/>
    </row>
    <row r="6402" spans="1:9">
      <c r="A6402" s="78"/>
      <c r="B6402" s="79"/>
      <c r="C6402" s="79"/>
      <c r="D6402" s="79"/>
      <c r="E6402" s="79"/>
      <c r="F6402" s="79"/>
      <c r="G6402" s="79"/>
      <c r="H6402" s="79"/>
      <c r="I6402" s="80"/>
    </row>
    <row r="6403" spans="1:9">
      <c r="A6403" s="78"/>
      <c r="B6403" s="79"/>
      <c r="C6403" s="79"/>
      <c r="D6403" s="79"/>
      <c r="E6403" s="79"/>
      <c r="F6403" s="79"/>
      <c r="G6403" s="79"/>
      <c r="H6403" s="79"/>
      <c r="I6403" s="80"/>
    </row>
    <row r="6404" spans="1:9">
      <c r="A6404" s="78"/>
      <c r="B6404" s="79"/>
      <c r="C6404" s="79"/>
      <c r="D6404" s="79"/>
      <c r="E6404" s="79"/>
      <c r="F6404" s="79"/>
      <c r="G6404" s="79"/>
      <c r="H6404" s="79"/>
      <c r="I6404" s="80"/>
    </row>
    <row r="6405" spans="1:9">
      <c r="A6405" s="78"/>
      <c r="B6405" s="79"/>
      <c r="C6405" s="79"/>
      <c r="D6405" s="79"/>
      <c r="E6405" s="79"/>
      <c r="F6405" s="79"/>
      <c r="G6405" s="79"/>
      <c r="H6405" s="79"/>
      <c r="I6405" s="80"/>
    </row>
    <row r="6406" spans="1:9">
      <c r="A6406" s="78"/>
      <c r="B6406" s="79"/>
      <c r="C6406" s="79"/>
      <c r="D6406" s="79"/>
      <c r="E6406" s="79"/>
      <c r="F6406" s="79"/>
      <c r="G6406" s="79"/>
      <c r="H6406" s="79"/>
      <c r="I6406" s="80"/>
    </row>
    <row r="6407" spans="1:9">
      <c r="A6407" s="78"/>
      <c r="B6407" s="79"/>
      <c r="C6407" s="79"/>
      <c r="D6407" s="79"/>
      <c r="E6407" s="79"/>
      <c r="F6407" s="79"/>
      <c r="G6407" s="79"/>
      <c r="H6407" s="79"/>
      <c r="I6407" s="80"/>
    </row>
    <row r="6408" spans="1:9">
      <c r="A6408" s="78"/>
      <c r="B6408" s="79"/>
      <c r="C6408" s="79"/>
      <c r="D6408" s="79"/>
      <c r="E6408" s="79"/>
      <c r="F6408" s="79"/>
      <c r="G6408" s="79"/>
      <c r="H6408" s="79"/>
      <c r="I6408" s="80"/>
    </row>
    <row r="6409" spans="1:9">
      <c r="A6409" s="78"/>
      <c r="B6409" s="79"/>
      <c r="C6409" s="79"/>
      <c r="D6409" s="79"/>
      <c r="E6409" s="79"/>
      <c r="F6409" s="79"/>
      <c r="G6409" s="79"/>
      <c r="H6409" s="79"/>
      <c r="I6409" s="80"/>
    </row>
    <row r="6410" spans="1:9">
      <c r="A6410" s="78"/>
      <c r="B6410" s="79"/>
      <c r="C6410" s="79"/>
      <c r="D6410" s="79"/>
      <c r="E6410" s="79"/>
      <c r="F6410" s="79"/>
      <c r="G6410" s="79"/>
      <c r="H6410" s="79"/>
      <c r="I6410" s="80"/>
    </row>
    <row r="6411" spans="1:9">
      <c r="A6411" s="78"/>
      <c r="B6411" s="79"/>
      <c r="C6411" s="79"/>
      <c r="D6411" s="79"/>
      <c r="E6411" s="79"/>
      <c r="F6411" s="79"/>
      <c r="G6411" s="79"/>
      <c r="H6411" s="79"/>
      <c r="I6411" s="80"/>
    </row>
    <row r="6412" spans="1:9">
      <c r="A6412" s="78"/>
      <c r="B6412" s="79"/>
      <c r="C6412" s="79"/>
      <c r="D6412" s="79"/>
      <c r="E6412" s="79"/>
      <c r="F6412" s="79"/>
      <c r="G6412" s="79"/>
      <c r="H6412" s="79"/>
      <c r="I6412" s="80"/>
    </row>
    <row r="6413" spans="1:9">
      <c r="A6413" s="78"/>
      <c r="B6413" s="79"/>
      <c r="C6413" s="79"/>
      <c r="D6413" s="79"/>
      <c r="E6413" s="79"/>
      <c r="F6413" s="79"/>
      <c r="G6413" s="79"/>
      <c r="H6413" s="79"/>
      <c r="I6413" s="80"/>
    </row>
    <row r="6414" spans="1:9">
      <c r="A6414" s="78"/>
      <c r="B6414" s="79"/>
      <c r="C6414" s="79"/>
      <c r="D6414" s="79"/>
      <c r="E6414" s="79"/>
      <c r="F6414" s="79"/>
      <c r="G6414" s="79"/>
      <c r="H6414" s="79"/>
      <c r="I6414" s="80"/>
    </row>
    <row r="6415" spans="1:9">
      <c r="A6415" s="78"/>
      <c r="B6415" s="79"/>
      <c r="C6415" s="79"/>
      <c r="D6415" s="79"/>
      <c r="E6415" s="79"/>
      <c r="F6415" s="79"/>
      <c r="G6415" s="79"/>
      <c r="H6415" s="79"/>
      <c r="I6415" s="80"/>
    </row>
    <row r="6416" spans="1:9">
      <c r="A6416" s="78"/>
      <c r="B6416" s="79"/>
      <c r="C6416" s="79"/>
      <c r="D6416" s="79"/>
      <c r="E6416" s="79"/>
      <c r="F6416" s="79"/>
      <c r="G6416" s="79"/>
      <c r="H6416" s="79"/>
      <c r="I6416" s="80"/>
    </row>
    <row r="6417" spans="1:9">
      <c r="A6417" s="78"/>
      <c r="B6417" s="79"/>
      <c r="C6417" s="79"/>
      <c r="D6417" s="79"/>
      <c r="E6417" s="79"/>
      <c r="F6417" s="79"/>
      <c r="G6417" s="79"/>
      <c r="H6417" s="79"/>
      <c r="I6417" s="80"/>
    </row>
    <row r="6418" spans="1:9">
      <c r="A6418" s="78"/>
      <c r="B6418" s="79"/>
      <c r="C6418" s="79"/>
      <c r="D6418" s="79"/>
      <c r="E6418" s="79"/>
      <c r="F6418" s="79"/>
      <c r="G6418" s="79"/>
      <c r="H6418" s="79"/>
      <c r="I6418" s="80"/>
    </row>
    <row r="6419" spans="1:9">
      <c r="A6419" s="78"/>
      <c r="B6419" s="79"/>
      <c r="C6419" s="79"/>
      <c r="D6419" s="79"/>
      <c r="E6419" s="79"/>
      <c r="F6419" s="79"/>
      <c r="G6419" s="79"/>
      <c r="H6419" s="79"/>
      <c r="I6419" s="80"/>
    </row>
    <row r="6420" spans="1:9">
      <c r="A6420" s="78"/>
      <c r="B6420" s="79"/>
      <c r="C6420" s="79"/>
      <c r="D6420" s="79"/>
      <c r="E6420" s="79"/>
      <c r="F6420" s="79"/>
      <c r="G6420" s="79"/>
      <c r="H6420" s="79"/>
      <c r="I6420" s="80"/>
    </row>
    <row r="6421" spans="1:9">
      <c r="A6421" s="78"/>
      <c r="B6421" s="79"/>
      <c r="C6421" s="79"/>
      <c r="D6421" s="79"/>
      <c r="E6421" s="79"/>
      <c r="F6421" s="79"/>
      <c r="G6421" s="79"/>
      <c r="H6421" s="79"/>
      <c r="I6421" s="80"/>
    </row>
    <row r="6422" spans="1:9">
      <c r="A6422" s="78"/>
      <c r="B6422" s="79"/>
      <c r="C6422" s="79"/>
      <c r="D6422" s="79"/>
      <c r="E6422" s="79"/>
      <c r="F6422" s="79"/>
      <c r="G6422" s="79"/>
      <c r="H6422" s="79"/>
      <c r="I6422" s="80"/>
    </row>
    <row r="6423" spans="1:9">
      <c r="A6423" s="78"/>
      <c r="B6423" s="79"/>
      <c r="C6423" s="79"/>
      <c r="D6423" s="79"/>
      <c r="E6423" s="79"/>
      <c r="F6423" s="79"/>
      <c r="G6423" s="79"/>
      <c r="H6423" s="79"/>
      <c r="I6423" s="80"/>
    </row>
    <row r="6424" spans="1:9">
      <c r="A6424" s="78"/>
      <c r="B6424" s="79"/>
      <c r="C6424" s="79"/>
      <c r="D6424" s="79"/>
      <c r="E6424" s="79"/>
      <c r="F6424" s="79"/>
      <c r="G6424" s="79"/>
      <c r="H6424" s="79"/>
      <c r="I6424" s="80"/>
    </row>
    <row r="6425" spans="1:9">
      <c r="A6425" s="78"/>
      <c r="B6425" s="79"/>
      <c r="C6425" s="79"/>
      <c r="D6425" s="79"/>
      <c r="E6425" s="79"/>
      <c r="F6425" s="79"/>
      <c r="G6425" s="79"/>
      <c r="H6425" s="79"/>
      <c r="I6425" s="80"/>
    </row>
    <row r="6426" spans="1:9">
      <c r="A6426" s="78"/>
      <c r="B6426" s="79"/>
      <c r="C6426" s="79"/>
      <c r="D6426" s="79"/>
      <c r="E6426" s="79"/>
      <c r="F6426" s="79"/>
      <c r="G6426" s="79"/>
      <c r="H6426" s="79"/>
      <c r="I6426" s="80"/>
    </row>
    <row r="6427" spans="1:9">
      <c r="A6427" s="78"/>
      <c r="B6427" s="79"/>
      <c r="C6427" s="79"/>
      <c r="D6427" s="79"/>
      <c r="E6427" s="79"/>
      <c r="F6427" s="79"/>
      <c r="G6427" s="79"/>
      <c r="H6427" s="79"/>
      <c r="I6427" s="80"/>
    </row>
    <row r="6428" spans="1:9">
      <c r="A6428" s="78"/>
      <c r="B6428" s="79"/>
      <c r="C6428" s="79"/>
      <c r="D6428" s="79"/>
      <c r="E6428" s="79"/>
      <c r="F6428" s="79"/>
      <c r="G6428" s="79"/>
      <c r="H6428" s="79"/>
      <c r="I6428" s="80"/>
    </row>
    <row r="6429" spans="1:9">
      <c r="A6429" s="78"/>
      <c r="B6429" s="79"/>
      <c r="C6429" s="79"/>
      <c r="D6429" s="79"/>
      <c r="E6429" s="79"/>
      <c r="F6429" s="79"/>
      <c r="G6429" s="79"/>
      <c r="H6429" s="79"/>
      <c r="I6429" s="80"/>
    </row>
    <row r="6430" spans="1:9">
      <c r="A6430" s="78"/>
      <c r="B6430" s="79"/>
      <c r="C6430" s="79"/>
      <c r="D6430" s="79"/>
      <c r="E6430" s="79"/>
      <c r="F6430" s="79"/>
      <c r="G6430" s="79"/>
      <c r="H6430" s="79"/>
      <c r="I6430" s="80"/>
    </row>
    <row r="6431" spans="1:9">
      <c r="A6431" s="78"/>
      <c r="B6431" s="79"/>
      <c r="C6431" s="79"/>
      <c r="D6431" s="79"/>
      <c r="E6431" s="79"/>
      <c r="F6431" s="79"/>
      <c r="G6431" s="79"/>
      <c r="H6431" s="79"/>
      <c r="I6431" s="80"/>
    </row>
    <row r="6432" spans="1:9">
      <c r="A6432" s="78"/>
      <c r="B6432" s="79"/>
      <c r="C6432" s="79"/>
      <c r="D6432" s="79"/>
      <c r="E6432" s="79"/>
      <c r="F6432" s="79"/>
      <c r="G6432" s="79"/>
      <c r="H6432" s="79"/>
      <c r="I6432" s="80"/>
    </row>
    <row r="6433" spans="1:9">
      <c r="A6433" s="78"/>
      <c r="B6433" s="79"/>
      <c r="C6433" s="79"/>
      <c r="D6433" s="79"/>
      <c r="E6433" s="79"/>
      <c r="F6433" s="79"/>
      <c r="G6433" s="79"/>
      <c r="H6433" s="79"/>
      <c r="I6433" s="80"/>
    </row>
    <row r="6434" spans="1:9">
      <c r="A6434" s="78"/>
      <c r="B6434" s="79"/>
      <c r="C6434" s="79"/>
      <c r="D6434" s="79"/>
      <c r="E6434" s="79"/>
      <c r="F6434" s="79"/>
      <c r="G6434" s="79"/>
      <c r="H6434" s="79"/>
      <c r="I6434" s="80"/>
    </row>
    <row r="6435" spans="1:9">
      <c r="A6435" s="78"/>
      <c r="B6435" s="79"/>
      <c r="C6435" s="79"/>
      <c r="D6435" s="79"/>
      <c r="E6435" s="79"/>
      <c r="F6435" s="79"/>
      <c r="G6435" s="79"/>
      <c r="H6435" s="79"/>
      <c r="I6435" s="80"/>
    </row>
    <row r="6436" spans="1:9">
      <c r="A6436" s="78"/>
      <c r="B6436" s="79"/>
      <c r="C6436" s="79"/>
      <c r="D6436" s="79"/>
      <c r="E6436" s="79"/>
      <c r="F6436" s="79"/>
      <c r="G6436" s="79"/>
      <c r="H6436" s="79"/>
      <c r="I6436" s="80"/>
    </row>
    <row r="6437" spans="1:9">
      <c r="A6437" s="78"/>
      <c r="B6437" s="79"/>
      <c r="C6437" s="79"/>
      <c r="D6437" s="79"/>
      <c r="E6437" s="79"/>
      <c r="F6437" s="79"/>
      <c r="G6437" s="79"/>
      <c r="H6437" s="79"/>
      <c r="I6437" s="80"/>
    </row>
    <row r="6438" spans="1:9">
      <c r="A6438" s="78"/>
      <c r="B6438" s="79"/>
      <c r="C6438" s="79"/>
      <c r="D6438" s="79"/>
      <c r="E6438" s="79"/>
      <c r="F6438" s="79"/>
      <c r="G6438" s="79"/>
      <c r="H6438" s="79"/>
      <c r="I6438" s="80"/>
    </row>
    <row r="6439" spans="1:9">
      <c r="A6439" s="78"/>
      <c r="B6439" s="79"/>
      <c r="C6439" s="79"/>
      <c r="D6439" s="79"/>
      <c r="E6439" s="79"/>
      <c r="F6439" s="79"/>
      <c r="G6439" s="79"/>
      <c r="H6439" s="79"/>
      <c r="I6439" s="80"/>
    </row>
    <row r="6440" spans="1:9">
      <c r="A6440" s="78"/>
      <c r="B6440" s="79"/>
      <c r="C6440" s="79"/>
      <c r="D6440" s="79"/>
      <c r="E6440" s="79"/>
      <c r="F6440" s="79"/>
      <c r="G6440" s="79"/>
      <c r="H6440" s="79"/>
      <c r="I6440" s="80"/>
    </row>
    <row r="6441" spans="1:9">
      <c r="A6441" s="78"/>
      <c r="B6441" s="79"/>
      <c r="C6441" s="79"/>
      <c r="D6441" s="79"/>
      <c r="E6441" s="79"/>
      <c r="F6441" s="79"/>
      <c r="G6441" s="79"/>
      <c r="H6441" s="79"/>
      <c r="I6441" s="80"/>
    </row>
    <row r="6442" spans="1:9">
      <c r="A6442" s="78"/>
      <c r="B6442" s="79"/>
      <c r="C6442" s="79"/>
      <c r="D6442" s="79"/>
      <c r="E6442" s="79"/>
      <c r="F6442" s="79"/>
      <c r="G6442" s="79"/>
      <c r="H6442" s="79"/>
      <c r="I6442" s="80"/>
    </row>
    <row r="6443" spans="1:9">
      <c r="A6443" s="78"/>
      <c r="B6443" s="79"/>
      <c r="C6443" s="79"/>
      <c r="D6443" s="79"/>
      <c r="E6443" s="79"/>
      <c r="F6443" s="79"/>
      <c r="G6443" s="79"/>
      <c r="H6443" s="79"/>
      <c r="I6443" s="80"/>
    </row>
    <row r="6444" spans="1:9">
      <c r="A6444" s="78"/>
      <c r="B6444" s="79"/>
      <c r="C6444" s="79"/>
      <c r="D6444" s="79"/>
      <c r="E6444" s="79"/>
      <c r="F6444" s="79"/>
      <c r="G6444" s="79"/>
      <c r="H6444" s="79"/>
      <c r="I6444" s="80"/>
    </row>
    <row r="6445" spans="1:9">
      <c r="A6445" s="78"/>
      <c r="B6445" s="79"/>
      <c r="C6445" s="79"/>
      <c r="D6445" s="79"/>
      <c r="E6445" s="79"/>
      <c r="F6445" s="79"/>
      <c r="G6445" s="79"/>
      <c r="H6445" s="79"/>
      <c r="I6445" s="80"/>
    </row>
    <row r="6446" spans="1:9">
      <c r="A6446" s="78"/>
      <c r="B6446" s="79"/>
      <c r="C6446" s="79"/>
      <c r="D6446" s="79"/>
      <c r="E6446" s="79"/>
      <c r="F6446" s="79"/>
      <c r="G6446" s="79"/>
      <c r="H6446" s="79"/>
      <c r="I6446" s="80"/>
    </row>
    <row r="6447" spans="1:9">
      <c r="A6447" s="78"/>
      <c r="B6447" s="79"/>
      <c r="C6447" s="79"/>
      <c r="D6447" s="79"/>
      <c r="E6447" s="79"/>
      <c r="F6447" s="79"/>
      <c r="G6447" s="79"/>
      <c r="H6447" s="79"/>
      <c r="I6447" s="80"/>
    </row>
    <row r="6448" spans="1:9">
      <c r="A6448" s="78"/>
      <c r="B6448" s="79"/>
      <c r="C6448" s="79"/>
      <c r="D6448" s="79"/>
      <c r="E6448" s="79"/>
      <c r="F6448" s="79"/>
      <c r="G6448" s="79"/>
      <c r="H6448" s="79"/>
      <c r="I6448" s="80"/>
    </row>
    <row r="6449" spans="1:9">
      <c r="A6449" s="78"/>
      <c r="B6449" s="79"/>
      <c r="C6449" s="79"/>
      <c r="D6449" s="79"/>
      <c r="E6449" s="79"/>
      <c r="F6449" s="79"/>
      <c r="G6449" s="79"/>
      <c r="H6449" s="79"/>
      <c r="I6449" s="80"/>
    </row>
    <row r="6450" spans="1:9">
      <c r="A6450" s="78"/>
      <c r="B6450" s="79"/>
      <c r="C6450" s="79"/>
      <c r="D6450" s="79"/>
      <c r="E6450" s="79"/>
      <c r="F6450" s="79"/>
      <c r="G6450" s="79"/>
      <c r="H6450" s="79"/>
      <c r="I6450" s="80"/>
    </row>
    <row r="6451" spans="1:9">
      <c r="A6451" s="78"/>
      <c r="B6451" s="79"/>
      <c r="C6451" s="79"/>
      <c r="D6451" s="79"/>
      <c r="E6451" s="79"/>
      <c r="F6451" s="79"/>
      <c r="G6451" s="79"/>
      <c r="H6451" s="79"/>
      <c r="I6451" s="80"/>
    </row>
    <row r="6452" spans="1:9">
      <c r="A6452" s="78"/>
      <c r="B6452" s="79"/>
      <c r="C6452" s="79"/>
      <c r="D6452" s="79"/>
      <c r="E6452" s="79"/>
      <c r="F6452" s="79"/>
      <c r="G6452" s="79"/>
      <c r="H6452" s="79"/>
      <c r="I6452" s="80"/>
    </row>
    <row r="6453" spans="1:9">
      <c r="A6453" s="78"/>
      <c r="B6453" s="79"/>
      <c r="C6453" s="79"/>
      <c r="D6453" s="79"/>
      <c r="E6453" s="79"/>
      <c r="F6453" s="79"/>
      <c r="G6453" s="79"/>
      <c r="H6453" s="79"/>
      <c r="I6453" s="80"/>
    </row>
    <row r="6454" spans="1:9">
      <c r="A6454" s="78"/>
      <c r="B6454" s="79"/>
      <c r="C6454" s="79"/>
      <c r="D6454" s="79"/>
      <c r="E6454" s="79"/>
      <c r="F6454" s="79"/>
      <c r="G6454" s="79"/>
      <c r="H6454" s="79"/>
      <c r="I6454" s="80"/>
    </row>
    <row r="6455" spans="1:9">
      <c r="A6455" s="78"/>
      <c r="B6455" s="79"/>
      <c r="C6455" s="79"/>
      <c r="D6455" s="79"/>
      <c r="E6455" s="79"/>
      <c r="F6455" s="79"/>
      <c r="G6455" s="79"/>
      <c r="H6455" s="79"/>
      <c r="I6455" s="80"/>
    </row>
    <row r="6456" spans="1:9">
      <c r="A6456" s="78"/>
      <c r="B6456" s="79"/>
      <c r="C6456" s="79"/>
      <c r="D6456" s="79"/>
      <c r="E6456" s="79"/>
      <c r="F6456" s="79"/>
      <c r="G6456" s="79"/>
      <c r="H6456" s="79"/>
      <c r="I6456" s="80"/>
    </row>
    <row r="6457" spans="1:9">
      <c r="A6457" s="78"/>
      <c r="B6457" s="79"/>
      <c r="C6457" s="79"/>
      <c r="D6457" s="79"/>
      <c r="E6457" s="79"/>
      <c r="F6457" s="79"/>
      <c r="G6457" s="79"/>
      <c r="H6457" s="79"/>
      <c r="I6457" s="80"/>
    </row>
    <row r="6458" spans="1:9">
      <c r="A6458" s="78"/>
      <c r="B6458" s="79"/>
      <c r="C6458" s="79"/>
      <c r="D6458" s="79"/>
      <c r="E6458" s="79"/>
      <c r="F6458" s="79"/>
      <c r="G6458" s="79"/>
      <c r="H6458" s="79"/>
      <c r="I6458" s="80"/>
    </row>
    <row r="6459" spans="1:9">
      <c r="A6459" s="78"/>
      <c r="B6459" s="79"/>
      <c r="C6459" s="79"/>
      <c r="D6459" s="79"/>
      <c r="E6459" s="79"/>
      <c r="F6459" s="79"/>
      <c r="G6459" s="79"/>
      <c r="H6459" s="79"/>
      <c r="I6459" s="80"/>
    </row>
    <row r="6460" spans="1:9">
      <c r="A6460" s="78"/>
      <c r="B6460" s="79"/>
      <c r="C6460" s="79"/>
      <c r="D6460" s="79"/>
      <c r="E6460" s="79"/>
      <c r="F6460" s="79"/>
      <c r="G6460" s="79"/>
      <c r="H6460" s="79"/>
      <c r="I6460" s="80"/>
    </row>
    <row r="6461" spans="1:9">
      <c r="A6461" s="78"/>
      <c r="B6461" s="79"/>
      <c r="C6461" s="79"/>
      <c r="D6461" s="79"/>
      <c r="E6461" s="79"/>
      <c r="F6461" s="79"/>
      <c r="G6461" s="79"/>
      <c r="H6461" s="79"/>
      <c r="I6461" s="80"/>
    </row>
    <row r="6462" spans="1:9">
      <c r="A6462" s="78"/>
      <c r="B6462" s="79"/>
      <c r="C6462" s="79"/>
      <c r="D6462" s="79"/>
      <c r="E6462" s="79"/>
      <c r="F6462" s="79"/>
      <c r="G6462" s="79"/>
      <c r="H6462" s="79"/>
      <c r="I6462" s="80"/>
    </row>
    <row r="6463" spans="1:9">
      <c r="A6463" s="78"/>
      <c r="B6463" s="79"/>
      <c r="C6463" s="79"/>
      <c r="D6463" s="79"/>
      <c r="E6463" s="79"/>
      <c r="F6463" s="79"/>
      <c r="G6463" s="79"/>
      <c r="H6463" s="79"/>
      <c r="I6463" s="80"/>
    </row>
    <row r="6464" spans="1:9">
      <c r="A6464" s="78"/>
      <c r="B6464" s="79"/>
      <c r="C6464" s="79"/>
      <c r="D6464" s="79"/>
      <c r="E6464" s="79"/>
      <c r="F6464" s="79"/>
      <c r="G6464" s="79"/>
      <c r="H6464" s="79"/>
      <c r="I6464" s="80"/>
    </row>
    <row r="6465" spans="1:9">
      <c r="A6465" s="78"/>
      <c r="B6465" s="79"/>
      <c r="C6465" s="79"/>
      <c r="D6465" s="79"/>
      <c r="E6465" s="79"/>
      <c r="F6465" s="79"/>
      <c r="G6465" s="79"/>
      <c r="H6465" s="79"/>
      <c r="I6465" s="80"/>
    </row>
    <row r="6466" spans="1:9">
      <c r="A6466" s="78"/>
      <c r="B6466" s="79"/>
      <c r="C6466" s="79"/>
      <c r="D6466" s="79"/>
      <c r="E6466" s="79"/>
      <c r="F6466" s="79"/>
      <c r="G6466" s="79"/>
      <c r="H6466" s="79"/>
      <c r="I6466" s="80"/>
    </row>
    <row r="6467" spans="1:9">
      <c r="A6467" s="78"/>
      <c r="B6467" s="79"/>
      <c r="C6467" s="79"/>
      <c r="D6467" s="79"/>
      <c r="E6467" s="79"/>
      <c r="F6467" s="79"/>
      <c r="G6467" s="79"/>
      <c r="H6467" s="79"/>
      <c r="I6467" s="80"/>
    </row>
    <row r="6468" spans="1:9">
      <c r="A6468" s="78"/>
      <c r="B6468" s="79"/>
      <c r="C6468" s="79"/>
      <c r="D6468" s="79"/>
      <c r="E6468" s="79"/>
      <c r="F6468" s="79"/>
      <c r="G6468" s="79"/>
      <c r="H6468" s="79"/>
      <c r="I6468" s="80"/>
    </row>
    <row r="6469" spans="1:9">
      <c r="A6469" s="78"/>
      <c r="B6469" s="79"/>
      <c r="C6469" s="79"/>
      <c r="D6469" s="79"/>
      <c r="E6469" s="79"/>
      <c r="F6469" s="79"/>
      <c r="G6469" s="79"/>
      <c r="H6469" s="79"/>
      <c r="I6469" s="80"/>
    </row>
    <row r="6470" spans="1:9">
      <c r="A6470" s="78"/>
      <c r="B6470" s="79"/>
      <c r="C6470" s="79"/>
      <c r="D6470" s="79"/>
      <c r="E6470" s="79"/>
      <c r="F6470" s="79"/>
      <c r="G6470" s="79"/>
      <c r="H6470" s="79"/>
      <c r="I6470" s="80"/>
    </row>
    <row r="6471" spans="1:9">
      <c r="A6471" s="78"/>
      <c r="B6471" s="79"/>
      <c r="C6471" s="79"/>
      <c r="D6471" s="79"/>
      <c r="E6471" s="79"/>
      <c r="F6471" s="79"/>
      <c r="G6471" s="79"/>
      <c r="H6471" s="79"/>
      <c r="I6471" s="80"/>
    </row>
    <row r="6472" spans="1:9">
      <c r="A6472" s="78"/>
      <c r="B6472" s="79"/>
      <c r="C6472" s="79"/>
      <c r="D6472" s="79"/>
      <c r="E6472" s="79"/>
      <c r="F6472" s="79"/>
      <c r="G6472" s="79"/>
      <c r="H6472" s="79"/>
      <c r="I6472" s="80"/>
    </row>
    <row r="6473" spans="1:9">
      <c r="A6473" s="78"/>
      <c r="B6473" s="79"/>
      <c r="C6473" s="79"/>
      <c r="D6473" s="79"/>
      <c r="E6473" s="79"/>
      <c r="F6473" s="79"/>
      <c r="G6473" s="79"/>
      <c r="H6473" s="79"/>
      <c r="I6473" s="80"/>
    </row>
    <row r="6474" spans="1:9">
      <c r="A6474" s="78"/>
      <c r="B6474" s="79"/>
      <c r="C6474" s="79"/>
      <c r="D6474" s="79"/>
      <c r="E6474" s="79"/>
      <c r="F6474" s="79"/>
      <c r="G6474" s="79"/>
      <c r="H6474" s="79"/>
      <c r="I6474" s="80"/>
    </row>
    <row r="6475" spans="1:9">
      <c r="A6475" s="78"/>
      <c r="B6475" s="79"/>
      <c r="C6475" s="79"/>
      <c r="D6475" s="79"/>
      <c r="E6475" s="79"/>
      <c r="F6475" s="79"/>
      <c r="G6475" s="79"/>
      <c r="H6475" s="79"/>
      <c r="I6475" s="80"/>
    </row>
    <row r="6476" spans="1:9">
      <c r="A6476" s="78"/>
      <c r="B6476" s="79"/>
      <c r="C6476" s="79"/>
      <c r="D6476" s="79"/>
      <c r="E6476" s="79"/>
      <c r="F6476" s="79"/>
      <c r="G6476" s="79"/>
      <c r="H6476" s="79"/>
      <c r="I6476" s="80"/>
    </row>
    <row r="6477" spans="1:9">
      <c r="A6477" s="78"/>
      <c r="B6477" s="79"/>
      <c r="C6477" s="79"/>
      <c r="D6477" s="79"/>
      <c r="E6477" s="79"/>
      <c r="F6477" s="79"/>
      <c r="G6477" s="79"/>
      <c r="H6477" s="79"/>
      <c r="I6477" s="80"/>
    </row>
    <row r="6478" spans="1:9">
      <c r="A6478" s="78"/>
      <c r="B6478" s="79"/>
      <c r="C6478" s="79"/>
      <c r="D6478" s="79"/>
      <c r="E6478" s="79"/>
      <c r="F6478" s="79"/>
      <c r="G6478" s="79"/>
      <c r="H6478" s="79"/>
      <c r="I6478" s="80"/>
    </row>
    <row r="6479" spans="1:9">
      <c r="A6479" s="78"/>
      <c r="B6479" s="79"/>
      <c r="C6479" s="79"/>
      <c r="D6479" s="79"/>
      <c r="E6479" s="79"/>
      <c r="F6479" s="79"/>
      <c r="G6479" s="79"/>
      <c r="H6479" s="79"/>
      <c r="I6479" s="80"/>
    </row>
    <row r="6480" spans="1:9">
      <c r="A6480" s="78"/>
      <c r="B6480" s="79"/>
      <c r="C6480" s="79"/>
      <c r="D6480" s="79"/>
      <c r="E6480" s="79"/>
      <c r="F6480" s="79"/>
      <c r="G6480" s="79"/>
      <c r="H6480" s="79"/>
      <c r="I6480" s="80"/>
    </row>
    <row r="6481" spans="1:9">
      <c r="A6481" s="78"/>
      <c r="B6481" s="79"/>
      <c r="C6481" s="79"/>
      <c r="D6481" s="79"/>
      <c r="E6481" s="79"/>
      <c r="F6481" s="79"/>
      <c r="G6481" s="79"/>
      <c r="H6481" s="79"/>
      <c r="I6481" s="80"/>
    </row>
    <row r="6482" spans="1:9">
      <c r="A6482" s="78"/>
      <c r="B6482" s="79"/>
      <c r="C6482" s="79"/>
      <c r="D6482" s="79"/>
      <c r="E6482" s="79"/>
      <c r="F6482" s="79"/>
      <c r="G6482" s="79"/>
      <c r="H6482" s="79"/>
      <c r="I6482" s="80"/>
    </row>
    <row r="6483" spans="1:9">
      <c r="A6483" s="78"/>
      <c r="B6483" s="79"/>
      <c r="C6483" s="79"/>
      <c r="D6483" s="79"/>
      <c r="E6483" s="79"/>
      <c r="F6483" s="79"/>
      <c r="G6483" s="79"/>
      <c r="H6483" s="79"/>
      <c r="I6483" s="80"/>
    </row>
    <row r="6484" spans="1:9">
      <c r="A6484" s="78"/>
      <c r="B6484" s="79"/>
      <c r="C6484" s="79"/>
      <c r="D6484" s="79"/>
      <c r="E6484" s="79"/>
      <c r="F6484" s="79"/>
      <c r="G6484" s="79"/>
      <c r="H6484" s="79"/>
      <c r="I6484" s="80"/>
    </row>
    <row r="6485" spans="1:9">
      <c r="A6485" s="78"/>
      <c r="B6485" s="79"/>
      <c r="C6485" s="79"/>
      <c r="D6485" s="79"/>
      <c r="E6485" s="79"/>
      <c r="F6485" s="79"/>
      <c r="G6485" s="79"/>
      <c r="H6485" s="79"/>
      <c r="I6485" s="80"/>
    </row>
    <row r="6486" spans="1:9">
      <c r="A6486" s="78"/>
      <c r="B6486" s="79"/>
      <c r="C6486" s="79"/>
      <c r="D6486" s="79"/>
      <c r="E6486" s="79"/>
      <c r="F6486" s="79"/>
      <c r="G6486" s="79"/>
      <c r="H6486" s="79"/>
      <c r="I6486" s="80"/>
    </row>
    <row r="6487" spans="1:9">
      <c r="A6487" s="78"/>
      <c r="B6487" s="79"/>
      <c r="C6487" s="79"/>
      <c r="D6487" s="79"/>
      <c r="E6487" s="79"/>
      <c r="F6487" s="79"/>
      <c r="G6487" s="79"/>
      <c r="H6487" s="79"/>
      <c r="I6487" s="80"/>
    </row>
    <row r="6488" spans="1:9">
      <c r="A6488" s="78"/>
      <c r="B6488" s="79"/>
      <c r="C6488" s="79"/>
      <c r="D6488" s="79"/>
      <c r="E6488" s="79"/>
      <c r="F6488" s="79"/>
      <c r="G6488" s="79"/>
      <c r="H6488" s="79"/>
      <c r="I6488" s="80"/>
    </row>
    <row r="6489" spans="1:9">
      <c r="A6489" s="78"/>
      <c r="B6489" s="79"/>
      <c r="C6489" s="79"/>
      <c r="D6489" s="79"/>
      <c r="E6489" s="79"/>
      <c r="F6489" s="79"/>
      <c r="G6489" s="79"/>
      <c r="H6489" s="79"/>
      <c r="I6489" s="80"/>
    </row>
    <row r="6490" spans="1:9">
      <c r="A6490" s="78"/>
      <c r="B6490" s="79"/>
      <c r="C6490" s="79"/>
      <c r="D6490" s="79"/>
      <c r="E6490" s="79"/>
      <c r="F6490" s="79"/>
      <c r="G6490" s="79"/>
      <c r="H6490" s="79"/>
      <c r="I6490" s="80"/>
    </row>
    <row r="6491" spans="1:9">
      <c r="A6491" s="78"/>
      <c r="B6491" s="79"/>
      <c r="C6491" s="79"/>
      <c r="D6491" s="79"/>
      <c r="E6491" s="79"/>
      <c r="F6491" s="79"/>
      <c r="G6491" s="79"/>
      <c r="H6491" s="79"/>
      <c r="I6491" s="80"/>
    </row>
    <row r="6492" spans="1:9">
      <c r="A6492" s="78"/>
      <c r="B6492" s="79"/>
      <c r="C6492" s="79"/>
      <c r="D6492" s="79"/>
      <c r="E6492" s="79"/>
      <c r="F6492" s="79"/>
      <c r="G6492" s="79"/>
      <c r="H6492" s="79"/>
      <c r="I6492" s="80"/>
    </row>
    <row r="6493" spans="1:9">
      <c r="A6493" s="78"/>
      <c r="B6493" s="79"/>
      <c r="C6493" s="79"/>
      <c r="D6493" s="79"/>
      <c r="E6493" s="79"/>
      <c r="F6493" s="79"/>
      <c r="G6493" s="79"/>
      <c r="H6493" s="79"/>
      <c r="I6493" s="80"/>
    </row>
    <row r="6494" spans="1:9">
      <c r="A6494" s="78"/>
      <c r="B6494" s="79"/>
      <c r="C6494" s="79"/>
      <c r="D6494" s="79"/>
      <c r="E6494" s="79"/>
      <c r="F6494" s="79"/>
      <c r="G6494" s="79"/>
      <c r="H6494" s="79"/>
      <c r="I6494" s="80"/>
    </row>
    <row r="6495" spans="1:9">
      <c r="A6495" s="78"/>
      <c r="B6495" s="79"/>
      <c r="C6495" s="79"/>
      <c r="D6495" s="79"/>
      <c r="E6495" s="79"/>
      <c r="F6495" s="79"/>
      <c r="G6495" s="79"/>
      <c r="H6495" s="79"/>
      <c r="I6495" s="80"/>
    </row>
    <row r="6496" spans="1:9">
      <c r="A6496" s="78"/>
      <c r="B6496" s="79"/>
      <c r="C6496" s="79"/>
      <c r="D6496" s="79"/>
      <c r="E6496" s="79"/>
      <c r="F6496" s="79"/>
      <c r="G6496" s="79"/>
      <c r="H6496" s="79"/>
      <c r="I6496" s="80"/>
    </row>
    <row r="6497" spans="1:9">
      <c r="A6497" s="78"/>
      <c r="B6497" s="79"/>
      <c r="C6497" s="79"/>
      <c r="D6497" s="79"/>
      <c r="E6497" s="79"/>
      <c r="F6497" s="79"/>
      <c r="G6497" s="79"/>
      <c r="H6497" s="79"/>
      <c r="I6497" s="80"/>
    </row>
    <row r="6498" spans="1:9">
      <c r="A6498" s="78"/>
      <c r="B6498" s="79"/>
      <c r="C6498" s="79"/>
      <c r="D6498" s="79"/>
      <c r="E6498" s="79"/>
      <c r="F6498" s="79"/>
      <c r="G6498" s="79"/>
      <c r="H6498" s="79"/>
      <c r="I6498" s="80"/>
    </row>
    <row r="6499" spans="1:9">
      <c r="A6499" s="78"/>
      <c r="B6499" s="79"/>
      <c r="C6499" s="79"/>
      <c r="D6499" s="79"/>
      <c r="E6499" s="79"/>
      <c r="F6499" s="79"/>
      <c r="G6499" s="79"/>
      <c r="H6499" s="79"/>
      <c r="I6499" s="80"/>
    </row>
    <row r="6500" spans="1:9">
      <c r="A6500" s="78"/>
      <c r="B6500" s="79"/>
      <c r="C6500" s="79"/>
      <c r="D6500" s="79"/>
      <c r="E6500" s="79"/>
      <c r="F6500" s="79"/>
      <c r="G6500" s="79"/>
      <c r="H6500" s="79"/>
      <c r="I6500" s="80"/>
    </row>
    <row r="6501" spans="1:9">
      <c r="A6501" s="78"/>
      <c r="B6501" s="79"/>
      <c r="C6501" s="79"/>
      <c r="D6501" s="79"/>
      <c r="E6501" s="79"/>
      <c r="F6501" s="79"/>
      <c r="G6501" s="79"/>
      <c r="H6501" s="79"/>
      <c r="I6501" s="80"/>
    </row>
    <row r="6502" spans="1:9">
      <c r="A6502" s="78"/>
      <c r="B6502" s="79"/>
      <c r="C6502" s="79"/>
      <c r="D6502" s="79"/>
      <c r="E6502" s="79"/>
      <c r="F6502" s="79"/>
      <c r="G6502" s="79"/>
      <c r="H6502" s="79"/>
      <c r="I6502" s="80"/>
    </row>
    <row r="6503" spans="1:9">
      <c r="A6503" s="78"/>
      <c r="B6503" s="79"/>
      <c r="C6503" s="79"/>
      <c r="D6503" s="79"/>
      <c r="E6503" s="79"/>
      <c r="F6503" s="79"/>
      <c r="G6503" s="79"/>
      <c r="H6503" s="79"/>
      <c r="I6503" s="80"/>
    </row>
    <row r="6504" spans="1:9">
      <c r="A6504" s="78"/>
      <c r="B6504" s="79"/>
      <c r="C6504" s="79"/>
      <c r="D6504" s="79"/>
      <c r="E6504" s="79"/>
      <c r="F6504" s="79"/>
      <c r="G6504" s="79"/>
      <c r="H6504" s="79"/>
      <c r="I6504" s="80"/>
    </row>
    <row r="6505" spans="1:9">
      <c r="A6505" s="78"/>
      <c r="B6505" s="79"/>
      <c r="C6505" s="79"/>
      <c r="D6505" s="79"/>
      <c r="E6505" s="79"/>
      <c r="F6505" s="79"/>
      <c r="G6505" s="79"/>
      <c r="H6505" s="79"/>
      <c r="I6505" s="80"/>
    </row>
    <row r="6506" spans="1:9">
      <c r="A6506" s="78"/>
      <c r="B6506" s="79"/>
      <c r="C6506" s="79"/>
      <c r="D6506" s="79"/>
      <c r="E6506" s="79"/>
      <c r="F6506" s="79"/>
      <c r="G6506" s="79"/>
      <c r="H6506" s="79"/>
      <c r="I6506" s="80"/>
    </row>
    <row r="6507" spans="1:9">
      <c r="A6507" s="78"/>
      <c r="B6507" s="79"/>
      <c r="C6507" s="79"/>
      <c r="D6507" s="79"/>
      <c r="E6507" s="79"/>
      <c r="F6507" s="79"/>
      <c r="G6507" s="79"/>
      <c r="H6507" s="79"/>
      <c r="I6507" s="80"/>
    </row>
    <row r="6508" spans="1:9">
      <c r="A6508" s="78"/>
      <c r="B6508" s="79"/>
      <c r="C6508" s="79"/>
      <c r="D6508" s="79"/>
      <c r="E6508" s="79"/>
      <c r="F6508" s="79"/>
      <c r="G6508" s="79"/>
      <c r="H6508" s="79"/>
      <c r="I6508" s="80"/>
    </row>
    <row r="6509" spans="1:9">
      <c r="A6509" s="78"/>
      <c r="B6509" s="79"/>
      <c r="C6509" s="79"/>
      <c r="D6509" s="79"/>
      <c r="E6509" s="79"/>
      <c r="F6509" s="79"/>
      <c r="G6509" s="79"/>
      <c r="H6509" s="79"/>
      <c r="I6509" s="80"/>
    </row>
    <row r="6510" spans="1:9">
      <c r="A6510" s="78"/>
      <c r="B6510" s="79"/>
      <c r="C6510" s="79"/>
      <c r="D6510" s="79"/>
      <c r="E6510" s="79"/>
      <c r="F6510" s="79"/>
      <c r="G6510" s="79"/>
      <c r="H6510" s="79"/>
      <c r="I6510" s="80"/>
    </row>
    <row r="6511" spans="1:9">
      <c r="A6511" s="78"/>
      <c r="B6511" s="79"/>
      <c r="C6511" s="79"/>
      <c r="D6511" s="79"/>
      <c r="E6511" s="79"/>
      <c r="F6511" s="79"/>
      <c r="G6511" s="79"/>
      <c r="H6511" s="79"/>
      <c r="I6511" s="80"/>
    </row>
    <row r="6512" spans="1:9">
      <c r="A6512" s="78"/>
      <c r="B6512" s="79"/>
      <c r="C6512" s="79"/>
      <c r="D6512" s="79"/>
      <c r="E6512" s="79"/>
      <c r="F6512" s="79"/>
      <c r="G6512" s="79"/>
      <c r="H6512" s="79"/>
      <c r="I6512" s="80"/>
    </row>
    <row r="6513" spans="1:9">
      <c r="A6513" s="78"/>
      <c r="B6513" s="79"/>
      <c r="C6513" s="79"/>
      <c r="D6513" s="79"/>
      <c r="E6513" s="79"/>
      <c r="F6513" s="79"/>
      <c r="G6513" s="79"/>
      <c r="H6513" s="79"/>
      <c r="I6513" s="80"/>
    </row>
    <row r="6514" spans="1:9">
      <c r="A6514" s="78"/>
      <c r="B6514" s="79"/>
      <c r="C6514" s="79"/>
      <c r="D6514" s="79"/>
      <c r="E6514" s="79"/>
      <c r="F6514" s="79"/>
      <c r="G6514" s="79"/>
      <c r="H6514" s="79"/>
      <c r="I6514" s="80"/>
    </row>
    <row r="6515" spans="1:9">
      <c r="A6515" s="78"/>
      <c r="B6515" s="79"/>
      <c r="C6515" s="79"/>
      <c r="D6515" s="79"/>
      <c r="E6515" s="79"/>
      <c r="F6515" s="79"/>
      <c r="G6515" s="79"/>
      <c r="H6515" s="79"/>
      <c r="I6515" s="80"/>
    </row>
    <row r="6516" spans="1:9">
      <c r="A6516" s="78"/>
      <c r="B6516" s="79"/>
      <c r="C6516" s="79"/>
      <c r="D6516" s="79"/>
      <c r="E6516" s="79"/>
      <c r="F6516" s="79"/>
      <c r="G6516" s="79"/>
      <c r="H6516" s="79"/>
      <c r="I6516" s="80"/>
    </row>
    <row r="6517" spans="1:9">
      <c r="A6517" s="78"/>
      <c r="B6517" s="79"/>
      <c r="C6517" s="79"/>
      <c r="D6517" s="79"/>
      <c r="E6517" s="79"/>
      <c r="F6517" s="79"/>
      <c r="G6517" s="79"/>
      <c r="H6517" s="79"/>
      <c r="I6517" s="80"/>
    </row>
    <row r="6518" spans="1:9">
      <c r="A6518" s="78"/>
      <c r="B6518" s="79"/>
      <c r="C6518" s="79"/>
      <c r="D6518" s="79"/>
      <c r="E6518" s="79"/>
      <c r="F6518" s="79"/>
      <c r="G6518" s="79"/>
      <c r="H6518" s="79"/>
      <c r="I6518" s="80"/>
    </row>
    <row r="6519" spans="1:9">
      <c r="A6519" s="78"/>
      <c r="B6519" s="79"/>
      <c r="C6519" s="79"/>
      <c r="D6519" s="79"/>
      <c r="E6519" s="79"/>
      <c r="F6519" s="79"/>
      <c r="G6519" s="79"/>
      <c r="H6519" s="79"/>
      <c r="I6519" s="80"/>
    </row>
    <row r="6520" spans="1:9">
      <c r="A6520" s="78"/>
      <c r="B6520" s="79"/>
      <c r="C6520" s="79"/>
      <c r="D6520" s="79"/>
      <c r="E6520" s="79"/>
      <c r="F6520" s="79"/>
      <c r="G6520" s="79"/>
      <c r="H6520" s="79"/>
      <c r="I6520" s="80"/>
    </row>
    <row r="6521" spans="1:9">
      <c r="A6521" s="78"/>
      <c r="B6521" s="79"/>
      <c r="C6521" s="79"/>
      <c r="D6521" s="79"/>
      <c r="E6521" s="79"/>
      <c r="F6521" s="79"/>
      <c r="G6521" s="79"/>
      <c r="H6521" s="79"/>
      <c r="I6521" s="80"/>
    </row>
    <row r="6522" spans="1:9">
      <c r="A6522" s="78"/>
      <c r="B6522" s="79"/>
      <c r="C6522" s="79"/>
      <c r="D6522" s="79"/>
      <c r="E6522" s="79"/>
      <c r="F6522" s="79"/>
      <c r="G6522" s="79"/>
      <c r="H6522" s="79"/>
      <c r="I6522" s="80"/>
    </row>
    <row r="6523" spans="1:9">
      <c r="A6523" s="78"/>
      <c r="B6523" s="79"/>
      <c r="C6523" s="79"/>
      <c r="D6523" s="79"/>
      <c r="E6523" s="79"/>
      <c r="F6523" s="79"/>
      <c r="G6523" s="79"/>
      <c r="H6523" s="79"/>
      <c r="I6523" s="80"/>
    </row>
    <row r="6524" spans="1:9">
      <c r="A6524" s="78"/>
      <c r="B6524" s="79"/>
      <c r="C6524" s="79"/>
      <c r="D6524" s="79"/>
      <c r="E6524" s="79"/>
      <c r="F6524" s="79"/>
      <c r="G6524" s="79"/>
      <c r="H6524" s="79"/>
      <c r="I6524" s="80"/>
    </row>
    <row r="6525" spans="1:9">
      <c r="A6525" s="78"/>
      <c r="B6525" s="79"/>
      <c r="C6525" s="79"/>
      <c r="D6525" s="79"/>
      <c r="E6525" s="79"/>
      <c r="F6525" s="79"/>
      <c r="G6525" s="79"/>
      <c r="H6525" s="79"/>
      <c r="I6525" s="80"/>
    </row>
    <row r="6526" spans="1:9">
      <c r="A6526" s="78"/>
      <c r="B6526" s="79"/>
      <c r="C6526" s="79"/>
      <c r="D6526" s="79"/>
      <c r="E6526" s="79"/>
      <c r="F6526" s="79"/>
      <c r="G6526" s="79"/>
      <c r="H6526" s="79"/>
      <c r="I6526" s="80"/>
    </row>
    <row r="6527" spans="1:9">
      <c r="A6527" s="78"/>
      <c r="B6527" s="79"/>
      <c r="C6527" s="79"/>
      <c r="D6527" s="79"/>
      <c r="E6527" s="79"/>
      <c r="F6527" s="79"/>
      <c r="G6527" s="79"/>
      <c r="H6527" s="79"/>
      <c r="I6527" s="80"/>
    </row>
    <row r="6528" spans="1:9">
      <c r="A6528" s="78"/>
      <c r="B6528" s="79"/>
      <c r="C6528" s="79"/>
      <c r="D6528" s="79"/>
      <c r="E6528" s="79"/>
      <c r="F6528" s="79"/>
      <c r="G6528" s="79"/>
      <c r="H6528" s="79"/>
      <c r="I6528" s="80"/>
    </row>
    <row r="6529" spans="1:9">
      <c r="A6529" s="78"/>
      <c r="B6529" s="79"/>
      <c r="C6529" s="79"/>
      <c r="D6529" s="79"/>
      <c r="E6529" s="79"/>
      <c r="F6529" s="79"/>
      <c r="G6529" s="79"/>
      <c r="H6529" s="79"/>
      <c r="I6529" s="80"/>
    </row>
    <row r="6530" spans="1:9">
      <c r="A6530" s="78"/>
      <c r="B6530" s="79"/>
      <c r="C6530" s="79"/>
      <c r="D6530" s="79"/>
      <c r="E6530" s="79"/>
      <c r="F6530" s="79"/>
      <c r="G6530" s="79"/>
      <c r="H6530" s="79"/>
      <c r="I6530" s="80"/>
    </row>
    <row r="6531" spans="1:9">
      <c r="A6531" s="78"/>
      <c r="B6531" s="79"/>
      <c r="C6531" s="79"/>
      <c r="D6531" s="79"/>
      <c r="E6531" s="79"/>
      <c r="F6531" s="79"/>
      <c r="G6531" s="79"/>
      <c r="H6531" s="79"/>
      <c r="I6531" s="80"/>
    </row>
    <row r="6532" spans="1:9">
      <c r="A6532" s="78"/>
      <c r="B6532" s="79"/>
      <c r="C6532" s="79"/>
      <c r="D6532" s="79"/>
      <c r="E6532" s="79"/>
      <c r="F6532" s="79"/>
      <c r="G6532" s="79"/>
      <c r="H6532" s="79"/>
      <c r="I6532" s="80"/>
    </row>
    <row r="6533" spans="1:9">
      <c r="A6533" s="78"/>
      <c r="B6533" s="79"/>
      <c r="C6533" s="79"/>
      <c r="D6533" s="79"/>
      <c r="E6533" s="79"/>
      <c r="F6533" s="79"/>
      <c r="G6533" s="79"/>
      <c r="H6533" s="79"/>
      <c r="I6533" s="80"/>
    </row>
    <row r="6534" spans="1:9">
      <c r="A6534" s="78"/>
      <c r="B6534" s="79"/>
      <c r="C6534" s="79"/>
      <c r="D6534" s="79"/>
      <c r="E6534" s="79"/>
      <c r="F6534" s="79"/>
      <c r="G6534" s="79"/>
      <c r="H6534" s="79"/>
      <c r="I6534" s="80"/>
    </row>
    <row r="6535" spans="1:9">
      <c r="A6535" s="78"/>
      <c r="B6535" s="79"/>
      <c r="C6535" s="79"/>
      <c r="D6535" s="79"/>
      <c r="E6535" s="79"/>
      <c r="F6535" s="79"/>
      <c r="G6535" s="79"/>
      <c r="H6535" s="79"/>
      <c r="I6535" s="80"/>
    </row>
    <row r="6536" spans="1:9">
      <c r="A6536" s="78"/>
      <c r="B6536" s="79"/>
      <c r="C6536" s="79"/>
      <c r="D6536" s="79"/>
      <c r="E6536" s="79"/>
      <c r="F6536" s="79"/>
      <c r="G6536" s="79"/>
      <c r="H6536" s="79"/>
      <c r="I6536" s="80"/>
    </row>
    <row r="6537" spans="1:9">
      <c r="A6537" s="78"/>
      <c r="B6537" s="79"/>
      <c r="C6537" s="79"/>
      <c r="D6537" s="79"/>
      <c r="E6537" s="79"/>
      <c r="F6537" s="79"/>
      <c r="G6537" s="79"/>
      <c r="H6537" s="79"/>
      <c r="I6537" s="80"/>
    </row>
    <row r="6538" spans="1:9">
      <c r="A6538" s="78"/>
      <c r="B6538" s="79"/>
      <c r="C6538" s="79"/>
      <c r="D6538" s="79"/>
      <c r="E6538" s="79"/>
      <c r="F6538" s="79"/>
      <c r="G6538" s="79"/>
      <c r="H6538" s="79"/>
      <c r="I6538" s="80"/>
    </row>
    <row r="6539" spans="1:9">
      <c r="A6539" s="78"/>
      <c r="B6539" s="79"/>
      <c r="C6539" s="79"/>
      <c r="D6539" s="79"/>
      <c r="E6539" s="79"/>
      <c r="F6539" s="79"/>
      <c r="G6539" s="79"/>
      <c r="H6539" s="79"/>
      <c r="I6539" s="80"/>
    </row>
    <row r="6540" spans="1:9">
      <c r="A6540" s="78"/>
      <c r="B6540" s="79"/>
      <c r="C6540" s="79"/>
      <c r="D6540" s="79"/>
      <c r="E6540" s="79"/>
      <c r="F6540" s="79"/>
      <c r="G6540" s="79"/>
      <c r="H6540" s="79"/>
      <c r="I6540" s="80"/>
    </row>
    <row r="6541" spans="1:9">
      <c r="A6541" s="78"/>
      <c r="B6541" s="79"/>
      <c r="C6541" s="79"/>
      <c r="D6541" s="79"/>
      <c r="E6541" s="79"/>
      <c r="F6541" s="79"/>
      <c r="G6541" s="79"/>
      <c r="H6541" s="79"/>
      <c r="I6541" s="80"/>
    </row>
    <row r="6542" spans="1:9">
      <c r="A6542" s="78"/>
      <c r="B6542" s="79"/>
      <c r="C6542" s="79"/>
      <c r="D6542" s="79"/>
      <c r="E6542" s="79"/>
      <c r="F6542" s="79"/>
      <c r="G6542" s="79"/>
      <c r="H6542" s="79"/>
      <c r="I6542" s="80"/>
    </row>
    <row r="6543" spans="1:9">
      <c r="A6543" s="78"/>
      <c r="B6543" s="79"/>
      <c r="C6543" s="79"/>
      <c r="D6543" s="79"/>
      <c r="E6543" s="79"/>
      <c r="F6543" s="79"/>
      <c r="G6543" s="79"/>
      <c r="H6543" s="79"/>
      <c r="I6543" s="80"/>
    </row>
    <row r="6544" spans="1:9">
      <c r="A6544" s="78"/>
      <c r="B6544" s="79"/>
      <c r="C6544" s="79"/>
      <c r="D6544" s="79"/>
      <c r="E6544" s="79"/>
      <c r="F6544" s="79"/>
      <c r="G6544" s="79"/>
      <c r="H6544" s="79"/>
      <c r="I6544" s="80"/>
    </row>
    <row r="6545" spans="1:9">
      <c r="A6545" s="78"/>
      <c r="B6545" s="79"/>
      <c r="C6545" s="79"/>
      <c r="D6545" s="79"/>
      <c r="E6545" s="79"/>
      <c r="F6545" s="79"/>
      <c r="G6545" s="79"/>
      <c r="H6545" s="79"/>
      <c r="I6545" s="80"/>
    </row>
    <row r="6546" spans="1:9">
      <c r="A6546" s="78"/>
      <c r="B6546" s="79"/>
      <c r="C6546" s="79"/>
      <c r="D6546" s="79"/>
      <c r="E6546" s="79"/>
      <c r="F6546" s="79"/>
      <c r="G6546" s="79"/>
      <c r="H6546" s="79"/>
      <c r="I6546" s="80"/>
    </row>
    <row r="6547" spans="1:9">
      <c r="A6547" s="78"/>
      <c r="B6547" s="79"/>
      <c r="C6547" s="79"/>
      <c r="D6547" s="79"/>
      <c r="E6547" s="79"/>
      <c r="F6547" s="79"/>
      <c r="G6547" s="79"/>
      <c r="H6547" s="79"/>
      <c r="I6547" s="80"/>
    </row>
    <row r="6548" spans="1:9">
      <c r="A6548" s="78"/>
      <c r="B6548" s="79"/>
      <c r="C6548" s="79"/>
      <c r="D6548" s="79"/>
      <c r="E6548" s="79"/>
      <c r="F6548" s="79"/>
      <c r="G6548" s="79"/>
      <c r="H6548" s="79"/>
      <c r="I6548" s="80"/>
    </row>
    <row r="6549" spans="1:9">
      <c r="A6549" s="78"/>
      <c r="B6549" s="79"/>
      <c r="C6549" s="79"/>
      <c r="D6549" s="79"/>
      <c r="E6549" s="79"/>
      <c r="F6549" s="79"/>
      <c r="G6549" s="79"/>
      <c r="H6549" s="79"/>
      <c r="I6549" s="80"/>
    </row>
    <row r="6550" spans="1:9">
      <c r="A6550" s="78"/>
      <c r="B6550" s="79"/>
      <c r="C6550" s="79"/>
      <c r="D6550" s="79"/>
      <c r="E6550" s="79"/>
      <c r="F6550" s="79"/>
      <c r="G6550" s="79"/>
      <c r="H6550" s="79"/>
      <c r="I6550" s="80"/>
    </row>
    <row r="6551" spans="1:9">
      <c r="A6551" s="78"/>
      <c r="B6551" s="79"/>
      <c r="C6551" s="79"/>
      <c r="D6551" s="79"/>
      <c r="E6551" s="79"/>
      <c r="F6551" s="79"/>
      <c r="G6551" s="79"/>
      <c r="H6551" s="79"/>
      <c r="I6551" s="80"/>
    </row>
    <row r="6552" spans="1:9">
      <c r="A6552" s="78"/>
      <c r="B6552" s="79"/>
      <c r="C6552" s="79"/>
      <c r="D6552" s="79"/>
      <c r="E6552" s="79"/>
      <c r="F6552" s="79"/>
      <c r="G6552" s="79"/>
      <c r="H6552" s="79"/>
      <c r="I6552" s="80"/>
    </row>
    <row r="6553" spans="1:9">
      <c r="A6553" s="78"/>
      <c r="B6553" s="79"/>
      <c r="C6553" s="79"/>
      <c r="D6553" s="79"/>
      <c r="E6553" s="79"/>
      <c r="F6553" s="79"/>
      <c r="G6553" s="79"/>
      <c r="H6553" s="79"/>
      <c r="I6553" s="80"/>
    </row>
    <row r="6554" spans="1:9">
      <c r="A6554" s="78"/>
      <c r="B6554" s="79"/>
      <c r="C6554" s="79"/>
      <c r="D6554" s="79"/>
      <c r="E6554" s="79"/>
      <c r="F6554" s="79"/>
      <c r="G6554" s="79"/>
      <c r="H6554" s="79"/>
      <c r="I6554" s="80"/>
    </row>
    <row r="6555" spans="1:9">
      <c r="A6555" s="78"/>
      <c r="B6555" s="79"/>
      <c r="C6555" s="79"/>
      <c r="D6555" s="79"/>
      <c r="E6555" s="79"/>
      <c r="F6555" s="79"/>
      <c r="G6555" s="79"/>
      <c r="H6555" s="79"/>
      <c r="I6555" s="80"/>
    </row>
    <row r="6556" spans="1:9">
      <c r="A6556" s="78"/>
      <c r="B6556" s="79"/>
      <c r="C6556" s="79"/>
      <c r="D6556" s="79"/>
      <c r="E6556" s="79"/>
      <c r="F6556" s="79"/>
      <c r="G6556" s="79"/>
      <c r="H6556" s="79"/>
      <c r="I6556" s="80"/>
    </row>
    <row r="6557" spans="1:9">
      <c r="A6557" s="78"/>
      <c r="B6557" s="79"/>
      <c r="C6557" s="79"/>
      <c r="D6557" s="79"/>
      <c r="E6557" s="79"/>
      <c r="F6557" s="79"/>
      <c r="G6557" s="79"/>
      <c r="H6557" s="79"/>
      <c r="I6557" s="80"/>
    </row>
    <row r="6558" spans="1:9">
      <c r="A6558" s="78"/>
      <c r="B6558" s="79"/>
      <c r="C6558" s="79"/>
      <c r="D6558" s="79"/>
      <c r="E6558" s="79"/>
      <c r="F6558" s="79"/>
      <c r="G6558" s="79"/>
      <c r="H6558" s="79"/>
      <c r="I6558" s="80"/>
    </row>
    <row r="6559" spans="1:9">
      <c r="A6559" s="78"/>
      <c r="B6559" s="79"/>
      <c r="C6559" s="79"/>
      <c r="D6559" s="79"/>
      <c r="E6559" s="79"/>
      <c r="F6559" s="79"/>
      <c r="G6559" s="79"/>
      <c r="H6559" s="79"/>
      <c r="I6559" s="80"/>
    </row>
    <row r="6560" spans="1:9">
      <c r="A6560" s="78"/>
      <c r="B6560" s="79"/>
      <c r="C6560" s="79"/>
      <c r="D6560" s="79"/>
      <c r="E6560" s="79"/>
      <c r="F6560" s="79"/>
      <c r="G6560" s="79"/>
      <c r="H6560" s="79"/>
      <c r="I6560" s="80"/>
    </row>
    <row r="6561" spans="1:9">
      <c r="A6561" s="78"/>
      <c r="B6561" s="79"/>
      <c r="C6561" s="79"/>
      <c r="D6561" s="79"/>
      <c r="E6561" s="79"/>
      <c r="F6561" s="79"/>
      <c r="G6561" s="79"/>
      <c r="H6561" s="79"/>
      <c r="I6561" s="80"/>
    </row>
    <row r="6562" spans="1:9">
      <c r="A6562" s="78"/>
      <c r="B6562" s="79"/>
      <c r="C6562" s="79"/>
      <c r="D6562" s="79"/>
      <c r="E6562" s="79"/>
      <c r="F6562" s="79"/>
      <c r="G6562" s="79"/>
      <c r="H6562" s="79"/>
      <c r="I6562" s="80"/>
    </row>
    <row r="6563" spans="1:9">
      <c r="A6563" s="78"/>
      <c r="B6563" s="79"/>
      <c r="C6563" s="79"/>
      <c r="D6563" s="79"/>
      <c r="E6563" s="79"/>
      <c r="F6563" s="79"/>
      <c r="G6563" s="79"/>
      <c r="H6563" s="79"/>
      <c r="I6563" s="80"/>
    </row>
    <row r="6564" spans="1:9">
      <c r="A6564" s="78"/>
      <c r="B6564" s="79"/>
      <c r="C6564" s="79"/>
      <c r="D6564" s="79"/>
      <c r="E6564" s="79"/>
      <c r="F6564" s="79"/>
      <c r="G6564" s="79"/>
      <c r="H6564" s="79"/>
      <c r="I6564" s="80"/>
    </row>
    <row r="6565" spans="1:9">
      <c r="A6565" s="78"/>
      <c r="B6565" s="79"/>
      <c r="C6565" s="79"/>
      <c r="D6565" s="79"/>
      <c r="E6565" s="79"/>
      <c r="F6565" s="79"/>
      <c r="G6565" s="79"/>
      <c r="H6565" s="79"/>
      <c r="I6565" s="80"/>
    </row>
    <row r="6566" spans="1:9">
      <c r="A6566" s="78"/>
      <c r="B6566" s="79"/>
      <c r="C6566" s="79"/>
      <c r="D6566" s="79"/>
      <c r="E6566" s="79"/>
      <c r="F6566" s="79"/>
      <c r="G6566" s="79"/>
      <c r="H6566" s="79"/>
      <c r="I6566" s="80"/>
    </row>
    <row r="6567" spans="1:9">
      <c r="A6567" s="78"/>
      <c r="B6567" s="79"/>
      <c r="C6567" s="79"/>
      <c r="D6567" s="79"/>
      <c r="E6567" s="79"/>
      <c r="F6567" s="79"/>
      <c r="G6567" s="79"/>
      <c r="H6567" s="79"/>
      <c r="I6567" s="80"/>
    </row>
    <row r="6568" spans="1:9">
      <c r="A6568" s="78"/>
      <c r="B6568" s="79"/>
      <c r="C6568" s="79"/>
      <c r="D6568" s="79"/>
      <c r="E6568" s="79"/>
      <c r="F6568" s="79"/>
      <c r="G6568" s="79"/>
      <c r="H6568" s="79"/>
      <c r="I6568" s="80"/>
    </row>
    <row r="6569" spans="1:9">
      <c r="A6569" s="78"/>
      <c r="B6569" s="79"/>
      <c r="C6569" s="79"/>
      <c r="D6569" s="79"/>
      <c r="E6569" s="79"/>
      <c r="F6569" s="79"/>
      <c r="G6569" s="79"/>
      <c r="H6569" s="79"/>
      <c r="I6569" s="80"/>
    </row>
    <row r="6570" spans="1:9">
      <c r="A6570" s="78"/>
      <c r="B6570" s="79"/>
      <c r="C6570" s="79"/>
      <c r="D6570" s="79"/>
      <c r="E6570" s="79"/>
      <c r="F6570" s="79"/>
      <c r="G6570" s="79"/>
      <c r="H6570" s="79"/>
      <c r="I6570" s="80"/>
    </row>
    <row r="6571" spans="1:9">
      <c r="A6571" s="78"/>
      <c r="B6571" s="79"/>
      <c r="C6571" s="79"/>
      <c r="D6571" s="79"/>
      <c r="E6571" s="79"/>
      <c r="F6571" s="79"/>
      <c r="G6571" s="79"/>
      <c r="H6571" s="79"/>
      <c r="I6571" s="80"/>
    </row>
    <row r="6572" spans="1:9">
      <c r="A6572" s="78"/>
      <c r="B6572" s="79"/>
      <c r="C6572" s="79"/>
      <c r="D6572" s="79"/>
      <c r="E6572" s="79"/>
      <c r="F6572" s="79"/>
      <c r="G6572" s="79"/>
      <c r="H6572" s="79"/>
      <c r="I6572" s="80"/>
    </row>
    <row r="6573" spans="1:9">
      <c r="A6573" s="78"/>
      <c r="B6573" s="79"/>
      <c r="C6573" s="79"/>
      <c r="D6573" s="79"/>
      <c r="E6573" s="79"/>
      <c r="F6573" s="79"/>
      <c r="G6573" s="79"/>
      <c r="H6573" s="79"/>
      <c r="I6573" s="80"/>
    </row>
    <row r="6574" spans="1:9">
      <c r="A6574" s="78"/>
      <c r="B6574" s="79"/>
      <c r="C6574" s="79"/>
      <c r="D6574" s="79"/>
      <c r="E6574" s="79"/>
      <c r="F6574" s="79"/>
      <c r="G6574" s="79"/>
      <c r="H6574" s="79"/>
      <c r="I6574" s="80"/>
    </row>
    <row r="6575" spans="1:9">
      <c r="A6575" s="78"/>
      <c r="B6575" s="79"/>
      <c r="C6575" s="79"/>
      <c r="D6575" s="79"/>
      <c r="E6575" s="79"/>
      <c r="F6575" s="79"/>
      <c r="G6575" s="79"/>
      <c r="H6575" s="79"/>
      <c r="I6575" s="80"/>
    </row>
    <row r="6576" spans="1:9">
      <c r="A6576" s="78"/>
      <c r="B6576" s="79"/>
      <c r="C6576" s="79"/>
      <c r="D6576" s="79"/>
      <c r="E6576" s="79"/>
      <c r="F6576" s="79"/>
      <c r="G6576" s="79"/>
      <c r="H6576" s="79"/>
      <c r="I6576" s="80"/>
    </row>
    <row r="6577" spans="1:9">
      <c r="A6577" s="78"/>
      <c r="B6577" s="79"/>
      <c r="C6577" s="79"/>
      <c r="D6577" s="79"/>
      <c r="E6577" s="79"/>
      <c r="F6577" s="79"/>
      <c r="G6577" s="79"/>
      <c r="H6577" s="79"/>
      <c r="I6577" s="80"/>
    </row>
    <row r="6578" spans="1:9">
      <c r="A6578" s="78"/>
      <c r="B6578" s="79"/>
      <c r="C6578" s="79"/>
      <c r="D6578" s="79"/>
      <c r="E6578" s="79"/>
      <c r="F6578" s="79"/>
      <c r="G6578" s="79"/>
      <c r="H6578" s="79"/>
      <c r="I6578" s="80"/>
    </row>
    <row r="6579" spans="1:9">
      <c r="A6579" s="78"/>
      <c r="B6579" s="79"/>
      <c r="C6579" s="79"/>
      <c r="D6579" s="79"/>
      <c r="E6579" s="79"/>
      <c r="F6579" s="79"/>
      <c r="G6579" s="79"/>
      <c r="H6579" s="79"/>
      <c r="I6579" s="80"/>
    </row>
    <row r="6580" spans="1:9">
      <c r="A6580" s="78"/>
      <c r="B6580" s="79"/>
      <c r="C6580" s="79"/>
      <c r="D6580" s="79"/>
      <c r="E6580" s="79"/>
      <c r="F6580" s="79"/>
      <c r="G6580" s="79"/>
      <c r="H6580" s="79"/>
      <c r="I6580" s="80"/>
    </row>
    <row r="6581" spans="1:9">
      <c r="A6581" s="78"/>
      <c r="B6581" s="79"/>
      <c r="C6581" s="79"/>
      <c r="D6581" s="79"/>
      <c r="E6581" s="79"/>
      <c r="F6581" s="79"/>
      <c r="G6581" s="79"/>
      <c r="H6581" s="79"/>
      <c r="I6581" s="80"/>
    </row>
    <row r="6582" spans="1:9">
      <c r="A6582" s="78"/>
      <c r="B6582" s="79"/>
      <c r="C6582" s="79"/>
      <c r="D6582" s="79"/>
      <c r="E6582" s="79"/>
      <c r="F6582" s="79"/>
      <c r="G6582" s="79"/>
      <c r="H6582" s="79"/>
      <c r="I6582" s="80"/>
    </row>
    <row r="6583" spans="1:9">
      <c r="A6583" s="78"/>
      <c r="B6583" s="79"/>
      <c r="C6583" s="79"/>
      <c r="D6583" s="79"/>
      <c r="E6583" s="79"/>
      <c r="F6583" s="79"/>
      <c r="G6583" s="79"/>
      <c r="H6583" s="79"/>
      <c r="I6583" s="80"/>
    </row>
    <row r="6584" spans="1:9">
      <c r="A6584" s="78"/>
      <c r="B6584" s="79"/>
      <c r="C6584" s="79"/>
      <c r="D6584" s="79"/>
      <c r="E6584" s="79"/>
      <c r="F6584" s="79"/>
      <c r="G6584" s="79"/>
      <c r="H6584" s="79"/>
      <c r="I6584" s="80"/>
    </row>
    <row r="6585" spans="1:9">
      <c r="A6585" s="78"/>
      <c r="B6585" s="79"/>
      <c r="C6585" s="79"/>
      <c r="D6585" s="79"/>
      <c r="E6585" s="79"/>
      <c r="F6585" s="79"/>
      <c r="G6585" s="79"/>
      <c r="H6585" s="79"/>
      <c r="I6585" s="80"/>
    </row>
    <row r="6586" spans="1:9">
      <c r="A6586" s="78"/>
      <c r="B6586" s="79"/>
      <c r="C6586" s="79"/>
      <c r="D6586" s="79"/>
      <c r="E6586" s="79"/>
      <c r="F6586" s="79"/>
      <c r="G6586" s="79"/>
      <c r="H6586" s="79"/>
      <c r="I6586" s="80"/>
    </row>
    <row r="6587" spans="1:9">
      <c r="A6587" s="78"/>
      <c r="B6587" s="79"/>
      <c r="C6587" s="79"/>
      <c r="D6587" s="79"/>
      <c r="E6587" s="79"/>
      <c r="F6587" s="79"/>
      <c r="G6587" s="79"/>
      <c r="H6587" s="79"/>
      <c r="I6587" s="80"/>
    </row>
    <row r="6588" spans="1:9">
      <c r="A6588" s="78"/>
      <c r="B6588" s="79"/>
      <c r="C6588" s="79"/>
      <c r="D6588" s="79"/>
      <c r="E6588" s="79"/>
      <c r="F6588" s="79"/>
      <c r="G6588" s="79"/>
      <c r="H6588" s="79"/>
      <c r="I6588" s="80"/>
    </row>
    <row r="6589" spans="1:9">
      <c r="A6589" s="78"/>
      <c r="B6589" s="79"/>
      <c r="C6589" s="79"/>
      <c r="D6589" s="79"/>
      <c r="E6589" s="79"/>
      <c r="F6589" s="79"/>
      <c r="G6589" s="79"/>
      <c r="H6589" s="79"/>
      <c r="I6589" s="80"/>
    </row>
    <row r="6590" spans="1:9">
      <c r="A6590" s="78"/>
      <c r="B6590" s="79"/>
      <c r="C6590" s="79"/>
      <c r="D6590" s="79"/>
      <c r="E6590" s="79"/>
      <c r="F6590" s="79"/>
      <c r="G6590" s="79"/>
      <c r="H6590" s="79"/>
      <c r="I6590" s="80"/>
    </row>
    <row r="6591" spans="1:9">
      <c r="A6591" s="78"/>
      <c r="B6591" s="79"/>
      <c r="C6591" s="79"/>
      <c r="D6591" s="79"/>
      <c r="E6591" s="79"/>
      <c r="F6591" s="79"/>
      <c r="G6591" s="79"/>
      <c r="H6591" s="79"/>
      <c r="I6591" s="80"/>
    </row>
    <row r="6592" spans="1:9">
      <c r="A6592" s="78"/>
      <c r="B6592" s="79"/>
      <c r="C6592" s="79"/>
      <c r="D6592" s="79"/>
      <c r="E6592" s="79"/>
      <c r="F6592" s="79"/>
      <c r="G6592" s="79"/>
      <c r="H6592" s="79"/>
      <c r="I6592" s="80"/>
    </row>
    <row r="6593" spans="1:9">
      <c r="A6593" s="78"/>
      <c r="B6593" s="79"/>
      <c r="C6593" s="79"/>
      <c r="D6593" s="79"/>
      <c r="E6593" s="79"/>
      <c r="F6593" s="79"/>
      <c r="G6593" s="79"/>
      <c r="H6593" s="79"/>
      <c r="I6593" s="80"/>
    </row>
    <row r="6594" spans="1:9">
      <c r="A6594" s="78"/>
      <c r="B6594" s="79"/>
      <c r="C6594" s="79"/>
      <c r="D6594" s="79"/>
      <c r="E6594" s="79"/>
      <c r="F6594" s="79"/>
      <c r="G6594" s="79"/>
      <c r="H6594" s="79"/>
      <c r="I6594" s="80"/>
    </row>
    <row r="6595" spans="1:9">
      <c r="A6595" s="78"/>
      <c r="B6595" s="79"/>
      <c r="C6595" s="79"/>
      <c r="D6595" s="79"/>
      <c r="E6595" s="79"/>
      <c r="F6595" s="79"/>
      <c r="G6595" s="79"/>
      <c r="H6595" s="79"/>
      <c r="I6595" s="80"/>
    </row>
    <row r="6596" spans="1:9">
      <c r="A6596" s="78"/>
      <c r="B6596" s="79"/>
      <c r="C6596" s="79"/>
      <c r="D6596" s="79"/>
      <c r="E6596" s="79"/>
      <c r="F6596" s="79"/>
      <c r="G6596" s="79"/>
      <c r="H6596" s="79"/>
      <c r="I6596" s="80"/>
    </row>
    <row r="6597" spans="1:9">
      <c r="A6597" s="78"/>
      <c r="B6597" s="79"/>
      <c r="C6597" s="79"/>
      <c r="D6597" s="79"/>
      <c r="E6597" s="79"/>
      <c r="F6597" s="79"/>
      <c r="G6597" s="79"/>
      <c r="H6597" s="79"/>
      <c r="I6597" s="80"/>
    </row>
    <row r="6598" spans="1:9">
      <c r="A6598" s="78"/>
      <c r="B6598" s="79"/>
      <c r="C6598" s="79"/>
      <c r="D6598" s="79"/>
      <c r="E6598" s="79"/>
      <c r="F6598" s="79"/>
      <c r="G6598" s="79"/>
      <c r="H6598" s="79"/>
      <c r="I6598" s="80"/>
    </row>
    <row r="6599" spans="1:9">
      <c r="A6599" s="78"/>
      <c r="B6599" s="79"/>
      <c r="C6599" s="79"/>
      <c r="D6599" s="79"/>
      <c r="E6599" s="79"/>
      <c r="F6599" s="79"/>
      <c r="G6599" s="79"/>
      <c r="H6599" s="79"/>
      <c r="I6599" s="80"/>
    </row>
    <row r="6600" spans="1:9">
      <c r="A6600" s="78"/>
      <c r="B6600" s="79"/>
      <c r="C6600" s="79"/>
      <c r="D6600" s="79"/>
      <c r="E6600" s="79"/>
      <c r="F6600" s="79"/>
      <c r="G6600" s="79"/>
      <c r="H6600" s="79"/>
      <c r="I6600" s="80"/>
    </row>
    <row r="6601" spans="1:9">
      <c r="A6601" s="78"/>
      <c r="B6601" s="79"/>
      <c r="C6601" s="79"/>
      <c r="D6601" s="79"/>
      <c r="E6601" s="79"/>
      <c r="F6601" s="79"/>
      <c r="G6601" s="79"/>
      <c r="H6601" s="79"/>
      <c r="I6601" s="80"/>
    </row>
    <row r="6602" spans="1:9">
      <c r="A6602" s="78"/>
      <c r="B6602" s="79"/>
      <c r="C6602" s="79"/>
      <c r="D6602" s="79"/>
      <c r="E6602" s="79"/>
      <c r="F6602" s="79"/>
      <c r="G6602" s="79"/>
      <c r="H6602" s="79"/>
      <c r="I6602" s="80"/>
    </row>
    <row r="6603" spans="1:9">
      <c r="A6603" s="78"/>
      <c r="B6603" s="79"/>
      <c r="C6603" s="79"/>
      <c r="D6603" s="79"/>
      <c r="E6603" s="79"/>
      <c r="F6603" s="79"/>
      <c r="G6603" s="79"/>
      <c r="H6603" s="79"/>
      <c r="I6603" s="80"/>
    </row>
    <row r="6604" spans="1:9">
      <c r="A6604" s="78"/>
      <c r="B6604" s="79"/>
      <c r="C6604" s="79"/>
      <c r="D6604" s="79"/>
      <c r="E6604" s="79"/>
      <c r="F6604" s="79"/>
      <c r="G6604" s="79"/>
      <c r="H6604" s="79"/>
      <c r="I6604" s="80"/>
    </row>
    <row r="6605" spans="1:9">
      <c r="A6605" s="78"/>
      <c r="B6605" s="79"/>
      <c r="C6605" s="79"/>
      <c r="D6605" s="79"/>
      <c r="E6605" s="79"/>
      <c r="F6605" s="79"/>
      <c r="G6605" s="79"/>
      <c r="H6605" s="79"/>
      <c r="I6605" s="80"/>
    </row>
    <row r="6606" spans="1:9">
      <c r="A6606" s="78"/>
      <c r="B6606" s="79"/>
      <c r="C6606" s="79"/>
      <c r="D6606" s="79"/>
      <c r="E6606" s="79"/>
      <c r="F6606" s="79"/>
      <c r="G6606" s="79"/>
      <c r="H6606" s="79"/>
      <c r="I6606" s="80"/>
    </row>
    <row r="6607" spans="1:9">
      <c r="A6607" s="78"/>
      <c r="B6607" s="79"/>
      <c r="C6607" s="79"/>
      <c r="D6607" s="79"/>
      <c r="E6607" s="79"/>
      <c r="F6607" s="79"/>
      <c r="G6607" s="79"/>
      <c r="H6607" s="79"/>
      <c r="I6607" s="80"/>
    </row>
    <row r="6608" spans="1:9">
      <c r="A6608" s="78"/>
      <c r="B6608" s="79"/>
      <c r="C6608" s="79"/>
      <c r="D6608" s="79"/>
      <c r="E6608" s="79"/>
      <c r="F6608" s="79"/>
      <c r="G6608" s="79"/>
      <c r="H6608" s="79"/>
      <c r="I6608" s="80"/>
    </row>
    <row r="6609" spans="1:9">
      <c r="A6609" s="78"/>
      <c r="B6609" s="79"/>
      <c r="C6609" s="79"/>
      <c r="D6609" s="79"/>
      <c r="E6609" s="79"/>
      <c r="F6609" s="79"/>
      <c r="G6609" s="79"/>
      <c r="H6609" s="79"/>
      <c r="I6609" s="80"/>
    </row>
    <row r="6610" spans="1:9">
      <c r="A6610" s="78"/>
      <c r="B6610" s="79"/>
      <c r="C6610" s="79"/>
      <c r="D6610" s="79"/>
      <c r="E6610" s="79"/>
      <c r="F6610" s="79"/>
      <c r="G6610" s="79"/>
      <c r="H6610" s="79"/>
      <c r="I6610" s="80"/>
    </row>
    <row r="6611" spans="1:9">
      <c r="A6611" s="78"/>
      <c r="B6611" s="79"/>
      <c r="C6611" s="79"/>
      <c r="D6611" s="79"/>
      <c r="E6611" s="79"/>
      <c r="F6611" s="79"/>
      <c r="G6611" s="79"/>
      <c r="H6611" s="79"/>
      <c r="I6611" s="80"/>
    </row>
    <row r="6612" spans="1:9">
      <c r="A6612" s="78"/>
      <c r="B6612" s="79"/>
      <c r="C6612" s="79"/>
      <c r="D6612" s="79"/>
      <c r="E6612" s="79"/>
      <c r="F6612" s="79"/>
      <c r="G6612" s="79"/>
      <c r="H6612" s="79"/>
      <c r="I6612" s="80"/>
    </row>
    <row r="6613" spans="1:9">
      <c r="A6613" s="78"/>
      <c r="B6613" s="79"/>
      <c r="C6613" s="79"/>
      <c r="D6613" s="79"/>
      <c r="E6613" s="79"/>
      <c r="F6613" s="79"/>
      <c r="G6613" s="79"/>
      <c r="H6613" s="79"/>
      <c r="I6613" s="80"/>
    </row>
    <row r="6614" spans="1:9">
      <c r="A6614" s="78"/>
      <c r="B6614" s="79"/>
      <c r="C6614" s="79"/>
      <c r="D6614" s="79"/>
      <c r="E6614" s="79"/>
      <c r="F6614" s="79"/>
      <c r="G6614" s="79"/>
      <c r="H6614" s="79"/>
      <c r="I6614" s="80"/>
    </row>
    <row r="6615" spans="1:9">
      <c r="A6615" s="78"/>
      <c r="B6615" s="79"/>
      <c r="C6615" s="79"/>
      <c r="D6615" s="79"/>
      <c r="E6615" s="79"/>
      <c r="F6615" s="79"/>
      <c r="G6615" s="79"/>
      <c r="H6615" s="79"/>
      <c r="I6615" s="80"/>
    </row>
    <row r="6616" spans="1:9">
      <c r="A6616" s="78"/>
      <c r="B6616" s="79"/>
      <c r="C6616" s="79"/>
      <c r="D6616" s="79"/>
      <c r="E6616" s="79"/>
      <c r="F6616" s="79"/>
      <c r="G6616" s="79"/>
      <c r="H6616" s="79"/>
      <c r="I6616" s="80"/>
    </row>
    <row r="6617" spans="1:9">
      <c r="A6617" s="78"/>
      <c r="B6617" s="79"/>
      <c r="C6617" s="79"/>
      <c r="D6617" s="79"/>
      <c r="E6617" s="79"/>
      <c r="F6617" s="79"/>
      <c r="G6617" s="79"/>
      <c r="H6617" s="79"/>
      <c r="I6617" s="80"/>
    </row>
    <row r="6618" spans="1:9">
      <c r="A6618" s="78"/>
      <c r="B6618" s="79"/>
      <c r="C6618" s="79"/>
      <c r="D6618" s="79"/>
      <c r="E6618" s="79"/>
      <c r="F6618" s="79"/>
      <c r="G6618" s="79"/>
      <c r="H6618" s="79"/>
      <c r="I6618" s="80"/>
    </row>
    <row r="6619" spans="1:9">
      <c r="A6619" s="78"/>
      <c r="B6619" s="79"/>
      <c r="C6619" s="79"/>
      <c r="D6619" s="79"/>
      <c r="E6619" s="79"/>
      <c r="F6619" s="79"/>
      <c r="G6619" s="79"/>
      <c r="H6619" s="79"/>
      <c r="I6619" s="80"/>
    </row>
    <row r="6620" spans="1:9">
      <c r="A6620" s="78"/>
      <c r="B6620" s="79"/>
      <c r="C6620" s="79"/>
      <c r="D6620" s="79"/>
      <c r="E6620" s="79"/>
      <c r="F6620" s="79"/>
      <c r="G6620" s="79"/>
      <c r="H6620" s="79"/>
      <c r="I6620" s="80"/>
    </row>
    <row r="6621" spans="1:9">
      <c r="A6621" s="78"/>
      <c r="B6621" s="79"/>
      <c r="C6621" s="79"/>
      <c r="D6621" s="79"/>
      <c r="E6621" s="79"/>
      <c r="F6621" s="79"/>
      <c r="G6621" s="79"/>
      <c r="H6621" s="79"/>
      <c r="I6621" s="80"/>
    </row>
    <row r="6622" spans="1:9">
      <c r="A6622" s="78"/>
      <c r="B6622" s="79"/>
      <c r="C6622" s="79"/>
      <c r="D6622" s="79"/>
      <c r="E6622" s="79"/>
      <c r="F6622" s="79"/>
      <c r="G6622" s="79"/>
      <c r="H6622" s="79"/>
      <c r="I6622" s="80"/>
    </row>
    <row r="6623" spans="1:9">
      <c r="A6623" s="78"/>
      <c r="B6623" s="79"/>
      <c r="C6623" s="79"/>
      <c r="D6623" s="79"/>
      <c r="E6623" s="79"/>
      <c r="F6623" s="79"/>
      <c r="G6623" s="79"/>
      <c r="H6623" s="79"/>
      <c r="I6623" s="80"/>
    </row>
    <row r="6624" spans="1:9">
      <c r="A6624" s="78"/>
      <c r="B6624" s="79"/>
      <c r="C6624" s="79"/>
      <c r="D6624" s="79"/>
      <c r="E6624" s="79"/>
      <c r="F6624" s="79"/>
      <c r="G6624" s="79"/>
      <c r="H6624" s="79"/>
      <c r="I6624" s="80"/>
    </row>
    <row r="6625" spans="1:9">
      <c r="A6625" s="78"/>
      <c r="B6625" s="79"/>
      <c r="C6625" s="79"/>
      <c r="D6625" s="79"/>
      <c r="E6625" s="79"/>
      <c r="F6625" s="79"/>
      <c r="G6625" s="79"/>
      <c r="H6625" s="79"/>
      <c r="I6625" s="80"/>
    </row>
    <row r="6626" spans="1:9">
      <c r="A6626" s="78"/>
      <c r="B6626" s="79"/>
      <c r="C6626" s="79"/>
      <c r="D6626" s="79"/>
      <c r="E6626" s="79"/>
      <c r="F6626" s="79"/>
      <c r="G6626" s="79"/>
      <c r="H6626" s="79"/>
      <c r="I6626" s="80"/>
    </row>
    <row r="6627" spans="1:9">
      <c r="A6627" s="78"/>
      <c r="B6627" s="79"/>
      <c r="C6627" s="79"/>
      <c r="D6627" s="79"/>
      <c r="E6627" s="79"/>
      <c r="F6627" s="79"/>
      <c r="G6627" s="79"/>
      <c r="H6627" s="79"/>
      <c r="I6627" s="80"/>
    </row>
    <row r="6628" spans="1:9">
      <c r="A6628" s="78"/>
      <c r="B6628" s="79"/>
      <c r="C6628" s="79"/>
      <c r="D6628" s="79"/>
      <c r="E6628" s="79"/>
      <c r="F6628" s="79"/>
      <c r="G6628" s="79"/>
      <c r="H6628" s="79"/>
      <c r="I6628" s="80"/>
    </row>
    <row r="6629" spans="1:9">
      <c r="A6629" s="78"/>
      <c r="B6629" s="79"/>
      <c r="C6629" s="79"/>
      <c r="D6629" s="79"/>
      <c r="E6629" s="79"/>
      <c r="F6629" s="79"/>
      <c r="G6629" s="79"/>
      <c r="H6629" s="79"/>
      <c r="I6629" s="80"/>
    </row>
    <row r="6630" spans="1:9">
      <c r="A6630" s="78"/>
      <c r="B6630" s="79"/>
      <c r="C6630" s="79"/>
      <c r="D6630" s="79"/>
      <c r="E6630" s="79"/>
      <c r="F6630" s="79"/>
      <c r="G6630" s="79"/>
      <c r="H6630" s="79"/>
      <c r="I6630" s="80"/>
    </row>
    <row r="6631" spans="1:9">
      <c r="A6631" s="78"/>
      <c r="B6631" s="79"/>
      <c r="C6631" s="79"/>
      <c r="D6631" s="79"/>
      <c r="E6631" s="79"/>
      <c r="F6631" s="79"/>
      <c r="G6631" s="79"/>
      <c r="H6631" s="79"/>
      <c r="I6631" s="80"/>
    </row>
    <row r="6632" spans="1:9">
      <c r="A6632" s="78"/>
      <c r="B6632" s="79"/>
      <c r="C6632" s="79"/>
      <c r="D6632" s="79"/>
      <c r="E6632" s="79"/>
      <c r="F6632" s="79"/>
      <c r="G6632" s="79"/>
      <c r="H6632" s="79"/>
      <c r="I6632" s="80"/>
    </row>
    <row r="6633" spans="1:9">
      <c r="A6633" s="78"/>
      <c r="B6633" s="79"/>
      <c r="C6633" s="79"/>
      <c r="D6633" s="79"/>
      <c r="E6633" s="79"/>
      <c r="F6633" s="79"/>
      <c r="G6633" s="79"/>
      <c r="H6633" s="79"/>
      <c r="I6633" s="80"/>
    </row>
    <row r="6634" spans="1:9">
      <c r="A6634" s="78"/>
      <c r="B6634" s="79"/>
      <c r="C6634" s="79"/>
      <c r="D6634" s="79"/>
      <c r="E6634" s="79"/>
      <c r="F6634" s="79"/>
      <c r="G6634" s="79"/>
      <c r="H6634" s="79"/>
      <c r="I6634" s="80"/>
    </row>
    <row r="6635" spans="1:9">
      <c r="A6635" s="78"/>
      <c r="B6635" s="79"/>
      <c r="C6635" s="79"/>
      <c r="D6635" s="79"/>
      <c r="E6635" s="79"/>
      <c r="F6635" s="79"/>
      <c r="G6635" s="79"/>
      <c r="H6635" s="79"/>
      <c r="I6635" s="80"/>
    </row>
    <row r="6636" spans="1:9">
      <c r="A6636" s="78"/>
      <c r="B6636" s="79"/>
      <c r="C6636" s="79"/>
      <c r="D6636" s="79"/>
      <c r="E6636" s="79"/>
      <c r="F6636" s="79"/>
      <c r="G6636" s="79"/>
      <c r="H6636" s="79"/>
      <c r="I6636" s="80"/>
    </row>
    <row r="6637" spans="1:9">
      <c r="A6637" s="78"/>
      <c r="B6637" s="79"/>
      <c r="C6637" s="79"/>
      <c r="D6637" s="79"/>
      <c r="E6637" s="79"/>
      <c r="F6637" s="79"/>
      <c r="G6637" s="79"/>
      <c r="H6637" s="79"/>
      <c r="I6637" s="80"/>
    </row>
    <row r="6638" spans="1:9">
      <c r="A6638" s="78"/>
      <c r="B6638" s="79"/>
      <c r="C6638" s="79"/>
      <c r="D6638" s="79"/>
      <c r="E6638" s="79"/>
      <c r="F6638" s="79"/>
      <c r="G6638" s="79"/>
      <c r="H6638" s="79"/>
      <c r="I6638" s="80"/>
    </row>
    <row r="6639" spans="1:9">
      <c r="A6639" s="78"/>
      <c r="B6639" s="79"/>
      <c r="C6639" s="79"/>
      <c r="D6639" s="79"/>
      <c r="E6639" s="79"/>
      <c r="F6639" s="79"/>
      <c r="G6639" s="79"/>
      <c r="H6639" s="79"/>
      <c r="I6639" s="80"/>
    </row>
    <row r="6640" spans="1:9">
      <c r="A6640" s="78"/>
      <c r="B6640" s="79"/>
      <c r="C6640" s="79"/>
      <c r="D6640" s="79"/>
      <c r="E6640" s="79"/>
      <c r="F6640" s="79"/>
      <c r="G6640" s="79"/>
      <c r="H6640" s="79"/>
      <c r="I6640" s="80"/>
    </row>
    <row r="6641" spans="1:9">
      <c r="A6641" s="78"/>
      <c r="B6641" s="79"/>
      <c r="C6641" s="79"/>
      <c r="D6641" s="79"/>
      <c r="E6641" s="79"/>
      <c r="F6641" s="79"/>
      <c r="G6641" s="79"/>
      <c r="H6641" s="79"/>
      <c r="I6641" s="80"/>
    </row>
    <row r="6642" spans="1:9">
      <c r="A6642" s="78"/>
      <c r="B6642" s="79"/>
      <c r="C6642" s="79"/>
      <c r="D6642" s="79"/>
      <c r="E6642" s="79"/>
      <c r="F6642" s="79"/>
      <c r="G6642" s="79"/>
      <c r="H6642" s="79"/>
      <c r="I6642" s="80"/>
    </row>
    <row r="6643" spans="1:9">
      <c r="A6643" s="78"/>
      <c r="B6643" s="79"/>
      <c r="C6643" s="79"/>
      <c r="D6643" s="79"/>
      <c r="E6643" s="79"/>
      <c r="F6643" s="79"/>
      <c r="G6643" s="79"/>
      <c r="H6643" s="79"/>
      <c r="I6643" s="80"/>
    </row>
    <row r="6644" spans="1:9">
      <c r="A6644" s="78"/>
      <c r="B6644" s="79"/>
      <c r="C6644" s="79"/>
      <c r="D6644" s="79"/>
      <c r="E6644" s="79"/>
      <c r="F6644" s="79"/>
      <c r="G6644" s="79"/>
      <c r="H6644" s="79"/>
      <c r="I6644" s="80"/>
    </row>
    <row r="6645" spans="1:9">
      <c r="A6645" s="78"/>
      <c r="B6645" s="79"/>
      <c r="C6645" s="79"/>
      <c r="D6645" s="79"/>
      <c r="E6645" s="79"/>
      <c r="F6645" s="79"/>
      <c r="G6645" s="79"/>
      <c r="H6645" s="79"/>
      <c r="I6645" s="80"/>
    </row>
    <row r="6646" spans="1:9">
      <c r="A6646" s="78"/>
      <c r="B6646" s="79"/>
      <c r="C6646" s="79"/>
      <c r="D6646" s="79"/>
      <c r="E6646" s="79"/>
      <c r="F6646" s="79"/>
      <c r="G6646" s="79"/>
      <c r="H6646" s="79"/>
      <c r="I6646" s="80"/>
    </row>
    <row r="6647" spans="1:9">
      <c r="A6647" s="78"/>
      <c r="B6647" s="79"/>
      <c r="C6647" s="79"/>
      <c r="D6647" s="79"/>
      <c r="E6647" s="79"/>
      <c r="F6647" s="79"/>
      <c r="G6647" s="79"/>
      <c r="H6647" s="79"/>
      <c r="I6647" s="80"/>
    </row>
    <row r="6648" spans="1:9">
      <c r="A6648" s="78"/>
      <c r="B6648" s="79"/>
      <c r="C6648" s="79"/>
      <c r="D6648" s="79"/>
      <c r="E6648" s="79"/>
      <c r="F6648" s="79"/>
      <c r="G6648" s="79"/>
      <c r="H6648" s="79"/>
      <c r="I6648" s="80"/>
    </row>
    <row r="6649" spans="1:9">
      <c r="A6649" s="78"/>
      <c r="B6649" s="79"/>
      <c r="C6649" s="79"/>
      <c r="D6649" s="79"/>
      <c r="E6649" s="79"/>
      <c r="F6649" s="79"/>
      <c r="G6649" s="79"/>
      <c r="H6649" s="79"/>
      <c r="I6649" s="80"/>
    </row>
    <row r="6650" spans="1:9">
      <c r="A6650" s="78"/>
      <c r="B6650" s="79"/>
      <c r="C6650" s="79"/>
      <c r="D6650" s="79"/>
      <c r="E6650" s="79"/>
      <c r="F6650" s="79"/>
      <c r="G6650" s="79"/>
      <c r="H6650" s="79"/>
      <c r="I6650" s="80"/>
    </row>
    <row r="6651" spans="1:9">
      <c r="A6651" s="78"/>
      <c r="B6651" s="79"/>
      <c r="C6651" s="79"/>
      <c r="D6651" s="79"/>
      <c r="E6651" s="79"/>
      <c r="F6651" s="79"/>
      <c r="G6651" s="79"/>
      <c r="H6651" s="79"/>
      <c r="I6651" s="80"/>
    </row>
    <row r="6652" spans="1:9">
      <c r="A6652" s="78"/>
      <c r="B6652" s="79"/>
      <c r="C6652" s="79"/>
      <c r="D6652" s="79"/>
      <c r="E6652" s="79"/>
      <c r="F6652" s="79"/>
      <c r="G6652" s="79"/>
      <c r="H6652" s="79"/>
      <c r="I6652" s="80"/>
    </row>
    <row r="6653" spans="1:9">
      <c r="A6653" s="78"/>
      <c r="B6653" s="79"/>
      <c r="C6653" s="79"/>
      <c r="D6653" s="79"/>
      <c r="E6653" s="79"/>
      <c r="F6653" s="79"/>
      <c r="G6653" s="79"/>
      <c r="H6653" s="79"/>
      <c r="I6653" s="80"/>
    </row>
    <row r="6654" spans="1:9">
      <c r="A6654" s="78"/>
      <c r="B6654" s="79"/>
      <c r="C6654" s="79"/>
      <c r="D6654" s="79"/>
      <c r="E6654" s="79"/>
      <c r="F6654" s="79"/>
      <c r="G6654" s="79"/>
      <c r="H6654" s="79"/>
      <c r="I6654" s="80"/>
    </row>
    <row r="6655" spans="1:9">
      <c r="A6655" s="78"/>
      <c r="B6655" s="79"/>
      <c r="C6655" s="79"/>
      <c r="D6655" s="79"/>
      <c r="E6655" s="79"/>
      <c r="F6655" s="79"/>
      <c r="G6655" s="79"/>
      <c r="H6655" s="79"/>
      <c r="I6655" s="80"/>
    </row>
    <row r="6656" spans="1:9">
      <c r="A6656" s="78"/>
      <c r="B6656" s="79"/>
      <c r="C6656" s="79"/>
      <c r="D6656" s="79"/>
      <c r="E6656" s="79"/>
      <c r="F6656" s="79"/>
      <c r="G6656" s="79"/>
      <c r="H6656" s="79"/>
      <c r="I6656" s="80"/>
    </row>
    <row r="6657" spans="1:9">
      <c r="A6657" s="78"/>
      <c r="B6657" s="79"/>
      <c r="C6657" s="79"/>
      <c r="D6657" s="79"/>
      <c r="E6657" s="79"/>
      <c r="F6657" s="79"/>
      <c r="G6657" s="79"/>
      <c r="H6657" s="79"/>
      <c r="I6657" s="80"/>
    </row>
    <row r="6658" spans="1:9">
      <c r="A6658" s="78"/>
      <c r="B6658" s="79"/>
      <c r="C6658" s="79"/>
      <c r="D6658" s="79"/>
      <c r="E6658" s="79"/>
      <c r="F6658" s="79"/>
      <c r="G6658" s="79"/>
      <c r="H6658" s="79"/>
      <c r="I6658" s="80"/>
    </row>
    <row r="6659" spans="1:9">
      <c r="A6659" s="78"/>
      <c r="B6659" s="79"/>
      <c r="C6659" s="79"/>
      <c r="D6659" s="79"/>
      <c r="E6659" s="79"/>
      <c r="F6659" s="79"/>
      <c r="G6659" s="79"/>
      <c r="H6659" s="79"/>
      <c r="I6659" s="80"/>
    </row>
    <row r="6660" spans="1:9">
      <c r="A6660" s="78"/>
      <c r="B6660" s="79"/>
      <c r="C6660" s="79"/>
      <c r="D6660" s="79"/>
      <c r="E6660" s="79"/>
      <c r="F6660" s="79"/>
      <c r="G6660" s="79"/>
      <c r="H6660" s="79"/>
      <c r="I6660" s="80"/>
    </row>
    <row r="6661" spans="1:9">
      <c r="A6661" s="78"/>
      <c r="B6661" s="79"/>
      <c r="C6661" s="79"/>
      <c r="D6661" s="79"/>
      <c r="E6661" s="79"/>
      <c r="F6661" s="79"/>
      <c r="G6661" s="79"/>
      <c r="H6661" s="79"/>
      <c r="I6661" s="80"/>
    </row>
    <row r="6662" spans="1:9">
      <c r="A6662" s="78"/>
      <c r="B6662" s="79"/>
      <c r="C6662" s="79"/>
      <c r="D6662" s="79"/>
      <c r="E6662" s="79"/>
      <c r="F6662" s="79"/>
      <c r="G6662" s="79"/>
      <c r="H6662" s="79"/>
      <c r="I6662" s="80"/>
    </row>
    <row r="6663" spans="1:9">
      <c r="A6663" s="78"/>
      <c r="B6663" s="79"/>
      <c r="C6663" s="79"/>
      <c r="D6663" s="79"/>
      <c r="E6663" s="79"/>
      <c r="F6663" s="79"/>
      <c r="G6663" s="79"/>
      <c r="H6663" s="79"/>
      <c r="I6663" s="80"/>
    </row>
    <row r="6664" spans="1:9">
      <c r="A6664" s="78"/>
      <c r="B6664" s="79"/>
      <c r="C6664" s="79"/>
      <c r="D6664" s="79"/>
      <c r="E6664" s="79"/>
      <c r="F6664" s="79"/>
      <c r="G6664" s="79"/>
      <c r="H6664" s="79"/>
      <c r="I6664" s="80"/>
    </row>
    <row r="6665" spans="1:9">
      <c r="A6665" s="78"/>
      <c r="B6665" s="79"/>
      <c r="C6665" s="79"/>
      <c r="D6665" s="79"/>
      <c r="E6665" s="79"/>
      <c r="F6665" s="79"/>
      <c r="G6665" s="79"/>
      <c r="H6665" s="79"/>
      <c r="I6665" s="80"/>
    </row>
    <row r="6666" spans="1:9">
      <c r="A6666" s="78"/>
      <c r="B6666" s="79"/>
      <c r="C6666" s="79"/>
      <c r="D6666" s="79"/>
      <c r="E6666" s="79"/>
      <c r="F6666" s="79"/>
      <c r="G6666" s="79"/>
      <c r="H6666" s="79"/>
      <c r="I6666" s="80"/>
    </row>
    <row r="6667" spans="1:9">
      <c r="A6667" s="78"/>
      <c r="B6667" s="79"/>
      <c r="C6667" s="79"/>
      <c r="D6667" s="79"/>
      <c r="E6667" s="79"/>
      <c r="F6667" s="79"/>
      <c r="G6667" s="79"/>
      <c r="H6667" s="79"/>
      <c r="I6667" s="80"/>
    </row>
    <row r="6668" spans="1:9">
      <c r="A6668" s="78"/>
      <c r="B6668" s="79"/>
      <c r="C6668" s="79"/>
      <c r="D6668" s="79"/>
      <c r="E6668" s="79"/>
      <c r="F6668" s="79"/>
      <c r="G6668" s="79"/>
      <c r="H6668" s="79"/>
      <c r="I6668" s="80"/>
    </row>
    <row r="6669" spans="1:9">
      <c r="A6669" s="78"/>
      <c r="B6669" s="79"/>
      <c r="C6669" s="79"/>
      <c r="D6669" s="79"/>
      <c r="E6669" s="79"/>
      <c r="F6669" s="79"/>
      <c r="G6669" s="79"/>
      <c r="H6669" s="79"/>
      <c r="I6669" s="80"/>
    </row>
    <row r="6670" spans="1:9">
      <c r="A6670" s="78"/>
      <c r="B6670" s="79"/>
      <c r="C6670" s="79"/>
      <c r="D6670" s="79"/>
      <c r="E6670" s="79"/>
      <c r="F6670" s="79"/>
      <c r="G6670" s="79"/>
      <c r="H6670" s="79"/>
      <c r="I6670" s="80"/>
    </row>
    <row r="6671" spans="1:9">
      <c r="A6671" s="78"/>
      <c r="B6671" s="79"/>
      <c r="C6671" s="79"/>
      <c r="D6671" s="79"/>
      <c r="E6671" s="79"/>
      <c r="F6671" s="79"/>
      <c r="G6671" s="79"/>
      <c r="H6671" s="79"/>
      <c r="I6671" s="80"/>
    </row>
    <row r="6672" spans="1:9">
      <c r="A6672" s="78"/>
      <c r="B6672" s="79"/>
      <c r="C6672" s="79"/>
      <c r="D6672" s="79"/>
      <c r="E6672" s="79"/>
      <c r="F6672" s="79"/>
      <c r="G6672" s="79"/>
      <c r="H6672" s="79"/>
      <c r="I6672" s="80"/>
    </row>
    <row r="6673" spans="1:9">
      <c r="A6673" s="78"/>
      <c r="B6673" s="79"/>
      <c r="C6673" s="79"/>
      <c r="D6673" s="79"/>
      <c r="E6673" s="79"/>
      <c r="F6673" s="79"/>
      <c r="G6673" s="79"/>
      <c r="H6673" s="79"/>
      <c r="I6673" s="80"/>
    </row>
    <row r="6674" spans="1:9">
      <c r="A6674" s="78"/>
      <c r="B6674" s="79"/>
      <c r="C6674" s="79"/>
      <c r="D6674" s="79"/>
      <c r="E6674" s="79"/>
      <c r="F6674" s="79"/>
      <c r="G6674" s="79"/>
      <c r="H6674" s="79"/>
      <c r="I6674" s="80"/>
    </row>
    <row r="6675" spans="1:9">
      <c r="A6675" s="78"/>
      <c r="B6675" s="79"/>
      <c r="C6675" s="79"/>
      <c r="D6675" s="79"/>
      <c r="E6675" s="79"/>
      <c r="F6675" s="79"/>
      <c r="G6675" s="79"/>
      <c r="H6675" s="79"/>
      <c r="I6675" s="80"/>
    </row>
    <row r="6676" spans="1:9">
      <c r="A6676" s="78"/>
      <c r="B6676" s="79"/>
      <c r="C6676" s="79"/>
      <c r="D6676" s="79"/>
      <c r="E6676" s="79"/>
      <c r="F6676" s="79"/>
      <c r="G6676" s="79"/>
      <c r="H6676" s="79"/>
      <c r="I6676" s="80"/>
    </row>
    <row r="6677" spans="1:9">
      <c r="A6677" s="78"/>
      <c r="B6677" s="79"/>
      <c r="C6677" s="79"/>
      <c r="D6677" s="79"/>
      <c r="E6677" s="79"/>
      <c r="F6677" s="79"/>
      <c r="G6677" s="79"/>
      <c r="H6677" s="79"/>
      <c r="I6677" s="80"/>
    </row>
    <row r="6678" spans="1:9">
      <c r="A6678" s="78"/>
      <c r="B6678" s="79"/>
      <c r="C6678" s="79"/>
      <c r="D6678" s="79"/>
      <c r="E6678" s="79"/>
      <c r="F6678" s="79"/>
      <c r="G6678" s="79"/>
      <c r="H6678" s="79"/>
      <c r="I6678" s="80"/>
    </row>
    <row r="6679" spans="1:9">
      <c r="A6679" s="78"/>
      <c r="B6679" s="79"/>
      <c r="C6679" s="79"/>
      <c r="D6679" s="79"/>
      <c r="E6679" s="79"/>
      <c r="F6679" s="79"/>
      <c r="G6679" s="79"/>
      <c r="H6679" s="79"/>
      <c r="I6679" s="80"/>
    </row>
    <row r="6680" spans="1:9">
      <c r="A6680" s="78"/>
      <c r="B6680" s="79"/>
      <c r="C6680" s="79"/>
      <c r="D6680" s="79"/>
      <c r="E6680" s="79"/>
      <c r="F6680" s="79"/>
      <c r="G6680" s="79"/>
      <c r="H6680" s="79"/>
      <c r="I6680" s="80"/>
    </row>
    <row r="6681" spans="1:9">
      <c r="A6681" s="78"/>
      <c r="B6681" s="79"/>
      <c r="C6681" s="79"/>
      <c r="D6681" s="79"/>
      <c r="E6681" s="79"/>
      <c r="F6681" s="79"/>
      <c r="G6681" s="79"/>
      <c r="H6681" s="79"/>
      <c r="I6681" s="80"/>
    </row>
    <row r="6682" spans="1:9">
      <c r="A6682" s="78"/>
      <c r="B6682" s="79"/>
      <c r="C6682" s="79"/>
      <c r="D6682" s="79"/>
      <c r="E6682" s="79"/>
      <c r="F6682" s="79"/>
      <c r="G6682" s="79"/>
      <c r="H6682" s="79"/>
      <c r="I6682" s="80"/>
    </row>
    <row r="6683" spans="1:9">
      <c r="A6683" s="78"/>
      <c r="B6683" s="79"/>
      <c r="C6683" s="79"/>
      <c r="D6683" s="79"/>
      <c r="E6683" s="79"/>
      <c r="F6683" s="79"/>
      <c r="G6683" s="79"/>
      <c r="H6683" s="79"/>
      <c r="I6683" s="80"/>
    </row>
    <row r="6684" spans="1:9">
      <c r="A6684" s="78"/>
      <c r="B6684" s="79"/>
      <c r="C6684" s="79"/>
      <c r="D6684" s="79"/>
      <c r="E6684" s="79"/>
      <c r="F6684" s="79"/>
      <c r="G6684" s="79"/>
      <c r="H6684" s="79"/>
      <c r="I6684" s="80"/>
    </row>
    <row r="6685" spans="1:9">
      <c r="A6685" s="78"/>
      <c r="B6685" s="79"/>
      <c r="C6685" s="79"/>
      <c r="D6685" s="79"/>
      <c r="E6685" s="79"/>
      <c r="F6685" s="79"/>
      <c r="G6685" s="79"/>
      <c r="H6685" s="79"/>
      <c r="I6685" s="80"/>
    </row>
    <row r="6686" spans="1:9">
      <c r="A6686" s="78"/>
      <c r="B6686" s="79"/>
      <c r="C6686" s="79"/>
      <c r="D6686" s="79"/>
      <c r="E6686" s="79"/>
      <c r="F6686" s="79"/>
      <c r="G6686" s="79"/>
      <c r="H6686" s="79"/>
      <c r="I6686" s="80"/>
    </row>
    <row r="6687" spans="1:9">
      <c r="A6687" s="78"/>
      <c r="B6687" s="79"/>
      <c r="C6687" s="79"/>
      <c r="D6687" s="79"/>
      <c r="E6687" s="79"/>
      <c r="F6687" s="79"/>
      <c r="G6687" s="79"/>
      <c r="H6687" s="79"/>
      <c r="I6687" s="80"/>
    </row>
    <row r="6688" spans="1:9">
      <c r="A6688" s="78"/>
      <c r="B6688" s="79"/>
      <c r="C6688" s="79"/>
      <c r="D6688" s="79"/>
      <c r="E6688" s="79"/>
      <c r="F6688" s="79"/>
      <c r="G6688" s="79"/>
      <c r="H6688" s="79"/>
      <c r="I6688" s="80"/>
    </row>
    <row r="6689" spans="1:9">
      <c r="A6689" s="78"/>
      <c r="B6689" s="79"/>
      <c r="C6689" s="79"/>
      <c r="D6689" s="79"/>
      <c r="E6689" s="79"/>
      <c r="F6689" s="79"/>
      <c r="G6689" s="79"/>
      <c r="H6689" s="79"/>
      <c r="I6689" s="80"/>
    </row>
    <row r="6690" spans="1:9">
      <c r="A6690" s="78"/>
      <c r="B6690" s="79"/>
      <c r="C6690" s="79"/>
      <c r="D6690" s="79"/>
      <c r="E6690" s="79"/>
      <c r="F6690" s="79"/>
      <c r="G6690" s="79"/>
      <c r="H6690" s="79"/>
      <c r="I6690" s="80"/>
    </row>
    <row r="6691" spans="1:9">
      <c r="A6691" s="78"/>
      <c r="B6691" s="79"/>
      <c r="C6691" s="79"/>
      <c r="D6691" s="79"/>
      <c r="E6691" s="79"/>
      <c r="F6691" s="79"/>
      <c r="G6691" s="79"/>
      <c r="H6691" s="79"/>
      <c r="I6691" s="80"/>
    </row>
    <row r="6692" spans="1:9">
      <c r="A6692" s="78"/>
      <c r="B6692" s="79"/>
      <c r="C6692" s="79"/>
      <c r="D6692" s="79"/>
      <c r="E6692" s="79"/>
      <c r="F6692" s="79"/>
      <c r="G6692" s="79"/>
      <c r="H6692" s="79"/>
      <c r="I6692" s="80"/>
    </row>
    <row r="6693" spans="1:9">
      <c r="A6693" s="78"/>
      <c r="B6693" s="79"/>
      <c r="C6693" s="79"/>
      <c r="D6693" s="79"/>
      <c r="E6693" s="79"/>
      <c r="F6693" s="79"/>
      <c r="G6693" s="79"/>
      <c r="H6693" s="79"/>
      <c r="I6693" s="80"/>
    </row>
    <row r="6694" spans="1:9">
      <c r="A6694" s="78"/>
      <c r="B6694" s="79"/>
      <c r="C6694" s="79"/>
      <c r="D6694" s="79"/>
      <c r="E6694" s="79"/>
      <c r="F6694" s="79"/>
      <c r="G6694" s="79"/>
      <c r="H6694" s="79"/>
      <c r="I6694" s="80"/>
    </row>
    <row r="6695" spans="1:9">
      <c r="A6695" s="78"/>
      <c r="B6695" s="79"/>
      <c r="C6695" s="79"/>
      <c r="D6695" s="79"/>
      <c r="E6695" s="79"/>
      <c r="F6695" s="79"/>
      <c r="G6695" s="79"/>
      <c r="H6695" s="79"/>
      <c r="I6695" s="80"/>
    </row>
    <row r="6696" spans="1:9">
      <c r="A6696" s="78"/>
      <c r="B6696" s="79"/>
      <c r="C6696" s="79"/>
      <c r="D6696" s="79"/>
      <c r="E6696" s="79"/>
      <c r="F6696" s="79"/>
      <c r="G6696" s="79"/>
      <c r="H6696" s="79"/>
      <c r="I6696" s="80"/>
    </row>
    <row r="6697" spans="1:9">
      <c r="A6697" s="78"/>
      <c r="B6697" s="79"/>
      <c r="C6697" s="79"/>
      <c r="D6697" s="79"/>
      <c r="E6697" s="79"/>
      <c r="F6697" s="79"/>
      <c r="G6697" s="79"/>
      <c r="H6697" s="79"/>
      <c r="I6697" s="80"/>
    </row>
    <row r="6698" spans="1:9">
      <c r="A6698" s="78"/>
      <c r="B6698" s="79"/>
      <c r="C6698" s="79"/>
      <c r="D6698" s="79"/>
      <c r="E6698" s="79"/>
      <c r="F6698" s="79"/>
      <c r="G6698" s="79"/>
      <c r="H6698" s="79"/>
      <c r="I6698" s="80"/>
    </row>
    <row r="6699" spans="1:9">
      <c r="A6699" s="78"/>
      <c r="B6699" s="79"/>
      <c r="C6699" s="79"/>
      <c r="D6699" s="79"/>
      <c r="E6699" s="79"/>
      <c r="F6699" s="79"/>
      <c r="G6699" s="79"/>
      <c r="H6699" s="79"/>
      <c r="I6699" s="80"/>
    </row>
    <row r="6700" spans="1:9">
      <c r="A6700" s="78"/>
      <c r="B6700" s="79"/>
      <c r="C6700" s="79"/>
      <c r="D6700" s="79"/>
      <c r="E6700" s="79"/>
      <c r="F6700" s="79"/>
      <c r="G6700" s="79"/>
      <c r="H6700" s="79"/>
      <c r="I6700" s="80"/>
    </row>
    <row r="6701" spans="1:9">
      <c r="A6701" s="78"/>
      <c r="B6701" s="79"/>
      <c r="C6701" s="79"/>
      <c r="D6701" s="79"/>
      <c r="E6701" s="79"/>
      <c r="F6701" s="79"/>
      <c r="G6701" s="79"/>
      <c r="H6701" s="79"/>
      <c r="I6701" s="80"/>
    </row>
    <row r="6702" spans="1:9">
      <c r="A6702" s="78"/>
      <c r="B6702" s="79"/>
      <c r="C6702" s="79"/>
      <c r="D6702" s="79"/>
      <c r="E6702" s="79"/>
      <c r="F6702" s="79"/>
      <c r="G6702" s="79"/>
      <c r="H6702" s="79"/>
      <c r="I6702" s="80"/>
    </row>
    <row r="6703" spans="1:9">
      <c r="A6703" s="78"/>
      <c r="B6703" s="79"/>
      <c r="C6703" s="79"/>
      <c r="D6703" s="79"/>
      <c r="E6703" s="79"/>
      <c r="F6703" s="79"/>
      <c r="G6703" s="79"/>
      <c r="H6703" s="79"/>
      <c r="I6703" s="80"/>
    </row>
    <row r="6704" spans="1:9">
      <c r="A6704" s="78"/>
      <c r="B6704" s="79"/>
      <c r="C6704" s="79"/>
      <c r="D6704" s="79"/>
      <c r="E6704" s="79"/>
      <c r="F6704" s="79"/>
      <c r="G6704" s="79"/>
      <c r="H6704" s="79"/>
      <c r="I6704" s="80"/>
    </row>
    <row r="6705" spans="1:9">
      <c r="A6705" s="78"/>
      <c r="B6705" s="79"/>
      <c r="C6705" s="79"/>
      <c r="D6705" s="79"/>
      <c r="E6705" s="79"/>
      <c r="F6705" s="79"/>
      <c r="G6705" s="79"/>
      <c r="H6705" s="79"/>
      <c r="I6705" s="80"/>
    </row>
    <row r="6706" spans="1:9">
      <c r="A6706" s="78"/>
      <c r="B6706" s="79"/>
      <c r="C6706" s="79"/>
      <c r="D6706" s="79"/>
      <c r="E6706" s="79"/>
      <c r="F6706" s="79"/>
      <c r="G6706" s="79"/>
      <c r="H6706" s="79"/>
      <c r="I6706" s="80"/>
    </row>
    <row r="6707" spans="1:9">
      <c r="A6707" s="78"/>
      <c r="B6707" s="79"/>
      <c r="C6707" s="79"/>
      <c r="D6707" s="79"/>
      <c r="E6707" s="79"/>
      <c r="F6707" s="79"/>
      <c r="G6707" s="79"/>
      <c r="H6707" s="79"/>
      <c r="I6707" s="80"/>
    </row>
    <row r="6708" spans="1:9">
      <c r="A6708" s="78"/>
      <c r="B6708" s="79"/>
      <c r="C6708" s="79"/>
      <c r="D6708" s="79"/>
      <c r="E6708" s="79"/>
      <c r="F6708" s="79"/>
      <c r="G6708" s="79"/>
      <c r="H6708" s="79"/>
      <c r="I6708" s="80"/>
    </row>
    <row r="6709" spans="1:9">
      <c r="A6709" s="78"/>
      <c r="B6709" s="79"/>
      <c r="C6709" s="79"/>
      <c r="D6709" s="79"/>
      <c r="E6709" s="79"/>
      <c r="F6709" s="79"/>
      <c r="G6709" s="79"/>
      <c r="H6709" s="79"/>
      <c r="I6709" s="80"/>
    </row>
    <row r="6710" spans="1:9">
      <c r="A6710" s="78"/>
      <c r="B6710" s="79"/>
      <c r="C6710" s="79"/>
      <c r="D6710" s="79"/>
      <c r="E6710" s="79"/>
      <c r="F6710" s="79"/>
      <c r="G6710" s="79"/>
      <c r="H6710" s="79"/>
      <c r="I6710" s="80"/>
    </row>
    <row r="6711" spans="1:9">
      <c r="A6711" s="78"/>
      <c r="B6711" s="79"/>
      <c r="C6711" s="79"/>
      <c r="D6711" s="79"/>
      <c r="E6711" s="79"/>
      <c r="F6711" s="79"/>
      <c r="G6711" s="79"/>
      <c r="H6711" s="79"/>
      <c r="I6711" s="80"/>
    </row>
    <row r="6712" spans="1:9">
      <c r="A6712" s="78"/>
      <c r="B6712" s="79"/>
      <c r="C6712" s="79"/>
      <c r="D6712" s="79"/>
      <c r="E6712" s="79"/>
      <c r="F6712" s="79"/>
      <c r="G6712" s="79"/>
      <c r="H6712" s="79"/>
      <c r="I6712" s="80"/>
    </row>
    <row r="6713" spans="1:9">
      <c r="A6713" s="78"/>
      <c r="B6713" s="79"/>
      <c r="C6713" s="79"/>
      <c r="D6713" s="79"/>
      <c r="E6713" s="79"/>
      <c r="F6713" s="79"/>
      <c r="G6713" s="79"/>
      <c r="H6713" s="79"/>
      <c r="I6713" s="80"/>
    </row>
    <row r="6714" spans="1:9">
      <c r="A6714" s="78"/>
      <c r="B6714" s="79"/>
      <c r="C6714" s="79"/>
      <c r="D6714" s="79"/>
      <c r="E6714" s="79"/>
      <c r="F6714" s="79"/>
      <c r="G6714" s="79"/>
      <c r="H6714" s="79"/>
      <c r="I6714" s="80"/>
    </row>
    <row r="6715" spans="1:9">
      <c r="A6715" s="78"/>
      <c r="B6715" s="79"/>
      <c r="C6715" s="79"/>
      <c r="D6715" s="79"/>
      <c r="E6715" s="79"/>
      <c r="F6715" s="79"/>
      <c r="G6715" s="79"/>
      <c r="H6715" s="79"/>
      <c r="I6715" s="80"/>
    </row>
    <row r="6716" spans="1:9">
      <c r="A6716" s="78"/>
      <c r="B6716" s="79"/>
      <c r="C6716" s="79"/>
      <c r="D6716" s="79"/>
      <c r="E6716" s="79"/>
      <c r="F6716" s="79"/>
      <c r="G6716" s="79"/>
      <c r="H6716" s="79"/>
      <c r="I6716" s="80"/>
    </row>
    <row r="6717" spans="1:9">
      <c r="A6717" s="78"/>
      <c r="B6717" s="79"/>
      <c r="C6717" s="79"/>
      <c r="D6717" s="79"/>
      <c r="E6717" s="79"/>
      <c r="F6717" s="79"/>
      <c r="G6717" s="79"/>
      <c r="H6717" s="79"/>
      <c r="I6717" s="80"/>
    </row>
    <row r="6718" spans="1:9">
      <c r="A6718" s="78"/>
      <c r="B6718" s="79"/>
      <c r="C6718" s="79"/>
      <c r="D6718" s="79"/>
      <c r="E6718" s="79"/>
      <c r="F6718" s="79"/>
      <c r="G6718" s="79"/>
      <c r="H6718" s="79"/>
      <c r="I6718" s="80"/>
    </row>
    <row r="6719" spans="1:9">
      <c r="A6719" s="78"/>
      <c r="B6719" s="79"/>
      <c r="C6719" s="79"/>
      <c r="D6719" s="79"/>
      <c r="E6719" s="79"/>
      <c r="F6719" s="79"/>
      <c r="G6719" s="79"/>
      <c r="H6719" s="79"/>
      <c r="I6719" s="80"/>
    </row>
    <row r="6720" spans="1:9">
      <c r="A6720" s="78"/>
      <c r="B6720" s="79"/>
      <c r="C6720" s="79"/>
      <c r="D6720" s="79"/>
      <c r="E6720" s="79"/>
      <c r="F6720" s="79"/>
      <c r="G6720" s="79"/>
      <c r="H6720" s="79"/>
      <c r="I6720" s="80"/>
    </row>
    <row r="6721" spans="1:9">
      <c r="A6721" s="78"/>
      <c r="B6721" s="79"/>
      <c r="C6721" s="79"/>
      <c r="D6721" s="79"/>
      <c r="E6721" s="79"/>
      <c r="F6721" s="79"/>
      <c r="G6721" s="79"/>
      <c r="H6721" s="79"/>
      <c r="I6721" s="80"/>
    </row>
    <row r="6722" spans="1:9">
      <c r="A6722" s="78"/>
      <c r="B6722" s="79"/>
      <c r="C6722" s="79"/>
      <c r="D6722" s="79"/>
      <c r="E6722" s="79"/>
      <c r="F6722" s="79"/>
      <c r="G6722" s="79"/>
      <c r="H6722" s="79"/>
      <c r="I6722" s="80"/>
    </row>
    <row r="6723" spans="1:9">
      <c r="A6723" s="78"/>
      <c r="B6723" s="79"/>
      <c r="C6723" s="79"/>
      <c r="D6723" s="79"/>
      <c r="E6723" s="79"/>
      <c r="F6723" s="79"/>
      <c r="G6723" s="79"/>
      <c r="H6723" s="79"/>
      <c r="I6723" s="80"/>
    </row>
    <row r="6724" spans="1:9">
      <c r="A6724" s="78"/>
      <c r="B6724" s="79"/>
      <c r="C6724" s="79"/>
      <c r="D6724" s="79"/>
      <c r="E6724" s="79"/>
      <c r="F6724" s="79"/>
      <c r="G6724" s="79"/>
      <c r="H6724" s="79"/>
      <c r="I6724" s="80"/>
    </row>
    <row r="6725" spans="1:9">
      <c r="A6725" s="78"/>
      <c r="B6725" s="79"/>
      <c r="C6725" s="79"/>
      <c r="D6725" s="79"/>
      <c r="E6725" s="79"/>
      <c r="F6725" s="79"/>
      <c r="G6725" s="79"/>
      <c r="H6725" s="79"/>
      <c r="I6725" s="80"/>
    </row>
    <row r="6726" spans="1:9">
      <c r="A6726" s="78"/>
      <c r="B6726" s="79"/>
      <c r="C6726" s="79"/>
      <c r="D6726" s="79"/>
      <c r="E6726" s="79"/>
      <c r="F6726" s="79"/>
      <c r="G6726" s="79"/>
      <c r="H6726" s="79"/>
      <c r="I6726" s="80"/>
    </row>
    <row r="6727" spans="1:9">
      <c r="A6727" s="78"/>
      <c r="B6727" s="79"/>
      <c r="C6727" s="79"/>
      <c r="D6727" s="79"/>
      <c r="E6727" s="79"/>
      <c r="F6727" s="79"/>
      <c r="G6727" s="79"/>
      <c r="H6727" s="79"/>
      <c r="I6727" s="80"/>
    </row>
    <row r="6728" spans="1:9">
      <c r="A6728" s="78"/>
      <c r="B6728" s="79"/>
      <c r="C6728" s="79"/>
      <c r="D6728" s="79"/>
      <c r="E6728" s="79"/>
      <c r="F6728" s="79"/>
      <c r="G6728" s="79"/>
      <c r="H6728" s="79"/>
      <c r="I6728" s="80"/>
    </row>
    <row r="6729" spans="1:9">
      <c r="A6729" s="78"/>
      <c r="B6729" s="79"/>
      <c r="C6729" s="79"/>
      <c r="D6729" s="79"/>
      <c r="E6729" s="79"/>
      <c r="F6729" s="79"/>
      <c r="G6729" s="79"/>
      <c r="H6729" s="79"/>
      <c r="I6729" s="80"/>
    </row>
    <row r="6730" spans="1:9">
      <c r="A6730" s="78"/>
      <c r="B6730" s="79"/>
      <c r="C6730" s="79"/>
      <c r="D6730" s="79"/>
      <c r="E6730" s="79"/>
      <c r="F6730" s="79"/>
      <c r="G6730" s="79"/>
      <c r="H6730" s="79"/>
      <c r="I6730" s="80"/>
    </row>
    <row r="6731" spans="1:9">
      <c r="A6731" s="78"/>
      <c r="B6731" s="79"/>
      <c r="C6731" s="79"/>
      <c r="D6731" s="79"/>
      <c r="E6731" s="79"/>
      <c r="F6731" s="79"/>
      <c r="G6731" s="79"/>
      <c r="H6731" s="79"/>
      <c r="I6731" s="80"/>
    </row>
    <row r="6732" spans="1:9">
      <c r="A6732" s="78"/>
      <c r="B6732" s="79"/>
      <c r="C6732" s="79"/>
      <c r="D6732" s="79"/>
      <c r="E6732" s="79"/>
      <c r="F6732" s="79"/>
      <c r="G6732" s="79"/>
      <c r="H6732" s="79"/>
      <c r="I6732" s="80"/>
    </row>
    <row r="6733" spans="1:9">
      <c r="A6733" s="78"/>
      <c r="B6733" s="79"/>
      <c r="C6733" s="79"/>
      <c r="D6733" s="79"/>
      <c r="E6733" s="79"/>
      <c r="F6733" s="79"/>
      <c r="G6733" s="79"/>
      <c r="H6733" s="79"/>
      <c r="I6733" s="80"/>
    </row>
    <row r="6734" spans="1:9">
      <c r="A6734" s="78"/>
      <c r="B6734" s="79"/>
      <c r="C6734" s="79"/>
      <c r="D6734" s="79"/>
      <c r="E6734" s="79"/>
      <c r="F6734" s="79"/>
      <c r="G6734" s="79"/>
      <c r="H6734" s="79"/>
      <c r="I6734" s="80"/>
    </row>
    <row r="6735" spans="1:9">
      <c r="A6735" s="78"/>
      <c r="B6735" s="79"/>
      <c r="C6735" s="79"/>
      <c r="D6735" s="79"/>
      <c r="E6735" s="79"/>
      <c r="F6735" s="79"/>
      <c r="G6735" s="79"/>
      <c r="H6735" s="79"/>
      <c r="I6735" s="80"/>
    </row>
    <row r="6736" spans="1:9">
      <c r="A6736" s="78"/>
      <c r="B6736" s="79"/>
      <c r="C6736" s="79"/>
      <c r="D6736" s="79"/>
      <c r="E6736" s="79"/>
      <c r="F6736" s="79"/>
      <c r="G6736" s="79"/>
      <c r="H6736" s="79"/>
      <c r="I6736" s="80"/>
    </row>
    <row r="6737" spans="1:9">
      <c r="A6737" s="78"/>
      <c r="B6737" s="79"/>
      <c r="C6737" s="79"/>
      <c r="D6737" s="79"/>
      <c r="E6737" s="79"/>
      <c r="F6737" s="79"/>
      <c r="G6737" s="79"/>
      <c r="H6737" s="79"/>
      <c r="I6737" s="80"/>
    </row>
    <row r="6738" spans="1:9">
      <c r="A6738" s="78"/>
      <c r="B6738" s="79"/>
      <c r="C6738" s="79"/>
      <c r="D6738" s="79"/>
      <c r="E6738" s="79"/>
      <c r="F6738" s="79"/>
      <c r="G6738" s="79"/>
      <c r="H6738" s="79"/>
      <c r="I6738" s="80"/>
    </row>
    <row r="6739" spans="1:9">
      <c r="A6739" s="78"/>
      <c r="B6739" s="79"/>
      <c r="C6739" s="79"/>
      <c r="D6739" s="79"/>
      <c r="E6739" s="79"/>
      <c r="F6739" s="79"/>
      <c r="G6739" s="79"/>
      <c r="H6739" s="79"/>
      <c r="I6739" s="80"/>
    </row>
    <row r="6740" spans="1:9">
      <c r="A6740" s="78"/>
      <c r="B6740" s="79"/>
      <c r="C6740" s="79"/>
      <c r="D6740" s="79"/>
      <c r="E6740" s="79"/>
      <c r="F6740" s="79"/>
      <c r="G6740" s="79"/>
      <c r="H6740" s="79"/>
      <c r="I6740" s="80"/>
    </row>
    <row r="6741" spans="1:9">
      <c r="A6741" s="78"/>
      <c r="B6741" s="79"/>
      <c r="C6741" s="79"/>
      <c r="D6741" s="79"/>
      <c r="E6741" s="79"/>
      <c r="F6741" s="79"/>
      <c r="G6741" s="79"/>
      <c r="H6741" s="79"/>
      <c r="I6741" s="80"/>
    </row>
    <row r="6742" spans="1:9">
      <c r="A6742" s="78"/>
      <c r="B6742" s="79"/>
      <c r="C6742" s="79"/>
      <c r="D6742" s="79"/>
      <c r="E6742" s="79"/>
      <c r="F6742" s="79"/>
      <c r="G6742" s="79"/>
      <c r="H6742" s="79"/>
      <c r="I6742" s="80"/>
    </row>
    <row r="6743" spans="1:9">
      <c r="A6743" s="78"/>
      <c r="B6743" s="79"/>
      <c r="C6743" s="79"/>
      <c r="D6743" s="79"/>
      <c r="E6743" s="79"/>
      <c r="F6743" s="79"/>
      <c r="G6743" s="79"/>
      <c r="H6743" s="79"/>
      <c r="I6743" s="80"/>
    </row>
    <row r="6744" spans="1:9">
      <c r="A6744" s="78"/>
      <c r="B6744" s="79"/>
      <c r="C6744" s="79"/>
      <c r="D6744" s="79"/>
      <c r="E6744" s="79"/>
      <c r="F6744" s="79"/>
      <c r="G6744" s="79"/>
      <c r="H6744" s="79"/>
      <c r="I6744" s="80"/>
    </row>
    <row r="6745" spans="1:9">
      <c r="A6745" s="78"/>
      <c r="B6745" s="79"/>
      <c r="C6745" s="79"/>
      <c r="D6745" s="79"/>
      <c r="E6745" s="79"/>
      <c r="F6745" s="79"/>
      <c r="G6745" s="79"/>
      <c r="H6745" s="79"/>
      <c r="I6745" s="80"/>
    </row>
    <row r="6746" spans="1:9">
      <c r="A6746" s="78"/>
      <c r="B6746" s="79"/>
      <c r="C6746" s="79"/>
      <c r="D6746" s="79"/>
      <c r="E6746" s="79"/>
      <c r="F6746" s="79"/>
      <c r="G6746" s="79"/>
      <c r="H6746" s="79"/>
      <c r="I6746" s="80"/>
    </row>
    <row r="6747" spans="1:9">
      <c r="A6747" s="78"/>
      <c r="B6747" s="79"/>
      <c r="C6747" s="79"/>
      <c r="D6747" s="79"/>
      <c r="E6747" s="79"/>
      <c r="F6747" s="79"/>
      <c r="G6747" s="79"/>
      <c r="H6747" s="79"/>
      <c r="I6747" s="80"/>
    </row>
    <row r="6748" spans="1:9">
      <c r="A6748" s="78"/>
      <c r="B6748" s="79"/>
      <c r="C6748" s="79"/>
      <c r="D6748" s="79"/>
      <c r="E6748" s="79"/>
      <c r="F6748" s="79"/>
      <c r="G6748" s="79"/>
      <c r="H6748" s="79"/>
      <c r="I6748" s="80"/>
    </row>
    <row r="6749" spans="1:9">
      <c r="A6749" s="78"/>
      <c r="B6749" s="79"/>
      <c r="C6749" s="79"/>
      <c r="D6749" s="79"/>
      <c r="E6749" s="79"/>
      <c r="F6749" s="79"/>
      <c r="G6749" s="79"/>
      <c r="H6749" s="79"/>
      <c r="I6749" s="80"/>
    </row>
    <row r="6750" spans="1:9">
      <c r="A6750" s="78"/>
      <c r="B6750" s="79"/>
      <c r="C6750" s="79"/>
      <c r="D6750" s="79"/>
      <c r="E6750" s="79"/>
      <c r="F6750" s="79"/>
      <c r="G6750" s="79"/>
      <c r="H6750" s="79"/>
      <c r="I6750" s="80"/>
    </row>
    <row r="6751" spans="1:9">
      <c r="A6751" s="78"/>
      <c r="B6751" s="79"/>
      <c r="C6751" s="79"/>
      <c r="D6751" s="79"/>
      <c r="E6751" s="79"/>
      <c r="F6751" s="79"/>
      <c r="G6751" s="79"/>
      <c r="H6751" s="79"/>
      <c r="I6751" s="80"/>
    </row>
    <row r="6752" spans="1:9">
      <c r="A6752" s="78"/>
      <c r="B6752" s="79"/>
      <c r="C6752" s="79"/>
      <c r="D6752" s="79"/>
      <c r="E6752" s="79"/>
      <c r="F6752" s="79"/>
      <c r="G6752" s="79"/>
      <c r="H6752" s="79"/>
      <c r="I6752" s="80"/>
    </row>
    <row r="6753" spans="1:9">
      <c r="A6753" s="78"/>
      <c r="B6753" s="79"/>
      <c r="C6753" s="79"/>
      <c r="D6753" s="79"/>
      <c r="E6753" s="79"/>
      <c r="F6753" s="79"/>
      <c r="G6753" s="79"/>
      <c r="H6753" s="79"/>
      <c r="I6753" s="80"/>
    </row>
    <row r="6754" spans="1:9">
      <c r="A6754" s="78"/>
      <c r="B6754" s="79"/>
      <c r="C6754" s="79"/>
      <c r="D6754" s="79"/>
      <c r="E6754" s="79"/>
      <c r="F6754" s="79"/>
      <c r="G6754" s="79"/>
      <c r="H6754" s="79"/>
      <c r="I6754" s="80"/>
    </row>
    <row r="6755" spans="1:9">
      <c r="A6755" s="78"/>
      <c r="B6755" s="79"/>
      <c r="C6755" s="79"/>
      <c r="D6755" s="79"/>
      <c r="E6755" s="79"/>
      <c r="F6755" s="79"/>
      <c r="G6755" s="79"/>
      <c r="H6755" s="79"/>
      <c r="I6755" s="80"/>
    </row>
    <row r="6756" spans="1:9">
      <c r="A6756" s="78"/>
      <c r="B6756" s="79"/>
      <c r="C6756" s="79"/>
      <c r="D6756" s="79"/>
      <c r="E6756" s="79"/>
      <c r="F6756" s="79"/>
      <c r="G6756" s="79"/>
      <c r="H6756" s="79"/>
      <c r="I6756" s="80"/>
    </row>
    <row r="6757" spans="1:9">
      <c r="A6757" s="78"/>
      <c r="B6757" s="79"/>
      <c r="C6757" s="79"/>
      <c r="D6757" s="79"/>
      <c r="E6757" s="79"/>
      <c r="F6757" s="79"/>
      <c r="G6757" s="79"/>
      <c r="H6757" s="79"/>
      <c r="I6757" s="80"/>
    </row>
    <row r="6758" spans="1:9">
      <c r="A6758" s="78"/>
      <c r="B6758" s="79"/>
      <c r="C6758" s="79"/>
      <c r="D6758" s="79"/>
      <c r="E6758" s="79"/>
      <c r="F6758" s="79"/>
      <c r="G6758" s="79"/>
      <c r="H6758" s="79"/>
      <c r="I6758" s="80"/>
    </row>
    <row r="6759" spans="1:9">
      <c r="A6759" s="78"/>
      <c r="B6759" s="79"/>
      <c r="C6759" s="79"/>
      <c r="D6759" s="79"/>
      <c r="E6759" s="79"/>
      <c r="F6759" s="79"/>
      <c r="G6759" s="79"/>
      <c r="H6759" s="79"/>
      <c r="I6759" s="80"/>
    </row>
    <row r="6760" spans="1:9">
      <c r="A6760" s="78"/>
      <c r="B6760" s="79"/>
      <c r="C6760" s="79"/>
      <c r="D6760" s="79"/>
      <c r="E6760" s="79"/>
      <c r="F6760" s="79"/>
      <c r="G6760" s="79"/>
      <c r="H6760" s="79"/>
      <c r="I6760" s="80"/>
    </row>
    <row r="6761" spans="1:9">
      <c r="A6761" s="78"/>
      <c r="B6761" s="79"/>
      <c r="C6761" s="79"/>
      <c r="D6761" s="79"/>
      <c r="E6761" s="79"/>
      <c r="F6761" s="79"/>
      <c r="G6761" s="79"/>
      <c r="H6761" s="79"/>
      <c r="I6761" s="80"/>
    </row>
    <row r="6762" spans="1:9">
      <c r="A6762" s="78"/>
      <c r="B6762" s="79"/>
      <c r="C6762" s="79"/>
      <c r="D6762" s="79"/>
      <c r="E6762" s="79"/>
      <c r="F6762" s="79"/>
      <c r="G6762" s="79"/>
      <c r="H6762" s="79"/>
      <c r="I6762" s="80"/>
    </row>
    <row r="6763" spans="1:9">
      <c r="A6763" s="78"/>
      <c r="B6763" s="79"/>
      <c r="C6763" s="79"/>
      <c r="D6763" s="79"/>
      <c r="E6763" s="79"/>
      <c r="F6763" s="79"/>
      <c r="G6763" s="79"/>
      <c r="H6763" s="79"/>
      <c r="I6763" s="80"/>
    </row>
    <row r="6764" spans="1:9">
      <c r="A6764" s="78"/>
      <c r="B6764" s="79"/>
      <c r="C6764" s="79"/>
      <c r="D6764" s="79"/>
      <c r="E6764" s="79"/>
      <c r="F6764" s="79"/>
      <c r="G6764" s="79"/>
      <c r="H6764" s="79"/>
      <c r="I6764" s="80"/>
    </row>
    <row r="6765" spans="1:9">
      <c r="A6765" s="78"/>
      <c r="B6765" s="79"/>
      <c r="C6765" s="79"/>
      <c r="D6765" s="79"/>
      <c r="E6765" s="79"/>
      <c r="F6765" s="79"/>
      <c r="G6765" s="79"/>
      <c r="H6765" s="79"/>
      <c r="I6765" s="80"/>
    </row>
    <row r="6766" spans="1:9">
      <c r="A6766" s="78"/>
      <c r="B6766" s="79"/>
      <c r="C6766" s="79"/>
      <c r="D6766" s="79"/>
      <c r="E6766" s="79"/>
      <c r="F6766" s="79"/>
      <c r="G6766" s="79"/>
      <c r="H6766" s="79"/>
      <c r="I6766" s="80"/>
    </row>
    <row r="6767" spans="1:9">
      <c r="A6767" s="78"/>
      <c r="B6767" s="79"/>
      <c r="C6767" s="79"/>
      <c r="D6767" s="79"/>
      <c r="E6767" s="79"/>
      <c r="F6767" s="79"/>
      <c r="G6767" s="79"/>
      <c r="H6767" s="79"/>
      <c r="I6767" s="80"/>
    </row>
    <row r="6768" spans="1:9">
      <c r="A6768" s="78"/>
      <c r="B6768" s="79"/>
      <c r="C6768" s="79"/>
      <c r="D6768" s="79"/>
      <c r="E6768" s="79"/>
      <c r="F6768" s="79"/>
      <c r="G6768" s="79"/>
      <c r="H6768" s="79"/>
      <c r="I6768" s="80"/>
    </row>
    <row r="6769" spans="1:9">
      <c r="A6769" s="78"/>
      <c r="B6769" s="79"/>
      <c r="C6769" s="79"/>
      <c r="D6769" s="79"/>
      <c r="E6769" s="79"/>
      <c r="F6769" s="79"/>
      <c r="G6769" s="79"/>
      <c r="H6769" s="79"/>
      <c r="I6769" s="80"/>
    </row>
    <row r="6770" spans="1:9">
      <c r="A6770" s="78"/>
      <c r="B6770" s="79"/>
      <c r="C6770" s="79"/>
      <c r="D6770" s="79"/>
      <c r="E6770" s="79"/>
      <c r="F6770" s="79"/>
      <c r="G6770" s="79"/>
      <c r="H6770" s="79"/>
      <c r="I6770" s="80"/>
    </row>
    <row r="6771" spans="1:9">
      <c r="A6771" s="78"/>
      <c r="B6771" s="79"/>
      <c r="C6771" s="79"/>
      <c r="D6771" s="79"/>
      <c r="E6771" s="79"/>
      <c r="F6771" s="79"/>
      <c r="G6771" s="79"/>
      <c r="H6771" s="79"/>
      <c r="I6771" s="80"/>
    </row>
    <row r="6772" spans="1:9">
      <c r="A6772" s="78"/>
      <c r="B6772" s="79"/>
      <c r="C6772" s="79"/>
      <c r="D6772" s="79"/>
      <c r="E6772" s="79"/>
      <c r="F6772" s="79"/>
      <c r="G6772" s="79"/>
      <c r="H6772" s="79"/>
      <c r="I6772" s="80"/>
    </row>
    <row r="6773" spans="1:9">
      <c r="A6773" s="78"/>
      <c r="B6773" s="79"/>
      <c r="C6773" s="79"/>
      <c r="D6773" s="79"/>
      <c r="E6773" s="79"/>
      <c r="F6773" s="79"/>
      <c r="G6773" s="79"/>
      <c r="H6773" s="79"/>
      <c r="I6773" s="80"/>
    </row>
    <row r="6774" spans="1:9">
      <c r="A6774" s="78"/>
      <c r="B6774" s="79"/>
      <c r="C6774" s="79"/>
      <c r="D6774" s="79"/>
      <c r="E6774" s="79"/>
      <c r="F6774" s="79"/>
      <c r="G6774" s="79"/>
      <c r="H6774" s="79"/>
      <c r="I6774" s="80"/>
    </row>
    <row r="6775" spans="1:9">
      <c r="A6775" s="78"/>
      <c r="B6775" s="79"/>
      <c r="C6775" s="79"/>
      <c r="D6775" s="79"/>
      <c r="E6775" s="79"/>
      <c r="F6775" s="79"/>
      <c r="G6775" s="79"/>
      <c r="H6775" s="79"/>
      <c r="I6775" s="80"/>
    </row>
    <row r="6776" spans="1:9">
      <c r="A6776" s="78"/>
      <c r="B6776" s="79"/>
      <c r="C6776" s="79"/>
      <c r="D6776" s="79"/>
      <c r="E6776" s="79"/>
      <c r="F6776" s="79"/>
      <c r="G6776" s="79"/>
      <c r="H6776" s="79"/>
      <c r="I6776" s="80"/>
    </row>
    <row r="6777" spans="1:9">
      <c r="A6777" s="78"/>
      <c r="B6777" s="79"/>
      <c r="C6777" s="79"/>
      <c r="D6777" s="79"/>
      <c r="E6777" s="79"/>
      <c r="F6777" s="79"/>
      <c r="G6777" s="79"/>
      <c r="H6777" s="79"/>
      <c r="I6777" s="80"/>
    </row>
    <row r="6778" spans="1:9">
      <c r="A6778" s="78"/>
      <c r="B6778" s="79"/>
      <c r="C6778" s="79"/>
      <c r="D6778" s="79"/>
      <c r="E6778" s="79"/>
      <c r="F6778" s="79"/>
      <c r="G6778" s="79"/>
      <c r="H6778" s="79"/>
      <c r="I6778" s="80"/>
    </row>
    <row r="6779" spans="1:9">
      <c r="A6779" s="78"/>
      <c r="B6779" s="79"/>
      <c r="C6779" s="79"/>
      <c r="D6779" s="79"/>
      <c r="E6779" s="79"/>
      <c r="F6779" s="79"/>
      <c r="G6779" s="79"/>
      <c r="H6779" s="79"/>
      <c r="I6779" s="80"/>
    </row>
    <row r="6780" spans="1:9">
      <c r="A6780" s="78"/>
      <c r="B6780" s="79"/>
      <c r="C6780" s="79"/>
      <c r="D6780" s="79"/>
      <c r="E6780" s="79"/>
      <c r="F6780" s="79"/>
      <c r="G6780" s="79"/>
      <c r="H6780" s="79"/>
      <c r="I6780" s="80"/>
    </row>
    <row r="6781" spans="1:9">
      <c r="A6781" s="78"/>
      <c r="B6781" s="79"/>
      <c r="C6781" s="79"/>
      <c r="D6781" s="79"/>
      <c r="E6781" s="79"/>
      <c r="F6781" s="79"/>
      <c r="G6781" s="79"/>
      <c r="H6781" s="79"/>
      <c r="I6781" s="80"/>
    </row>
    <row r="6782" spans="1:9">
      <c r="A6782" s="78"/>
      <c r="B6782" s="79"/>
      <c r="C6782" s="79"/>
      <c r="D6782" s="79"/>
      <c r="E6782" s="79"/>
      <c r="F6782" s="79"/>
      <c r="G6782" s="79"/>
      <c r="H6782" s="79"/>
      <c r="I6782" s="80"/>
    </row>
    <row r="6783" spans="1:9">
      <c r="A6783" s="78"/>
      <c r="B6783" s="79"/>
      <c r="C6783" s="79"/>
      <c r="D6783" s="79"/>
      <c r="E6783" s="79"/>
      <c r="F6783" s="79"/>
      <c r="G6783" s="79"/>
      <c r="H6783" s="79"/>
      <c r="I6783" s="80"/>
    </row>
    <row r="6784" spans="1:9">
      <c r="A6784" s="78"/>
      <c r="B6784" s="79"/>
      <c r="C6784" s="79"/>
      <c r="D6784" s="79"/>
      <c r="E6784" s="79"/>
      <c r="F6784" s="79"/>
      <c r="G6784" s="79"/>
      <c r="H6784" s="79"/>
      <c r="I6784" s="80"/>
    </row>
    <row r="6785" spans="1:9">
      <c r="A6785" s="78"/>
      <c r="B6785" s="79"/>
      <c r="C6785" s="79"/>
      <c r="D6785" s="79"/>
      <c r="E6785" s="79"/>
      <c r="F6785" s="79"/>
      <c r="G6785" s="79"/>
      <c r="H6785" s="79"/>
      <c r="I6785" s="80"/>
    </row>
    <row r="6786" spans="1:9">
      <c r="A6786" s="78"/>
      <c r="B6786" s="79"/>
      <c r="C6786" s="79"/>
      <c r="D6786" s="79"/>
      <c r="E6786" s="79"/>
      <c r="F6786" s="79"/>
      <c r="G6786" s="79"/>
      <c r="H6786" s="79"/>
      <c r="I6786" s="80"/>
    </row>
    <row r="6787" spans="1:9">
      <c r="A6787" s="78"/>
      <c r="B6787" s="79"/>
      <c r="C6787" s="79"/>
      <c r="D6787" s="79"/>
      <c r="E6787" s="79"/>
      <c r="F6787" s="79"/>
      <c r="G6787" s="79"/>
      <c r="H6787" s="79"/>
      <c r="I6787" s="80"/>
    </row>
    <row r="6788" spans="1:9">
      <c r="A6788" s="78"/>
      <c r="B6788" s="79"/>
      <c r="C6788" s="79"/>
      <c r="D6788" s="79"/>
      <c r="E6788" s="79"/>
      <c r="F6788" s="79"/>
      <c r="G6788" s="79"/>
      <c r="H6788" s="79"/>
      <c r="I6788" s="80"/>
    </row>
    <row r="6789" spans="1:9">
      <c r="A6789" s="78"/>
      <c r="B6789" s="79"/>
      <c r="C6789" s="79"/>
      <c r="D6789" s="79"/>
      <c r="E6789" s="79"/>
      <c r="F6789" s="79"/>
      <c r="G6789" s="79"/>
      <c r="H6789" s="79"/>
      <c r="I6789" s="80"/>
    </row>
    <row r="6790" spans="1:9">
      <c r="A6790" s="78"/>
      <c r="B6790" s="79"/>
      <c r="C6790" s="79"/>
      <c r="D6790" s="79"/>
      <c r="E6790" s="79"/>
      <c r="F6790" s="79"/>
      <c r="G6790" s="79"/>
      <c r="H6790" s="79"/>
      <c r="I6790" s="80"/>
    </row>
    <row r="6791" spans="1:9">
      <c r="A6791" s="78"/>
      <c r="B6791" s="79"/>
      <c r="C6791" s="79"/>
      <c r="D6791" s="79"/>
      <c r="E6791" s="79"/>
      <c r="F6791" s="79"/>
      <c r="G6791" s="79"/>
      <c r="H6791" s="79"/>
      <c r="I6791" s="80"/>
    </row>
    <row r="6792" spans="1:9">
      <c r="A6792" s="78"/>
      <c r="B6792" s="79"/>
      <c r="C6792" s="79"/>
      <c r="D6792" s="79"/>
      <c r="E6792" s="79"/>
      <c r="F6792" s="79"/>
      <c r="G6792" s="79"/>
      <c r="H6792" s="79"/>
      <c r="I6792" s="80"/>
    </row>
    <row r="6793" spans="1:9">
      <c r="A6793" s="78"/>
      <c r="B6793" s="79"/>
      <c r="C6793" s="79"/>
      <c r="D6793" s="79"/>
      <c r="E6793" s="79"/>
      <c r="F6793" s="79"/>
      <c r="G6793" s="79"/>
      <c r="H6793" s="79"/>
      <c r="I6793" s="80"/>
    </row>
    <row r="6794" spans="1:9">
      <c r="A6794" s="78"/>
      <c r="B6794" s="79"/>
      <c r="C6794" s="79"/>
      <c r="D6794" s="79"/>
      <c r="E6794" s="79"/>
      <c r="F6794" s="79"/>
      <c r="G6794" s="79"/>
      <c r="H6794" s="79"/>
      <c r="I6794" s="80"/>
    </row>
    <row r="6795" spans="1:9">
      <c r="A6795" s="78"/>
      <c r="B6795" s="79"/>
      <c r="C6795" s="79"/>
      <c r="D6795" s="79"/>
      <c r="E6795" s="79"/>
      <c r="F6795" s="79"/>
      <c r="G6795" s="79"/>
      <c r="H6795" s="79"/>
      <c r="I6795" s="80"/>
    </row>
    <row r="6796" spans="1:9">
      <c r="A6796" s="78"/>
      <c r="B6796" s="79"/>
      <c r="C6796" s="79"/>
      <c r="D6796" s="79"/>
      <c r="E6796" s="79"/>
      <c r="F6796" s="79"/>
      <c r="G6796" s="79"/>
      <c r="H6796" s="79"/>
      <c r="I6796" s="80"/>
    </row>
    <row r="6797" spans="1:9">
      <c r="A6797" s="78"/>
      <c r="B6797" s="79"/>
      <c r="C6797" s="79"/>
      <c r="D6797" s="79"/>
      <c r="E6797" s="79"/>
      <c r="F6797" s="79"/>
      <c r="G6797" s="79"/>
      <c r="H6797" s="79"/>
      <c r="I6797" s="80"/>
    </row>
    <row r="6798" spans="1:9">
      <c r="A6798" s="78"/>
      <c r="B6798" s="79"/>
      <c r="C6798" s="79"/>
      <c r="D6798" s="79"/>
      <c r="E6798" s="79"/>
      <c r="F6798" s="79"/>
      <c r="G6798" s="79"/>
      <c r="H6798" s="79"/>
      <c r="I6798" s="80"/>
    </row>
    <row r="6799" spans="1:9">
      <c r="A6799" s="78"/>
      <c r="B6799" s="79"/>
      <c r="C6799" s="79"/>
      <c r="D6799" s="79"/>
      <c r="E6799" s="79"/>
      <c r="F6799" s="79"/>
      <c r="G6799" s="79"/>
      <c r="H6799" s="79"/>
      <c r="I6799" s="80"/>
    </row>
    <row r="6800" spans="1:9">
      <c r="A6800" s="78"/>
      <c r="B6800" s="79"/>
      <c r="C6800" s="79"/>
      <c r="D6800" s="79"/>
      <c r="E6800" s="79"/>
      <c r="F6800" s="79"/>
      <c r="G6800" s="79"/>
      <c r="H6800" s="79"/>
      <c r="I6800" s="80"/>
    </row>
    <row r="6801" spans="1:9">
      <c r="A6801" s="78"/>
      <c r="B6801" s="79"/>
      <c r="C6801" s="79"/>
      <c r="D6801" s="79"/>
      <c r="E6801" s="79"/>
      <c r="F6801" s="79"/>
      <c r="G6801" s="79"/>
      <c r="H6801" s="79"/>
      <c r="I6801" s="80"/>
    </row>
    <row r="6802" spans="1:9">
      <c r="A6802" s="78"/>
      <c r="B6802" s="79"/>
      <c r="C6802" s="79"/>
      <c r="D6802" s="79"/>
      <c r="E6802" s="79"/>
      <c r="F6802" s="79"/>
      <c r="G6802" s="79"/>
      <c r="H6802" s="79"/>
      <c r="I6802" s="80"/>
    </row>
    <row r="6803" spans="1:9">
      <c r="A6803" s="78"/>
      <c r="B6803" s="79"/>
      <c r="C6803" s="79"/>
      <c r="D6803" s="79"/>
      <c r="E6803" s="79"/>
      <c r="F6803" s="79"/>
      <c r="G6803" s="79"/>
      <c r="H6803" s="79"/>
      <c r="I6803" s="80"/>
    </row>
    <row r="6804" spans="1:9">
      <c r="A6804" s="78"/>
      <c r="B6804" s="79"/>
      <c r="C6804" s="79"/>
      <c r="D6804" s="79"/>
      <c r="E6804" s="79"/>
      <c r="F6804" s="79"/>
      <c r="G6804" s="79"/>
      <c r="H6804" s="79"/>
      <c r="I6804" s="80"/>
    </row>
    <row r="6805" spans="1:9">
      <c r="A6805" s="78"/>
      <c r="B6805" s="79"/>
      <c r="C6805" s="79"/>
      <c r="D6805" s="79"/>
      <c r="E6805" s="79"/>
      <c r="F6805" s="79"/>
      <c r="G6805" s="79"/>
      <c r="H6805" s="79"/>
      <c r="I6805" s="80"/>
    </row>
    <row r="6806" spans="1:9">
      <c r="A6806" s="78"/>
      <c r="B6806" s="79"/>
      <c r="C6806" s="79"/>
      <c r="D6806" s="79"/>
      <c r="E6806" s="79"/>
      <c r="F6806" s="79"/>
      <c r="G6806" s="79"/>
      <c r="H6806" s="79"/>
      <c r="I6806" s="80"/>
    </row>
    <row r="6807" spans="1:9">
      <c r="A6807" s="78"/>
      <c r="B6807" s="79"/>
      <c r="C6807" s="79"/>
      <c r="D6807" s="79"/>
      <c r="E6807" s="79"/>
      <c r="F6807" s="79"/>
      <c r="G6807" s="79"/>
      <c r="H6807" s="79"/>
      <c r="I6807" s="80"/>
    </row>
    <row r="6808" spans="1:9">
      <c r="A6808" s="78"/>
      <c r="B6808" s="79"/>
      <c r="C6808" s="79"/>
      <c r="D6808" s="79"/>
      <c r="E6808" s="79"/>
      <c r="F6808" s="79"/>
      <c r="G6808" s="79"/>
      <c r="H6808" s="79"/>
      <c r="I6808" s="80"/>
    </row>
    <row r="6809" spans="1:9">
      <c r="A6809" s="78"/>
      <c r="B6809" s="79"/>
      <c r="C6809" s="79"/>
      <c r="D6809" s="79"/>
      <c r="E6809" s="79"/>
      <c r="F6809" s="79"/>
      <c r="G6809" s="79"/>
      <c r="H6809" s="79"/>
      <c r="I6809" s="80"/>
    </row>
    <row r="6810" spans="1:9">
      <c r="A6810" s="78"/>
      <c r="B6810" s="79"/>
      <c r="C6810" s="79"/>
      <c r="D6810" s="79"/>
      <c r="E6810" s="79"/>
      <c r="F6810" s="79"/>
      <c r="G6810" s="79"/>
      <c r="H6810" s="79"/>
      <c r="I6810" s="80"/>
    </row>
    <row r="6811" spans="1:9">
      <c r="A6811" s="78"/>
      <c r="B6811" s="79"/>
      <c r="C6811" s="79"/>
      <c r="D6811" s="79"/>
      <c r="E6811" s="79"/>
      <c r="F6811" s="79"/>
      <c r="G6811" s="79"/>
      <c r="H6811" s="79"/>
      <c r="I6811" s="80"/>
    </row>
    <row r="6812" spans="1:9">
      <c r="A6812" s="78"/>
      <c r="B6812" s="79"/>
      <c r="C6812" s="79"/>
      <c r="D6812" s="79"/>
      <c r="E6812" s="79"/>
      <c r="F6812" s="79"/>
      <c r="G6812" s="79"/>
      <c r="H6812" s="79"/>
      <c r="I6812" s="80"/>
    </row>
    <row r="6813" spans="1:9">
      <c r="A6813" s="78"/>
      <c r="B6813" s="79"/>
      <c r="C6813" s="79"/>
      <c r="D6813" s="79"/>
      <c r="E6813" s="79"/>
      <c r="F6813" s="79"/>
      <c r="G6813" s="79"/>
      <c r="H6813" s="79"/>
      <c r="I6813" s="80"/>
    </row>
    <row r="6814" spans="1:9">
      <c r="A6814" s="78"/>
      <c r="B6814" s="79"/>
      <c r="C6814" s="79"/>
      <c r="D6814" s="79"/>
      <c r="E6814" s="79"/>
      <c r="F6814" s="79"/>
      <c r="G6814" s="79"/>
      <c r="H6814" s="79"/>
      <c r="I6814" s="80"/>
    </row>
    <row r="6815" spans="1:9">
      <c r="A6815" s="78"/>
      <c r="B6815" s="79"/>
      <c r="C6815" s="79"/>
      <c r="D6815" s="79"/>
      <c r="E6815" s="79"/>
      <c r="F6815" s="79"/>
      <c r="G6815" s="79"/>
      <c r="H6815" s="79"/>
      <c r="I6815" s="80"/>
    </row>
    <row r="6816" spans="1:9">
      <c r="A6816" s="78"/>
      <c r="B6816" s="79"/>
      <c r="C6816" s="79"/>
      <c r="D6816" s="79"/>
      <c r="E6816" s="79"/>
      <c r="F6816" s="79"/>
      <c r="G6816" s="79"/>
      <c r="H6816" s="79"/>
      <c r="I6816" s="80"/>
    </row>
    <row r="6817" spans="1:9">
      <c r="A6817" s="78"/>
      <c r="B6817" s="79"/>
      <c r="C6817" s="79"/>
      <c r="D6817" s="79"/>
      <c r="E6817" s="79"/>
      <c r="F6817" s="79"/>
      <c r="G6817" s="79"/>
      <c r="H6817" s="79"/>
      <c r="I6817" s="80"/>
    </row>
    <row r="6818" spans="1:9">
      <c r="A6818" s="78"/>
      <c r="B6818" s="79"/>
      <c r="C6818" s="79"/>
      <c r="D6818" s="79"/>
      <c r="E6818" s="79"/>
      <c r="F6818" s="79"/>
      <c r="G6818" s="79"/>
      <c r="H6818" s="79"/>
      <c r="I6818" s="80"/>
    </row>
    <row r="6819" spans="1:9">
      <c r="A6819" s="78"/>
      <c r="B6819" s="79"/>
      <c r="C6819" s="79"/>
      <c r="D6819" s="79"/>
      <c r="E6819" s="79"/>
      <c r="F6819" s="79"/>
      <c r="G6819" s="79"/>
      <c r="H6819" s="79"/>
      <c r="I6819" s="80"/>
    </row>
    <row r="6820" spans="1:9">
      <c r="A6820" s="78"/>
      <c r="B6820" s="79"/>
      <c r="C6820" s="79"/>
      <c r="D6820" s="79"/>
      <c r="E6820" s="79"/>
      <c r="F6820" s="79"/>
      <c r="G6820" s="79"/>
      <c r="H6820" s="79"/>
      <c r="I6820" s="80"/>
    </row>
    <row r="6821" spans="1:9">
      <c r="A6821" s="78"/>
      <c r="B6821" s="79"/>
      <c r="C6821" s="79"/>
      <c r="D6821" s="79"/>
      <c r="E6821" s="79"/>
      <c r="F6821" s="79"/>
      <c r="G6821" s="79"/>
      <c r="H6821" s="79"/>
      <c r="I6821" s="80"/>
    </row>
    <row r="6822" spans="1:9">
      <c r="A6822" s="78"/>
      <c r="B6822" s="79"/>
      <c r="C6822" s="79"/>
      <c r="D6822" s="79"/>
      <c r="E6822" s="79"/>
      <c r="F6822" s="79"/>
      <c r="G6822" s="79"/>
      <c r="H6822" s="79"/>
      <c r="I6822" s="80"/>
    </row>
    <row r="6823" spans="1:9">
      <c r="A6823" s="78"/>
      <c r="B6823" s="79"/>
      <c r="C6823" s="79"/>
      <c r="D6823" s="79"/>
      <c r="E6823" s="79"/>
      <c r="F6823" s="79"/>
      <c r="G6823" s="79"/>
      <c r="H6823" s="79"/>
      <c r="I6823" s="80"/>
    </row>
    <row r="6824" spans="1:9">
      <c r="A6824" s="78"/>
      <c r="B6824" s="79"/>
      <c r="C6824" s="79"/>
      <c r="D6824" s="79"/>
      <c r="E6824" s="79"/>
      <c r="F6824" s="79"/>
      <c r="G6824" s="79"/>
      <c r="H6824" s="79"/>
      <c r="I6824" s="80"/>
    </row>
    <row r="6825" spans="1:9">
      <c r="A6825" s="78"/>
      <c r="B6825" s="79"/>
      <c r="C6825" s="79"/>
      <c r="D6825" s="79"/>
      <c r="E6825" s="79"/>
      <c r="F6825" s="79"/>
      <c r="G6825" s="79"/>
      <c r="H6825" s="79"/>
      <c r="I6825" s="80"/>
    </row>
    <row r="6826" spans="1:9">
      <c r="A6826" s="78"/>
      <c r="B6826" s="79"/>
      <c r="C6826" s="79"/>
      <c r="D6826" s="79"/>
      <c r="E6826" s="79"/>
      <c r="F6826" s="79"/>
      <c r="G6826" s="79"/>
      <c r="H6826" s="79"/>
      <c r="I6826" s="80"/>
    </row>
    <row r="6827" spans="1:9">
      <c r="A6827" s="78"/>
      <c r="B6827" s="79"/>
      <c r="C6827" s="79"/>
      <c r="D6827" s="79"/>
      <c r="E6827" s="79"/>
      <c r="F6827" s="79"/>
      <c r="G6827" s="79"/>
      <c r="H6827" s="79"/>
      <c r="I6827" s="80"/>
    </row>
    <row r="6828" spans="1:9">
      <c r="A6828" s="78"/>
      <c r="B6828" s="79"/>
      <c r="C6828" s="79"/>
      <c r="D6828" s="79"/>
      <c r="E6828" s="79"/>
      <c r="F6828" s="79"/>
      <c r="G6828" s="79"/>
      <c r="H6828" s="79"/>
      <c r="I6828" s="80"/>
    </row>
    <row r="6829" spans="1:9">
      <c r="A6829" s="78"/>
      <c r="B6829" s="79"/>
      <c r="C6829" s="79"/>
      <c r="D6829" s="79"/>
      <c r="E6829" s="79"/>
      <c r="F6829" s="79"/>
      <c r="G6829" s="79"/>
      <c r="H6829" s="79"/>
      <c r="I6829" s="80"/>
    </row>
    <row r="6830" spans="1:9">
      <c r="A6830" s="78"/>
      <c r="B6830" s="79"/>
      <c r="C6830" s="79"/>
      <c r="D6830" s="79"/>
      <c r="E6830" s="79"/>
      <c r="F6830" s="79"/>
      <c r="G6830" s="79"/>
      <c r="H6830" s="79"/>
      <c r="I6830" s="80"/>
    </row>
    <row r="6831" spans="1:9">
      <c r="A6831" s="78"/>
      <c r="B6831" s="79"/>
      <c r="C6831" s="79"/>
      <c r="D6831" s="79"/>
      <c r="E6831" s="79"/>
      <c r="F6831" s="79"/>
      <c r="G6831" s="79"/>
      <c r="H6831" s="79"/>
      <c r="I6831" s="80"/>
    </row>
    <row r="6832" spans="1:9">
      <c r="A6832" s="78"/>
      <c r="B6832" s="79"/>
      <c r="C6832" s="79"/>
      <c r="D6832" s="79"/>
      <c r="E6832" s="79"/>
      <c r="F6832" s="79"/>
      <c r="G6832" s="79"/>
      <c r="H6832" s="79"/>
      <c r="I6832" s="80"/>
    </row>
    <row r="6833" spans="1:9">
      <c r="A6833" s="78"/>
      <c r="B6833" s="79"/>
      <c r="C6833" s="79"/>
      <c r="D6833" s="79"/>
      <c r="E6833" s="79"/>
      <c r="F6833" s="79"/>
      <c r="G6833" s="79"/>
      <c r="H6833" s="79"/>
      <c r="I6833" s="80"/>
    </row>
    <row r="6834" spans="1:9">
      <c r="A6834" s="78"/>
      <c r="B6834" s="79"/>
      <c r="C6834" s="79"/>
      <c r="D6834" s="79"/>
      <c r="E6834" s="79"/>
      <c r="F6834" s="79"/>
      <c r="G6834" s="79"/>
      <c r="H6834" s="79"/>
      <c r="I6834" s="80"/>
    </row>
    <row r="6835" spans="1:9">
      <c r="A6835" s="78"/>
      <c r="B6835" s="79"/>
      <c r="C6835" s="79"/>
      <c r="D6835" s="79"/>
      <c r="E6835" s="79"/>
      <c r="F6835" s="79"/>
      <c r="G6835" s="79"/>
      <c r="H6835" s="79"/>
      <c r="I6835" s="80"/>
    </row>
    <row r="6836" spans="1:9">
      <c r="A6836" s="78"/>
      <c r="B6836" s="79"/>
      <c r="C6836" s="79"/>
      <c r="D6836" s="79"/>
      <c r="E6836" s="79"/>
      <c r="F6836" s="79"/>
      <c r="G6836" s="79"/>
      <c r="H6836" s="79"/>
      <c r="I6836" s="80"/>
    </row>
    <row r="6837" spans="1:9">
      <c r="A6837" s="78"/>
      <c r="B6837" s="79"/>
      <c r="C6837" s="79"/>
      <c r="D6837" s="79"/>
      <c r="E6837" s="79"/>
      <c r="F6837" s="79"/>
      <c r="G6837" s="79"/>
      <c r="H6837" s="79"/>
      <c r="I6837" s="80"/>
    </row>
    <row r="6838" spans="1:9">
      <c r="A6838" s="78"/>
      <c r="B6838" s="79"/>
      <c r="C6838" s="79"/>
      <c r="D6838" s="79"/>
      <c r="E6838" s="79"/>
      <c r="F6838" s="79"/>
      <c r="G6838" s="79"/>
      <c r="H6838" s="79"/>
      <c r="I6838" s="80"/>
    </row>
    <row r="6839" spans="1:9">
      <c r="A6839" s="78"/>
      <c r="B6839" s="79"/>
      <c r="C6839" s="79"/>
      <c r="D6839" s="79"/>
      <c r="E6839" s="79"/>
      <c r="F6839" s="79"/>
      <c r="G6839" s="79"/>
      <c r="H6839" s="79"/>
      <c r="I6839" s="80"/>
    </row>
    <row r="6840" spans="1:9">
      <c r="A6840" s="78"/>
      <c r="B6840" s="79"/>
      <c r="C6840" s="79"/>
      <c r="D6840" s="79"/>
      <c r="E6840" s="79"/>
      <c r="F6840" s="79"/>
      <c r="G6840" s="79"/>
      <c r="H6840" s="79"/>
      <c r="I6840" s="80"/>
    </row>
    <row r="6841" spans="1:9">
      <c r="A6841" s="78"/>
      <c r="B6841" s="79"/>
      <c r="C6841" s="79"/>
      <c r="D6841" s="79"/>
      <c r="E6841" s="79"/>
      <c r="F6841" s="79"/>
      <c r="G6841" s="79"/>
      <c r="H6841" s="79"/>
      <c r="I6841" s="80"/>
    </row>
    <row r="6842" spans="1:9">
      <c r="A6842" s="78"/>
      <c r="B6842" s="79"/>
      <c r="C6842" s="79"/>
      <c r="D6842" s="79"/>
      <c r="E6842" s="79"/>
      <c r="F6842" s="79"/>
      <c r="G6842" s="79"/>
      <c r="H6842" s="79"/>
      <c r="I6842" s="80"/>
    </row>
    <row r="6843" spans="1:9">
      <c r="A6843" s="78"/>
      <c r="B6843" s="79"/>
      <c r="C6843" s="79"/>
      <c r="D6843" s="79"/>
      <c r="E6843" s="79"/>
      <c r="F6843" s="79"/>
      <c r="G6843" s="79"/>
      <c r="H6843" s="79"/>
      <c r="I6843" s="80"/>
    </row>
    <row r="6844" spans="1:9">
      <c r="A6844" s="78"/>
      <c r="B6844" s="79"/>
      <c r="C6844" s="79"/>
      <c r="D6844" s="79"/>
      <c r="E6844" s="79"/>
      <c r="F6844" s="79"/>
      <c r="G6844" s="79"/>
      <c r="H6844" s="79"/>
      <c r="I6844" s="80"/>
    </row>
    <row r="6845" spans="1:9">
      <c r="A6845" s="78"/>
      <c r="B6845" s="79"/>
      <c r="C6845" s="79"/>
      <c r="D6845" s="79"/>
      <c r="E6845" s="79"/>
      <c r="F6845" s="79"/>
      <c r="G6845" s="79"/>
      <c r="H6845" s="79"/>
      <c r="I6845" s="80"/>
    </row>
    <row r="6846" spans="1:9">
      <c r="A6846" s="78"/>
      <c r="B6846" s="79"/>
      <c r="C6846" s="79"/>
      <c r="D6846" s="79"/>
      <c r="E6846" s="79"/>
      <c r="F6846" s="79"/>
      <c r="G6846" s="79"/>
      <c r="H6846" s="79"/>
      <c r="I6846" s="80"/>
    </row>
    <row r="6847" spans="1:9">
      <c r="A6847" s="78"/>
      <c r="B6847" s="79"/>
      <c r="C6847" s="79"/>
      <c r="D6847" s="79"/>
      <c r="E6847" s="79"/>
      <c r="F6847" s="79"/>
      <c r="G6847" s="79"/>
      <c r="H6847" s="79"/>
      <c r="I6847" s="80"/>
    </row>
    <row r="6848" spans="1:9">
      <c r="A6848" s="78"/>
      <c r="B6848" s="79"/>
      <c r="C6848" s="79"/>
      <c r="D6848" s="79"/>
      <c r="E6848" s="79"/>
      <c r="F6848" s="79"/>
      <c r="G6848" s="79"/>
      <c r="H6848" s="79"/>
      <c r="I6848" s="80"/>
    </row>
    <row r="6849" spans="1:9">
      <c r="A6849" s="78"/>
      <c r="B6849" s="79"/>
      <c r="C6849" s="79"/>
      <c r="D6849" s="79"/>
      <c r="E6849" s="79"/>
      <c r="F6849" s="79"/>
      <c r="G6849" s="79"/>
      <c r="H6849" s="79"/>
      <c r="I6849" s="80"/>
    </row>
    <row r="6850" spans="1:9">
      <c r="A6850" s="78"/>
      <c r="B6850" s="79"/>
      <c r="C6850" s="79"/>
      <c r="D6850" s="79"/>
      <c r="E6850" s="79"/>
      <c r="F6850" s="79"/>
      <c r="G6850" s="79"/>
      <c r="H6850" s="79"/>
      <c r="I6850" s="80"/>
    </row>
    <row r="6851" spans="1:9">
      <c r="A6851" s="78"/>
      <c r="B6851" s="79"/>
      <c r="C6851" s="79"/>
      <c r="D6851" s="79"/>
      <c r="E6851" s="79"/>
      <c r="F6851" s="79"/>
      <c r="G6851" s="79"/>
      <c r="H6851" s="79"/>
      <c r="I6851" s="80"/>
    </row>
    <row r="6852" spans="1:9">
      <c r="A6852" s="78"/>
      <c r="B6852" s="79"/>
      <c r="C6852" s="79"/>
      <c r="D6852" s="79"/>
      <c r="E6852" s="79"/>
      <c r="F6852" s="79"/>
      <c r="G6852" s="79"/>
      <c r="H6852" s="79"/>
      <c r="I6852" s="80"/>
    </row>
    <row r="6853" spans="1:9">
      <c r="A6853" s="78"/>
      <c r="B6853" s="79"/>
      <c r="C6853" s="79"/>
      <c r="D6853" s="79"/>
      <c r="E6853" s="79"/>
      <c r="F6853" s="79"/>
      <c r="G6853" s="79"/>
      <c r="H6853" s="79"/>
      <c r="I6853" s="80"/>
    </row>
    <row r="6854" spans="1:9">
      <c r="A6854" s="78"/>
      <c r="B6854" s="79"/>
      <c r="C6854" s="79"/>
      <c r="D6854" s="79"/>
      <c r="E6854" s="79"/>
      <c r="F6854" s="79"/>
      <c r="G6854" s="79"/>
      <c r="H6854" s="79"/>
      <c r="I6854" s="80"/>
    </row>
    <row r="6855" spans="1:9">
      <c r="A6855" s="78"/>
      <c r="B6855" s="79"/>
      <c r="C6855" s="79"/>
      <c r="D6855" s="79"/>
      <c r="E6855" s="79"/>
      <c r="F6855" s="79"/>
      <c r="G6855" s="79"/>
      <c r="H6855" s="79"/>
      <c r="I6855" s="80"/>
    </row>
    <row r="6856" spans="1:9">
      <c r="A6856" s="78"/>
      <c r="B6856" s="79"/>
      <c r="C6856" s="79"/>
      <c r="D6856" s="79"/>
      <c r="E6856" s="79"/>
      <c r="F6856" s="79"/>
      <c r="G6856" s="79"/>
      <c r="H6856" s="79"/>
      <c r="I6856" s="80"/>
    </row>
    <row r="6857" spans="1:9">
      <c r="A6857" s="78"/>
      <c r="B6857" s="79"/>
      <c r="C6857" s="79"/>
      <c r="D6857" s="79"/>
      <c r="E6857" s="79"/>
      <c r="F6857" s="79"/>
      <c r="G6857" s="79"/>
      <c r="H6857" s="79"/>
      <c r="I6857" s="80"/>
    </row>
    <row r="6858" spans="1:9">
      <c r="A6858" s="78"/>
      <c r="B6858" s="79"/>
      <c r="C6858" s="79"/>
      <c r="D6858" s="79"/>
      <c r="E6858" s="79"/>
      <c r="F6858" s="79"/>
      <c r="G6858" s="79"/>
      <c r="H6858" s="79"/>
      <c r="I6858" s="80"/>
    </row>
    <row r="6859" spans="1:9">
      <c r="A6859" s="78"/>
      <c r="B6859" s="79"/>
      <c r="C6859" s="79"/>
      <c r="D6859" s="79"/>
      <c r="E6859" s="79"/>
      <c r="F6859" s="79"/>
      <c r="G6859" s="79"/>
      <c r="H6859" s="79"/>
      <c r="I6859" s="80"/>
    </row>
    <row r="6860" spans="1:9">
      <c r="A6860" s="78"/>
      <c r="B6860" s="79"/>
      <c r="C6860" s="79"/>
      <c r="D6860" s="79"/>
      <c r="E6860" s="79"/>
      <c r="F6860" s="79"/>
      <c r="G6860" s="79"/>
      <c r="H6860" s="79"/>
      <c r="I6860" s="80"/>
    </row>
    <row r="6861" spans="1:9">
      <c r="A6861" s="78"/>
      <c r="B6861" s="79"/>
      <c r="C6861" s="79"/>
      <c r="D6861" s="79"/>
      <c r="E6861" s="79"/>
      <c r="F6861" s="79"/>
      <c r="G6861" s="79"/>
      <c r="H6861" s="79"/>
      <c r="I6861" s="80"/>
    </row>
    <row r="6862" spans="1:9">
      <c r="A6862" s="78"/>
      <c r="B6862" s="79"/>
      <c r="C6862" s="79"/>
      <c r="D6862" s="79"/>
      <c r="E6862" s="79"/>
      <c r="F6862" s="79"/>
      <c r="G6862" s="79"/>
      <c r="H6862" s="79"/>
      <c r="I6862" s="80"/>
    </row>
    <row r="6863" spans="1:9">
      <c r="A6863" s="78"/>
      <c r="B6863" s="79"/>
      <c r="C6863" s="79"/>
      <c r="D6863" s="79"/>
      <c r="E6863" s="79"/>
      <c r="F6863" s="79"/>
      <c r="G6863" s="79"/>
      <c r="H6863" s="79"/>
      <c r="I6863" s="80"/>
    </row>
    <row r="6864" spans="1:9">
      <c r="A6864" s="78"/>
      <c r="B6864" s="79"/>
      <c r="C6864" s="79"/>
      <c r="D6864" s="79"/>
      <c r="E6864" s="79"/>
      <c r="F6864" s="79"/>
      <c r="G6864" s="79"/>
      <c r="H6864" s="79"/>
      <c r="I6864" s="80"/>
    </row>
    <row r="6865" spans="1:9">
      <c r="A6865" s="78"/>
      <c r="B6865" s="79"/>
      <c r="C6865" s="79"/>
      <c r="D6865" s="79"/>
      <c r="E6865" s="79"/>
      <c r="F6865" s="79"/>
      <c r="G6865" s="79"/>
      <c r="H6865" s="79"/>
      <c r="I6865" s="80"/>
    </row>
    <row r="6866" spans="1:9">
      <c r="A6866" s="78"/>
      <c r="B6866" s="79"/>
      <c r="C6866" s="79"/>
      <c r="D6866" s="79"/>
      <c r="E6866" s="79"/>
      <c r="F6866" s="79"/>
      <c r="G6866" s="79"/>
      <c r="H6866" s="79"/>
      <c r="I6866" s="80"/>
    </row>
    <row r="6867" spans="1:9">
      <c r="A6867" s="78"/>
      <c r="B6867" s="79"/>
      <c r="C6867" s="79"/>
      <c r="D6867" s="79"/>
      <c r="E6867" s="79"/>
      <c r="F6867" s="79"/>
      <c r="G6867" s="79"/>
      <c r="H6867" s="79"/>
      <c r="I6867" s="80"/>
    </row>
    <row r="6868" spans="1:9">
      <c r="A6868" s="78"/>
      <c r="B6868" s="79"/>
      <c r="C6868" s="79"/>
      <c r="D6868" s="79"/>
      <c r="E6868" s="79"/>
      <c r="F6868" s="79"/>
      <c r="G6868" s="79"/>
      <c r="H6868" s="79"/>
      <c r="I6868" s="80"/>
    </row>
    <row r="6869" spans="1:9">
      <c r="A6869" s="78"/>
      <c r="B6869" s="79"/>
      <c r="C6869" s="79"/>
      <c r="D6869" s="79"/>
      <c r="E6869" s="79"/>
      <c r="F6869" s="79"/>
      <c r="G6869" s="79"/>
      <c r="H6869" s="79"/>
      <c r="I6869" s="80"/>
    </row>
    <row r="6870" spans="1:9">
      <c r="A6870" s="78"/>
      <c r="B6870" s="79"/>
      <c r="C6870" s="79"/>
      <c r="D6870" s="79"/>
      <c r="E6870" s="79"/>
      <c r="F6870" s="79"/>
      <c r="G6870" s="79"/>
      <c r="H6870" s="79"/>
      <c r="I6870" s="80"/>
    </row>
    <row r="6871" spans="1:9">
      <c r="A6871" s="78"/>
      <c r="B6871" s="79"/>
      <c r="C6871" s="79"/>
      <c r="D6871" s="79"/>
      <c r="E6871" s="79"/>
      <c r="F6871" s="79"/>
      <c r="G6871" s="79"/>
      <c r="H6871" s="79"/>
      <c r="I6871" s="80"/>
    </row>
    <row r="6872" spans="1:9">
      <c r="A6872" s="78"/>
      <c r="B6872" s="79"/>
      <c r="C6872" s="79"/>
      <c r="D6872" s="79"/>
      <c r="E6872" s="79"/>
      <c r="F6872" s="79"/>
      <c r="G6872" s="79"/>
      <c r="H6872" s="79"/>
      <c r="I6872" s="80"/>
    </row>
    <row r="6873" spans="1:9">
      <c r="A6873" s="78"/>
      <c r="B6873" s="79"/>
      <c r="C6873" s="79"/>
      <c r="D6873" s="79"/>
      <c r="E6873" s="79"/>
      <c r="F6873" s="79"/>
      <c r="G6873" s="79"/>
      <c r="H6873" s="79"/>
      <c r="I6873" s="80"/>
    </row>
    <row r="6874" spans="1:9">
      <c r="A6874" s="78"/>
      <c r="B6874" s="79"/>
      <c r="C6874" s="79"/>
      <c r="D6874" s="79"/>
      <c r="E6874" s="79"/>
      <c r="F6874" s="79"/>
      <c r="G6874" s="79"/>
      <c r="H6874" s="79"/>
      <c r="I6874" s="80"/>
    </row>
    <row r="6875" spans="1:9">
      <c r="A6875" s="78"/>
      <c r="B6875" s="79"/>
      <c r="C6875" s="79"/>
      <c r="D6875" s="79"/>
      <c r="E6875" s="79"/>
      <c r="F6875" s="79"/>
      <c r="G6875" s="79"/>
      <c r="H6875" s="79"/>
      <c r="I6875" s="80"/>
    </row>
    <row r="6876" spans="1:9">
      <c r="A6876" s="78"/>
      <c r="B6876" s="79"/>
      <c r="C6876" s="79"/>
      <c r="D6876" s="79"/>
      <c r="E6876" s="79"/>
      <c r="F6876" s="79"/>
      <c r="G6876" s="79"/>
      <c r="H6876" s="79"/>
      <c r="I6876" s="80"/>
    </row>
    <row r="6877" spans="1:9">
      <c r="A6877" s="78"/>
      <c r="B6877" s="79"/>
      <c r="C6877" s="79"/>
      <c r="D6877" s="79"/>
      <c r="E6877" s="79"/>
      <c r="F6877" s="79"/>
      <c r="G6877" s="79"/>
      <c r="H6877" s="79"/>
      <c r="I6877" s="80"/>
    </row>
    <row r="6878" spans="1:9">
      <c r="A6878" s="78"/>
      <c r="B6878" s="79"/>
      <c r="C6878" s="79"/>
      <c r="D6878" s="79"/>
      <c r="E6878" s="79"/>
      <c r="F6878" s="79"/>
      <c r="G6878" s="79"/>
      <c r="H6878" s="79"/>
      <c r="I6878" s="80"/>
    </row>
    <row r="6879" spans="1:9">
      <c r="A6879" s="78"/>
      <c r="B6879" s="79"/>
      <c r="C6879" s="79"/>
      <c r="D6879" s="79"/>
      <c r="E6879" s="79"/>
      <c r="F6879" s="79"/>
      <c r="G6879" s="79"/>
      <c r="H6879" s="79"/>
      <c r="I6879" s="80"/>
    </row>
    <row r="6880" spans="1:9">
      <c r="A6880" s="78"/>
      <c r="B6880" s="79"/>
      <c r="C6880" s="79"/>
      <c r="D6880" s="79"/>
      <c r="E6880" s="79"/>
      <c r="F6880" s="79"/>
      <c r="G6880" s="79"/>
      <c r="H6880" s="79"/>
      <c r="I6880" s="80"/>
    </row>
    <row r="6881" spans="1:9">
      <c r="A6881" s="78"/>
      <c r="B6881" s="79"/>
      <c r="C6881" s="79"/>
      <c r="D6881" s="79"/>
      <c r="E6881" s="79"/>
      <c r="F6881" s="79"/>
      <c r="G6881" s="79"/>
      <c r="H6881" s="79"/>
      <c r="I6881" s="80"/>
    </row>
    <row r="6882" spans="1:9">
      <c r="A6882" s="78"/>
      <c r="B6882" s="79"/>
      <c r="C6882" s="79"/>
      <c r="D6882" s="79"/>
      <c r="E6882" s="79"/>
      <c r="F6882" s="79"/>
      <c r="G6882" s="79"/>
      <c r="H6882" s="79"/>
      <c r="I6882" s="80"/>
    </row>
    <row r="6883" spans="1:9">
      <c r="A6883" s="78"/>
      <c r="B6883" s="79"/>
      <c r="C6883" s="79"/>
      <c r="D6883" s="79"/>
      <c r="E6883" s="79"/>
      <c r="F6883" s="79"/>
      <c r="G6883" s="79"/>
      <c r="H6883" s="79"/>
      <c r="I6883" s="80"/>
    </row>
    <row r="6884" spans="1:9">
      <c r="A6884" s="78"/>
      <c r="B6884" s="79"/>
      <c r="C6884" s="79"/>
      <c r="D6884" s="79"/>
      <c r="E6884" s="79"/>
      <c r="F6884" s="79"/>
      <c r="G6884" s="79"/>
      <c r="H6884" s="79"/>
      <c r="I6884" s="80"/>
    </row>
    <row r="6885" spans="1:9">
      <c r="A6885" s="78"/>
      <c r="B6885" s="79"/>
      <c r="C6885" s="79"/>
      <c r="D6885" s="79"/>
      <c r="E6885" s="79"/>
      <c r="F6885" s="79"/>
      <c r="G6885" s="79"/>
      <c r="H6885" s="79"/>
      <c r="I6885" s="80"/>
    </row>
    <row r="6886" spans="1:9">
      <c r="A6886" s="78"/>
      <c r="B6886" s="79"/>
      <c r="C6886" s="79"/>
      <c r="D6886" s="79"/>
      <c r="E6886" s="79"/>
      <c r="F6886" s="79"/>
      <c r="G6886" s="79"/>
      <c r="H6886" s="79"/>
      <c r="I6886" s="80"/>
    </row>
    <row r="6887" spans="1:9">
      <c r="A6887" s="78"/>
      <c r="B6887" s="79"/>
      <c r="C6887" s="79"/>
      <c r="D6887" s="79"/>
      <c r="E6887" s="79"/>
      <c r="F6887" s="79"/>
      <c r="G6887" s="79"/>
      <c r="H6887" s="79"/>
      <c r="I6887" s="80"/>
    </row>
    <row r="6888" spans="1:9">
      <c r="A6888" s="78"/>
      <c r="B6888" s="79"/>
      <c r="C6888" s="79"/>
      <c r="D6888" s="79"/>
      <c r="E6888" s="79"/>
      <c r="F6888" s="79"/>
      <c r="G6888" s="79"/>
      <c r="H6888" s="79"/>
      <c r="I6888" s="80"/>
    </row>
    <row r="6889" spans="1:9">
      <c r="A6889" s="78"/>
      <c r="B6889" s="79"/>
      <c r="C6889" s="79"/>
      <c r="D6889" s="79"/>
      <c r="E6889" s="79"/>
      <c r="F6889" s="79"/>
      <c r="G6889" s="79"/>
      <c r="H6889" s="79"/>
      <c r="I6889" s="80"/>
    </row>
    <row r="6890" spans="1:9">
      <c r="A6890" s="78"/>
      <c r="B6890" s="79"/>
      <c r="C6890" s="79"/>
      <c r="D6890" s="79"/>
      <c r="E6890" s="79"/>
      <c r="F6890" s="79"/>
      <c r="G6890" s="79"/>
      <c r="H6890" s="79"/>
      <c r="I6890" s="80"/>
    </row>
    <row r="6891" spans="1:9">
      <c r="A6891" s="78"/>
      <c r="B6891" s="79"/>
      <c r="C6891" s="79"/>
      <c r="D6891" s="79"/>
      <c r="E6891" s="79"/>
      <c r="F6891" s="79"/>
      <c r="G6891" s="79"/>
      <c r="H6891" s="79"/>
      <c r="I6891" s="80"/>
    </row>
    <row r="6892" spans="1:9">
      <c r="A6892" s="78"/>
      <c r="B6892" s="79"/>
      <c r="C6892" s="79"/>
      <c r="D6892" s="79"/>
      <c r="E6892" s="79"/>
      <c r="F6892" s="79"/>
      <c r="G6892" s="79"/>
      <c r="H6892" s="79"/>
      <c r="I6892" s="80"/>
    </row>
    <row r="6893" spans="1:9">
      <c r="A6893" s="78"/>
      <c r="B6893" s="79"/>
      <c r="C6893" s="79"/>
      <c r="D6893" s="79"/>
      <c r="E6893" s="79"/>
      <c r="F6893" s="79"/>
      <c r="G6893" s="79"/>
      <c r="H6893" s="79"/>
      <c r="I6893" s="80"/>
    </row>
    <row r="6894" spans="1:9">
      <c r="A6894" s="78"/>
      <c r="B6894" s="79"/>
      <c r="C6894" s="79"/>
      <c r="D6894" s="79"/>
      <c r="E6894" s="79"/>
      <c r="F6894" s="79"/>
      <c r="G6894" s="79"/>
      <c r="H6894" s="79"/>
      <c r="I6894" s="80"/>
    </row>
    <row r="6895" spans="1:9">
      <c r="A6895" s="78"/>
      <c r="B6895" s="79"/>
      <c r="C6895" s="79"/>
      <c r="D6895" s="79"/>
      <c r="E6895" s="79"/>
      <c r="F6895" s="79"/>
      <c r="G6895" s="79"/>
      <c r="H6895" s="79"/>
      <c r="I6895" s="80"/>
    </row>
    <row r="6896" spans="1:9">
      <c r="A6896" s="78"/>
      <c r="B6896" s="79"/>
      <c r="C6896" s="79"/>
      <c r="D6896" s="79"/>
      <c r="E6896" s="79"/>
      <c r="F6896" s="79"/>
      <c r="G6896" s="79"/>
      <c r="H6896" s="79"/>
      <c r="I6896" s="80"/>
    </row>
    <row r="6897" spans="1:9">
      <c r="A6897" s="78"/>
      <c r="B6897" s="79"/>
      <c r="C6897" s="79"/>
      <c r="D6897" s="79"/>
      <c r="E6897" s="79"/>
      <c r="F6897" s="79"/>
      <c r="G6897" s="79"/>
      <c r="H6897" s="79"/>
      <c r="I6897" s="80"/>
    </row>
    <row r="6898" spans="1:9">
      <c r="A6898" s="78"/>
      <c r="B6898" s="79"/>
      <c r="C6898" s="79"/>
      <c r="D6898" s="79"/>
      <c r="E6898" s="79"/>
      <c r="F6898" s="79"/>
      <c r="G6898" s="79"/>
      <c r="H6898" s="79"/>
      <c r="I6898" s="80"/>
    </row>
    <row r="6899" spans="1:9">
      <c r="A6899" s="78"/>
      <c r="B6899" s="79"/>
      <c r="C6899" s="79"/>
      <c r="D6899" s="79"/>
      <c r="E6899" s="79"/>
      <c r="F6899" s="79"/>
      <c r="G6899" s="79"/>
      <c r="H6899" s="79"/>
      <c r="I6899" s="80"/>
    </row>
    <row r="6900" spans="1:9">
      <c r="A6900" s="78"/>
      <c r="B6900" s="79"/>
      <c r="C6900" s="79"/>
      <c r="D6900" s="79"/>
      <c r="E6900" s="79"/>
      <c r="F6900" s="79"/>
      <c r="G6900" s="79"/>
      <c r="H6900" s="79"/>
      <c r="I6900" s="80"/>
    </row>
    <row r="6901" spans="1:9">
      <c r="A6901" s="78"/>
      <c r="B6901" s="79"/>
      <c r="C6901" s="79"/>
      <c r="D6901" s="79"/>
      <c r="E6901" s="79"/>
      <c r="F6901" s="79"/>
      <c r="G6901" s="79"/>
      <c r="H6901" s="79"/>
      <c r="I6901" s="80"/>
    </row>
    <row r="6902" spans="1:9">
      <c r="A6902" s="78"/>
      <c r="B6902" s="79"/>
      <c r="C6902" s="79"/>
      <c r="D6902" s="79"/>
      <c r="E6902" s="79"/>
      <c r="F6902" s="79"/>
      <c r="G6902" s="79"/>
      <c r="H6902" s="79"/>
      <c r="I6902" s="80"/>
    </row>
    <row r="6903" spans="1:9">
      <c r="A6903" s="78"/>
      <c r="B6903" s="79"/>
      <c r="C6903" s="79"/>
      <c r="D6903" s="79"/>
      <c r="E6903" s="79"/>
      <c r="F6903" s="79"/>
      <c r="G6903" s="79"/>
      <c r="H6903" s="79"/>
      <c r="I6903" s="80"/>
    </row>
    <row r="6904" spans="1:9">
      <c r="A6904" s="78"/>
      <c r="B6904" s="79"/>
      <c r="C6904" s="79"/>
      <c r="D6904" s="79"/>
      <c r="E6904" s="79"/>
      <c r="F6904" s="79"/>
      <c r="G6904" s="79"/>
      <c r="H6904" s="79"/>
      <c r="I6904" s="80"/>
    </row>
    <row r="6905" spans="1:9">
      <c r="A6905" s="78"/>
      <c r="B6905" s="79"/>
      <c r="C6905" s="79"/>
      <c r="D6905" s="79"/>
      <c r="E6905" s="79"/>
      <c r="F6905" s="79"/>
      <c r="G6905" s="79"/>
      <c r="H6905" s="79"/>
      <c r="I6905" s="80"/>
    </row>
    <row r="6906" spans="1:9">
      <c r="A6906" s="78"/>
      <c r="B6906" s="79"/>
      <c r="C6906" s="79"/>
      <c r="D6906" s="79"/>
      <c r="E6906" s="79"/>
      <c r="F6906" s="79"/>
      <c r="G6906" s="79"/>
      <c r="H6906" s="79"/>
      <c r="I6906" s="80"/>
    </row>
    <row r="6907" spans="1:9">
      <c r="A6907" s="78"/>
      <c r="B6907" s="79"/>
      <c r="C6907" s="79"/>
      <c r="D6907" s="79"/>
      <c r="E6907" s="79"/>
      <c r="F6907" s="79"/>
      <c r="G6907" s="79"/>
      <c r="H6907" s="79"/>
      <c r="I6907" s="80"/>
    </row>
    <row r="6908" spans="1:9">
      <c r="A6908" s="78"/>
      <c r="B6908" s="79"/>
      <c r="C6908" s="79"/>
      <c r="D6908" s="79"/>
      <c r="E6908" s="79"/>
      <c r="F6908" s="79"/>
      <c r="G6908" s="79"/>
      <c r="H6908" s="79"/>
      <c r="I6908" s="80"/>
    </row>
    <row r="6909" spans="1:9">
      <c r="A6909" s="78"/>
      <c r="B6909" s="79"/>
      <c r="C6909" s="79"/>
      <c r="D6909" s="79"/>
      <c r="E6909" s="79"/>
      <c r="F6909" s="79"/>
      <c r="G6909" s="79"/>
      <c r="H6909" s="79"/>
      <c r="I6909" s="80"/>
    </row>
    <row r="6910" spans="1:9">
      <c r="A6910" s="78"/>
      <c r="B6910" s="79"/>
      <c r="C6910" s="79"/>
      <c r="D6910" s="79"/>
      <c r="E6910" s="79"/>
      <c r="F6910" s="79"/>
      <c r="G6910" s="79"/>
      <c r="H6910" s="79"/>
      <c r="I6910" s="80"/>
    </row>
    <row r="6911" spans="1:9">
      <c r="A6911" s="78"/>
      <c r="B6911" s="79"/>
      <c r="C6911" s="79"/>
      <c r="D6911" s="79"/>
      <c r="E6911" s="79"/>
      <c r="F6911" s="79"/>
      <c r="G6911" s="79"/>
      <c r="H6911" s="79"/>
      <c r="I6911" s="80"/>
    </row>
    <row r="6912" spans="1:9">
      <c r="A6912" s="78"/>
      <c r="B6912" s="79"/>
      <c r="C6912" s="79"/>
      <c r="D6912" s="79"/>
      <c r="E6912" s="79"/>
      <c r="F6912" s="79"/>
      <c r="G6912" s="79"/>
      <c r="H6912" s="79"/>
      <c r="I6912" s="80"/>
    </row>
    <row r="6913" spans="1:9">
      <c r="A6913" s="78"/>
      <c r="B6913" s="79"/>
      <c r="C6913" s="79"/>
      <c r="D6913" s="79"/>
      <c r="E6913" s="79"/>
      <c r="F6913" s="79"/>
      <c r="G6913" s="79"/>
      <c r="H6913" s="79"/>
      <c r="I6913" s="80"/>
    </row>
    <row r="6914" spans="1:9">
      <c r="A6914" s="78"/>
      <c r="B6914" s="79"/>
      <c r="C6914" s="79"/>
      <c r="D6914" s="79"/>
      <c r="E6914" s="79"/>
      <c r="F6914" s="79"/>
      <c r="G6914" s="79"/>
      <c r="H6914" s="79"/>
      <c r="I6914" s="80"/>
    </row>
    <row r="6915" spans="1:9">
      <c r="A6915" s="78"/>
      <c r="B6915" s="79"/>
      <c r="C6915" s="79"/>
      <c r="D6915" s="79"/>
      <c r="E6915" s="79"/>
      <c r="F6915" s="79"/>
      <c r="G6915" s="79"/>
      <c r="H6915" s="79"/>
      <c r="I6915" s="80"/>
    </row>
    <row r="6916" spans="1:9">
      <c r="A6916" s="78"/>
      <c r="B6916" s="79"/>
      <c r="C6916" s="79"/>
      <c r="D6916" s="79"/>
      <c r="E6916" s="79"/>
      <c r="F6916" s="79"/>
      <c r="G6916" s="79"/>
      <c r="H6916" s="79"/>
      <c r="I6916" s="80"/>
    </row>
    <row r="6917" spans="1:9">
      <c r="A6917" s="78"/>
      <c r="B6917" s="79"/>
      <c r="C6917" s="79"/>
      <c r="D6917" s="79"/>
      <c r="E6917" s="79"/>
      <c r="F6917" s="79"/>
      <c r="G6917" s="79"/>
      <c r="H6917" s="79"/>
      <c r="I6917" s="80"/>
    </row>
    <row r="6918" spans="1:9">
      <c r="A6918" s="78"/>
      <c r="B6918" s="79"/>
      <c r="C6918" s="79"/>
      <c r="D6918" s="79"/>
      <c r="E6918" s="79"/>
      <c r="F6918" s="79"/>
      <c r="G6918" s="79"/>
      <c r="H6918" s="79"/>
      <c r="I6918" s="80"/>
    </row>
    <row r="6919" spans="1:9">
      <c r="A6919" s="78"/>
      <c r="B6919" s="79"/>
      <c r="C6919" s="79"/>
      <c r="D6919" s="79"/>
      <c r="E6919" s="79"/>
      <c r="F6919" s="79"/>
      <c r="G6919" s="79"/>
      <c r="H6919" s="79"/>
      <c r="I6919" s="80"/>
    </row>
    <row r="6920" spans="1:9">
      <c r="A6920" s="78"/>
      <c r="B6920" s="79"/>
      <c r="C6920" s="79"/>
      <c r="D6920" s="79"/>
      <c r="E6920" s="79"/>
      <c r="F6920" s="79"/>
      <c r="G6920" s="79"/>
      <c r="H6920" s="79"/>
      <c r="I6920" s="80"/>
    </row>
    <row r="6921" spans="1:9">
      <c r="A6921" s="78"/>
      <c r="B6921" s="79"/>
      <c r="C6921" s="79"/>
      <c r="D6921" s="79"/>
      <c r="E6921" s="79"/>
      <c r="F6921" s="79"/>
      <c r="G6921" s="79"/>
      <c r="H6921" s="79"/>
      <c r="I6921" s="80"/>
    </row>
    <row r="6922" spans="1:9">
      <c r="A6922" s="78"/>
      <c r="B6922" s="79"/>
      <c r="C6922" s="79"/>
      <c r="D6922" s="79"/>
      <c r="E6922" s="79"/>
      <c r="F6922" s="79"/>
      <c r="G6922" s="79"/>
      <c r="H6922" s="79"/>
      <c r="I6922" s="80"/>
    </row>
    <row r="6923" spans="1:9">
      <c r="A6923" s="78"/>
      <c r="B6923" s="79"/>
      <c r="C6923" s="79"/>
      <c r="D6923" s="79"/>
      <c r="E6923" s="79"/>
      <c r="F6923" s="79"/>
      <c r="G6923" s="79"/>
      <c r="H6923" s="79"/>
      <c r="I6923" s="80"/>
    </row>
    <row r="6924" spans="1:9">
      <c r="A6924" s="78"/>
      <c r="B6924" s="79"/>
      <c r="C6924" s="79"/>
      <c r="D6924" s="79"/>
      <c r="E6924" s="79"/>
      <c r="F6924" s="79"/>
      <c r="G6924" s="79"/>
      <c r="H6924" s="79"/>
      <c r="I6924" s="80"/>
    </row>
    <row r="6925" spans="1:9">
      <c r="A6925" s="78"/>
      <c r="B6925" s="79"/>
      <c r="C6925" s="79"/>
      <c r="D6925" s="79"/>
      <c r="E6925" s="79"/>
      <c r="F6925" s="79"/>
      <c r="G6925" s="79"/>
      <c r="H6925" s="79"/>
      <c r="I6925" s="80"/>
    </row>
    <row r="6926" spans="1:9">
      <c r="A6926" s="78"/>
      <c r="B6926" s="79"/>
      <c r="C6926" s="79"/>
      <c r="D6926" s="79"/>
      <c r="E6926" s="79"/>
      <c r="F6926" s="79"/>
      <c r="G6926" s="79"/>
      <c r="H6926" s="79"/>
      <c r="I6926" s="80"/>
    </row>
    <row r="6927" spans="1:9">
      <c r="A6927" s="78"/>
      <c r="B6927" s="79"/>
      <c r="C6927" s="79"/>
      <c r="D6927" s="79"/>
      <c r="E6927" s="79"/>
      <c r="F6927" s="79"/>
      <c r="G6927" s="79"/>
      <c r="H6927" s="79"/>
      <c r="I6927" s="80"/>
    </row>
    <row r="6928" spans="1:9">
      <c r="A6928" s="78"/>
      <c r="B6928" s="79"/>
      <c r="C6928" s="79"/>
      <c r="D6928" s="79"/>
      <c r="E6928" s="79"/>
      <c r="F6928" s="79"/>
      <c r="G6928" s="79"/>
      <c r="H6928" s="79"/>
      <c r="I6928" s="80"/>
    </row>
    <row r="6929" spans="1:9">
      <c r="A6929" s="78"/>
      <c r="B6929" s="79"/>
      <c r="C6929" s="79"/>
      <c r="D6929" s="79"/>
      <c r="E6929" s="79"/>
      <c r="F6929" s="79"/>
      <c r="G6929" s="79"/>
      <c r="H6929" s="79"/>
      <c r="I6929" s="80"/>
    </row>
    <row r="6930" spans="1:9">
      <c r="A6930" s="78"/>
      <c r="B6930" s="79"/>
      <c r="C6930" s="79"/>
      <c r="D6930" s="79"/>
      <c r="E6930" s="79"/>
      <c r="F6930" s="79"/>
      <c r="G6930" s="79"/>
      <c r="H6930" s="79"/>
      <c r="I6930" s="80"/>
    </row>
    <row r="6931" spans="1:9">
      <c r="A6931" s="78"/>
      <c r="B6931" s="79"/>
      <c r="C6931" s="79"/>
      <c r="D6931" s="79"/>
      <c r="E6931" s="79"/>
      <c r="F6931" s="79"/>
      <c r="G6931" s="79"/>
      <c r="H6931" s="79"/>
      <c r="I6931" s="80"/>
    </row>
    <row r="6932" spans="1:9">
      <c r="A6932" s="78"/>
      <c r="B6932" s="79"/>
      <c r="C6932" s="79"/>
      <c r="D6932" s="79"/>
      <c r="E6932" s="79"/>
      <c r="F6932" s="79"/>
      <c r="G6932" s="79"/>
      <c r="H6932" s="79"/>
      <c r="I6932" s="80"/>
    </row>
    <row r="6933" spans="1:9">
      <c r="A6933" s="78"/>
      <c r="B6933" s="79"/>
      <c r="C6933" s="79"/>
      <c r="D6933" s="79"/>
      <c r="E6933" s="79"/>
      <c r="F6933" s="79"/>
      <c r="G6933" s="79"/>
      <c r="H6933" s="79"/>
      <c r="I6933" s="80"/>
    </row>
    <row r="6934" spans="1:9">
      <c r="A6934" s="78"/>
      <c r="B6934" s="79"/>
      <c r="C6934" s="79"/>
      <c r="D6934" s="79"/>
      <c r="E6934" s="79"/>
      <c r="F6934" s="79"/>
      <c r="G6934" s="79"/>
      <c r="H6934" s="79"/>
      <c r="I6934" s="80"/>
    </row>
    <row r="6935" spans="1:9">
      <c r="A6935" s="78"/>
      <c r="B6935" s="79"/>
      <c r="C6935" s="79"/>
      <c r="D6935" s="79"/>
      <c r="E6935" s="79"/>
      <c r="F6935" s="79"/>
      <c r="G6935" s="79"/>
      <c r="H6935" s="79"/>
      <c r="I6935" s="80"/>
    </row>
    <row r="6936" spans="1:9">
      <c r="A6936" s="78"/>
      <c r="B6936" s="79"/>
      <c r="C6936" s="79"/>
      <c r="D6936" s="79"/>
      <c r="E6936" s="79"/>
      <c r="F6936" s="79"/>
      <c r="G6936" s="79"/>
      <c r="H6936" s="79"/>
      <c r="I6936" s="80"/>
    </row>
    <row r="6937" spans="1:9">
      <c r="A6937" s="78"/>
      <c r="B6937" s="79"/>
      <c r="C6937" s="79"/>
      <c r="D6937" s="79"/>
      <c r="E6937" s="79"/>
      <c r="F6937" s="79"/>
      <c r="G6937" s="79"/>
      <c r="H6937" s="79"/>
      <c r="I6937" s="80"/>
    </row>
    <row r="6938" spans="1:9">
      <c r="A6938" s="78"/>
      <c r="B6938" s="79"/>
      <c r="C6938" s="79"/>
      <c r="D6938" s="79"/>
      <c r="E6938" s="79"/>
      <c r="F6938" s="79"/>
      <c r="G6938" s="79"/>
      <c r="H6938" s="79"/>
      <c r="I6938" s="80"/>
    </row>
    <row r="6939" spans="1:9">
      <c r="A6939" s="78"/>
      <c r="B6939" s="79"/>
      <c r="C6939" s="79"/>
      <c r="D6939" s="79"/>
      <c r="E6939" s="79"/>
      <c r="F6939" s="79"/>
      <c r="G6939" s="79"/>
      <c r="H6939" s="79"/>
      <c r="I6939" s="80"/>
    </row>
    <row r="6940" spans="1:9">
      <c r="A6940" s="78"/>
      <c r="B6940" s="79"/>
      <c r="C6940" s="79"/>
      <c r="D6940" s="79"/>
      <c r="E6940" s="79"/>
      <c r="F6940" s="79"/>
      <c r="G6940" s="79"/>
      <c r="H6940" s="79"/>
      <c r="I6940" s="80"/>
    </row>
    <row r="6941" spans="1:9">
      <c r="A6941" s="78"/>
      <c r="B6941" s="79"/>
      <c r="C6941" s="79"/>
      <c r="D6941" s="79"/>
      <c r="E6941" s="79"/>
      <c r="F6941" s="79"/>
      <c r="G6941" s="79"/>
      <c r="H6941" s="79"/>
      <c r="I6941" s="80"/>
    </row>
    <row r="6942" spans="1:9">
      <c r="A6942" s="78"/>
      <c r="B6942" s="79"/>
      <c r="C6942" s="79"/>
      <c r="D6942" s="79"/>
      <c r="E6942" s="79"/>
      <c r="F6942" s="79"/>
      <c r="G6942" s="79"/>
      <c r="H6942" s="79"/>
      <c r="I6942" s="80"/>
    </row>
    <row r="6943" spans="1:9">
      <c r="A6943" s="78"/>
      <c r="B6943" s="79"/>
      <c r="C6943" s="79"/>
      <c r="D6943" s="79"/>
      <c r="E6943" s="79"/>
      <c r="F6943" s="79"/>
      <c r="G6943" s="79"/>
      <c r="H6943" s="79"/>
      <c r="I6943" s="80"/>
    </row>
    <row r="6944" spans="1:9">
      <c r="A6944" s="78"/>
      <c r="B6944" s="79"/>
      <c r="C6944" s="79"/>
      <c r="D6944" s="79"/>
      <c r="E6944" s="79"/>
      <c r="F6944" s="79"/>
      <c r="G6944" s="79"/>
      <c r="H6944" s="79"/>
      <c r="I6944" s="80"/>
    </row>
    <row r="6945" spans="1:9">
      <c r="A6945" s="78"/>
      <c r="B6945" s="79"/>
      <c r="C6945" s="79"/>
      <c r="D6945" s="79"/>
      <c r="E6945" s="79"/>
      <c r="F6945" s="79"/>
      <c r="G6945" s="79"/>
      <c r="H6945" s="79"/>
      <c r="I6945" s="80"/>
    </row>
    <row r="6946" spans="1:9">
      <c r="A6946" s="78"/>
      <c r="B6946" s="79"/>
      <c r="C6946" s="79"/>
      <c r="D6946" s="79"/>
      <c r="E6946" s="79"/>
      <c r="F6946" s="79"/>
      <c r="G6946" s="79"/>
      <c r="H6946" s="79"/>
      <c r="I6946" s="80"/>
    </row>
    <row r="6947" spans="1:9">
      <c r="A6947" s="78"/>
      <c r="B6947" s="79"/>
      <c r="C6947" s="79"/>
      <c r="D6947" s="79"/>
      <c r="E6947" s="79"/>
      <c r="F6947" s="79"/>
      <c r="G6947" s="79"/>
      <c r="H6947" s="79"/>
      <c r="I6947" s="80"/>
    </row>
    <row r="6948" spans="1:9">
      <c r="A6948" s="78"/>
      <c r="B6948" s="79"/>
      <c r="C6948" s="79"/>
      <c r="D6948" s="79"/>
      <c r="E6948" s="79"/>
      <c r="F6948" s="79"/>
      <c r="G6948" s="79"/>
      <c r="H6948" s="79"/>
      <c r="I6948" s="80"/>
    </row>
    <row r="6949" spans="1:9">
      <c r="A6949" s="78"/>
      <c r="B6949" s="79"/>
      <c r="C6949" s="79"/>
      <c r="D6949" s="79"/>
      <c r="E6949" s="79"/>
      <c r="F6949" s="79"/>
      <c r="G6949" s="79"/>
      <c r="H6949" s="79"/>
      <c r="I6949" s="80"/>
    </row>
    <row r="6950" spans="1:9">
      <c r="A6950" s="78"/>
      <c r="B6950" s="79"/>
      <c r="C6950" s="79"/>
      <c r="D6950" s="79"/>
      <c r="E6950" s="79"/>
      <c r="F6950" s="79"/>
      <c r="G6950" s="79"/>
      <c r="H6950" s="79"/>
      <c r="I6950" s="80"/>
    </row>
    <row r="6951" spans="1:9">
      <c r="A6951" s="78"/>
      <c r="B6951" s="79"/>
      <c r="C6951" s="79"/>
      <c r="D6951" s="79"/>
      <c r="E6951" s="79"/>
      <c r="F6951" s="79"/>
      <c r="G6951" s="79"/>
      <c r="H6951" s="79"/>
      <c r="I6951" s="80"/>
    </row>
    <row r="6952" spans="1:9">
      <c r="A6952" s="78"/>
      <c r="B6952" s="79"/>
      <c r="C6952" s="79"/>
      <c r="D6952" s="79"/>
      <c r="E6952" s="79"/>
      <c r="F6952" s="79"/>
      <c r="G6952" s="79"/>
      <c r="H6952" s="79"/>
      <c r="I6952" s="80"/>
    </row>
    <row r="6953" spans="1:9">
      <c r="A6953" s="78"/>
      <c r="B6953" s="79"/>
      <c r="C6953" s="79"/>
      <c r="D6953" s="79"/>
      <c r="E6953" s="79"/>
      <c r="F6953" s="79"/>
      <c r="G6953" s="79"/>
      <c r="H6953" s="79"/>
      <c r="I6953" s="80"/>
    </row>
    <row r="6954" spans="1:9">
      <c r="A6954" s="78"/>
      <c r="B6954" s="79"/>
      <c r="C6954" s="79"/>
      <c r="D6954" s="79"/>
      <c r="E6954" s="79"/>
      <c r="F6954" s="79"/>
      <c r="G6954" s="79"/>
      <c r="H6954" s="79"/>
      <c r="I6954" s="80"/>
    </row>
    <row r="6955" spans="1:9">
      <c r="A6955" s="78"/>
      <c r="B6955" s="79"/>
      <c r="C6955" s="79"/>
      <c r="D6955" s="79"/>
      <c r="E6955" s="79"/>
      <c r="F6955" s="79"/>
      <c r="G6955" s="79"/>
      <c r="H6955" s="79"/>
      <c r="I6955" s="80"/>
    </row>
    <row r="6956" spans="1:9">
      <c r="A6956" s="78"/>
      <c r="B6956" s="79"/>
      <c r="C6956" s="79"/>
      <c r="D6956" s="79"/>
      <c r="E6956" s="79"/>
      <c r="F6956" s="79"/>
      <c r="G6956" s="79"/>
      <c r="H6956" s="79"/>
      <c r="I6956" s="80"/>
    </row>
    <row r="6957" spans="1:9">
      <c r="A6957" s="78"/>
      <c r="B6957" s="79"/>
      <c r="C6957" s="79"/>
      <c r="D6957" s="79"/>
      <c r="E6957" s="79"/>
      <c r="F6957" s="79"/>
      <c r="G6957" s="79"/>
      <c r="H6957" s="79"/>
      <c r="I6957" s="80"/>
    </row>
    <row r="6958" spans="1:9">
      <c r="A6958" s="78"/>
      <c r="B6958" s="79"/>
      <c r="C6958" s="79"/>
      <c r="D6958" s="79"/>
      <c r="E6958" s="79"/>
      <c r="F6958" s="79"/>
      <c r="G6958" s="79"/>
      <c r="H6958" s="79"/>
      <c r="I6958" s="80"/>
    </row>
    <row r="6959" spans="1:9">
      <c r="A6959" s="78"/>
      <c r="B6959" s="79"/>
      <c r="C6959" s="79"/>
      <c r="D6959" s="79"/>
      <c r="E6959" s="79"/>
      <c r="F6959" s="79"/>
      <c r="G6959" s="79"/>
      <c r="H6959" s="79"/>
      <c r="I6959" s="80"/>
    </row>
    <row r="6960" spans="1:9">
      <c r="A6960" s="78"/>
      <c r="B6960" s="79"/>
      <c r="C6960" s="79"/>
      <c r="D6960" s="79"/>
      <c r="E6960" s="79"/>
      <c r="F6960" s="79"/>
      <c r="G6960" s="79"/>
      <c r="H6960" s="79"/>
      <c r="I6960" s="80"/>
    </row>
    <row r="6961" spans="1:9">
      <c r="A6961" s="78"/>
      <c r="B6961" s="79"/>
      <c r="C6961" s="79"/>
      <c r="D6961" s="79"/>
      <c r="E6961" s="79"/>
      <c r="F6961" s="79"/>
      <c r="G6961" s="79"/>
      <c r="H6961" s="79"/>
      <c r="I6961" s="80"/>
    </row>
    <row r="6962" spans="1:9">
      <c r="A6962" s="78"/>
      <c r="B6962" s="79"/>
      <c r="C6962" s="79"/>
      <c r="D6962" s="79"/>
      <c r="E6962" s="79"/>
      <c r="F6962" s="79"/>
      <c r="G6962" s="79"/>
      <c r="H6962" s="79"/>
      <c r="I6962" s="80"/>
    </row>
    <row r="6963" spans="1:9">
      <c r="A6963" s="78"/>
      <c r="B6963" s="79"/>
      <c r="C6963" s="79"/>
      <c r="D6963" s="79"/>
      <c r="E6963" s="79"/>
      <c r="F6963" s="79"/>
      <c r="G6963" s="79"/>
      <c r="H6963" s="79"/>
      <c r="I6963" s="80"/>
    </row>
    <row r="6964" spans="1:9">
      <c r="A6964" s="78"/>
      <c r="B6964" s="79"/>
      <c r="C6964" s="79"/>
      <c r="D6964" s="79"/>
      <c r="E6964" s="79"/>
      <c r="F6964" s="79"/>
      <c r="G6964" s="79"/>
      <c r="H6964" s="79"/>
      <c r="I6964" s="80"/>
    </row>
    <row r="6965" spans="1:9">
      <c r="A6965" s="78"/>
      <c r="B6965" s="79"/>
      <c r="C6965" s="79"/>
      <c r="D6965" s="79"/>
      <c r="E6965" s="79"/>
      <c r="F6965" s="79"/>
      <c r="G6965" s="79"/>
      <c r="H6965" s="79"/>
      <c r="I6965" s="80"/>
    </row>
    <row r="6966" spans="1:9">
      <c r="A6966" s="78"/>
      <c r="B6966" s="79"/>
      <c r="C6966" s="79"/>
      <c r="D6966" s="79"/>
      <c r="E6966" s="79"/>
      <c r="F6966" s="79"/>
      <c r="G6966" s="79"/>
      <c r="H6966" s="79"/>
      <c r="I6966" s="80"/>
    </row>
    <row r="6967" spans="1:9">
      <c r="A6967" s="78"/>
      <c r="B6967" s="79"/>
      <c r="C6967" s="79"/>
      <c r="D6967" s="79"/>
      <c r="E6967" s="79"/>
      <c r="F6967" s="79"/>
      <c r="G6967" s="79"/>
      <c r="H6967" s="79"/>
      <c r="I6967" s="80"/>
    </row>
    <row r="6968" spans="1:9">
      <c r="A6968" s="78"/>
      <c r="B6968" s="79"/>
      <c r="C6968" s="79"/>
      <c r="D6968" s="79"/>
      <c r="E6968" s="79"/>
      <c r="F6968" s="79"/>
      <c r="G6968" s="79"/>
      <c r="H6968" s="79"/>
      <c r="I6968" s="80"/>
    </row>
    <row r="6969" spans="1:9">
      <c r="A6969" s="78"/>
      <c r="B6969" s="79"/>
      <c r="C6969" s="79"/>
      <c r="D6969" s="79"/>
      <c r="E6969" s="79"/>
      <c r="F6969" s="79"/>
      <c r="G6969" s="79"/>
      <c r="H6969" s="79"/>
      <c r="I6969" s="80"/>
    </row>
    <row r="6970" spans="1:9">
      <c r="A6970" s="78"/>
      <c r="B6970" s="79"/>
      <c r="C6970" s="79"/>
      <c r="D6970" s="79"/>
      <c r="E6970" s="79"/>
      <c r="F6970" s="79"/>
      <c r="G6970" s="79"/>
      <c r="H6970" s="79"/>
      <c r="I6970" s="80"/>
    </row>
    <row r="6971" spans="1:9">
      <c r="A6971" s="78"/>
      <c r="B6971" s="79"/>
      <c r="C6971" s="79"/>
      <c r="D6971" s="79"/>
      <c r="E6971" s="79"/>
      <c r="F6971" s="79"/>
      <c r="G6971" s="79"/>
      <c r="H6971" s="79"/>
      <c r="I6971" s="80"/>
    </row>
    <row r="6972" spans="1:9">
      <c r="A6972" s="78"/>
      <c r="B6972" s="79"/>
      <c r="C6972" s="79"/>
      <c r="D6972" s="79"/>
      <c r="E6972" s="79"/>
      <c r="F6972" s="79"/>
      <c r="G6972" s="79"/>
      <c r="H6972" s="79"/>
      <c r="I6972" s="80"/>
    </row>
    <row r="6973" spans="1:9">
      <c r="A6973" s="78"/>
      <c r="B6973" s="79"/>
      <c r="C6973" s="79"/>
      <c r="D6973" s="79"/>
      <c r="E6973" s="79"/>
      <c r="F6973" s="79"/>
      <c r="G6973" s="79"/>
      <c r="H6973" s="79"/>
      <c r="I6973" s="80"/>
    </row>
    <row r="6974" spans="1:9">
      <c r="A6974" s="78"/>
      <c r="B6974" s="79"/>
      <c r="C6974" s="79"/>
      <c r="D6974" s="79"/>
      <c r="E6974" s="79"/>
      <c r="F6974" s="79"/>
      <c r="G6974" s="79"/>
      <c r="H6974" s="79"/>
      <c r="I6974" s="80"/>
    </row>
    <row r="6975" spans="1:9">
      <c r="A6975" s="78"/>
      <c r="B6975" s="79"/>
      <c r="C6975" s="79"/>
      <c r="D6975" s="79"/>
      <c r="E6975" s="79"/>
      <c r="F6975" s="79"/>
      <c r="G6975" s="79"/>
      <c r="H6975" s="79"/>
      <c r="I6975" s="80"/>
    </row>
    <row r="6976" spans="1:9">
      <c r="A6976" s="78"/>
      <c r="B6976" s="79"/>
      <c r="C6976" s="79"/>
      <c r="D6976" s="79"/>
      <c r="E6976" s="79"/>
      <c r="F6976" s="79"/>
      <c r="G6976" s="79"/>
      <c r="H6976" s="79"/>
      <c r="I6976" s="80"/>
    </row>
    <row r="6977" spans="1:9">
      <c r="A6977" s="78"/>
      <c r="B6977" s="79"/>
      <c r="C6977" s="79"/>
      <c r="D6977" s="79"/>
      <c r="E6977" s="79"/>
      <c r="F6977" s="79"/>
      <c r="G6977" s="79"/>
      <c r="H6977" s="79"/>
      <c r="I6977" s="80"/>
    </row>
    <row r="6978" spans="1:9">
      <c r="A6978" s="78"/>
      <c r="B6978" s="79"/>
      <c r="C6978" s="79"/>
      <c r="D6978" s="79"/>
      <c r="E6978" s="79"/>
      <c r="F6978" s="79"/>
      <c r="G6978" s="79"/>
      <c r="H6978" s="79"/>
      <c r="I6978" s="80"/>
    </row>
    <row r="6979" spans="1:9">
      <c r="A6979" s="78"/>
      <c r="B6979" s="79"/>
      <c r="C6979" s="79"/>
      <c r="D6979" s="79"/>
      <c r="E6979" s="79"/>
      <c r="F6979" s="79"/>
      <c r="G6979" s="79"/>
      <c r="H6979" s="79"/>
      <c r="I6979" s="80"/>
    </row>
    <row r="6980" spans="1:9">
      <c r="A6980" s="78"/>
      <c r="B6980" s="79"/>
      <c r="C6980" s="79"/>
      <c r="D6980" s="79"/>
      <c r="E6980" s="79"/>
      <c r="F6980" s="79"/>
      <c r="G6980" s="79"/>
      <c r="H6980" s="79"/>
      <c r="I6980" s="80"/>
    </row>
    <row r="6981" spans="1:9">
      <c r="A6981" s="78"/>
      <c r="B6981" s="79"/>
      <c r="C6981" s="79"/>
      <c r="D6981" s="79"/>
      <c r="E6981" s="79"/>
      <c r="F6981" s="79"/>
      <c r="G6981" s="79"/>
      <c r="H6981" s="79"/>
      <c r="I6981" s="80"/>
    </row>
    <row r="6982" spans="1:9">
      <c r="A6982" s="78"/>
      <c r="B6982" s="79"/>
      <c r="C6982" s="79"/>
      <c r="D6982" s="79"/>
      <c r="E6982" s="79"/>
      <c r="F6982" s="79"/>
      <c r="G6982" s="79"/>
      <c r="H6982" s="79"/>
      <c r="I6982" s="80"/>
    </row>
    <row r="6983" spans="1:9">
      <c r="A6983" s="78"/>
      <c r="B6983" s="79"/>
      <c r="C6983" s="79"/>
      <c r="D6983" s="79"/>
      <c r="E6983" s="79"/>
      <c r="F6983" s="79"/>
      <c r="G6983" s="79"/>
      <c r="H6983" s="79"/>
      <c r="I6983" s="80"/>
    </row>
    <row r="6984" spans="1:9">
      <c r="A6984" s="78"/>
      <c r="B6984" s="79"/>
      <c r="C6984" s="79"/>
      <c r="D6984" s="79"/>
      <c r="E6984" s="79"/>
      <c r="F6984" s="79"/>
      <c r="G6984" s="79"/>
      <c r="H6984" s="79"/>
      <c r="I6984" s="80"/>
    </row>
    <row r="6985" spans="1:9">
      <c r="A6985" s="78"/>
      <c r="B6985" s="79"/>
      <c r="C6985" s="79"/>
      <c r="D6985" s="79"/>
      <c r="E6985" s="79"/>
      <c r="F6985" s="79"/>
      <c r="G6985" s="79"/>
      <c r="H6985" s="79"/>
      <c r="I6985" s="80"/>
    </row>
    <row r="6986" spans="1:9">
      <c r="A6986" s="78"/>
      <c r="B6986" s="79"/>
      <c r="C6986" s="79"/>
      <c r="D6986" s="79"/>
      <c r="E6986" s="79"/>
      <c r="F6986" s="79"/>
      <c r="G6986" s="79"/>
      <c r="H6986" s="79"/>
      <c r="I6986" s="80"/>
    </row>
    <row r="6987" spans="1:9">
      <c r="A6987" s="78"/>
      <c r="B6987" s="79"/>
      <c r="C6987" s="79"/>
      <c r="D6987" s="79"/>
      <c r="E6987" s="79"/>
      <c r="F6987" s="79"/>
      <c r="G6987" s="79"/>
      <c r="H6987" s="79"/>
      <c r="I6987" s="80"/>
    </row>
    <row r="6988" spans="1:9">
      <c r="A6988" s="78"/>
      <c r="B6988" s="79"/>
      <c r="C6988" s="79"/>
      <c r="D6988" s="79"/>
      <c r="E6988" s="79"/>
      <c r="F6988" s="79"/>
      <c r="G6988" s="79"/>
      <c r="H6988" s="79"/>
      <c r="I6988" s="80"/>
    </row>
    <row r="6989" spans="1:9">
      <c r="A6989" s="78"/>
      <c r="B6989" s="79"/>
      <c r="C6989" s="79"/>
      <c r="D6989" s="79"/>
      <c r="E6989" s="79"/>
      <c r="F6989" s="79"/>
      <c r="G6989" s="79"/>
      <c r="H6989" s="79"/>
      <c r="I6989" s="80"/>
    </row>
    <row r="6990" spans="1:9">
      <c r="A6990" s="78"/>
      <c r="B6990" s="79"/>
      <c r="C6990" s="79"/>
      <c r="D6990" s="79"/>
      <c r="E6990" s="79"/>
      <c r="F6990" s="79"/>
      <c r="G6990" s="79"/>
      <c r="H6990" s="79"/>
      <c r="I6990" s="80"/>
    </row>
    <row r="6991" spans="1:9">
      <c r="A6991" s="78"/>
      <c r="B6991" s="79"/>
      <c r="C6991" s="79"/>
      <c r="D6991" s="79"/>
      <c r="E6991" s="79"/>
      <c r="F6991" s="79"/>
      <c r="G6991" s="79"/>
      <c r="H6991" s="79"/>
      <c r="I6991" s="80"/>
    </row>
    <row r="6992" spans="1:9">
      <c r="A6992" s="78"/>
      <c r="B6992" s="79"/>
      <c r="C6992" s="79"/>
      <c r="D6992" s="79"/>
      <c r="E6992" s="79"/>
      <c r="F6992" s="79"/>
      <c r="G6992" s="79"/>
      <c r="H6992" s="79"/>
      <c r="I6992" s="80"/>
    </row>
    <row r="6993" spans="1:9">
      <c r="A6993" s="78"/>
      <c r="B6993" s="79"/>
      <c r="C6993" s="79"/>
      <c r="D6993" s="79"/>
      <c r="E6993" s="79"/>
      <c r="F6993" s="79"/>
      <c r="G6993" s="79"/>
      <c r="H6993" s="79"/>
      <c r="I6993" s="80"/>
    </row>
    <row r="6994" spans="1:9">
      <c r="A6994" s="78"/>
      <c r="B6994" s="79"/>
      <c r="C6994" s="79"/>
      <c r="D6994" s="79"/>
      <c r="E6994" s="79"/>
      <c r="F6994" s="79"/>
      <c r="G6994" s="79"/>
      <c r="H6994" s="79"/>
      <c r="I6994" s="80"/>
    </row>
    <row r="6995" spans="1:9">
      <c r="A6995" s="78"/>
      <c r="B6995" s="79"/>
      <c r="C6995" s="79"/>
      <c r="D6995" s="79"/>
      <c r="E6995" s="79"/>
      <c r="F6995" s="79"/>
      <c r="G6995" s="79"/>
      <c r="H6995" s="79"/>
      <c r="I6995" s="80"/>
    </row>
    <row r="6996" spans="1:9">
      <c r="A6996" s="78"/>
      <c r="B6996" s="79"/>
      <c r="C6996" s="79"/>
      <c r="D6996" s="79"/>
      <c r="E6996" s="79"/>
      <c r="F6996" s="79"/>
      <c r="G6996" s="79"/>
      <c r="H6996" s="79"/>
      <c r="I6996" s="80"/>
    </row>
    <row r="6997" spans="1:9">
      <c r="A6997" s="78"/>
      <c r="B6997" s="79"/>
      <c r="C6997" s="79"/>
      <c r="D6997" s="79"/>
      <c r="E6997" s="79"/>
      <c r="F6997" s="79"/>
      <c r="G6997" s="79"/>
      <c r="H6997" s="79"/>
      <c r="I6997" s="80"/>
    </row>
    <row r="6998" spans="1:9">
      <c r="A6998" s="78"/>
      <c r="B6998" s="79"/>
      <c r="C6998" s="79"/>
      <c r="D6998" s="79"/>
      <c r="E6998" s="79"/>
      <c r="F6998" s="79"/>
      <c r="G6998" s="79"/>
      <c r="H6998" s="79"/>
      <c r="I6998" s="80"/>
    </row>
    <row r="6999" spans="1:9">
      <c r="A6999" s="78"/>
      <c r="B6999" s="79"/>
      <c r="C6999" s="79"/>
      <c r="D6999" s="79"/>
      <c r="E6999" s="79"/>
      <c r="F6999" s="79"/>
      <c r="G6999" s="79"/>
      <c r="H6999" s="79"/>
      <c r="I6999" s="80"/>
    </row>
    <row r="7000" spans="1:9">
      <c r="A7000" s="78"/>
      <c r="B7000" s="79"/>
      <c r="C7000" s="79"/>
      <c r="D7000" s="79"/>
      <c r="E7000" s="79"/>
      <c r="F7000" s="79"/>
      <c r="G7000" s="79"/>
      <c r="H7000" s="79"/>
      <c r="I7000" s="80"/>
    </row>
    <row r="7001" spans="1:9">
      <c r="A7001" s="78"/>
      <c r="B7001" s="79"/>
      <c r="C7001" s="79"/>
      <c r="D7001" s="79"/>
      <c r="E7001" s="79"/>
      <c r="F7001" s="79"/>
      <c r="G7001" s="79"/>
      <c r="H7001" s="79"/>
      <c r="I7001" s="80"/>
    </row>
    <row r="7002" spans="1:9">
      <c r="A7002" s="78"/>
      <c r="B7002" s="79"/>
      <c r="C7002" s="79"/>
      <c r="D7002" s="79"/>
      <c r="E7002" s="79"/>
      <c r="F7002" s="79"/>
      <c r="G7002" s="79"/>
      <c r="H7002" s="79"/>
      <c r="I7002" s="80"/>
    </row>
    <row r="7003" spans="1:9">
      <c r="A7003" s="78"/>
      <c r="B7003" s="79"/>
      <c r="C7003" s="79"/>
      <c r="D7003" s="79"/>
      <c r="E7003" s="79"/>
      <c r="F7003" s="79"/>
      <c r="G7003" s="79"/>
      <c r="H7003" s="79"/>
      <c r="I7003" s="80"/>
    </row>
    <row r="7004" spans="1:9">
      <c r="A7004" s="78"/>
      <c r="B7004" s="79"/>
      <c r="C7004" s="79"/>
      <c r="D7004" s="79"/>
      <c r="E7004" s="79"/>
      <c r="F7004" s="79"/>
      <c r="G7004" s="79"/>
      <c r="H7004" s="79"/>
      <c r="I7004" s="80"/>
    </row>
    <row r="7005" spans="1:9">
      <c r="A7005" s="78"/>
      <c r="B7005" s="79"/>
      <c r="C7005" s="79"/>
      <c r="D7005" s="79"/>
      <c r="E7005" s="79"/>
      <c r="F7005" s="79"/>
      <c r="G7005" s="79"/>
      <c r="H7005" s="79"/>
      <c r="I7005" s="80"/>
    </row>
    <row r="7006" spans="1:9">
      <c r="A7006" s="78"/>
      <c r="B7006" s="79"/>
      <c r="C7006" s="79"/>
      <c r="D7006" s="79"/>
      <c r="E7006" s="79"/>
      <c r="F7006" s="79"/>
      <c r="G7006" s="79"/>
      <c r="H7006" s="79"/>
      <c r="I7006" s="80"/>
    </row>
    <row r="7007" spans="1:9">
      <c r="A7007" s="78"/>
      <c r="B7007" s="79"/>
      <c r="C7007" s="79"/>
      <c r="D7007" s="79"/>
      <c r="E7007" s="79"/>
      <c r="F7007" s="79"/>
      <c r="G7007" s="79"/>
      <c r="H7007" s="79"/>
      <c r="I7007" s="80"/>
    </row>
    <row r="7008" spans="1:9">
      <c r="A7008" s="78"/>
      <c r="B7008" s="79"/>
      <c r="C7008" s="79"/>
      <c r="D7008" s="79"/>
      <c r="E7008" s="79"/>
      <c r="F7008" s="79"/>
      <c r="G7008" s="79"/>
      <c r="H7008" s="79"/>
      <c r="I7008" s="80"/>
    </row>
    <row r="7009" spans="1:9">
      <c r="A7009" s="78"/>
      <c r="B7009" s="79"/>
      <c r="C7009" s="79"/>
      <c r="D7009" s="79"/>
      <c r="E7009" s="79"/>
      <c r="F7009" s="79"/>
      <c r="G7009" s="79"/>
      <c r="H7009" s="79"/>
      <c r="I7009" s="80"/>
    </row>
    <row r="7010" spans="1:9">
      <c r="A7010" s="78"/>
      <c r="B7010" s="79"/>
      <c r="C7010" s="79"/>
      <c r="D7010" s="79"/>
      <c r="E7010" s="79"/>
      <c r="F7010" s="79"/>
      <c r="G7010" s="79"/>
      <c r="H7010" s="79"/>
      <c r="I7010" s="80"/>
    </row>
    <row r="7011" spans="1:9">
      <c r="A7011" s="78"/>
      <c r="B7011" s="79"/>
      <c r="C7011" s="79"/>
      <c r="D7011" s="79"/>
      <c r="E7011" s="79"/>
      <c r="F7011" s="79"/>
      <c r="G7011" s="79"/>
      <c r="H7011" s="79"/>
      <c r="I7011" s="80"/>
    </row>
    <row r="7012" spans="1:9">
      <c r="A7012" s="78"/>
      <c r="B7012" s="79"/>
      <c r="C7012" s="79"/>
      <c r="D7012" s="79"/>
      <c r="E7012" s="79"/>
      <c r="F7012" s="79"/>
      <c r="G7012" s="79"/>
      <c r="H7012" s="79"/>
      <c r="I7012" s="80"/>
    </row>
    <row r="7013" spans="1:9">
      <c r="A7013" s="78"/>
      <c r="B7013" s="79"/>
      <c r="C7013" s="79"/>
      <c r="D7013" s="79"/>
      <c r="E7013" s="79"/>
      <c r="F7013" s="79"/>
      <c r="G7013" s="79"/>
      <c r="H7013" s="79"/>
      <c r="I7013" s="80"/>
    </row>
    <row r="7014" spans="1:9">
      <c r="A7014" s="78"/>
      <c r="B7014" s="79"/>
      <c r="C7014" s="79"/>
      <c r="D7014" s="79"/>
      <c r="E7014" s="79"/>
      <c r="F7014" s="79"/>
      <c r="G7014" s="79"/>
      <c r="H7014" s="79"/>
      <c r="I7014" s="80"/>
    </row>
    <row r="7015" spans="1:9">
      <c r="A7015" s="78"/>
      <c r="B7015" s="79"/>
      <c r="C7015" s="79"/>
      <c r="D7015" s="79"/>
      <c r="E7015" s="79"/>
      <c r="F7015" s="79"/>
      <c r="G7015" s="79"/>
      <c r="H7015" s="79"/>
      <c r="I7015" s="80"/>
    </row>
    <row r="7016" spans="1:9">
      <c r="A7016" s="78"/>
      <c r="B7016" s="79"/>
      <c r="C7016" s="79"/>
      <c r="D7016" s="79"/>
      <c r="E7016" s="79"/>
      <c r="F7016" s="79"/>
      <c r="G7016" s="79"/>
      <c r="H7016" s="79"/>
      <c r="I7016" s="80"/>
    </row>
    <row r="7017" spans="1:9">
      <c r="A7017" s="78"/>
      <c r="B7017" s="79"/>
      <c r="C7017" s="79"/>
      <c r="D7017" s="79"/>
      <c r="E7017" s="79"/>
      <c r="F7017" s="79"/>
      <c r="G7017" s="79"/>
      <c r="H7017" s="79"/>
      <c r="I7017" s="80"/>
    </row>
    <row r="7018" spans="1:9">
      <c r="A7018" s="78"/>
      <c r="B7018" s="79"/>
      <c r="C7018" s="79"/>
      <c r="D7018" s="79"/>
      <c r="E7018" s="79"/>
      <c r="F7018" s="79"/>
      <c r="G7018" s="79"/>
      <c r="H7018" s="79"/>
      <c r="I7018" s="80"/>
    </row>
    <row r="7019" spans="1:9">
      <c r="A7019" s="78"/>
      <c r="B7019" s="79"/>
      <c r="C7019" s="79"/>
      <c r="D7019" s="79"/>
      <c r="E7019" s="79"/>
      <c r="F7019" s="79"/>
      <c r="G7019" s="79"/>
      <c r="H7019" s="79"/>
      <c r="I7019" s="80"/>
    </row>
    <row r="7020" spans="1:9">
      <c r="A7020" s="78"/>
      <c r="B7020" s="79"/>
      <c r="C7020" s="79"/>
      <c r="D7020" s="79"/>
      <c r="E7020" s="79"/>
      <c r="F7020" s="79"/>
      <c r="G7020" s="79"/>
      <c r="H7020" s="79"/>
      <c r="I7020" s="80"/>
    </row>
    <row r="7021" spans="1:9">
      <c r="A7021" s="78"/>
      <c r="B7021" s="79"/>
      <c r="C7021" s="79"/>
      <c r="D7021" s="79"/>
      <c r="E7021" s="79"/>
      <c r="F7021" s="79"/>
      <c r="G7021" s="79"/>
      <c r="H7021" s="79"/>
      <c r="I7021" s="80"/>
    </row>
    <row r="7022" spans="1:9">
      <c r="A7022" s="78"/>
      <c r="B7022" s="79"/>
      <c r="C7022" s="79"/>
      <c r="D7022" s="79"/>
      <c r="E7022" s="79"/>
      <c r="F7022" s="79"/>
      <c r="G7022" s="79"/>
      <c r="H7022" s="79"/>
      <c r="I7022" s="80"/>
    </row>
    <row r="7023" spans="1:9">
      <c r="A7023" s="78"/>
      <c r="B7023" s="79"/>
      <c r="C7023" s="79"/>
      <c r="D7023" s="79"/>
      <c r="E7023" s="79"/>
      <c r="F7023" s="79"/>
      <c r="G7023" s="79"/>
      <c r="H7023" s="79"/>
      <c r="I7023" s="80"/>
    </row>
    <row r="7024" spans="1:9">
      <c r="A7024" s="78"/>
      <c r="B7024" s="79"/>
      <c r="C7024" s="79"/>
      <c r="D7024" s="79"/>
      <c r="E7024" s="79"/>
      <c r="F7024" s="79"/>
      <c r="G7024" s="79"/>
      <c r="H7024" s="79"/>
      <c r="I7024" s="80"/>
    </row>
    <row r="7025" spans="1:9">
      <c r="A7025" s="78"/>
      <c r="B7025" s="79"/>
      <c r="C7025" s="79"/>
      <c r="D7025" s="79"/>
      <c r="E7025" s="79"/>
      <c r="F7025" s="79"/>
      <c r="G7025" s="79"/>
      <c r="H7025" s="79"/>
      <c r="I7025" s="80"/>
    </row>
    <row r="7026" spans="1:9">
      <c r="A7026" s="78"/>
      <c r="B7026" s="79"/>
      <c r="C7026" s="79"/>
      <c r="D7026" s="79"/>
      <c r="E7026" s="79"/>
      <c r="F7026" s="79"/>
      <c r="G7026" s="79"/>
      <c r="H7026" s="79"/>
      <c r="I7026" s="80"/>
    </row>
    <row r="7027" spans="1:9">
      <c r="A7027" s="78"/>
      <c r="B7027" s="79"/>
      <c r="C7027" s="79"/>
      <c r="D7027" s="79"/>
      <c r="E7027" s="79"/>
      <c r="F7027" s="79"/>
      <c r="G7027" s="79"/>
      <c r="H7027" s="79"/>
      <c r="I7027" s="80"/>
    </row>
    <row r="7028" spans="1:9">
      <c r="A7028" s="78"/>
      <c r="B7028" s="79"/>
      <c r="C7028" s="79"/>
      <c r="D7028" s="79"/>
      <c r="E7028" s="79"/>
      <c r="F7028" s="79"/>
      <c r="G7028" s="79"/>
      <c r="H7028" s="79"/>
      <c r="I7028" s="80"/>
    </row>
    <row r="7029" spans="1:9">
      <c r="A7029" s="78"/>
      <c r="B7029" s="79"/>
      <c r="C7029" s="79"/>
      <c r="D7029" s="79"/>
      <c r="E7029" s="79"/>
      <c r="F7029" s="79"/>
      <c r="G7029" s="79"/>
      <c r="H7029" s="79"/>
      <c r="I7029" s="80"/>
    </row>
    <row r="7030" spans="1:9">
      <c r="A7030" s="78"/>
      <c r="B7030" s="79"/>
      <c r="C7030" s="79"/>
      <c r="D7030" s="79"/>
      <c r="E7030" s="79"/>
      <c r="F7030" s="79"/>
      <c r="G7030" s="79"/>
      <c r="H7030" s="79"/>
      <c r="I7030" s="80"/>
    </row>
    <row r="7031" spans="1:9">
      <c r="A7031" s="78"/>
      <c r="B7031" s="79"/>
      <c r="C7031" s="79"/>
      <c r="D7031" s="79"/>
      <c r="E7031" s="79"/>
      <c r="F7031" s="79"/>
      <c r="G7031" s="79"/>
      <c r="H7031" s="79"/>
      <c r="I7031" s="80"/>
    </row>
    <row r="7032" spans="1:9">
      <c r="A7032" s="78"/>
      <c r="B7032" s="79"/>
      <c r="C7032" s="79"/>
      <c r="D7032" s="79"/>
      <c r="E7032" s="79"/>
      <c r="F7032" s="79"/>
      <c r="G7032" s="79"/>
      <c r="H7032" s="79"/>
      <c r="I7032" s="80"/>
    </row>
    <row r="7033" spans="1:9">
      <c r="A7033" s="78"/>
      <c r="B7033" s="79"/>
      <c r="C7033" s="79"/>
      <c r="D7033" s="79"/>
      <c r="E7033" s="79"/>
      <c r="F7033" s="79"/>
      <c r="G7033" s="79"/>
      <c r="H7033" s="79"/>
      <c r="I7033" s="80"/>
    </row>
    <row r="7034" spans="1:9">
      <c r="A7034" s="78"/>
      <c r="B7034" s="79"/>
      <c r="C7034" s="79"/>
      <c r="D7034" s="79"/>
      <c r="E7034" s="79"/>
      <c r="F7034" s="79"/>
      <c r="G7034" s="79"/>
      <c r="H7034" s="79"/>
      <c r="I7034" s="80"/>
    </row>
    <row r="7035" spans="1:9">
      <c r="A7035" s="78"/>
      <c r="B7035" s="79"/>
      <c r="C7035" s="79"/>
      <c r="D7035" s="79"/>
      <c r="E7035" s="79"/>
      <c r="F7035" s="79"/>
      <c r="G7035" s="79"/>
      <c r="H7035" s="79"/>
      <c r="I7035" s="80"/>
    </row>
    <row r="7036" spans="1:9">
      <c r="A7036" s="78"/>
      <c r="B7036" s="79"/>
      <c r="C7036" s="79"/>
      <c r="D7036" s="79"/>
      <c r="E7036" s="79"/>
      <c r="F7036" s="79"/>
      <c r="G7036" s="79"/>
      <c r="H7036" s="79"/>
      <c r="I7036" s="80"/>
    </row>
    <row r="7037" spans="1:9">
      <c r="A7037" s="78"/>
      <c r="B7037" s="79"/>
      <c r="C7037" s="79"/>
      <c r="D7037" s="79"/>
      <c r="E7037" s="79"/>
      <c r="F7037" s="79"/>
      <c r="G7037" s="79"/>
      <c r="H7037" s="79"/>
      <c r="I7037" s="80"/>
    </row>
    <row r="7038" spans="1:9">
      <c r="A7038" s="78"/>
      <c r="B7038" s="79"/>
      <c r="C7038" s="79"/>
      <c r="D7038" s="79"/>
      <c r="E7038" s="79"/>
      <c r="F7038" s="79"/>
      <c r="G7038" s="79"/>
      <c r="H7038" s="79"/>
      <c r="I7038" s="80"/>
    </row>
    <row r="7039" spans="1:9">
      <c r="A7039" s="78"/>
      <c r="B7039" s="79"/>
      <c r="C7039" s="79"/>
      <c r="D7039" s="79"/>
      <c r="E7039" s="79"/>
      <c r="F7039" s="79"/>
      <c r="G7039" s="79"/>
      <c r="H7039" s="79"/>
      <c r="I7039" s="80"/>
    </row>
    <row r="7040" spans="1:9">
      <c r="A7040" s="78"/>
      <c r="B7040" s="79"/>
      <c r="C7040" s="79"/>
      <c r="D7040" s="79"/>
      <c r="E7040" s="79"/>
      <c r="F7040" s="79"/>
      <c r="G7040" s="79"/>
      <c r="H7040" s="79"/>
      <c r="I7040" s="80"/>
    </row>
    <row r="7041" spans="1:9">
      <c r="A7041" s="78"/>
      <c r="B7041" s="79"/>
      <c r="C7041" s="79"/>
      <c r="D7041" s="79"/>
      <c r="E7041" s="79"/>
      <c r="F7041" s="79"/>
      <c r="G7041" s="79"/>
      <c r="H7041" s="79"/>
      <c r="I7041" s="80"/>
    </row>
    <row r="7042" spans="1:9">
      <c r="A7042" s="78"/>
      <c r="B7042" s="79"/>
      <c r="C7042" s="79"/>
      <c r="D7042" s="79"/>
      <c r="E7042" s="79"/>
      <c r="F7042" s="79"/>
      <c r="G7042" s="79"/>
      <c r="H7042" s="79"/>
      <c r="I7042" s="80"/>
    </row>
    <row r="7043" spans="1:9">
      <c r="A7043" s="78"/>
      <c r="B7043" s="79"/>
      <c r="C7043" s="79"/>
      <c r="D7043" s="79"/>
      <c r="E7043" s="79"/>
      <c r="F7043" s="79"/>
      <c r="G7043" s="79"/>
      <c r="H7043" s="79"/>
      <c r="I7043" s="80"/>
    </row>
    <row r="7044" spans="1:9">
      <c r="A7044" s="78"/>
      <c r="B7044" s="79"/>
      <c r="C7044" s="79"/>
      <c r="D7044" s="79"/>
      <c r="E7044" s="79"/>
      <c r="F7044" s="79"/>
      <c r="G7044" s="79"/>
      <c r="H7044" s="79"/>
      <c r="I7044" s="80"/>
    </row>
    <row r="7045" spans="1:9">
      <c r="A7045" s="78"/>
      <c r="B7045" s="79"/>
      <c r="C7045" s="79"/>
      <c r="D7045" s="79"/>
      <c r="E7045" s="79"/>
      <c r="F7045" s="79"/>
      <c r="G7045" s="79"/>
      <c r="H7045" s="79"/>
      <c r="I7045" s="80"/>
    </row>
    <row r="7046" spans="1:9">
      <c r="A7046" s="78"/>
      <c r="B7046" s="79"/>
      <c r="C7046" s="79"/>
      <c r="D7046" s="79"/>
      <c r="E7046" s="79"/>
      <c r="F7046" s="79"/>
      <c r="G7046" s="79"/>
      <c r="H7046" s="79"/>
      <c r="I7046" s="80"/>
    </row>
    <row r="7047" spans="1:9">
      <c r="A7047" s="78"/>
      <c r="B7047" s="79"/>
      <c r="C7047" s="79"/>
      <c r="D7047" s="79"/>
      <c r="E7047" s="79"/>
      <c r="F7047" s="79"/>
      <c r="G7047" s="79"/>
      <c r="H7047" s="79"/>
      <c r="I7047" s="80"/>
    </row>
    <row r="7048" spans="1:9">
      <c r="A7048" s="78"/>
      <c r="B7048" s="79"/>
      <c r="C7048" s="79"/>
      <c r="D7048" s="79"/>
      <c r="E7048" s="79"/>
      <c r="F7048" s="79"/>
      <c r="G7048" s="79"/>
      <c r="H7048" s="79"/>
      <c r="I7048" s="80"/>
    </row>
    <row r="7049" spans="1:9">
      <c r="A7049" s="78"/>
      <c r="B7049" s="79"/>
      <c r="C7049" s="79"/>
      <c r="D7049" s="79"/>
      <c r="E7049" s="79"/>
      <c r="F7049" s="79"/>
      <c r="G7049" s="79"/>
      <c r="H7049" s="79"/>
      <c r="I7049" s="80"/>
    </row>
    <row r="7050" spans="1:9">
      <c r="A7050" s="78"/>
      <c r="B7050" s="79"/>
      <c r="C7050" s="79"/>
      <c r="D7050" s="79"/>
      <c r="E7050" s="79"/>
      <c r="F7050" s="79"/>
      <c r="G7050" s="79"/>
      <c r="H7050" s="79"/>
      <c r="I7050" s="80"/>
    </row>
    <row r="7051" spans="1:9">
      <c r="A7051" s="78"/>
      <c r="B7051" s="79"/>
      <c r="C7051" s="79"/>
      <c r="D7051" s="79"/>
      <c r="E7051" s="79"/>
      <c r="F7051" s="79"/>
      <c r="G7051" s="79"/>
      <c r="H7051" s="79"/>
      <c r="I7051" s="80"/>
    </row>
    <row r="7052" spans="1:9">
      <c r="A7052" s="78"/>
      <c r="B7052" s="79"/>
      <c r="C7052" s="79"/>
      <c r="D7052" s="79"/>
      <c r="E7052" s="79"/>
      <c r="F7052" s="79"/>
      <c r="G7052" s="79"/>
      <c r="H7052" s="79"/>
      <c r="I7052" s="80"/>
    </row>
    <row r="7053" spans="1:9">
      <c r="A7053" s="78"/>
      <c r="B7053" s="79"/>
      <c r="C7053" s="79"/>
      <c r="D7053" s="79"/>
      <c r="E7053" s="79"/>
      <c r="F7053" s="79"/>
      <c r="G7053" s="79"/>
      <c r="H7053" s="79"/>
      <c r="I7053" s="80"/>
    </row>
    <row r="7054" spans="1:9">
      <c r="A7054" s="78"/>
      <c r="B7054" s="79"/>
      <c r="C7054" s="79"/>
      <c r="D7054" s="79"/>
      <c r="E7054" s="79"/>
      <c r="F7054" s="79"/>
      <c r="G7054" s="79"/>
      <c r="H7054" s="79"/>
      <c r="I7054" s="80"/>
    </row>
    <row r="7055" spans="1:9">
      <c r="A7055" s="78"/>
      <c r="B7055" s="79"/>
      <c r="C7055" s="79"/>
      <c r="D7055" s="79"/>
      <c r="E7055" s="79"/>
      <c r="F7055" s="79"/>
      <c r="G7055" s="79"/>
      <c r="H7055" s="79"/>
      <c r="I7055" s="80"/>
    </row>
    <row r="7056" spans="1:9">
      <c r="A7056" s="78"/>
      <c r="B7056" s="79"/>
      <c r="C7056" s="79"/>
      <c r="D7056" s="79"/>
      <c r="E7056" s="79"/>
      <c r="F7056" s="79"/>
      <c r="G7056" s="79"/>
      <c r="H7056" s="79"/>
      <c r="I7056" s="80"/>
    </row>
    <row r="7057" spans="1:9">
      <c r="A7057" s="78"/>
      <c r="B7057" s="79"/>
      <c r="C7057" s="79"/>
      <c r="D7057" s="79"/>
      <c r="E7057" s="79"/>
      <c r="F7057" s="79"/>
      <c r="G7057" s="79"/>
      <c r="H7057" s="79"/>
      <c r="I7057" s="80"/>
    </row>
    <row r="7058" spans="1:9">
      <c r="A7058" s="78"/>
      <c r="B7058" s="79"/>
      <c r="C7058" s="79"/>
      <c r="D7058" s="79"/>
      <c r="E7058" s="79"/>
      <c r="F7058" s="79"/>
      <c r="G7058" s="79"/>
      <c r="H7058" s="79"/>
      <c r="I7058" s="80"/>
    </row>
    <row r="7059" spans="1:9">
      <c r="A7059" s="78"/>
      <c r="B7059" s="79"/>
      <c r="C7059" s="79"/>
      <c r="D7059" s="79"/>
      <c r="E7059" s="79"/>
      <c r="F7059" s="79"/>
      <c r="G7059" s="79"/>
      <c r="H7059" s="79"/>
      <c r="I7059" s="80"/>
    </row>
    <row r="7060" spans="1:9">
      <c r="A7060" s="78"/>
      <c r="B7060" s="79"/>
      <c r="C7060" s="79"/>
      <c r="D7060" s="79"/>
      <c r="E7060" s="79"/>
      <c r="F7060" s="79"/>
      <c r="G7060" s="79"/>
      <c r="H7060" s="79"/>
      <c r="I7060" s="80"/>
    </row>
    <row r="7061" spans="1:9">
      <c r="A7061" s="78"/>
      <c r="B7061" s="79"/>
      <c r="C7061" s="79"/>
      <c r="D7061" s="79"/>
      <c r="E7061" s="79"/>
      <c r="F7061" s="79"/>
      <c r="G7061" s="79"/>
      <c r="H7061" s="79"/>
      <c r="I7061" s="80"/>
    </row>
    <row r="7062" spans="1:9">
      <c r="A7062" s="78"/>
      <c r="B7062" s="79"/>
      <c r="C7062" s="79"/>
      <c r="D7062" s="79"/>
      <c r="E7062" s="79"/>
      <c r="F7062" s="79"/>
      <c r="G7062" s="79"/>
      <c r="H7062" s="79"/>
      <c r="I7062" s="80"/>
    </row>
    <row r="7063" spans="1:9">
      <c r="A7063" s="78"/>
      <c r="B7063" s="79"/>
      <c r="C7063" s="79"/>
      <c r="D7063" s="79"/>
      <c r="E7063" s="79"/>
      <c r="F7063" s="79"/>
      <c r="G7063" s="79"/>
      <c r="H7063" s="79"/>
      <c r="I7063" s="80"/>
    </row>
    <row r="7064" spans="1:9">
      <c r="A7064" s="78"/>
      <c r="B7064" s="79"/>
      <c r="C7064" s="79"/>
      <c r="D7064" s="79"/>
      <c r="E7064" s="79"/>
      <c r="F7064" s="79"/>
      <c r="G7064" s="79"/>
      <c r="H7064" s="79"/>
      <c r="I7064" s="80"/>
    </row>
    <row r="7065" spans="1:9">
      <c r="A7065" s="78"/>
      <c r="B7065" s="79"/>
      <c r="C7065" s="79"/>
      <c r="D7065" s="79"/>
      <c r="E7065" s="79"/>
      <c r="F7065" s="79"/>
      <c r="G7065" s="79"/>
      <c r="H7065" s="79"/>
      <c r="I7065" s="80"/>
    </row>
    <row r="7066" spans="1:9">
      <c r="A7066" s="78"/>
      <c r="B7066" s="79"/>
      <c r="C7066" s="79"/>
      <c r="D7066" s="79"/>
      <c r="E7066" s="79"/>
      <c r="F7066" s="79"/>
      <c r="G7066" s="79"/>
      <c r="H7066" s="79"/>
      <c r="I7066" s="80"/>
    </row>
    <row r="7067" spans="1:9">
      <c r="A7067" s="78"/>
      <c r="B7067" s="79"/>
      <c r="C7067" s="79"/>
      <c r="D7067" s="79"/>
      <c r="E7067" s="79"/>
      <c r="F7067" s="79"/>
      <c r="G7067" s="79"/>
      <c r="H7067" s="79"/>
      <c r="I7067" s="80"/>
    </row>
    <row r="7068" spans="1:9">
      <c r="A7068" s="78"/>
      <c r="B7068" s="79"/>
      <c r="C7068" s="79"/>
      <c r="D7068" s="79"/>
      <c r="E7068" s="79"/>
      <c r="F7068" s="79"/>
      <c r="G7068" s="79"/>
      <c r="H7068" s="79"/>
      <c r="I7068" s="80"/>
    </row>
    <row r="7069" spans="1:9">
      <c r="A7069" s="78"/>
      <c r="B7069" s="79"/>
      <c r="C7069" s="79"/>
      <c r="D7069" s="79"/>
      <c r="E7069" s="79"/>
      <c r="F7069" s="79"/>
      <c r="G7069" s="79"/>
      <c r="H7069" s="79"/>
      <c r="I7069" s="80"/>
    </row>
    <row r="7070" spans="1:9">
      <c r="A7070" s="78"/>
      <c r="B7070" s="79"/>
      <c r="C7070" s="79"/>
      <c r="D7070" s="79"/>
      <c r="E7070" s="79"/>
      <c r="F7070" s="79"/>
      <c r="G7070" s="79"/>
      <c r="H7070" s="79"/>
      <c r="I7070" s="80"/>
    </row>
    <row r="7071" spans="1:9">
      <c r="A7071" s="78"/>
      <c r="B7071" s="79"/>
      <c r="C7071" s="79"/>
      <c r="D7071" s="79"/>
      <c r="E7071" s="79"/>
      <c r="F7071" s="79"/>
      <c r="G7071" s="79"/>
      <c r="H7071" s="79"/>
      <c r="I7071" s="80"/>
    </row>
    <row r="7072" spans="1:9">
      <c r="A7072" s="78"/>
      <c r="B7072" s="79"/>
      <c r="C7072" s="79"/>
      <c r="D7072" s="79"/>
      <c r="E7072" s="79"/>
      <c r="F7072" s="79"/>
      <c r="G7072" s="79"/>
      <c r="H7072" s="79"/>
      <c r="I7072" s="80"/>
    </row>
    <row r="7073" spans="1:9">
      <c r="A7073" s="78"/>
      <c r="B7073" s="79"/>
      <c r="C7073" s="79"/>
      <c r="D7073" s="79"/>
      <c r="E7073" s="79"/>
      <c r="F7073" s="79"/>
      <c r="G7073" s="79"/>
      <c r="H7073" s="79"/>
      <c r="I7073" s="80"/>
    </row>
    <row r="7074" spans="1:9">
      <c r="A7074" s="78"/>
      <c r="B7074" s="79"/>
      <c r="C7074" s="79"/>
      <c r="D7074" s="79"/>
      <c r="E7074" s="79"/>
      <c r="F7074" s="79"/>
      <c r="G7074" s="79"/>
      <c r="H7074" s="79"/>
      <c r="I7074" s="80"/>
    </row>
    <row r="7075" spans="1:9">
      <c r="A7075" s="78"/>
      <c r="B7075" s="79"/>
      <c r="C7075" s="79"/>
      <c r="D7075" s="79"/>
      <c r="E7075" s="79"/>
      <c r="F7075" s="79"/>
      <c r="G7075" s="79"/>
      <c r="H7075" s="79"/>
      <c r="I7075" s="80"/>
    </row>
    <row r="7076" spans="1:9">
      <c r="A7076" s="78"/>
      <c r="B7076" s="79"/>
      <c r="C7076" s="79"/>
      <c r="D7076" s="79"/>
      <c r="E7076" s="79"/>
      <c r="F7076" s="79"/>
      <c r="G7076" s="79"/>
      <c r="H7076" s="79"/>
      <c r="I7076" s="80"/>
    </row>
    <row r="7077" spans="1:9">
      <c r="A7077" s="78"/>
      <c r="B7077" s="79"/>
      <c r="C7077" s="79"/>
      <c r="D7077" s="79"/>
      <c r="E7077" s="79"/>
      <c r="F7077" s="79"/>
      <c r="G7077" s="79"/>
      <c r="H7077" s="79"/>
      <c r="I7077" s="80"/>
    </row>
    <row r="7078" spans="1:9">
      <c r="A7078" s="78"/>
      <c r="B7078" s="79"/>
      <c r="C7078" s="79"/>
      <c r="D7078" s="79"/>
      <c r="E7078" s="79"/>
      <c r="F7078" s="79"/>
      <c r="G7078" s="79"/>
      <c r="H7078" s="79"/>
      <c r="I7078" s="80"/>
    </row>
    <row r="7079" spans="1:9">
      <c r="A7079" s="78"/>
      <c r="B7079" s="79"/>
      <c r="C7079" s="79"/>
      <c r="D7079" s="79"/>
      <c r="E7079" s="79"/>
      <c r="F7079" s="79"/>
      <c r="G7079" s="79"/>
      <c r="H7079" s="79"/>
      <c r="I7079" s="80"/>
    </row>
    <row r="7080" spans="1:9">
      <c r="A7080" s="78"/>
      <c r="B7080" s="79"/>
      <c r="C7080" s="79"/>
      <c r="D7080" s="79"/>
      <c r="E7080" s="79"/>
      <c r="F7080" s="79"/>
      <c r="G7080" s="79"/>
      <c r="H7080" s="79"/>
      <c r="I7080" s="80"/>
    </row>
    <row r="7081" spans="1:9">
      <c r="A7081" s="78"/>
      <c r="B7081" s="79"/>
      <c r="C7081" s="79"/>
      <c r="D7081" s="79"/>
      <c r="E7081" s="79"/>
      <c r="F7081" s="79"/>
      <c r="G7081" s="79"/>
      <c r="H7081" s="79"/>
      <c r="I7081" s="80"/>
    </row>
    <row r="7082" spans="1:9">
      <c r="A7082" s="78"/>
      <c r="B7082" s="79"/>
      <c r="C7082" s="79"/>
      <c r="D7082" s="79"/>
      <c r="E7082" s="79"/>
      <c r="F7082" s="79"/>
      <c r="G7082" s="79"/>
      <c r="H7082" s="79"/>
      <c r="I7082" s="80"/>
    </row>
    <row r="7083" spans="1:9">
      <c r="A7083" s="78"/>
      <c r="B7083" s="79"/>
      <c r="C7083" s="79"/>
      <c r="D7083" s="79"/>
      <c r="E7083" s="79"/>
      <c r="F7083" s="79"/>
      <c r="G7083" s="79"/>
      <c r="H7083" s="79"/>
      <c r="I7083" s="80"/>
    </row>
    <row r="7084" spans="1:9">
      <c r="A7084" s="78"/>
      <c r="B7084" s="79"/>
      <c r="C7084" s="79"/>
      <c r="D7084" s="79"/>
      <c r="E7084" s="79"/>
      <c r="F7084" s="79"/>
      <c r="G7084" s="79"/>
      <c r="H7084" s="79"/>
      <c r="I7084" s="80"/>
    </row>
    <row r="7085" spans="1:9">
      <c r="A7085" s="78"/>
      <c r="B7085" s="79"/>
      <c r="C7085" s="79"/>
      <c r="D7085" s="79"/>
      <c r="E7085" s="79"/>
      <c r="F7085" s="79"/>
      <c r="G7085" s="79"/>
      <c r="H7085" s="79"/>
      <c r="I7085" s="80"/>
    </row>
    <row r="7086" spans="1:9">
      <c r="A7086" s="78"/>
      <c r="B7086" s="79"/>
      <c r="C7086" s="79"/>
      <c r="D7086" s="79"/>
      <c r="E7086" s="79"/>
      <c r="F7086" s="79"/>
      <c r="G7086" s="79"/>
      <c r="H7086" s="79"/>
      <c r="I7086" s="80"/>
    </row>
    <row r="7087" spans="1:9">
      <c r="A7087" s="78"/>
      <c r="B7087" s="79"/>
      <c r="C7087" s="79"/>
      <c r="D7087" s="79"/>
      <c r="E7087" s="79"/>
      <c r="F7087" s="79"/>
      <c r="G7087" s="79"/>
      <c r="H7087" s="79"/>
      <c r="I7087" s="80"/>
    </row>
    <row r="7088" spans="1:9">
      <c r="A7088" s="78"/>
      <c r="B7088" s="79"/>
      <c r="C7088" s="79"/>
      <c r="D7088" s="79"/>
      <c r="E7088" s="79"/>
      <c r="F7088" s="79"/>
      <c r="G7088" s="79"/>
      <c r="H7088" s="79"/>
      <c r="I7088" s="80"/>
    </row>
    <row r="7089" spans="1:9">
      <c r="A7089" s="78"/>
      <c r="B7089" s="79"/>
      <c r="C7089" s="79"/>
      <c r="D7089" s="79"/>
      <c r="E7089" s="79"/>
      <c r="F7089" s="79"/>
      <c r="G7089" s="79"/>
      <c r="H7089" s="79"/>
      <c r="I7089" s="80"/>
    </row>
    <row r="7090" spans="1:9">
      <c r="A7090" s="78"/>
      <c r="B7090" s="79"/>
      <c r="C7090" s="79"/>
      <c r="D7090" s="79"/>
      <c r="E7090" s="79"/>
      <c r="F7090" s="79"/>
      <c r="G7090" s="79"/>
      <c r="H7090" s="79"/>
      <c r="I7090" s="80"/>
    </row>
    <row r="7091" spans="1:9">
      <c r="A7091" s="78"/>
      <c r="B7091" s="79"/>
      <c r="C7091" s="79"/>
      <c r="D7091" s="79"/>
      <c r="E7091" s="79"/>
      <c r="F7091" s="79"/>
      <c r="G7091" s="79"/>
      <c r="H7091" s="79"/>
      <c r="I7091" s="80"/>
    </row>
    <row r="7092" spans="1:9">
      <c r="A7092" s="78"/>
      <c r="B7092" s="79"/>
      <c r="C7092" s="79"/>
      <c r="D7092" s="79"/>
      <c r="E7092" s="79"/>
      <c r="F7092" s="79"/>
      <c r="G7092" s="79"/>
      <c r="H7092" s="79"/>
      <c r="I7092" s="80"/>
    </row>
    <row r="7093" spans="1:9">
      <c r="A7093" s="78"/>
      <c r="B7093" s="79"/>
      <c r="C7093" s="79"/>
      <c r="D7093" s="79"/>
      <c r="E7093" s="79"/>
      <c r="F7093" s="79"/>
      <c r="G7093" s="79"/>
      <c r="H7093" s="79"/>
      <c r="I7093" s="80"/>
    </row>
    <row r="7094" spans="1:9">
      <c r="A7094" s="78"/>
      <c r="B7094" s="79"/>
      <c r="C7094" s="79"/>
      <c r="D7094" s="79"/>
      <c r="E7094" s="79"/>
      <c r="F7094" s="79"/>
      <c r="G7094" s="79"/>
      <c r="H7094" s="79"/>
      <c r="I7094" s="80"/>
    </row>
    <row r="7095" spans="1:9">
      <c r="A7095" s="78"/>
      <c r="B7095" s="79"/>
      <c r="C7095" s="79"/>
      <c r="D7095" s="79"/>
      <c r="E7095" s="79"/>
      <c r="F7095" s="79"/>
      <c r="G7095" s="79"/>
      <c r="H7095" s="79"/>
      <c r="I7095" s="80"/>
    </row>
    <row r="7096" spans="1:9">
      <c r="A7096" s="78"/>
      <c r="B7096" s="79"/>
      <c r="C7096" s="79"/>
      <c r="D7096" s="79"/>
      <c r="E7096" s="79"/>
      <c r="F7096" s="79"/>
      <c r="G7096" s="79"/>
      <c r="H7096" s="79"/>
      <c r="I7096" s="80"/>
    </row>
    <row r="7097" spans="1:9">
      <c r="A7097" s="78"/>
      <c r="B7097" s="79"/>
      <c r="C7097" s="79"/>
      <c r="D7097" s="79"/>
      <c r="E7097" s="79"/>
      <c r="F7097" s="79"/>
      <c r="G7097" s="79"/>
      <c r="H7097" s="79"/>
      <c r="I7097" s="80"/>
    </row>
    <row r="7098" spans="1:9">
      <c r="A7098" s="78"/>
      <c r="B7098" s="79"/>
      <c r="C7098" s="79"/>
      <c r="D7098" s="79"/>
      <c r="E7098" s="79"/>
      <c r="F7098" s="79"/>
      <c r="G7098" s="79"/>
      <c r="H7098" s="79"/>
      <c r="I7098" s="80"/>
    </row>
    <row r="7099" spans="1:9">
      <c r="A7099" s="78"/>
      <c r="B7099" s="79"/>
      <c r="C7099" s="79"/>
      <c r="D7099" s="79"/>
      <c r="E7099" s="79"/>
      <c r="F7099" s="79"/>
      <c r="G7099" s="79"/>
      <c r="H7099" s="79"/>
      <c r="I7099" s="80"/>
    </row>
    <row r="7100" spans="1:9">
      <c r="A7100" s="78"/>
      <c r="B7100" s="79"/>
      <c r="C7100" s="79"/>
      <c r="D7100" s="79"/>
      <c r="E7100" s="79"/>
      <c r="F7100" s="79"/>
      <c r="G7100" s="79"/>
      <c r="H7100" s="79"/>
      <c r="I7100" s="80"/>
    </row>
    <row r="7101" spans="1:9">
      <c r="A7101" s="78"/>
      <c r="B7101" s="79"/>
      <c r="C7101" s="79"/>
      <c r="D7101" s="79"/>
      <c r="E7101" s="79"/>
      <c r="F7101" s="79"/>
      <c r="G7101" s="79"/>
      <c r="H7101" s="79"/>
      <c r="I7101" s="80"/>
    </row>
    <row r="7102" spans="1:9">
      <c r="A7102" s="78"/>
      <c r="B7102" s="79"/>
      <c r="C7102" s="79"/>
      <c r="D7102" s="79"/>
      <c r="E7102" s="79"/>
      <c r="F7102" s="79"/>
      <c r="G7102" s="79"/>
      <c r="H7102" s="79"/>
      <c r="I7102" s="80"/>
    </row>
    <row r="7103" spans="1:9">
      <c r="A7103" s="78"/>
      <c r="B7103" s="79"/>
      <c r="C7103" s="79"/>
      <c r="D7103" s="79"/>
      <c r="E7103" s="79"/>
      <c r="F7103" s="79"/>
      <c r="G7103" s="79"/>
      <c r="H7103" s="79"/>
      <c r="I7103" s="80"/>
    </row>
    <row r="7104" spans="1:9">
      <c r="A7104" s="78"/>
      <c r="B7104" s="79"/>
      <c r="C7104" s="79"/>
      <c r="D7104" s="79"/>
      <c r="E7104" s="79"/>
      <c r="F7104" s="79"/>
      <c r="G7104" s="79"/>
      <c r="H7104" s="79"/>
      <c r="I7104" s="80"/>
    </row>
    <row r="7105" spans="1:9">
      <c r="A7105" s="78"/>
      <c r="B7105" s="79"/>
      <c r="C7105" s="79"/>
      <c r="D7105" s="79"/>
      <c r="E7105" s="79"/>
      <c r="F7105" s="79"/>
      <c r="G7105" s="79"/>
      <c r="H7105" s="79"/>
      <c r="I7105" s="80"/>
    </row>
    <row r="7106" spans="1:9">
      <c r="A7106" s="78"/>
      <c r="B7106" s="79"/>
      <c r="C7106" s="79"/>
      <c r="D7106" s="79"/>
      <c r="E7106" s="79"/>
      <c r="F7106" s="79"/>
      <c r="G7106" s="79"/>
      <c r="H7106" s="79"/>
      <c r="I7106" s="80"/>
    </row>
    <row r="7107" spans="1:9">
      <c r="A7107" s="78"/>
      <c r="B7107" s="79"/>
      <c r="C7107" s="79"/>
      <c r="D7107" s="79"/>
      <c r="E7107" s="79"/>
      <c r="F7107" s="79"/>
      <c r="G7107" s="79"/>
      <c r="H7107" s="79"/>
      <c r="I7107" s="80"/>
    </row>
    <row r="7108" spans="1:9">
      <c r="A7108" s="78"/>
      <c r="B7108" s="79"/>
      <c r="C7108" s="79"/>
      <c r="D7108" s="79"/>
      <c r="E7108" s="79"/>
      <c r="F7108" s="79"/>
      <c r="G7108" s="79"/>
      <c r="H7108" s="79"/>
      <c r="I7108" s="80"/>
    </row>
    <row r="7109" spans="1:9">
      <c r="A7109" s="78"/>
      <c r="B7109" s="79"/>
      <c r="C7109" s="79"/>
      <c r="D7109" s="79"/>
      <c r="E7109" s="79"/>
      <c r="F7109" s="79"/>
      <c r="G7109" s="79"/>
      <c r="H7109" s="79"/>
      <c r="I7109" s="80"/>
    </row>
    <row r="7110" spans="1:9">
      <c r="A7110" s="78"/>
      <c r="B7110" s="79"/>
      <c r="C7110" s="79"/>
      <c r="D7110" s="79"/>
      <c r="E7110" s="79"/>
      <c r="F7110" s="79"/>
      <c r="G7110" s="79"/>
      <c r="H7110" s="79"/>
      <c r="I7110" s="80"/>
    </row>
    <row r="7111" spans="1:9">
      <c r="A7111" s="78"/>
      <c r="B7111" s="79"/>
      <c r="C7111" s="79"/>
      <c r="D7111" s="79"/>
      <c r="E7111" s="79"/>
      <c r="F7111" s="79"/>
      <c r="G7111" s="79"/>
      <c r="H7111" s="79"/>
      <c r="I7111" s="80"/>
    </row>
    <row r="7112" spans="1:9">
      <c r="A7112" s="78"/>
      <c r="B7112" s="79"/>
      <c r="C7112" s="79"/>
      <c r="D7112" s="79"/>
      <c r="E7112" s="79"/>
      <c r="F7112" s="79"/>
      <c r="G7112" s="79"/>
      <c r="H7112" s="79"/>
      <c r="I7112" s="80"/>
    </row>
    <row r="7113" spans="1:9">
      <c r="A7113" s="78"/>
      <c r="B7113" s="79"/>
      <c r="C7113" s="79"/>
      <c r="D7113" s="79"/>
      <c r="E7113" s="79"/>
      <c r="F7113" s="79"/>
      <c r="G7113" s="79"/>
      <c r="H7113" s="79"/>
      <c r="I7113" s="80"/>
    </row>
    <row r="7114" spans="1:9">
      <c r="A7114" s="78"/>
      <c r="B7114" s="79"/>
      <c r="C7114" s="79"/>
      <c r="D7114" s="79"/>
      <c r="E7114" s="79"/>
      <c r="F7114" s="79"/>
      <c r="G7114" s="79"/>
      <c r="H7114" s="79"/>
      <c r="I7114" s="80"/>
    </row>
    <row r="7115" spans="1:9">
      <c r="A7115" s="78"/>
      <c r="B7115" s="79"/>
      <c r="C7115" s="79"/>
      <c r="D7115" s="79"/>
      <c r="E7115" s="79"/>
      <c r="F7115" s="79"/>
      <c r="G7115" s="79"/>
      <c r="H7115" s="79"/>
      <c r="I7115" s="80"/>
    </row>
    <row r="7116" spans="1:9">
      <c r="A7116" s="78"/>
      <c r="B7116" s="79"/>
      <c r="C7116" s="79"/>
      <c r="D7116" s="79"/>
      <c r="E7116" s="79"/>
      <c r="F7116" s="79"/>
      <c r="G7116" s="79"/>
      <c r="H7116" s="79"/>
      <c r="I7116" s="80"/>
    </row>
    <row r="7117" spans="1:9">
      <c r="A7117" s="78"/>
      <c r="B7117" s="79"/>
      <c r="C7117" s="79"/>
      <c r="D7117" s="79"/>
      <c r="E7117" s="79"/>
      <c r="F7117" s="79"/>
      <c r="G7117" s="79"/>
      <c r="H7117" s="79"/>
      <c r="I7117" s="80"/>
    </row>
    <row r="7118" spans="1:9">
      <c r="A7118" s="78"/>
      <c r="B7118" s="79"/>
      <c r="C7118" s="79"/>
      <c r="D7118" s="79"/>
      <c r="E7118" s="79"/>
      <c r="F7118" s="79"/>
      <c r="G7118" s="79"/>
      <c r="H7118" s="79"/>
      <c r="I7118" s="80"/>
    </row>
    <row r="7119" spans="1:9">
      <c r="A7119" s="78"/>
      <c r="B7119" s="79"/>
      <c r="C7119" s="79"/>
      <c r="D7119" s="79"/>
      <c r="E7119" s="79"/>
      <c r="F7119" s="79"/>
      <c r="G7119" s="79"/>
      <c r="H7119" s="79"/>
      <c r="I7119" s="80"/>
    </row>
    <row r="7120" spans="1:9">
      <c r="A7120" s="78"/>
      <c r="B7120" s="79"/>
      <c r="C7120" s="79"/>
      <c r="D7120" s="79"/>
      <c r="E7120" s="79"/>
      <c r="F7120" s="79"/>
      <c r="G7120" s="79"/>
      <c r="H7120" s="79"/>
      <c r="I7120" s="80"/>
    </row>
    <row r="7121" spans="1:9">
      <c r="A7121" s="78"/>
      <c r="B7121" s="79"/>
      <c r="C7121" s="79"/>
      <c r="D7121" s="79"/>
      <c r="E7121" s="79"/>
      <c r="F7121" s="79"/>
      <c r="G7121" s="79"/>
      <c r="H7121" s="79"/>
      <c r="I7121" s="80"/>
    </row>
    <row r="7122" spans="1:9">
      <c r="A7122" s="78"/>
      <c r="B7122" s="79"/>
      <c r="C7122" s="79"/>
      <c r="D7122" s="79"/>
      <c r="E7122" s="79"/>
      <c r="F7122" s="79"/>
      <c r="G7122" s="79"/>
      <c r="H7122" s="79"/>
      <c r="I7122" s="80"/>
    </row>
    <row r="7123" spans="1:9">
      <c r="A7123" s="78"/>
      <c r="B7123" s="79"/>
      <c r="C7123" s="79"/>
      <c r="D7123" s="79"/>
      <c r="E7123" s="79"/>
      <c r="F7123" s="79"/>
      <c r="G7123" s="79"/>
      <c r="H7123" s="79"/>
      <c r="I7123" s="80"/>
    </row>
    <row r="7124" spans="1:9">
      <c r="A7124" s="78"/>
      <c r="B7124" s="79"/>
      <c r="C7124" s="79"/>
      <c r="D7124" s="79"/>
      <c r="E7124" s="79"/>
      <c r="F7124" s="79"/>
      <c r="G7124" s="79"/>
      <c r="H7124" s="79"/>
      <c r="I7124" s="80"/>
    </row>
    <row r="7125" spans="1:9">
      <c r="A7125" s="78"/>
      <c r="B7125" s="79"/>
      <c r="C7125" s="79"/>
      <c r="D7125" s="79"/>
      <c r="E7125" s="79"/>
      <c r="F7125" s="79"/>
      <c r="G7125" s="79"/>
      <c r="H7125" s="79"/>
      <c r="I7125" s="80"/>
    </row>
    <row r="7126" spans="1:9">
      <c r="A7126" s="78"/>
      <c r="B7126" s="79"/>
      <c r="C7126" s="79"/>
      <c r="D7126" s="79"/>
      <c r="E7126" s="79"/>
      <c r="F7126" s="79"/>
      <c r="G7126" s="79"/>
      <c r="H7126" s="79"/>
      <c r="I7126" s="80"/>
    </row>
    <row r="7127" spans="1:9">
      <c r="A7127" s="78"/>
      <c r="B7127" s="79"/>
      <c r="C7127" s="79"/>
      <c r="D7127" s="79"/>
      <c r="E7127" s="79"/>
      <c r="F7127" s="79"/>
      <c r="G7127" s="79"/>
      <c r="H7127" s="79"/>
      <c r="I7127" s="80"/>
    </row>
    <row r="7128" spans="1:9">
      <c r="A7128" s="78"/>
      <c r="B7128" s="79"/>
      <c r="C7128" s="79"/>
      <c r="D7128" s="79"/>
      <c r="E7128" s="79"/>
      <c r="F7128" s="79"/>
      <c r="G7128" s="79"/>
      <c r="H7128" s="79"/>
      <c r="I7128" s="80"/>
    </row>
    <row r="7129" spans="1:9">
      <c r="A7129" s="78"/>
      <c r="B7129" s="79"/>
      <c r="C7129" s="79"/>
      <c r="D7129" s="79"/>
      <c r="E7129" s="79"/>
      <c r="F7129" s="79"/>
      <c r="G7129" s="79"/>
      <c r="H7129" s="79"/>
      <c r="I7129" s="80"/>
    </row>
    <row r="7130" spans="1:9">
      <c r="A7130" s="78"/>
      <c r="B7130" s="79"/>
      <c r="C7130" s="79"/>
      <c r="D7130" s="79"/>
      <c r="E7130" s="79"/>
      <c r="F7130" s="79"/>
      <c r="G7130" s="79"/>
      <c r="H7130" s="79"/>
      <c r="I7130" s="80"/>
    </row>
    <row r="7131" spans="1:9">
      <c r="A7131" s="78"/>
      <c r="B7131" s="79"/>
      <c r="C7131" s="79"/>
      <c r="D7131" s="79"/>
      <c r="E7131" s="79"/>
      <c r="F7131" s="79"/>
      <c r="G7131" s="79"/>
      <c r="H7131" s="79"/>
      <c r="I7131" s="80"/>
    </row>
    <row r="7132" spans="1:9">
      <c r="A7132" s="78"/>
      <c r="B7132" s="79"/>
      <c r="C7132" s="79"/>
      <c r="D7132" s="79"/>
      <c r="E7132" s="79"/>
      <c r="F7132" s="79"/>
      <c r="G7132" s="79"/>
      <c r="H7132" s="79"/>
      <c r="I7132" s="80"/>
    </row>
    <row r="7133" spans="1:9">
      <c r="A7133" s="78"/>
      <c r="B7133" s="79"/>
      <c r="C7133" s="79"/>
      <c r="D7133" s="79"/>
      <c r="E7133" s="79"/>
      <c r="F7133" s="79"/>
      <c r="G7133" s="79"/>
      <c r="H7133" s="79"/>
      <c r="I7133" s="80"/>
    </row>
    <row r="7134" spans="1:9">
      <c r="A7134" s="78"/>
      <c r="B7134" s="79"/>
      <c r="C7134" s="79"/>
      <c r="D7134" s="79"/>
      <c r="E7134" s="79"/>
      <c r="F7134" s="79"/>
      <c r="G7134" s="79"/>
      <c r="H7134" s="79"/>
      <c r="I7134" s="80"/>
    </row>
    <row r="7135" spans="1:9">
      <c r="A7135" s="78"/>
      <c r="B7135" s="79"/>
      <c r="C7135" s="79"/>
      <c r="D7135" s="79"/>
      <c r="E7135" s="79"/>
      <c r="F7135" s="79"/>
      <c r="G7135" s="79"/>
      <c r="H7135" s="79"/>
      <c r="I7135" s="80"/>
    </row>
    <row r="7136" spans="1:9">
      <c r="A7136" s="78"/>
      <c r="B7136" s="79"/>
      <c r="C7136" s="79"/>
      <c r="D7136" s="79"/>
      <c r="E7136" s="79"/>
      <c r="F7136" s="79"/>
      <c r="G7136" s="79"/>
      <c r="H7136" s="79"/>
      <c r="I7136" s="80"/>
    </row>
    <row r="7137" spans="1:9">
      <c r="A7137" s="78"/>
      <c r="B7137" s="79"/>
      <c r="C7137" s="79"/>
      <c r="D7137" s="79"/>
      <c r="E7137" s="79"/>
      <c r="F7137" s="79"/>
      <c r="G7137" s="79"/>
      <c r="H7137" s="79"/>
      <c r="I7137" s="80"/>
    </row>
    <row r="7138" spans="1:9">
      <c r="A7138" s="78"/>
      <c r="B7138" s="79"/>
      <c r="C7138" s="79"/>
      <c r="D7138" s="79"/>
      <c r="E7138" s="79"/>
      <c r="F7138" s="79"/>
      <c r="G7138" s="79"/>
      <c r="H7138" s="79"/>
      <c r="I7138" s="80"/>
    </row>
    <row r="7139" spans="1:9">
      <c r="A7139" s="78"/>
      <c r="B7139" s="79"/>
      <c r="C7139" s="79"/>
      <c r="D7139" s="79"/>
      <c r="E7139" s="79"/>
      <c r="F7139" s="79"/>
      <c r="G7139" s="79"/>
      <c r="H7139" s="79"/>
      <c r="I7139" s="80"/>
    </row>
    <row r="7140" spans="1:9">
      <c r="A7140" s="78"/>
      <c r="B7140" s="79"/>
      <c r="C7140" s="79"/>
      <c r="D7140" s="79"/>
      <c r="E7140" s="79"/>
      <c r="F7140" s="79"/>
      <c r="G7140" s="79"/>
      <c r="H7140" s="79"/>
      <c r="I7140" s="80"/>
    </row>
    <row r="7141" spans="1:9">
      <c r="A7141" s="78"/>
      <c r="B7141" s="79"/>
      <c r="C7141" s="79"/>
      <c r="D7141" s="79"/>
      <c r="E7141" s="79"/>
      <c r="F7141" s="79"/>
      <c r="G7141" s="79"/>
      <c r="H7141" s="79"/>
      <c r="I7141" s="80"/>
    </row>
    <row r="7142" spans="1:9">
      <c r="A7142" s="78"/>
      <c r="B7142" s="79"/>
      <c r="C7142" s="79"/>
      <c r="D7142" s="79"/>
      <c r="E7142" s="79"/>
      <c r="F7142" s="79"/>
      <c r="G7142" s="79"/>
      <c r="H7142" s="79"/>
      <c r="I7142" s="80"/>
    </row>
    <row r="7143" spans="1:9">
      <c r="A7143" s="78"/>
      <c r="B7143" s="79"/>
      <c r="C7143" s="79"/>
      <c r="D7143" s="79"/>
      <c r="E7143" s="79"/>
      <c r="F7143" s="79"/>
      <c r="G7143" s="79"/>
      <c r="H7143" s="79"/>
      <c r="I7143" s="80"/>
    </row>
    <row r="7144" spans="1:9">
      <c r="A7144" s="78"/>
      <c r="B7144" s="79"/>
      <c r="C7144" s="79"/>
      <c r="D7144" s="79"/>
      <c r="E7144" s="79"/>
      <c r="F7144" s="79"/>
      <c r="G7144" s="79"/>
      <c r="H7144" s="79"/>
      <c r="I7144" s="80"/>
    </row>
    <row r="7145" spans="1:9">
      <c r="A7145" s="78"/>
      <c r="B7145" s="79"/>
      <c r="C7145" s="79"/>
      <c r="D7145" s="79"/>
      <c r="E7145" s="79"/>
      <c r="F7145" s="79"/>
      <c r="G7145" s="79"/>
      <c r="H7145" s="79"/>
      <c r="I7145" s="80"/>
    </row>
    <row r="7146" spans="1:9">
      <c r="A7146" s="78"/>
      <c r="B7146" s="79"/>
      <c r="C7146" s="79"/>
      <c r="D7146" s="79"/>
      <c r="E7146" s="79"/>
      <c r="F7146" s="79"/>
      <c r="G7146" s="79"/>
      <c r="H7146" s="79"/>
      <c r="I7146" s="80"/>
    </row>
    <row r="7147" spans="1:9">
      <c r="A7147" s="78"/>
      <c r="B7147" s="79"/>
      <c r="C7147" s="79"/>
      <c r="D7147" s="79"/>
      <c r="E7147" s="79"/>
      <c r="F7147" s="79"/>
      <c r="G7147" s="79"/>
      <c r="H7147" s="79"/>
      <c r="I7147" s="80"/>
    </row>
    <row r="7148" spans="1:9">
      <c r="A7148" s="78"/>
      <c r="B7148" s="79"/>
      <c r="C7148" s="79"/>
      <c r="D7148" s="79"/>
      <c r="E7148" s="79"/>
      <c r="F7148" s="79"/>
      <c r="G7148" s="79"/>
      <c r="H7148" s="79"/>
      <c r="I7148" s="80"/>
    </row>
    <row r="7149" spans="1:9">
      <c r="A7149" s="78"/>
      <c r="B7149" s="79"/>
      <c r="C7149" s="79"/>
      <c r="D7149" s="79"/>
      <c r="E7149" s="79"/>
      <c r="F7149" s="79"/>
      <c r="G7149" s="79"/>
      <c r="H7149" s="79"/>
      <c r="I7149" s="80"/>
    </row>
    <row r="7150" spans="1:9">
      <c r="A7150" s="78"/>
      <c r="B7150" s="79"/>
      <c r="C7150" s="79"/>
      <c r="D7150" s="79"/>
      <c r="E7150" s="79"/>
      <c r="F7150" s="79"/>
      <c r="G7150" s="79"/>
      <c r="H7150" s="79"/>
      <c r="I7150" s="80"/>
    </row>
    <row r="7151" spans="1:9">
      <c r="A7151" s="78"/>
      <c r="B7151" s="79"/>
      <c r="C7151" s="79"/>
      <c r="D7151" s="79"/>
      <c r="E7151" s="79"/>
      <c r="F7151" s="79"/>
      <c r="G7151" s="79"/>
      <c r="H7151" s="79"/>
      <c r="I7151" s="80"/>
    </row>
    <row r="7152" spans="1:9">
      <c r="A7152" s="78"/>
      <c r="B7152" s="79"/>
      <c r="C7152" s="79"/>
      <c r="D7152" s="79"/>
      <c r="E7152" s="79"/>
      <c r="F7152" s="79"/>
      <c r="G7152" s="79"/>
      <c r="H7152" s="79"/>
      <c r="I7152" s="80"/>
    </row>
    <row r="7153" spans="1:9">
      <c r="A7153" s="78"/>
      <c r="B7153" s="79"/>
      <c r="C7153" s="79"/>
      <c r="D7153" s="79"/>
      <c r="E7153" s="79"/>
      <c r="F7153" s="79"/>
      <c r="G7153" s="79"/>
      <c r="H7153" s="79"/>
      <c r="I7153" s="80"/>
    </row>
    <row r="7154" spans="1:9">
      <c r="A7154" s="78"/>
      <c r="B7154" s="79"/>
      <c r="C7154" s="79"/>
      <c r="D7154" s="79"/>
      <c r="E7154" s="79"/>
      <c r="F7154" s="79"/>
      <c r="G7154" s="79"/>
      <c r="H7154" s="79"/>
      <c r="I7154" s="80"/>
    </row>
    <row r="7155" spans="1:9">
      <c r="A7155" s="78"/>
      <c r="B7155" s="79"/>
      <c r="C7155" s="79"/>
      <c r="D7155" s="79"/>
      <c r="E7155" s="79"/>
      <c r="F7155" s="79"/>
      <c r="G7155" s="79"/>
      <c r="H7155" s="79"/>
      <c r="I7155" s="80"/>
    </row>
    <row r="7156" spans="1:9">
      <c r="A7156" s="78"/>
      <c r="B7156" s="79"/>
      <c r="C7156" s="79"/>
      <c r="D7156" s="79"/>
      <c r="E7156" s="79"/>
      <c r="F7156" s="79"/>
      <c r="G7156" s="79"/>
      <c r="H7156" s="79"/>
      <c r="I7156" s="80"/>
    </row>
    <row r="7157" spans="1:9">
      <c r="A7157" s="78"/>
      <c r="B7157" s="79"/>
      <c r="C7157" s="79"/>
      <c r="D7157" s="79"/>
      <c r="E7157" s="79"/>
      <c r="F7157" s="79"/>
      <c r="G7157" s="79"/>
      <c r="H7157" s="79"/>
      <c r="I7157" s="80"/>
    </row>
    <row r="7158" spans="1:9">
      <c r="A7158" s="78"/>
      <c r="B7158" s="79"/>
      <c r="C7158" s="79"/>
      <c r="D7158" s="79"/>
      <c r="E7158" s="79"/>
      <c r="F7158" s="79"/>
      <c r="G7158" s="79"/>
      <c r="H7158" s="79"/>
      <c r="I7158" s="80"/>
    </row>
    <row r="7159" spans="1:9">
      <c r="A7159" s="78"/>
      <c r="B7159" s="79"/>
      <c r="C7159" s="79"/>
      <c r="D7159" s="79"/>
      <c r="E7159" s="79"/>
      <c r="F7159" s="79"/>
      <c r="G7159" s="79"/>
      <c r="H7159" s="79"/>
      <c r="I7159" s="80"/>
    </row>
    <row r="7160" spans="1:9">
      <c r="A7160" s="78"/>
      <c r="B7160" s="79"/>
      <c r="C7160" s="79"/>
      <c r="D7160" s="79"/>
      <c r="E7160" s="79"/>
      <c r="F7160" s="79"/>
      <c r="G7160" s="79"/>
      <c r="H7160" s="79"/>
      <c r="I7160" s="80"/>
    </row>
    <row r="7161" spans="1:9">
      <c r="A7161" s="78"/>
      <c r="B7161" s="79"/>
      <c r="C7161" s="79"/>
      <c r="D7161" s="79"/>
      <c r="E7161" s="79"/>
      <c r="F7161" s="79"/>
      <c r="G7161" s="79"/>
      <c r="H7161" s="79"/>
      <c r="I7161" s="80"/>
    </row>
    <row r="7162" spans="1:9">
      <c r="A7162" s="78"/>
      <c r="B7162" s="79"/>
      <c r="C7162" s="79"/>
      <c r="D7162" s="79"/>
      <c r="E7162" s="79"/>
      <c r="F7162" s="79"/>
      <c r="G7162" s="79"/>
      <c r="H7162" s="79"/>
      <c r="I7162" s="80"/>
    </row>
    <row r="7163" spans="1:9">
      <c r="A7163" s="78"/>
      <c r="B7163" s="79"/>
      <c r="C7163" s="79"/>
      <c r="D7163" s="79"/>
      <c r="E7163" s="79"/>
      <c r="F7163" s="79"/>
      <c r="G7163" s="79"/>
      <c r="H7163" s="79"/>
      <c r="I7163" s="80"/>
    </row>
    <row r="7164" spans="1:9">
      <c r="A7164" s="78"/>
      <c r="B7164" s="79"/>
      <c r="C7164" s="79"/>
      <c r="D7164" s="79"/>
      <c r="E7164" s="79"/>
      <c r="F7164" s="79"/>
      <c r="G7164" s="79"/>
      <c r="H7164" s="79"/>
      <c r="I7164" s="80"/>
    </row>
    <row r="7165" spans="1:9">
      <c r="A7165" s="78"/>
      <c r="B7165" s="79"/>
      <c r="C7165" s="79"/>
      <c r="D7165" s="79"/>
      <c r="E7165" s="79"/>
      <c r="F7165" s="79"/>
      <c r="G7165" s="79"/>
      <c r="H7165" s="79"/>
      <c r="I7165" s="80"/>
    </row>
    <row r="7166" spans="1:9">
      <c r="A7166" s="78"/>
      <c r="B7166" s="79"/>
      <c r="C7166" s="79"/>
      <c r="D7166" s="79"/>
      <c r="E7166" s="79"/>
      <c r="F7166" s="79"/>
      <c r="G7166" s="79"/>
      <c r="H7166" s="79"/>
      <c r="I7166" s="80"/>
    </row>
    <row r="7167" spans="1:9">
      <c r="A7167" s="78"/>
      <c r="B7167" s="79"/>
      <c r="C7167" s="79"/>
      <c r="D7167" s="79"/>
      <c r="E7167" s="79"/>
      <c r="F7167" s="79"/>
      <c r="G7167" s="79"/>
      <c r="H7167" s="79"/>
      <c r="I7167" s="80"/>
    </row>
    <row r="7168" spans="1:9">
      <c r="A7168" s="78"/>
      <c r="B7168" s="79"/>
      <c r="C7168" s="79"/>
      <c r="D7168" s="79"/>
      <c r="E7168" s="79"/>
      <c r="F7168" s="79"/>
      <c r="G7168" s="79"/>
      <c r="H7168" s="79"/>
      <c r="I7168" s="80"/>
    </row>
    <row r="7169" spans="1:9">
      <c r="A7169" s="78"/>
      <c r="B7169" s="79"/>
      <c r="C7169" s="79"/>
      <c r="D7169" s="79"/>
      <c r="E7169" s="79"/>
      <c r="F7169" s="79"/>
      <c r="G7169" s="79"/>
      <c r="H7169" s="79"/>
      <c r="I7169" s="80"/>
    </row>
    <row r="7170" spans="1:9">
      <c r="A7170" s="78"/>
      <c r="B7170" s="79"/>
      <c r="C7170" s="79"/>
      <c r="D7170" s="79"/>
      <c r="E7170" s="79"/>
      <c r="F7170" s="79"/>
      <c r="G7170" s="79"/>
      <c r="H7170" s="79"/>
      <c r="I7170" s="80"/>
    </row>
    <row r="7171" spans="1:9">
      <c r="A7171" s="78"/>
      <c r="B7171" s="79"/>
      <c r="C7171" s="79"/>
      <c r="D7171" s="79"/>
      <c r="E7171" s="79"/>
      <c r="F7171" s="79"/>
      <c r="G7171" s="79"/>
      <c r="H7171" s="79"/>
      <c r="I7171" s="80"/>
    </row>
    <row r="7172" spans="1:9">
      <c r="A7172" s="78"/>
      <c r="B7172" s="79"/>
      <c r="C7172" s="79"/>
      <c r="D7172" s="79"/>
      <c r="E7172" s="79"/>
      <c r="F7172" s="79"/>
      <c r="G7172" s="79"/>
      <c r="H7172" s="79"/>
      <c r="I7172" s="80"/>
    </row>
    <row r="7173" spans="1:9">
      <c r="A7173" s="78"/>
      <c r="B7173" s="79"/>
      <c r="C7173" s="79"/>
      <c r="D7173" s="79"/>
      <c r="E7173" s="79"/>
      <c r="F7173" s="79"/>
      <c r="G7173" s="79"/>
      <c r="H7173" s="79"/>
      <c r="I7173" s="80"/>
    </row>
    <row r="7174" spans="1:9">
      <c r="A7174" s="78"/>
      <c r="B7174" s="79"/>
      <c r="C7174" s="79"/>
      <c r="D7174" s="79"/>
      <c r="E7174" s="79"/>
      <c r="F7174" s="79"/>
      <c r="G7174" s="79"/>
      <c r="H7174" s="79"/>
      <c r="I7174" s="80"/>
    </row>
    <row r="7175" spans="1:9">
      <c r="A7175" s="78"/>
      <c r="B7175" s="79"/>
      <c r="C7175" s="79"/>
      <c r="D7175" s="79"/>
      <c r="E7175" s="79"/>
      <c r="F7175" s="79"/>
      <c r="G7175" s="79"/>
      <c r="H7175" s="79"/>
      <c r="I7175" s="80"/>
    </row>
    <row r="7176" spans="1:9">
      <c r="A7176" s="78"/>
      <c r="B7176" s="79"/>
      <c r="C7176" s="79"/>
      <c r="D7176" s="79"/>
      <c r="E7176" s="79"/>
      <c r="F7176" s="79"/>
      <c r="G7176" s="79"/>
      <c r="H7176" s="79"/>
      <c r="I7176" s="80"/>
    </row>
    <row r="7177" spans="1:9">
      <c r="A7177" s="78"/>
      <c r="B7177" s="79"/>
      <c r="C7177" s="79"/>
      <c r="D7177" s="79"/>
      <c r="E7177" s="79"/>
      <c r="F7177" s="79"/>
      <c r="G7177" s="79"/>
      <c r="H7177" s="79"/>
      <c r="I7177" s="80"/>
    </row>
    <row r="7178" spans="1:9">
      <c r="A7178" s="78"/>
      <c r="B7178" s="79"/>
      <c r="C7178" s="79"/>
      <c r="D7178" s="79"/>
      <c r="E7178" s="79"/>
      <c r="F7178" s="79"/>
      <c r="G7178" s="79"/>
      <c r="H7178" s="79"/>
      <c r="I7178" s="80"/>
    </row>
    <row r="7179" spans="1:9">
      <c r="A7179" s="78"/>
      <c r="B7179" s="79"/>
      <c r="C7179" s="79"/>
      <c r="D7179" s="79"/>
      <c r="E7179" s="79"/>
      <c r="F7179" s="79"/>
      <c r="G7179" s="79"/>
      <c r="H7179" s="79"/>
      <c r="I7179" s="80"/>
    </row>
    <row r="7180" spans="1:9">
      <c r="A7180" s="78"/>
      <c r="B7180" s="79"/>
      <c r="C7180" s="79"/>
      <c r="D7180" s="79"/>
      <c r="E7180" s="79"/>
      <c r="F7180" s="79"/>
      <c r="G7180" s="79"/>
      <c r="H7180" s="79"/>
      <c r="I7180" s="80"/>
    </row>
    <row r="7181" spans="1:9">
      <c r="A7181" s="78"/>
      <c r="B7181" s="79"/>
      <c r="C7181" s="79"/>
      <c r="D7181" s="79"/>
      <c r="E7181" s="79"/>
      <c r="F7181" s="79"/>
      <c r="G7181" s="79"/>
      <c r="H7181" s="79"/>
      <c r="I7181" s="80"/>
    </row>
    <row r="7182" spans="1:9">
      <c r="A7182" s="78"/>
      <c r="B7182" s="79"/>
      <c r="C7182" s="79"/>
      <c r="D7182" s="79"/>
      <c r="E7182" s="79"/>
      <c r="F7182" s="79"/>
      <c r="G7182" s="79"/>
      <c r="H7182" s="79"/>
      <c r="I7182" s="80"/>
    </row>
    <row r="7183" spans="1:9">
      <c r="A7183" s="78"/>
      <c r="B7183" s="79"/>
      <c r="C7183" s="79"/>
      <c r="D7183" s="79"/>
      <c r="E7183" s="79"/>
      <c r="F7183" s="79"/>
      <c r="G7183" s="79"/>
      <c r="H7183" s="79"/>
      <c r="I7183" s="80"/>
    </row>
    <row r="7184" spans="1:9">
      <c r="A7184" s="78"/>
      <c r="B7184" s="79"/>
      <c r="C7184" s="79"/>
      <c r="D7184" s="79"/>
      <c r="E7184" s="79"/>
      <c r="F7184" s="79"/>
      <c r="G7184" s="79"/>
      <c r="H7184" s="79"/>
      <c r="I7184" s="80"/>
    </row>
    <row r="7185" spans="1:9">
      <c r="A7185" s="78"/>
      <c r="B7185" s="79"/>
      <c r="C7185" s="79"/>
      <c r="D7185" s="79"/>
      <c r="E7185" s="79"/>
      <c r="F7185" s="79"/>
      <c r="G7185" s="79"/>
      <c r="H7185" s="79"/>
      <c r="I7185" s="80"/>
    </row>
    <row r="7186" spans="1:9">
      <c r="A7186" s="78"/>
      <c r="B7186" s="79"/>
      <c r="C7186" s="79"/>
      <c r="D7186" s="79"/>
      <c r="E7186" s="79"/>
      <c r="F7186" s="79"/>
      <c r="G7186" s="79"/>
      <c r="H7186" s="79"/>
      <c r="I7186" s="80"/>
    </row>
    <row r="7187" spans="1:9">
      <c r="A7187" s="78"/>
      <c r="B7187" s="79"/>
      <c r="C7187" s="79"/>
      <c r="D7187" s="79"/>
      <c r="E7187" s="79"/>
      <c r="F7187" s="79"/>
      <c r="G7187" s="79"/>
      <c r="H7187" s="79"/>
      <c r="I7187" s="80"/>
    </row>
    <row r="7188" spans="1:9">
      <c r="A7188" s="78"/>
      <c r="B7188" s="79"/>
      <c r="C7188" s="79"/>
      <c r="D7188" s="79"/>
      <c r="E7188" s="79"/>
      <c r="F7188" s="79"/>
      <c r="G7188" s="79"/>
      <c r="H7188" s="79"/>
      <c r="I7188" s="80"/>
    </row>
    <row r="7189" spans="1:9">
      <c r="A7189" s="78"/>
      <c r="B7189" s="79"/>
      <c r="C7189" s="79"/>
      <c r="D7189" s="79"/>
      <c r="E7189" s="79"/>
      <c r="F7189" s="79"/>
      <c r="G7189" s="79"/>
      <c r="H7189" s="79"/>
      <c r="I7189" s="80"/>
    </row>
    <row r="7190" spans="1:9">
      <c r="A7190" s="78"/>
      <c r="B7190" s="79"/>
      <c r="C7190" s="79"/>
      <c r="D7190" s="79"/>
      <c r="E7190" s="79"/>
      <c r="F7190" s="79"/>
      <c r="G7190" s="79"/>
      <c r="H7190" s="79"/>
      <c r="I7190" s="80"/>
    </row>
    <row r="7191" spans="1:9">
      <c r="A7191" s="78"/>
      <c r="B7191" s="79"/>
      <c r="C7191" s="79"/>
      <c r="D7191" s="79"/>
      <c r="E7191" s="79"/>
      <c r="F7191" s="79"/>
      <c r="G7191" s="79"/>
      <c r="H7191" s="79"/>
      <c r="I7191" s="80"/>
    </row>
    <row r="7192" spans="1:9">
      <c r="A7192" s="78"/>
      <c r="B7192" s="79"/>
      <c r="C7192" s="79"/>
      <c r="D7192" s="79"/>
      <c r="E7192" s="79"/>
      <c r="F7192" s="79"/>
      <c r="G7192" s="79"/>
      <c r="H7192" s="79"/>
      <c r="I7192" s="80"/>
    </row>
    <row r="7193" spans="1:9">
      <c r="A7193" s="78"/>
      <c r="B7193" s="79"/>
      <c r="C7193" s="79"/>
      <c r="D7193" s="79"/>
      <c r="E7193" s="79"/>
      <c r="F7193" s="79"/>
      <c r="G7193" s="79"/>
      <c r="H7193" s="79"/>
      <c r="I7193" s="80"/>
    </row>
    <row r="7194" spans="1:9">
      <c r="A7194" s="78"/>
      <c r="B7194" s="79"/>
      <c r="C7194" s="79"/>
      <c r="D7194" s="79"/>
      <c r="E7194" s="79"/>
      <c r="F7194" s="79"/>
      <c r="G7194" s="79"/>
      <c r="H7194" s="79"/>
      <c r="I7194" s="80"/>
    </row>
    <row r="7195" spans="1:9">
      <c r="A7195" s="78"/>
      <c r="B7195" s="79"/>
      <c r="C7195" s="79"/>
      <c r="D7195" s="79"/>
      <c r="E7195" s="79"/>
      <c r="F7195" s="79"/>
      <c r="G7195" s="79"/>
      <c r="H7195" s="79"/>
      <c r="I7195" s="80"/>
    </row>
    <row r="7196" spans="1:9">
      <c r="A7196" s="78"/>
      <c r="B7196" s="79"/>
      <c r="C7196" s="79"/>
      <c r="D7196" s="79"/>
      <c r="E7196" s="79"/>
      <c r="F7196" s="79"/>
      <c r="G7196" s="79"/>
      <c r="H7196" s="79"/>
      <c r="I7196" s="80"/>
    </row>
    <row r="7197" spans="1:9">
      <c r="A7197" s="78"/>
      <c r="B7197" s="79"/>
      <c r="C7197" s="79"/>
      <c r="D7197" s="79"/>
      <c r="E7197" s="79"/>
      <c r="F7197" s="79"/>
      <c r="G7197" s="79"/>
      <c r="H7197" s="79"/>
      <c r="I7197" s="80"/>
    </row>
    <row r="7198" spans="1:9">
      <c r="A7198" s="78"/>
      <c r="B7198" s="79"/>
      <c r="C7198" s="79"/>
      <c r="D7198" s="79"/>
      <c r="E7198" s="79"/>
      <c r="F7198" s="79"/>
      <c r="G7198" s="79"/>
      <c r="H7198" s="79"/>
      <c r="I7198" s="80"/>
    </row>
    <row r="7199" spans="1:9">
      <c r="A7199" s="78"/>
      <c r="B7199" s="79"/>
      <c r="C7199" s="79"/>
      <c r="D7199" s="79"/>
      <c r="E7199" s="79"/>
      <c r="F7199" s="79"/>
      <c r="G7199" s="79"/>
      <c r="H7199" s="79"/>
      <c r="I7199" s="80"/>
    </row>
    <row r="7200" spans="1:9">
      <c r="A7200" s="78"/>
      <c r="B7200" s="79"/>
      <c r="C7200" s="79"/>
      <c r="D7200" s="79"/>
      <c r="E7200" s="79"/>
      <c r="F7200" s="79"/>
      <c r="G7200" s="79"/>
      <c r="H7200" s="79"/>
      <c r="I7200" s="80"/>
    </row>
    <row r="7201" spans="1:9">
      <c r="A7201" s="78"/>
      <c r="B7201" s="79"/>
      <c r="C7201" s="79"/>
      <c r="D7201" s="79"/>
      <c r="E7201" s="79"/>
      <c r="F7201" s="79"/>
      <c r="G7201" s="79"/>
      <c r="H7201" s="79"/>
      <c r="I7201" s="80"/>
    </row>
    <row r="7202" spans="1:9">
      <c r="A7202" s="78"/>
      <c r="B7202" s="79"/>
      <c r="C7202" s="79"/>
      <c r="D7202" s="79"/>
      <c r="E7202" s="79"/>
      <c r="F7202" s="79"/>
      <c r="G7202" s="79"/>
      <c r="H7202" s="79"/>
      <c r="I7202" s="80"/>
    </row>
    <row r="7203" spans="1:9">
      <c r="A7203" s="78"/>
      <c r="B7203" s="79"/>
      <c r="C7203" s="79"/>
      <c r="D7203" s="79"/>
      <c r="E7203" s="79"/>
      <c r="F7203" s="79"/>
      <c r="G7203" s="79"/>
      <c r="H7203" s="79"/>
      <c r="I7203" s="80"/>
    </row>
    <row r="7204" spans="1:9">
      <c r="A7204" s="78"/>
      <c r="B7204" s="79"/>
      <c r="C7204" s="79"/>
      <c r="D7204" s="79"/>
      <c r="E7204" s="79"/>
      <c r="F7204" s="79"/>
      <c r="G7204" s="79"/>
      <c r="H7204" s="79"/>
      <c r="I7204" s="80"/>
    </row>
    <row r="7205" spans="1:9">
      <c r="A7205" s="78"/>
      <c r="B7205" s="79"/>
      <c r="C7205" s="79"/>
      <c r="D7205" s="79"/>
      <c r="E7205" s="79"/>
      <c r="F7205" s="79"/>
      <c r="G7205" s="79"/>
      <c r="H7205" s="79"/>
      <c r="I7205" s="80"/>
    </row>
    <row r="7206" spans="1:9">
      <c r="A7206" s="78"/>
      <c r="B7206" s="79"/>
      <c r="C7206" s="79"/>
      <c r="D7206" s="79"/>
      <c r="E7206" s="79"/>
      <c r="F7206" s="79"/>
      <c r="G7206" s="79"/>
      <c r="H7206" s="79"/>
      <c r="I7206" s="80"/>
    </row>
    <row r="7207" spans="1:9">
      <c r="A7207" s="78"/>
      <c r="B7207" s="79"/>
      <c r="C7207" s="79"/>
      <c r="D7207" s="79"/>
      <c r="E7207" s="79"/>
      <c r="F7207" s="79"/>
      <c r="G7207" s="79"/>
      <c r="H7207" s="79"/>
      <c r="I7207" s="80"/>
    </row>
    <row r="7208" spans="1:9">
      <c r="A7208" s="78"/>
      <c r="B7208" s="79"/>
      <c r="C7208" s="79"/>
      <c r="D7208" s="79"/>
      <c r="E7208" s="79"/>
      <c r="F7208" s="79"/>
      <c r="G7208" s="79"/>
      <c r="H7208" s="79"/>
      <c r="I7208" s="80"/>
    </row>
    <row r="7209" spans="1:9">
      <c r="A7209" s="78"/>
      <c r="B7209" s="79"/>
      <c r="C7209" s="79"/>
      <c r="D7209" s="79"/>
      <c r="E7209" s="79"/>
      <c r="F7209" s="79"/>
      <c r="G7209" s="79"/>
      <c r="H7209" s="79"/>
      <c r="I7209" s="80"/>
    </row>
    <row r="7210" spans="1:9">
      <c r="A7210" s="78"/>
      <c r="B7210" s="79"/>
      <c r="C7210" s="79"/>
      <c r="D7210" s="79"/>
      <c r="E7210" s="79"/>
      <c r="F7210" s="79"/>
      <c r="G7210" s="79"/>
      <c r="H7210" s="79"/>
      <c r="I7210" s="80"/>
    </row>
    <row r="7211" spans="1:9">
      <c r="A7211" s="78"/>
      <c r="B7211" s="79"/>
      <c r="C7211" s="79"/>
      <c r="D7211" s="79"/>
      <c r="E7211" s="79"/>
      <c r="F7211" s="79"/>
      <c r="G7211" s="79"/>
      <c r="H7211" s="79"/>
      <c r="I7211" s="80"/>
    </row>
    <row r="7212" spans="1:9">
      <c r="A7212" s="78"/>
      <c r="B7212" s="79"/>
      <c r="C7212" s="79"/>
      <c r="D7212" s="79"/>
      <c r="E7212" s="79"/>
      <c r="F7212" s="79"/>
      <c r="G7212" s="79"/>
      <c r="H7212" s="79"/>
      <c r="I7212" s="80"/>
    </row>
    <row r="7213" spans="1:9">
      <c r="A7213" s="78"/>
      <c r="B7213" s="79"/>
      <c r="C7213" s="79"/>
      <c r="D7213" s="79"/>
      <c r="E7213" s="79"/>
      <c r="F7213" s="79"/>
      <c r="G7213" s="79"/>
      <c r="H7213" s="79"/>
      <c r="I7213" s="80"/>
    </row>
    <row r="7214" spans="1:9">
      <c r="A7214" s="78"/>
      <c r="B7214" s="79"/>
      <c r="C7214" s="79"/>
      <c r="D7214" s="79"/>
      <c r="E7214" s="79"/>
      <c r="F7214" s="79"/>
      <c r="G7214" s="79"/>
      <c r="H7214" s="79"/>
      <c r="I7214" s="80"/>
    </row>
    <row r="7215" spans="1:9">
      <c r="A7215" s="78"/>
      <c r="B7215" s="79"/>
      <c r="C7215" s="79"/>
      <c r="D7215" s="79"/>
      <c r="E7215" s="79"/>
      <c r="F7215" s="79"/>
      <c r="G7215" s="79"/>
      <c r="H7215" s="79"/>
      <c r="I7215" s="80"/>
    </row>
    <row r="7216" spans="1:9">
      <c r="A7216" s="78"/>
      <c r="B7216" s="79"/>
      <c r="C7216" s="79"/>
      <c r="D7216" s="79"/>
      <c r="E7216" s="79"/>
      <c r="F7216" s="79"/>
      <c r="G7216" s="79"/>
      <c r="H7216" s="79"/>
      <c r="I7216" s="80"/>
    </row>
    <row r="7217" spans="1:9">
      <c r="A7217" s="78"/>
      <c r="B7217" s="79"/>
      <c r="C7217" s="79"/>
      <c r="D7217" s="79"/>
      <c r="E7217" s="79"/>
      <c r="F7217" s="79"/>
      <c r="G7217" s="79"/>
      <c r="H7217" s="79"/>
      <c r="I7217" s="80"/>
    </row>
    <row r="7218" spans="1:9">
      <c r="A7218" s="78"/>
      <c r="B7218" s="79"/>
      <c r="C7218" s="79"/>
      <c r="D7218" s="79"/>
      <c r="E7218" s="79"/>
      <c r="F7218" s="79"/>
      <c r="G7218" s="79"/>
      <c r="H7218" s="79"/>
      <c r="I7218" s="80"/>
    </row>
    <row r="7219" spans="1:9">
      <c r="A7219" s="78"/>
      <c r="B7219" s="79"/>
      <c r="C7219" s="79"/>
      <c r="D7219" s="79"/>
      <c r="E7219" s="79"/>
      <c r="F7219" s="79"/>
      <c r="G7219" s="79"/>
      <c r="H7219" s="79"/>
      <c r="I7219" s="80"/>
    </row>
    <row r="7220" spans="1:9">
      <c r="A7220" s="78"/>
      <c r="B7220" s="79"/>
      <c r="C7220" s="79"/>
      <c r="D7220" s="79"/>
      <c r="E7220" s="79"/>
      <c r="F7220" s="79"/>
      <c r="G7220" s="79"/>
      <c r="H7220" s="79"/>
      <c r="I7220" s="80"/>
    </row>
    <row r="7221" spans="1:9">
      <c r="A7221" s="78"/>
      <c r="B7221" s="79"/>
      <c r="C7221" s="79"/>
      <c r="D7221" s="79"/>
      <c r="E7221" s="79"/>
      <c r="F7221" s="79"/>
      <c r="G7221" s="79"/>
      <c r="H7221" s="79"/>
      <c r="I7221" s="80"/>
    </row>
    <row r="7222" spans="1:9">
      <c r="A7222" s="78"/>
      <c r="B7222" s="79"/>
      <c r="C7222" s="79"/>
      <c r="D7222" s="79"/>
      <c r="E7222" s="79"/>
      <c r="F7222" s="79"/>
      <c r="G7222" s="79"/>
      <c r="H7222" s="79"/>
      <c r="I7222" s="80"/>
    </row>
    <row r="7223" spans="1:9">
      <c r="A7223" s="78"/>
      <c r="B7223" s="79"/>
      <c r="C7223" s="79"/>
      <c r="D7223" s="79"/>
      <c r="E7223" s="79"/>
      <c r="F7223" s="79"/>
      <c r="G7223" s="79"/>
      <c r="H7223" s="79"/>
      <c r="I7223" s="80"/>
    </row>
    <row r="7224" spans="1:9">
      <c r="A7224" s="78"/>
      <c r="B7224" s="79"/>
      <c r="C7224" s="79"/>
      <c r="D7224" s="79"/>
      <c r="E7224" s="79"/>
      <c r="F7224" s="79"/>
      <c r="G7224" s="79"/>
      <c r="H7224" s="79"/>
      <c r="I7224" s="80"/>
    </row>
    <row r="7225" spans="1:9">
      <c r="A7225" s="78"/>
      <c r="B7225" s="79"/>
      <c r="C7225" s="79"/>
      <c r="D7225" s="79"/>
      <c r="E7225" s="79"/>
      <c r="F7225" s="79"/>
      <c r="G7225" s="79"/>
      <c r="H7225" s="79"/>
      <c r="I7225" s="80"/>
    </row>
    <row r="7226" spans="1:9">
      <c r="A7226" s="78"/>
      <c r="B7226" s="79"/>
      <c r="C7226" s="79"/>
      <c r="D7226" s="79"/>
      <c r="E7226" s="79"/>
      <c r="F7226" s="79"/>
      <c r="G7226" s="79"/>
      <c r="H7226" s="79"/>
      <c r="I7226" s="80"/>
    </row>
    <row r="7227" spans="1:9">
      <c r="A7227" s="78"/>
      <c r="B7227" s="79"/>
      <c r="C7227" s="79"/>
      <c r="D7227" s="79"/>
      <c r="E7227" s="79"/>
      <c r="F7227" s="79"/>
      <c r="G7227" s="79"/>
      <c r="H7227" s="79"/>
      <c r="I7227" s="80"/>
    </row>
    <row r="7228" spans="1:9">
      <c r="A7228" s="78"/>
      <c r="B7228" s="79"/>
      <c r="C7228" s="79"/>
      <c r="D7228" s="79"/>
      <c r="E7228" s="79"/>
      <c r="F7228" s="79"/>
      <c r="G7228" s="79"/>
      <c r="H7228" s="79"/>
      <c r="I7228" s="80"/>
    </row>
    <row r="7229" spans="1:9">
      <c r="A7229" s="78"/>
      <c r="B7229" s="79"/>
      <c r="C7229" s="79"/>
      <c r="D7229" s="79"/>
      <c r="E7229" s="79"/>
      <c r="F7229" s="79"/>
      <c r="G7229" s="79"/>
      <c r="H7229" s="79"/>
      <c r="I7229" s="80"/>
    </row>
    <row r="7230" spans="1:9">
      <c r="A7230" s="78"/>
      <c r="B7230" s="79"/>
      <c r="C7230" s="79"/>
      <c r="D7230" s="79"/>
      <c r="E7230" s="79"/>
      <c r="F7230" s="79"/>
      <c r="G7230" s="79"/>
      <c r="H7230" s="79"/>
      <c r="I7230" s="80"/>
    </row>
    <row r="7231" spans="1:9">
      <c r="A7231" s="78"/>
      <c r="B7231" s="79"/>
      <c r="C7231" s="79"/>
      <c r="D7231" s="79"/>
      <c r="E7231" s="79"/>
      <c r="F7231" s="79"/>
      <c r="G7231" s="79"/>
      <c r="H7231" s="79"/>
      <c r="I7231" s="80"/>
    </row>
    <row r="7232" spans="1:9">
      <c r="A7232" s="78"/>
      <c r="B7232" s="79"/>
      <c r="C7232" s="79"/>
      <c r="D7232" s="79"/>
      <c r="E7232" s="79"/>
      <c r="F7232" s="79"/>
      <c r="G7232" s="79"/>
      <c r="H7232" s="79"/>
      <c r="I7232" s="80"/>
    </row>
    <row r="7233" spans="1:9">
      <c r="A7233" s="78"/>
      <c r="B7233" s="79"/>
      <c r="C7233" s="79"/>
      <c r="D7233" s="79"/>
      <c r="E7233" s="79"/>
      <c r="F7233" s="79"/>
      <c r="G7233" s="79"/>
      <c r="H7233" s="79"/>
      <c r="I7233" s="80"/>
    </row>
    <row r="7234" spans="1:9">
      <c r="A7234" s="78"/>
      <c r="B7234" s="79"/>
      <c r="C7234" s="79"/>
      <c r="D7234" s="79"/>
      <c r="E7234" s="79"/>
      <c r="F7234" s="79"/>
      <c r="G7234" s="79"/>
      <c r="H7234" s="79"/>
      <c r="I7234" s="80"/>
    </row>
    <row r="7235" spans="1:9">
      <c r="A7235" s="78"/>
      <c r="B7235" s="79"/>
      <c r="C7235" s="79"/>
      <c r="D7235" s="79"/>
      <c r="E7235" s="79"/>
      <c r="F7235" s="79"/>
      <c r="G7235" s="79"/>
      <c r="H7235" s="79"/>
      <c r="I7235" s="80"/>
    </row>
    <row r="7236" spans="1:9">
      <c r="A7236" s="78"/>
      <c r="B7236" s="79"/>
      <c r="C7236" s="79"/>
      <c r="D7236" s="79"/>
      <c r="E7236" s="79"/>
      <c r="F7236" s="79"/>
      <c r="G7236" s="79"/>
      <c r="H7236" s="79"/>
      <c r="I7236" s="80"/>
    </row>
    <row r="7237" spans="1:9">
      <c r="A7237" s="78"/>
      <c r="B7237" s="79"/>
      <c r="C7237" s="79"/>
      <c r="D7237" s="79"/>
      <c r="E7237" s="79"/>
      <c r="F7237" s="79"/>
      <c r="G7237" s="79"/>
      <c r="H7237" s="79"/>
      <c r="I7237" s="80"/>
    </row>
    <row r="7238" spans="1:9">
      <c r="A7238" s="78"/>
      <c r="B7238" s="79"/>
      <c r="C7238" s="79"/>
      <c r="D7238" s="79"/>
      <c r="E7238" s="79"/>
      <c r="F7238" s="79"/>
      <c r="G7238" s="79"/>
      <c r="H7238" s="79"/>
      <c r="I7238" s="80"/>
    </row>
    <row r="7239" spans="1:9">
      <c r="A7239" s="78"/>
      <c r="B7239" s="79"/>
      <c r="C7239" s="79"/>
      <c r="D7239" s="79"/>
      <c r="E7239" s="79"/>
      <c r="F7239" s="79"/>
      <c r="G7239" s="79"/>
      <c r="H7239" s="79"/>
      <c r="I7239" s="80"/>
    </row>
    <row r="7240" spans="1:9">
      <c r="A7240" s="78"/>
      <c r="B7240" s="79"/>
      <c r="C7240" s="79"/>
      <c r="D7240" s="79"/>
      <c r="E7240" s="79"/>
      <c r="F7240" s="79"/>
      <c r="G7240" s="79"/>
      <c r="H7240" s="79"/>
      <c r="I7240" s="80"/>
    </row>
    <row r="7241" spans="1:9">
      <c r="A7241" s="78"/>
      <c r="B7241" s="79"/>
      <c r="C7241" s="79"/>
      <c r="D7241" s="79"/>
      <c r="E7241" s="79"/>
      <c r="F7241" s="79"/>
      <c r="G7241" s="79"/>
      <c r="H7241" s="79"/>
      <c r="I7241" s="80"/>
    </row>
    <row r="7242" spans="1:9">
      <c r="A7242" s="78"/>
      <c r="B7242" s="79"/>
      <c r="C7242" s="79"/>
      <c r="D7242" s="79"/>
      <c r="E7242" s="79"/>
      <c r="F7242" s="79"/>
      <c r="G7242" s="79"/>
      <c r="H7242" s="79"/>
      <c r="I7242" s="80"/>
    </row>
    <row r="7243" spans="1:9">
      <c r="A7243" s="78"/>
      <c r="B7243" s="79"/>
      <c r="C7243" s="79"/>
      <c r="D7243" s="79"/>
      <c r="E7243" s="79"/>
      <c r="F7243" s="79"/>
      <c r="G7243" s="79"/>
      <c r="H7243" s="79"/>
      <c r="I7243" s="80"/>
    </row>
    <row r="7244" spans="1:9">
      <c r="A7244" s="78"/>
      <c r="B7244" s="79"/>
      <c r="C7244" s="79"/>
      <c r="D7244" s="79"/>
      <c r="E7244" s="79"/>
      <c r="F7244" s="79"/>
      <c r="G7244" s="79"/>
      <c r="H7244" s="79"/>
      <c r="I7244" s="80"/>
    </row>
    <row r="7245" spans="1:9">
      <c r="A7245" s="78"/>
      <c r="B7245" s="79"/>
      <c r="C7245" s="79"/>
      <c r="D7245" s="79"/>
      <c r="E7245" s="79"/>
      <c r="F7245" s="79"/>
      <c r="G7245" s="79"/>
      <c r="H7245" s="79"/>
      <c r="I7245" s="80"/>
    </row>
    <row r="7246" spans="1:9">
      <c r="A7246" s="78"/>
      <c r="B7246" s="79"/>
      <c r="C7246" s="79"/>
      <c r="D7246" s="79"/>
      <c r="E7246" s="79"/>
      <c r="F7246" s="79"/>
      <c r="G7246" s="79"/>
      <c r="H7246" s="79"/>
      <c r="I7246" s="80"/>
    </row>
    <row r="7247" spans="1:9">
      <c r="A7247" s="78"/>
      <c r="B7247" s="79"/>
      <c r="C7247" s="79"/>
      <c r="D7247" s="79"/>
      <c r="E7247" s="79"/>
      <c r="F7247" s="79"/>
      <c r="G7247" s="79"/>
      <c r="H7247" s="79"/>
      <c r="I7247" s="80"/>
    </row>
    <row r="7248" spans="1:9">
      <c r="A7248" s="78"/>
      <c r="B7248" s="79"/>
      <c r="C7248" s="79"/>
      <c r="D7248" s="79"/>
      <c r="E7248" s="79"/>
      <c r="F7248" s="79"/>
      <c r="G7248" s="79"/>
      <c r="H7248" s="79"/>
      <c r="I7248" s="80"/>
    </row>
    <row r="7249" spans="1:9">
      <c r="A7249" s="78"/>
      <c r="B7249" s="79"/>
      <c r="C7249" s="79"/>
      <c r="D7249" s="79"/>
      <c r="E7249" s="79"/>
      <c r="F7249" s="79"/>
      <c r="G7249" s="79"/>
      <c r="H7249" s="79"/>
      <c r="I7249" s="80"/>
    </row>
    <row r="7250" spans="1:9">
      <c r="A7250" s="78"/>
      <c r="B7250" s="79"/>
      <c r="C7250" s="79"/>
      <c r="D7250" s="79"/>
      <c r="E7250" s="79"/>
      <c r="F7250" s="79"/>
      <c r="G7250" s="79"/>
      <c r="H7250" s="79"/>
      <c r="I7250" s="80"/>
    </row>
    <row r="7251" spans="1:9">
      <c r="A7251" s="78"/>
      <c r="B7251" s="79"/>
      <c r="C7251" s="79"/>
      <c r="D7251" s="79"/>
      <c r="E7251" s="79"/>
      <c r="F7251" s="79"/>
      <c r="G7251" s="79"/>
      <c r="H7251" s="79"/>
      <c r="I7251" s="80"/>
    </row>
    <row r="7252" spans="1:9">
      <c r="A7252" s="78"/>
      <c r="B7252" s="79"/>
      <c r="C7252" s="79"/>
      <c r="D7252" s="79"/>
      <c r="E7252" s="79"/>
      <c r="F7252" s="79"/>
      <c r="G7252" s="79"/>
      <c r="H7252" s="79"/>
      <c r="I7252" s="80"/>
    </row>
    <row r="7253" spans="1:9">
      <c r="A7253" s="78"/>
      <c r="B7253" s="79"/>
      <c r="C7253" s="79"/>
      <c r="D7253" s="79"/>
      <c r="E7253" s="79"/>
      <c r="F7253" s="79"/>
      <c r="G7253" s="79"/>
      <c r="H7253" s="79"/>
      <c r="I7253" s="80"/>
    </row>
    <row r="7254" spans="1:9">
      <c r="A7254" s="78"/>
      <c r="B7254" s="79"/>
      <c r="C7254" s="79"/>
      <c r="D7254" s="79"/>
      <c r="E7254" s="79"/>
      <c r="F7254" s="79"/>
      <c r="G7254" s="79"/>
      <c r="H7254" s="79"/>
      <c r="I7254" s="80"/>
    </row>
    <row r="7255" spans="1:9">
      <c r="A7255" s="78"/>
      <c r="B7255" s="79"/>
      <c r="C7255" s="79"/>
      <c r="D7255" s="79"/>
      <c r="E7255" s="79"/>
      <c r="F7255" s="79"/>
      <c r="G7255" s="79"/>
      <c r="H7255" s="79"/>
      <c r="I7255" s="80"/>
    </row>
    <row r="7256" spans="1:9">
      <c r="A7256" s="78"/>
      <c r="B7256" s="79"/>
      <c r="C7256" s="79"/>
      <c r="D7256" s="79"/>
      <c r="E7256" s="79"/>
      <c r="F7256" s="79"/>
      <c r="G7256" s="79"/>
      <c r="H7256" s="79"/>
      <c r="I7256" s="80"/>
    </row>
    <row r="7257" spans="1:9">
      <c r="A7257" s="78"/>
      <c r="B7257" s="79"/>
      <c r="C7257" s="79"/>
      <c r="D7257" s="79"/>
      <c r="E7257" s="79"/>
      <c r="F7257" s="79"/>
      <c r="G7257" s="79"/>
      <c r="H7257" s="79"/>
      <c r="I7257" s="80"/>
    </row>
    <row r="7258" spans="1:9">
      <c r="A7258" s="78"/>
      <c r="B7258" s="79"/>
      <c r="C7258" s="79"/>
      <c r="D7258" s="79"/>
      <c r="E7258" s="79"/>
      <c r="F7258" s="79"/>
      <c r="G7258" s="79"/>
      <c r="H7258" s="79"/>
      <c r="I7258" s="80"/>
    </row>
    <row r="7259" spans="1:9">
      <c r="A7259" s="78"/>
      <c r="B7259" s="79"/>
      <c r="C7259" s="79"/>
      <c r="D7259" s="79"/>
      <c r="E7259" s="79"/>
      <c r="F7259" s="79"/>
      <c r="G7259" s="79"/>
      <c r="H7259" s="79"/>
      <c r="I7259" s="80"/>
    </row>
    <row r="7260" spans="1:9">
      <c r="A7260" s="78"/>
      <c r="B7260" s="79"/>
      <c r="C7260" s="79"/>
      <c r="D7260" s="79"/>
      <c r="E7260" s="79"/>
      <c r="F7260" s="79"/>
      <c r="G7260" s="79"/>
      <c r="H7260" s="79"/>
      <c r="I7260" s="80"/>
    </row>
    <row r="7261" spans="1:9">
      <c r="A7261" s="78"/>
      <c r="B7261" s="79"/>
      <c r="C7261" s="79"/>
      <c r="D7261" s="79"/>
      <c r="E7261" s="79"/>
      <c r="F7261" s="79"/>
      <c r="G7261" s="79"/>
      <c r="H7261" s="79"/>
      <c r="I7261" s="80"/>
    </row>
    <row r="7262" spans="1:9">
      <c r="A7262" s="78"/>
      <c r="B7262" s="79"/>
      <c r="C7262" s="79"/>
      <c r="D7262" s="79"/>
      <c r="E7262" s="79"/>
      <c r="F7262" s="79"/>
      <c r="G7262" s="79"/>
      <c r="H7262" s="79"/>
      <c r="I7262" s="80"/>
    </row>
    <row r="7263" spans="1:9">
      <c r="A7263" s="78"/>
      <c r="B7263" s="79"/>
      <c r="C7263" s="79"/>
      <c r="D7263" s="79"/>
      <c r="E7263" s="79"/>
      <c r="F7263" s="79"/>
      <c r="G7263" s="79"/>
      <c r="H7263" s="79"/>
      <c r="I7263" s="80"/>
    </row>
    <row r="7264" spans="1:9">
      <c r="A7264" s="78"/>
      <c r="B7264" s="79"/>
      <c r="C7264" s="79"/>
      <c r="D7264" s="79"/>
      <c r="E7264" s="79"/>
      <c r="F7264" s="79"/>
      <c r="G7264" s="79"/>
      <c r="H7264" s="79"/>
      <c r="I7264" s="80"/>
    </row>
    <row r="7265" spans="1:9">
      <c r="A7265" s="78"/>
      <c r="B7265" s="79"/>
      <c r="C7265" s="79"/>
      <c r="D7265" s="79"/>
      <c r="E7265" s="79"/>
      <c r="F7265" s="79"/>
      <c r="G7265" s="79"/>
      <c r="H7265" s="79"/>
      <c r="I7265" s="80"/>
    </row>
    <row r="7266" spans="1:9">
      <c r="A7266" s="78"/>
      <c r="B7266" s="79"/>
      <c r="C7266" s="79"/>
      <c r="D7266" s="79"/>
      <c r="E7266" s="79"/>
      <c r="F7266" s="79"/>
      <c r="G7266" s="79"/>
      <c r="H7266" s="79"/>
      <c r="I7266" s="80"/>
    </row>
    <row r="7267" spans="1:9">
      <c r="A7267" s="78"/>
      <c r="B7267" s="79"/>
      <c r="C7267" s="79"/>
      <c r="D7267" s="79"/>
      <c r="E7267" s="79"/>
      <c r="F7267" s="79"/>
      <c r="G7267" s="79"/>
      <c r="H7267" s="79"/>
      <c r="I7267" s="80"/>
    </row>
    <row r="7268" spans="1:9">
      <c r="A7268" s="78"/>
      <c r="B7268" s="79"/>
      <c r="C7268" s="79"/>
      <c r="D7268" s="79"/>
      <c r="E7268" s="79"/>
      <c r="F7268" s="79"/>
      <c r="G7268" s="79"/>
      <c r="H7268" s="79"/>
      <c r="I7268" s="80"/>
    </row>
    <row r="7269" spans="1:9">
      <c r="A7269" s="78"/>
      <c r="B7269" s="79"/>
      <c r="C7269" s="79"/>
      <c r="D7269" s="79"/>
      <c r="E7269" s="79"/>
      <c r="F7269" s="79"/>
      <c r="G7269" s="79"/>
      <c r="H7269" s="79"/>
      <c r="I7269" s="80"/>
    </row>
    <row r="7270" spans="1:9">
      <c r="A7270" s="78"/>
      <c r="B7270" s="79"/>
      <c r="C7270" s="79"/>
      <c r="D7270" s="79"/>
      <c r="E7270" s="79"/>
      <c r="F7270" s="79"/>
      <c r="G7270" s="79"/>
      <c r="H7270" s="79"/>
      <c r="I7270" s="80"/>
    </row>
    <row r="7271" spans="1:9">
      <c r="A7271" s="78"/>
      <c r="B7271" s="79"/>
      <c r="C7271" s="79"/>
      <c r="D7271" s="79"/>
      <c r="E7271" s="79"/>
      <c r="F7271" s="79"/>
      <c r="G7271" s="79"/>
      <c r="H7271" s="79"/>
      <c r="I7271" s="80"/>
    </row>
    <row r="7272" spans="1:9">
      <c r="A7272" s="78"/>
      <c r="B7272" s="79"/>
      <c r="C7272" s="79"/>
      <c r="D7272" s="79"/>
      <c r="E7272" s="79"/>
      <c r="F7272" s="79"/>
      <c r="G7272" s="79"/>
      <c r="H7272" s="79"/>
      <c r="I7272" s="80"/>
    </row>
    <row r="7273" spans="1:9">
      <c r="A7273" s="78"/>
      <c r="B7273" s="79"/>
      <c r="C7273" s="79"/>
      <c r="D7273" s="79"/>
      <c r="E7273" s="79"/>
      <c r="F7273" s="79"/>
      <c r="G7273" s="79"/>
      <c r="H7273" s="79"/>
      <c r="I7273" s="80"/>
    </row>
    <row r="7274" spans="1:9">
      <c r="A7274" s="78"/>
      <c r="B7274" s="79"/>
      <c r="C7274" s="79"/>
      <c r="D7274" s="79"/>
      <c r="E7274" s="79"/>
      <c r="F7274" s="79"/>
      <c r="G7274" s="79"/>
      <c r="H7274" s="79"/>
      <c r="I7274" s="80"/>
    </row>
    <row r="7275" spans="1:9">
      <c r="A7275" s="78"/>
      <c r="B7275" s="79"/>
      <c r="C7275" s="79"/>
      <c r="D7275" s="79"/>
      <c r="E7275" s="79"/>
      <c r="F7275" s="79"/>
      <c r="G7275" s="79"/>
      <c r="H7275" s="79"/>
      <c r="I7275" s="80"/>
    </row>
    <row r="7276" spans="1:9">
      <c r="A7276" s="78"/>
      <c r="B7276" s="79"/>
      <c r="C7276" s="79"/>
      <c r="D7276" s="79"/>
      <c r="E7276" s="79"/>
      <c r="F7276" s="79"/>
      <c r="G7276" s="79"/>
      <c r="H7276" s="79"/>
      <c r="I7276" s="80"/>
    </row>
    <row r="7277" spans="1:9">
      <c r="A7277" s="78"/>
      <c r="B7277" s="79"/>
      <c r="C7277" s="79"/>
      <c r="D7277" s="79"/>
      <c r="E7277" s="79"/>
      <c r="F7277" s="79"/>
      <c r="G7277" s="79"/>
      <c r="H7277" s="79"/>
      <c r="I7277" s="80"/>
    </row>
    <row r="7278" spans="1:9">
      <c r="A7278" s="78"/>
      <c r="B7278" s="79"/>
      <c r="C7278" s="79"/>
      <c r="D7278" s="79"/>
      <c r="E7278" s="79"/>
      <c r="F7278" s="79"/>
      <c r="G7278" s="79"/>
      <c r="H7278" s="79"/>
      <c r="I7278" s="80"/>
    </row>
    <row r="7279" spans="1:9">
      <c r="A7279" s="78"/>
      <c r="B7279" s="79"/>
      <c r="C7279" s="79"/>
      <c r="D7279" s="79"/>
      <c r="E7279" s="79"/>
      <c r="F7279" s="79"/>
      <c r="G7279" s="79"/>
      <c r="H7279" s="79"/>
      <c r="I7279" s="80"/>
    </row>
    <row r="7280" spans="1:9">
      <c r="A7280" s="78"/>
      <c r="B7280" s="79"/>
      <c r="C7280" s="79"/>
      <c r="D7280" s="79"/>
      <c r="E7280" s="79"/>
      <c r="F7280" s="79"/>
      <c r="G7280" s="79"/>
      <c r="H7280" s="79"/>
      <c r="I7280" s="80"/>
    </row>
    <row r="7281" spans="1:9">
      <c r="A7281" s="78"/>
      <c r="B7281" s="79"/>
      <c r="C7281" s="79"/>
      <c r="D7281" s="79"/>
      <c r="E7281" s="79"/>
      <c r="F7281" s="79"/>
      <c r="G7281" s="79"/>
      <c r="H7281" s="79"/>
      <c r="I7281" s="80"/>
    </row>
    <row r="7282" spans="1:9">
      <c r="A7282" s="78"/>
      <c r="B7282" s="79"/>
      <c r="C7282" s="79"/>
      <c r="D7282" s="79"/>
      <c r="E7282" s="79"/>
      <c r="F7282" s="79"/>
      <c r="G7282" s="79"/>
      <c r="H7282" s="79"/>
      <c r="I7282" s="80"/>
    </row>
    <row r="7283" spans="1:9">
      <c r="A7283" s="78"/>
      <c r="B7283" s="79"/>
      <c r="C7283" s="79"/>
      <c r="D7283" s="79"/>
      <c r="E7283" s="79"/>
      <c r="F7283" s="79"/>
      <c r="G7283" s="79"/>
      <c r="H7283" s="79"/>
      <c r="I7283" s="80"/>
    </row>
    <row r="7284" spans="1:9">
      <c r="A7284" s="78"/>
      <c r="B7284" s="79"/>
      <c r="C7284" s="79"/>
      <c r="D7284" s="79"/>
      <c r="E7284" s="79"/>
      <c r="F7284" s="79"/>
      <c r="G7284" s="79"/>
      <c r="H7284" s="79"/>
      <c r="I7284" s="80"/>
    </row>
    <row r="7285" spans="1:9">
      <c r="A7285" s="78"/>
      <c r="B7285" s="79"/>
      <c r="C7285" s="79"/>
      <c r="D7285" s="79"/>
      <c r="E7285" s="79"/>
      <c r="F7285" s="79"/>
      <c r="G7285" s="79"/>
      <c r="H7285" s="79"/>
      <c r="I7285" s="80"/>
    </row>
    <row r="7286" spans="1:9">
      <c r="A7286" s="78"/>
      <c r="B7286" s="79"/>
      <c r="C7286" s="79"/>
      <c r="D7286" s="79"/>
      <c r="E7286" s="79"/>
      <c r="F7286" s="79"/>
      <c r="G7286" s="79"/>
      <c r="H7286" s="79"/>
      <c r="I7286" s="80"/>
    </row>
    <row r="7287" spans="1:9">
      <c r="A7287" s="78"/>
      <c r="B7287" s="79"/>
      <c r="C7287" s="79"/>
      <c r="D7287" s="79"/>
      <c r="E7287" s="79"/>
      <c r="F7287" s="79"/>
      <c r="G7287" s="79"/>
      <c r="H7287" s="79"/>
      <c r="I7287" s="80"/>
    </row>
    <row r="7288" spans="1:9">
      <c r="A7288" s="78"/>
      <c r="B7288" s="79"/>
      <c r="C7288" s="79"/>
      <c r="D7288" s="79"/>
      <c r="E7288" s="79"/>
      <c r="F7288" s="79"/>
      <c r="G7288" s="79"/>
      <c r="H7288" s="79"/>
      <c r="I7288" s="80"/>
    </row>
    <row r="7289" spans="1:9">
      <c r="A7289" s="78"/>
      <c r="B7289" s="79"/>
      <c r="C7289" s="79"/>
      <c r="D7289" s="79"/>
      <c r="E7289" s="79"/>
      <c r="F7289" s="79"/>
      <c r="G7289" s="79"/>
      <c r="H7289" s="79"/>
      <c r="I7289" s="80"/>
    </row>
    <row r="7290" spans="1:9">
      <c r="A7290" s="78"/>
      <c r="B7290" s="79"/>
      <c r="C7290" s="79"/>
      <c r="D7290" s="79"/>
      <c r="E7290" s="79"/>
      <c r="F7290" s="79"/>
      <c r="G7290" s="79"/>
      <c r="H7290" s="79"/>
      <c r="I7290" s="80"/>
    </row>
    <row r="7291" spans="1:9">
      <c r="A7291" s="78"/>
      <c r="B7291" s="79"/>
      <c r="C7291" s="79"/>
      <c r="D7291" s="79"/>
      <c r="E7291" s="79"/>
      <c r="F7291" s="79"/>
      <c r="G7291" s="79"/>
      <c r="H7291" s="79"/>
      <c r="I7291" s="80"/>
    </row>
    <row r="7292" spans="1:9">
      <c r="A7292" s="78"/>
      <c r="B7292" s="79"/>
      <c r="C7292" s="79"/>
      <c r="D7292" s="79"/>
      <c r="E7292" s="79"/>
      <c r="F7292" s="79"/>
      <c r="G7292" s="79"/>
      <c r="H7292" s="79"/>
      <c r="I7292" s="80"/>
    </row>
    <row r="7293" spans="1:9">
      <c r="A7293" s="78"/>
      <c r="B7293" s="79"/>
      <c r="C7293" s="79"/>
      <c r="D7293" s="79"/>
      <c r="E7293" s="79"/>
      <c r="F7293" s="79"/>
      <c r="G7293" s="79"/>
      <c r="H7293" s="79"/>
      <c r="I7293" s="80"/>
    </row>
    <row r="7294" spans="1:9">
      <c r="A7294" s="78"/>
      <c r="B7294" s="79"/>
      <c r="C7294" s="79"/>
      <c r="D7294" s="79"/>
      <c r="E7294" s="79"/>
      <c r="F7294" s="79"/>
      <c r="G7294" s="79"/>
      <c r="H7294" s="79"/>
      <c r="I7294" s="80"/>
    </row>
    <row r="7295" spans="1:9">
      <c r="A7295" s="78"/>
      <c r="B7295" s="79"/>
      <c r="C7295" s="79"/>
      <c r="D7295" s="79"/>
      <c r="E7295" s="79"/>
      <c r="F7295" s="79"/>
      <c r="G7295" s="79"/>
      <c r="H7295" s="79"/>
      <c r="I7295" s="80"/>
    </row>
    <row r="7296" spans="1:9">
      <c r="A7296" s="78"/>
      <c r="B7296" s="79"/>
      <c r="C7296" s="79"/>
      <c r="D7296" s="79"/>
      <c r="E7296" s="79"/>
      <c r="F7296" s="79"/>
      <c r="G7296" s="79"/>
      <c r="H7296" s="79"/>
      <c r="I7296" s="80"/>
    </row>
    <row r="7297" spans="1:9">
      <c r="A7297" s="78"/>
      <c r="B7297" s="79"/>
      <c r="C7297" s="79"/>
      <c r="D7297" s="79"/>
      <c r="E7297" s="79"/>
      <c r="F7297" s="79"/>
      <c r="G7297" s="79"/>
      <c r="H7297" s="79"/>
      <c r="I7297" s="80"/>
    </row>
    <row r="7298" spans="1:9">
      <c r="A7298" s="78"/>
      <c r="B7298" s="79"/>
      <c r="C7298" s="79"/>
      <c r="D7298" s="79"/>
      <c r="E7298" s="79"/>
      <c r="F7298" s="79"/>
      <c r="G7298" s="79"/>
      <c r="H7298" s="79"/>
      <c r="I7298" s="80"/>
    </row>
    <row r="7299" spans="1:9">
      <c r="A7299" s="78"/>
      <c r="B7299" s="79"/>
      <c r="C7299" s="79"/>
      <c r="D7299" s="79"/>
      <c r="E7299" s="79"/>
      <c r="F7299" s="79"/>
      <c r="G7299" s="79"/>
      <c r="H7299" s="79"/>
      <c r="I7299" s="80"/>
    </row>
    <row r="7300" spans="1:9">
      <c r="A7300" s="78"/>
      <c r="B7300" s="79"/>
      <c r="C7300" s="79"/>
      <c r="D7300" s="79"/>
      <c r="E7300" s="79"/>
      <c r="F7300" s="79"/>
      <c r="G7300" s="79"/>
      <c r="H7300" s="79"/>
      <c r="I7300" s="80"/>
    </row>
    <row r="7301" spans="1:9">
      <c r="A7301" s="78"/>
      <c r="B7301" s="79"/>
      <c r="C7301" s="79"/>
      <c r="D7301" s="79"/>
      <c r="E7301" s="79"/>
      <c r="F7301" s="79"/>
      <c r="G7301" s="79"/>
      <c r="H7301" s="79"/>
      <c r="I7301" s="80"/>
    </row>
    <row r="7302" spans="1:9">
      <c r="A7302" s="78"/>
      <c r="B7302" s="79"/>
      <c r="C7302" s="79"/>
      <c r="D7302" s="79"/>
      <c r="E7302" s="79"/>
      <c r="F7302" s="79"/>
      <c r="G7302" s="79"/>
      <c r="H7302" s="79"/>
      <c r="I7302" s="80"/>
    </row>
    <row r="7303" spans="1:9">
      <c r="A7303" s="78"/>
      <c r="B7303" s="79"/>
      <c r="C7303" s="79"/>
      <c r="D7303" s="79"/>
      <c r="E7303" s="79"/>
      <c r="F7303" s="79"/>
      <c r="G7303" s="79"/>
      <c r="H7303" s="79"/>
      <c r="I7303" s="80"/>
    </row>
    <row r="7304" spans="1:9">
      <c r="A7304" s="78"/>
      <c r="B7304" s="79"/>
      <c r="C7304" s="79"/>
      <c r="D7304" s="79"/>
      <c r="E7304" s="79"/>
      <c r="F7304" s="79"/>
      <c r="G7304" s="79"/>
      <c r="H7304" s="79"/>
      <c r="I7304" s="80"/>
    </row>
    <row r="7305" spans="1:9">
      <c r="A7305" s="78"/>
      <c r="B7305" s="79"/>
      <c r="C7305" s="79"/>
      <c r="D7305" s="79"/>
      <c r="E7305" s="79"/>
      <c r="F7305" s="79"/>
      <c r="G7305" s="79"/>
      <c r="H7305" s="79"/>
      <c r="I7305" s="80"/>
    </row>
    <row r="7306" spans="1:9">
      <c r="A7306" s="78"/>
      <c r="B7306" s="79"/>
      <c r="C7306" s="79"/>
      <c r="D7306" s="79"/>
      <c r="E7306" s="79"/>
      <c r="F7306" s="79"/>
      <c r="G7306" s="79"/>
      <c r="H7306" s="79"/>
      <c r="I7306" s="80"/>
    </row>
    <row r="7307" spans="1:9">
      <c r="A7307" s="78"/>
      <c r="B7307" s="79"/>
      <c r="C7307" s="79"/>
      <c r="D7307" s="79"/>
      <c r="E7307" s="79"/>
      <c r="F7307" s="79"/>
      <c r="G7307" s="79"/>
      <c r="H7307" s="79"/>
      <c r="I7307" s="80"/>
    </row>
    <row r="7308" spans="1:9">
      <c r="A7308" s="78"/>
      <c r="B7308" s="79"/>
      <c r="C7308" s="79"/>
      <c r="D7308" s="79"/>
      <c r="E7308" s="79"/>
      <c r="F7308" s="79"/>
      <c r="G7308" s="79"/>
      <c r="H7308" s="79"/>
      <c r="I7308" s="80"/>
    </row>
    <row r="7309" spans="1:9">
      <c r="A7309" s="78"/>
      <c r="B7309" s="79"/>
      <c r="C7309" s="79"/>
      <c r="D7309" s="79"/>
      <c r="E7309" s="79"/>
      <c r="F7309" s="79"/>
      <c r="G7309" s="79"/>
      <c r="H7309" s="79"/>
      <c r="I7309" s="80"/>
    </row>
    <row r="7310" spans="1:9">
      <c r="A7310" s="78"/>
      <c r="B7310" s="79"/>
      <c r="C7310" s="79"/>
      <c r="D7310" s="79"/>
      <c r="E7310" s="79"/>
      <c r="F7310" s="79"/>
      <c r="G7310" s="79"/>
      <c r="H7310" s="79"/>
      <c r="I7310" s="80"/>
    </row>
    <row r="7311" spans="1:9">
      <c r="A7311" s="78"/>
      <c r="B7311" s="79"/>
      <c r="C7311" s="79"/>
      <c r="D7311" s="79"/>
      <c r="E7311" s="79"/>
      <c r="F7311" s="79"/>
      <c r="G7311" s="79"/>
      <c r="H7311" s="79"/>
      <c r="I7311" s="80"/>
    </row>
    <row r="7312" spans="1:9">
      <c r="A7312" s="78"/>
      <c r="B7312" s="79"/>
      <c r="C7312" s="79"/>
      <c r="D7312" s="79"/>
      <c r="E7312" s="79"/>
      <c r="F7312" s="79"/>
      <c r="G7312" s="79"/>
      <c r="H7312" s="79"/>
      <c r="I7312" s="80"/>
    </row>
    <row r="7313" spans="1:9">
      <c r="A7313" s="78"/>
      <c r="B7313" s="79"/>
      <c r="C7313" s="79"/>
      <c r="D7313" s="79"/>
      <c r="E7313" s="79"/>
      <c r="F7313" s="79"/>
      <c r="G7313" s="79"/>
      <c r="H7313" s="79"/>
      <c r="I7313" s="80"/>
    </row>
    <row r="7314" spans="1:9">
      <c r="A7314" s="78"/>
      <c r="B7314" s="79"/>
      <c r="C7314" s="79"/>
      <c r="D7314" s="79"/>
      <c r="E7314" s="79"/>
      <c r="F7314" s="79"/>
      <c r="G7314" s="79"/>
      <c r="H7314" s="79"/>
      <c r="I7314" s="80"/>
    </row>
    <row r="7315" spans="1:9">
      <c r="A7315" s="78"/>
      <c r="B7315" s="79"/>
      <c r="C7315" s="79"/>
      <c r="D7315" s="79"/>
      <c r="E7315" s="79"/>
      <c r="F7315" s="79"/>
      <c r="G7315" s="79"/>
      <c r="H7315" s="79"/>
      <c r="I7315" s="80"/>
    </row>
    <row r="7316" spans="1:9">
      <c r="A7316" s="78"/>
      <c r="B7316" s="79"/>
      <c r="C7316" s="79"/>
      <c r="D7316" s="79"/>
      <c r="E7316" s="79"/>
      <c r="F7316" s="79"/>
      <c r="G7316" s="79"/>
      <c r="H7316" s="79"/>
      <c r="I7316" s="80"/>
    </row>
    <row r="7317" spans="1:9">
      <c r="A7317" s="78"/>
      <c r="B7317" s="79"/>
      <c r="C7317" s="79"/>
      <c r="D7317" s="79"/>
      <c r="E7317" s="79"/>
      <c r="F7317" s="79"/>
      <c r="G7317" s="79"/>
      <c r="H7317" s="79"/>
      <c r="I7317" s="80"/>
    </row>
    <row r="7318" spans="1:9">
      <c r="A7318" s="78"/>
      <c r="B7318" s="79"/>
      <c r="C7318" s="79"/>
      <c r="D7318" s="79"/>
      <c r="E7318" s="79"/>
      <c r="F7318" s="79"/>
      <c r="G7318" s="79"/>
      <c r="H7318" s="79"/>
      <c r="I7318" s="80"/>
    </row>
    <row r="7319" spans="1:9">
      <c r="A7319" s="78"/>
      <c r="B7319" s="79"/>
      <c r="C7319" s="79"/>
      <c r="D7319" s="79"/>
      <c r="E7319" s="79"/>
      <c r="F7319" s="79"/>
      <c r="G7319" s="79"/>
      <c r="H7319" s="79"/>
      <c r="I7319" s="80"/>
    </row>
    <row r="7320" spans="1:9">
      <c r="A7320" s="78"/>
      <c r="B7320" s="79"/>
      <c r="C7320" s="79"/>
      <c r="D7320" s="79"/>
      <c r="E7320" s="79"/>
      <c r="F7320" s="79"/>
      <c r="G7320" s="79"/>
      <c r="H7320" s="79"/>
      <c r="I7320" s="80"/>
    </row>
    <row r="7321" spans="1:9">
      <c r="A7321" s="78"/>
      <c r="B7321" s="79"/>
      <c r="C7321" s="79"/>
      <c r="D7321" s="79"/>
      <c r="E7321" s="79"/>
      <c r="F7321" s="79"/>
      <c r="G7321" s="79"/>
      <c r="H7321" s="79"/>
      <c r="I7321" s="80"/>
    </row>
    <row r="7322" spans="1:9">
      <c r="A7322" s="78"/>
      <c r="B7322" s="79"/>
      <c r="C7322" s="79"/>
      <c r="D7322" s="79"/>
      <c r="E7322" s="79"/>
      <c r="F7322" s="79"/>
      <c r="G7322" s="79"/>
      <c r="H7322" s="79"/>
      <c r="I7322" s="80"/>
    </row>
    <row r="7323" spans="1:9">
      <c r="A7323" s="78"/>
      <c r="B7323" s="79"/>
      <c r="C7323" s="79"/>
      <c r="D7323" s="79"/>
      <c r="E7323" s="79"/>
      <c r="F7323" s="79"/>
      <c r="G7323" s="79"/>
      <c r="H7323" s="79"/>
      <c r="I7323" s="80"/>
    </row>
    <row r="7324" spans="1:9">
      <c r="A7324" s="78"/>
      <c r="B7324" s="79"/>
      <c r="C7324" s="79"/>
      <c r="D7324" s="79"/>
      <c r="E7324" s="79"/>
      <c r="F7324" s="79"/>
      <c r="G7324" s="79"/>
      <c r="H7324" s="79"/>
      <c r="I7324" s="80"/>
    </row>
    <row r="7325" spans="1:9">
      <c r="A7325" s="78"/>
      <c r="B7325" s="79"/>
      <c r="C7325" s="79"/>
      <c r="D7325" s="79"/>
      <c r="E7325" s="79"/>
      <c r="F7325" s="79"/>
      <c r="G7325" s="79"/>
      <c r="H7325" s="79"/>
      <c r="I7325" s="80"/>
    </row>
    <row r="7326" spans="1:9">
      <c r="A7326" s="78"/>
      <c r="B7326" s="79"/>
      <c r="C7326" s="79"/>
      <c r="D7326" s="79"/>
      <c r="E7326" s="79"/>
      <c r="F7326" s="79"/>
      <c r="G7326" s="79"/>
      <c r="H7326" s="79"/>
      <c r="I7326" s="80"/>
    </row>
    <row r="7327" spans="1:9">
      <c r="A7327" s="78"/>
      <c r="B7327" s="79"/>
      <c r="C7327" s="79"/>
      <c r="D7327" s="79"/>
      <c r="E7327" s="79"/>
      <c r="F7327" s="79"/>
      <c r="G7327" s="79"/>
      <c r="H7327" s="79"/>
      <c r="I7327" s="80"/>
    </row>
    <row r="7328" spans="1:9">
      <c r="A7328" s="78"/>
      <c r="B7328" s="79"/>
      <c r="C7328" s="79"/>
      <c r="D7328" s="79"/>
      <c r="E7328" s="79"/>
      <c r="F7328" s="79"/>
      <c r="G7328" s="79"/>
      <c r="H7328" s="79"/>
      <c r="I7328" s="80"/>
    </row>
    <row r="7329" spans="1:9">
      <c r="A7329" s="78"/>
      <c r="B7329" s="79"/>
      <c r="C7329" s="79"/>
      <c r="D7329" s="79"/>
      <c r="E7329" s="79"/>
      <c r="F7329" s="79"/>
      <c r="G7329" s="79"/>
      <c r="H7329" s="79"/>
      <c r="I7329" s="80"/>
    </row>
    <row r="7330" spans="1:9">
      <c r="A7330" s="78"/>
      <c r="B7330" s="79"/>
      <c r="C7330" s="79"/>
      <c r="D7330" s="79"/>
      <c r="E7330" s="79"/>
      <c r="F7330" s="79"/>
      <c r="G7330" s="79"/>
      <c r="H7330" s="79"/>
      <c r="I7330" s="80"/>
    </row>
    <row r="7331" spans="1:9">
      <c r="A7331" s="78"/>
      <c r="B7331" s="79"/>
      <c r="C7331" s="79"/>
      <c r="D7331" s="79"/>
      <c r="E7331" s="79"/>
      <c r="F7331" s="79"/>
      <c r="G7331" s="79"/>
      <c r="H7331" s="79"/>
      <c r="I7331" s="80"/>
    </row>
    <row r="7332" spans="1:9">
      <c r="A7332" s="78"/>
      <c r="B7332" s="79"/>
      <c r="C7332" s="79"/>
      <c r="D7332" s="79"/>
      <c r="E7332" s="79"/>
      <c r="F7332" s="79"/>
      <c r="G7332" s="79"/>
      <c r="H7332" s="79"/>
      <c r="I7332" s="80"/>
    </row>
    <row r="7333" spans="1:9">
      <c r="A7333" s="78"/>
      <c r="B7333" s="79"/>
      <c r="C7333" s="79"/>
      <c r="D7333" s="79"/>
      <c r="E7333" s="79"/>
      <c r="F7333" s="79"/>
      <c r="G7333" s="79"/>
      <c r="H7333" s="79"/>
      <c r="I7333" s="80"/>
    </row>
    <row r="7334" spans="1:9">
      <c r="A7334" s="78"/>
      <c r="B7334" s="79"/>
      <c r="C7334" s="79"/>
      <c r="D7334" s="79"/>
      <c r="E7334" s="79"/>
      <c r="F7334" s="79"/>
      <c r="G7334" s="79"/>
      <c r="H7334" s="79"/>
      <c r="I7334" s="80"/>
    </row>
    <row r="7335" spans="1:9">
      <c r="A7335" s="78"/>
      <c r="B7335" s="79"/>
      <c r="C7335" s="79"/>
      <c r="D7335" s="79"/>
      <c r="E7335" s="79"/>
      <c r="F7335" s="79"/>
      <c r="G7335" s="79"/>
      <c r="H7335" s="79"/>
      <c r="I7335" s="80"/>
    </row>
    <row r="7336" spans="1:9">
      <c r="A7336" s="78"/>
      <c r="B7336" s="79"/>
      <c r="C7336" s="79"/>
      <c r="D7336" s="79"/>
      <c r="E7336" s="79"/>
      <c r="F7336" s="79"/>
      <c r="G7336" s="79"/>
      <c r="H7336" s="79"/>
      <c r="I7336" s="80"/>
    </row>
    <row r="7337" spans="1:9">
      <c r="A7337" s="78"/>
      <c r="B7337" s="79"/>
      <c r="C7337" s="79"/>
      <c r="D7337" s="79"/>
      <c r="E7337" s="79"/>
      <c r="F7337" s="79"/>
      <c r="G7337" s="79"/>
      <c r="H7337" s="79"/>
      <c r="I7337" s="80"/>
    </row>
    <row r="7338" spans="1:9">
      <c r="A7338" s="78"/>
      <c r="B7338" s="79"/>
      <c r="C7338" s="79"/>
      <c r="D7338" s="79"/>
      <c r="E7338" s="79"/>
      <c r="F7338" s="79"/>
      <c r="G7338" s="79"/>
      <c r="H7338" s="79"/>
      <c r="I7338" s="80"/>
    </row>
    <row r="7339" spans="1:9">
      <c r="A7339" s="78"/>
      <c r="B7339" s="79"/>
      <c r="C7339" s="79"/>
      <c r="D7339" s="79"/>
      <c r="E7339" s="79"/>
      <c r="F7339" s="79"/>
      <c r="G7339" s="79"/>
      <c r="H7339" s="79"/>
      <c r="I7339" s="80"/>
    </row>
    <row r="7340" spans="1:9">
      <c r="A7340" s="78"/>
      <c r="B7340" s="79"/>
      <c r="C7340" s="79"/>
      <c r="D7340" s="79"/>
      <c r="E7340" s="79"/>
      <c r="F7340" s="79"/>
      <c r="G7340" s="79"/>
      <c r="H7340" s="79"/>
      <c r="I7340" s="80"/>
    </row>
    <row r="7341" spans="1:9">
      <c r="A7341" s="78"/>
      <c r="B7341" s="79"/>
      <c r="C7341" s="79"/>
      <c r="D7341" s="79"/>
      <c r="E7341" s="79"/>
      <c r="F7341" s="79"/>
      <c r="G7341" s="79"/>
      <c r="H7341" s="79"/>
      <c r="I7341" s="80"/>
    </row>
    <row r="7342" spans="1:9">
      <c r="A7342" s="78"/>
      <c r="B7342" s="79"/>
      <c r="C7342" s="79"/>
      <c r="D7342" s="79"/>
      <c r="E7342" s="79"/>
      <c r="F7342" s="79"/>
      <c r="G7342" s="79"/>
      <c r="H7342" s="79"/>
      <c r="I7342" s="80"/>
    </row>
    <row r="7343" spans="1:9">
      <c r="A7343" s="78"/>
      <c r="B7343" s="79"/>
      <c r="C7343" s="79"/>
      <c r="D7343" s="79"/>
      <c r="E7343" s="79"/>
      <c r="F7343" s="79"/>
      <c r="G7343" s="79"/>
      <c r="H7343" s="79"/>
      <c r="I7343" s="80"/>
    </row>
    <row r="7344" spans="1:9">
      <c r="A7344" s="78"/>
      <c r="B7344" s="79"/>
      <c r="C7344" s="79"/>
      <c r="D7344" s="79"/>
      <c r="E7344" s="79"/>
      <c r="F7344" s="79"/>
      <c r="G7344" s="79"/>
      <c r="H7344" s="79"/>
      <c r="I7344" s="80"/>
    </row>
    <row r="7345" spans="1:9">
      <c r="A7345" s="78"/>
      <c r="B7345" s="79"/>
      <c r="C7345" s="79"/>
      <c r="D7345" s="79"/>
      <c r="E7345" s="79"/>
      <c r="F7345" s="79"/>
      <c r="G7345" s="79"/>
      <c r="H7345" s="79"/>
      <c r="I7345" s="80"/>
    </row>
    <row r="7346" spans="1:9">
      <c r="A7346" s="78"/>
      <c r="B7346" s="79"/>
      <c r="C7346" s="79"/>
      <c r="D7346" s="79"/>
      <c r="E7346" s="79"/>
      <c r="F7346" s="79"/>
      <c r="G7346" s="79"/>
      <c r="H7346" s="79"/>
      <c r="I7346" s="80"/>
    </row>
    <row r="7347" spans="1:9">
      <c r="A7347" s="78"/>
      <c r="B7347" s="79"/>
      <c r="C7347" s="79"/>
      <c r="D7347" s="79"/>
      <c r="E7347" s="79"/>
      <c r="F7347" s="79"/>
      <c r="G7347" s="79"/>
      <c r="H7347" s="79"/>
      <c r="I7347" s="80"/>
    </row>
    <row r="7348" spans="1:9">
      <c r="A7348" s="78"/>
      <c r="B7348" s="79"/>
      <c r="C7348" s="79"/>
      <c r="D7348" s="79"/>
      <c r="E7348" s="79"/>
      <c r="F7348" s="79"/>
      <c r="G7348" s="79"/>
      <c r="H7348" s="79"/>
      <c r="I7348" s="80"/>
    </row>
    <row r="7349" spans="1:9">
      <c r="A7349" s="78"/>
      <c r="B7349" s="79"/>
      <c r="C7349" s="79"/>
      <c r="D7349" s="79"/>
      <c r="E7349" s="79"/>
      <c r="F7349" s="79"/>
      <c r="G7349" s="79"/>
      <c r="H7349" s="79"/>
      <c r="I7349" s="80"/>
    </row>
    <row r="7350" spans="1:9">
      <c r="A7350" s="78"/>
      <c r="B7350" s="79"/>
      <c r="C7350" s="79"/>
      <c r="D7350" s="79"/>
      <c r="E7350" s="79"/>
      <c r="F7350" s="79"/>
      <c r="G7350" s="79"/>
      <c r="H7350" s="79"/>
      <c r="I7350" s="80"/>
    </row>
    <row r="7351" spans="1:9">
      <c r="A7351" s="78"/>
      <c r="B7351" s="79"/>
      <c r="C7351" s="79"/>
      <c r="D7351" s="79"/>
      <c r="E7351" s="79"/>
      <c r="F7351" s="79"/>
      <c r="G7351" s="79"/>
      <c r="H7351" s="79"/>
      <c r="I7351" s="80"/>
    </row>
    <row r="7352" spans="1:9">
      <c r="A7352" s="78"/>
      <c r="B7352" s="79"/>
      <c r="C7352" s="79"/>
      <c r="D7352" s="79"/>
      <c r="E7352" s="79"/>
      <c r="F7352" s="79"/>
      <c r="G7352" s="79"/>
      <c r="H7352" s="79"/>
      <c r="I7352" s="80"/>
    </row>
    <row r="7353" spans="1:9">
      <c r="A7353" s="78"/>
      <c r="B7353" s="79"/>
      <c r="C7353" s="79"/>
      <c r="D7353" s="79"/>
      <c r="E7353" s="79"/>
      <c r="F7353" s="79"/>
      <c r="G7353" s="79"/>
      <c r="H7353" s="79"/>
      <c r="I7353" s="80"/>
    </row>
    <row r="7354" spans="1:9">
      <c r="A7354" s="78"/>
      <c r="B7354" s="79"/>
      <c r="C7354" s="79"/>
      <c r="D7354" s="79"/>
      <c r="E7354" s="79"/>
      <c r="F7354" s="79"/>
      <c r="G7354" s="79"/>
      <c r="H7354" s="79"/>
      <c r="I7354" s="80"/>
    </row>
    <row r="7355" spans="1:9">
      <c r="A7355" s="78"/>
      <c r="B7355" s="79"/>
      <c r="C7355" s="79"/>
      <c r="D7355" s="79"/>
      <c r="E7355" s="79"/>
      <c r="F7355" s="79"/>
      <c r="G7355" s="79"/>
      <c r="H7355" s="79"/>
      <c r="I7355" s="80"/>
    </row>
    <row r="7356" spans="1:9">
      <c r="A7356" s="78"/>
      <c r="B7356" s="79"/>
      <c r="C7356" s="79"/>
      <c r="D7356" s="79"/>
      <c r="E7356" s="79"/>
      <c r="F7356" s="79"/>
      <c r="G7356" s="79"/>
      <c r="H7356" s="79"/>
      <c r="I7356" s="80"/>
    </row>
    <row r="7357" spans="1:9">
      <c r="A7357" s="78"/>
      <c r="B7357" s="79"/>
      <c r="C7357" s="79"/>
      <c r="D7357" s="79"/>
      <c r="E7357" s="79"/>
      <c r="F7357" s="79"/>
      <c r="G7357" s="79"/>
      <c r="H7357" s="79"/>
      <c r="I7357" s="80"/>
    </row>
    <row r="7358" spans="1:9">
      <c r="A7358" s="78"/>
      <c r="B7358" s="79"/>
      <c r="C7358" s="79"/>
      <c r="D7358" s="79"/>
      <c r="E7358" s="79"/>
      <c r="F7358" s="79"/>
      <c r="G7358" s="79"/>
      <c r="H7358" s="79"/>
      <c r="I7358" s="80"/>
    </row>
    <row r="7359" spans="1:9">
      <c r="A7359" s="78"/>
      <c r="B7359" s="79"/>
      <c r="C7359" s="79"/>
      <c r="D7359" s="79"/>
      <c r="E7359" s="79"/>
      <c r="F7359" s="79"/>
      <c r="G7359" s="79"/>
      <c r="H7359" s="79"/>
      <c r="I7359" s="80"/>
    </row>
    <row r="7360" spans="1:9">
      <c r="A7360" s="78"/>
      <c r="B7360" s="79"/>
      <c r="C7360" s="79"/>
      <c r="D7360" s="79"/>
      <c r="E7360" s="79"/>
      <c r="F7360" s="79"/>
      <c r="G7360" s="79"/>
      <c r="H7360" s="79"/>
      <c r="I7360" s="80"/>
    </row>
    <row r="7361" spans="1:9">
      <c r="A7361" s="78"/>
      <c r="B7361" s="79"/>
      <c r="C7361" s="79"/>
      <c r="D7361" s="79"/>
      <c r="E7361" s="79"/>
      <c r="F7361" s="79"/>
      <c r="G7361" s="79"/>
      <c r="H7361" s="79"/>
      <c r="I7361" s="80"/>
    </row>
    <row r="7362" spans="1:9">
      <c r="A7362" s="78"/>
      <c r="B7362" s="79"/>
      <c r="C7362" s="79"/>
      <c r="D7362" s="79"/>
      <c r="E7362" s="79"/>
      <c r="F7362" s="79"/>
      <c r="G7362" s="79"/>
      <c r="H7362" s="79"/>
      <c r="I7362" s="80"/>
    </row>
    <row r="7363" spans="1:9">
      <c r="A7363" s="78"/>
      <c r="B7363" s="79"/>
      <c r="C7363" s="79"/>
      <c r="D7363" s="79"/>
      <c r="E7363" s="79"/>
      <c r="F7363" s="79"/>
      <c r="G7363" s="79"/>
      <c r="H7363" s="79"/>
      <c r="I7363" s="80"/>
    </row>
    <row r="7364" spans="1:9">
      <c r="A7364" s="78"/>
      <c r="B7364" s="79"/>
      <c r="C7364" s="79"/>
      <c r="D7364" s="79"/>
      <c r="E7364" s="79"/>
      <c r="F7364" s="79"/>
      <c r="G7364" s="79"/>
      <c r="H7364" s="79"/>
      <c r="I7364" s="80"/>
    </row>
    <row r="7365" spans="1:9">
      <c r="A7365" s="78"/>
      <c r="B7365" s="79"/>
      <c r="C7365" s="79"/>
      <c r="D7365" s="79"/>
      <c r="E7365" s="79"/>
      <c r="F7365" s="79"/>
      <c r="G7365" s="79"/>
      <c r="H7365" s="79"/>
      <c r="I7365" s="80"/>
    </row>
    <row r="7366" spans="1:9">
      <c r="A7366" s="78"/>
      <c r="B7366" s="79"/>
      <c r="C7366" s="79"/>
      <c r="D7366" s="79"/>
      <c r="E7366" s="79"/>
      <c r="F7366" s="79"/>
      <c r="G7366" s="79"/>
      <c r="H7366" s="79"/>
      <c r="I7366" s="80"/>
    </row>
    <row r="7367" spans="1:9">
      <c r="A7367" s="78"/>
      <c r="B7367" s="79"/>
      <c r="C7367" s="79"/>
      <c r="D7367" s="79"/>
      <c r="E7367" s="79"/>
      <c r="F7367" s="79"/>
      <c r="G7367" s="79"/>
      <c r="H7367" s="79"/>
      <c r="I7367" s="80"/>
    </row>
    <row r="7368" spans="1:9">
      <c r="A7368" s="78"/>
      <c r="B7368" s="79"/>
      <c r="C7368" s="79"/>
      <c r="D7368" s="79"/>
      <c r="E7368" s="79"/>
      <c r="F7368" s="79"/>
      <c r="G7368" s="79"/>
      <c r="H7368" s="79"/>
      <c r="I7368" s="80"/>
    </row>
    <row r="7369" spans="1:9">
      <c r="A7369" s="78"/>
      <c r="B7369" s="79"/>
      <c r="C7369" s="79"/>
      <c r="D7369" s="79"/>
      <c r="E7369" s="79"/>
      <c r="F7369" s="79"/>
      <c r="G7369" s="79"/>
      <c r="H7369" s="79"/>
      <c r="I7369" s="80"/>
    </row>
    <row r="7370" spans="1:9">
      <c r="A7370" s="78"/>
      <c r="B7370" s="79"/>
      <c r="C7370" s="79"/>
      <c r="D7370" s="79"/>
      <c r="E7370" s="79"/>
      <c r="F7370" s="79"/>
      <c r="G7370" s="79"/>
      <c r="H7370" s="79"/>
      <c r="I7370" s="80"/>
    </row>
    <row r="7371" spans="1:9">
      <c r="A7371" s="78"/>
      <c r="B7371" s="79"/>
      <c r="C7371" s="79"/>
      <c r="D7371" s="79"/>
      <c r="E7371" s="79"/>
      <c r="F7371" s="79"/>
      <c r="G7371" s="79"/>
      <c r="H7371" s="79"/>
      <c r="I7371" s="80"/>
    </row>
    <row r="7372" spans="1:9">
      <c r="A7372" s="78"/>
      <c r="B7372" s="79"/>
      <c r="C7372" s="79"/>
      <c r="D7372" s="79"/>
      <c r="E7372" s="79"/>
      <c r="F7372" s="79"/>
      <c r="G7372" s="79"/>
      <c r="H7372" s="79"/>
      <c r="I7372" s="80"/>
    </row>
    <row r="7373" spans="1:9">
      <c r="A7373" s="78"/>
      <c r="B7373" s="79"/>
      <c r="C7373" s="79"/>
      <c r="D7373" s="79"/>
      <c r="E7373" s="79"/>
      <c r="F7373" s="79"/>
      <c r="G7373" s="79"/>
      <c r="H7373" s="79"/>
      <c r="I7373" s="80"/>
    </row>
    <row r="7374" spans="1:9">
      <c r="A7374" s="78"/>
      <c r="B7374" s="79"/>
      <c r="C7374" s="79"/>
      <c r="D7374" s="79"/>
      <c r="E7374" s="79"/>
      <c r="F7374" s="79"/>
      <c r="G7374" s="79"/>
      <c r="H7374" s="79"/>
      <c r="I7374" s="80"/>
    </row>
    <row r="7375" spans="1:9">
      <c r="A7375" s="78"/>
      <c r="B7375" s="79"/>
      <c r="C7375" s="79"/>
      <c r="D7375" s="79"/>
      <c r="E7375" s="79"/>
      <c r="F7375" s="79"/>
      <c r="G7375" s="79"/>
      <c r="H7375" s="79"/>
      <c r="I7375" s="80"/>
    </row>
    <row r="7376" spans="1:9">
      <c r="A7376" s="78"/>
      <c r="B7376" s="79"/>
      <c r="C7376" s="79"/>
      <c r="D7376" s="79"/>
      <c r="E7376" s="79"/>
      <c r="F7376" s="79"/>
      <c r="G7376" s="79"/>
      <c r="H7376" s="79"/>
      <c r="I7376" s="80"/>
    </row>
    <row r="7377" spans="1:9">
      <c r="A7377" s="78"/>
      <c r="B7377" s="79"/>
      <c r="C7377" s="79"/>
      <c r="D7377" s="79"/>
      <c r="E7377" s="79"/>
      <c r="F7377" s="79"/>
      <c r="G7377" s="79"/>
      <c r="H7377" s="79"/>
      <c r="I7377" s="80"/>
    </row>
    <row r="7378" spans="1:9">
      <c r="A7378" s="78"/>
      <c r="B7378" s="79"/>
      <c r="C7378" s="79"/>
      <c r="D7378" s="79"/>
      <c r="E7378" s="79"/>
      <c r="F7378" s="79"/>
      <c r="G7378" s="79"/>
      <c r="H7378" s="79"/>
      <c r="I7378" s="80"/>
    </row>
    <row r="7379" spans="1:9">
      <c r="A7379" s="78"/>
      <c r="B7379" s="79"/>
      <c r="C7379" s="79"/>
      <c r="D7379" s="79"/>
      <c r="E7379" s="79"/>
      <c r="F7379" s="79"/>
      <c r="G7379" s="79"/>
      <c r="H7379" s="79"/>
      <c r="I7379" s="80"/>
    </row>
    <row r="7380" spans="1:9">
      <c r="A7380" s="78"/>
      <c r="B7380" s="79"/>
      <c r="C7380" s="79"/>
      <c r="D7380" s="79"/>
      <c r="E7380" s="79"/>
      <c r="F7380" s="79"/>
      <c r="G7380" s="79"/>
      <c r="H7380" s="79"/>
      <c r="I7380" s="80"/>
    </row>
    <row r="7381" spans="1:9">
      <c r="A7381" s="78"/>
      <c r="B7381" s="79"/>
      <c r="C7381" s="79"/>
      <c r="D7381" s="79"/>
      <c r="E7381" s="79"/>
      <c r="F7381" s="79"/>
      <c r="G7381" s="79"/>
      <c r="H7381" s="79"/>
      <c r="I7381" s="80"/>
    </row>
    <row r="7382" spans="1:9">
      <c r="A7382" s="78"/>
      <c r="B7382" s="79"/>
      <c r="C7382" s="79"/>
      <c r="D7382" s="79"/>
      <c r="E7382" s="79"/>
      <c r="F7382" s="79"/>
      <c r="G7382" s="79"/>
      <c r="H7382" s="79"/>
      <c r="I7382" s="80"/>
    </row>
    <row r="7383" spans="1:9">
      <c r="A7383" s="78"/>
      <c r="B7383" s="79"/>
      <c r="C7383" s="79"/>
      <c r="D7383" s="79"/>
      <c r="E7383" s="79"/>
      <c r="F7383" s="79"/>
      <c r="G7383" s="79"/>
      <c r="H7383" s="79"/>
      <c r="I7383" s="80"/>
    </row>
    <row r="7384" spans="1:9">
      <c r="A7384" s="78"/>
      <c r="B7384" s="79"/>
      <c r="C7384" s="79"/>
      <c r="D7384" s="79"/>
      <c r="E7384" s="79"/>
      <c r="F7384" s="79"/>
      <c r="G7384" s="79"/>
      <c r="H7384" s="79"/>
      <c r="I7384" s="80"/>
    </row>
    <row r="7385" spans="1:9">
      <c r="A7385" s="78"/>
      <c r="B7385" s="79"/>
      <c r="C7385" s="79"/>
      <c r="D7385" s="79"/>
      <c r="E7385" s="79"/>
      <c r="F7385" s="79"/>
      <c r="G7385" s="79"/>
      <c r="H7385" s="79"/>
      <c r="I7385" s="80"/>
    </row>
    <row r="7386" spans="1:9">
      <c r="A7386" s="78"/>
      <c r="B7386" s="79"/>
      <c r="C7386" s="79"/>
      <c r="D7386" s="79"/>
      <c r="E7386" s="79"/>
      <c r="F7386" s="79"/>
      <c r="G7386" s="79"/>
      <c r="H7386" s="79"/>
      <c r="I7386" s="80"/>
    </row>
    <row r="7387" spans="1:9">
      <c r="A7387" s="78"/>
      <c r="B7387" s="79"/>
      <c r="C7387" s="79"/>
      <c r="D7387" s="79"/>
      <c r="E7387" s="79"/>
      <c r="F7387" s="79"/>
      <c r="G7387" s="79"/>
      <c r="H7387" s="79"/>
      <c r="I7387" s="80"/>
    </row>
    <row r="7388" spans="1:9">
      <c r="A7388" s="78"/>
      <c r="B7388" s="79"/>
      <c r="C7388" s="79"/>
      <c r="D7388" s="79"/>
      <c r="E7388" s="79"/>
      <c r="F7388" s="79"/>
      <c r="G7388" s="79"/>
      <c r="H7388" s="79"/>
      <c r="I7388" s="80"/>
    </row>
    <row r="7389" spans="1:9">
      <c r="A7389" s="78"/>
      <c r="B7389" s="79"/>
      <c r="C7389" s="79"/>
      <c r="D7389" s="79"/>
      <c r="E7389" s="79"/>
      <c r="F7389" s="79"/>
      <c r="G7389" s="79"/>
      <c r="H7389" s="79"/>
      <c r="I7389" s="80"/>
    </row>
    <row r="7390" spans="1:9">
      <c r="A7390" s="78"/>
      <c r="B7390" s="79"/>
      <c r="C7390" s="79"/>
      <c r="D7390" s="79"/>
      <c r="E7390" s="79"/>
      <c r="F7390" s="79"/>
      <c r="G7390" s="79"/>
      <c r="H7390" s="79"/>
      <c r="I7390" s="80"/>
    </row>
    <row r="7391" spans="1:9">
      <c r="A7391" s="78"/>
      <c r="B7391" s="79"/>
      <c r="C7391" s="79"/>
      <c r="D7391" s="79"/>
      <c r="E7391" s="79"/>
      <c r="F7391" s="79"/>
      <c r="G7391" s="79"/>
      <c r="H7391" s="79"/>
      <c r="I7391" s="80"/>
    </row>
    <row r="7392" spans="1:9">
      <c r="A7392" s="78"/>
      <c r="B7392" s="79"/>
      <c r="C7392" s="79"/>
      <c r="D7392" s="79"/>
      <c r="E7392" s="79"/>
      <c r="F7392" s="79"/>
      <c r="G7392" s="79"/>
      <c r="H7392" s="79"/>
      <c r="I7392" s="80"/>
    </row>
    <row r="7393" spans="1:9">
      <c r="A7393" s="78"/>
      <c r="B7393" s="79"/>
      <c r="C7393" s="79"/>
      <c r="D7393" s="79"/>
      <c r="E7393" s="79"/>
      <c r="F7393" s="79"/>
      <c r="G7393" s="79"/>
      <c r="H7393" s="79"/>
      <c r="I7393" s="80"/>
    </row>
    <row r="7394" spans="1:9">
      <c r="A7394" s="78"/>
      <c r="B7394" s="79"/>
      <c r="C7394" s="79"/>
      <c r="D7394" s="79"/>
      <c r="E7394" s="79"/>
      <c r="F7394" s="79"/>
      <c r="G7394" s="79"/>
      <c r="H7394" s="79"/>
      <c r="I7394" s="80"/>
    </row>
    <row r="7395" spans="1:9">
      <c r="A7395" s="78"/>
      <c r="B7395" s="79"/>
      <c r="C7395" s="79"/>
      <c r="D7395" s="79"/>
      <c r="E7395" s="79"/>
      <c r="F7395" s="79"/>
      <c r="G7395" s="79"/>
      <c r="H7395" s="79"/>
      <c r="I7395" s="80"/>
    </row>
    <row r="7396" spans="1:9">
      <c r="A7396" s="78"/>
      <c r="B7396" s="79"/>
      <c r="C7396" s="79"/>
      <c r="D7396" s="79"/>
      <c r="E7396" s="79"/>
      <c r="F7396" s="79"/>
      <c r="G7396" s="79"/>
      <c r="H7396" s="79"/>
      <c r="I7396" s="80"/>
    </row>
    <row r="7397" spans="1:9">
      <c r="A7397" s="78"/>
      <c r="B7397" s="79"/>
      <c r="C7397" s="79"/>
      <c r="D7397" s="79"/>
      <c r="E7397" s="79"/>
      <c r="F7397" s="79"/>
      <c r="G7397" s="79"/>
      <c r="H7397" s="79"/>
      <c r="I7397" s="80"/>
    </row>
    <row r="7398" spans="1:9">
      <c r="A7398" s="78"/>
      <c r="B7398" s="79"/>
      <c r="C7398" s="79"/>
      <c r="D7398" s="79"/>
      <c r="E7398" s="79"/>
      <c r="F7398" s="79"/>
      <c r="G7398" s="79"/>
      <c r="H7398" s="79"/>
      <c r="I7398" s="80"/>
    </row>
    <row r="7399" spans="1:9">
      <c r="A7399" s="78"/>
      <c r="B7399" s="79"/>
      <c r="C7399" s="79"/>
      <c r="D7399" s="79"/>
      <c r="E7399" s="79"/>
      <c r="F7399" s="79"/>
      <c r="G7399" s="79"/>
      <c r="H7399" s="79"/>
      <c r="I7399" s="80"/>
    </row>
    <row r="7400" spans="1:9">
      <c r="A7400" s="78"/>
      <c r="B7400" s="79"/>
      <c r="C7400" s="79"/>
      <c r="D7400" s="79"/>
      <c r="E7400" s="79"/>
      <c r="F7400" s="79"/>
      <c r="G7400" s="79"/>
      <c r="H7400" s="79"/>
      <c r="I7400" s="80"/>
    </row>
    <row r="7401" spans="1:9">
      <c r="A7401" s="78"/>
      <c r="B7401" s="79"/>
      <c r="C7401" s="79"/>
      <c r="D7401" s="79"/>
      <c r="E7401" s="79"/>
      <c r="F7401" s="79"/>
      <c r="G7401" s="79"/>
      <c r="H7401" s="79"/>
      <c r="I7401" s="80"/>
    </row>
    <row r="7402" spans="1:9">
      <c r="A7402" s="78"/>
      <c r="B7402" s="79"/>
      <c r="C7402" s="79"/>
      <c r="D7402" s="79"/>
      <c r="E7402" s="79"/>
      <c r="F7402" s="79"/>
      <c r="G7402" s="79"/>
      <c r="H7402" s="79"/>
      <c r="I7402" s="80"/>
    </row>
    <row r="7403" spans="1:9">
      <c r="A7403" s="78"/>
      <c r="B7403" s="79"/>
      <c r="C7403" s="79"/>
      <c r="D7403" s="79"/>
      <c r="E7403" s="79"/>
      <c r="F7403" s="79"/>
      <c r="G7403" s="79"/>
      <c r="H7403" s="79"/>
      <c r="I7403" s="80"/>
    </row>
    <row r="7404" spans="1:9">
      <c r="A7404" s="78"/>
      <c r="B7404" s="79"/>
      <c r="C7404" s="79"/>
      <c r="D7404" s="79"/>
      <c r="E7404" s="79"/>
      <c r="F7404" s="79"/>
      <c r="G7404" s="79"/>
      <c r="H7404" s="79"/>
      <c r="I7404" s="80"/>
    </row>
    <row r="7405" spans="1:9">
      <c r="A7405" s="78"/>
      <c r="B7405" s="79"/>
      <c r="C7405" s="79"/>
      <c r="D7405" s="79"/>
      <c r="E7405" s="79"/>
      <c r="F7405" s="79"/>
      <c r="G7405" s="79"/>
      <c r="H7405" s="79"/>
      <c r="I7405" s="80"/>
    </row>
    <row r="7406" spans="1:9">
      <c r="A7406" s="78"/>
      <c r="B7406" s="79"/>
      <c r="C7406" s="79"/>
      <c r="D7406" s="79"/>
      <c r="E7406" s="79"/>
      <c r="F7406" s="79"/>
      <c r="G7406" s="79"/>
      <c r="H7406" s="79"/>
      <c r="I7406" s="80"/>
    </row>
    <row r="7407" spans="1:9">
      <c r="A7407" s="78"/>
      <c r="B7407" s="79"/>
      <c r="C7407" s="79"/>
      <c r="D7407" s="79"/>
      <c r="E7407" s="79"/>
      <c r="F7407" s="79"/>
      <c r="G7407" s="79"/>
      <c r="H7407" s="79"/>
      <c r="I7407" s="80"/>
    </row>
    <row r="7408" spans="1:9">
      <c r="A7408" s="78"/>
      <c r="B7408" s="79"/>
      <c r="C7408" s="79"/>
      <c r="D7408" s="79"/>
      <c r="E7408" s="79"/>
      <c r="F7408" s="79"/>
      <c r="G7408" s="79"/>
      <c r="H7408" s="79"/>
      <c r="I7408" s="80"/>
    </row>
    <row r="7409" spans="1:9">
      <c r="A7409" s="78"/>
      <c r="B7409" s="79"/>
      <c r="C7409" s="79"/>
      <c r="D7409" s="79"/>
      <c r="E7409" s="79"/>
      <c r="F7409" s="79"/>
      <c r="G7409" s="79"/>
      <c r="H7409" s="79"/>
      <c r="I7409" s="80"/>
    </row>
    <row r="7410" spans="1:9">
      <c r="A7410" s="78"/>
      <c r="B7410" s="79"/>
      <c r="C7410" s="79"/>
      <c r="D7410" s="79"/>
      <c r="E7410" s="79"/>
      <c r="F7410" s="79"/>
      <c r="G7410" s="79"/>
      <c r="H7410" s="79"/>
      <c r="I7410" s="80"/>
    </row>
    <row r="7411" spans="1:9">
      <c r="A7411" s="78"/>
      <c r="B7411" s="79"/>
      <c r="C7411" s="79"/>
      <c r="D7411" s="79"/>
      <c r="E7411" s="79"/>
      <c r="F7411" s="79"/>
      <c r="G7411" s="79"/>
      <c r="H7411" s="79"/>
      <c r="I7411" s="80"/>
    </row>
    <row r="7412" spans="1:9">
      <c r="A7412" s="78"/>
      <c r="B7412" s="79"/>
      <c r="C7412" s="79"/>
      <c r="D7412" s="79"/>
      <c r="E7412" s="79"/>
      <c r="F7412" s="79"/>
      <c r="G7412" s="79"/>
      <c r="H7412" s="79"/>
      <c r="I7412" s="80"/>
    </row>
    <row r="7413" spans="1:9">
      <c r="A7413" s="78"/>
      <c r="B7413" s="79"/>
      <c r="C7413" s="79"/>
      <c r="D7413" s="79"/>
      <c r="E7413" s="79"/>
      <c r="F7413" s="79"/>
      <c r="G7413" s="79"/>
      <c r="H7413" s="79"/>
      <c r="I7413" s="80"/>
    </row>
    <row r="7414" spans="1:9">
      <c r="A7414" s="78"/>
      <c r="B7414" s="79"/>
      <c r="C7414" s="79"/>
      <c r="D7414" s="79"/>
      <c r="E7414" s="79"/>
      <c r="F7414" s="79"/>
      <c r="G7414" s="79"/>
      <c r="H7414" s="79"/>
      <c r="I7414" s="80"/>
    </row>
    <row r="7415" spans="1:9">
      <c r="A7415" s="78"/>
      <c r="B7415" s="79"/>
      <c r="C7415" s="79"/>
      <c r="D7415" s="79"/>
      <c r="E7415" s="79"/>
      <c r="F7415" s="79"/>
      <c r="G7415" s="79"/>
      <c r="H7415" s="79"/>
      <c r="I7415" s="80"/>
    </row>
    <row r="7416" spans="1:9">
      <c r="A7416" s="78"/>
      <c r="B7416" s="79"/>
      <c r="C7416" s="79"/>
      <c r="D7416" s="79"/>
      <c r="E7416" s="79"/>
      <c r="F7416" s="79"/>
      <c r="G7416" s="79"/>
      <c r="H7416" s="79"/>
      <c r="I7416" s="80"/>
    </row>
    <row r="7417" spans="1:9">
      <c r="A7417" s="78"/>
      <c r="B7417" s="79"/>
      <c r="C7417" s="79"/>
      <c r="D7417" s="79"/>
      <c r="E7417" s="79"/>
      <c r="F7417" s="79"/>
      <c r="G7417" s="79"/>
      <c r="H7417" s="79"/>
      <c r="I7417" s="80"/>
    </row>
    <row r="7418" spans="1:9">
      <c r="A7418" s="78"/>
      <c r="B7418" s="79"/>
      <c r="C7418" s="79"/>
      <c r="D7418" s="79"/>
      <c r="E7418" s="79"/>
      <c r="F7418" s="79"/>
      <c r="G7418" s="79"/>
      <c r="H7418" s="79"/>
      <c r="I7418" s="80"/>
    </row>
    <row r="7419" spans="1:9">
      <c r="A7419" s="78"/>
      <c r="B7419" s="79"/>
      <c r="C7419" s="79"/>
      <c r="D7419" s="79"/>
      <c r="E7419" s="79"/>
      <c r="F7419" s="79"/>
      <c r="G7419" s="79"/>
      <c r="H7419" s="79"/>
      <c r="I7419" s="80"/>
    </row>
    <row r="7420" spans="1:9">
      <c r="A7420" s="78"/>
      <c r="B7420" s="79"/>
      <c r="C7420" s="79"/>
      <c r="D7420" s="79"/>
      <c r="E7420" s="79"/>
      <c r="F7420" s="79"/>
      <c r="G7420" s="79"/>
      <c r="H7420" s="79"/>
      <c r="I7420" s="80"/>
    </row>
    <row r="7421" spans="1:9">
      <c r="A7421" s="78"/>
      <c r="B7421" s="79"/>
      <c r="C7421" s="79"/>
      <c r="D7421" s="79"/>
      <c r="E7421" s="79"/>
      <c r="F7421" s="79"/>
      <c r="G7421" s="79"/>
      <c r="H7421" s="79"/>
      <c r="I7421" s="80"/>
    </row>
    <row r="7422" spans="1:9">
      <c r="A7422" s="78"/>
      <c r="B7422" s="79"/>
      <c r="C7422" s="79"/>
      <c r="D7422" s="79"/>
      <c r="E7422" s="79"/>
      <c r="F7422" s="79"/>
      <c r="G7422" s="79"/>
      <c r="H7422" s="79"/>
      <c r="I7422" s="80"/>
    </row>
    <row r="7423" spans="1:9">
      <c r="A7423" s="78"/>
      <c r="B7423" s="79"/>
      <c r="C7423" s="79"/>
      <c r="D7423" s="79"/>
      <c r="E7423" s="79"/>
      <c r="F7423" s="79"/>
      <c r="G7423" s="79"/>
      <c r="H7423" s="79"/>
      <c r="I7423" s="80"/>
    </row>
    <row r="7424" spans="1:9">
      <c r="A7424" s="78"/>
      <c r="B7424" s="79"/>
      <c r="C7424" s="79"/>
      <c r="D7424" s="79"/>
      <c r="E7424" s="79"/>
      <c r="F7424" s="79"/>
      <c r="G7424" s="79"/>
      <c r="H7424" s="79"/>
      <c r="I7424" s="80"/>
    </row>
    <row r="7425" spans="1:9">
      <c r="A7425" s="78"/>
      <c r="B7425" s="79"/>
      <c r="C7425" s="79"/>
      <c r="D7425" s="79"/>
      <c r="E7425" s="79"/>
      <c r="F7425" s="79"/>
      <c r="G7425" s="79"/>
      <c r="H7425" s="79"/>
      <c r="I7425" s="80"/>
    </row>
    <row r="7426" spans="1:9">
      <c r="A7426" s="78"/>
      <c r="B7426" s="79"/>
      <c r="C7426" s="79"/>
      <c r="D7426" s="79"/>
      <c r="E7426" s="79"/>
      <c r="F7426" s="79"/>
      <c r="G7426" s="79"/>
      <c r="H7426" s="79"/>
      <c r="I7426" s="80"/>
    </row>
    <row r="7427" spans="1:9">
      <c r="A7427" s="78"/>
      <c r="B7427" s="79"/>
      <c r="C7427" s="79"/>
      <c r="D7427" s="79"/>
      <c r="E7427" s="79"/>
      <c r="F7427" s="79"/>
      <c r="G7427" s="79"/>
      <c r="H7427" s="79"/>
      <c r="I7427" s="80"/>
    </row>
    <row r="7428" spans="1:9">
      <c r="A7428" s="78"/>
      <c r="B7428" s="79"/>
      <c r="C7428" s="79"/>
      <c r="D7428" s="79"/>
      <c r="E7428" s="79"/>
      <c r="F7428" s="79"/>
      <c r="G7428" s="79"/>
      <c r="H7428" s="79"/>
      <c r="I7428" s="80"/>
    </row>
    <row r="7429" spans="1:9">
      <c r="A7429" s="78"/>
      <c r="B7429" s="79"/>
      <c r="C7429" s="79"/>
      <c r="D7429" s="79"/>
      <c r="E7429" s="79"/>
      <c r="F7429" s="79"/>
      <c r="G7429" s="79"/>
      <c r="H7429" s="79"/>
      <c r="I7429" s="80"/>
    </row>
    <row r="7430" spans="1:9">
      <c r="A7430" s="78"/>
      <c r="B7430" s="79"/>
      <c r="C7430" s="79"/>
      <c r="D7430" s="79"/>
      <c r="E7430" s="79"/>
      <c r="F7430" s="79"/>
      <c r="G7430" s="79"/>
      <c r="H7430" s="79"/>
      <c r="I7430" s="80"/>
    </row>
    <row r="7431" spans="1:9">
      <c r="A7431" s="78"/>
      <c r="B7431" s="79"/>
      <c r="C7431" s="79"/>
      <c r="D7431" s="79"/>
      <c r="E7431" s="79"/>
      <c r="F7431" s="79"/>
      <c r="G7431" s="79"/>
      <c r="H7431" s="79"/>
      <c r="I7431" s="80"/>
    </row>
    <row r="7432" spans="1:9">
      <c r="A7432" s="78"/>
      <c r="B7432" s="79"/>
      <c r="C7432" s="79"/>
      <c r="D7432" s="79"/>
      <c r="E7432" s="79"/>
      <c r="F7432" s="79"/>
      <c r="G7432" s="79"/>
      <c r="H7432" s="79"/>
      <c r="I7432" s="80"/>
    </row>
    <row r="7433" spans="1:9">
      <c r="A7433" s="78"/>
      <c r="B7433" s="79"/>
      <c r="C7433" s="79"/>
      <c r="D7433" s="79"/>
      <c r="E7433" s="79"/>
      <c r="F7433" s="79"/>
      <c r="G7433" s="79"/>
      <c r="H7433" s="79"/>
      <c r="I7433" s="80"/>
    </row>
    <row r="7434" spans="1:9">
      <c r="A7434" s="78"/>
      <c r="B7434" s="79"/>
      <c r="C7434" s="79"/>
      <c r="D7434" s="79"/>
      <c r="E7434" s="79"/>
      <c r="F7434" s="79"/>
      <c r="G7434" s="79"/>
      <c r="H7434" s="79"/>
      <c r="I7434" s="80"/>
    </row>
    <row r="7435" spans="1:9">
      <c r="A7435" s="78"/>
      <c r="B7435" s="79"/>
      <c r="C7435" s="79"/>
      <c r="D7435" s="79"/>
      <c r="E7435" s="79"/>
      <c r="F7435" s="79"/>
      <c r="G7435" s="79"/>
      <c r="H7435" s="79"/>
      <c r="I7435" s="80"/>
    </row>
    <row r="7436" spans="1:9">
      <c r="A7436" s="78"/>
      <c r="B7436" s="79"/>
      <c r="C7436" s="79"/>
      <c r="D7436" s="79"/>
      <c r="E7436" s="79"/>
      <c r="F7436" s="79"/>
      <c r="G7436" s="79"/>
      <c r="H7436" s="79"/>
      <c r="I7436" s="80"/>
    </row>
    <row r="7437" spans="1:9">
      <c r="A7437" s="78"/>
      <c r="B7437" s="79"/>
      <c r="C7437" s="79"/>
      <c r="D7437" s="79"/>
      <c r="E7437" s="79"/>
      <c r="F7437" s="79"/>
      <c r="G7437" s="79"/>
      <c r="H7437" s="79"/>
      <c r="I7437" s="80"/>
    </row>
    <row r="7438" spans="1:9">
      <c r="A7438" s="78"/>
      <c r="B7438" s="79"/>
      <c r="C7438" s="79"/>
      <c r="D7438" s="79"/>
      <c r="E7438" s="79"/>
      <c r="F7438" s="79"/>
      <c r="G7438" s="79"/>
      <c r="H7438" s="79"/>
      <c r="I7438" s="80"/>
    </row>
    <row r="7439" spans="1:9">
      <c r="A7439" s="78"/>
      <c r="B7439" s="79"/>
      <c r="C7439" s="79"/>
      <c r="D7439" s="79"/>
      <c r="E7439" s="79"/>
      <c r="F7439" s="79"/>
      <c r="G7439" s="79"/>
      <c r="H7439" s="79"/>
      <c r="I7439" s="80"/>
    </row>
    <row r="7440" spans="1:9">
      <c r="A7440" s="78"/>
      <c r="B7440" s="79"/>
      <c r="C7440" s="79"/>
      <c r="D7440" s="79"/>
      <c r="E7440" s="79"/>
      <c r="F7440" s="79"/>
      <c r="G7440" s="79"/>
      <c r="H7440" s="79"/>
      <c r="I7440" s="80"/>
    </row>
    <row r="7441" spans="1:9">
      <c r="A7441" s="78"/>
      <c r="B7441" s="79"/>
      <c r="C7441" s="79"/>
      <c r="D7441" s="79"/>
      <c r="E7441" s="79"/>
      <c r="F7441" s="79"/>
      <c r="G7441" s="79"/>
      <c r="H7441" s="79"/>
      <c r="I7441" s="80"/>
    </row>
    <row r="7442" spans="1:9">
      <c r="A7442" s="78"/>
      <c r="B7442" s="79"/>
      <c r="C7442" s="79"/>
      <c r="D7442" s="79"/>
      <c r="E7442" s="79"/>
      <c r="F7442" s="79"/>
      <c r="G7442" s="79"/>
      <c r="H7442" s="79"/>
      <c r="I7442" s="80"/>
    </row>
    <row r="7443" spans="1:9">
      <c r="A7443" s="78"/>
      <c r="B7443" s="79"/>
      <c r="C7443" s="79"/>
      <c r="D7443" s="79"/>
      <c r="E7443" s="79"/>
      <c r="F7443" s="79"/>
      <c r="G7443" s="79"/>
      <c r="H7443" s="79"/>
      <c r="I7443" s="80"/>
    </row>
    <row r="7444" spans="1:9">
      <c r="A7444" s="78"/>
      <c r="B7444" s="79"/>
      <c r="C7444" s="79"/>
      <c r="D7444" s="79"/>
      <c r="E7444" s="79"/>
      <c r="F7444" s="79"/>
      <c r="G7444" s="79"/>
      <c r="H7444" s="79"/>
      <c r="I7444" s="80"/>
    </row>
    <row r="7445" spans="1:9">
      <c r="A7445" s="78"/>
      <c r="B7445" s="79"/>
      <c r="C7445" s="79"/>
      <c r="D7445" s="79"/>
      <c r="E7445" s="79"/>
      <c r="F7445" s="79"/>
      <c r="G7445" s="79"/>
      <c r="H7445" s="79"/>
      <c r="I7445" s="80"/>
    </row>
    <row r="7446" spans="1:9">
      <c r="A7446" s="78"/>
      <c r="B7446" s="79"/>
      <c r="C7446" s="79"/>
      <c r="D7446" s="79"/>
      <c r="E7446" s="79"/>
      <c r="F7446" s="79"/>
      <c r="G7446" s="79"/>
      <c r="H7446" s="79"/>
      <c r="I7446" s="80"/>
    </row>
    <row r="7447" spans="1:9">
      <c r="A7447" s="78"/>
      <c r="B7447" s="79"/>
      <c r="C7447" s="79"/>
      <c r="D7447" s="79"/>
      <c r="E7447" s="79"/>
      <c r="F7447" s="79"/>
      <c r="G7447" s="79"/>
      <c r="H7447" s="79"/>
      <c r="I7447" s="80"/>
    </row>
    <row r="7448" spans="1:9">
      <c r="A7448" s="78"/>
      <c r="B7448" s="79"/>
      <c r="C7448" s="79"/>
      <c r="D7448" s="79"/>
      <c r="E7448" s="79"/>
      <c r="F7448" s="79"/>
      <c r="G7448" s="79"/>
      <c r="H7448" s="79"/>
      <c r="I7448" s="80"/>
    </row>
    <row r="7449" spans="1:9">
      <c r="A7449" s="78"/>
      <c r="B7449" s="79"/>
      <c r="C7449" s="79"/>
      <c r="D7449" s="79"/>
      <c r="E7449" s="79"/>
      <c r="F7449" s="79"/>
      <c r="G7449" s="79"/>
      <c r="H7449" s="79"/>
      <c r="I7449" s="80"/>
    </row>
    <row r="7450" spans="1:9">
      <c r="A7450" s="78"/>
      <c r="B7450" s="79"/>
      <c r="C7450" s="79"/>
      <c r="D7450" s="79"/>
      <c r="E7450" s="79"/>
      <c r="F7450" s="79"/>
      <c r="G7450" s="79"/>
      <c r="H7450" s="79"/>
      <c r="I7450" s="80"/>
    </row>
    <row r="7451" spans="1:9">
      <c r="A7451" s="78"/>
      <c r="B7451" s="79"/>
      <c r="C7451" s="79"/>
      <c r="D7451" s="79"/>
      <c r="E7451" s="79"/>
      <c r="F7451" s="79"/>
      <c r="G7451" s="79"/>
      <c r="H7451" s="79"/>
      <c r="I7451" s="80"/>
    </row>
    <row r="7452" spans="1:9">
      <c r="A7452" s="78"/>
      <c r="B7452" s="79"/>
      <c r="C7452" s="79"/>
      <c r="D7452" s="79"/>
      <c r="E7452" s="79"/>
      <c r="F7452" s="79"/>
      <c r="G7452" s="79"/>
      <c r="H7452" s="79"/>
      <c r="I7452" s="80"/>
    </row>
    <row r="7453" spans="1:9">
      <c r="A7453" s="78"/>
      <c r="B7453" s="79"/>
      <c r="C7453" s="79"/>
      <c r="D7453" s="79"/>
      <c r="E7453" s="79"/>
      <c r="F7453" s="79"/>
      <c r="G7453" s="79"/>
      <c r="H7453" s="79"/>
      <c r="I7453" s="80"/>
    </row>
    <row r="7454" spans="1:9">
      <c r="A7454" s="78"/>
      <c r="B7454" s="79"/>
      <c r="C7454" s="79"/>
      <c r="D7454" s="79"/>
      <c r="E7454" s="79"/>
      <c r="F7454" s="79"/>
      <c r="G7454" s="79"/>
      <c r="H7454" s="79"/>
      <c r="I7454" s="80"/>
    </row>
    <row r="7455" spans="1:9">
      <c r="A7455" s="78"/>
      <c r="B7455" s="79"/>
      <c r="C7455" s="79"/>
      <c r="D7455" s="79"/>
      <c r="E7455" s="79"/>
      <c r="F7455" s="79"/>
      <c r="G7455" s="79"/>
      <c r="H7455" s="79"/>
      <c r="I7455" s="80"/>
    </row>
    <row r="7456" spans="1:9">
      <c r="A7456" s="78"/>
      <c r="B7456" s="79"/>
      <c r="C7456" s="79"/>
      <c r="D7456" s="79"/>
      <c r="E7456" s="79"/>
      <c r="F7456" s="79"/>
      <c r="G7456" s="79"/>
      <c r="H7456" s="79"/>
      <c r="I7456" s="80"/>
    </row>
    <row r="7457" spans="1:9">
      <c r="A7457" s="78"/>
      <c r="B7457" s="79"/>
      <c r="C7457" s="79"/>
      <c r="D7457" s="79"/>
      <c r="E7457" s="79"/>
      <c r="F7457" s="79"/>
      <c r="G7457" s="79"/>
      <c r="H7457" s="79"/>
      <c r="I7457" s="80"/>
    </row>
    <row r="7458" spans="1:9">
      <c r="A7458" s="78"/>
      <c r="B7458" s="79"/>
      <c r="C7458" s="79"/>
      <c r="D7458" s="79"/>
      <c r="E7458" s="79"/>
      <c r="F7458" s="79"/>
      <c r="G7458" s="79"/>
      <c r="H7458" s="79"/>
      <c r="I7458" s="80"/>
    </row>
    <row r="7459" spans="1:9">
      <c r="A7459" s="78"/>
      <c r="B7459" s="79"/>
      <c r="C7459" s="79"/>
      <c r="D7459" s="79"/>
      <c r="E7459" s="79"/>
      <c r="F7459" s="79"/>
      <c r="G7459" s="79"/>
      <c r="H7459" s="79"/>
      <c r="I7459" s="80"/>
    </row>
    <row r="7460" spans="1:9">
      <c r="A7460" s="78"/>
      <c r="B7460" s="79"/>
      <c r="C7460" s="79"/>
      <c r="D7460" s="79"/>
      <c r="E7460" s="79"/>
      <c r="F7460" s="79"/>
      <c r="G7460" s="79"/>
      <c r="H7460" s="79"/>
      <c r="I7460" s="80"/>
    </row>
    <row r="7461" spans="1:9">
      <c r="A7461" s="78"/>
      <c r="B7461" s="79"/>
      <c r="C7461" s="79"/>
      <c r="D7461" s="79"/>
      <c r="E7461" s="79"/>
      <c r="F7461" s="79"/>
      <c r="G7461" s="79"/>
      <c r="H7461" s="79"/>
      <c r="I7461" s="80"/>
    </row>
    <row r="7462" spans="1:9">
      <c r="A7462" s="78"/>
      <c r="B7462" s="79"/>
      <c r="C7462" s="79"/>
      <c r="D7462" s="79"/>
      <c r="E7462" s="79"/>
      <c r="F7462" s="79"/>
      <c r="G7462" s="79"/>
      <c r="H7462" s="79"/>
      <c r="I7462" s="80"/>
    </row>
    <row r="7463" spans="1:9">
      <c r="A7463" s="78"/>
      <c r="B7463" s="79"/>
      <c r="C7463" s="79"/>
      <c r="D7463" s="79"/>
      <c r="E7463" s="79"/>
      <c r="F7463" s="79"/>
      <c r="G7463" s="79"/>
      <c r="H7463" s="79"/>
      <c r="I7463" s="80"/>
    </row>
    <row r="7464" spans="1:9">
      <c r="A7464" s="78"/>
      <c r="B7464" s="79"/>
      <c r="C7464" s="79"/>
      <c r="D7464" s="79"/>
      <c r="E7464" s="79"/>
      <c r="F7464" s="79"/>
      <c r="G7464" s="79"/>
      <c r="H7464" s="79"/>
      <c r="I7464" s="80"/>
    </row>
    <row r="7465" spans="1:9">
      <c r="A7465" s="78"/>
      <c r="B7465" s="79"/>
      <c r="C7465" s="79"/>
      <c r="D7465" s="79"/>
      <c r="E7465" s="79"/>
      <c r="F7465" s="79"/>
      <c r="G7465" s="79"/>
      <c r="H7465" s="79"/>
      <c r="I7465" s="80"/>
    </row>
    <row r="7466" spans="1:9">
      <c r="A7466" s="78"/>
      <c r="B7466" s="79"/>
      <c r="C7466" s="79"/>
      <c r="D7466" s="79"/>
      <c r="E7466" s="79"/>
      <c r="F7466" s="79"/>
      <c r="G7466" s="79"/>
      <c r="H7466" s="79"/>
      <c r="I7466" s="80"/>
    </row>
    <row r="7467" spans="1:9">
      <c r="A7467" s="78"/>
      <c r="B7467" s="79"/>
      <c r="C7467" s="79"/>
      <c r="D7467" s="79"/>
      <c r="E7467" s="79"/>
      <c r="F7467" s="79"/>
      <c r="G7467" s="79"/>
      <c r="H7467" s="79"/>
      <c r="I7467" s="80"/>
    </row>
    <row r="7468" spans="1:9">
      <c r="A7468" s="78"/>
      <c r="B7468" s="79"/>
      <c r="C7468" s="79"/>
      <c r="D7468" s="79"/>
      <c r="E7468" s="79"/>
      <c r="F7468" s="79"/>
      <c r="G7468" s="79"/>
      <c r="H7468" s="79"/>
      <c r="I7468" s="80"/>
    </row>
    <row r="7469" spans="1:9">
      <c r="A7469" s="78"/>
      <c r="B7469" s="79"/>
      <c r="C7469" s="79"/>
      <c r="D7469" s="79"/>
      <c r="E7469" s="79"/>
      <c r="F7469" s="79"/>
      <c r="G7469" s="79"/>
      <c r="H7469" s="79"/>
      <c r="I7469" s="80"/>
    </row>
    <row r="7470" spans="1:9">
      <c r="A7470" s="78"/>
      <c r="B7470" s="79"/>
      <c r="C7470" s="79"/>
      <c r="D7470" s="79"/>
      <c r="E7470" s="79"/>
      <c r="F7470" s="79"/>
      <c r="G7470" s="79"/>
      <c r="H7470" s="79"/>
      <c r="I7470" s="80"/>
    </row>
    <row r="7471" spans="1:9">
      <c r="A7471" s="78"/>
      <c r="B7471" s="79"/>
      <c r="C7471" s="79"/>
      <c r="D7471" s="79"/>
      <c r="E7471" s="79"/>
      <c r="F7471" s="79"/>
      <c r="G7471" s="79"/>
      <c r="H7471" s="79"/>
      <c r="I7471" s="80"/>
    </row>
    <row r="7472" spans="1:9">
      <c r="A7472" s="78"/>
      <c r="B7472" s="79"/>
      <c r="C7472" s="79"/>
      <c r="D7472" s="79"/>
      <c r="E7472" s="79"/>
      <c r="F7472" s="79"/>
      <c r="G7472" s="79"/>
      <c r="H7472" s="79"/>
      <c r="I7472" s="80"/>
    </row>
    <row r="7473" spans="1:9">
      <c r="A7473" s="78"/>
      <c r="B7473" s="79"/>
      <c r="C7473" s="79"/>
      <c r="D7473" s="79"/>
      <c r="E7473" s="79"/>
      <c r="F7473" s="79"/>
      <c r="G7473" s="79"/>
      <c r="H7473" s="79"/>
      <c r="I7473" s="80"/>
    </row>
    <row r="7474" spans="1:9">
      <c r="A7474" s="78"/>
      <c r="B7474" s="79"/>
      <c r="C7474" s="79"/>
      <c r="D7474" s="79"/>
      <c r="E7474" s="79"/>
      <c r="F7474" s="79"/>
      <c r="G7474" s="79"/>
      <c r="H7474" s="79"/>
      <c r="I7474" s="80"/>
    </row>
    <row r="7475" spans="1:9">
      <c r="A7475" s="78"/>
      <c r="B7475" s="79"/>
      <c r="C7475" s="79"/>
      <c r="D7475" s="79"/>
      <c r="E7475" s="79"/>
      <c r="F7475" s="79"/>
      <c r="G7475" s="79"/>
      <c r="H7475" s="79"/>
      <c r="I7475" s="80"/>
    </row>
    <row r="7476" spans="1:9">
      <c r="A7476" s="78"/>
      <c r="B7476" s="79"/>
      <c r="C7476" s="79"/>
      <c r="D7476" s="79"/>
      <c r="E7476" s="79"/>
      <c r="F7476" s="79"/>
      <c r="G7476" s="79"/>
      <c r="H7476" s="79"/>
      <c r="I7476" s="80"/>
    </row>
    <row r="7477" spans="1:9">
      <c r="A7477" s="78"/>
      <c r="B7477" s="79"/>
      <c r="C7477" s="79"/>
      <c r="D7477" s="79"/>
      <c r="E7477" s="79"/>
      <c r="F7477" s="79"/>
      <c r="G7477" s="79"/>
      <c r="H7477" s="79"/>
      <c r="I7477" s="80"/>
    </row>
    <row r="7478" spans="1:9">
      <c r="A7478" s="78"/>
      <c r="B7478" s="79"/>
      <c r="C7478" s="79"/>
      <c r="D7478" s="79"/>
      <c r="E7478" s="79"/>
      <c r="F7478" s="79"/>
      <c r="G7478" s="79"/>
      <c r="H7478" s="79"/>
      <c r="I7478" s="80"/>
    </row>
    <row r="7479" spans="1:9">
      <c r="A7479" s="78"/>
      <c r="B7479" s="79"/>
      <c r="C7479" s="79"/>
      <c r="D7479" s="79"/>
      <c r="E7479" s="79"/>
      <c r="F7479" s="79"/>
      <c r="G7479" s="79"/>
      <c r="H7479" s="79"/>
      <c r="I7479" s="80"/>
    </row>
    <row r="7480" spans="1:9">
      <c r="A7480" s="78"/>
      <c r="B7480" s="79"/>
      <c r="C7480" s="79"/>
      <c r="D7480" s="79"/>
      <c r="E7480" s="79"/>
      <c r="F7480" s="79"/>
      <c r="G7480" s="79"/>
      <c r="H7480" s="79"/>
      <c r="I7480" s="80"/>
    </row>
    <row r="7481" spans="1:9">
      <c r="A7481" s="78"/>
      <c r="B7481" s="79"/>
      <c r="C7481" s="79"/>
      <c r="D7481" s="79"/>
      <c r="E7481" s="79"/>
      <c r="F7481" s="79"/>
      <c r="G7481" s="79"/>
      <c r="H7481" s="79"/>
      <c r="I7481" s="80"/>
    </row>
    <row r="7482" spans="1:9">
      <c r="A7482" s="78"/>
      <c r="B7482" s="79"/>
      <c r="C7482" s="79"/>
      <c r="D7482" s="79"/>
      <c r="E7482" s="79"/>
      <c r="F7482" s="79"/>
      <c r="G7482" s="79"/>
      <c r="H7482" s="79"/>
      <c r="I7482" s="80"/>
    </row>
    <row r="7483" spans="1:9">
      <c r="A7483" s="78"/>
      <c r="B7483" s="79"/>
      <c r="C7483" s="79"/>
      <c r="D7483" s="79"/>
      <c r="E7483" s="79"/>
      <c r="F7483" s="79"/>
      <c r="G7483" s="79"/>
      <c r="H7483" s="79"/>
      <c r="I7483" s="80"/>
    </row>
    <row r="7484" spans="1:9">
      <c r="A7484" s="78"/>
      <c r="B7484" s="79"/>
      <c r="C7484" s="79"/>
      <c r="D7484" s="79"/>
      <c r="E7484" s="79"/>
      <c r="F7484" s="79"/>
      <c r="G7484" s="79"/>
      <c r="H7484" s="79"/>
      <c r="I7484" s="80"/>
    </row>
    <row r="7485" spans="1:9">
      <c r="A7485" s="78"/>
      <c r="B7485" s="79"/>
      <c r="C7485" s="79"/>
      <c r="D7485" s="79"/>
      <c r="E7485" s="79"/>
      <c r="F7485" s="79"/>
      <c r="G7485" s="79"/>
      <c r="H7485" s="79"/>
      <c r="I7485" s="80"/>
    </row>
    <row r="7486" spans="1:9">
      <c r="A7486" s="78"/>
      <c r="B7486" s="79"/>
      <c r="C7486" s="79"/>
      <c r="D7486" s="79"/>
      <c r="E7486" s="79"/>
      <c r="F7486" s="79"/>
      <c r="G7486" s="79"/>
      <c r="H7486" s="79"/>
      <c r="I7486" s="80"/>
    </row>
    <row r="7487" spans="1:9">
      <c r="A7487" s="78"/>
      <c r="B7487" s="79"/>
      <c r="C7487" s="79"/>
      <c r="D7487" s="79"/>
      <c r="E7487" s="79"/>
      <c r="F7487" s="79"/>
      <c r="G7487" s="79"/>
      <c r="H7487" s="79"/>
      <c r="I7487" s="80"/>
    </row>
    <row r="7488" spans="1:9">
      <c r="A7488" s="78"/>
      <c r="B7488" s="79"/>
      <c r="C7488" s="79"/>
      <c r="D7488" s="79"/>
      <c r="E7488" s="79"/>
      <c r="F7488" s="79"/>
      <c r="G7488" s="79"/>
      <c r="H7488" s="79"/>
      <c r="I7488" s="80"/>
    </row>
    <row r="7489" spans="1:9">
      <c r="A7489" s="78"/>
      <c r="B7489" s="79"/>
      <c r="C7489" s="79"/>
      <c r="D7489" s="79"/>
      <c r="E7489" s="79"/>
      <c r="F7489" s="79"/>
      <c r="G7489" s="79"/>
      <c r="H7489" s="79"/>
      <c r="I7489" s="80"/>
    </row>
    <row r="7490" spans="1:9">
      <c r="A7490" s="78"/>
      <c r="B7490" s="79"/>
      <c r="C7490" s="79"/>
      <c r="D7490" s="79"/>
      <c r="E7490" s="79"/>
      <c r="F7490" s="79"/>
      <c r="G7490" s="79"/>
      <c r="H7490" s="79"/>
      <c r="I7490" s="80"/>
    </row>
    <row r="7491" spans="1:9">
      <c r="A7491" s="78"/>
      <c r="B7491" s="79"/>
      <c r="C7491" s="79"/>
      <c r="D7491" s="79"/>
      <c r="E7491" s="79"/>
      <c r="F7491" s="79"/>
      <c r="G7491" s="79"/>
      <c r="H7491" s="79"/>
      <c r="I7491" s="80"/>
    </row>
    <row r="7492" spans="1:9">
      <c r="A7492" s="78"/>
      <c r="B7492" s="79"/>
      <c r="C7492" s="79"/>
      <c r="D7492" s="79"/>
      <c r="E7492" s="79"/>
      <c r="F7492" s="79"/>
      <c r="G7492" s="79"/>
      <c r="H7492" s="79"/>
      <c r="I7492" s="80"/>
    </row>
    <row r="7493" spans="1:9">
      <c r="A7493" s="78"/>
      <c r="B7493" s="79"/>
      <c r="C7493" s="79"/>
      <c r="D7493" s="79"/>
      <c r="E7493" s="79"/>
      <c r="F7493" s="79"/>
      <c r="G7493" s="79"/>
      <c r="H7493" s="79"/>
      <c r="I7493" s="80"/>
    </row>
    <row r="7494" spans="1:9">
      <c r="A7494" s="78"/>
      <c r="B7494" s="79"/>
      <c r="C7494" s="79"/>
      <c r="D7494" s="79"/>
      <c r="E7494" s="79"/>
      <c r="F7494" s="79"/>
      <c r="G7494" s="79"/>
      <c r="H7494" s="79"/>
      <c r="I7494" s="80"/>
    </row>
    <row r="7495" spans="1:9">
      <c r="A7495" s="78"/>
      <c r="B7495" s="79"/>
      <c r="C7495" s="79"/>
      <c r="D7495" s="79"/>
      <c r="E7495" s="79"/>
      <c r="F7495" s="79"/>
      <c r="G7495" s="79"/>
      <c r="H7495" s="79"/>
      <c r="I7495" s="80"/>
    </row>
    <row r="7496" spans="1:9">
      <c r="A7496" s="78"/>
      <c r="B7496" s="79"/>
      <c r="C7496" s="79"/>
      <c r="D7496" s="79"/>
      <c r="E7496" s="79"/>
      <c r="F7496" s="79"/>
      <c r="G7496" s="79"/>
      <c r="H7496" s="79"/>
      <c r="I7496" s="80"/>
    </row>
    <row r="7497" spans="1:9">
      <c r="A7497" s="78"/>
      <c r="B7497" s="79"/>
      <c r="C7497" s="79"/>
      <c r="D7497" s="79"/>
      <c r="E7497" s="79"/>
      <c r="F7497" s="79"/>
      <c r="G7497" s="79"/>
      <c r="H7497" s="79"/>
      <c r="I7497" s="80"/>
    </row>
    <row r="7498" spans="1:9">
      <c r="A7498" s="78"/>
      <c r="B7498" s="79"/>
      <c r="C7498" s="79"/>
      <c r="D7498" s="79"/>
      <c r="E7498" s="79"/>
      <c r="F7498" s="79"/>
      <c r="G7498" s="79"/>
      <c r="H7498" s="79"/>
      <c r="I7498" s="80"/>
    </row>
    <row r="7499" spans="1:9">
      <c r="A7499" s="78"/>
      <c r="B7499" s="79"/>
      <c r="C7499" s="79"/>
      <c r="D7499" s="79"/>
      <c r="E7499" s="79"/>
      <c r="F7499" s="79"/>
      <c r="G7499" s="79"/>
      <c r="H7499" s="79"/>
      <c r="I7499" s="80"/>
    </row>
    <row r="7500" spans="1:9">
      <c r="A7500" s="78"/>
      <c r="B7500" s="79"/>
      <c r="C7500" s="79"/>
      <c r="D7500" s="79"/>
      <c r="E7500" s="79"/>
      <c r="F7500" s="79"/>
      <c r="G7500" s="79"/>
      <c r="H7500" s="79"/>
      <c r="I7500" s="80"/>
    </row>
    <row r="7501" spans="1:9">
      <c r="A7501" s="78"/>
      <c r="B7501" s="79"/>
      <c r="C7501" s="79"/>
      <c r="D7501" s="79"/>
      <c r="E7501" s="79"/>
      <c r="F7501" s="79"/>
      <c r="G7501" s="79"/>
      <c r="H7501" s="79"/>
      <c r="I7501" s="80"/>
    </row>
    <row r="7502" spans="1:9">
      <c r="A7502" s="78"/>
      <c r="B7502" s="79"/>
      <c r="C7502" s="79"/>
      <c r="D7502" s="79"/>
      <c r="E7502" s="79"/>
      <c r="F7502" s="79"/>
      <c r="G7502" s="79"/>
      <c r="H7502" s="79"/>
      <c r="I7502" s="80"/>
    </row>
    <row r="7503" spans="1:9">
      <c r="A7503" s="78"/>
      <c r="B7503" s="79"/>
      <c r="C7503" s="79"/>
      <c r="D7503" s="79"/>
      <c r="E7503" s="79"/>
      <c r="F7503" s="79"/>
      <c r="G7503" s="79"/>
      <c r="H7503" s="79"/>
      <c r="I7503" s="80"/>
    </row>
    <row r="7504" spans="1:9">
      <c r="A7504" s="78"/>
      <c r="B7504" s="79"/>
      <c r="C7504" s="79"/>
      <c r="D7504" s="79"/>
      <c r="E7504" s="79"/>
      <c r="F7504" s="79"/>
      <c r="G7504" s="79"/>
      <c r="H7504" s="79"/>
      <c r="I7504" s="80"/>
    </row>
    <row r="7505" spans="1:9">
      <c r="A7505" s="78"/>
      <c r="B7505" s="79"/>
      <c r="C7505" s="79"/>
      <c r="D7505" s="79"/>
      <c r="E7505" s="79"/>
      <c r="F7505" s="79"/>
      <c r="G7505" s="79"/>
      <c r="H7505" s="79"/>
      <c r="I7505" s="80"/>
    </row>
    <row r="7506" spans="1:9">
      <c r="A7506" s="78"/>
      <c r="B7506" s="79"/>
      <c r="C7506" s="79"/>
      <c r="D7506" s="79"/>
      <c r="E7506" s="79"/>
      <c r="F7506" s="79"/>
      <c r="G7506" s="79"/>
      <c r="H7506" s="79"/>
      <c r="I7506" s="80"/>
    </row>
    <row r="7507" spans="1:9">
      <c r="A7507" s="78"/>
      <c r="B7507" s="79"/>
      <c r="C7507" s="79"/>
      <c r="D7507" s="79"/>
      <c r="E7507" s="79"/>
      <c r="F7507" s="79"/>
      <c r="G7507" s="79"/>
      <c r="H7507" s="79"/>
      <c r="I7507" s="80"/>
    </row>
    <row r="7508" spans="1:9">
      <c r="A7508" s="78"/>
      <c r="B7508" s="79"/>
      <c r="C7508" s="79"/>
      <c r="D7508" s="79"/>
      <c r="E7508" s="79"/>
      <c r="F7508" s="79"/>
      <c r="G7508" s="79"/>
      <c r="H7508" s="79"/>
      <c r="I7508" s="80"/>
    </row>
    <row r="7509" spans="1:9">
      <c r="A7509" s="78"/>
      <c r="B7509" s="79"/>
      <c r="C7509" s="79"/>
      <c r="D7509" s="79"/>
      <c r="E7509" s="79"/>
      <c r="F7509" s="79"/>
      <c r="G7509" s="79"/>
      <c r="H7509" s="79"/>
      <c r="I7509" s="80"/>
    </row>
    <row r="7510" spans="1:9">
      <c r="A7510" s="78"/>
      <c r="B7510" s="79"/>
      <c r="C7510" s="79"/>
      <c r="D7510" s="79"/>
      <c r="E7510" s="79"/>
      <c r="F7510" s="79"/>
      <c r="G7510" s="79"/>
      <c r="H7510" s="79"/>
      <c r="I7510" s="80"/>
    </row>
    <row r="7511" spans="1:9">
      <c r="A7511" s="78"/>
      <c r="B7511" s="79"/>
      <c r="C7511" s="79"/>
      <c r="D7511" s="79"/>
      <c r="E7511" s="79"/>
      <c r="F7511" s="79"/>
      <c r="G7511" s="79"/>
      <c r="H7511" s="79"/>
      <c r="I7511" s="80"/>
    </row>
    <row r="7512" spans="1:9">
      <c r="A7512" s="78"/>
      <c r="B7512" s="79"/>
      <c r="C7512" s="79"/>
      <c r="D7512" s="79"/>
      <c r="E7512" s="79"/>
      <c r="F7512" s="79"/>
      <c r="G7512" s="79"/>
      <c r="H7512" s="79"/>
      <c r="I7512" s="80"/>
    </row>
    <row r="7513" spans="1:9">
      <c r="A7513" s="78"/>
      <c r="B7513" s="79"/>
      <c r="C7513" s="79"/>
      <c r="D7513" s="79"/>
      <c r="E7513" s="79"/>
      <c r="F7513" s="79"/>
      <c r="G7513" s="79"/>
      <c r="H7513" s="79"/>
      <c r="I7513" s="80"/>
    </row>
    <row r="7514" spans="1:9">
      <c r="A7514" s="78"/>
      <c r="B7514" s="79"/>
      <c r="C7514" s="79"/>
      <c r="D7514" s="79"/>
      <c r="E7514" s="79"/>
      <c r="F7514" s="79"/>
      <c r="G7514" s="79"/>
      <c r="H7514" s="79"/>
      <c r="I7514" s="80"/>
    </row>
    <row r="7515" spans="1:9">
      <c r="A7515" s="78"/>
      <c r="B7515" s="79"/>
      <c r="C7515" s="79"/>
      <c r="D7515" s="79"/>
      <c r="E7515" s="79"/>
      <c r="F7515" s="79"/>
      <c r="G7515" s="79"/>
      <c r="H7515" s="79"/>
      <c r="I7515" s="80"/>
    </row>
    <row r="7516" spans="1:9">
      <c r="A7516" s="78"/>
      <c r="B7516" s="79"/>
      <c r="C7516" s="79"/>
      <c r="D7516" s="79"/>
      <c r="E7516" s="79"/>
      <c r="F7516" s="79"/>
      <c r="G7516" s="79"/>
      <c r="H7516" s="79"/>
      <c r="I7516" s="80"/>
    </row>
    <row r="7517" spans="1:9">
      <c r="A7517" s="78"/>
      <c r="B7517" s="79"/>
      <c r="C7517" s="79"/>
      <c r="D7517" s="79"/>
      <c r="E7517" s="79"/>
      <c r="F7517" s="79"/>
      <c r="G7517" s="79"/>
      <c r="H7517" s="79"/>
      <c r="I7517" s="80"/>
    </row>
    <row r="7518" spans="1:9">
      <c r="A7518" s="78"/>
      <c r="B7518" s="79"/>
      <c r="C7518" s="79"/>
      <c r="D7518" s="79"/>
      <c r="E7518" s="79"/>
      <c r="F7518" s="79"/>
      <c r="G7518" s="79"/>
      <c r="H7518" s="79"/>
      <c r="I7518" s="80"/>
    </row>
    <row r="7519" spans="1:9">
      <c r="A7519" s="78"/>
      <c r="B7519" s="79"/>
      <c r="C7519" s="79"/>
      <c r="D7519" s="79"/>
      <c r="E7519" s="79"/>
      <c r="F7519" s="79"/>
      <c r="G7519" s="79"/>
      <c r="H7519" s="79"/>
      <c r="I7519" s="80"/>
    </row>
    <row r="7520" spans="1:9">
      <c r="A7520" s="78"/>
      <c r="B7520" s="79"/>
      <c r="C7520" s="79"/>
      <c r="D7520" s="79"/>
      <c r="E7520" s="79"/>
      <c r="F7520" s="79"/>
      <c r="G7520" s="79"/>
      <c r="H7520" s="79"/>
      <c r="I7520" s="80"/>
    </row>
    <row r="7521" spans="1:9">
      <c r="A7521" s="78"/>
      <c r="B7521" s="79"/>
      <c r="C7521" s="79"/>
      <c r="D7521" s="79"/>
      <c r="E7521" s="79"/>
      <c r="F7521" s="79"/>
      <c r="G7521" s="79"/>
      <c r="H7521" s="79"/>
      <c r="I7521" s="80"/>
    </row>
    <row r="7522" spans="1:9">
      <c r="A7522" s="78"/>
      <c r="B7522" s="79"/>
      <c r="C7522" s="79"/>
      <c r="D7522" s="79"/>
      <c r="E7522" s="79"/>
      <c r="F7522" s="79"/>
      <c r="G7522" s="79"/>
      <c r="H7522" s="79"/>
      <c r="I7522" s="80"/>
    </row>
    <row r="7523" spans="1:9">
      <c r="A7523" s="78"/>
      <c r="B7523" s="79"/>
      <c r="C7523" s="79"/>
      <c r="D7523" s="79"/>
      <c r="E7523" s="79"/>
      <c r="F7523" s="79"/>
      <c r="G7523" s="79"/>
      <c r="H7523" s="79"/>
      <c r="I7523" s="80"/>
    </row>
    <row r="7524" spans="1:9">
      <c r="A7524" s="78"/>
      <c r="B7524" s="79"/>
      <c r="C7524" s="79"/>
      <c r="D7524" s="79"/>
      <c r="E7524" s="79"/>
      <c r="F7524" s="79"/>
      <c r="G7524" s="79"/>
      <c r="H7524" s="79"/>
      <c r="I7524" s="80"/>
    </row>
    <row r="7525" spans="1:9">
      <c r="A7525" s="78"/>
      <c r="B7525" s="79"/>
      <c r="C7525" s="79"/>
      <c r="D7525" s="79"/>
      <c r="E7525" s="79"/>
      <c r="F7525" s="79"/>
      <c r="G7525" s="79"/>
      <c r="H7525" s="79"/>
      <c r="I7525" s="80"/>
    </row>
    <row r="7526" spans="1:9">
      <c r="A7526" s="78"/>
      <c r="B7526" s="79"/>
      <c r="C7526" s="79"/>
      <c r="D7526" s="79"/>
      <c r="E7526" s="79"/>
      <c r="F7526" s="79"/>
      <c r="G7526" s="79"/>
      <c r="H7526" s="79"/>
      <c r="I7526" s="80"/>
    </row>
    <row r="7527" spans="1:9">
      <c r="A7527" s="78"/>
      <c r="B7527" s="79"/>
      <c r="C7527" s="79"/>
      <c r="D7527" s="79"/>
      <c r="E7527" s="79"/>
      <c r="F7527" s="79"/>
      <c r="G7527" s="79"/>
      <c r="H7527" s="79"/>
      <c r="I7527" s="80"/>
    </row>
    <row r="7528" spans="1:9">
      <c r="A7528" s="78"/>
      <c r="B7528" s="79"/>
      <c r="C7528" s="79"/>
      <c r="D7528" s="79"/>
      <c r="E7528" s="79"/>
      <c r="F7528" s="79"/>
      <c r="G7528" s="79"/>
      <c r="H7528" s="79"/>
      <c r="I7528" s="80"/>
    </row>
    <row r="7529" spans="1:9">
      <c r="A7529" s="78"/>
      <c r="B7529" s="79"/>
      <c r="C7529" s="79"/>
      <c r="D7529" s="79"/>
      <c r="E7529" s="79"/>
      <c r="F7529" s="79"/>
      <c r="G7529" s="79"/>
      <c r="H7529" s="79"/>
      <c r="I7529" s="80"/>
    </row>
    <row r="7530" spans="1:9">
      <c r="A7530" s="78"/>
      <c r="B7530" s="79"/>
      <c r="C7530" s="79"/>
      <c r="D7530" s="79"/>
      <c r="E7530" s="79"/>
      <c r="F7530" s="79"/>
      <c r="G7530" s="79"/>
      <c r="H7530" s="79"/>
      <c r="I7530" s="80"/>
    </row>
    <row r="7531" spans="1:9">
      <c r="A7531" s="78"/>
      <c r="B7531" s="79"/>
      <c r="C7531" s="79"/>
      <c r="D7531" s="79"/>
      <c r="E7531" s="79"/>
      <c r="F7531" s="79"/>
      <c r="G7531" s="79"/>
      <c r="H7531" s="79"/>
      <c r="I7531" s="80"/>
    </row>
    <row r="7532" spans="1:9">
      <c r="A7532" s="78"/>
      <c r="B7532" s="79"/>
      <c r="C7532" s="79"/>
      <c r="D7532" s="79"/>
      <c r="E7532" s="79"/>
      <c r="F7532" s="79"/>
      <c r="G7532" s="79"/>
      <c r="H7532" s="79"/>
      <c r="I7532" s="80"/>
    </row>
    <row r="7533" spans="1:9">
      <c r="A7533" s="78"/>
      <c r="B7533" s="79"/>
      <c r="C7533" s="79"/>
      <c r="D7533" s="79"/>
      <c r="E7533" s="79"/>
      <c r="F7533" s="79"/>
      <c r="G7533" s="79"/>
      <c r="H7533" s="79"/>
      <c r="I7533" s="80"/>
    </row>
    <row r="7534" spans="1:9">
      <c r="A7534" s="78"/>
      <c r="B7534" s="79"/>
      <c r="C7534" s="79"/>
      <c r="D7534" s="79"/>
      <c r="E7534" s="79"/>
      <c r="F7534" s="79"/>
      <c r="G7534" s="79"/>
      <c r="H7534" s="79"/>
      <c r="I7534" s="80"/>
    </row>
    <row r="7535" spans="1:9">
      <c r="A7535" s="78"/>
      <c r="B7535" s="79"/>
      <c r="C7535" s="79"/>
      <c r="D7535" s="79"/>
      <c r="E7535" s="79"/>
      <c r="F7535" s="79"/>
      <c r="G7535" s="79"/>
      <c r="H7535" s="79"/>
      <c r="I7535" s="80"/>
    </row>
    <row r="7536" spans="1:9">
      <c r="A7536" s="78"/>
      <c r="B7536" s="79"/>
      <c r="C7536" s="79"/>
      <c r="D7536" s="79"/>
      <c r="E7536" s="79"/>
      <c r="F7536" s="79"/>
      <c r="G7536" s="79"/>
      <c r="H7536" s="79"/>
      <c r="I7536" s="80"/>
    </row>
    <row r="7537" spans="1:9">
      <c r="A7537" s="78"/>
      <c r="B7537" s="79"/>
      <c r="C7537" s="79"/>
      <c r="D7537" s="79"/>
      <c r="E7537" s="79"/>
      <c r="F7537" s="79"/>
      <c r="G7537" s="79"/>
      <c r="H7537" s="79"/>
      <c r="I7537" s="80"/>
    </row>
    <row r="7538" spans="1:9">
      <c r="A7538" s="78"/>
      <c r="B7538" s="79"/>
      <c r="C7538" s="79"/>
      <c r="D7538" s="79"/>
      <c r="E7538" s="79"/>
      <c r="F7538" s="79"/>
      <c r="G7538" s="79"/>
      <c r="H7538" s="79"/>
      <c r="I7538" s="80"/>
    </row>
    <row r="7539" spans="1:9">
      <c r="A7539" s="78"/>
      <c r="B7539" s="79"/>
      <c r="C7539" s="79"/>
      <c r="D7539" s="79"/>
      <c r="E7539" s="79"/>
      <c r="F7539" s="79"/>
      <c r="G7539" s="79"/>
      <c r="H7539" s="79"/>
      <c r="I7539" s="80"/>
    </row>
    <row r="7540" spans="1:9">
      <c r="A7540" s="78"/>
      <c r="B7540" s="79"/>
      <c r="C7540" s="79"/>
      <c r="D7540" s="79"/>
      <c r="E7540" s="79"/>
      <c r="F7540" s="79"/>
      <c r="G7540" s="79"/>
      <c r="H7540" s="79"/>
      <c r="I7540" s="80"/>
    </row>
    <row r="7541" spans="1:9">
      <c r="A7541" s="78"/>
      <c r="B7541" s="79"/>
      <c r="C7541" s="79"/>
      <c r="D7541" s="79"/>
      <c r="E7541" s="79"/>
      <c r="F7541" s="79"/>
      <c r="G7541" s="79"/>
      <c r="H7541" s="79"/>
      <c r="I7541" s="80"/>
    </row>
    <row r="7542" spans="1:9">
      <c r="A7542" s="78"/>
      <c r="B7542" s="79"/>
      <c r="C7542" s="79"/>
      <c r="D7542" s="79"/>
      <c r="E7542" s="79"/>
      <c r="F7542" s="79"/>
      <c r="G7542" s="79"/>
      <c r="H7542" s="79"/>
      <c r="I7542" s="80"/>
    </row>
    <row r="7543" spans="1:9">
      <c r="A7543" s="78"/>
      <c r="B7543" s="79"/>
      <c r="C7543" s="79"/>
      <c r="D7543" s="79"/>
      <c r="E7543" s="79"/>
      <c r="F7543" s="79"/>
      <c r="G7543" s="79"/>
      <c r="H7543" s="79"/>
      <c r="I7543" s="80"/>
    </row>
    <row r="7544" spans="1:9">
      <c r="A7544" s="78"/>
      <c r="B7544" s="79"/>
      <c r="C7544" s="79"/>
      <c r="D7544" s="79"/>
      <c r="E7544" s="79"/>
      <c r="F7544" s="79"/>
      <c r="G7544" s="79"/>
      <c r="H7544" s="79"/>
      <c r="I7544" s="80"/>
    </row>
    <row r="7545" spans="1:9">
      <c r="A7545" s="78"/>
      <c r="B7545" s="79"/>
      <c r="C7545" s="79"/>
      <c r="D7545" s="79"/>
      <c r="E7545" s="79"/>
      <c r="F7545" s="79"/>
      <c r="G7545" s="79"/>
      <c r="H7545" s="79"/>
      <c r="I7545" s="80"/>
    </row>
    <row r="7546" spans="1:9">
      <c r="A7546" s="78"/>
      <c r="B7546" s="79"/>
      <c r="C7546" s="79"/>
      <c r="D7546" s="79"/>
      <c r="E7546" s="79"/>
      <c r="F7546" s="79"/>
      <c r="G7546" s="79"/>
      <c r="H7546" s="79"/>
      <c r="I7546" s="80"/>
    </row>
    <row r="7547" spans="1:9">
      <c r="A7547" s="78"/>
      <c r="B7547" s="79"/>
      <c r="C7547" s="79"/>
      <c r="D7547" s="79"/>
      <c r="E7547" s="79"/>
      <c r="F7547" s="79"/>
      <c r="G7547" s="79"/>
      <c r="H7547" s="79"/>
      <c r="I7547" s="80"/>
    </row>
    <row r="7548" spans="1:9">
      <c r="A7548" s="78"/>
      <c r="B7548" s="79"/>
      <c r="C7548" s="79"/>
      <c r="D7548" s="79"/>
      <c r="E7548" s="79"/>
      <c r="F7548" s="79"/>
      <c r="G7548" s="79"/>
      <c r="H7548" s="79"/>
      <c r="I7548" s="80"/>
    </row>
    <row r="7549" spans="1:9">
      <c r="A7549" s="78"/>
      <c r="B7549" s="79"/>
      <c r="C7549" s="79"/>
      <c r="D7549" s="79"/>
      <c r="E7549" s="79"/>
      <c r="F7549" s="79"/>
      <c r="G7549" s="79"/>
      <c r="H7549" s="79"/>
      <c r="I7549" s="80"/>
    </row>
    <row r="7550" spans="1:9">
      <c r="A7550" s="78"/>
      <c r="B7550" s="79"/>
      <c r="C7550" s="79"/>
      <c r="D7550" s="79"/>
      <c r="E7550" s="79"/>
      <c r="F7550" s="79"/>
      <c r="G7550" s="79"/>
      <c r="H7550" s="79"/>
      <c r="I7550" s="80"/>
    </row>
    <row r="7551" spans="1:9">
      <c r="A7551" s="78"/>
      <c r="B7551" s="79"/>
      <c r="C7551" s="79"/>
      <c r="D7551" s="79"/>
      <c r="E7551" s="79"/>
      <c r="F7551" s="79"/>
      <c r="G7551" s="79"/>
      <c r="H7551" s="79"/>
      <c r="I7551" s="80"/>
    </row>
    <row r="7552" spans="1:9">
      <c r="A7552" s="78"/>
      <c r="B7552" s="79"/>
      <c r="C7552" s="79"/>
      <c r="D7552" s="79"/>
      <c r="E7552" s="79"/>
      <c r="F7552" s="79"/>
      <c r="G7552" s="79"/>
      <c r="H7552" s="79"/>
      <c r="I7552" s="80"/>
    </row>
    <row r="7553" spans="1:9">
      <c r="A7553" s="78"/>
      <c r="B7553" s="79"/>
      <c r="C7553" s="79"/>
      <c r="D7553" s="79"/>
      <c r="E7553" s="79"/>
      <c r="F7553" s="79"/>
      <c r="G7553" s="79"/>
      <c r="H7553" s="79"/>
      <c r="I7553" s="80"/>
    </row>
    <row r="7554" spans="1:9">
      <c r="A7554" s="78"/>
      <c r="B7554" s="79"/>
      <c r="C7554" s="79"/>
      <c r="D7554" s="79"/>
      <c r="E7554" s="79"/>
      <c r="F7554" s="79"/>
      <c r="G7554" s="79"/>
      <c r="H7554" s="79"/>
      <c r="I7554" s="80"/>
    </row>
    <row r="7555" spans="1:9">
      <c r="A7555" s="78"/>
      <c r="B7555" s="79"/>
      <c r="C7555" s="79"/>
      <c r="D7555" s="79"/>
      <c r="E7555" s="79"/>
      <c r="F7555" s="79"/>
      <c r="G7555" s="79"/>
      <c r="H7555" s="79"/>
      <c r="I7555" s="80"/>
    </row>
    <row r="7556" spans="1:9">
      <c r="A7556" s="78"/>
      <c r="B7556" s="79"/>
      <c r="C7556" s="79"/>
      <c r="D7556" s="79"/>
      <c r="E7556" s="79"/>
      <c r="F7556" s="79"/>
      <c r="G7556" s="79"/>
      <c r="H7556" s="79"/>
      <c r="I7556" s="80"/>
    </row>
    <row r="7557" spans="1:9">
      <c r="A7557" s="78"/>
      <c r="B7557" s="79"/>
      <c r="C7557" s="79"/>
      <c r="D7557" s="79"/>
      <c r="E7557" s="79"/>
      <c r="F7557" s="79"/>
      <c r="G7557" s="79"/>
      <c r="H7557" s="79"/>
      <c r="I7557" s="80"/>
    </row>
    <row r="7558" spans="1:9">
      <c r="A7558" s="78"/>
      <c r="B7558" s="79"/>
      <c r="C7558" s="79"/>
      <c r="D7558" s="79"/>
      <c r="E7558" s="79"/>
      <c r="F7558" s="79"/>
      <c r="G7558" s="79"/>
      <c r="H7558" s="79"/>
      <c r="I7558" s="80"/>
    </row>
    <row r="7559" spans="1:9">
      <c r="A7559" s="78"/>
      <c r="B7559" s="79"/>
      <c r="C7559" s="79"/>
      <c r="D7559" s="79"/>
      <c r="E7559" s="79"/>
      <c r="F7559" s="79"/>
      <c r="G7559" s="79"/>
      <c r="H7559" s="79"/>
      <c r="I7559" s="80"/>
    </row>
    <row r="7560" spans="1:9">
      <c r="A7560" s="78"/>
      <c r="B7560" s="79"/>
      <c r="C7560" s="79"/>
      <c r="D7560" s="79"/>
      <c r="E7560" s="79"/>
      <c r="F7560" s="79"/>
      <c r="G7560" s="79"/>
      <c r="H7560" s="79"/>
      <c r="I7560" s="80"/>
    </row>
    <row r="7561" spans="1:9">
      <c r="A7561" s="78"/>
      <c r="B7561" s="79"/>
      <c r="C7561" s="79"/>
      <c r="D7561" s="79"/>
      <c r="E7561" s="79"/>
      <c r="F7561" s="79"/>
      <c r="G7561" s="79"/>
      <c r="H7561" s="79"/>
      <c r="I7561" s="80"/>
    </row>
    <row r="7562" spans="1:9">
      <c r="A7562" s="78"/>
      <c r="B7562" s="79"/>
      <c r="C7562" s="79"/>
      <c r="D7562" s="79"/>
      <c r="E7562" s="79"/>
      <c r="F7562" s="79"/>
      <c r="G7562" s="79"/>
      <c r="H7562" s="79"/>
      <c r="I7562" s="80"/>
    </row>
    <row r="7563" spans="1:9">
      <c r="A7563" s="78"/>
      <c r="B7563" s="79"/>
      <c r="C7563" s="79"/>
      <c r="D7563" s="79"/>
      <c r="E7563" s="79"/>
      <c r="F7563" s="79"/>
      <c r="G7563" s="79"/>
      <c r="H7563" s="79"/>
      <c r="I7563" s="80"/>
    </row>
    <row r="7564" spans="1:9">
      <c r="A7564" s="78"/>
      <c r="B7564" s="79"/>
      <c r="C7564" s="79"/>
      <c r="D7564" s="79"/>
      <c r="E7564" s="79"/>
      <c r="F7564" s="79"/>
      <c r="G7564" s="79"/>
      <c r="H7564" s="79"/>
      <c r="I7564" s="80"/>
    </row>
    <row r="7565" spans="1:9">
      <c r="A7565" s="78"/>
      <c r="B7565" s="79"/>
      <c r="C7565" s="79"/>
      <c r="D7565" s="79"/>
      <c r="E7565" s="79"/>
      <c r="F7565" s="79"/>
      <c r="G7565" s="79"/>
      <c r="H7565" s="79"/>
      <c r="I7565" s="80"/>
    </row>
    <row r="7566" spans="1:9">
      <c r="A7566" s="78"/>
      <c r="B7566" s="79"/>
      <c r="C7566" s="79"/>
      <c r="D7566" s="79"/>
      <c r="E7566" s="79"/>
      <c r="F7566" s="79"/>
      <c r="G7566" s="79"/>
      <c r="H7566" s="79"/>
      <c r="I7566" s="80"/>
    </row>
    <row r="7567" spans="1:9">
      <c r="A7567" s="78"/>
      <c r="B7567" s="79"/>
      <c r="C7567" s="79"/>
      <c r="D7567" s="79"/>
      <c r="E7567" s="79"/>
      <c r="F7567" s="79"/>
      <c r="G7567" s="79"/>
      <c r="H7567" s="79"/>
      <c r="I7567" s="80"/>
    </row>
    <row r="7568" spans="1:9">
      <c r="A7568" s="78"/>
      <c r="B7568" s="79"/>
      <c r="C7568" s="79"/>
      <c r="D7568" s="79"/>
      <c r="E7568" s="79"/>
      <c r="F7568" s="79"/>
      <c r="G7568" s="79"/>
      <c r="H7568" s="79"/>
      <c r="I7568" s="80"/>
    </row>
    <row r="7569" spans="1:9">
      <c r="A7569" s="78"/>
      <c r="B7569" s="79"/>
      <c r="C7569" s="79"/>
      <c r="D7569" s="79"/>
      <c r="E7569" s="79"/>
      <c r="F7569" s="79"/>
      <c r="G7569" s="79"/>
      <c r="H7569" s="79"/>
      <c r="I7569" s="80"/>
    </row>
    <row r="7570" spans="1:9">
      <c r="A7570" s="78"/>
      <c r="B7570" s="79"/>
      <c r="C7570" s="79"/>
      <c r="D7570" s="79"/>
      <c r="E7570" s="79"/>
      <c r="F7570" s="79"/>
      <c r="G7570" s="79"/>
      <c r="H7570" s="79"/>
      <c r="I7570" s="80"/>
    </row>
    <row r="7571" spans="1:9">
      <c r="A7571" s="78"/>
      <c r="B7571" s="79"/>
      <c r="C7571" s="79"/>
      <c r="D7571" s="79"/>
      <c r="E7571" s="79"/>
      <c r="F7571" s="79"/>
      <c r="G7571" s="79"/>
      <c r="H7571" s="79"/>
      <c r="I7571" s="80"/>
    </row>
    <row r="7572" spans="1:9">
      <c r="A7572" s="78"/>
      <c r="B7572" s="79"/>
      <c r="C7572" s="79"/>
      <c r="D7572" s="79"/>
      <c r="E7572" s="79"/>
      <c r="F7572" s="79"/>
      <c r="G7572" s="79"/>
      <c r="H7572" s="79"/>
      <c r="I7572" s="80"/>
    </row>
    <row r="7573" spans="1:9">
      <c r="A7573" s="78"/>
      <c r="B7573" s="79"/>
      <c r="C7573" s="79"/>
      <c r="D7573" s="79"/>
      <c r="E7573" s="79"/>
      <c r="F7573" s="79"/>
      <c r="G7573" s="79"/>
      <c r="H7573" s="79"/>
      <c r="I7573" s="80"/>
    </row>
    <row r="7574" spans="1:9">
      <c r="A7574" s="78"/>
      <c r="B7574" s="79"/>
      <c r="C7574" s="79"/>
      <c r="D7574" s="79"/>
      <c r="E7574" s="79"/>
      <c r="F7574" s="79"/>
      <c r="G7574" s="79"/>
      <c r="H7574" s="79"/>
      <c r="I7574" s="80"/>
    </row>
    <row r="7575" spans="1:9">
      <c r="A7575" s="78"/>
      <c r="B7575" s="79"/>
      <c r="C7575" s="79"/>
      <c r="D7575" s="79"/>
      <c r="E7575" s="79"/>
      <c r="F7575" s="79"/>
      <c r="G7575" s="79"/>
      <c r="H7575" s="79"/>
      <c r="I7575" s="80"/>
    </row>
    <row r="7576" spans="1:9">
      <c r="A7576" s="78"/>
      <c r="B7576" s="79"/>
      <c r="C7576" s="79"/>
      <c r="D7576" s="79"/>
      <c r="E7576" s="79"/>
      <c r="F7576" s="79"/>
      <c r="G7576" s="79"/>
      <c r="H7576" s="79"/>
      <c r="I7576" s="80"/>
    </row>
    <row r="7577" spans="1:9">
      <c r="A7577" s="78"/>
      <c r="B7577" s="79"/>
      <c r="C7577" s="79"/>
      <c r="D7577" s="79"/>
      <c r="E7577" s="79"/>
      <c r="F7577" s="79"/>
      <c r="G7577" s="79"/>
      <c r="H7577" s="79"/>
      <c r="I7577" s="80"/>
    </row>
    <row r="7578" spans="1:9">
      <c r="A7578" s="78"/>
      <c r="B7578" s="79"/>
      <c r="C7578" s="79"/>
      <c r="D7578" s="79"/>
      <c r="E7578" s="79"/>
      <c r="F7578" s="79"/>
      <c r="G7578" s="79"/>
      <c r="H7578" s="79"/>
      <c r="I7578" s="80"/>
    </row>
    <row r="7579" spans="1:9">
      <c r="A7579" s="78"/>
      <c r="B7579" s="79"/>
      <c r="C7579" s="79"/>
      <c r="D7579" s="79"/>
      <c r="E7579" s="79"/>
      <c r="F7579" s="79"/>
      <c r="G7579" s="79"/>
      <c r="H7579" s="79"/>
      <c r="I7579" s="80"/>
    </row>
    <row r="7580" spans="1:9">
      <c r="A7580" s="78"/>
      <c r="B7580" s="79"/>
      <c r="C7580" s="79"/>
      <c r="D7580" s="79"/>
      <c r="E7580" s="79"/>
      <c r="F7580" s="79"/>
      <c r="G7580" s="79"/>
      <c r="H7580" s="79"/>
      <c r="I7580" s="80"/>
    </row>
    <row r="7581" spans="1:9">
      <c r="A7581" s="78"/>
      <c r="B7581" s="79"/>
      <c r="C7581" s="79"/>
      <c r="D7581" s="79"/>
      <c r="E7581" s="79"/>
      <c r="F7581" s="79"/>
      <c r="G7581" s="79"/>
      <c r="H7581" s="79"/>
      <c r="I7581" s="80"/>
    </row>
    <row r="7582" spans="1:9">
      <c r="A7582" s="78"/>
      <c r="B7582" s="79"/>
      <c r="C7582" s="79"/>
      <c r="D7582" s="79"/>
      <c r="E7582" s="79"/>
      <c r="F7582" s="79"/>
      <c r="G7582" s="79"/>
      <c r="H7582" s="79"/>
      <c r="I7582" s="80"/>
    </row>
    <row r="7583" spans="1:9">
      <c r="A7583" s="78"/>
      <c r="B7583" s="79"/>
      <c r="C7583" s="79"/>
      <c r="D7583" s="79"/>
      <c r="E7583" s="79"/>
      <c r="F7583" s="79"/>
      <c r="G7583" s="79"/>
      <c r="H7583" s="79"/>
      <c r="I7583" s="80"/>
    </row>
    <row r="7584" spans="1:9">
      <c r="A7584" s="78"/>
      <c r="B7584" s="79"/>
      <c r="C7584" s="79"/>
      <c r="D7584" s="79"/>
      <c r="E7584" s="79"/>
      <c r="F7584" s="79"/>
      <c r="G7584" s="79"/>
      <c r="H7584" s="79"/>
      <c r="I7584" s="80"/>
    </row>
    <row r="7585" spans="1:9">
      <c r="A7585" s="78"/>
      <c r="B7585" s="79"/>
      <c r="C7585" s="79"/>
      <c r="D7585" s="79"/>
      <c r="E7585" s="79"/>
      <c r="F7585" s="79"/>
      <c r="G7585" s="79"/>
      <c r="H7585" s="79"/>
      <c r="I7585" s="80"/>
    </row>
    <row r="7586" spans="1:9">
      <c r="A7586" s="78"/>
      <c r="B7586" s="79"/>
      <c r="C7586" s="79"/>
      <c r="D7586" s="79"/>
      <c r="E7586" s="79"/>
      <c r="F7586" s="79"/>
      <c r="G7586" s="79"/>
      <c r="H7586" s="79"/>
      <c r="I7586" s="80"/>
    </row>
    <row r="7587" spans="1:9">
      <c r="A7587" s="78"/>
      <c r="B7587" s="79"/>
      <c r="C7587" s="79"/>
      <c r="D7587" s="79"/>
      <c r="E7587" s="79"/>
      <c r="F7587" s="79"/>
      <c r="G7587" s="79"/>
      <c r="H7587" s="79"/>
      <c r="I7587" s="80"/>
    </row>
    <row r="7588" spans="1:9">
      <c r="A7588" s="78"/>
      <c r="B7588" s="79"/>
      <c r="C7588" s="79"/>
      <c r="D7588" s="79"/>
      <c r="E7588" s="79"/>
      <c r="F7588" s="79"/>
      <c r="G7588" s="79"/>
      <c r="H7588" s="79"/>
      <c r="I7588" s="80"/>
    </row>
    <row r="7589" spans="1:9">
      <c r="A7589" s="78"/>
      <c r="B7589" s="79"/>
      <c r="C7589" s="79"/>
      <c r="D7589" s="79"/>
      <c r="E7589" s="79"/>
      <c r="F7589" s="79"/>
      <c r="G7589" s="79"/>
      <c r="H7589" s="79"/>
      <c r="I7589" s="80"/>
    </row>
    <row r="7590" spans="1:9">
      <c r="A7590" s="78"/>
      <c r="B7590" s="79"/>
      <c r="C7590" s="79"/>
      <c r="D7590" s="79"/>
      <c r="E7590" s="79"/>
      <c r="F7590" s="79"/>
      <c r="G7590" s="79"/>
      <c r="H7590" s="79"/>
      <c r="I7590" s="80"/>
    </row>
    <row r="7591" spans="1:9">
      <c r="A7591" s="78"/>
      <c r="B7591" s="79"/>
      <c r="C7591" s="79"/>
      <c r="D7591" s="79"/>
      <c r="E7591" s="79"/>
      <c r="F7591" s="79"/>
      <c r="G7591" s="79"/>
      <c r="H7591" s="79"/>
      <c r="I7591" s="80"/>
    </row>
    <row r="7592" spans="1:9">
      <c r="A7592" s="78"/>
      <c r="B7592" s="79"/>
      <c r="C7592" s="79"/>
      <c r="D7592" s="79"/>
      <c r="E7592" s="79"/>
      <c r="F7592" s="79"/>
      <c r="G7592" s="79"/>
      <c r="H7592" s="79"/>
      <c r="I7592" s="80"/>
    </row>
    <row r="7593" spans="1:9">
      <c r="A7593" s="78"/>
      <c r="B7593" s="79"/>
      <c r="C7593" s="79"/>
      <c r="D7593" s="79"/>
      <c r="E7593" s="79"/>
      <c r="F7593" s="79"/>
      <c r="G7593" s="79"/>
      <c r="H7593" s="79"/>
      <c r="I7593" s="80"/>
    </row>
    <row r="7594" spans="1:9">
      <c r="A7594" s="78"/>
      <c r="B7594" s="79"/>
      <c r="C7594" s="79"/>
      <c r="D7594" s="79"/>
      <c r="E7594" s="79"/>
      <c r="F7594" s="79"/>
      <c r="G7594" s="79"/>
      <c r="H7594" s="79"/>
      <c r="I7594" s="80"/>
    </row>
    <row r="7595" spans="1:9">
      <c r="A7595" s="78"/>
      <c r="B7595" s="79"/>
      <c r="C7595" s="79"/>
      <c r="D7595" s="79"/>
      <c r="E7595" s="79"/>
      <c r="F7595" s="79"/>
      <c r="G7595" s="79"/>
      <c r="H7595" s="79"/>
      <c r="I7595" s="80"/>
    </row>
    <row r="7596" spans="1:9">
      <c r="A7596" s="78"/>
      <c r="B7596" s="79"/>
      <c r="C7596" s="79"/>
      <c r="D7596" s="79"/>
      <c r="E7596" s="79"/>
      <c r="F7596" s="79"/>
      <c r="G7596" s="79"/>
      <c r="H7596" s="79"/>
      <c r="I7596" s="80"/>
    </row>
    <row r="7597" spans="1:9">
      <c r="A7597" s="78"/>
      <c r="B7597" s="79"/>
      <c r="C7597" s="79"/>
      <c r="D7597" s="79"/>
      <c r="E7597" s="79"/>
      <c r="F7597" s="79"/>
      <c r="G7597" s="79"/>
      <c r="H7597" s="79"/>
      <c r="I7597" s="80"/>
    </row>
    <row r="7598" spans="1:9">
      <c r="A7598" s="78"/>
      <c r="B7598" s="79"/>
      <c r="C7598" s="79"/>
      <c r="D7598" s="79"/>
      <c r="E7598" s="79"/>
      <c r="F7598" s="79"/>
      <c r="G7598" s="79"/>
      <c r="H7598" s="79"/>
      <c r="I7598" s="80"/>
    </row>
    <row r="7599" spans="1:9">
      <c r="A7599" s="78"/>
      <c r="B7599" s="79"/>
      <c r="C7599" s="79"/>
      <c r="D7599" s="79"/>
      <c r="E7599" s="79"/>
      <c r="F7599" s="79"/>
      <c r="G7599" s="79"/>
      <c r="H7599" s="79"/>
      <c r="I7599" s="80"/>
    </row>
    <row r="7600" spans="1:9">
      <c r="A7600" s="78"/>
      <c r="B7600" s="79"/>
      <c r="C7600" s="79"/>
      <c r="D7600" s="79"/>
      <c r="E7600" s="79"/>
      <c r="F7600" s="79"/>
      <c r="G7600" s="79"/>
      <c r="H7600" s="79"/>
      <c r="I7600" s="80"/>
    </row>
    <row r="7601" spans="1:9">
      <c r="A7601" s="78"/>
      <c r="B7601" s="79"/>
      <c r="C7601" s="79"/>
      <c r="D7601" s="79"/>
      <c r="E7601" s="79"/>
      <c r="F7601" s="79"/>
      <c r="G7601" s="79"/>
      <c r="H7601" s="79"/>
      <c r="I7601" s="80"/>
    </row>
    <row r="7602" spans="1:9">
      <c r="A7602" s="78"/>
      <c r="B7602" s="79"/>
      <c r="C7602" s="79"/>
      <c r="D7602" s="79"/>
      <c r="E7602" s="79"/>
      <c r="F7602" s="79"/>
      <c r="G7602" s="79"/>
      <c r="H7602" s="79"/>
      <c r="I7602" s="80"/>
    </row>
    <row r="7603" spans="1:9">
      <c r="A7603" s="78"/>
      <c r="B7603" s="79"/>
      <c r="C7603" s="79"/>
      <c r="D7603" s="79"/>
      <c r="E7603" s="79"/>
      <c r="F7603" s="79"/>
      <c r="G7603" s="79"/>
      <c r="H7603" s="79"/>
      <c r="I7603" s="80"/>
    </row>
    <row r="7604" spans="1:9">
      <c r="A7604" s="78"/>
      <c r="B7604" s="79"/>
      <c r="C7604" s="79"/>
      <c r="D7604" s="79"/>
      <c r="E7604" s="79"/>
      <c r="F7604" s="79"/>
      <c r="G7604" s="79"/>
      <c r="H7604" s="79"/>
      <c r="I7604" s="80"/>
    </row>
    <row r="7605" spans="1:9">
      <c r="A7605" s="78"/>
      <c r="B7605" s="79"/>
      <c r="C7605" s="79"/>
      <c r="D7605" s="79"/>
      <c r="E7605" s="79"/>
      <c r="F7605" s="79"/>
      <c r="G7605" s="79"/>
      <c r="H7605" s="79"/>
      <c r="I7605" s="80"/>
    </row>
    <row r="7606" spans="1:9">
      <c r="A7606" s="78"/>
      <c r="B7606" s="79"/>
      <c r="C7606" s="79"/>
      <c r="D7606" s="79"/>
      <c r="E7606" s="79"/>
      <c r="F7606" s="79"/>
      <c r="G7606" s="79"/>
      <c r="H7606" s="79"/>
      <c r="I7606" s="80"/>
    </row>
    <row r="7607" spans="1:9">
      <c r="A7607" s="78"/>
      <c r="B7607" s="79"/>
      <c r="C7607" s="79"/>
      <c r="D7607" s="79"/>
      <c r="E7607" s="79"/>
      <c r="F7607" s="79"/>
      <c r="G7607" s="79"/>
      <c r="H7607" s="79"/>
      <c r="I7607" s="80"/>
    </row>
    <row r="7608" spans="1:9">
      <c r="A7608" s="78"/>
      <c r="B7608" s="79"/>
      <c r="C7608" s="79"/>
      <c r="D7608" s="79"/>
      <c r="E7608" s="79"/>
      <c r="F7608" s="79"/>
      <c r="G7608" s="79"/>
      <c r="H7608" s="79"/>
      <c r="I7608" s="80"/>
    </row>
    <row r="7609" spans="1:9">
      <c r="A7609" s="78"/>
      <c r="B7609" s="79"/>
      <c r="C7609" s="79"/>
      <c r="D7609" s="79"/>
      <c r="E7609" s="79"/>
      <c r="F7609" s="79"/>
      <c r="G7609" s="79"/>
      <c r="H7609" s="79"/>
      <c r="I7609" s="80"/>
    </row>
    <row r="7610" spans="1:9">
      <c r="A7610" s="78"/>
      <c r="B7610" s="79"/>
      <c r="C7610" s="79"/>
      <c r="D7610" s="79"/>
      <c r="E7610" s="79"/>
      <c r="F7610" s="79"/>
      <c r="G7610" s="79"/>
      <c r="H7610" s="79"/>
      <c r="I7610" s="80"/>
    </row>
    <row r="7611" spans="1:9">
      <c r="A7611" s="78"/>
      <c r="B7611" s="79"/>
      <c r="C7611" s="79"/>
      <c r="D7611" s="79"/>
      <c r="E7611" s="79"/>
      <c r="F7611" s="79"/>
      <c r="G7611" s="79"/>
      <c r="H7611" s="79"/>
      <c r="I7611" s="80"/>
    </row>
    <row r="7612" spans="1:9">
      <c r="A7612" s="78"/>
      <c r="B7612" s="79"/>
      <c r="C7612" s="79"/>
      <c r="D7612" s="79"/>
      <c r="E7612" s="79"/>
      <c r="F7612" s="79"/>
      <c r="G7612" s="79"/>
      <c r="H7612" s="79"/>
      <c r="I7612" s="80"/>
    </row>
    <row r="7613" spans="1:9">
      <c r="A7613" s="78"/>
      <c r="B7613" s="79"/>
      <c r="C7613" s="79"/>
      <c r="D7613" s="79"/>
      <c r="E7613" s="79"/>
      <c r="F7613" s="79"/>
      <c r="G7613" s="79"/>
      <c r="H7613" s="79"/>
      <c r="I7613" s="80"/>
    </row>
    <row r="7614" spans="1:9">
      <c r="A7614" s="78"/>
      <c r="B7614" s="79"/>
      <c r="C7614" s="79"/>
      <c r="D7614" s="79"/>
      <c r="E7614" s="79"/>
      <c r="F7614" s="79"/>
      <c r="G7614" s="79"/>
      <c r="H7614" s="79"/>
      <c r="I7614" s="80"/>
    </row>
    <row r="7615" spans="1:9">
      <c r="A7615" s="78"/>
      <c r="B7615" s="79"/>
      <c r="C7615" s="79"/>
      <c r="D7615" s="79"/>
      <c r="E7615" s="79"/>
      <c r="F7615" s="79"/>
      <c r="G7615" s="79"/>
      <c r="H7615" s="79"/>
      <c r="I7615" s="80"/>
    </row>
    <row r="7616" spans="1:9">
      <c r="A7616" s="78"/>
      <c r="B7616" s="79"/>
      <c r="C7616" s="79"/>
      <c r="D7616" s="79"/>
      <c r="E7616" s="79"/>
      <c r="F7616" s="79"/>
      <c r="G7616" s="79"/>
      <c r="H7616" s="79"/>
      <c r="I7616" s="80"/>
    </row>
    <row r="7617" spans="1:9">
      <c r="A7617" s="78"/>
      <c r="B7617" s="79"/>
      <c r="C7617" s="79"/>
      <c r="D7617" s="79"/>
      <c r="E7617" s="79"/>
      <c r="F7617" s="79"/>
      <c r="G7617" s="79"/>
      <c r="H7617" s="79"/>
      <c r="I7617" s="80"/>
    </row>
    <row r="7618" spans="1:9">
      <c r="A7618" s="78"/>
      <c r="B7618" s="79"/>
      <c r="C7618" s="79"/>
      <c r="D7618" s="79"/>
      <c r="E7618" s="79"/>
      <c r="F7618" s="79"/>
      <c r="G7618" s="79"/>
      <c r="H7618" s="79"/>
      <c r="I7618" s="80"/>
    </row>
    <row r="7619" spans="1:9">
      <c r="A7619" s="78"/>
      <c r="B7619" s="79"/>
      <c r="C7619" s="79"/>
      <c r="D7619" s="79"/>
      <c r="E7619" s="79"/>
      <c r="F7619" s="79"/>
      <c r="G7619" s="79"/>
      <c r="H7619" s="79"/>
      <c r="I7619" s="80"/>
    </row>
    <row r="7620" spans="1:9">
      <c r="A7620" s="78"/>
      <c r="B7620" s="79"/>
      <c r="C7620" s="79"/>
      <c r="D7620" s="79"/>
      <c r="E7620" s="79"/>
      <c r="F7620" s="79"/>
      <c r="G7620" s="79"/>
      <c r="H7620" s="79"/>
      <c r="I7620" s="80"/>
    </row>
    <row r="7621" spans="1:9">
      <c r="A7621" s="78"/>
      <c r="B7621" s="79"/>
      <c r="C7621" s="79"/>
      <c r="D7621" s="79"/>
      <c r="E7621" s="79"/>
      <c r="F7621" s="79"/>
      <c r="G7621" s="79"/>
      <c r="H7621" s="79"/>
      <c r="I7621" s="80"/>
    </row>
    <row r="7622" spans="1:9">
      <c r="A7622" s="78"/>
      <c r="B7622" s="79"/>
      <c r="C7622" s="79"/>
      <c r="D7622" s="79"/>
      <c r="E7622" s="79"/>
      <c r="F7622" s="79"/>
      <c r="G7622" s="79"/>
      <c r="H7622" s="79"/>
      <c r="I7622" s="80"/>
    </row>
    <row r="7623" spans="1:9">
      <c r="A7623" s="78"/>
      <c r="B7623" s="79"/>
      <c r="C7623" s="79"/>
      <c r="D7623" s="79"/>
      <c r="E7623" s="79"/>
      <c r="F7623" s="79"/>
      <c r="G7623" s="79"/>
      <c r="H7623" s="79"/>
      <c r="I7623" s="80"/>
    </row>
    <row r="7624" spans="1:9">
      <c r="A7624" s="78"/>
      <c r="B7624" s="79"/>
      <c r="C7624" s="79"/>
      <c r="D7624" s="79"/>
      <c r="E7624" s="79"/>
      <c r="F7624" s="79"/>
      <c r="G7624" s="79"/>
      <c r="H7624" s="79"/>
      <c r="I7624" s="80"/>
    </row>
    <row r="7625" spans="1:9">
      <c r="A7625" s="78"/>
      <c r="B7625" s="79"/>
      <c r="C7625" s="79"/>
      <c r="D7625" s="79"/>
      <c r="E7625" s="79"/>
      <c r="F7625" s="79"/>
      <c r="G7625" s="79"/>
      <c r="H7625" s="79"/>
      <c r="I7625" s="80"/>
    </row>
    <row r="7626" spans="1:9">
      <c r="A7626" s="78"/>
      <c r="B7626" s="79"/>
      <c r="C7626" s="79"/>
      <c r="D7626" s="79"/>
      <c r="E7626" s="79"/>
      <c r="F7626" s="79"/>
      <c r="G7626" s="79"/>
      <c r="H7626" s="79"/>
      <c r="I7626" s="80"/>
    </row>
    <row r="7627" spans="1:9">
      <c r="A7627" s="78"/>
      <c r="B7627" s="79"/>
      <c r="C7627" s="79"/>
      <c r="D7627" s="79"/>
      <c r="E7627" s="79"/>
      <c r="F7627" s="79"/>
      <c r="G7627" s="79"/>
      <c r="H7627" s="79"/>
      <c r="I7627" s="80"/>
    </row>
    <row r="7628" spans="1:9">
      <c r="A7628" s="78"/>
      <c r="B7628" s="79"/>
      <c r="C7628" s="79"/>
      <c r="D7628" s="79"/>
      <c r="E7628" s="79"/>
      <c r="F7628" s="79"/>
      <c r="G7628" s="79"/>
      <c r="H7628" s="79"/>
      <c r="I7628" s="80"/>
    </row>
    <row r="7629" spans="1:9">
      <c r="A7629" s="78"/>
      <c r="B7629" s="79"/>
      <c r="C7629" s="79"/>
      <c r="D7629" s="79"/>
      <c r="E7629" s="79"/>
      <c r="F7629" s="79"/>
      <c r="G7629" s="79"/>
      <c r="H7629" s="79"/>
      <c r="I7629" s="80"/>
    </row>
    <row r="7630" spans="1:9">
      <c r="A7630" s="78"/>
      <c r="B7630" s="79"/>
      <c r="C7630" s="79"/>
      <c r="D7630" s="79"/>
      <c r="E7630" s="79"/>
      <c r="F7630" s="79"/>
      <c r="G7630" s="79"/>
      <c r="H7630" s="79"/>
      <c r="I7630" s="80"/>
    </row>
    <row r="7631" spans="1:9">
      <c r="A7631" s="78"/>
      <c r="B7631" s="79"/>
      <c r="C7631" s="79"/>
      <c r="D7631" s="79"/>
      <c r="E7631" s="79"/>
      <c r="F7631" s="79"/>
      <c r="G7631" s="79"/>
      <c r="H7631" s="79"/>
      <c r="I7631" s="80"/>
    </row>
    <row r="7632" spans="1:9">
      <c r="A7632" s="78"/>
      <c r="B7632" s="79"/>
      <c r="C7632" s="79"/>
      <c r="D7632" s="79"/>
      <c r="E7632" s="79"/>
      <c r="F7632" s="79"/>
      <c r="G7632" s="79"/>
      <c r="H7632" s="79"/>
      <c r="I7632" s="80"/>
    </row>
    <row r="7633" spans="1:9">
      <c r="A7633" s="78"/>
      <c r="B7633" s="79"/>
      <c r="C7633" s="79"/>
      <c r="D7633" s="79"/>
      <c r="E7633" s="79"/>
      <c r="F7633" s="79"/>
      <c r="G7633" s="79"/>
      <c r="H7633" s="79"/>
      <c r="I7633" s="80"/>
    </row>
    <row r="7634" spans="1:9">
      <c r="A7634" s="78"/>
      <c r="B7634" s="79"/>
      <c r="C7634" s="79"/>
      <c r="D7634" s="79"/>
      <c r="E7634" s="79"/>
      <c r="F7634" s="79"/>
      <c r="G7634" s="79"/>
      <c r="H7634" s="79"/>
      <c r="I7634" s="80"/>
    </row>
    <row r="7635" spans="1:9">
      <c r="A7635" s="78"/>
      <c r="B7635" s="79"/>
      <c r="C7635" s="79"/>
      <c r="D7635" s="79"/>
      <c r="E7635" s="79"/>
      <c r="F7635" s="79"/>
      <c r="G7635" s="79"/>
      <c r="H7635" s="79"/>
      <c r="I7635" s="80"/>
    </row>
    <row r="7636" spans="1:9">
      <c r="A7636" s="78"/>
      <c r="B7636" s="79"/>
      <c r="C7636" s="79"/>
      <c r="D7636" s="79"/>
      <c r="E7636" s="79"/>
      <c r="F7636" s="79"/>
      <c r="G7636" s="79"/>
      <c r="H7636" s="79"/>
      <c r="I7636" s="80"/>
    </row>
    <row r="7637" spans="1:9">
      <c r="A7637" s="78"/>
      <c r="B7637" s="79"/>
      <c r="C7637" s="79"/>
      <c r="D7637" s="79"/>
      <c r="E7637" s="79"/>
      <c r="F7637" s="79"/>
      <c r="G7637" s="79"/>
      <c r="H7637" s="79"/>
      <c r="I7637" s="80"/>
    </row>
    <row r="7638" spans="1:9">
      <c r="A7638" s="78"/>
      <c r="B7638" s="79"/>
      <c r="C7638" s="79"/>
      <c r="D7638" s="79"/>
      <c r="E7638" s="79"/>
      <c r="F7638" s="79"/>
      <c r="G7638" s="79"/>
      <c r="H7638" s="79"/>
      <c r="I7638" s="80"/>
    </row>
    <row r="7639" spans="1:9">
      <c r="A7639" s="78"/>
      <c r="B7639" s="79"/>
      <c r="C7639" s="79"/>
      <c r="D7639" s="79"/>
      <c r="E7639" s="79"/>
      <c r="F7639" s="79"/>
      <c r="G7639" s="79"/>
      <c r="H7639" s="79"/>
      <c r="I7639" s="80"/>
    </row>
    <row r="7640" spans="1:9">
      <c r="A7640" s="78"/>
      <c r="B7640" s="79"/>
      <c r="C7640" s="79"/>
      <c r="D7640" s="79"/>
      <c r="E7640" s="79"/>
      <c r="F7640" s="79"/>
      <c r="G7640" s="79"/>
      <c r="H7640" s="79"/>
      <c r="I7640" s="80"/>
    </row>
    <row r="7641" spans="1:9">
      <c r="A7641" s="78"/>
      <c r="B7641" s="79"/>
      <c r="C7641" s="79"/>
      <c r="D7641" s="79"/>
      <c r="E7641" s="79"/>
      <c r="F7641" s="79"/>
      <c r="G7641" s="79"/>
      <c r="H7641" s="79"/>
      <c r="I7641" s="80"/>
    </row>
    <row r="7642" spans="1:9">
      <c r="A7642" s="78"/>
      <c r="B7642" s="79"/>
      <c r="C7642" s="79"/>
      <c r="D7642" s="79"/>
      <c r="E7642" s="79"/>
      <c r="F7642" s="79"/>
      <c r="G7642" s="79"/>
      <c r="H7642" s="79"/>
      <c r="I7642" s="80"/>
    </row>
    <row r="7643" spans="1:9">
      <c r="A7643" s="78"/>
      <c r="B7643" s="79"/>
      <c r="C7643" s="79"/>
      <c r="D7643" s="79"/>
      <c r="E7643" s="79"/>
      <c r="F7643" s="79"/>
      <c r="G7643" s="79"/>
      <c r="H7643" s="79"/>
      <c r="I7643" s="80"/>
    </row>
    <row r="7644" spans="1:9">
      <c r="A7644" s="78"/>
      <c r="B7644" s="79"/>
      <c r="C7644" s="79"/>
      <c r="D7644" s="79"/>
      <c r="E7644" s="79"/>
      <c r="F7644" s="79"/>
      <c r="G7644" s="79"/>
      <c r="H7644" s="79"/>
      <c r="I7644" s="80"/>
    </row>
    <row r="7645" spans="1:9">
      <c r="A7645" s="78"/>
      <c r="B7645" s="79"/>
      <c r="C7645" s="79"/>
      <c r="D7645" s="79"/>
      <c r="E7645" s="79"/>
      <c r="F7645" s="79"/>
      <c r="G7645" s="79"/>
      <c r="H7645" s="79"/>
      <c r="I7645" s="80"/>
    </row>
    <row r="7646" spans="1:9">
      <c r="A7646" s="78"/>
      <c r="B7646" s="79"/>
      <c r="C7646" s="79"/>
      <c r="D7646" s="79"/>
      <c r="E7646" s="79"/>
      <c r="F7646" s="79"/>
      <c r="G7646" s="79"/>
      <c r="H7646" s="79"/>
      <c r="I7646" s="80"/>
    </row>
    <row r="7647" spans="1:9">
      <c r="A7647" s="78"/>
      <c r="B7647" s="79"/>
      <c r="C7647" s="79"/>
      <c r="D7647" s="79"/>
      <c r="E7647" s="79"/>
      <c r="F7647" s="79"/>
      <c r="G7647" s="79"/>
      <c r="H7647" s="79"/>
      <c r="I7647" s="80"/>
    </row>
    <row r="7648" spans="1:9">
      <c r="A7648" s="78"/>
      <c r="B7648" s="79"/>
      <c r="C7648" s="79"/>
      <c r="D7648" s="79"/>
      <c r="E7648" s="79"/>
      <c r="F7648" s="79"/>
      <c r="G7648" s="79"/>
      <c r="H7648" s="79"/>
      <c r="I7648" s="80"/>
    </row>
    <row r="7649" spans="1:9">
      <c r="A7649" s="78"/>
      <c r="B7649" s="79"/>
      <c r="C7649" s="79"/>
      <c r="D7649" s="79"/>
      <c r="E7649" s="79"/>
      <c r="F7649" s="79"/>
      <c r="G7649" s="79"/>
      <c r="H7649" s="79"/>
      <c r="I7649" s="80"/>
    </row>
    <row r="7650" spans="1:9">
      <c r="A7650" s="78"/>
      <c r="B7650" s="79"/>
      <c r="C7650" s="79"/>
      <c r="D7650" s="79"/>
      <c r="E7650" s="79"/>
      <c r="F7650" s="79"/>
      <c r="G7650" s="79"/>
      <c r="H7650" s="79"/>
      <c r="I7650" s="80"/>
    </row>
    <row r="7651" spans="1:9">
      <c r="A7651" s="78"/>
      <c r="B7651" s="79"/>
      <c r="C7651" s="79"/>
      <c r="D7651" s="79"/>
      <c r="E7651" s="79"/>
      <c r="F7651" s="79"/>
      <c r="G7651" s="79"/>
      <c r="H7651" s="79"/>
      <c r="I7651" s="80"/>
    </row>
    <row r="7652" spans="1:9">
      <c r="A7652" s="78"/>
      <c r="B7652" s="79"/>
      <c r="C7652" s="79"/>
      <c r="D7652" s="79"/>
      <c r="E7652" s="79"/>
      <c r="F7652" s="79"/>
      <c r="G7652" s="79"/>
      <c r="H7652" s="79"/>
      <c r="I7652" s="80"/>
    </row>
    <row r="7653" spans="1:9">
      <c r="A7653" s="78"/>
      <c r="B7653" s="79"/>
      <c r="C7653" s="79"/>
      <c r="D7653" s="79"/>
      <c r="E7653" s="79"/>
      <c r="F7653" s="79"/>
      <c r="G7653" s="79"/>
      <c r="H7653" s="79"/>
      <c r="I7653" s="80"/>
    </row>
    <row r="7654" spans="1:9">
      <c r="A7654" s="78"/>
      <c r="B7654" s="79"/>
      <c r="C7654" s="79"/>
      <c r="D7654" s="79"/>
      <c r="E7654" s="79"/>
      <c r="F7654" s="79"/>
      <c r="G7654" s="79"/>
      <c r="H7654" s="79"/>
      <c r="I7654" s="80"/>
    </row>
    <row r="7655" spans="1:9">
      <c r="A7655" s="78"/>
      <c r="B7655" s="79"/>
      <c r="C7655" s="79"/>
      <c r="D7655" s="79"/>
      <c r="E7655" s="79"/>
      <c r="F7655" s="79"/>
      <c r="G7655" s="79"/>
      <c r="H7655" s="79"/>
      <c r="I7655" s="80"/>
    </row>
    <row r="7656" spans="1:9">
      <c r="A7656" s="78"/>
      <c r="B7656" s="79"/>
      <c r="C7656" s="79"/>
      <c r="D7656" s="79"/>
      <c r="E7656" s="79"/>
      <c r="F7656" s="79"/>
      <c r="G7656" s="79"/>
      <c r="H7656" s="79"/>
      <c r="I7656" s="80"/>
    </row>
    <row r="7657" spans="1:9">
      <c r="A7657" s="78"/>
      <c r="B7657" s="79"/>
      <c r="C7657" s="79"/>
      <c r="D7657" s="79"/>
      <c r="E7657" s="79"/>
      <c r="F7657" s="79"/>
      <c r="G7657" s="79"/>
      <c r="H7657" s="79"/>
      <c r="I7657" s="80"/>
    </row>
    <row r="7658" spans="1:9">
      <c r="A7658" s="78"/>
      <c r="B7658" s="79"/>
      <c r="C7658" s="79"/>
      <c r="D7658" s="79"/>
      <c r="E7658" s="79"/>
      <c r="F7658" s="79"/>
      <c r="G7658" s="79"/>
      <c r="H7658" s="79"/>
      <c r="I7658" s="80"/>
    </row>
    <row r="7659" spans="1:9">
      <c r="A7659" s="78"/>
      <c r="B7659" s="79"/>
      <c r="C7659" s="79"/>
      <c r="D7659" s="79"/>
      <c r="E7659" s="79"/>
      <c r="F7659" s="79"/>
      <c r="G7659" s="79"/>
      <c r="H7659" s="79"/>
      <c r="I7659" s="80"/>
    </row>
    <row r="7660" spans="1:9">
      <c r="A7660" s="78"/>
      <c r="B7660" s="79"/>
      <c r="C7660" s="79"/>
      <c r="D7660" s="79"/>
      <c r="E7660" s="79"/>
      <c r="F7660" s="79"/>
      <c r="G7660" s="79"/>
      <c r="H7660" s="79"/>
      <c r="I7660" s="80"/>
    </row>
    <row r="7661" spans="1:9">
      <c r="A7661" s="78"/>
      <c r="B7661" s="79"/>
      <c r="C7661" s="79"/>
      <c r="D7661" s="79"/>
      <c r="E7661" s="79"/>
      <c r="F7661" s="79"/>
      <c r="G7661" s="79"/>
      <c r="H7661" s="79"/>
      <c r="I7661" s="80"/>
    </row>
    <row r="7662" spans="1:9">
      <c r="A7662" s="78"/>
      <c r="B7662" s="79"/>
      <c r="C7662" s="79"/>
      <c r="D7662" s="79"/>
      <c r="E7662" s="79"/>
      <c r="F7662" s="79"/>
      <c r="G7662" s="79"/>
      <c r="H7662" s="79"/>
      <c r="I7662" s="80"/>
    </row>
    <row r="7663" spans="1:9">
      <c r="A7663" s="78"/>
      <c r="B7663" s="79"/>
      <c r="C7663" s="79"/>
      <c r="D7663" s="79"/>
      <c r="E7663" s="79"/>
      <c r="F7663" s="79"/>
      <c r="G7663" s="79"/>
      <c r="H7663" s="79"/>
      <c r="I7663" s="80"/>
    </row>
    <row r="7664" spans="1:9">
      <c r="A7664" s="78"/>
      <c r="B7664" s="79"/>
      <c r="C7664" s="79"/>
      <c r="D7664" s="79"/>
      <c r="E7664" s="79"/>
      <c r="F7664" s="79"/>
      <c r="G7664" s="79"/>
      <c r="H7664" s="79"/>
      <c r="I7664" s="80"/>
    </row>
    <row r="7665" spans="1:9">
      <c r="A7665" s="78"/>
      <c r="B7665" s="79"/>
      <c r="C7665" s="79"/>
      <c r="D7665" s="79"/>
      <c r="E7665" s="79"/>
      <c r="F7665" s="79"/>
      <c r="G7665" s="79"/>
      <c r="H7665" s="79"/>
      <c r="I7665" s="80"/>
    </row>
    <row r="7666" spans="1:9">
      <c r="A7666" s="78"/>
      <c r="B7666" s="79"/>
      <c r="C7666" s="79"/>
      <c r="D7666" s="79"/>
      <c r="E7666" s="79"/>
      <c r="F7666" s="79"/>
      <c r="G7666" s="79"/>
      <c r="H7666" s="79"/>
      <c r="I7666" s="80"/>
    </row>
    <row r="7667" spans="1:9">
      <c r="A7667" s="78"/>
      <c r="B7667" s="79"/>
      <c r="C7667" s="79"/>
      <c r="D7667" s="79"/>
      <c r="E7667" s="79"/>
      <c r="F7667" s="79"/>
      <c r="G7667" s="79"/>
      <c r="H7667" s="79"/>
      <c r="I7667" s="80"/>
    </row>
    <row r="7668" spans="1:9">
      <c r="A7668" s="78"/>
      <c r="B7668" s="79"/>
      <c r="C7668" s="79"/>
      <c r="D7668" s="79"/>
      <c r="E7668" s="79"/>
      <c r="F7668" s="79"/>
      <c r="G7668" s="79"/>
      <c r="H7668" s="79"/>
      <c r="I7668" s="80"/>
    </row>
    <row r="7669" spans="1:9">
      <c r="A7669" s="78"/>
      <c r="B7669" s="79"/>
      <c r="C7669" s="79"/>
      <c r="D7669" s="79"/>
      <c r="E7669" s="79"/>
      <c r="F7669" s="79"/>
      <c r="G7669" s="79"/>
      <c r="H7669" s="79"/>
      <c r="I7669" s="80"/>
    </row>
    <row r="7670" spans="1:9">
      <c r="A7670" s="78"/>
      <c r="B7670" s="79"/>
      <c r="C7670" s="79"/>
      <c r="D7670" s="79"/>
      <c r="E7670" s="79"/>
      <c r="F7670" s="79"/>
      <c r="G7670" s="79"/>
      <c r="H7670" s="79"/>
      <c r="I7670" s="80"/>
    </row>
    <row r="7671" spans="1:9">
      <c r="A7671" s="78"/>
      <c r="B7671" s="79"/>
      <c r="C7671" s="79"/>
      <c r="D7671" s="79"/>
      <c r="E7671" s="79"/>
      <c r="F7671" s="79"/>
      <c r="G7671" s="79"/>
      <c r="H7671" s="79"/>
      <c r="I7671" s="80"/>
    </row>
    <row r="7672" spans="1:9">
      <c r="A7672" s="78"/>
      <c r="B7672" s="79"/>
      <c r="C7672" s="79"/>
      <c r="D7672" s="79"/>
      <c r="E7672" s="79"/>
      <c r="F7672" s="79"/>
      <c r="G7672" s="79"/>
      <c r="H7672" s="79"/>
      <c r="I7672" s="80"/>
    </row>
    <row r="7673" spans="1:9">
      <c r="A7673" s="78"/>
      <c r="B7673" s="79"/>
      <c r="C7673" s="79"/>
      <c r="D7673" s="79"/>
      <c r="E7673" s="79"/>
      <c r="F7673" s="79"/>
      <c r="G7673" s="79"/>
      <c r="H7673" s="79"/>
      <c r="I7673" s="80"/>
    </row>
    <row r="7674" spans="1:9">
      <c r="A7674" s="78"/>
      <c r="B7674" s="79"/>
      <c r="C7674" s="79"/>
      <c r="D7674" s="79"/>
      <c r="E7674" s="79"/>
      <c r="F7674" s="79"/>
      <c r="G7674" s="79"/>
      <c r="H7674" s="79"/>
      <c r="I7674" s="80"/>
    </row>
    <row r="7675" spans="1:9">
      <c r="A7675" s="78"/>
      <c r="B7675" s="79"/>
      <c r="C7675" s="79"/>
      <c r="D7675" s="79"/>
      <c r="E7675" s="79"/>
      <c r="F7675" s="79"/>
      <c r="G7675" s="79"/>
      <c r="H7675" s="79"/>
      <c r="I7675" s="80"/>
    </row>
    <row r="7676" spans="1:9">
      <c r="A7676" s="78"/>
      <c r="B7676" s="79"/>
      <c r="C7676" s="79"/>
      <c r="D7676" s="79"/>
      <c r="E7676" s="79"/>
      <c r="F7676" s="79"/>
      <c r="G7676" s="79"/>
      <c r="H7676" s="79"/>
      <c r="I7676" s="80"/>
    </row>
    <row r="7677" spans="1:9">
      <c r="A7677" s="78"/>
      <c r="B7677" s="79"/>
      <c r="C7677" s="79"/>
      <c r="D7677" s="79"/>
      <c r="E7677" s="79"/>
      <c r="F7677" s="79"/>
      <c r="G7677" s="79"/>
      <c r="H7677" s="79"/>
      <c r="I7677" s="80"/>
    </row>
    <row r="7678" spans="1:9">
      <c r="A7678" s="78"/>
      <c r="B7678" s="79"/>
      <c r="C7678" s="79"/>
      <c r="D7678" s="79"/>
      <c r="E7678" s="79"/>
      <c r="F7678" s="79"/>
      <c r="G7678" s="79"/>
      <c r="H7678" s="79"/>
      <c r="I7678" s="80"/>
    </row>
    <row r="7679" spans="1:9">
      <c r="A7679" s="78"/>
      <c r="B7679" s="79"/>
      <c r="C7679" s="79"/>
      <c r="D7679" s="79"/>
      <c r="E7679" s="79"/>
      <c r="F7679" s="79"/>
      <c r="G7679" s="79"/>
      <c r="H7679" s="79"/>
      <c r="I7679" s="80"/>
    </row>
    <row r="7680" spans="1:9">
      <c r="A7680" s="78"/>
      <c r="B7680" s="79"/>
      <c r="C7680" s="79"/>
      <c r="D7680" s="79"/>
      <c r="E7680" s="79"/>
      <c r="F7680" s="79"/>
      <c r="G7680" s="79"/>
      <c r="H7680" s="79"/>
      <c r="I7680" s="80"/>
    </row>
    <row r="7681" spans="1:9">
      <c r="A7681" s="78"/>
      <c r="B7681" s="79"/>
      <c r="C7681" s="79"/>
      <c r="D7681" s="79"/>
      <c r="E7681" s="79"/>
      <c r="F7681" s="79"/>
      <c r="G7681" s="79"/>
      <c r="H7681" s="79"/>
      <c r="I7681" s="80"/>
    </row>
    <row r="7682" spans="1:9">
      <c r="A7682" s="78"/>
      <c r="B7682" s="79"/>
      <c r="C7682" s="79"/>
      <c r="D7682" s="79"/>
      <c r="E7682" s="79"/>
      <c r="F7682" s="79"/>
      <c r="G7682" s="79"/>
      <c r="H7682" s="79"/>
      <c r="I7682" s="80"/>
    </row>
    <row r="7683" spans="1:9">
      <c r="A7683" s="78"/>
      <c r="B7683" s="79"/>
      <c r="C7683" s="79"/>
      <c r="D7683" s="79"/>
      <c r="E7683" s="79"/>
      <c r="F7683" s="79"/>
      <c r="G7683" s="79"/>
      <c r="H7683" s="79"/>
      <c r="I7683" s="80"/>
    </row>
    <row r="7684" spans="1:9">
      <c r="A7684" s="78"/>
      <c r="B7684" s="79"/>
      <c r="C7684" s="79"/>
      <c r="D7684" s="79"/>
      <c r="E7684" s="79"/>
      <c r="F7684" s="79"/>
      <c r="G7684" s="79"/>
      <c r="H7684" s="79"/>
      <c r="I7684" s="80"/>
    </row>
    <row r="7685" spans="1:9">
      <c r="A7685" s="78"/>
      <c r="B7685" s="79"/>
      <c r="C7685" s="79"/>
      <c r="D7685" s="79"/>
      <c r="E7685" s="79"/>
      <c r="F7685" s="79"/>
      <c r="G7685" s="79"/>
      <c r="H7685" s="79"/>
      <c r="I7685" s="80"/>
    </row>
    <row r="7686" spans="1:9">
      <c r="A7686" s="78"/>
      <c r="B7686" s="79"/>
      <c r="C7686" s="79"/>
      <c r="D7686" s="79"/>
      <c r="E7686" s="79"/>
      <c r="F7686" s="79"/>
      <c r="G7686" s="79"/>
      <c r="H7686" s="79"/>
      <c r="I7686" s="80"/>
    </row>
    <row r="7687" spans="1:9">
      <c r="A7687" s="78"/>
      <c r="B7687" s="79"/>
      <c r="C7687" s="79"/>
      <c r="D7687" s="79"/>
      <c r="E7687" s="79"/>
      <c r="F7687" s="79"/>
      <c r="G7687" s="79"/>
      <c r="H7687" s="79"/>
      <c r="I7687" s="80"/>
    </row>
    <row r="7688" spans="1:9">
      <c r="A7688" s="78"/>
      <c r="B7688" s="79"/>
      <c r="C7688" s="79"/>
      <c r="D7688" s="79"/>
      <c r="E7688" s="79"/>
      <c r="F7688" s="79"/>
      <c r="G7688" s="79"/>
      <c r="H7688" s="79"/>
      <c r="I7688" s="80"/>
    </row>
    <row r="7689" spans="1:9">
      <c r="A7689" s="78"/>
      <c r="B7689" s="79"/>
      <c r="C7689" s="79"/>
      <c r="D7689" s="79"/>
      <c r="E7689" s="79"/>
      <c r="F7689" s="79"/>
      <c r="G7689" s="79"/>
      <c r="H7689" s="79"/>
      <c r="I7689" s="80"/>
    </row>
    <row r="7690" spans="1:9">
      <c r="A7690" s="78"/>
      <c r="B7690" s="79"/>
      <c r="C7690" s="79"/>
      <c r="D7690" s="79"/>
      <c r="E7690" s="79"/>
      <c r="F7690" s="79"/>
      <c r="G7690" s="79"/>
      <c r="H7690" s="79"/>
      <c r="I7690" s="80"/>
    </row>
    <row r="7691" spans="1:9">
      <c r="A7691" s="78"/>
      <c r="B7691" s="79"/>
      <c r="C7691" s="79"/>
      <c r="D7691" s="79"/>
      <c r="E7691" s="79"/>
      <c r="F7691" s="79"/>
      <c r="G7691" s="79"/>
      <c r="H7691" s="79"/>
      <c r="I7691" s="80"/>
    </row>
    <row r="7692" spans="1:9">
      <c r="A7692" s="78"/>
      <c r="B7692" s="79"/>
      <c r="C7692" s="79"/>
      <c r="D7692" s="79"/>
      <c r="E7692" s="79"/>
      <c r="F7692" s="79"/>
      <c r="G7692" s="79"/>
      <c r="H7692" s="79"/>
      <c r="I7692" s="80"/>
    </row>
    <row r="7693" spans="1:9">
      <c r="A7693" s="78"/>
      <c r="B7693" s="79"/>
      <c r="C7693" s="79"/>
      <c r="D7693" s="79"/>
      <c r="E7693" s="79"/>
      <c r="F7693" s="79"/>
      <c r="G7693" s="79"/>
      <c r="H7693" s="79"/>
      <c r="I7693" s="80"/>
    </row>
    <row r="7694" spans="1:9">
      <c r="A7694" s="78"/>
      <c r="B7694" s="79"/>
      <c r="C7694" s="79"/>
      <c r="D7694" s="79"/>
      <c r="E7694" s="79"/>
      <c r="F7694" s="79"/>
      <c r="G7694" s="79"/>
      <c r="H7694" s="79"/>
      <c r="I7694" s="80"/>
    </row>
    <row r="7695" spans="1:9">
      <c r="A7695" s="78"/>
      <c r="B7695" s="79"/>
      <c r="C7695" s="79"/>
      <c r="D7695" s="79"/>
      <c r="E7695" s="79"/>
      <c r="F7695" s="79"/>
      <c r="G7695" s="79"/>
      <c r="H7695" s="79"/>
      <c r="I7695" s="80"/>
    </row>
    <row r="7696" spans="1:9">
      <c r="A7696" s="78"/>
      <c r="B7696" s="79"/>
      <c r="C7696" s="79"/>
      <c r="D7696" s="79"/>
      <c r="E7696" s="79"/>
      <c r="F7696" s="79"/>
      <c r="G7696" s="79"/>
      <c r="H7696" s="79"/>
      <c r="I7696" s="80"/>
    </row>
    <row r="7697" spans="1:9">
      <c r="A7697" s="78"/>
      <c r="B7697" s="79"/>
      <c r="C7697" s="79"/>
      <c r="D7697" s="79"/>
      <c r="E7697" s="79"/>
      <c r="F7697" s="79"/>
      <c r="G7697" s="79"/>
      <c r="H7697" s="79"/>
      <c r="I7697" s="80"/>
    </row>
    <row r="7698" spans="1:9">
      <c r="A7698" s="78"/>
      <c r="B7698" s="79"/>
      <c r="C7698" s="79"/>
      <c r="D7698" s="79"/>
      <c r="E7698" s="79"/>
      <c r="F7698" s="79"/>
      <c r="G7698" s="79"/>
      <c r="H7698" s="79"/>
      <c r="I7698" s="80"/>
    </row>
    <row r="7699" spans="1:9">
      <c r="A7699" s="78"/>
      <c r="B7699" s="79"/>
      <c r="C7699" s="79"/>
      <c r="D7699" s="79"/>
      <c r="E7699" s="79"/>
      <c r="F7699" s="79"/>
      <c r="G7699" s="79"/>
      <c r="H7699" s="79"/>
      <c r="I7699" s="80"/>
    </row>
    <row r="7700" spans="1:9">
      <c r="A7700" s="78"/>
      <c r="B7700" s="79"/>
      <c r="C7700" s="79"/>
      <c r="D7700" s="79"/>
      <c r="E7700" s="79"/>
      <c r="F7700" s="79"/>
      <c r="G7700" s="79"/>
      <c r="H7700" s="79"/>
      <c r="I7700" s="80"/>
    </row>
    <row r="7701" spans="1:9">
      <c r="A7701" s="78"/>
      <c r="B7701" s="79"/>
      <c r="C7701" s="79"/>
      <c r="D7701" s="79"/>
      <c r="E7701" s="79"/>
      <c r="F7701" s="79"/>
      <c r="G7701" s="79"/>
      <c r="H7701" s="79"/>
      <c r="I7701" s="80"/>
    </row>
    <row r="7702" spans="1:9">
      <c r="A7702" s="78"/>
      <c r="B7702" s="79"/>
      <c r="C7702" s="79"/>
      <c r="D7702" s="79"/>
      <c r="E7702" s="79"/>
      <c r="F7702" s="79"/>
      <c r="G7702" s="79"/>
      <c r="H7702" s="79"/>
      <c r="I7702" s="80"/>
    </row>
    <row r="7703" spans="1:9">
      <c r="A7703" s="78"/>
      <c r="B7703" s="79"/>
      <c r="C7703" s="79"/>
      <c r="D7703" s="79"/>
      <c r="E7703" s="79"/>
      <c r="F7703" s="79"/>
      <c r="G7703" s="79"/>
      <c r="H7703" s="79"/>
      <c r="I7703" s="80"/>
    </row>
    <row r="7704" spans="1:9">
      <c r="A7704" s="78"/>
      <c r="B7704" s="79"/>
      <c r="C7704" s="79"/>
      <c r="D7704" s="79"/>
      <c r="E7704" s="79"/>
      <c r="F7704" s="79"/>
      <c r="G7704" s="79"/>
      <c r="H7704" s="79"/>
      <c r="I7704" s="80"/>
    </row>
    <row r="7705" spans="1:9">
      <c r="A7705" s="78"/>
      <c r="B7705" s="79"/>
      <c r="C7705" s="79"/>
      <c r="D7705" s="79"/>
      <c r="E7705" s="79"/>
      <c r="F7705" s="79"/>
      <c r="G7705" s="79"/>
      <c r="H7705" s="79"/>
      <c r="I7705" s="80"/>
    </row>
    <row r="7706" spans="1:9">
      <c r="A7706" s="78"/>
      <c r="B7706" s="79"/>
      <c r="C7706" s="79"/>
      <c r="D7706" s="79"/>
      <c r="E7706" s="79"/>
      <c r="F7706" s="79"/>
      <c r="G7706" s="79"/>
      <c r="H7706" s="79"/>
      <c r="I7706" s="80"/>
    </row>
    <row r="7707" spans="1:9">
      <c r="A7707" s="78"/>
      <c r="B7707" s="79"/>
      <c r="C7707" s="79"/>
      <c r="D7707" s="79"/>
      <c r="E7707" s="79"/>
      <c r="F7707" s="79"/>
      <c r="G7707" s="79"/>
      <c r="H7707" s="79"/>
      <c r="I7707" s="80"/>
    </row>
    <row r="7708" spans="1:9">
      <c r="A7708" s="78"/>
      <c r="B7708" s="79"/>
      <c r="C7708" s="79"/>
      <c r="D7708" s="79"/>
      <c r="E7708" s="79"/>
      <c r="F7708" s="79"/>
      <c r="G7708" s="79"/>
      <c r="H7708" s="79"/>
      <c r="I7708" s="80"/>
    </row>
    <row r="7709" spans="1:9">
      <c r="A7709" s="78"/>
      <c r="B7709" s="79"/>
      <c r="C7709" s="79"/>
      <c r="D7709" s="79"/>
      <c r="E7709" s="79"/>
      <c r="F7709" s="79"/>
      <c r="G7709" s="79"/>
      <c r="H7709" s="79"/>
      <c r="I7709" s="80"/>
    </row>
    <row r="7710" spans="1:9">
      <c r="A7710" s="78"/>
      <c r="B7710" s="79"/>
      <c r="C7710" s="79"/>
      <c r="D7710" s="79"/>
      <c r="E7710" s="79"/>
      <c r="F7710" s="79"/>
      <c r="G7710" s="79"/>
      <c r="H7710" s="79"/>
      <c r="I7710" s="80"/>
    </row>
    <row r="7711" spans="1:9">
      <c r="A7711" s="78"/>
      <c r="B7711" s="79"/>
      <c r="C7711" s="79"/>
      <c r="D7711" s="79"/>
      <c r="E7711" s="79"/>
      <c r="F7711" s="79"/>
      <c r="G7711" s="79"/>
      <c r="H7711" s="79"/>
      <c r="I7711" s="80"/>
    </row>
    <row r="7712" spans="1:9">
      <c r="A7712" s="78"/>
      <c r="B7712" s="79"/>
      <c r="C7712" s="79"/>
      <c r="D7712" s="79"/>
      <c r="E7712" s="79"/>
      <c r="F7712" s="79"/>
      <c r="G7712" s="79"/>
      <c r="H7712" s="79"/>
      <c r="I7712" s="80"/>
    </row>
    <row r="7713" spans="1:9">
      <c r="A7713" s="78"/>
      <c r="B7713" s="79"/>
      <c r="C7713" s="79"/>
      <c r="D7713" s="79"/>
      <c r="E7713" s="79"/>
      <c r="F7713" s="79"/>
      <c r="G7713" s="79"/>
      <c r="H7713" s="79"/>
      <c r="I7713" s="80"/>
    </row>
    <row r="7714" spans="1:9">
      <c r="A7714" s="78"/>
      <c r="B7714" s="79"/>
      <c r="C7714" s="79"/>
      <c r="D7714" s="79"/>
      <c r="E7714" s="79"/>
      <c r="F7714" s="79"/>
      <c r="G7714" s="79"/>
      <c r="H7714" s="79"/>
      <c r="I7714" s="80"/>
    </row>
    <row r="7715" spans="1:9">
      <c r="A7715" s="78"/>
      <c r="B7715" s="79"/>
      <c r="C7715" s="79"/>
      <c r="D7715" s="79"/>
      <c r="E7715" s="79"/>
      <c r="F7715" s="79"/>
      <c r="G7715" s="79"/>
      <c r="H7715" s="79"/>
      <c r="I7715" s="80"/>
    </row>
    <row r="7716" spans="1:9">
      <c r="A7716" s="78"/>
      <c r="B7716" s="79"/>
      <c r="C7716" s="79"/>
      <c r="D7716" s="79"/>
      <c r="E7716" s="79"/>
      <c r="F7716" s="79"/>
      <c r="G7716" s="79"/>
      <c r="H7716" s="79"/>
      <c r="I7716" s="80"/>
    </row>
    <row r="7717" spans="1:9">
      <c r="A7717" s="78"/>
      <c r="B7717" s="79"/>
      <c r="C7717" s="79"/>
      <c r="D7717" s="79"/>
      <c r="E7717" s="79"/>
      <c r="F7717" s="79"/>
      <c r="G7717" s="79"/>
      <c r="H7717" s="79"/>
      <c r="I7717" s="80"/>
    </row>
    <row r="7718" spans="1:9">
      <c r="A7718" s="78"/>
      <c r="B7718" s="79"/>
      <c r="C7718" s="79"/>
      <c r="D7718" s="79"/>
      <c r="E7718" s="79"/>
      <c r="F7718" s="79"/>
      <c r="G7718" s="79"/>
      <c r="H7718" s="79"/>
      <c r="I7718" s="80"/>
    </row>
    <row r="7719" spans="1:9">
      <c r="A7719" s="78"/>
      <c r="B7719" s="79"/>
      <c r="C7719" s="79"/>
      <c r="D7719" s="79"/>
      <c r="E7719" s="79"/>
      <c r="F7719" s="79"/>
      <c r="G7719" s="79"/>
      <c r="H7719" s="79"/>
      <c r="I7719" s="80"/>
    </row>
    <row r="7720" spans="1:9">
      <c r="A7720" s="78"/>
      <c r="B7720" s="79"/>
      <c r="C7720" s="79"/>
      <c r="D7720" s="79"/>
      <c r="E7720" s="79"/>
      <c r="F7720" s="79"/>
      <c r="G7720" s="79"/>
      <c r="H7720" s="79"/>
      <c r="I7720" s="80"/>
    </row>
    <row r="7721" spans="1:9">
      <c r="A7721" s="78"/>
      <c r="B7721" s="79"/>
      <c r="C7721" s="79"/>
      <c r="D7721" s="79"/>
      <c r="E7721" s="79"/>
      <c r="F7721" s="79"/>
      <c r="G7721" s="79"/>
      <c r="H7721" s="79"/>
      <c r="I7721" s="80"/>
    </row>
    <row r="7722" spans="1:9">
      <c r="A7722" s="78"/>
      <c r="B7722" s="79"/>
      <c r="C7722" s="79"/>
      <c r="D7722" s="79"/>
      <c r="E7722" s="79"/>
      <c r="F7722" s="79"/>
      <c r="G7722" s="79"/>
      <c r="H7722" s="79"/>
      <c r="I7722" s="80"/>
    </row>
    <row r="7723" spans="1:9">
      <c r="A7723" s="78"/>
      <c r="B7723" s="79"/>
      <c r="C7723" s="79"/>
      <c r="D7723" s="79"/>
      <c r="E7723" s="79"/>
      <c r="F7723" s="79"/>
      <c r="G7723" s="79"/>
      <c r="H7723" s="79"/>
      <c r="I7723" s="80"/>
    </row>
    <row r="7724" spans="1:9">
      <c r="A7724" s="78"/>
      <c r="B7724" s="79"/>
      <c r="C7724" s="79"/>
      <c r="D7724" s="79"/>
      <c r="E7724" s="79"/>
      <c r="F7724" s="79"/>
      <c r="G7724" s="79"/>
      <c r="H7724" s="79"/>
      <c r="I7724" s="80"/>
    </row>
    <row r="7725" spans="1:9">
      <c r="A7725" s="78"/>
      <c r="B7725" s="79"/>
      <c r="C7725" s="79"/>
      <c r="D7725" s="79"/>
      <c r="E7725" s="79"/>
      <c r="F7725" s="79"/>
      <c r="G7725" s="79"/>
      <c r="H7725" s="79"/>
      <c r="I7725" s="80"/>
    </row>
    <row r="7726" spans="1:9">
      <c r="A7726" s="78"/>
      <c r="B7726" s="79"/>
      <c r="C7726" s="79"/>
      <c r="D7726" s="79"/>
      <c r="E7726" s="79"/>
      <c r="F7726" s="79"/>
      <c r="G7726" s="79"/>
      <c r="H7726" s="79"/>
      <c r="I7726" s="80"/>
    </row>
    <row r="7727" spans="1:9">
      <c r="A7727" s="78"/>
      <c r="B7727" s="79"/>
      <c r="C7727" s="79"/>
      <c r="D7727" s="79"/>
      <c r="E7727" s="79"/>
      <c r="F7727" s="79"/>
      <c r="G7727" s="79"/>
      <c r="H7727" s="79"/>
      <c r="I7727" s="80"/>
    </row>
    <row r="7728" spans="1:9">
      <c r="A7728" s="78"/>
      <c r="B7728" s="79"/>
      <c r="C7728" s="79"/>
      <c r="D7728" s="79"/>
      <c r="E7728" s="79"/>
      <c r="F7728" s="79"/>
      <c r="G7728" s="79"/>
      <c r="H7728" s="79"/>
      <c r="I7728" s="80"/>
    </row>
    <row r="7729" spans="1:9">
      <c r="A7729" s="78"/>
      <c r="B7729" s="79"/>
      <c r="C7729" s="79"/>
      <c r="D7729" s="79"/>
      <c r="E7729" s="79"/>
      <c r="F7729" s="79"/>
      <c r="G7729" s="79"/>
      <c r="H7729" s="79"/>
      <c r="I7729" s="80"/>
    </row>
    <row r="7730" spans="1:9">
      <c r="A7730" s="78"/>
      <c r="B7730" s="79"/>
      <c r="C7730" s="79"/>
      <c r="D7730" s="79"/>
      <c r="E7730" s="79"/>
      <c r="F7730" s="79"/>
      <c r="G7730" s="79"/>
      <c r="H7730" s="79"/>
      <c r="I7730" s="80"/>
    </row>
    <row r="7731" spans="1:9">
      <c r="A7731" s="78"/>
      <c r="B7731" s="79"/>
      <c r="C7731" s="79"/>
      <c r="D7731" s="79"/>
      <c r="E7731" s="79"/>
      <c r="F7731" s="79"/>
      <c r="G7731" s="79"/>
      <c r="H7731" s="79"/>
      <c r="I7731" s="80"/>
    </row>
    <row r="7732" spans="1:9">
      <c r="A7732" s="78"/>
      <c r="B7732" s="79"/>
      <c r="C7732" s="79"/>
      <c r="D7732" s="79"/>
      <c r="E7732" s="79"/>
      <c r="F7732" s="79"/>
      <c r="G7732" s="79"/>
      <c r="H7732" s="79"/>
      <c r="I7732" s="80"/>
    </row>
    <row r="7733" spans="1:9">
      <c r="A7733" s="78"/>
      <c r="B7733" s="79"/>
      <c r="C7733" s="79"/>
      <c r="D7733" s="79"/>
      <c r="E7733" s="79"/>
      <c r="F7733" s="79"/>
      <c r="G7733" s="79"/>
      <c r="H7733" s="79"/>
      <c r="I7733" s="80"/>
    </row>
    <row r="7734" spans="1:9">
      <c r="A7734" s="78"/>
      <c r="B7734" s="79"/>
      <c r="C7734" s="79"/>
      <c r="D7734" s="79"/>
      <c r="E7734" s="79"/>
      <c r="F7734" s="79"/>
      <c r="G7734" s="79"/>
      <c r="H7734" s="79"/>
      <c r="I7734" s="80"/>
    </row>
    <row r="7735" spans="1:9">
      <c r="A7735" s="78"/>
      <c r="B7735" s="79"/>
      <c r="C7735" s="79"/>
      <c r="D7735" s="79"/>
      <c r="E7735" s="79"/>
      <c r="F7735" s="79"/>
      <c r="G7735" s="79"/>
      <c r="H7735" s="79"/>
      <c r="I7735" s="80"/>
    </row>
    <row r="7736" spans="1:9">
      <c r="A7736" s="78"/>
      <c r="B7736" s="79"/>
      <c r="C7736" s="79"/>
      <c r="D7736" s="79"/>
      <c r="E7736" s="79"/>
      <c r="F7736" s="79"/>
      <c r="G7736" s="79"/>
      <c r="H7736" s="79"/>
      <c r="I7736" s="80"/>
    </row>
    <row r="7737" spans="1:9">
      <c r="A7737" s="78"/>
      <c r="B7737" s="79"/>
      <c r="C7737" s="79"/>
      <c r="D7737" s="79"/>
      <c r="E7737" s="79"/>
      <c r="F7737" s="79"/>
      <c r="G7737" s="79"/>
      <c r="H7737" s="79"/>
      <c r="I7737" s="80"/>
    </row>
    <row r="7738" spans="1:9">
      <c r="A7738" s="78"/>
      <c r="B7738" s="79"/>
      <c r="C7738" s="79"/>
      <c r="D7738" s="79"/>
      <c r="E7738" s="79"/>
      <c r="F7738" s="79"/>
      <c r="G7738" s="79"/>
      <c r="H7738" s="79"/>
      <c r="I7738" s="80"/>
    </row>
    <row r="7739" spans="1:9">
      <c r="A7739" s="78"/>
      <c r="B7739" s="79"/>
      <c r="C7739" s="79"/>
      <c r="D7739" s="79"/>
      <c r="E7739" s="79"/>
      <c r="F7739" s="79"/>
      <c r="G7739" s="79"/>
      <c r="H7739" s="79"/>
      <c r="I7739" s="80"/>
    </row>
    <row r="7740" spans="1:9">
      <c r="A7740" s="78"/>
      <c r="B7740" s="79"/>
      <c r="C7740" s="79"/>
      <c r="D7740" s="79"/>
      <c r="E7740" s="79"/>
      <c r="F7740" s="79"/>
      <c r="G7740" s="79"/>
      <c r="H7740" s="79"/>
      <c r="I7740" s="80"/>
    </row>
    <row r="7741" spans="1:9">
      <c r="A7741" s="78"/>
      <c r="B7741" s="79"/>
      <c r="C7741" s="79"/>
      <c r="D7741" s="79"/>
      <c r="E7741" s="79"/>
      <c r="F7741" s="79"/>
      <c r="G7741" s="79"/>
      <c r="H7741" s="79"/>
      <c r="I7741" s="80"/>
    </row>
    <row r="7742" spans="1:9">
      <c r="A7742" s="78"/>
      <c r="B7742" s="79"/>
      <c r="C7742" s="79"/>
      <c r="D7742" s="79"/>
      <c r="E7742" s="79"/>
      <c r="F7742" s="79"/>
      <c r="G7742" s="79"/>
      <c r="H7742" s="79"/>
      <c r="I7742" s="80"/>
    </row>
    <row r="7743" spans="1:9">
      <c r="A7743" s="78"/>
      <c r="B7743" s="79"/>
      <c r="C7743" s="79"/>
      <c r="D7743" s="79"/>
      <c r="E7743" s="79"/>
      <c r="F7743" s="79"/>
      <c r="G7743" s="79"/>
      <c r="H7743" s="79"/>
      <c r="I7743" s="80"/>
    </row>
    <row r="7744" spans="1:9">
      <c r="A7744" s="78"/>
      <c r="B7744" s="79"/>
      <c r="C7744" s="79"/>
      <c r="D7744" s="79"/>
      <c r="E7744" s="79"/>
      <c r="F7744" s="79"/>
      <c r="G7744" s="79"/>
      <c r="H7744" s="79"/>
      <c r="I7744" s="80"/>
    </row>
    <row r="7745" spans="1:9">
      <c r="A7745" s="78"/>
      <c r="B7745" s="79"/>
      <c r="C7745" s="79"/>
      <c r="D7745" s="79"/>
      <c r="E7745" s="79"/>
      <c r="F7745" s="79"/>
      <c r="G7745" s="79"/>
      <c r="H7745" s="79"/>
      <c r="I7745" s="80"/>
    </row>
    <row r="7746" spans="1:9">
      <c r="A7746" s="78"/>
      <c r="B7746" s="79"/>
      <c r="C7746" s="79"/>
      <c r="D7746" s="79"/>
      <c r="E7746" s="79"/>
      <c r="F7746" s="79"/>
      <c r="G7746" s="79"/>
      <c r="H7746" s="79"/>
      <c r="I7746" s="80"/>
    </row>
    <row r="7747" spans="1:9">
      <c r="A7747" s="78"/>
      <c r="B7747" s="79"/>
      <c r="C7747" s="79"/>
      <c r="D7747" s="79"/>
      <c r="E7747" s="79"/>
      <c r="F7747" s="79"/>
      <c r="G7747" s="79"/>
      <c r="H7747" s="79"/>
      <c r="I7747" s="80"/>
    </row>
    <row r="7748" spans="1:9">
      <c r="A7748" s="78"/>
      <c r="B7748" s="79"/>
      <c r="C7748" s="79"/>
      <c r="D7748" s="79"/>
      <c r="E7748" s="79"/>
      <c r="F7748" s="79"/>
      <c r="G7748" s="79"/>
      <c r="H7748" s="79"/>
      <c r="I7748" s="80"/>
    </row>
    <row r="7749" spans="1:9">
      <c r="A7749" s="78"/>
      <c r="B7749" s="79"/>
      <c r="C7749" s="79"/>
      <c r="D7749" s="79"/>
      <c r="E7749" s="79"/>
      <c r="F7749" s="79"/>
      <c r="G7749" s="79"/>
      <c r="H7749" s="79"/>
      <c r="I7749" s="80"/>
    </row>
    <row r="7750" spans="1:9">
      <c r="A7750" s="78"/>
      <c r="B7750" s="79"/>
      <c r="C7750" s="79"/>
      <c r="D7750" s="79"/>
      <c r="E7750" s="79"/>
      <c r="F7750" s="79"/>
      <c r="G7750" s="79"/>
      <c r="H7750" s="79"/>
      <c r="I7750" s="80"/>
    </row>
    <row r="7751" spans="1:9">
      <c r="A7751" s="78"/>
      <c r="B7751" s="79"/>
      <c r="C7751" s="79"/>
      <c r="D7751" s="79"/>
      <c r="E7751" s="79"/>
      <c r="F7751" s="79"/>
      <c r="G7751" s="79"/>
      <c r="H7751" s="79"/>
      <c r="I7751" s="80"/>
    </row>
    <row r="7752" spans="1:9">
      <c r="A7752" s="78"/>
      <c r="B7752" s="79"/>
      <c r="C7752" s="79"/>
      <c r="D7752" s="79"/>
      <c r="E7752" s="79"/>
      <c r="F7752" s="79"/>
      <c r="G7752" s="79"/>
      <c r="H7752" s="79"/>
      <c r="I7752" s="80"/>
    </row>
    <row r="7753" spans="1:9">
      <c r="A7753" s="78"/>
      <c r="B7753" s="79"/>
      <c r="C7753" s="79"/>
      <c r="D7753" s="79"/>
      <c r="E7753" s="79"/>
      <c r="F7753" s="79"/>
      <c r="G7753" s="79"/>
      <c r="H7753" s="79"/>
      <c r="I7753" s="80"/>
    </row>
    <row r="7754" spans="1:9">
      <c r="A7754" s="78"/>
      <c r="B7754" s="79"/>
      <c r="C7754" s="79"/>
      <c r="D7754" s="79"/>
      <c r="E7754" s="79"/>
      <c r="F7754" s="79"/>
      <c r="G7754" s="79"/>
      <c r="H7754" s="79"/>
      <c r="I7754" s="80"/>
    </row>
    <row r="7755" spans="1:9">
      <c r="A7755" s="78"/>
      <c r="B7755" s="79"/>
      <c r="C7755" s="79"/>
      <c r="D7755" s="79"/>
      <c r="E7755" s="79"/>
      <c r="F7755" s="79"/>
      <c r="G7755" s="79"/>
      <c r="H7755" s="79"/>
      <c r="I7755" s="80"/>
    </row>
    <row r="7756" spans="1:9">
      <c r="A7756" s="78"/>
      <c r="B7756" s="79"/>
      <c r="C7756" s="79"/>
      <c r="D7756" s="79"/>
      <c r="E7756" s="79"/>
      <c r="F7756" s="79"/>
      <c r="G7756" s="79"/>
      <c r="H7756" s="79"/>
      <c r="I7756" s="80"/>
    </row>
    <row r="7757" spans="1:9">
      <c r="A7757" s="78"/>
      <c r="B7757" s="79"/>
      <c r="C7757" s="79"/>
      <c r="D7757" s="79"/>
      <c r="E7757" s="79"/>
      <c r="F7757" s="79"/>
      <c r="G7757" s="79"/>
      <c r="H7757" s="79"/>
      <c r="I7757" s="80"/>
    </row>
    <row r="7758" spans="1:9">
      <c r="A7758" s="78"/>
      <c r="B7758" s="79"/>
      <c r="C7758" s="79"/>
      <c r="D7758" s="79"/>
      <c r="E7758" s="79"/>
      <c r="F7758" s="79"/>
      <c r="G7758" s="79"/>
      <c r="H7758" s="79"/>
      <c r="I7758" s="80"/>
    </row>
    <row r="7759" spans="1:9">
      <c r="A7759" s="78"/>
      <c r="B7759" s="79"/>
      <c r="C7759" s="79"/>
      <c r="D7759" s="79"/>
      <c r="E7759" s="79"/>
      <c r="F7759" s="79"/>
      <c r="G7759" s="79"/>
      <c r="H7759" s="79"/>
      <c r="I7759" s="80"/>
    </row>
    <row r="7760" spans="1:9">
      <c r="A7760" s="78"/>
      <c r="B7760" s="79"/>
      <c r="C7760" s="79"/>
      <c r="D7760" s="79"/>
      <c r="E7760" s="79"/>
      <c r="F7760" s="79"/>
      <c r="G7760" s="79"/>
      <c r="H7760" s="79"/>
      <c r="I7760" s="80"/>
    </row>
    <row r="7761" spans="1:9">
      <c r="A7761" s="78"/>
      <c r="B7761" s="79"/>
      <c r="C7761" s="79"/>
      <c r="D7761" s="79"/>
      <c r="E7761" s="79"/>
      <c r="F7761" s="79"/>
      <c r="G7761" s="79"/>
      <c r="H7761" s="79"/>
      <c r="I7761" s="80"/>
    </row>
    <row r="7762" spans="1:9">
      <c r="A7762" s="78"/>
      <c r="B7762" s="79"/>
      <c r="C7762" s="79"/>
      <c r="D7762" s="79"/>
      <c r="E7762" s="79"/>
      <c r="F7762" s="79"/>
      <c r="G7762" s="79"/>
      <c r="H7762" s="79"/>
      <c r="I7762" s="80"/>
    </row>
    <row r="7763" spans="1:9">
      <c r="A7763" s="78"/>
      <c r="B7763" s="79"/>
      <c r="C7763" s="79"/>
      <c r="D7763" s="79"/>
      <c r="E7763" s="79"/>
      <c r="F7763" s="79"/>
      <c r="G7763" s="79"/>
      <c r="H7763" s="79"/>
      <c r="I7763" s="80"/>
    </row>
    <row r="7764" spans="1:9">
      <c r="A7764" s="78"/>
      <c r="B7764" s="79"/>
      <c r="C7764" s="79"/>
      <c r="D7764" s="79"/>
      <c r="E7764" s="79"/>
      <c r="F7764" s="79"/>
      <c r="G7764" s="79"/>
      <c r="H7764" s="79"/>
      <c r="I7764" s="80"/>
    </row>
    <row r="7765" spans="1:9">
      <c r="A7765" s="78"/>
      <c r="B7765" s="79"/>
      <c r="C7765" s="79"/>
      <c r="D7765" s="79"/>
      <c r="E7765" s="79"/>
      <c r="F7765" s="79"/>
      <c r="G7765" s="79"/>
      <c r="H7765" s="79"/>
      <c r="I7765" s="80"/>
    </row>
    <row r="7766" spans="1:9">
      <c r="A7766" s="78"/>
      <c r="B7766" s="79"/>
      <c r="C7766" s="79"/>
      <c r="D7766" s="79"/>
      <c r="E7766" s="79"/>
      <c r="F7766" s="79"/>
      <c r="G7766" s="79"/>
      <c r="H7766" s="79"/>
      <c r="I7766" s="80"/>
    </row>
    <row r="7767" spans="1:9">
      <c r="A7767" s="78"/>
      <c r="B7767" s="79"/>
      <c r="C7767" s="79"/>
      <c r="D7767" s="79"/>
      <c r="E7767" s="79"/>
      <c r="F7767" s="79"/>
      <c r="G7767" s="79"/>
      <c r="H7767" s="79"/>
      <c r="I7767" s="80"/>
    </row>
    <row r="7768" spans="1:9">
      <c r="A7768" s="78"/>
      <c r="B7768" s="79"/>
      <c r="C7768" s="79"/>
      <c r="D7768" s="79"/>
      <c r="E7768" s="79"/>
      <c r="F7768" s="79"/>
      <c r="G7768" s="79"/>
      <c r="H7768" s="79"/>
      <c r="I7768" s="80"/>
    </row>
    <row r="7769" spans="1:9">
      <c r="A7769" s="78"/>
      <c r="B7769" s="79"/>
      <c r="C7769" s="79"/>
      <c r="D7769" s="79"/>
      <c r="E7769" s="79"/>
      <c r="F7769" s="79"/>
      <c r="G7769" s="79"/>
      <c r="H7769" s="79"/>
      <c r="I7769" s="80"/>
    </row>
    <row r="7770" spans="1:9">
      <c r="A7770" s="78"/>
      <c r="B7770" s="79"/>
      <c r="C7770" s="79"/>
      <c r="D7770" s="79"/>
      <c r="E7770" s="79"/>
      <c r="F7770" s="79"/>
      <c r="G7770" s="79"/>
      <c r="H7770" s="79"/>
      <c r="I7770" s="80"/>
    </row>
    <row r="7771" spans="1:9">
      <c r="A7771" s="78"/>
      <c r="B7771" s="79"/>
      <c r="C7771" s="79"/>
      <c r="D7771" s="79"/>
      <c r="E7771" s="79"/>
      <c r="F7771" s="79"/>
      <c r="G7771" s="79"/>
      <c r="H7771" s="79"/>
      <c r="I7771" s="80"/>
    </row>
    <row r="7772" spans="1:9">
      <c r="A7772" s="78"/>
      <c r="B7772" s="79"/>
      <c r="C7772" s="79"/>
      <c r="D7772" s="79"/>
      <c r="E7772" s="79"/>
      <c r="F7772" s="79"/>
      <c r="G7772" s="79"/>
      <c r="H7772" s="79"/>
      <c r="I7772" s="80"/>
    </row>
    <row r="7773" spans="1:9">
      <c r="A7773" s="78"/>
      <c r="B7773" s="79"/>
      <c r="C7773" s="79"/>
      <c r="D7773" s="79"/>
      <c r="E7773" s="79"/>
      <c r="F7773" s="79"/>
      <c r="G7773" s="79"/>
      <c r="H7773" s="79"/>
      <c r="I7773" s="80"/>
    </row>
    <row r="7774" spans="1:9">
      <c r="A7774" s="78"/>
      <c r="B7774" s="79"/>
      <c r="C7774" s="79"/>
      <c r="D7774" s="79"/>
      <c r="E7774" s="79"/>
      <c r="F7774" s="79"/>
      <c r="G7774" s="79"/>
      <c r="H7774" s="79"/>
      <c r="I7774" s="80"/>
    </row>
    <row r="7775" spans="1:9">
      <c r="A7775" s="78"/>
      <c r="B7775" s="79"/>
      <c r="C7775" s="79"/>
      <c r="D7775" s="79"/>
      <c r="E7775" s="79"/>
      <c r="F7775" s="79"/>
      <c r="G7775" s="79"/>
      <c r="H7775" s="79"/>
      <c r="I7775" s="80"/>
    </row>
    <row r="7776" spans="1:9">
      <c r="A7776" s="78"/>
      <c r="B7776" s="79"/>
      <c r="C7776" s="79"/>
      <c r="D7776" s="79"/>
      <c r="E7776" s="79"/>
      <c r="F7776" s="79"/>
      <c r="G7776" s="79"/>
      <c r="H7776" s="79"/>
      <c r="I7776" s="80"/>
    </row>
    <row r="7777" spans="1:9">
      <c r="A7777" s="78"/>
      <c r="B7777" s="79"/>
      <c r="C7777" s="79"/>
      <c r="D7777" s="79"/>
      <c r="E7777" s="79"/>
      <c r="F7777" s="79"/>
      <c r="G7777" s="79"/>
      <c r="H7777" s="79"/>
      <c r="I7777" s="80"/>
    </row>
    <row r="7778" spans="1:9">
      <c r="A7778" s="78"/>
      <c r="B7778" s="79"/>
      <c r="C7778" s="79"/>
      <c r="D7778" s="79"/>
      <c r="E7778" s="79"/>
      <c r="F7778" s="79"/>
      <c r="G7778" s="79"/>
      <c r="H7778" s="79"/>
      <c r="I7778" s="80"/>
    </row>
    <row r="7779" spans="1:9">
      <c r="A7779" s="78"/>
      <c r="B7779" s="79"/>
      <c r="C7779" s="79"/>
      <c r="D7779" s="79"/>
      <c r="E7779" s="79"/>
      <c r="F7779" s="79"/>
      <c r="G7779" s="79"/>
      <c r="H7779" s="79"/>
      <c r="I7779" s="80"/>
    </row>
    <row r="7780" spans="1:9">
      <c r="A7780" s="78"/>
      <c r="B7780" s="79"/>
      <c r="C7780" s="79"/>
      <c r="D7780" s="79"/>
      <c r="E7780" s="79"/>
      <c r="F7780" s="79"/>
      <c r="G7780" s="79"/>
      <c r="H7780" s="79"/>
      <c r="I7780" s="80"/>
    </row>
    <row r="7781" spans="1:9">
      <c r="A7781" s="78"/>
      <c r="B7781" s="79"/>
      <c r="C7781" s="79"/>
      <c r="D7781" s="79"/>
      <c r="E7781" s="79"/>
      <c r="F7781" s="79"/>
      <c r="G7781" s="79"/>
      <c r="H7781" s="79"/>
      <c r="I7781" s="80"/>
    </row>
    <row r="7782" spans="1:9">
      <c r="A7782" s="78"/>
      <c r="B7782" s="79"/>
      <c r="C7782" s="79"/>
      <c r="D7782" s="79"/>
      <c r="E7782" s="79"/>
      <c r="F7782" s="79"/>
      <c r="G7782" s="79"/>
      <c r="H7782" s="79"/>
      <c r="I7782" s="80"/>
    </row>
    <row r="7783" spans="1:9">
      <c r="A7783" s="78"/>
      <c r="B7783" s="79"/>
      <c r="C7783" s="79"/>
      <c r="D7783" s="79"/>
      <c r="E7783" s="79"/>
      <c r="F7783" s="79"/>
      <c r="G7783" s="79"/>
      <c r="H7783" s="79"/>
      <c r="I7783" s="80"/>
    </row>
    <row r="7784" spans="1:9">
      <c r="A7784" s="78"/>
      <c r="B7784" s="79"/>
      <c r="C7784" s="79"/>
      <c r="D7784" s="79"/>
      <c r="E7784" s="79"/>
      <c r="F7784" s="79"/>
      <c r="G7784" s="79"/>
      <c r="H7784" s="79"/>
      <c r="I7784" s="80"/>
    </row>
    <row r="7785" spans="1:9">
      <c r="A7785" s="78"/>
      <c r="B7785" s="79"/>
      <c r="C7785" s="79"/>
      <c r="D7785" s="79"/>
      <c r="E7785" s="79"/>
      <c r="F7785" s="79"/>
      <c r="G7785" s="79"/>
      <c r="H7785" s="79"/>
      <c r="I7785" s="80"/>
    </row>
    <row r="7786" spans="1:9">
      <c r="A7786" s="78"/>
      <c r="B7786" s="79"/>
      <c r="C7786" s="79"/>
      <c r="D7786" s="79"/>
      <c r="E7786" s="79"/>
      <c r="F7786" s="79"/>
      <c r="G7786" s="79"/>
      <c r="H7786" s="79"/>
      <c r="I7786" s="80"/>
    </row>
    <row r="7787" spans="1:9">
      <c r="A7787" s="78"/>
      <c r="B7787" s="79"/>
      <c r="C7787" s="79"/>
      <c r="D7787" s="79"/>
      <c r="E7787" s="79"/>
      <c r="F7787" s="79"/>
      <c r="G7787" s="79"/>
      <c r="H7787" s="79"/>
      <c r="I7787" s="80"/>
    </row>
    <row r="7788" spans="1:9">
      <c r="A7788" s="78"/>
      <c r="B7788" s="79"/>
      <c r="C7788" s="79"/>
      <c r="D7788" s="79"/>
      <c r="E7788" s="79"/>
      <c r="F7788" s="79"/>
      <c r="G7788" s="79"/>
      <c r="H7788" s="79"/>
      <c r="I7788" s="80"/>
    </row>
    <row r="7789" spans="1:9">
      <c r="A7789" s="78"/>
      <c r="B7789" s="79"/>
      <c r="C7789" s="79"/>
      <c r="D7789" s="79"/>
      <c r="E7789" s="79"/>
      <c r="F7789" s="79"/>
      <c r="G7789" s="79"/>
      <c r="H7789" s="79"/>
      <c r="I7789" s="80"/>
    </row>
    <row r="7790" spans="1:9">
      <c r="A7790" s="78"/>
      <c r="B7790" s="79"/>
      <c r="C7790" s="79"/>
      <c r="D7790" s="79"/>
      <c r="E7790" s="79"/>
      <c r="F7790" s="79"/>
      <c r="G7790" s="79"/>
      <c r="H7790" s="79"/>
      <c r="I7790" s="80"/>
    </row>
    <row r="7791" spans="1:9">
      <c r="A7791" s="78"/>
      <c r="B7791" s="79"/>
      <c r="C7791" s="79"/>
      <c r="D7791" s="79"/>
      <c r="E7791" s="79"/>
      <c r="F7791" s="79"/>
      <c r="G7791" s="79"/>
      <c r="H7791" s="79"/>
      <c r="I7791" s="80"/>
    </row>
    <row r="7792" spans="1:9">
      <c r="A7792" s="78"/>
      <c r="B7792" s="79"/>
      <c r="C7792" s="79"/>
      <c r="D7792" s="79"/>
      <c r="E7792" s="79"/>
      <c r="F7792" s="79"/>
      <c r="G7792" s="79"/>
      <c r="H7792" s="79"/>
      <c r="I7792" s="80"/>
    </row>
    <row r="7793" spans="1:9">
      <c r="A7793" s="78"/>
      <c r="B7793" s="79"/>
      <c r="C7793" s="79"/>
      <c r="D7793" s="79"/>
      <c r="E7793" s="79"/>
      <c r="F7793" s="79"/>
      <c r="G7793" s="79"/>
      <c r="H7793" s="79"/>
      <c r="I7793" s="80"/>
    </row>
    <row r="7794" spans="1:9">
      <c r="A7794" s="78"/>
      <c r="B7794" s="79"/>
      <c r="C7794" s="79"/>
      <c r="D7794" s="79"/>
      <c r="E7794" s="79"/>
      <c r="F7794" s="79"/>
      <c r="G7794" s="79"/>
      <c r="H7794" s="79"/>
      <c r="I7794" s="80"/>
    </row>
    <row r="7795" spans="1:9">
      <c r="A7795" s="78"/>
      <c r="B7795" s="79"/>
      <c r="C7795" s="79"/>
      <c r="D7795" s="79"/>
      <c r="E7795" s="79"/>
      <c r="F7795" s="79"/>
      <c r="G7795" s="79"/>
      <c r="H7795" s="79"/>
      <c r="I7795" s="80"/>
    </row>
    <row r="7796" spans="1:9">
      <c r="A7796" s="78"/>
      <c r="B7796" s="79"/>
      <c r="C7796" s="79"/>
      <c r="D7796" s="79"/>
      <c r="E7796" s="79"/>
      <c r="F7796" s="79"/>
      <c r="G7796" s="79"/>
      <c r="H7796" s="79"/>
      <c r="I7796" s="80"/>
    </row>
    <row r="7797" spans="1:9">
      <c r="A7797" s="78"/>
      <c r="B7797" s="79"/>
      <c r="C7797" s="79"/>
      <c r="D7797" s="79"/>
      <c r="E7797" s="79"/>
      <c r="F7797" s="79"/>
      <c r="G7797" s="79"/>
      <c r="H7797" s="79"/>
      <c r="I7797" s="80"/>
    </row>
    <row r="7798" spans="1:9">
      <c r="A7798" s="78"/>
      <c r="B7798" s="79"/>
      <c r="C7798" s="79"/>
      <c r="D7798" s="79"/>
      <c r="E7798" s="79"/>
      <c r="F7798" s="79"/>
      <c r="G7798" s="79"/>
      <c r="H7798" s="79"/>
      <c r="I7798" s="80"/>
    </row>
    <row r="7799" spans="1:9">
      <c r="A7799" s="78"/>
      <c r="B7799" s="79"/>
      <c r="C7799" s="79"/>
      <c r="D7799" s="79"/>
      <c r="E7799" s="79"/>
      <c r="F7799" s="79"/>
      <c r="G7799" s="79"/>
      <c r="H7799" s="79"/>
      <c r="I7799" s="80"/>
    </row>
    <row r="7800" spans="1:9">
      <c r="A7800" s="78"/>
      <c r="B7800" s="79"/>
      <c r="C7800" s="79"/>
      <c r="D7800" s="79"/>
      <c r="E7800" s="79"/>
      <c r="F7800" s="79"/>
      <c r="G7800" s="79"/>
      <c r="H7800" s="79"/>
      <c r="I7800" s="80"/>
    </row>
    <row r="7801" spans="1:9">
      <c r="A7801" s="78"/>
      <c r="B7801" s="79"/>
      <c r="C7801" s="79"/>
      <c r="D7801" s="79"/>
      <c r="E7801" s="79"/>
      <c r="F7801" s="79"/>
      <c r="G7801" s="79"/>
      <c r="H7801" s="79"/>
      <c r="I7801" s="80"/>
    </row>
    <row r="7802" spans="1:9">
      <c r="A7802" s="78"/>
      <c r="B7802" s="79"/>
      <c r="C7802" s="79"/>
      <c r="D7802" s="79"/>
      <c r="E7802" s="79"/>
      <c r="F7802" s="79"/>
      <c r="G7802" s="79"/>
      <c r="H7802" s="79"/>
      <c r="I7802" s="80"/>
    </row>
    <row r="7803" spans="1:9">
      <c r="A7803" s="78"/>
      <c r="B7803" s="79"/>
      <c r="C7803" s="79"/>
      <c r="D7803" s="79"/>
      <c r="E7803" s="79"/>
      <c r="F7803" s="79"/>
      <c r="G7803" s="79"/>
      <c r="H7803" s="79"/>
      <c r="I7803" s="80"/>
    </row>
    <row r="7804" spans="1:9">
      <c r="A7804" s="78"/>
      <c r="B7804" s="79"/>
      <c r="C7804" s="79"/>
      <c r="D7804" s="79"/>
      <c r="E7804" s="79"/>
      <c r="F7804" s="79"/>
      <c r="G7804" s="79"/>
      <c r="H7804" s="79"/>
      <c r="I7804" s="80"/>
    </row>
    <row r="7805" spans="1:9">
      <c r="A7805" s="78"/>
      <c r="B7805" s="79"/>
      <c r="C7805" s="79"/>
      <c r="D7805" s="79"/>
      <c r="E7805" s="79"/>
      <c r="F7805" s="79"/>
      <c r="G7805" s="79"/>
      <c r="H7805" s="79"/>
      <c r="I7805" s="80"/>
    </row>
    <row r="7806" spans="1:9">
      <c r="A7806" s="78"/>
      <c r="B7806" s="79"/>
      <c r="C7806" s="79"/>
      <c r="D7806" s="79"/>
      <c r="E7806" s="79"/>
      <c r="F7806" s="79"/>
      <c r="G7806" s="79"/>
      <c r="H7806" s="79"/>
      <c r="I7806" s="80"/>
    </row>
    <row r="7807" spans="1:9">
      <c r="A7807" s="78"/>
      <c r="B7807" s="79"/>
      <c r="C7807" s="79"/>
      <c r="D7807" s="79"/>
      <c r="E7807" s="79"/>
      <c r="F7807" s="79"/>
      <c r="G7807" s="79"/>
      <c r="H7807" s="79"/>
      <c r="I7807" s="80"/>
    </row>
    <row r="7808" spans="1:9">
      <c r="A7808" s="78"/>
      <c r="B7808" s="79"/>
      <c r="C7808" s="79"/>
      <c r="D7808" s="79"/>
      <c r="E7808" s="79"/>
      <c r="F7808" s="79"/>
      <c r="G7808" s="79"/>
      <c r="H7808" s="79"/>
      <c r="I7808" s="80"/>
    </row>
    <row r="7809" spans="1:9">
      <c r="A7809" s="78"/>
      <c r="B7809" s="79"/>
      <c r="C7809" s="79"/>
      <c r="D7809" s="79"/>
      <c r="E7809" s="79"/>
      <c r="F7809" s="79"/>
      <c r="G7809" s="79"/>
      <c r="H7809" s="79"/>
      <c r="I7809" s="80"/>
    </row>
    <row r="7810" spans="1:9">
      <c r="A7810" s="78"/>
      <c r="B7810" s="79"/>
      <c r="C7810" s="79"/>
      <c r="D7810" s="79"/>
      <c r="E7810" s="79"/>
      <c r="F7810" s="79"/>
      <c r="G7810" s="79"/>
      <c r="H7810" s="79"/>
      <c r="I7810" s="80"/>
    </row>
    <row r="7811" spans="1:9">
      <c r="A7811" s="78"/>
      <c r="B7811" s="79"/>
      <c r="C7811" s="79"/>
      <c r="D7811" s="79"/>
      <c r="E7811" s="79"/>
      <c r="F7811" s="79"/>
      <c r="G7811" s="79"/>
      <c r="H7811" s="79"/>
      <c r="I7811" s="80"/>
    </row>
    <row r="7812" spans="1:9">
      <c r="A7812" s="78"/>
      <c r="B7812" s="79"/>
      <c r="C7812" s="79"/>
      <c r="D7812" s="79"/>
      <c r="E7812" s="79"/>
      <c r="F7812" s="79"/>
      <c r="G7812" s="79"/>
      <c r="H7812" s="79"/>
      <c r="I7812" s="80"/>
    </row>
    <row r="7813" spans="1:9">
      <c r="A7813" s="78"/>
      <c r="B7813" s="79"/>
      <c r="C7813" s="79"/>
      <c r="D7813" s="79"/>
      <c r="E7813" s="79"/>
      <c r="F7813" s="79"/>
      <c r="G7813" s="79"/>
      <c r="H7813" s="79"/>
      <c r="I7813" s="80"/>
    </row>
    <row r="7814" spans="1:9">
      <c r="A7814" s="78"/>
      <c r="B7814" s="79"/>
      <c r="C7814" s="79"/>
      <c r="D7814" s="79"/>
      <c r="E7814" s="79"/>
      <c r="F7814" s="79"/>
      <c r="G7814" s="79"/>
      <c r="H7814" s="79"/>
      <c r="I7814" s="80"/>
    </row>
    <row r="7815" spans="1:9">
      <c r="A7815" s="78"/>
      <c r="B7815" s="79"/>
      <c r="C7815" s="79"/>
      <c r="D7815" s="79"/>
      <c r="E7815" s="79"/>
      <c r="F7815" s="79"/>
      <c r="G7815" s="79"/>
      <c r="H7815" s="79"/>
      <c r="I7815" s="80"/>
    </row>
    <row r="7816" spans="1:9">
      <c r="A7816" s="78"/>
      <c r="B7816" s="79"/>
      <c r="C7816" s="79"/>
      <c r="D7816" s="79"/>
      <c r="E7816" s="79"/>
      <c r="F7816" s="79"/>
      <c r="G7816" s="79"/>
      <c r="H7816" s="79"/>
      <c r="I7816" s="80"/>
    </row>
    <row r="7817" spans="1:9">
      <c r="A7817" s="78"/>
      <c r="B7817" s="79"/>
      <c r="C7817" s="79"/>
      <c r="D7817" s="79"/>
      <c r="E7817" s="79"/>
      <c r="F7817" s="79"/>
      <c r="G7817" s="79"/>
      <c r="H7817" s="79"/>
      <c r="I7817" s="80"/>
    </row>
    <row r="7818" spans="1:9">
      <c r="A7818" s="78"/>
      <c r="B7818" s="79"/>
      <c r="C7818" s="79"/>
      <c r="D7818" s="79"/>
      <c r="E7818" s="79"/>
      <c r="F7818" s="79"/>
      <c r="G7818" s="79"/>
      <c r="H7818" s="79"/>
      <c r="I7818" s="80"/>
    </row>
    <row r="7819" spans="1:9">
      <c r="A7819" s="78"/>
      <c r="B7819" s="79"/>
      <c r="C7819" s="79"/>
      <c r="D7819" s="79"/>
      <c r="E7819" s="79"/>
      <c r="F7819" s="79"/>
      <c r="G7819" s="79"/>
      <c r="H7819" s="79"/>
      <c r="I7819" s="80"/>
    </row>
    <row r="7820" spans="1:9">
      <c r="A7820" s="78"/>
      <c r="B7820" s="79"/>
      <c r="C7820" s="79"/>
      <c r="D7820" s="79"/>
      <c r="E7820" s="79"/>
      <c r="F7820" s="79"/>
      <c r="G7820" s="79"/>
      <c r="H7820" s="79"/>
      <c r="I7820" s="80"/>
    </row>
    <row r="7821" spans="1:9">
      <c r="A7821" s="78"/>
      <c r="B7821" s="79"/>
      <c r="C7821" s="79"/>
      <c r="D7821" s="79"/>
      <c r="E7821" s="79"/>
      <c r="F7821" s="79"/>
      <c r="G7821" s="79"/>
      <c r="H7821" s="79"/>
      <c r="I7821" s="80"/>
    </row>
    <row r="7822" spans="1:9">
      <c r="A7822" s="78"/>
      <c r="B7822" s="79"/>
      <c r="C7822" s="79"/>
      <c r="D7822" s="79"/>
      <c r="E7822" s="79"/>
      <c r="F7822" s="79"/>
      <c r="G7822" s="79"/>
      <c r="H7822" s="79"/>
      <c r="I7822" s="80"/>
    </row>
    <row r="7823" spans="1:9">
      <c r="A7823" s="78"/>
      <c r="B7823" s="79"/>
      <c r="C7823" s="79"/>
      <c r="D7823" s="79"/>
      <c r="E7823" s="79"/>
      <c r="F7823" s="79"/>
      <c r="G7823" s="79"/>
      <c r="H7823" s="79"/>
      <c r="I7823" s="80"/>
    </row>
    <row r="7824" spans="1:9">
      <c r="A7824" s="78"/>
      <c r="B7824" s="79"/>
      <c r="C7824" s="79"/>
      <c r="D7824" s="79"/>
      <c r="E7824" s="79"/>
      <c r="F7824" s="79"/>
      <c r="G7824" s="79"/>
      <c r="H7824" s="79"/>
      <c r="I7824" s="80"/>
    </row>
    <row r="7825" spans="1:9">
      <c r="A7825" s="78"/>
      <c r="B7825" s="79"/>
      <c r="C7825" s="79"/>
      <c r="D7825" s="79"/>
      <c r="E7825" s="79"/>
      <c r="F7825" s="79"/>
      <c r="G7825" s="79"/>
      <c r="H7825" s="79"/>
      <c r="I7825" s="80"/>
    </row>
    <row r="7826" spans="1:9">
      <c r="A7826" s="78"/>
      <c r="B7826" s="79"/>
      <c r="C7826" s="79"/>
      <c r="D7826" s="79"/>
      <c r="E7826" s="79"/>
      <c r="F7826" s="79"/>
      <c r="G7826" s="79"/>
      <c r="H7826" s="79"/>
      <c r="I7826" s="80"/>
    </row>
    <row r="7827" spans="1:9">
      <c r="A7827" s="78"/>
      <c r="B7827" s="79"/>
      <c r="C7827" s="79"/>
      <c r="D7827" s="79"/>
      <c r="E7827" s="79"/>
      <c r="F7827" s="79"/>
      <c r="G7827" s="79"/>
      <c r="H7827" s="79"/>
      <c r="I7827" s="80"/>
    </row>
    <row r="7828" spans="1:9">
      <c r="A7828" s="78"/>
      <c r="B7828" s="79"/>
      <c r="C7828" s="79"/>
      <c r="D7828" s="79"/>
      <c r="E7828" s="79"/>
      <c r="F7828" s="79"/>
      <c r="G7828" s="79"/>
      <c r="H7828" s="79"/>
      <c r="I7828" s="80"/>
    </row>
    <row r="7829" spans="1:9">
      <c r="A7829" s="78"/>
      <c r="B7829" s="79"/>
      <c r="C7829" s="79"/>
      <c r="D7829" s="79"/>
      <c r="E7829" s="79"/>
      <c r="F7829" s="79"/>
      <c r="G7829" s="79"/>
      <c r="H7829" s="79"/>
      <c r="I7829" s="80"/>
    </row>
    <row r="7830" spans="1:9">
      <c r="A7830" s="78"/>
      <c r="B7830" s="79"/>
      <c r="C7830" s="79"/>
      <c r="D7830" s="79"/>
      <c r="E7830" s="79"/>
      <c r="F7830" s="79"/>
      <c r="G7830" s="79"/>
      <c r="H7830" s="79"/>
      <c r="I7830" s="80"/>
    </row>
    <row r="7831" spans="1:9">
      <c r="A7831" s="78"/>
      <c r="B7831" s="79"/>
      <c r="C7831" s="79"/>
      <c r="D7831" s="79"/>
      <c r="E7831" s="79"/>
      <c r="F7831" s="79"/>
      <c r="G7831" s="79"/>
      <c r="H7831" s="79"/>
      <c r="I7831" s="80"/>
    </row>
    <row r="7832" spans="1:9">
      <c r="A7832" s="78"/>
      <c r="B7832" s="79"/>
      <c r="C7832" s="79"/>
      <c r="D7832" s="79"/>
      <c r="E7832" s="79"/>
      <c r="F7832" s="79"/>
      <c r="G7832" s="79"/>
      <c r="H7832" s="79"/>
      <c r="I7832" s="80"/>
    </row>
    <row r="7833" spans="1:9">
      <c r="A7833" s="78"/>
      <c r="B7833" s="79"/>
      <c r="C7833" s="79"/>
      <c r="D7833" s="79"/>
      <c r="E7833" s="79"/>
      <c r="F7833" s="79"/>
      <c r="G7833" s="79"/>
      <c r="H7833" s="79"/>
      <c r="I7833" s="80"/>
    </row>
    <row r="7834" spans="1:9">
      <c r="A7834" s="78"/>
      <c r="B7834" s="79"/>
      <c r="C7834" s="79"/>
      <c r="D7834" s="79"/>
      <c r="E7834" s="79"/>
      <c r="F7834" s="79"/>
      <c r="G7834" s="79"/>
      <c r="H7834" s="79"/>
      <c r="I7834" s="80"/>
    </row>
    <row r="7835" spans="1:9">
      <c r="A7835" s="78"/>
      <c r="B7835" s="79"/>
      <c r="C7835" s="79"/>
      <c r="D7835" s="79"/>
      <c r="E7835" s="79"/>
      <c r="F7835" s="79"/>
      <c r="G7835" s="79"/>
      <c r="H7835" s="79"/>
      <c r="I7835" s="80"/>
    </row>
    <row r="7836" spans="1:9">
      <c r="A7836" s="78"/>
      <c r="B7836" s="79"/>
      <c r="C7836" s="79"/>
      <c r="D7836" s="79"/>
      <c r="E7836" s="79"/>
      <c r="F7836" s="79"/>
      <c r="G7836" s="79"/>
      <c r="H7836" s="79"/>
      <c r="I7836" s="80"/>
    </row>
    <row r="7837" spans="1:9">
      <c r="A7837" s="78"/>
      <c r="B7837" s="79"/>
      <c r="C7837" s="79"/>
      <c r="D7837" s="79"/>
      <c r="E7837" s="79"/>
      <c r="F7837" s="79"/>
      <c r="G7837" s="79"/>
      <c r="H7837" s="79"/>
      <c r="I7837" s="80"/>
    </row>
    <row r="7838" spans="1:9">
      <c r="A7838" s="78"/>
      <c r="B7838" s="79"/>
      <c r="C7838" s="79"/>
      <c r="D7838" s="79"/>
      <c r="E7838" s="79"/>
      <c r="F7838" s="79"/>
      <c r="G7838" s="79"/>
      <c r="H7838" s="79"/>
      <c r="I7838" s="80"/>
    </row>
    <row r="7839" spans="1:9">
      <c r="A7839" s="78"/>
      <c r="B7839" s="79"/>
      <c r="C7839" s="79"/>
      <c r="D7839" s="79"/>
      <c r="E7839" s="79"/>
      <c r="F7839" s="79"/>
      <c r="G7839" s="79"/>
      <c r="H7839" s="79"/>
      <c r="I7839" s="80"/>
    </row>
    <row r="7840" spans="1:9">
      <c r="A7840" s="78"/>
      <c r="B7840" s="79"/>
      <c r="C7840" s="79"/>
      <c r="D7840" s="79"/>
      <c r="E7840" s="79"/>
      <c r="F7840" s="79"/>
      <c r="G7840" s="79"/>
      <c r="H7840" s="79"/>
      <c r="I7840" s="80"/>
    </row>
    <row r="7841" spans="1:9">
      <c r="A7841" s="78"/>
      <c r="B7841" s="79"/>
      <c r="C7841" s="79"/>
      <c r="D7841" s="79"/>
      <c r="E7841" s="79"/>
      <c r="F7841" s="79"/>
      <c r="G7841" s="79"/>
      <c r="H7841" s="79"/>
      <c r="I7841" s="80"/>
    </row>
    <row r="7842" spans="1:9">
      <c r="A7842" s="78"/>
      <c r="B7842" s="79"/>
      <c r="C7842" s="79"/>
      <c r="D7842" s="79"/>
      <c r="E7842" s="79"/>
      <c r="F7842" s="79"/>
      <c r="G7842" s="79"/>
      <c r="H7842" s="79"/>
      <c r="I7842" s="80"/>
    </row>
    <row r="7843" spans="1:9">
      <c r="A7843" s="78"/>
      <c r="B7843" s="79"/>
      <c r="C7843" s="79"/>
      <c r="D7843" s="79"/>
      <c r="E7843" s="79"/>
      <c r="F7843" s="79"/>
      <c r="G7843" s="79"/>
      <c r="H7843" s="79"/>
      <c r="I7843" s="80"/>
    </row>
    <row r="7844" spans="1:9">
      <c r="A7844" s="78"/>
      <c r="B7844" s="79"/>
      <c r="C7844" s="79"/>
      <c r="D7844" s="79"/>
      <c r="E7844" s="79"/>
      <c r="F7844" s="79"/>
      <c r="G7844" s="79"/>
      <c r="H7844" s="79"/>
      <c r="I7844" s="80"/>
    </row>
    <row r="7845" spans="1:9">
      <c r="A7845" s="78"/>
      <c r="B7845" s="79"/>
      <c r="C7845" s="79"/>
      <c r="D7845" s="79"/>
      <c r="E7845" s="79"/>
      <c r="F7845" s="79"/>
      <c r="G7845" s="79"/>
      <c r="H7845" s="79"/>
      <c r="I7845" s="80"/>
    </row>
    <row r="7846" spans="1:9">
      <c r="A7846" s="78"/>
      <c r="B7846" s="79"/>
      <c r="C7846" s="79"/>
      <c r="D7846" s="79"/>
      <c r="E7846" s="79"/>
      <c r="F7846" s="79"/>
      <c r="G7846" s="79"/>
      <c r="H7846" s="79"/>
      <c r="I7846" s="80"/>
    </row>
    <row r="7847" spans="1:9">
      <c r="A7847" s="78"/>
      <c r="B7847" s="79"/>
      <c r="C7847" s="79"/>
      <c r="D7847" s="79"/>
      <c r="E7847" s="79"/>
      <c r="F7847" s="79"/>
      <c r="G7847" s="79"/>
      <c r="H7847" s="79"/>
      <c r="I7847" s="80"/>
    </row>
    <row r="7848" spans="1:9">
      <c r="A7848" s="78"/>
      <c r="B7848" s="79"/>
      <c r="C7848" s="79"/>
      <c r="D7848" s="79"/>
      <c r="E7848" s="79"/>
      <c r="F7848" s="79"/>
      <c r="G7848" s="79"/>
      <c r="H7848" s="79"/>
      <c r="I7848" s="80"/>
    </row>
    <row r="7849" spans="1:9">
      <c r="A7849" s="78"/>
      <c r="B7849" s="79"/>
      <c r="C7849" s="79"/>
      <c r="D7849" s="79"/>
      <c r="E7849" s="79"/>
      <c r="F7849" s="79"/>
      <c r="G7849" s="79"/>
      <c r="H7849" s="79"/>
      <c r="I7849" s="80"/>
    </row>
    <row r="7850" spans="1:9">
      <c r="A7850" s="78"/>
      <c r="B7850" s="79"/>
      <c r="C7850" s="79"/>
      <c r="D7850" s="79"/>
      <c r="E7850" s="79"/>
      <c r="F7850" s="79"/>
      <c r="G7850" s="79"/>
      <c r="H7850" s="79"/>
      <c r="I7850" s="80"/>
    </row>
    <row r="7851" spans="1:9">
      <c r="A7851" s="78"/>
      <c r="B7851" s="79"/>
      <c r="C7851" s="79"/>
      <c r="D7851" s="79"/>
      <c r="E7851" s="79"/>
      <c r="F7851" s="79"/>
      <c r="G7851" s="79"/>
      <c r="H7851" s="79"/>
      <c r="I7851" s="80"/>
    </row>
    <row r="7852" spans="1:9">
      <c r="A7852" s="78"/>
      <c r="B7852" s="79"/>
      <c r="C7852" s="79"/>
      <c r="D7852" s="79"/>
      <c r="E7852" s="79"/>
      <c r="F7852" s="79"/>
      <c r="G7852" s="79"/>
      <c r="H7852" s="79"/>
      <c r="I7852" s="80"/>
    </row>
    <row r="7853" spans="1:9">
      <c r="A7853" s="78"/>
      <c r="B7853" s="79"/>
      <c r="C7853" s="79"/>
      <c r="D7853" s="79"/>
      <c r="E7853" s="79"/>
      <c r="F7853" s="79"/>
      <c r="G7853" s="79"/>
      <c r="H7853" s="79"/>
      <c r="I7853" s="80"/>
    </row>
    <row r="7854" spans="1:9">
      <c r="A7854" s="78"/>
      <c r="B7854" s="79"/>
      <c r="C7854" s="79"/>
      <c r="D7854" s="79"/>
      <c r="E7854" s="79"/>
      <c r="F7854" s="79"/>
      <c r="G7854" s="79"/>
      <c r="H7854" s="79"/>
      <c r="I7854" s="80"/>
    </row>
    <row r="7855" spans="1:9">
      <c r="A7855" s="78"/>
      <c r="B7855" s="79"/>
      <c r="C7855" s="79"/>
      <c r="D7855" s="79"/>
      <c r="E7855" s="79"/>
      <c r="F7855" s="79"/>
      <c r="G7855" s="79"/>
      <c r="H7855" s="79"/>
      <c r="I7855" s="80"/>
    </row>
    <row r="7856" spans="1:9">
      <c r="A7856" s="78"/>
      <c r="B7856" s="79"/>
      <c r="C7856" s="79"/>
      <c r="D7856" s="79"/>
      <c r="E7856" s="79"/>
      <c r="F7856" s="79"/>
      <c r="G7856" s="79"/>
      <c r="H7856" s="79"/>
      <c r="I7856" s="80"/>
    </row>
    <row r="7857" spans="1:9">
      <c r="A7857" s="78"/>
      <c r="B7857" s="79"/>
      <c r="C7857" s="79"/>
      <c r="D7857" s="79"/>
      <c r="E7857" s="79"/>
      <c r="F7857" s="79"/>
      <c r="G7857" s="79"/>
      <c r="H7857" s="79"/>
      <c r="I7857" s="80"/>
    </row>
    <row r="7858" spans="1:9">
      <c r="A7858" s="78"/>
      <c r="B7858" s="79"/>
      <c r="C7858" s="79"/>
      <c r="D7858" s="79"/>
      <c r="E7858" s="79"/>
      <c r="F7858" s="79"/>
      <c r="G7858" s="79"/>
      <c r="H7858" s="79"/>
      <c r="I7858" s="80"/>
    </row>
    <row r="7859" spans="1:9">
      <c r="A7859" s="78"/>
      <c r="B7859" s="79"/>
      <c r="C7859" s="79"/>
      <c r="D7859" s="79"/>
      <c r="E7859" s="79"/>
      <c r="F7859" s="79"/>
      <c r="G7859" s="79"/>
      <c r="H7859" s="79"/>
      <c r="I7859" s="80"/>
    </row>
    <row r="7860" spans="1:9">
      <c r="A7860" s="78"/>
      <c r="B7860" s="79"/>
      <c r="C7860" s="79"/>
      <c r="D7860" s="79"/>
      <c r="E7860" s="79"/>
      <c r="F7860" s="79"/>
      <c r="G7860" s="79"/>
      <c r="H7860" s="79"/>
      <c r="I7860" s="80"/>
    </row>
    <row r="7861" spans="1:9">
      <c r="A7861" s="78"/>
      <c r="B7861" s="79"/>
      <c r="C7861" s="79"/>
      <c r="D7861" s="79"/>
      <c r="E7861" s="79"/>
      <c r="F7861" s="79"/>
      <c r="G7861" s="79"/>
      <c r="H7861" s="79"/>
      <c r="I7861" s="80"/>
    </row>
    <row r="7862" spans="1:9">
      <c r="A7862" s="78"/>
      <c r="B7862" s="79"/>
      <c r="C7862" s="79"/>
      <c r="D7862" s="79"/>
      <c r="E7862" s="79"/>
      <c r="F7862" s="79"/>
      <c r="G7862" s="79"/>
      <c r="H7862" s="79"/>
      <c r="I7862" s="80"/>
    </row>
    <row r="7863" spans="1:9">
      <c r="A7863" s="78"/>
      <c r="B7863" s="79"/>
      <c r="C7863" s="79"/>
      <c r="D7863" s="79"/>
      <c r="E7863" s="79"/>
      <c r="F7863" s="79"/>
      <c r="G7863" s="79"/>
      <c r="H7863" s="79"/>
      <c r="I7863" s="80"/>
    </row>
    <row r="7864" spans="1:9">
      <c r="A7864" s="78"/>
      <c r="B7864" s="79"/>
      <c r="C7864" s="79"/>
      <c r="D7864" s="79"/>
      <c r="E7864" s="79"/>
      <c r="F7864" s="79"/>
      <c r="G7864" s="79"/>
      <c r="H7864" s="79"/>
      <c r="I7864" s="80"/>
    </row>
    <row r="7865" spans="1:9">
      <c r="A7865" s="78"/>
      <c r="B7865" s="79"/>
      <c r="C7865" s="79"/>
      <c r="D7865" s="79"/>
      <c r="E7865" s="79"/>
      <c r="F7865" s="79"/>
      <c r="G7865" s="79"/>
      <c r="H7865" s="79"/>
      <c r="I7865" s="80"/>
    </row>
    <row r="7866" spans="1:9">
      <c r="A7866" s="78"/>
      <c r="B7866" s="79"/>
      <c r="C7866" s="79"/>
      <c r="D7866" s="79"/>
      <c r="E7866" s="79"/>
      <c r="F7866" s="79"/>
      <c r="G7866" s="79"/>
      <c r="H7866" s="79"/>
      <c r="I7866" s="80"/>
    </row>
    <row r="7867" spans="1:9">
      <c r="A7867" s="78"/>
      <c r="B7867" s="79"/>
      <c r="C7867" s="79"/>
      <c r="D7867" s="79"/>
      <c r="E7867" s="79"/>
      <c r="F7867" s="79"/>
      <c r="G7867" s="79"/>
      <c r="H7867" s="79"/>
      <c r="I7867" s="80"/>
    </row>
    <row r="7868" spans="1:9">
      <c r="A7868" s="78"/>
      <c r="B7868" s="79"/>
      <c r="C7868" s="79"/>
      <c r="D7868" s="79"/>
      <c r="E7868" s="79"/>
      <c r="F7868" s="79"/>
      <c r="G7868" s="79"/>
      <c r="H7868" s="79"/>
      <c r="I7868" s="80"/>
    </row>
    <row r="7869" spans="1:9">
      <c r="A7869" s="78"/>
      <c r="B7869" s="79"/>
      <c r="C7869" s="79"/>
      <c r="D7869" s="79"/>
      <c r="E7869" s="79"/>
      <c r="F7869" s="79"/>
      <c r="G7869" s="79"/>
      <c r="H7869" s="79"/>
      <c r="I7869" s="80"/>
    </row>
    <row r="7870" spans="1:9">
      <c r="A7870" s="78"/>
      <c r="B7870" s="79"/>
      <c r="C7870" s="79"/>
      <c r="D7870" s="79"/>
      <c r="E7870" s="79"/>
      <c r="F7870" s="79"/>
      <c r="G7870" s="79"/>
      <c r="H7870" s="79"/>
      <c r="I7870" s="80"/>
    </row>
    <row r="7871" spans="1:9">
      <c r="A7871" s="78"/>
      <c r="B7871" s="79"/>
      <c r="C7871" s="79"/>
      <c r="D7871" s="79"/>
      <c r="E7871" s="79"/>
      <c r="F7871" s="79"/>
      <c r="G7871" s="79"/>
      <c r="H7871" s="79"/>
      <c r="I7871" s="80"/>
    </row>
    <row r="7872" spans="1:9">
      <c r="A7872" s="78"/>
      <c r="B7872" s="79"/>
      <c r="C7872" s="79"/>
      <c r="D7872" s="79"/>
      <c r="E7872" s="79"/>
      <c r="F7872" s="79"/>
      <c r="G7872" s="79"/>
      <c r="H7872" s="79"/>
      <c r="I7872" s="80"/>
    </row>
    <row r="7873" spans="1:9">
      <c r="A7873" s="78"/>
      <c r="B7873" s="79"/>
      <c r="C7873" s="79"/>
      <c r="D7873" s="79"/>
      <c r="E7873" s="79"/>
      <c r="F7873" s="79"/>
      <c r="G7873" s="79"/>
      <c r="H7873" s="79"/>
      <c r="I7873" s="80"/>
    </row>
    <row r="7874" spans="1:9">
      <c r="A7874" s="78"/>
      <c r="B7874" s="79"/>
      <c r="C7874" s="79"/>
      <c r="D7874" s="79"/>
      <c r="E7874" s="79"/>
      <c r="F7874" s="79"/>
      <c r="G7874" s="79"/>
      <c r="H7874" s="79"/>
      <c r="I7874" s="80"/>
    </row>
    <row r="7875" spans="1:9">
      <c r="A7875" s="78"/>
      <c r="B7875" s="79"/>
      <c r="C7875" s="79"/>
      <c r="D7875" s="79"/>
      <c r="E7875" s="79"/>
      <c r="F7875" s="79"/>
      <c r="G7875" s="79"/>
      <c r="H7875" s="79"/>
      <c r="I7875" s="80"/>
    </row>
    <row r="7876" spans="1:9">
      <c r="A7876" s="78"/>
      <c r="B7876" s="79"/>
      <c r="C7876" s="79"/>
      <c r="D7876" s="79"/>
      <c r="E7876" s="79"/>
      <c r="F7876" s="79"/>
      <c r="G7876" s="79"/>
      <c r="H7876" s="79"/>
      <c r="I7876" s="80"/>
    </row>
    <row r="7877" spans="1:9">
      <c r="A7877" s="78"/>
      <c r="B7877" s="79"/>
      <c r="C7877" s="79"/>
      <c r="D7877" s="79"/>
      <c r="E7877" s="79"/>
      <c r="F7877" s="79"/>
      <c r="G7877" s="79"/>
      <c r="H7877" s="79"/>
      <c r="I7877" s="80"/>
    </row>
    <row r="7878" spans="1:9">
      <c r="A7878" s="78"/>
      <c r="B7878" s="79"/>
      <c r="C7878" s="79"/>
      <c r="D7878" s="79"/>
      <c r="E7878" s="79"/>
      <c r="F7878" s="79"/>
      <c r="G7878" s="79"/>
      <c r="H7878" s="79"/>
      <c r="I7878" s="80"/>
    </row>
    <row r="7879" spans="1:9">
      <c r="A7879" s="78"/>
      <c r="B7879" s="79"/>
      <c r="C7879" s="79"/>
      <c r="D7879" s="79"/>
      <c r="E7879" s="79"/>
      <c r="F7879" s="79"/>
      <c r="G7879" s="79"/>
      <c r="H7879" s="79"/>
      <c r="I7879" s="80"/>
    </row>
    <row r="7880" spans="1:9">
      <c r="A7880" s="78"/>
      <c r="B7880" s="79"/>
      <c r="C7880" s="79"/>
      <c r="D7880" s="79"/>
      <c r="E7880" s="79"/>
      <c r="F7880" s="79"/>
      <c r="G7880" s="79"/>
      <c r="H7880" s="79"/>
      <c r="I7880" s="80"/>
    </row>
    <row r="7881" spans="1:9">
      <c r="A7881" s="78"/>
      <c r="B7881" s="79"/>
      <c r="C7881" s="79"/>
      <c r="D7881" s="79"/>
      <c r="E7881" s="79"/>
      <c r="F7881" s="79"/>
      <c r="G7881" s="79"/>
      <c r="H7881" s="79"/>
      <c r="I7881" s="80"/>
    </row>
    <row r="7882" spans="1:9">
      <c r="A7882" s="78"/>
      <c r="B7882" s="79"/>
      <c r="C7882" s="79"/>
      <c r="D7882" s="79"/>
      <c r="E7882" s="79"/>
      <c r="F7882" s="79"/>
      <c r="G7882" s="79"/>
      <c r="H7882" s="79"/>
      <c r="I7882" s="80"/>
    </row>
    <row r="7883" spans="1:9">
      <c r="A7883" s="78"/>
      <c r="B7883" s="79"/>
      <c r="C7883" s="79"/>
      <c r="D7883" s="79"/>
      <c r="E7883" s="79"/>
      <c r="F7883" s="79"/>
      <c r="G7883" s="79"/>
      <c r="H7883" s="79"/>
      <c r="I7883" s="80"/>
    </row>
    <row r="7884" spans="1:9">
      <c r="A7884" s="78"/>
      <c r="B7884" s="79"/>
      <c r="C7884" s="79"/>
      <c r="D7884" s="79"/>
      <c r="E7884" s="79"/>
      <c r="F7884" s="79"/>
      <c r="G7884" s="79"/>
      <c r="H7884" s="79"/>
      <c r="I7884" s="80"/>
    </row>
    <row r="7885" spans="1:9">
      <c r="A7885" s="78"/>
      <c r="B7885" s="79"/>
      <c r="C7885" s="79"/>
      <c r="D7885" s="79"/>
      <c r="E7885" s="79"/>
      <c r="F7885" s="79"/>
      <c r="G7885" s="79"/>
      <c r="H7885" s="79"/>
      <c r="I7885" s="80"/>
    </row>
    <row r="7886" spans="1:9">
      <c r="A7886" s="78"/>
      <c r="B7886" s="79"/>
      <c r="C7886" s="79"/>
      <c r="D7886" s="79"/>
      <c r="E7886" s="79"/>
      <c r="F7886" s="79"/>
      <c r="G7886" s="79"/>
      <c r="H7886" s="79"/>
      <c r="I7886" s="80"/>
    </row>
    <row r="7887" spans="1:9">
      <c r="A7887" s="78"/>
      <c r="B7887" s="79"/>
      <c r="C7887" s="79"/>
      <c r="D7887" s="79"/>
      <c r="E7887" s="79"/>
      <c r="F7887" s="79"/>
      <c r="G7887" s="79"/>
      <c r="H7887" s="79"/>
      <c r="I7887" s="80"/>
    </row>
    <row r="7888" spans="1:9">
      <c r="A7888" s="78"/>
      <c r="B7888" s="79"/>
      <c r="C7888" s="79"/>
      <c r="D7888" s="79"/>
      <c r="E7888" s="79"/>
      <c r="F7888" s="79"/>
      <c r="G7888" s="79"/>
      <c r="H7888" s="79"/>
      <c r="I7888" s="80"/>
    </row>
    <row r="7889" spans="1:9">
      <c r="A7889" s="78"/>
      <c r="B7889" s="79"/>
      <c r="C7889" s="79"/>
      <c r="D7889" s="79"/>
      <c r="E7889" s="79"/>
      <c r="F7889" s="79"/>
      <c r="G7889" s="79"/>
      <c r="H7889" s="79"/>
      <c r="I7889" s="80"/>
    </row>
    <row r="7890" spans="1:9">
      <c r="A7890" s="78"/>
      <c r="B7890" s="79"/>
      <c r="C7890" s="79"/>
      <c r="D7890" s="79"/>
      <c r="E7890" s="79"/>
      <c r="F7890" s="79"/>
      <c r="G7890" s="79"/>
      <c r="H7890" s="79"/>
      <c r="I7890" s="80"/>
    </row>
    <row r="7891" spans="1:9">
      <c r="A7891" s="78"/>
      <c r="B7891" s="79"/>
      <c r="C7891" s="79"/>
      <c r="D7891" s="79"/>
      <c r="E7891" s="79"/>
      <c r="F7891" s="79"/>
      <c r="G7891" s="79"/>
      <c r="H7891" s="79"/>
      <c r="I7891" s="80"/>
    </row>
    <row r="7892" spans="1:9">
      <c r="A7892" s="78"/>
      <c r="B7892" s="79"/>
      <c r="C7892" s="79"/>
      <c r="D7892" s="79"/>
      <c r="E7892" s="79"/>
      <c r="F7892" s="79"/>
      <c r="G7892" s="79"/>
      <c r="H7892" s="79"/>
      <c r="I7892" s="80"/>
    </row>
    <row r="7893" spans="1:9">
      <c r="A7893" s="78"/>
      <c r="B7893" s="79"/>
      <c r="C7893" s="79"/>
      <c r="D7893" s="79"/>
      <c r="E7893" s="79"/>
      <c r="F7893" s="79"/>
      <c r="G7893" s="79"/>
      <c r="H7893" s="79"/>
      <c r="I7893" s="80"/>
    </row>
    <row r="7894" spans="1:9">
      <c r="A7894" s="78"/>
      <c r="B7894" s="79"/>
      <c r="C7894" s="79"/>
      <c r="D7894" s="79"/>
      <c r="E7894" s="79"/>
      <c r="F7894" s="79"/>
      <c r="G7894" s="79"/>
      <c r="H7894" s="79"/>
      <c r="I7894" s="80"/>
    </row>
    <row r="7895" spans="1:9">
      <c r="A7895" s="78"/>
      <c r="B7895" s="79"/>
      <c r="C7895" s="79"/>
      <c r="D7895" s="79"/>
      <c r="E7895" s="79"/>
      <c r="F7895" s="79"/>
      <c r="G7895" s="79"/>
      <c r="H7895" s="79"/>
      <c r="I7895" s="80"/>
    </row>
    <row r="7896" spans="1:9">
      <c r="A7896" s="78"/>
      <c r="B7896" s="79"/>
      <c r="C7896" s="79"/>
      <c r="D7896" s="79"/>
      <c r="E7896" s="79"/>
      <c r="F7896" s="79"/>
      <c r="G7896" s="79"/>
      <c r="H7896" s="79"/>
      <c r="I7896" s="80"/>
    </row>
    <row r="7897" spans="1:9">
      <c r="A7897" s="78"/>
      <c r="B7897" s="79"/>
      <c r="C7897" s="79"/>
      <c r="D7897" s="79"/>
      <c r="E7897" s="79"/>
      <c r="F7897" s="79"/>
      <c r="G7897" s="79"/>
      <c r="H7897" s="79"/>
      <c r="I7897" s="80"/>
    </row>
    <row r="7898" spans="1:9">
      <c r="A7898" s="78"/>
      <c r="B7898" s="79"/>
      <c r="C7898" s="79"/>
      <c r="D7898" s="79"/>
      <c r="E7898" s="79"/>
      <c r="F7898" s="79"/>
      <c r="G7898" s="79"/>
      <c r="H7898" s="79"/>
      <c r="I7898" s="80"/>
    </row>
    <row r="7899" spans="1:9">
      <c r="A7899" s="78"/>
      <c r="B7899" s="79"/>
      <c r="C7899" s="79"/>
      <c r="D7899" s="79"/>
      <c r="E7899" s="79"/>
      <c r="F7899" s="79"/>
      <c r="G7899" s="79"/>
      <c r="H7899" s="79"/>
      <c r="I7899" s="80"/>
    </row>
    <row r="7900" spans="1:9">
      <c r="A7900" s="78"/>
      <c r="B7900" s="79"/>
      <c r="C7900" s="79"/>
      <c r="D7900" s="79"/>
      <c r="E7900" s="79"/>
      <c r="F7900" s="79"/>
      <c r="G7900" s="79"/>
      <c r="H7900" s="79"/>
      <c r="I7900" s="80"/>
    </row>
    <row r="7901" spans="1:9">
      <c r="A7901" s="78"/>
      <c r="B7901" s="79"/>
      <c r="C7901" s="79"/>
      <c r="D7901" s="79"/>
      <c r="E7901" s="79"/>
      <c r="F7901" s="79"/>
      <c r="G7901" s="79"/>
      <c r="H7901" s="79"/>
      <c r="I7901" s="80"/>
    </row>
    <row r="7902" spans="1:9">
      <c r="A7902" s="78"/>
      <c r="B7902" s="79"/>
      <c r="C7902" s="79"/>
      <c r="D7902" s="79"/>
      <c r="E7902" s="79"/>
      <c r="F7902" s="79"/>
      <c r="G7902" s="79"/>
      <c r="H7902" s="79"/>
      <c r="I7902" s="80"/>
    </row>
    <row r="7903" spans="1:9">
      <c r="A7903" s="78"/>
      <c r="B7903" s="79"/>
      <c r="C7903" s="79"/>
      <c r="D7903" s="79"/>
      <c r="E7903" s="79"/>
      <c r="F7903" s="79"/>
      <c r="G7903" s="79"/>
      <c r="H7903" s="79"/>
      <c r="I7903" s="80"/>
    </row>
    <row r="7904" spans="1:9">
      <c r="A7904" s="78"/>
      <c r="B7904" s="79"/>
      <c r="C7904" s="79"/>
      <c r="D7904" s="79"/>
      <c r="E7904" s="79"/>
      <c r="F7904" s="79"/>
      <c r="G7904" s="79"/>
      <c r="H7904" s="79"/>
      <c r="I7904" s="80"/>
    </row>
    <row r="7905" spans="1:9">
      <c r="A7905" s="78"/>
      <c r="B7905" s="79"/>
      <c r="C7905" s="79"/>
      <c r="D7905" s="79"/>
      <c r="E7905" s="79"/>
      <c r="F7905" s="79"/>
      <c r="G7905" s="79"/>
      <c r="H7905" s="79"/>
      <c r="I7905" s="80"/>
    </row>
    <row r="7906" spans="1:9">
      <c r="A7906" s="78"/>
      <c r="B7906" s="79"/>
      <c r="C7906" s="79"/>
      <c r="D7906" s="79"/>
      <c r="E7906" s="79"/>
      <c r="F7906" s="79"/>
      <c r="G7906" s="79"/>
      <c r="H7906" s="79"/>
      <c r="I7906" s="80"/>
    </row>
    <row r="7907" spans="1:9">
      <c r="A7907" s="78"/>
      <c r="B7907" s="79"/>
      <c r="C7907" s="79"/>
      <c r="D7907" s="79"/>
      <c r="E7907" s="79"/>
      <c r="F7907" s="79"/>
      <c r="G7907" s="79"/>
      <c r="H7907" s="79"/>
      <c r="I7907" s="80"/>
    </row>
    <row r="7908" spans="1:9">
      <c r="A7908" s="78"/>
      <c r="B7908" s="79"/>
      <c r="C7908" s="79"/>
      <c r="D7908" s="79"/>
      <c r="E7908" s="79"/>
      <c r="F7908" s="79"/>
      <c r="G7908" s="79"/>
      <c r="H7908" s="79"/>
      <c r="I7908" s="80"/>
    </row>
    <row r="7909" spans="1:9">
      <c r="A7909" s="78"/>
      <c r="B7909" s="79"/>
      <c r="C7909" s="79"/>
      <c r="D7909" s="79"/>
      <c r="E7909" s="79"/>
      <c r="F7909" s="79"/>
      <c r="G7909" s="79"/>
      <c r="H7909" s="79"/>
      <c r="I7909" s="80"/>
    </row>
    <row r="7910" spans="1:9">
      <c r="A7910" s="78"/>
      <c r="B7910" s="79"/>
      <c r="C7910" s="79"/>
      <c r="D7910" s="79"/>
      <c r="E7910" s="79"/>
      <c r="F7910" s="79"/>
      <c r="G7910" s="79"/>
      <c r="H7910" s="79"/>
      <c r="I7910" s="80"/>
    </row>
    <row r="7911" spans="1:9">
      <c r="A7911" s="78"/>
      <c r="B7911" s="79"/>
      <c r="C7911" s="79"/>
      <c r="D7911" s="79"/>
      <c r="E7911" s="79"/>
      <c r="F7911" s="79"/>
      <c r="G7911" s="79"/>
      <c r="H7911" s="79"/>
      <c r="I7911" s="80"/>
    </row>
    <row r="7912" spans="1:9">
      <c r="A7912" s="78"/>
      <c r="B7912" s="79"/>
      <c r="C7912" s="79"/>
      <c r="D7912" s="79"/>
      <c r="E7912" s="79"/>
      <c r="F7912" s="79"/>
      <c r="G7912" s="79"/>
      <c r="H7912" s="79"/>
      <c r="I7912" s="80"/>
    </row>
    <row r="7913" spans="1:9">
      <c r="A7913" s="78"/>
      <c r="B7913" s="79"/>
      <c r="C7913" s="79"/>
      <c r="D7913" s="79"/>
      <c r="E7913" s="79"/>
      <c r="F7913" s="79"/>
      <c r="G7913" s="79"/>
      <c r="H7913" s="79"/>
      <c r="I7913" s="80"/>
    </row>
    <row r="7914" spans="1:9">
      <c r="A7914" s="78"/>
      <c r="B7914" s="79"/>
      <c r="C7914" s="79"/>
      <c r="D7914" s="79"/>
      <c r="E7914" s="79"/>
      <c r="F7914" s="79"/>
      <c r="G7914" s="79"/>
      <c r="H7914" s="79"/>
      <c r="I7914" s="80"/>
    </row>
    <row r="7915" spans="1:9">
      <c r="A7915" s="78"/>
      <c r="B7915" s="79"/>
      <c r="C7915" s="79"/>
      <c r="D7915" s="79"/>
      <c r="E7915" s="79"/>
      <c r="F7915" s="79"/>
      <c r="G7915" s="79"/>
      <c r="H7915" s="79"/>
      <c r="I7915" s="80"/>
    </row>
    <row r="7916" spans="1:9">
      <c r="A7916" s="78"/>
      <c r="B7916" s="79"/>
      <c r="C7916" s="79"/>
      <c r="D7916" s="79"/>
      <c r="E7916" s="79"/>
      <c r="F7916" s="79"/>
      <c r="G7916" s="79"/>
      <c r="H7916" s="79"/>
      <c r="I7916" s="80"/>
    </row>
    <row r="7917" spans="1:9">
      <c r="A7917" s="78"/>
      <c r="B7917" s="79"/>
      <c r="C7917" s="79"/>
      <c r="D7917" s="79"/>
      <c r="E7917" s="79"/>
      <c r="F7917" s="79"/>
      <c r="G7917" s="79"/>
      <c r="H7917" s="79"/>
      <c r="I7917" s="80"/>
    </row>
    <row r="7918" spans="1:9">
      <c r="A7918" s="78"/>
      <c r="B7918" s="79"/>
      <c r="C7918" s="79"/>
      <c r="D7918" s="79"/>
      <c r="E7918" s="79"/>
      <c r="F7918" s="79"/>
      <c r="G7918" s="79"/>
      <c r="H7918" s="79"/>
      <c r="I7918" s="80"/>
    </row>
    <row r="7919" spans="1:9">
      <c r="A7919" s="78"/>
      <c r="B7919" s="79"/>
      <c r="C7919" s="79"/>
      <c r="D7919" s="79"/>
      <c r="E7919" s="79"/>
      <c r="F7919" s="79"/>
      <c r="G7919" s="79"/>
      <c r="H7919" s="79"/>
      <c r="I7919" s="80"/>
    </row>
    <row r="7920" spans="1:9">
      <c r="A7920" s="78"/>
      <c r="B7920" s="79"/>
      <c r="C7920" s="79"/>
      <c r="D7920" s="79"/>
      <c r="E7920" s="79"/>
      <c r="F7920" s="79"/>
      <c r="G7920" s="79"/>
      <c r="H7920" s="79"/>
      <c r="I7920" s="80"/>
    </row>
    <row r="7921" spans="1:9">
      <c r="A7921" s="78"/>
      <c r="B7921" s="79"/>
      <c r="C7921" s="79"/>
      <c r="D7921" s="79"/>
      <c r="E7921" s="79"/>
      <c r="F7921" s="79"/>
      <c r="G7921" s="79"/>
      <c r="H7921" s="79"/>
      <c r="I7921" s="80"/>
    </row>
    <row r="7922" spans="1:9">
      <c r="A7922" s="78"/>
      <c r="B7922" s="79"/>
      <c r="C7922" s="79"/>
      <c r="D7922" s="79"/>
      <c r="E7922" s="79"/>
      <c r="F7922" s="79"/>
      <c r="G7922" s="79"/>
      <c r="H7922" s="79"/>
      <c r="I7922" s="80"/>
    </row>
    <row r="7923" spans="1:9">
      <c r="A7923" s="78"/>
      <c r="B7923" s="79"/>
      <c r="C7923" s="79"/>
      <c r="D7923" s="79"/>
      <c r="E7923" s="79"/>
      <c r="F7923" s="79"/>
      <c r="G7923" s="79"/>
      <c r="H7923" s="79"/>
      <c r="I7923" s="80"/>
    </row>
    <row r="7924" spans="1:9">
      <c r="A7924" s="78"/>
      <c r="B7924" s="79"/>
      <c r="C7924" s="79"/>
      <c r="D7924" s="79"/>
      <c r="E7924" s="79"/>
      <c r="F7924" s="79"/>
      <c r="G7924" s="79"/>
      <c r="H7924" s="79"/>
      <c r="I7924" s="80"/>
    </row>
    <row r="7925" spans="1:9">
      <c r="A7925" s="78"/>
      <c r="B7925" s="79"/>
      <c r="C7925" s="79"/>
      <c r="D7925" s="79"/>
      <c r="E7925" s="79"/>
      <c r="F7925" s="79"/>
      <c r="G7925" s="79"/>
      <c r="H7925" s="79"/>
      <c r="I7925" s="80"/>
    </row>
    <row r="7926" spans="1:9">
      <c r="A7926" s="78"/>
      <c r="B7926" s="79"/>
      <c r="C7926" s="79"/>
      <c r="D7926" s="79"/>
      <c r="E7926" s="79"/>
      <c r="F7926" s="79"/>
      <c r="G7926" s="79"/>
      <c r="H7926" s="79"/>
      <c r="I7926" s="80"/>
    </row>
    <row r="7927" spans="1:9">
      <c r="A7927" s="78"/>
      <c r="B7927" s="79"/>
      <c r="C7927" s="79"/>
      <c r="D7927" s="79"/>
      <c r="E7927" s="79"/>
      <c r="F7927" s="79"/>
      <c r="G7927" s="79"/>
      <c r="H7927" s="79"/>
      <c r="I7927" s="80"/>
    </row>
    <row r="7928" spans="1:9">
      <c r="A7928" s="78"/>
      <c r="B7928" s="79"/>
      <c r="C7928" s="79"/>
      <c r="D7928" s="79"/>
      <c r="E7928" s="79"/>
      <c r="F7928" s="79"/>
      <c r="G7928" s="79"/>
      <c r="H7928" s="79"/>
      <c r="I7928" s="80"/>
    </row>
    <row r="7929" spans="1:9">
      <c r="A7929" s="78"/>
      <c r="B7929" s="79"/>
      <c r="C7929" s="79"/>
      <c r="D7929" s="79"/>
      <c r="E7929" s="79"/>
      <c r="F7929" s="79"/>
      <c r="G7929" s="79"/>
      <c r="H7929" s="79"/>
      <c r="I7929" s="80"/>
    </row>
    <row r="7930" spans="1:9">
      <c r="A7930" s="78"/>
      <c r="B7930" s="79"/>
      <c r="C7930" s="79"/>
      <c r="D7930" s="79"/>
      <c r="E7930" s="79"/>
      <c r="F7930" s="79"/>
      <c r="G7930" s="79"/>
      <c r="H7930" s="79"/>
      <c r="I7930" s="80"/>
    </row>
    <row r="7931" spans="1:9">
      <c r="A7931" s="78"/>
      <c r="B7931" s="79"/>
      <c r="C7931" s="79"/>
      <c r="D7931" s="79"/>
      <c r="E7931" s="79"/>
      <c r="F7931" s="79"/>
      <c r="G7931" s="79"/>
      <c r="H7931" s="79"/>
      <c r="I7931" s="80"/>
    </row>
    <row r="7932" spans="1:9">
      <c r="A7932" s="78"/>
      <c r="B7932" s="79"/>
      <c r="C7932" s="79"/>
      <c r="D7932" s="79"/>
      <c r="E7932" s="79"/>
      <c r="F7932" s="79"/>
      <c r="G7932" s="79"/>
      <c r="H7932" s="79"/>
      <c r="I7932" s="80"/>
    </row>
    <row r="7933" spans="1:9">
      <c r="A7933" s="78"/>
      <c r="B7933" s="79"/>
      <c r="C7933" s="79"/>
      <c r="D7933" s="79"/>
      <c r="E7933" s="79"/>
      <c r="F7933" s="79"/>
      <c r="G7933" s="79"/>
      <c r="H7933" s="79"/>
      <c r="I7933" s="80"/>
    </row>
    <row r="7934" spans="1:9">
      <c r="A7934" s="78"/>
      <c r="B7934" s="79"/>
      <c r="C7934" s="79"/>
      <c r="D7934" s="79"/>
      <c r="E7934" s="79"/>
      <c r="F7934" s="79"/>
      <c r="G7934" s="79"/>
      <c r="H7934" s="79"/>
      <c r="I7934" s="80"/>
    </row>
    <row r="7935" spans="1:9">
      <c r="A7935" s="78"/>
      <c r="B7935" s="79"/>
      <c r="C7935" s="79"/>
      <c r="D7935" s="79"/>
      <c r="E7935" s="79"/>
      <c r="F7935" s="79"/>
      <c r="G7935" s="79"/>
      <c r="H7935" s="79"/>
      <c r="I7935" s="80"/>
    </row>
    <row r="7936" spans="1:9">
      <c r="A7936" s="78"/>
      <c r="B7936" s="79"/>
      <c r="C7936" s="79"/>
      <c r="D7936" s="79"/>
      <c r="E7936" s="79"/>
      <c r="F7936" s="79"/>
      <c r="G7936" s="79"/>
      <c r="H7936" s="79"/>
      <c r="I7936" s="80"/>
    </row>
    <row r="7937" spans="1:9">
      <c r="A7937" s="78"/>
      <c r="B7937" s="79"/>
      <c r="C7937" s="79"/>
      <c r="D7937" s="79"/>
      <c r="E7937" s="79"/>
      <c r="F7937" s="79"/>
      <c r="G7937" s="79"/>
      <c r="H7937" s="79"/>
      <c r="I7937" s="80"/>
    </row>
    <row r="7938" spans="1:9">
      <c r="A7938" s="78"/>
      <c r="B7938" s="79"/>
      <c r="C7938" s="79"/>
      <c r="D7938" s="79"/>
      <c r="E7938" s="79"/>
      <c r="F7938" s="79"/>
      <c r="G7938" s="79"/>
      <c r="H7938" s="79"/>
      <c r="I7938" s="80"/>
    </row>
    <row r="7939" spans="1:9">
      <c r="A7939" s="78"/>
      <c r="B7939" s="79"/>
      <c r="C7939" s="79"/>
      <c r="D7939" s="79"/>
      <c r="E7939" s="79"/>
      <c r="F7939" s="79"/>
      <c r="G7939" s="79"/>
      <c r="H7939" s="79"/>
      <c r="I7939" s="80"/>
    </row>
    <row r="7940" spans="1:9">
      <c r="A7940" s="78"/>
      <c r="B7940" s="79"/>
      <c r="C7940" s="79"/>
      <c r="D7940" s="79"/>
      <c r="E7940" s="79"/>
      <c r="F7940" s="79"/>
      <c r="G7940" s="79"/>
      <c r="H7940" s="79"/>
      <c r="I7940" s="80"/>
    </row>
    <row r="7941" spans="1:9">
      <c r="A7941" s="78"/>
      <c r="B7941" s="79"/>
      <c r="C7941" s="79"/>
      <c r="D7941" s="79"/>
      <c r="E7941" s="79"/>
      <c r="F7941" s="79"/>
      <c r="G7941" s="79"/>
      <c r="H7941" s="79"/>
      <c r="I7941" s="80"/>
    </row>
    <row r="7942" spans="1:9">
      <c r="A7942" s="78"/>
      <c r="B7942" s="79"/>
      <c r="C7942" s="79"/>
      <c r="D7942" s="79"/>
      <c r="E7942" s="79"/>
      <c r="F7942" s="79"/>
      <c r="G7942" s="79"/>
      <c r="H7942" s="79"/>
      <c r="I7942" s="80"/>
    </row>
    <row r="7943" spans="1:9">
      <c r="A7943" s="78"/>
      <c r="B7943" s="79"/>
      <c r="C7943" s="79"/>
      <c r="D7943" s="79"/>
      <c r="E7943" s="79"/>
      <c r="F7943" s="79"/>
      <c r="G7943" s="79"/>
      <c r="H7943" s="79"/>
      <c r="I7943" s="80"/>
    </row>
    <row r="7944" spans="1:9">
      <c r="A7944" s="78"/>
      <c r="B7944" s="79"/>
      <c r="C7944" s="79"/>
      <c r="D7944" s="79"/>
      <c r="E7944" s="79"/>
      <c r="F7944" s="79"/>
      <c r="G7944" s="79"/>
      <c r="H7944" s="79"/>
      <c r="I7944" s="80"/>
    </row>
    <row r="7945" spans="1:9">
      <c r="A7945" s="78"/>
      <c r="B7945" s="79"/>
      <c r="C7945" s="79"/>
      <c r="D7945" s="79"/>
      <c r="E7945" s="79"/>
      <c r="F7945" s="79"/>
      <c r="G7945" s="79"/>
      <c r="H7945" s="79"/>
      <c r="I7945" s="80"/>
    </row>
    <row r="7946" spans="1:9">
      <c r="A7946" s="78"/>
      <c r="B7946" s="79"/>
      <c r="C7946" s="79"/>
      <c r="D7946" s="79"/>
      <c r="E7946" s="79"/>
      <c r="F7946" s="79"/>
      <c r="G7946" s="79"/>
      <c r="H7946" s="79"/>
      <c r="I7946" s="80"/>
    </row>
    <row r="7947" spans="1:9">
      <c r="A7947" s="78"/>
      <c r="B7947" s="79"/>
      <c r="C7947" s="79"/>
      <c r="D7947" s="79"/>
      <c r="E7947" s="79"/>
      <c r="F7947" s="79"/>
      <c r="G7947" s="79"/>
      <c r="H7947" s="79"/>
      <c r="I7947" s="80"/>
    </row>
    <row r="7948" spans="1:9">
      <c r="A7948" s="78"/>
      <c r="B7948" s="79"/>
      <c r="C7948" s="79"/>
      <c r="D7948" s="79"/>
      <c r="E7948" s="79"/>
      <c r="F7948" s="79"/>
      <c r="G7948" s="79"/>
      <c r="H7948" s="79"/>
      <c r="I7948" s="80"/>
    </row>
    <row r="7949" spans="1:9">
      <c r="A7949" s="78"/>
      <c r="B7949" s="79"/>
      <c r="C7949" s="79"/>
      <c r="D7949" s="79"/>
      <c r="E7949" s="79"/>
      <c r="F7949" s="79"/>
      <c r="G7949" s="79"/>
      <c r="H7949" s="79"/>
      <c r="I7949" s="80"/>
    </row>
    <row r="7950" spans="1:9">
      <c r="A7950" s="78"/>
      <c r="B7950" s="79"/>
      <c r="C7950" s="79"/>
      <c r="D7950" s="79"/>
      <c r="E7950" s="79"/>
      <c r="F7950" s="79"/>
      <c r="G7950" s="79"/>
      <c r="H7950" s="79"/>
      <c r="I7950" s="80"/>
    </row>
    <row r="7951" spans="1:9">
      <c r="A7951" s="78"/>
      <c r="B7951" s="79"/>
      <c r="C7951" s="79"/>
      <c r="D7951" s="79"/>
      <c r="E7951" s="79"/>
      <c r="F7951" s="79"/>
      <c r="G7951" s="79"/>
      <c r="H7951" s="79"/>
      <c r="I7951" s="80"/>
    </row>
    <row r="7952" spans="1:9">
      <c r="A7952" s="78"/>
      <c r="B7952" s="79"/>
      <c r="C7952" s="79"/>
      <c r="D7952" s="79"/>
      <c r="E7952" s="79"/>
      <c r="F7952" s="79"/>
      <c r="G7952" s="79"/>
      <c r="H7952" s="79"/>
      <c r="I7952" s="80"/>
    </row>
    <row r="7953" spans="1:9">
      <c r="A7953" s="78"/>
      <c r="B7953" s="79"/>
      <c r="C7953" s="79"/>
      <c r="D7953" s="79"/>
      <c r="E7953" s="79"/>
      <c r="F7953" s="79"/>
      <c r="G7953" s="79"/>
      <c r="H7953" s="79"/>
      <c r="I7953" s="80"/>
    </row>
    <row r="7954" spans="1:9">
      <c r="A7954" s="78"/>
      <c r="B7954" s="79"/>
      <c r="C7954" s="79"/>
      <c r="D7954" s="79"/>
      <c r="E7954" s="79"/>
      <c r="F7954" s="79"/>
      <c r="G7954" s="79"/>
      <c r="H7954" s="79"/>
      <c r="I7954" s="80"/>
    </row>
    <row r="7955" spans="1:9">
      <c r="A7955" s="78"/>
      <c r="B7955" s="79"/>
      <c r="C7955" s="79"/>
      <c r="D7955" s="79"/>
      <c r="E7955" s="79"/>
      <c r="F7955" s="79"/>
      <c r="G7955" s="79"/>
      <c r="H7955" s="79"/>
      <c r="I7955" s="80"/>
    </row>
    <row r="7956" spans="1:9">
      <c r="A7956" s="78"/>
      <c r="B7956" s="79"/>
      <c r="C7956" s="79"/>
      <c r="D7956" s="79"/>
      <c r="E7956" s="79"/>
      <c r="F7956" s="79"/>
      <c r="G7956" s="79"/>
      <c r="H7956" s="79"/>
      <c r="I7956" s="80"/>
    </row>
    <row r="7957" spans="1:9">
      <c r="A7957" s="78"/>
      <c r="B7957" s="79"/>
      <c r="C7957" s="79"/>
      <c r="D7957" s="79"/>
      <c r="E7957" s="79"/>
      <c r="F7957" s="79"/>
      <c r="G7957" s="79"/>
      <c r="H7957" s="79"/>
      <c r="I7957" s="80"/>
    </row>
    <row r="7958" spans="1:9">
      <c r="A7958" s="78"/>
      <c r="B7958" s="79"/>
      <c r="C7958" s="79"/>
      <c r="D7958" s="79"/>
      <c r="E7958" s="79"/>
      <c r="F7958" s="79"/>
      <c r="G7958" s="79"/>
      <c r="H7958" s="79"/>
      <c r="I7958" s="80"/>
    </row>
    <row r="7959" spans="1:9">
      <c r="A7959" s="78"/>
      <c r="B7959" s="79"/>
      <c r="C7959" s="79"/>
      <c r="D7959" s="79"/>
      <c r="E7959" s="79"/>
      <c r="F7959" s="79"/>
      <c r="G7959" s="79"/>
      <c r="H7959" s="79"/>
      <c r="I7959" s="80"/>
    </row>
    <row r="7960" spans="1:9">
      <c r="A7960" s="78"/>
      <c r="B7960" s="79"/>
      <c r="C7960" s="79"/>
      <c r="D7960" s="79"/>
      <c r="E7960" s="79"/>
      <c r="F7960" s="79"/>
      <c r="G7960" s="79"/>
      <c r="H7960" s="79"/>
      <c r="I7960" s="80"/>
    </row>
    <row r="7961" spans="1:9">
      <c r="A7961" s="78"/>
      <c r="B7961" s="79"/>
      <c r="C7961" s="79"/>
      <c r="D7961" s="79"/>
      <c r="E7961" s="79"/>
      <c r="F7961" s="79"/>
      <c r="G7961" s="79"/>
      <c r="H7961" s="79"/>
      <c r="I7961" s="80"/>
    </row>
    <row r="7962" spans="1:9">
      <c r="A7962" s="78"/>
      <c r="B7962" s="79"/>
      <c r="C7962" s="79"/>
      <c r="D7962" s="79"/>
      <c r="E7962" s="79"/>
      <c r="F7962" s="79"/>
      <c r="G7962" s="79"/>
      <c r="H7962" s="79"/>
      <c r="I7962" s="80"/>
    </row>
    <row r="7963" spans="1:9">
      <c r="A7963" s="78"/>
      <c r="B7963" s="79"/>
      <c r="C7963" s="79"/>
      <c r="D7963" s="79"/>
      <c r="E7963" s="79"/>
      <c r="F7963" s="79"/>
      <c r="G7963" s="79"/>
      <c r="H7963" s="79"/>
      <c r="I7963" s="80"/>
    </row>
    <row r="7964" spans="1:9">
      <c r="A7964" s="78"/>
      <c r="B7964" s="79"/>
      <c r="C7964" s="79"/>
      <c r="D7964" s="79"/>
      <c r="E7964" s="79"/>
      <c r="F7964" s="79"/>
      <c r="G7964" s="79"/>
      <c r="H7964" s="79"/>
      <c r="I7964" s="80"/>
    </row>
    <row r="7965" spans="1:9">
      <c r="A7965" s="78"/>
      <c r="B7965" s="79"/>
      <c r="C7965" s="79"/>
      <c r="D7965" s="79"/>
      <c r="E7965" s="79"/>
      <c r="F7965" s="79"/>
      <c r="G7965" s="79"/>
      <c r="H7965" s="79"/>
      <c r="I7965" s="80"/>
    </row>
    <row r="7966" spans="1:9">
      <c r="A7966" s="78"/>
      <c r="B7966" s="79"/>
      <c r="C7966" s="79"/>
      <c r="D7966" s="79"/>
      <c r="E7966" s="79"/>
      <c r="F7966" s="79"/>
      <c r="G7966" s="79"/>
      <c r="H7966" s="79"/>
      <c r="I7966" s="80"/>
    </row>
    <row r="7967" spans="1:9">
      <c r="A7967" s="78"/>
      <c r="B7967" s="79"/>
      <c r="C7967" s="79"/>
      <c r="D7967" s="79"/>
      <c r="E7967" s="79"/>
      <c r="F7967" s="79"/>
      <c r="G7967" s="79"/>
      <c r="H7967" s="79"/>
      <c r="I7967" s="80"/>
    </row>
    <row r="7968" spans="1:9">
      <c r="A7968" s="78"/>
      <c r="B7968" s="79"/>
      <c r="C7968" s="79"/>
      <c r="D7968" s="79"/>
      <c r="E7968" s="79"/>
      <c r="F7968" s="79"/>
      <c r="G7968" s="79"/>
      <c r="H7968" s="79"/>
      <c r="I7968" s="80"/>
    </row>
    <row r="7969" spans="1:9">
      <c r="A7969" s="78"/>
      <c r="B7969" s="79"/>
      <c r="C7969" s="79"/>
      <c r="D7969" s="79"/>
      <c r="E7969" s="79"/>
      <c r="F7969" s="79"/>
      <c r="G7969" s="79"/>
      <c r="H7969" s="79"/>
      <c r="I7969" s="80"/>
    </row>
    <row r="7970" spans="1:9">
      <c r="A7970" s="78"/>
      <c r="B7970" s="79"/>
      <c r="C7970" s="79"/>
      <c r="D7970" s="79"/>
      <c r="E7970" s="79"/>
      <c r="F7970" s="79"/>
      <c r="G7970" s="79"/>
      <c r="H7970" s="79"/>
      <c r="I7970" s="80"/>
    </row>
    <row r="7971" spans="1:9">
      <c r="A7971" s="78"/>
      <c r="B7971" s="79"/>
      <c r="C7971" s="79"/>
      <c r="D7971" s="79"/>
      <c r="E7971" s="79"/>
      <c r="F7971" s="79"/>
      <c r="G7971" s="79"/>
      <c r="H7971" s="79"/>
      <c r="I7971" s="80"/>
    </row>
    <row r="7972" spans="1:9">
      <c r="A7972" s="78"/>
      <c r="B7972" s="79"/>
      <c r="C7972" s="79"/>
      <c r="D7972" s="79"/>
      <c r="E7972" s="79"/>
      <c r="F7972" s="79"/>
      <c r="G7972" s="79"/>
      <c r="H7972" s="79"/>
      <c r="I7972" s="80"/>
    </row>
    <row r="7973" spans="1:9">
      <c r="A7973" s="78"/>
      <c r="B7973" s="79"/>
      <c r="C7973" s="79"/>
      <c r="D7973" s="79"/>
      <c r="E7973" s="79"/>
      <c r="F7973" s="79"/>
      <c r="G7973" s="79"/>
      <c r="H7973" s="79"/>
      <c r="I7973" s="80"/>
    </row>
    <row r="7974" spans="1:9">
      <c r="A7974" s="78"/>
      <c r="B7974" s="79"/>
      <c r="C7974" s="79"/>
      <c r="D7974" s="79"/>
      <c r="E7974" s="79"/>
      <c r="F7974" s="79"/>
      <c r="G7974" s="79"/>
      <c r="H7974" s="79"/>
      <c r="I7974" s="80"/>
    </row>
    <row r="7975" spans="1:9">
      <c r="A7975" s="78"/>
      <c r="B7975" s="79"/>
      <c r="C7975" s="79"/>
      <c r="D7975" s="79"/>
      <c r="E7975" s="79"/>
      <c r="F7975" s="79"/>
      <c r="G7975" s="79"/>
      <c r="H7975" s="79"/>
      <c r="I7975" s="80"/>
    </row>
    <row r="7976" spans="1:9">
      <c r="A7976" s="78"/>
      <c r="B7976" s="79"/>
      <c r="C7976" s="79"/>
      <c r="D7976" s="79"/>
      <c r="E7976" s="79"/>
      <c r="F7976" s="79"/>
      <c r="G7976" s="79"/>
      <c r="H7976" s="79"/>
      <c r="I7976" s="80"/>
    </row>
    <row r="7977" spans="1:9">
      <c r="A7977" s="78"/>
      <c r="B7977" s="79"/>
      <c r="C7977" s="79"/>
      <c r="D7977" s="79"/>
      <c r="E7977" s="79"/>
      <c r="F7977" s="79"/>
      <c r="G7977" s="79"/>
      <c r="H7977" s="79"/>
      <c r="I7977" s="80"/>
    </row>
    <row r="7978" spans="1:9">
      <c r="A7978" s="78"/>
      <c r="B7978" s="79"/>
      <c r="C7978" s="79"/>
      <c r="D7978" s="79"/>
      <c r="E7978" s="79"/>
      <c r="F7978" s="79"/>
      <c r="G7978" s="79"/>
      <c r="H7978" s="79"/>
      <c r="I7978" s="80"/>
    </row>
    <row r="7979" spans="1:9">
      <c r="A7979" s="78"/>
      <c r="B7979" s="79"/>
      <c r="C7979" s="79"/>
      <c r="D7979" s="79"/>
      <c r="E7979" s="79"/>
      <c r="F7979" s="79"/>
      <c r="G7979" s="79"/>
      <c r="H7979" s="79"/>
      <c r="I7979" s="80"/>
    </row>
    <row r="7980" spans="1:9">
      <c r="A7980" s="78"/>
      <c r="B7980" s="79"/>
      <c r="C7980" s="79"/>
      <c r="D7980" s="79"/>
      <c r="E7980" s="79"/>
      <c r="F7980" s="79"/>
      <c r="G7980" s="79"/>
      <c r="H7980" s="79"/>
      <c r="I7980" s="80"/>
    </row>
    <row r="7981" spans="1:9">
      <c r="A7981" s="78"/>
      <c r="B7981" s="79"/>
      <c r="C7981" s="79"/>
      <c r="D7981" s="79"/>
      <c r="E7981" s="79"/>
      <c r="F7981" s="79"/>
      <c r="G7981" s="79"/>
      <c r="H7981" s="79"/>
      <c r="I7981" s="80"/>
    </row>
    <row r="7982" spans="1:9">
      <c r="A7982" s="78"/>
      <c r="B7982" s="79"/>
      <c r="C7982" s="79"/>
      <c r="D7982" s="79"/>
      <c r="E7982" s="79"/>
      <c r="F7982" s="79"/>
      <c r="G7982" s="79"/>
      <c r="H7982" s="79"/>
      <c r="I7982" s="80"/>
    </row>
    <row r="7983" spans="1:9">
      <c r="A7983" s="78"/>
      <c r="B7983" s="79"/>
      <c r="C7983" s="79"/>
      <c r="D7983" s="79"/>
      <c r="E7983" s="79"/>
      <c r="F7983" s="79"/>
      <c r="G7983" s="79"/>
      <c r="H7983" s="79"/>
      <c r="I7983" s="80"/>
    </row>
    <row r="7984" spans="1:9">
      <c r="A7984" s="78"/>
      <c r="B7984" s="79"/>
      <c r="C7984" s="79"/>
      <c r="D7984" s="79"/>
      <c r="E7984" s="79"/>
      <c r="F7984" s="79"/>
      <c r="G7984" s="79"/>
      <c r="H7984" s="79"/>
      <c r="I7984" s="80"/>
    </row>
    <row r="7985" spans="1:9">
      <c r="A7985" s="78"/>
      <c r="B7985" s="79"/>
      <c r="C7985" s="79"/>
      <c r="D7985" s="79"/>
      <c r="E7985" s="79"/>
      <c r="F7985" s="79"/>
      <c r="G7985" s="79"/>
      <c r="H7985" s="79"/>
      <c r="I7985" s="80"/>
    </row>
    <row r="7986" spans="1:9">
      <c r="A7986" s="78"/>
      <c r="B7986" s="79"/>
      <c r="C7986" s="79"/>
      <c r="D7986" s="79"/>
      <c r="E7986" s="79"/>
      <c r="F7986" s="79"/>
      <c r="G7986" s="79"/>
      <c r="H7986" s="79"/>
      <c r="I7986" s="80"/>
    </row>
    <row r="7987" spans="1:9">
      <c r="A7987" s="78"/>
      <c r="B7987" s="79"/>
      <c r="C7987" s="79"/>
      <c r="D7987" s="79"/>
      <c r="E7987" s="79"/>
      <c r="F7987" s="79"/>
      <c r="G7987" s="79"/>
      <c r="H7987" s="79"/>
      <c r="I7987" s="80"/>
    </row>
    <row r="7988" spans="1:9">
      <c r="A7988" s="78"/>
      <c r="B7988" s="79"/>
      <c r="C7988" s="79"/>
      <c r="D7988" s="79"/>
      <c r="E7988" s="79"/>
      <c r="F7988" s="79"/>
      <c r="G7988" s="79"/>
      <c r="H7988" s="79"/>
      <c r="I7988" s="80"/>
    </row>
    <row r="7989" spans="1:9">
      <c r="A7989" s="78"/>
      <c r="B7989" s="79"/>
      <c r="C7989" s="79"/>
      <c r="D7989" s="79"/>
      <c r="E7989" s="79"/>
      <c r="F7989" s="79"/>
      <c r="G7989" s="79"/>
      <c r="H7989" s="79"/>
      <c r="I7989" s="80"/>
    </row>
    <row r="7990" spans="1:9">
      <c r="A7990" s="78"/>
      <c r="B7990" s="79"/>
      <c r="C7990" s="79"/>
      <c r="D7990" s="79"/>
      <c r="E7990" s="79"/>
      <c r="F7990" s="79"/>
      <c r="G7990" s="79"/>
      <c r="H7990" s="79"/>
      <c r="I7990" s="80"/>
    </row>
    <row r="7991" spans="1:9">
      <c r="A7991" s="78"/>
      <c r="B7991" s="79"/>
      <c r="C7991" s="79"/>
      <c r="D7991" s="79"/>
      <c r="E7991" s="79"/>
      <c r="F7991" s="79"/>
      <c r="G7991" s="79"/>
      <c r="H7991" s="79"/>
      <c r="I7991" s="80"/>
    </row>
    <row r="7992" spans="1:9">
      <c r="A7992" s="78"/>
      <c r="B7992" s="79"/>
      <c r="C7992" s="79"/>
      <c r="D7992" s="79"/>
      <c r="E7992" s="79"/>
      <c r="F7992" s="79"/>
      <c r="G7992" s="79"/>
      <c r="H7992" s="79"/>
      <c r="I7992" s="80"/>
    </row>
    <row r="7993" spans="1:9">
      <c r="A7993" s="78"/>
      <c r="B7993" s="79"/>
      <c r="C7993" s="79"/>
      <c r="D7993" s="79"/>
      <c r="E7993" s="79"/>
      <c r="F7993" s="79"/>
      <c r="G7993" s="79"/>
      <c r="H7993" s="79"/>
      <c r="I7993" s="80"/>
    </row>
    <row r="7994" spans="1:9">
      <c r="A7994" s="78"/>
      <c r="B7994" s="79"/>
      <c r="C7994" s="79"/>
      <c r="D7994" s="79"/>
      <c r="E7994" s="79"/>
      <c r="F7994" s="79"/>
      <c r="G7994" s="79"/>
      <c r="H7994" s="79"/>
      <c r="I7994" s="80"/>
    </row>
    <row r="7995" spans="1:9">
      <c r="A7995" s="78"/>
      <c r="B7995" s="79"/>
      <c r="C7995" s="79"/>
      <c r="D7995" s="79"/>
      <c r="E7995" s="79"/>
      <c r="F7995" s="79"/>
      <c r="G7995" s="79"/>
      <c r="H7995" s="79"/>
      <c r="I7995" s="80"/>
    </row>
    <row r="7996" spans="1:9">
      <c r="A7996" s="78"/>
      <c r="B7996" s="79"/>
      <c r="C7996" s="79"/>
      <c r="D7996" s="79"/>
      <c r="E7996" s="79"/>
      <c r="F7996" s="79"/>
      <c r="G7996" s="79"/>
      <c r="H7996" s="79"/>
      <c r="I7996" s="80"/>
    </row>
    <row r="7997" spans="1:9">
      <c r="A7997" s="78"/>
      <c r="B7997" s="79"/>
      <c r="C7997" s="79"/>
      <c r="D7997" s="79"/>
      <c r="E7997" s="79"/>
      <c r="F7997" s="79"/>
      <c r="G7997" s="79"/>
      <c r="H7997" s="79"/>
      <c r="I7997" s="80"/>
    </row>
    <row r="7998" spans="1:9">
      <c r="A7998" s="78"/>
      <c r="B7998" s="79"/>
      <c r="C7998" s="79"/>
      <c r="D7998" s="79"/>
      <c r="E7998" s="79"/>
      <c r="F7998" s="79"/>
      <c r="G7998" s="79"/>
      <c r="H7998" s="79"/>
      <c r="I7998" s="80"/>
    </row>
    <row r="7999" spans="1:9">
      <c r="A7999" s="78"/>
      <c r="B7999" s="79"/>
      <c r="C7999" s="79"/>
      <c r="D7999" s="79"/>
      <c r="E7999" s="79"/>
      <c r="F7999" s="79"/>
      <c r="G7999" s="79"/>
      <c r="H7999" s="79"/>
      <c r="I7999" s="80"/>
    </row>
    <row r="8000" spans="1:9">
      <c r="A8000" s="78"/>
      <c r="B8000" s="79"/>
      <c r="C8000" s="79"/>
      <c r="D8000" s="79"/>
      <c r="E8000" s="79"/>
      <c r="F8000" s="79"/>
      <c r="G8000" s="79"/>
      <c r="H8000" s="79"/>
      <c r="I8000" s="80"/>
    </row>
    <row r="8001" spans="1:9">
      <c r="A8001" s="78"/>
      <c r="B8001" s="79"/>
      <c r="C8001" s="79"/>
      <c r="D8001" s="79"/>
      <c r="E8001" s="79"/>
      <c r="F8001" s="79"/>
      <c r="G8001" s="79"/>
      <c r="H8001" s="79"/>
      <c r="I8001" s="80"/>
    </row>
    <row r="8002" spans="1:9">
      <c r="A8002" s="78"/>
      <c r="B8002" s="79"/>
      <c r="C8002" s="79"/>
      <c r="D8002" s="79"/>
      <c r="E8002" s="79"/>
      <c r="F8002" s="79"/>
      <c r="G8002" s="79"/>
      <c r="H8002" s="79"/>
      <c r="I8002" s="80"/>
    </row>
    <row r="8003" spans="1:9">
      <c r="A8003" s="78"/>
      <c r="B8003" s="79"/>
      <c r="C8003" s="79"/>
      <c r="D8003" s="79"/>
      <c r="E8003" s="79"/>
      <c r="F8003" s="79"/>
      <c r="G8003" s="79"/>
      <c r="H8003" s="79"/>
      <c r="I8003" s="80"/>
    </row>
    <row r="8004" spans="1:9">
      <c r="A8004" s="78"/>
      <c r="B8004" s="79"/>
      <c r="C8004" s="79"/>
      <c r="D8004" s="79"/>
      <c r="E8004" s="79"/>
      <c r="F8004" s="79"/>
      <c r="G8004" s="79"/>
      <c r="H8004" s="79"/>
      <c r="I8004" s="80"/>
    </row>
    <row r="8005" spans="1:9">
      <c r="A8005" s="78"/>
      <c r="B8005" s="79"/>
      <c r="C8005" s="79"/>
      <c r="D8005" s="79"/>
      <c r="E8005" s="79"/>
      <c r="F8005" s="79"/>
      <c r="G8005" s="79"/>
      <c r="H8005" s="79"/>
      <c r="I8005" s="80"/>
    </row>
    <row r="8006" spans="1:9">
      <c r="A8006" s="78"/>
      <c r="B8006" s="79"/>
      <c r="C8006" s="79"/>
      <c r="D8006" s="79"/>
      <c r="E8006" s="79"/>
      <c r="F8006" s="79"/>
      <c r="G8006" s="79"/>
      <c r="H8006" s="79"/>
      <c r="I8006" s="80"/>
    </row>
    <row r="8007" spans="1:9">
      <c r="A8007" s="78"/>
      <c r="B8007" s="79"/>
      <c r="C8007" s="79"/>
      <c r="D8007" s="79"/>
      <c r="E8007" s="79"/>
      <c r="F8007" s="79"/>
      <c r="G8007" s="79"/>
      <c r="H8007" s="79"/>
      <c r="I8007" s="80"/>
    </row>
    <row r="8008" spans="1:9">
      <c r="A8008" s="78"/>
      <c r="B8008" s="79"/>
      <c r="C8008" s="79"/>
      <c r="D8008" s="79"/>
      <c r="E8008" s="79"/>
      <c r="F8008" s="79"/>
      <c r="G8008" s="79"/>
      <c r="H8008" s="79"/>
      <c r="I8008" s="80"/>
    </row>
    <row r="8009" spans="1:9">
      <c r="A8009" s="78"/>
      <c r="B8009" s="79"/>
      <c r="C8009" s="79"/>
      <c r="D8009" s="79"/>
      <c r="E8009" s="79"/>
      <c r="F8009" s="79"/>
      <c r="G8009" s="79"/>
      <c r="H8009" s="79"/>
      <c r="I8009" s="80"/>
    </row>
    <row r="8010" spans="1:9">
      <c r="A8010" s="78"/>
      <c r="B8010" s="79"/>
      <c r="C8010" s="79"/>
      <c r="D8010" s="79"/>
      <c r="E8010" s="79"/>
      <c r="F8010" s="79"/>
      <c r="G8010" s="79"/>
      <c r="H8010" s="79"/>
      <c r="I8010" s="80"/>
    </row>
    <row r="8011" spans="1:9">
      <c r="A8011" s="78"/>
      <c r="B8011" s="79"/>
      <c r="C8011" s="79"/>
      <c r="D8011" s="79"/>
      <c r="E8011" s="79"/>
      <c r="F8011" s="79"/>
      <c r="G8011" s="79"/>
      <c r="H8011" s="79"/>
      <c r="I8011" s="80"/>
    </row>
    <row r="8012" spans="1:9">
      <c r="A8012" s="78"/>
      <c r="B8012" s="79"/>
      <c r="C8012" s="79"/>
      <c r="D8012" s="79"/>
      <c r="E8012" s="79"/>
      <c r="F8012" s="79"/>
      <c r="G8012" s="79"/>
      <c r="H8012" s="79"/>
      <c r="I8012" s="80"/>
    </row>
    <row r="8013" spans="1:9">
      <c r="A8013" s="78"/>
      <c r="B8013" s="79"/>
      <c r="C8013" s="79"/>
      <c r="D8013" s="79"/>
      <c r="E8013" s="79"/>
      <c r="F8013" s="79"/>
      <c r="G8013" s="79"/>
      <c r="H8013" s="79"/>
      <c r="I8013" s="80"/>
    </row>
    <row r="8014" spans="1:9">
      <c r="A8014" s="78"/>
      <c r="B8014" s="79"/>
      <c r="C8014" s="79"/>
      <c r="D8014" s="79"/>
      <c r="E8014" s="79"/>
      <c r="F8014" s="79"/>
      <c r="G8014" s="79"/>
      <c r="H8014" s="79"/>
      <c r="I8014" s="80"/>
    </row>
    <row r="8015" spans="1:9">
      <c r="A8015" s="78"/>
      <c r="B8015" s="79"/>
      <c r="C8015" s="79"/>
      <c r="D8015" s="79"/>
      <c r="E8015" s="79"/>
      <c r="F8015" s="79"/>
      <c r="G8015" s="79"/>
      <c r="H8015" s="79"/>
      <c r="I8015" s="80"/>
    </row>
    <row r="8016" spans="1:9">
      <c r="A8016" s="78"/>
      <c r="B8016" s="79"/>
      <c r="C8016" s="79"/>
      <c r="D8016" s="79"/>
      <c r="E8016" s="79"/>
      <c r="F8016" s="79"/>
      <c r="G8016" s="79"/>
      <c r="H8016" s="79"/>
      <c r="I8016" s="80"/>
    </row>
    <row r="8017" spans="1:9">
      <c r="A8017" s="78"/>
      <c r="B8017" s="79"/>
      <c r="C8017" s="79"/>
      <c r="D8017" s="79"/>
      <c r="E8017" s="79"/>
      <c r="F8017" s="79"/>
      <c r="G8017" s="79"/>
      <c r="H8017" s="79"/>
      <c r="I8017" s="80"/>
    </row>
    <row r="8018" spans="1:9">
      <c r="A8018" s="78"/>
      <c r="B8018" s="79"/>
      <c r="C8018" s="79"/>
      <c r="D8018" s="79"/>
      <c r="E8018" s="79"/>
      <c r="F8018" s="79"/>
      <c r="G8018" s="79"/>
      <c r="H8018" s="79"/>
      <c r="I8018" s="80"/>
    </row>
    <row r="8019" spans="1:9">
      <c r="A8019" s="78"/>
      <c r="B8019" s="79"/>
      <c r="C8019" s="79"/>
      <c r="D8019" s="79"/>
      <c r="E8019" s="79"/>
      <c r="F8019" s="79"/>
      <c r="G8019" s="79"/>
      <c r="H8019" s="79"/>
      <c r="I8019" s="80"/>
    </row>
    <row r="8020" spans="1:9">
      <c r="A8020" s="78"/>
      <c r="B8020" s="79"/>
      <c r="C8020" s="79"/>
      <c r="D8020" s="79"/>
      <c r="E8020" s="79"/>
      <c r="F8020" s="79"/>
      <c r="G8020" s="79"/>
      <c r="H8020" s="79"/>
      <c r="I8020" s="80"/>
    </row>
    <row r="8021" spans="1:9">
      <c r="A8021" s="78"/>
      <c r="B8021" s="79"/>
      <c r="C8021" s="79"/>
      <c r="D8021" s="79"/>
      <c r="E8021" s="79"/>
      <c r="F8021" s="79"/>
      <c r="G8021" s="79"/>
      <c r="H8021" s="79"/>
      <c r="I8021" s="80"/>
    </row>
    <row r="8022" spans="1:9">
      <c r="A8022" s="78"/>
      <c r="B8022" s="79"/>
      <c r="C8022" s="79"/>
      <c r="D8022" s="79"/>
      <c r="E8022" s="79"/>
      <c r="F8022" s="79"/>
      <c r="G8022" s="79"/>
      <c r="H8022" s="79"/>
      <c r="I8022" s="80"/>
    </row>
    <row r="8023" spans="1:9">
      <c r="A8023" s="78"/>
      <c r="B8023" s="79"/>
      <c r="C8023" s="79"/>
      <c r="D8023" s="79"/>
      <c r="E8023" s="79"/>
      <c r="F8023" s="79"/>
      <c r="G8023" s="79"/>
      <c r="H8023" s="79"/>
      <c r="I8023" s="80"/>
    </row>
    <row r="8024" spans="1:9">
      <c r="A8024" s="78"/>
      <c r="B8024" s="79"/>
      <c r="C8024" s="79"/>
      <c r="D8024" s="79"/>
      <c r="E8024" s="79"/>
      <c r="F8024" s="79"/>
      <c r="G8024" s="79"/>
      <c r="H8024" s="79"/>
      <c r="I8024" s="80"/>
    </row>
    <row r="8025" spans="1:9">
      <c r="A8025" s="78"/>
      <c r="B8025" s="79"/>
      <c r="C8025" s="79"/>
      <c r="D8025" s="79"/>
      <c r="E8025" s="79"/>
      <c r="F8025" s="79"/>
      <c r="G8025" s="79"/>
      <c r="H8025" s="79"/>
      <c r="I8025" s="80"/>
    </row>
    <row r="8026" spans="1:9">
      <c r="A8026" s="78"/>
      <c r="B8026" s="79"/>
      <c r="C8026" s="79"/>
      <c r="D8026" s="79"/>
      <c r="E8026" s="79"/>
      <c r="F8026" s="79"/>
      <c r="G8026" s="79"/>
      <c r="H8026" s="79"/>
      <c r="I8026" s="80"/>
    </row>
    <row r="8027" spans="1:9">
      <c r="A8027" s="78"/>
      <c r="B8027" s="79"/>
      <c r="C8027" s="79"/>
      <c r="D8027" s="79"/>
      <c r="E8027" s="79"/>
      <c r="F8027" s="79"/>
      <c r="G8027" s="79"/>
      <c r="H8027" s="79"/>
      <c r="I8027" s="80"/>
    </row>
    <row r="8028" spans="1:9">
      <c r="A8028" s="78"/>
      <c r="B8028" s="79"/>
      <c r="C8028" s="79"/>
      <c r="D8028" s="79"/>
      <c r="E8028" s="79"/>
      <c r="F8028" s="79"/>
      <c r="G8028" s="79"/>
      <c r="H8028" s="79"/>
      <c r="I8028" s="80"/>
    </row>
    <row r="8029" spans="1:9">
      <c r="A8029" s="78"/>
      <c r="B8029" s="79"/>
      <c r="C8029" s="79"/>
      <c r="D8029" s="79"/>
      <c r="E8029" s="79"/>
      <c r="F8029" s="79"/>
      <c r="G8029" s="79"/>
      <c r="H8029" s="79"/>
      <c r="I8029" s="80"/>
    </row>
    <row r="8030" spans="1:9">
      <c r="A8030" s="78"/>
      <c r="B8030" s="79"/>
      <c r="C8030" s="79"/>
      <c r="D8030" s="79"/>
      <c r="E8030" s="79"/>
      <c r="F8030" s="79"/>
      <c r="G8030" s="79"/>
      <c r="H8030" s="79"/>
      <c r="I8030" s="80"/>
    </row>
    <row r="8031" spans="1:9">
      <c r="A8031" s="78"/>
      <c r="B8031" s="79"/>
      <c r="C8031" s="79"/>
      <c r="D8031" s="79"/>
      <c r="E8031" s="79"/>
      <c r="F8031" s="79"/>
      <c r="G8031" s="79"/>
      <c r="H8031" s="79"/>
      <c r="I8031" s="80"/>
    </row>
    <row r="8032" spans="1:9">
      <c r="A8032" s="78"/>
      <c r="B8032" s="79"/>
      <c r="C8032" s="79"/>
      <c r="D8032" s="79"/>
      <c r="E8032" s="79"/>
      <c r="F8032" s="79"/>
      <c r="G8032" s="79"/>
      <c r="H8032" s="79"/>
      <c r="I8032" s="80"/>
    </row>
    <row r="8033" spans="1:9">
      <c r="A8033" s="78"/>
      <c r="B8033" s="79"/>
      <c r="C8033" s="79"/>
      <c r="D8033" s="79"/>
      <c r="E8033" s="79"/>
      <c r="F8033" s="79"/>
      <c r="G8033" s="79"/>
      <c r="H8033" s="79"/>
      <c r="I8033" s="80"/>
    </row>
    <row r="8034" spans="1:9">
      <c r="A8034" s="78"/>
      <c r="B8034" s="79"/>
      <c r="C8034" s="79"/>
      <c r="D8034" s="79"/>
      <c r="E8034" s="79"/>
      <c r="F8034" s="79"/>
      <c r="G8034" s="79"/>
      <c r="H8034" s="79"/>
      <c r="I8034" s="80"/>
    </row>
    <row r="8035" spans="1:9">
      <c r="A8035" s="78"/>
      <c r="B8035" s="79"/>
      <c r="C8035" s="79"/>
      <c r="D8035" s="79"/>
      <c r="E8035" s="79"/>
      <c r="F8035" s="79"/>
      <c r="G8035" s="79"/>
      <c r="H8035" s="79"/>
      <c r="I8035" s="80"/>
    </row>
    <row r="8036" spans="1:9">
      <c r="A8036" s="78"/>
      <c r="B8036" s="79"/>
      <c r="C8036" s="79"/>
      <c r="D8036" s="79"/>
      <c r="E8036" s="79"/>
      <c r="F8036" s="79"/>
      <c r="G8036" s="79"/>
      <c r="H8036" s="79"/>
      <c r="I8036" s="80"/>
    </row>
    <row r="8037" spans="1:9">
      <c r="A8037" s="78"/>
      <c r="B8037" s="79"/>
      <c r="C8037" s="79"/>
      <c r="D8037" s="79"/>
      <c r="E8037" s="79"/>
      <c r="F8037" s="79"/>
      <c r="G8037" s="79"/>
      <c r="H8037" s="79"/>
      <c r="I8037" s="80"/>
    </row>
    <row r="8038" spans="1:9">
      <c r="A8038" s="78"/>
      <c r="B8038" s="79"/>
      <c r="C8038" s="79"/>
      <c r="D8038" s="79"/>
      <c r="E8038" s="79"/>
      <c r="F8038" s="79"/>
      <c r="G8038" s="79"/>
      <c r="H8038" s="79"/>
      <c r="I8038" s="80"/>
    </row>
    <row r="8039" spans="1:9">
      <c r="A8039" s="78"/>
      <c r="B8039" s="79"/>
      <c r="C8039" s="79"/>
      <c r="D8039" s="79"/>
      <c r="E8039" s="79"/>
      <c r="F8039" s="79"/>
      <c r="G8039" s="79"/>
      <c r="H8039" s="79"/>
      <c r="I8039" s="80"/>
    </row>
    <row r="8040" spans="1:9">
      <c r="A8040" s="78"/>
      <c r="B8040" s="79"/>
      <c r="C8040" s="79"/>
      <c r="D8040" s="79"/>
      <c r="E8040" s="79"/>
      <c r="F8040" s="79"/>
      <c r="G8040" s="79"/>
      <c r="H8040" s="79"/>
      <c r="I8040" s="80"/>
    </row>
    <row r="8041" spans="1:9">
      <c r="A8041" s="78"/>
      <c r="B8041" s="79"/>
      <c r="C8041" s="79"/>
      <c r="D8041" s="79"/>
      <c r="E8041" s="79"/>
      <c r="F8041" s="79"/>
      <c r="G8041" s="79"/>
      <c r="H8041" s="79"/>
      <c r="I8041" s="80"/>
    </row>
    <row r="8042" spans="1:9">
      <c r="A8042" s="78"/>
      <c r="B8042" s="79"/>
      <c r="C8042" s="79"/>
      <c r="D8042" s="79"/>
      <c r="E8042" s="79"/>
      <c r="F8042" s="79"/>
      <c r="G8042" s="79"/>
      <c r="H8042" s="79"/>
      <c r="I8042" s="80"/>
    </row>
    <row r="8043" spans="1:9">
      <c r="A8043" s="78"/>
      <c r="B8043" s="79"/>
      <c r="C8043" s="79"/>
      <c r="D8043" s="79"/>
      <c r="E8043" s="79"/>
      <c r="F8043" s="79"/>
      <c r="G8043" s="79"/>
      <c r="H8043" s="79"/>
      <c r="I8043" s="80"/>
    </row>
    <row r="8044" spans="1:9">
      <c r="A8044" s="78"/>
      <c r="B8044" s="79"/>
      <c r="C8044" s="79"/>
      <c r="D8044" s="79"/>
      <c r="E8044" s="79"/>
      <c r="F8044" s="79"/>
      <c r="G8044" s="79"/>
      <c r="H8044" s="79"/>
      <c r="I8044" s="80"/>
    </row>
    <row r="8045" spans="1:9">
      <c r="A8045" s="78"/>
      <c r="B8045" s="79"/>
      <c r="C8045" s="79"/>
      <c r="D8045" s="79"/>
      <c r="E8045" s="79"/>
      <c r="F8045" s="79"/>
      <c r="G8045" s="79"/>
      <c r="H8045" s="79"/>
      <c r="I8045" s="80"/>
    </row>
    <row r="8046" spans="1:9">
      <c r="A8046" s="78"/>
      <c r="B8046" s="79"/>
      <c r="C8046" s="79"/>
      <c r="D8046" s="79"/>
      <c r="E8046" s="79"/>
      <c r="F8046" s="79"/>
      <c r="G8046" s="79"/>
      <c r="H8046" s="79"/>
      <c r="I8046" s="80"/>
    </row>
    <row r="8047" spans="1:9">
      <c r="A8047" s="78"/>
      <c r="B8047" s="79"/>
      <c r="C8047" s="79"/>
      <c r="D8047" s="79"/>
      <c r="E8047" s="79"/>
      <c r="F8047" s="79"/>
      <c r="G8047" s="79"/>
      <c r="H8047" s="79"/>
      <c r="I8047" s="80"/>
    </row>
    <row r="8048" spans="1:9">
      <c r="A8048" s="78"/>
      <c r="B8048" s="79"/>
      <c r="C8048" s="79"/>
      <c r="D8048" s="79"/>
      <c r="E8048" s="79"/>
      <c r="F8048" s="79"/>
      <c r="G8048" s="79"/>
      <c r="H8048" s="79"/>
      <c r="I8048" s="80"/>
    </row>
    <row r="8049" spans="1:9">
      <c r="A8049" s="78"/>
      <c r="B8049" s="79"/>
      <c r="C8049" s="79"/>
      <c r="D8049" s="79"/>
      <c r="E8049" s="79"/>
      <c r="F8049" s="79"/>
      <c r="G8049" s="79"/>
      <c r="H8049" s="79"/>
      <c r="I8049" s="80"/>
    </row>
    <row r="8050" spans="1:9">
      <c r="A8050" s="78"/>
      <c r="B8050" s="79"/>
      <c r="C8050" s="79"/>
      <c r="D8050" s="79"/>
      <c r="E8050" s="79"/>
      <c r="F8050" s="79"/>
      <c r="G8050" s="79"/>
      <c r="H8050" s="79"/>
      <c r="I8050" s="80"/>
    </row>
    <row r="8051" spans="1:9">
      <c r="A8051" s="78"/>
      <c r="B8051" s="79"/>
      <c r="C8051" s="79"/>
      <c r="D8051" s="79"/>
      <c r="E8051" s="79"/>
      <c r="F8051" s="79"/>
      <c r="G8051" s="79"/>
      <c r="H8051" s="79"/>
      <c r="I8051" s="80"/>
    </row>
    <row r="8052" spans="1:9">
      <c r="A8052" s="78"/>
      <c r="B8052" s="79"/>
      <c r="C8052" s="79"/>
      <c r="D8052" s="79"/>
      <c r="E8052" s="79"/>
      <c r="F8052" s="79"/>
      <c r="G8052" s="79"/>
      <c r="H8052" s="79"/>
      <c r="I8052" s="80"/>
    </row>
    <row r="8053" spans="1:9">
      <c r="A8053" s="78"/>
      <c r="B8053" s="79"/>
      <c r="C8053" s="79"/>
      <c r="D8053" s="79"/>
      <c r="E8053" s="79"/>
      <c r="F8053" s="79"/>
      <c r="G8053" s="79"/>
      <c r="H8053" s="79"/>
      <c r="I8053" s="80"/>
    </row>
    <row r="8054" spans="1:9">
      <c r="A8054" s="78"/>
      <c r="B8054" s="79"/>
      <c r="C8054" s="79"/>
      <c r="D8054" s="79"/>
      <c r="E8054" s="79"/>
      <c r="F8054" s="79"/>
      <c r="G8054" s="79"/>
      <c r="H8054" s="79"/>
      <c r="I8054" s="80"/>
    </row>
    <row r="8055" spans="1:9">
      <c r="A8055" s="78"/>
      <c r="B8055" s="79"/>
      <c r="C8055" s="79"/>
      <c r="D8055" s="79"/>
      <c r="E8055" s="79"/>
      <c r="F8055" s="79"/>
      <c r="G8055" s="79"/>
      <c r="H8055" s="79"/>
      <c r="I8055" s="80"/>
    </row>
    <row r="8056" spans="1:9">
      <c r="A8056" s="78"/>
      <c r="B8056" s="79"/>
      <c r="C8056" s="79"/>
      <c r="D8056" s="79"/>
      <c r="E8056" s="79"/>
      <c r="F8056" s="79"/>
      <c r="G8056" s="79"/>
      <c r="H8056" s="79"/>
      <c r="I8056" s="80"/>
    </row>
    <row r="8057" spans="1:9">
      <c r="A8057" s="78"/>
      <c r="B8057" s="79"/>
      <c r="C8057" s="79"/>
      <c r="D8057" s="79"/>
      <c r="E8057" s="79"/>
      <c r="F8057" s="79"/>
      <c r="G8057" s="79"/>
      <c r="H8057" s="79"/>
      <c r="I8057" s="80"/>
    </row>
    <row r="8058" spans="1:9">
      <c r="A8058" s="78"/>
      <c r="B8058" s="79"/>
      <c r="C8058" s="79"/>
      <c r="D8058" s="79"/>
      <c r="E8058" s="79"/>
      <c r="F8058" s="79"/>
      <c r="G8058" s="79"/>
      <c r="H8058" s="79"/>
      <c r="I8058" s="80"/>
    </row>
    <row r="8059" spans="1:9">
      <c r="A8059" s="78"/>
      <c r="B8059" s="79"/>
      <c r="C8059" s="79"/>
      <c r="D8059" s="79"/>
      <c r="E8059" s="79"/>
      <c r="F8059" s="79"/>
      <c r="G8059" s="79"/>
      <c r="H8059" s="79"/>
      <c r="I8059" s="80"/>
    </row>
    <row r="8060" spans="1:9">
      <c r="A8060" s="78"/>
      <c r="B8060" s="79"/>
      <c r="C8060" s="79"/>
      <c r="D8060" s="79"/>
      <c r="E8060" s="79"/>
      <c r="F8060" s="79"/>
      <c r="G8060" s="79"/>
      <c r="H8060" s="79"/>
      <c r="I8060" s="80"/>
    </row>
    <row r="8061" spans="1:9">
      <c r="A8061" s="78"/>
      <c r="B8061" s="79"/>
      <c r="C8061" s="79"/>
      <c r="D8061" s="79"/>
      <c r="E8061" s="79"/>
      <c r="F8061" s="79"/>
      <c r="G8061" s="79"/>
      <c r="H8061" s="79"/>
      <c r="I8061" s="80"/>
    </row>
    <row r="8062" spans="1:9">
      <c r="A8062" s="78"/>
      <c r="B8062" s="79"/>
      <c r="C8062" s="79"/>
      <c r="D8062" s="79"/>
      <c r="E8062" s="79"/>
      <c r="F8062" s="79"/>
      <c r="G8062" s="79"/>
      <c r="H8062" s="79"/>
      <c r="I8062" s="80"/>
    </row>
    <row r="8063" spans="1:9">
      <c r="A8063" s="78"/>
      <c r="B8063" s="79"/>
      <c r="C8063" s="79"/>
      <c r="D8063" s="79"/>
      <c r="E8063" s="79"/>
      <c r="F8063" s="79"/>
      <c r="G8063" s="79"/>
      <c r="H8063" s="79"/>
      <c r="I8063" s="80"/>
    </row>
    <row r="8064" spans="1:9">
      <c r="A8064" s="78"/>
      <c r="B8064" s="79"/>
      <c r="C8064" s="79"/>
      <c r="D8064" s="79"/>
      <c r="E8064" s="79"/>
      <c r="F8064" s="79"/>
      <c r="G8064" s="79"/>
      <c r="H8064" s="79"/>
      <c r="I8064" s="80"/>
    </row>
    <row r="8065" spans="1:9">
      <c r="A8065" s="78"/>
      <c r="B8065" s="79"/>
      <c r="C8065" s="79"/>
      <c r="D8065" s="79"/>
      <c r="E8065" s="79"/>
      <c r="F8065" s="79"/>
      <c r="G8065" s="79"/>
      <c r="H8065" s="79"/>
      <c r="I8065" s="80"/>
    </row>
    <row r="8066" spans="1:9">
      <c r="A8066" s="78"/>
      <c r="B8066" s="79"/>
      <c r="C8066" s="79"/>
      <c r="D8066" s="79"/>
      <c r="E8066" s="79"/>
      <c r="F8066" s="79"/>
      <c r="G8066" s="79"/>
      <c r="H8066" s="79"/>
      <c r="I8066" s="80"/>
    </row>
    <row r="8067" spans="1:9">
      <c r="A8067" s="78"/>
      <c r="B8067" s="79"/>
      <c r="C8067" s="79"/>
      <c r="D8067" s="79"/>
      <c r="E8067" s="79"/>
      <c r="F8067" s="79"/>
      <c r="G8067" s="79"/>
      <c r="H8067" s="79"/>
      <c r="I8067" s="80"/>
    </row>
    <row r="8068" spans="1:9">
      <c r="A8068" s="78"/>
      <c r="B8068" s="79"/>
      <c r="C8068" s="79"/>
      <c r="D8068" s="79"/>
      <c r="E8068" s="79"/>
      <c r="F8068" s="79"/>
      <c r="G8068" s="79"/>
      <c r="H8068" s="79"/>
      <c r="I8068" s="80"/>
    </row>
    <row r="8069" spans="1:9">
      <c r="A8069" s="78"/>
      <c r="B8069" s="79"/>
      <c r="C8069" s="79"/>
      <c r="D8069" s="79"/>
      <c r="E8069" s="79"/>
      <c r="F8069" s="79"/>
      <c r="G8069" s="79"/>
      <c r="H8069" s="79"/>
      <c r="I8069" s="80"/>
    </row>
    <row r="8070" spans="1:9">
      <c r="A8070" s="78"/>
      <c r="B8070" s="79"/>
      <c r="C8070" s="79"/>
      <c r="D8070" s="79"/>
      <c r="E8070" s="79"/>
      <c r="F8070" s="79"/>
      <c r="G8070" s="79"/>
      <c r="H8070" s="79"/>
      <c r="I8070" s="80"/>
    </row>
    <row r="8071" spans="1:9">
      <c r="A8071" s="78"/>
      <c r="B8071" s="79"/>
      <c r="C8071" s="79"/>
      <c r="D8071" s="79"/>
      <c r="E8071" s="79"/>
      <c r="F8071" s="79"/>
      <c r="G8071" s="79"/>
      <c r="H8071" s="79"/>
      <c r="I8071" s="80"/>
    </row>
    <row r="8072" spans="1:9">
      <c r="A8072" s="78"/>
      <c r="B8072" s="79"/>
      <c r="C8072" s="79"/>
      <c r="D8072" s="79"/>
      <c r="E8072" s="79"/>
      <c r="F8072" s="79"/>
      <c r="G8072" s="79"/>
      <c r="H8072" s="79"/>
      <c r="I8072" s="80"/>
    </row>
    <row r="8073" spans="1:9">
      <c r="A8073" s="78"/>
      <c r="B8073" s="79"/>
      <c r="C8073" s="79"/>
      <c r="D8073" s="79"/>
      <c r="E8073" s="79"/>
      <c r="F8073" s="79"/>
      <c r="G8073" s="79"/>
      <c r="H8073" s="79"/>
      <c r="I8073" s="80"/>
    </row>
    <row r="8074" spans="1:9">
      <c r="A8074" s="78"/>
      <c r="B8074" s="79"/>
      <c r="C8074" s="79"/>
      <c r="D8074" s="79"/>
      <c r="E8074" s="79"/>
      <c r="F8074" s="79"/>
      <c r="G8074" s="79"/>
      <c r="H8074" s="79"/>
      <c r="I8074" s="80"/>
    </row>
    <row r="8075" spans="1:9">
      <c r="A8075" s="78"/>
      <c r="B8075" s="79"/>
      <c r="C8075" s="79"/>
      <c r="D8075" s="79"/>
      <c r="E8075" s="79"/>
      <c r="F8075" s="79"/>
      <c r="G8075" s="79"/>
      <c r="H8075" s="79"/>
      <c r="I8075" s="80"/>
    </row>
    <row r="8076" spans="1:9">
      <c r="A8076" s="78"/>
      <c r="B8076" s="79"/>
      <c r="C8076" s="79"/>
      <c r="D8076" s="79"/>
      <c r="E8076" s="79"/>
      <c r="F8076" s="79"/>
      <c r="G8076" s="79"/>
      <c r="H8076" s="79"/>
      <c r="I8076" s="80"/>
    </row>
    <row r="8077" spans="1:9">
      <c r="A8077" s="78"/>
      <c r="B8077" s="79"/>
      <c r="C8077" s="79"/>
      <c r="D8077" s="79"/>
      <c r="E8077" s="79"/>
      <c r="F8077" s="79"/>
      <c r="G8077" s="79"/>
      <c r="H8077" s="79"/>
      <c r="I8077" s="80"/>
    </row>
    <row r="8078" spans="1:9">
      <c r="A8078" s="78"/>
      <c r="B8078" s="79"/>
      <c r="C8078" s="79"/>
      <c r="D8078" s="79"/>
      <c r="E8078" s="79"/>
      <c r="F8078" s="79"/>
      <c r="G8078" s="79"/>
      <c r="H8078" s="79"/>
      <c r="I8078" s="80"/>
    </row>
    <row r="8079" spans="1:9">
      <c r="A8079" s="78"/>
      <c r="B8079" s="79"/>
      <c r="C8079" s="79"/>
      <c r="D8079" s="79"/>
      <c r="E8079" s="79"/>
      <c r="F8079" s="79"/>
      <c r="G8079" s="79"/>
      <c r="H8079" s="79"/>
      <c r="I8079" s="80"/>
    </row>
    <row r="8080" spans="1:9">
      <c r="A8080" s="78"/>
      <c r="B8080" s="79"/>
      <c r="C8080" s="79"/>
      <c r="D8080" s="79"/>
      <c r="E8080" s="79"/>
      <c r="F8080" s="79"/>
      <c r="G8080" s="79"/>
      <c r="H8080" s="79"/>
      <c r="I8080" s="80"/>
    </row>
    <row r="8081" spans="1:9">
      <c r="A8081" s="78"/>
      <c r="B8081" s="79"/>
      <c r="C8081" s="79"/>
      <c r="D8081" s="79"/>
      <c r="E8081" s="79"/>
      <c r="F8081" s="79"/>
      <c r="G8081" s="79"/>
      <c r="H8081" s="79"/>
      <c r="I8081" s="80"/>
    </row>
    <row r="8082" spans="1:9">
      <c r="A8082" s="78"/>
      <c r="B8082" s="79"/>
      <c r="C8082" s="79"/>
      <c r="D8082" s="79"/>
      <c r="E8082" s="79"/>
      <c r="F8082" s="79"/>
      <c r="G8082" s="79"/>
      <c r="H8082" s="79"/>
      <c r="I8082" s="80"/>
    </row>
    <row r="8083" spans="1:9">
      <c r="A8083" s="78"/>
      <c r="B8083" s="79"/>
      <c r="C8083" s="79"/>
      <c r="D8083" s="79"/>
      <c r="E8083" s="79"/>
      <c r="F8083" s="79"/>
      <c r="G8083" s="79"/>
      <c r="H8083" s="79"/>
      <c r="I8083" s="80"/>
    </row>
    <row r="8084" spans="1:9">
      <c r="A8084" s="78"/>
      <c r="B8084" s="79"/>
      <c r="C8084" s="79"/>
      <c r="D8084" s="79"/>
      <c r="E8084" s="79"/>
      <c r="F8084" s="79"/>
      <c r="G8084" s="79"/>
      <c r="H8084" s="79"/>
      <c r="I8084" s="80"/>
    </row>
    <row r="8085" spans="1:9">
      <c r="A8085" s="78"/>
      <c r="B8085" s="79"/>
      <c r="C8085" s="79"/>
      <c r="D8085" s="79"/>
      <c r="E8085" s="79"/>
      <c r="F8085" s="79"/>
      <c r="G8085" s="79"/>
      <c r="H8085" s="79"/>
      <c r="I8085" s="80"/>
    </row>
    <row r="8086" spans="1:9">
      <c r="A8086" s="78"/>
      <c r="B8086" s="79"/>
      <c r="C8086" s="79"/>
      <c r="D8086" s="79"/>
      <c r="E8086" s="79"/>
      <c r="F8086" s="79"/>
      <c r="G8086" s="79"/>
      <c r="H8086" s="79"/>
      <c r="I8086" s="80"/>
    </row>
    <row r="8087" spans="1:9">
      <c r="A8087" s="78"/>
      <c r="B8087" s="79"/>
      <c r="C8087" s="79"/>
      <c r="D8087" s="79"/>
      <c r="E8087" s="79"/>
      <c r="F8087" s="79"/>
      <c r="G8087" s="79"/>
      <c r="H8087" s="79"/>
      <c r="I8087" s="80"/>
    </row>
    <row r="8088" spans="1:9">
      <c r="A8088" s="78"/>
      <c r="B8088" s="79"/>
      <c r="C8088" s="79"/>
      <c r="D8088" s="79"/>
      <c r="E8088" s="79"/>
      <c r="F8088" s="79"/>
      <c r="G8088" s="79"/>
      <c r="H8088" s="79"/>
      <c r="I8088" s="80"/>
    </row>
    <row r="8089" spans="1:9">
      <c r="A8089" s="78"/>
      <c r="B8089" s="79"/>
      <c r="C8089" s="79"/>
      <c r="D8089" s="79"/>
      <c r="E8089" s="79"/>
      <c r="F8089" s="79"/>
      <c r="G8089" s="79"/>
      <c r="H8089" s="79"/>
      <c r="I8089" s="80"/>
    </row>
    <row r="8090" spans="1:9">
      <c r="A8090" s="78"/>
      <c r="B8090" s="79"/>
      <c r="C8090" s="79"/>
      <c r="D8090" s="79"/>
      <c r="E8090" s="79"/>
      <c r="F8090" s="79"/>
      <c r="G8090" s="79"/>
      <c r="H8090" s="79"/>
      <c r="I8090" s="80"/>
    </row>
    <row r="8091" spans="1:9">
      <c r="A8091" s="78"/>
      <c r="B8091" s="79"/>
      <c r="C8091" s="79"/>
      <c r="D8091" s="79"/>
      <c r="E8091" s="79"/>
      <c r="F8091" s="79"/>
      <c r="G8091" s="79"/>
      <c r="H8091" s="79"/>
      <c r="I8091" s="80"/>
    </row>
    <row r="8092" spans="1:9">
      <c r="A8092" s="78"/>
      <c r="B8092" s="79"/>
      <c r="C8092" s="79"/>
      <c r="D8092" s="79"/>
      <c r="E8092" s="79"/>
      <c r="F8092" s="79"/>
      <c r="G8092" s="79"/>
      <c r="H8092" s="79"/>
      <c r="I8092" s="80"/>
    </row>
    <row r="8093" spans="1:9">
      <c r="A8093" s="78"/>
      <c r="B8093" s="79"/>
      <c r="C8093" s="79"/>
      <c r="D8093" s="79"/>
      <c r="E8093" s="79"/>
      <c r="F8093" s="79"/>
      <c r="G8093" s="79"/>
      <c r="H8093" s="79"/>
      <c r="I8093" s="80"/>
    </row>
    <row r="8094" spans="1:9">
      <c r="A8094" s="78"/>
      <c r="B8094" s="79"/>
      <c r="C8094" s="79"/>
      <c r="D8094" s="79"/>
      <c r="E8094" s="79"/>
      <c r="F8094" s="79"/>
      <c r="G8094" s="79"/>
      <c r="H8094" s="79"/>
      <c r="I8094" s="80"/>
    </row>
    <row r="8095" spans="1:9">
      <c r="A8095" s="78"/>
      <c r="B8095" s="79"/>
      <c r="C8095" s="79"/>
      <c r="D8095" s="79"/>
      <c r="E8095" s="79"/>
      <c r="F8095" s="79"/>
      <c r="G8095" s="79"/>
      <c r="H8095" s="79"/>
      <c r="I8095" s="80"/>
    </row>
    <row r="8096" spans="1:9">
      <c r="A8096" s="78"/>
      <c r="B8096" s="79"/>
      <c r="C8096" s="79"/>
      <c r="D8096" s="79"/>
      <c r="E8096" s="79"/>
      <c r="F8096" s="79"/>
      <c r="G8096" s="79"/>
      <c r="H8096" s="79"/>
      <c r="I8096" s="80"/>
    </row>
    <row r="8097" spans="1:9">
      <c r="A8097" s="78"/>
      <c r="B8097" s="79"/>
      <c r="C8097" s="79"/>
      <c r="D8097" s="79"/>
      <c r="E8097" s="79"/>
      <c r="F8097" s="79"/>
      <c r="G8097" s="79"/>
      <c r="H8097" s="79"/>
      <c r="I8097" s="80"/>
    </row>
    <row r="8098" spans="1:9">
      <c r="A8098" s="78"/>
      <c r="B8098" s="79"/>
      <c r="C8098" s="79"/>
      <c r="D8098" s="79"/>
      <c r="E8098" s="79"/>
      <c r="F8098" s="79"/>
      <c r="G8098" s="79"/>
      <c r="H8098" s="79"/>
      <c r="I8098" s="80"/>
    </row>
    <row r="8099" spans="1:9">
      <c r="A8099" s="78"/>
      <c r="B8099" s="79"/>
      <c r="C8099" s="79"/>
      <c r="D8099" s="79"/>
      <c r="E8099" s="79"/>
      <c r="F8099" s="79"/>
      <c r="G8099" s="79"/>
      <c r="H8099" s="79"/>
      <c r="I8099" s="80"/>
    </row>
    <row r="8100" spans="1:9">
      <c r="A8100" s="78"/>
      <c r="B8100" s="79"/>
      <c r="C8100" s="79"/>
      <c r="D8100" s="79"/>
      <c r="E8100" s="79"/>
      <c r="F8100" s="79"/>
      <c r="G8100" s="79"/>
      <c r="H8100" s="79"/>
      <c r="I8100" s="80"/>
    </row>
    <row r="8101" spans="1:9">
      <c r="A8101" s="78"/>
      <c r="B8101" s="79"/>
      <c r="C8101" s="79"/>
      <c r="D8101" s="79"/>
      <c r="E8101" s="79"/>
      <c r="F8101" s="79"/>
      <c r="G8101" s="79"/>
      <c r="H8101" s="79"/>
      <c r="I8101" s="80"/>
    </row>
    <row r="8102" spans="1:9">
      <c r="A8102" s="78"/>
      <c r="B8102" s="79"/>
      <c r="C8102" s="79"/>
      <c r="D8102" s="79"/>
      <c r="E8102" s="79"/>
      <c r="F8102" s="79"/>
      <c r="G8102" s="79"/>
      <c r="H8102" s="79"/>
      <c r="I8102" s="80"/>
    </row>
    <row r="8103" spans="1:9">
      <c r="A8103" s="78"/>
      <c r="B8103" s="79"/>
      <c r="C8103" s="79"/>
      <c r="D8103" s="79"/>
      <c r="E8103" s="79"/>
      <c r="F8103" s="79"/>
      <c r="G8103" s="79"/>
      <c r="H8103" s="79"/>
      <c r="I8103" s="80"/>
    </row>
    <row r="8104" spans="1:9">
      <c r="A8104" s="78"/>
      <c r="B8104" s="79"/>
      <c r="C8104" s="79"/>
      <c r="D8104" s="79"/>
      <c r="E8104" s="79"/>
      <c r="F8104" s="79"/>
      <c r="G8104" s="79"/>
      <c r="H8104" s="79"/>
      <c r="I8104" s="80"/>
    </row>
    <row r="8105" spans="1:9">
      <c r="A8105" s="78"/>
      <c r="B8105" s="79"/>
      <c r="C8105" s="79"/>
      <c r="D8105" s="79"/>
      <c r="E8105" s="79"/>
      <c r="F8105" s="79"/>
      <c r="G8105" s="79"/>
      <c r="H8105" s="79"/>
      <c r="I8105" s="80"/>
    </row>
    <row r="8106" spans="1:9">
      <c r="A8106" s="78"/>
      <c r="B8106" s="79"/>
      <c r="C8106" s="79"/>
      <c r="D8106" s="79"/>
      <c r="E8106" s="79"/>
      <c r="F8106" s="79"/>
      <c r="G8106" s="79"/>
      <c r="H8106" s="79"/>
      <c r="I8106" s="80"/>
    </row>
    <row r="8107" spans="1:9">
      <c r="A8107" s="78"/>
      <c r="B8107" s="79"/>
      <c r="C8107" s="79"/>
      <c r="D8107" s="79"/>
      <c r="E8107" s="79"/>
      <c r="F8107" s="79"/>
      <c r="G8107" s="79"/>
      <c r="H8107" s="79"/>
      <c r="I8107" s="80"/>
    </row>
    <row r="8108" spans="1:9">
      <c r="A8108" s="78"/>
      <c r="B8108" s="79"/>
      <c r="C8108" s="79"/>
      <c r="D8108" s="79"/>
      <c r="E8108" s="79"/>
      <c r="F8108" s="79"/>
      <c r="G8108" s="79"/>
      <c r="H8108" s="79"/>
      <c r="I8108" s="80"/>
    </row>
    <row r="8109" spans="1:9">
      <c r="A8109" s="78"/>
      <c r="B8109" s="79"/>
      <c r="C8109" s="79"/>
      <c r="D8109" s="79"/>
      <c r="E8109" s="79"/>
      <c r="F8109" s="79"/>
      <c r="G8109" s="79"/>
      <c r="H8109" s="79"/>
      <c r="I8109" s="80"/>
    </row>
    <row r="8110" spans="1:9">
      <c r="A8110" s="78"/>
      <c r="B8110" s="79"/>
      <c r="C8110" s="79"/>
      <c r="D8110" s="79"/>
      <c r="E8110" s="79"/>
      <c r="F8110" s="79"/>
      <c r="G8110" s="79"/>
      <c r="H8110" s="79"/>
      <c r="I8110" s="80"/>
    </row>
    <row r="8111" spans="1:9">
      <c r="A8111" s="78"/>
      <c r="B8111" s="79"/>
      <c r="C8111" s="79"/>
      <c r="D8111" s="79"/>
      <c r="E8111" s="79"/>
      <c r="F8111" s="79"/>
      <c r="G8111" s="79"/>
      <c r="H8111" s="79"/>
      <c r="I8111" s="80"/>
    </row>
    <row r="8112" spans="1:9">
      <c r="A8112" s="78"/>
      <c r="B8112" s="79"/>
      <c r="C8112" s="79"/>
      <c r="D8112" s="79"/>
      <c r="E8112" s="79"/>
      <c r="F8112" s="79"/>
      <c r="G8112" s="79"/>
      <c r="H8112" s="79"/>
      <c r="I8112" s="80"/>
    </row>
    <row r="8113" spans="1:9">
      <c r="A8113" s="78"/>
      <c r="B8113" s="79"/>
      <c r="C8113" s="79"/>
      <c r="D8113" s="79"/>
      <c r="E8113" s="79"/>
      <c r="F8113" s="79"/>
      <c r="G8113" s="79"/>
      <c r="H8113" s="79"/>
      <c r="I8113" s="80"/>
    </row>
    <row r="8114" spans="1:9">
      <c r="A8114" s="78"/>
      <c r="B8114" s="79"/>
      <c r="C8114" s="79"/>
      <c r="D8114" s="79"/>
      <c r="E8114" s="79"/>
      <c r="F8114" s="79"/>
      <c r="G8114" s="79"/>
      <c r="H8114" s="79"/>
      <c r="I8114" s="80"/>
    </row>
    <row r="8115" spans="1:9">
      <c r="A8115" s="78"/>
      <c r="B8115" s="79"/>
      <c r="C8115" s="79"/>
      <c r="D8115" s="79"/>
      <c r="E8115" s="79"/>
      <c r="F8115" s="79"/>
      <c r="G8115" s="79"/>
      <c r="H8115" s="79"/>
      <c r="I8115" s="80"/>
    </row>
    <row r="8116" spans="1:9">
      <c r="A8116" s="78"/>
      <c r="B8116" s="79"/>
      <c r="C8116" s="79"/>
      <c r="D8116" s="79"/>
      <c r="E8116" s="79"/>
      <c r="F8116" s="79"/>
      <c r="G8116" s="79"/>
      <c r="H8116" s="79"/>
      <c r="I8116" s="80"/>
    </row>
    <row r="8117" spans="1:9">
      <c r="A8117" s="78"/>
      <c r="B8117" s="79"/>
      <c r="C8117" s="79"/>
      <c r="D8117" s="79"/>
      <c r="E8117" s="79"/>
      <c r="F8117" s="79"/>
      <c r="G8117" s="79"/>
      <c r="H8117" s="79"/>
      <c r="I8117" s="80"/>
    </row>
    <row r="8118" spans="1:9">
      <c r="A8118" s="78"/>
      <c r="B8118" s="79"/>
      <c r="C8118" s="79"/>
      <c r="D8118" s="79"/>
      <c r="E8118" s="79"/>
      <c r="F8118" s="79"/>
      <c r="G8118" s="79"/>
      <c r="H8118" s="79"/>
      <c r="I8118" s="82"/>
    </row>
    <row r="8119" spans="1:9">
      <c r="A8119" s="78"/>
      <c r="B8119" s="79"/>
      <c r="C8119" s="79"/>
      <c r="D8119" s="79"/>
      <c r="E8119" s="79"/>
      <c r="F8119" s="79"/>
      <c r="G8119" s="79"/>
      <c r="H8119" s="79"/>
      <c r="I8119" s="82"/>
    </row>
    <row r="8120" spans="1:9">
      <c r="A8120" s="78"/>
      <c r="B8120" s="79"/>
      <c r="C8120" s="79"/>
      <c r="D8120" s="79"/>
      <c r="E8120" s="79"/>
      <c r="F8120" s="79"/>
      <c r="G8120" s="79"/>
      <c r="H8120" s="79"/>
      <c r="I8120" s="82"/>
    </row>
    <row r="8121" spans="1:9">
      <c r="A8121" s="78"/>
      <c r="B8121" s="79"/>
      <c r="C8121" s="79"/>
      <c r="D8121" s="79"/>
      <c r="E8121" s="79"/>
      <c r="F8121" s="79"/>
      <c r="G8121" s="79"/>
      <c r="H8121" s="79"/>
      <c r="I8121" s="82"/>
    </row>
    <row r="8122" spans="1:9">
      <c r="A8122" s="78"/>
      <c r="B8122" s="79"/>
      <c r="C8122" s="79"/>
      <c r="D8122" s="79"/>
      <c r="E8122" s="79"/>
      <c r="F8122" s="79"/>
      <c r="G8122" s="79"/>
      <c r="H8122" s="79"/>
      <c r="I8122" s="82"/>
    </row>
    <row r="8123" spans="1:9">
      <c r="A8123" s="78"/>
      <c r="B8123" s="79"/>
      <c r="C8123" s="79"/>
      <c r="D8123" s="79"/>
      <c r="E8123" s="79"/>
      <c r="F8123" s="79"/>
      <c r="G8123" s="79"/>
      <c r="H8123" s="79"/>
      <c r="I8123" s="82"/>
    </row>
    <row r="8124" spans="1:9">
      <c r="A8124" s="78"/>
      <c r="B8124" s="79"/>
      <c r="C8124" s="79"/>
      <c r="D8124" s="79"/>
      <c r="E8124" s="79"/>
      <c r="F8124" s="79"/>
      <c r="G8124" s="79"/>
      <c r="H8124" s="79"/>
      <c r="I8124" s="82"/>
    </row>
    <row r="8125" spans="1:9">
      <c r="A8125" s="78"/>
      <c r="B8125" s="79"/>
      <c r="C8125" s="79"/>
      <c r="D8125" s="79"/>
      <c r="E8125" s="79"/>
      <c r="F8125" s="79"/>
      <c r="G8125" s="79"/>
      <c r="H8125" s="79"/>
      <c r="I8125" s="82"/>
    </row>
    <row r="8126" spans="1:9">
      <c r="A8126" s="78"/>
      <c r="B8126" s="79"/>
      <c r="C8126" s="79"/>
      <c r="D8126" s="79"/>
      <c r="E8126" s="79"/>
      <c r="F8126" s="79"/>
      <c r="G8126" s="79"/>
      <c r="H8126" s="79"/>
      <c r="I8126" s="82"/>
    </row>
    <row r="8127" spans="1:9">
      <c r="A8127" s="78"/>
      <c r="B8127" s="79"/>
      <c r="C8127" s="79"/>
      <c r="D8127" s="79"/>
      <c r="E8127" s="79"/>
      <c r="F8127" s="79"/>
      <c r="G8127" s="79"/>
      <c r="H8127" s="79"/>
      <c r="I8127" s="82"/>
    </row>
    <row r="8128" spans="1:9">
      <c r="A8128" s="78"/>
      <c r="B8128" s="79"/>
      <c r="C8128" s="79"/>
      <c r="D8128" s="79"/>
      <c r="E8128" s="79"/>
      <c r="F8128" s="79"/>
      <c r="G8128" s="79"/>
      <c r="H8128" s="79"/>
      <c r="I8128" s="82"/>
    </row>
    <row r="8129" spans="1:9">
      <c r="A8129" s="78"/>
      <c r="B8129" s="79"/>
      <c r="C8129" s="79"/>
      <c r="D8129" s="79"/>
      <c r="E8129" s="79"/>
      <c r="F8129" s="79"/>
      <c r="G8129" s="79"/>
      <c r="H8129" s="79"/>
      <c r="I8129" s="82"/>
    </row>
    <row r="8130" spans="1:9">
      <c r="A8130" s="78"/>
      <c r="F8130" s="79"/>
      <c r="G8130" s="79"/>
      <c r="H8130" s="79"/>
      <c r="I8130" s="82"/>
    </row>
    <row r="8131" spans="1:9">
      <c r="A8131" s="78"/>
      <c r="F8131" s="79"/>
      <c r="G8131" s="79"/>
      <c r="H8131" s="79"/>
      <c r="I8131" s="82"/>
    </row>
    <row r="8132" spans="1:9">
      <c r="A8132" s="78"/>
      <c r="F8132" s="79"/>
      <c r="G8132" s="79"/>
      <c r="H8132" s="79"/>
      <c r="I8132" s="82"/>
    </row>
    <row r="8133" spans="1:9">
      <c r="A8133" s="78"/>
      <c r="F8133" s="79"/>
      <c r="G8133" s="79"/>
      <c r="H8133" s="79"/>
      <c r="I8133" s="82"/>
    </row>
    <row r="8134" spans="1:9">
      <c r="A8134" s="78"/>
      <c r="F8134" s="79"/>
      <c r="G8134" s="79"/>
      <c r="H8134" s="79"/>
      <c r="I8134" s="82"/>
    </row>
    <row r="8135" spans="1:9">
      <c r="A8135" s="78"/>
      <c r="F8135" s="79"/>
      <c r="G8135" s="79"/>
      <c r="H8135" s="79"/>
      <c r="I8135" s="82"/>
    </row>
    <row r="8136" spans="1:9">
      <c r="A8136" s="78"/>
      <c r="F8136" s="79"/>
      <c r="G8136" s="79"/>
      <c r="H8136" s="79"/>
      <c r="I8136" s="82"/>
    </row>
    <row r="8137" spans="1:9">
      <c r="A8137" s="78"/>
      <c r="F8137" s="79"/>
      <c r="G8137" s="79"/>
      <c r="H8137" s="79"/>
      <c r="I8137" s="82"/>
    </row>
    <row r="8138" spans="1:9">
      <c r="A8138" s="78"/>
      <c r="F8138" s="79"/>
      <c r="G8138" s="79"/>
      <c r="H8138" s="79"/>
      <c r="I8138" s="82"/>
    </row>
    <row r="8139" spans="1:9">
      <c r="A8139" s="78"/>
      <c r="F8139" s="79"/>
      <c r="G8139" s="79"/>
      <c r="H8139" s="79"/>
      <c r="I8139" s="82"/>
    </row>
    <row r="8140" spans="1:9">
      <c r="A8140" s="78"/>
      <c r="F8140" s="79"/>
      <c r="G8140" s="79"/>
      <c r="H8140" s="79"/>
      <c r="I8140" s="82"/>
    </row>
    <row r="8141" spans="1:9">
      <c r="A8141" s="78"/>
      <c r="F8141" s="79"/>
      <c r="G8141" s="79"/>
      <c r="H8141" s="79"/>
      <c r="I8141" s="82"/>
    </row>
    <row r="8142" spans="1:9">
      <c r="A8142" s="78"/>
      <c r="F8142" s="79"/>
      <c r="G8142" s="79"/>
      <c r="H8142" s="79"/>
      <c r="I8142" s="82"/>
    </row>
    <row r="8143" spans="1:9">
      <c r="I8143" s="82"/>
    </row>
    <row r="8144" spans="1:9">
      <c r="I8144" s="82"/>
    </row>
    <row r="8145" spans="9:9">
      <c r="I8145" s="82"/>
    </row>
    <row r="8146" spans="9:9">
      <c r="I8146" s="82"/>
    </row>
    <row r="8147" spans="9:9">
      <c r="I8147" s="82"/>
    </row>
    <row r="8148" spans="9:9">
      <c r="I8148" s="82"/>
    </row>
    <row r="8149" spans="9:9">
      <c r="I8149" s="82"/>
    </row>
    <row r="8150" spans="9:9">
      <c r="I8150" s="82"/>
    </row>
    <row r="8151" spans="9:9">
      <c r="I8151" s="82"/>
    </row>
    <row r="8152" spans="9:9">
      <c r="I8152" s="82"/>
    </row>
    <row r="8153" spans="9:9">
      <c r="I8153" s="82"/>
    </row>
    <row r="8154" spans="9:9">
      <c r="I8154" s="82"/>
    </row>
    <row r="8155" spans="9:9">
      <c r="I8155" s="82"/>
    </row>
    <row r="8156" spans="9:9">
      <c r="I8156" s="82"/>
    </row>
    <row r="8157" spans="9:9">
      <c r="I8157" s="82"/>
    </row>
    <row r="8158" spans="9:9">
      <c r="I8158" s="82"/>
    </row>
    <row r="8159" spans="9:9">
      <c r="I8159" s="82"/>
    </row>
    <row r="8160" spans="9:9">
      <c r="I8160" s="82"/>
    </row>
    <row r="8161" spans="9:9">
      <c r="I8161" s="82"/>
    </row>
    <row r="8162" spans="9:9">
      <c r="I8162" s="82"/>
    </row>
    <row r="8163" spans="9:9">
      <c r="I8163" s="82"/>
    </row>
    <row r="8164" spans="9:9">
      <c r="I8164" s="82"/>
    </row>
    <row r="8165" spans="9:9">
      <c r="I8165" s="82"/>
    </row>
    <row r="8166" spans="9:9">
      <c r="I8166" s="82"/>
    </row>
    <row r="8167" spans="9:9">
      <c r="I8167" s="82"/>
    </row>
    <row r="8168" spans="9:9">
      <c r="I8168" s="82"/>
    </row>
    <row r="8169" spans="9:9">
      <c r="I8169" s="82"/>
    </row>
    <row r="8170" spans="9:9">
      <c r="I8170" s="82"/>
    </row>
    <row r="8171" spans="9:9">
      <c r="I8171" s="82"/>
    </row>
    <row r="8172" spans="9:9">
      <c r="I8172" s="82"/>
    </row>
    <row r="8173" spans="9:9">
      <c r="I8173" s="82"/>
    </row>
    <row r="8174" spans="9:9">
      <c r="I8174" s="82"/>
    </row>
    <row r="8175" spans="9:9">
      <c r="I8175" s="82"/>
    </row>
    <row r="8176" spans="9:9">
      <c r="I8176" s="82"/>
    </row>
    <row r="8177" spans="9:9">
      <c r="I8177" s="82"/>
    </row>
    <row r="8178" spans="9:9">
      <c r="I8178" s="82"/>
    </row>
    <row r="8179" spans="9:9">
      <c r="I8179" s="82"/>
    </row>
    <row r="8180" spans="9:9">
      <c r="I8180" s="82"/>
    </row>
    <row r="8181" spans="9:9">
      <c r="I8181" s="82"/>
    </row>
    <row r="8182" spans="9:9">
      <c r="I8182" s="82"/>
    </row>
    <row r="8183" spans="9:9">
      <c r="I8183" s="82"/>
    </row>
    <row r="8184" spans="9:9">
      <c r="I8184" s="82"/>
    </row>
    <row r="8185" spans="9:9">
      <c r="I8185" s="82"/>
    </row>
    <row r="8186" spans="9:9">
      <c r="I8186" s="82"/>
    </row>
    <row r="8187" spans="9:9">
      <c r="I8187" s="82"/>
    </row>
    <row r="8188" spans="9:9">
      <c r="I8188" s="82"/>
    </row>
    <row r="8189" spans="9:9">
      <c r="I8189" s="82"/>
    </row>
    <row r="8190" spans="9:9">
      <c r="I8190" s="82"/>
    </row>
    <row r="8191" spans="9:9">
      <c r="I8191" s="82"/>
    </row>
    <row r="8192" spans="9:9">
      <c r="I8192" s="82"/>
    </row>
    <row r="8193" spans="9:9">
      <c r="I8193" s="82"/>
    </row>
    <row r="8194" spans="9:9">
      <c r="I8194" s="82"/>
    </row>
    <row r="8195" spans="9:9">
      <c r="I8195" s="82"/>
    </row>
    <row r="8196" spans="9:9">
      <c r="I8196" s="82"/>
    </row>
    <row r="8197" spans="9:9">
      <c r="I8197" s="82"/>
    </row>
    <row r="8198" spans="9:9">
      <c r="I8198" s="82"/>
    </row>
    <row r="8199" spans="9:9">
      <c r="I8199" s="82"/>
    </row>
    <row r="8200" spans="9:9">
      <c r="I8200" s="82"/>
    </row>
    <row r="8201" spans="9:9">
      <c r="I8201" s="82"/>
    </row>
    <row r="8202" spans="9:9">
      <c r="I8202" s="82"/>
    </row>
    <row r="8203" spans="9:9">
      <c r="I8203" s="82"/>
    </row>
    <row r="8204" spans="9:9">
      <c r="I8204" s="82"/>
    </row>
    <row r="8205" spans="9:9">
      <c r="I8205" s="82"/>
    </row>
    <row r="8206" spans="9:9">
      <c r="I8206" s="82"/>
    </row>
    <row r="8207" spans="9:9">
      <c r="I8207" s="82"/>
    </row>
    <row r="8208" spans="9:9">
      <c r="I8208" s="82"/>
    </row>
    <row r="8209" spans="9:9">
      <c r="I8209" s="82"/>
    </row>
    <row r="8210" spans="9:9">
      <c r="I8210" s="82"/>
    </row>
    <row r="8211" spans="9:9">
      <c r="I8211" s="82"/>
    </row>
    <row r="8212" spans="9:9">
      <c r="I8212" s="82"/>
    </row>
    <row r="8213" spans="9:9">
      <c r="I8213" s="82"/>
    </row>
    <row r="8214" spans="9:9">
      <c r="I8214" s="82"/>
    </row>
    <row r="8215" spans="9:9">
      <c r="I8215" s="82"/>
    </row>
    <row r="8216" spans="9:9">
      <c r="I8216" s="82"/>
    </row>
    <row r="8217" spans="9:9">
      <c r="I8217" s="82"/>
    </row>
    <row r="8218" spans="9:9">
      <c r="I8218" s="82"/>
    </row>
    <row r="8219" spans="9:9">
      <c r="I8219" s="82"/>
    </row>
    <row r="8220" spans="9:9">
      <c r="I8220" s="82"/>
    </row>
    <row r="8221" spans="9:9">
      <c r="I8221" s="82"/>
    </row>
    <row r="8222" spans="9:9">
      <c r="I8222" s="82"/>
    </row>
    <row r="8223" spans="9:9">
      <c r="I8223" s="82"/>
    </row>
    <row r="8224" spans="9:9">
      <c r="I8224" s="82"/>
    </row>
    <row r="8225" spans="9:9">
      <c r="I8225" s="82"/>
    </row>
    <row r="8226" spans="9:9">
      <c r="I8226" s="82"/>
    </row>
    <row r="8227" spans="9:9">
      <c r="I8227" s="82"/>
    </row>
    <row r="8228" spans="9:9">
      <c r="I8228" s="82"/>
    </row>
    <row r="8229" spans="9:9">
      <c r="I8229" s="82"/>
    </row>
    <row r="8230" spans="9:9">
      <c r="I8230" s="82"/>
    </row>
    <row r="8231" spans="9:9">
      <c r="I8231" s="82"/>
    </row>
    <row r="8232" spans="9:9">
      <c r="I8232" s="82"/>
    </row>
    <row r="8233" spans="9:9">
      <c r="I8233" s="82"/>
    </row>
    <row r="8234" spans="9:9">
      <c r="I8234" s="82"/>
    </row>
    <row r="8235" spans="9:9">
      <c r="I8235" s="82"/>
    </row>
    <row r="8236" spans="9:9">
      <c r="I8236" s="82"/>
    </row>
    <row r="8237" spans="9:9">
      <c r="I8237" s="82"/>
    </row>
    <row r="8238" spans="9:9">
      <c r="I8238" s="82"/>
    </row>
    <row r="8239" spans="9:9">
      <c r="I8239" s="82"/>
    </row>
    <row r="8240" spans="9:9">
      <c r="I8240" s="82"/>
    </row>
    <row r="8241" spans="9:9">
      <c r="I8241" s="82"/>
    </row>
    <row r="8242" spans="9:9">
      <c r="I8242" s="82"/>
    </row>
    <row r="8243" spans="9:9">
      <c r="I8243" s="82"/>
    </row>
    <row r="8244" spans="9:9">
      <c r="I8244" s="82"/>
    </row>
    <row r="8245" spans="9:9">
      <c r="I8245" s="82"/>
    </row>
    <row r="8246" spans="9:9">
      <c r="I8246" s="82"/>
    </row>
    <row r="8247" spans="9:9">
      <c r="I8247" s="82"/>
    </row>
    <row r="8248" spans="9:9">
      <c r="I8248" s="82"/>
    </row>
    <row r="8249" spans="9:9">
      <c r="I8249" s="82"/>
    </row>
    <row r="8250" spans="9:9">
      <c r="I8250" s="82"/>
    </row>
    <row r="8251" spans="9:9">
      <c r="I8251" s="82"/>
    </row>
    <row r="8252" spans="9:9">
      <c r="I8252" s="82"/>
    </row>
    <row r="8253" spans="9:9">
      <c r="I8253" s="82"/>
    </row>
    <row r="8254" spans="9:9">
      <c r="I8254" s="82"/>
    </row>
    <row r="8255" spans="9:9">
      <c r="I8255" s="82"/>
    </row>
    <row r="8256" spans="9:9">
      <c r="I8256" s="82"/>
    </row>
    <row r="8257" spans="9:9">
      <c r="I8257" s="82"/>
    </row>
    <row r="8258" spans="9:9">
      <c r="I8258" s="82"/>
    </row>
    <row r="8259" spans="9:9">
      <c r="I8259" s="82"/>
    </row>
    <row r="8260" spans="9:9">
      <c r="I8260" s="82"/>
    </row>
    <row r="8261" spans="9:9">
      <c r="I8261" s="82"/>
    </row>
    <row r="8262" spans="9:9">
      <c r="I8262" s="82"/>
    </row>
    <row r="8263" spans="9:9">
      <c r="I8263" s="82"/>
    </row>
    <row r="8264" spans="9:9">
      <c r="I8264" s="82"/>
    </row>
    <row r="8265" spans="9:9">
      <c r="I8265" s="82"/>
    </row>
    <row r="8266" spans="9:9">
      <c r="I8266" s="82"/>
    </row>
    <row r="8267" spans="9:9">
      <c r="I8267" s="82"/>
    </row>
    <row r="8268" spans="9:9">
      <c r="I8268" s="82"/>
    </row>
    <row r="8269" spans="9:9">
      <c r="I8269" s="82"/>
    </row>
    <row r="8270" spans="9:9">
      <c r="I8270" s="82"/>
    </row>
    <row r="8271" spans="9:9">
      <c r="I8271" s="82"/>
    </row>
    <row r="8272" spans="9:9">
      <c r="I8272" s="82"/>
    </row>
    <row r="8273" spans="9:9">
      <c r="I8273" s="82"/>
    </row>
    <row r="8274" spans="9:9">
      <c r="I8274" s="82"/>
    </row>
    <row r="8275" spans="9:9">
      <c r="I8275" s="82"/>
    </row>
    <row r="8276" spans="9:9">
      <c r="I8276" s="82"/>
    </row>
    <row r="8277" spans="9:9">
      <c r="I8277" s="82"/>
    </row>
    <row r="8278" spans="9:9">
      <c r="I8278" s="82"/>
    </row>
    <row r="8279" spans="9:9">
      <c r="I8279" s="82"/>
    </row>
    <row r="8280" spans="9:9">
      <c r="I8280" s="82"/>
    </row>
    <row r="8281" spans="9:9">
      <c r="I8281" s="82"/>
    </row>
    <row r="8282" spans="9:9">
      <c r="I8282" s="82"/>
    </row>
    <row r="8283" spans="9:9">
      <c r="I8283" s="82"/>
    </row>
    <row r="8284" spans="9:9">
      <c r="I8284" s="82"/>
    </row>
    <row r="8285" spans="9:9">
      <c r="I8285" s="82"/>
    </row>
    <row r="8286" spans="9:9">
      <c r="I8286" s="82"/>
    </row>
    <row r="8287" spans="9:9">
      <c r="I8287" s="82"/>
    </row>
    <row r="8288" spans="9:9">
      <c r="I8288" s="82"/>
    </row>
    <row r="8289" spans="9:9">
      <c r="I8289" s="82"/>
    </row>
    <row r="8290" spans="9:9">
      <c r="I8290" s="82"/>
    </row>
    <row r="8291" spans="9:9">
      <c r="I8291" s="82"/>
    </row>
    <row r="8292" spans="9:9">
      <c r="I8292" s="82"/>
    </row>
    <row r="8293" spans="9:9">
      <c r="I8293" s="82"/>
    </row>
    <row r="8294" spans="9:9">
      <c r="I8294" s="82"/>
    </row>
    <row r="8295" spans="9:9">
      <c r="I8295" s="82"/>
    </row>
    <row r="8296" spans="9:9">
      <c r="I8296" s="82"/>
    </row>
    <row r="8297" spans="9:9">
      <c r="I8297" s="82"/>
    </row>
    <row r="8298" spans="9:9">
      <c r="I8298" s="82"/>
    </row>
    <row r="8299" spans="9:9">
      <c r="I8299" s="82"/>
    </row>
    <row r="8300" spans="9:9">
      <c r="I8300" s="82"/>
    </row>
    <row r="8301" spans="9:9">
      <c r="I8301" s="82"/>
    </row>
    <row r="8302" spans="9:9">
      <c r="I8302" s="82"/>
    </row>
    <row r="8303" spans="9:9">
      <c r="I8303" s="82"/>
    </row>
    <row r="8304" spans="9:9">
      <c r="I8304" s="82"/>
    </row>
    <row r="8305" spans="9:9">
      <c r="I8305" s="82"/>
    </row>
    <row r="8306" spans="9:9">
      <c r="I8306" s="82"/>
    </row>
    <row r="8307" spans="9:9">
      <c r="I8307" s="82"/>
    </row>
    <row r="8308" spans="9:9">
      <c r="I8308" s="82"/>
    </row>
    <row r="8309" spans="9:9">
      <c r="I8309" s="82"/>
    </row>
    <row r="8310" spans="9:9">
      <c r="I8310" s="82"/>
    </row>
    <row r="8311" spans="9:9">
      <c r="I8311" s="82"/>
    </row>
    <row r="8312" spans="9:9">
      <c r="I8312" s="82"/>
    </row>
    <row r="8313" spans="9:9">
      <c r="I8313" s="82"/>
    </row>
    <row r="8314" spans="9:9">
      <c r="I8314" s="82"/>
    </row>
    <row r="8315" spans="9:9">
      <c r="I8315" s="82"/>
    </row>
    <row r="8316" spans="9:9">
      <c r="I8316" s="82"/>
    </row>
    <row r="8317" spans="9:9">
      <c r="I8317" s="82"/>
    </row>
    <row r="8318" spans="9:9">
      <c r="I8318" s="82"/>
    </row>
    <row r="8319" spans="9:9">
      <c r="I8319" s="82"/>
    </row>
    <row r="8320" spans="9:9">
      <c r="I8320" s="82"/>
    </row>
    <row r="8321" spans="9:9">
      <c r="I8321" s="82"/>
    </row>
    <row r="8322" spans="9:9">
      <c r="I8322" s="82"/>
    </row>
    <row r="8323" spans="9:9">
      <c r="I8323" s="82"/>
    </row>
    <row r="8324" spans="9:9">
      <c r="I8324" s="82"/>
    </row>
    <row r="8325" spans="9:9">
      <c r="I8325" s="82"/>
    </row>
    <row r="8326" spans="9:9">
      <c r="I8326" s="82"/>
    </row>
    <row r="8327" spans="9:9">
      <c r="I8327" s="82"/>
    </row>
    <row r="8328" spans="9:9">
      <c r="I8328" s="82"/>
    </row>
    <row r="8329" spans="9:9">
      <c r="I8329" s="82"/>
    </row>
    <row r="8330" spans="9:9">
      <c r="I8330" s="82"/>
    </row>
    <row r="8331" spans="9:9">
      <c r="I8331" s="82"/>
    </row>
    <row r="8332" spans="9:9">
      <c r="I8332" s="82"/>
    </row>
    <row r="8333" spans="9:9">
      <c r="I8333" s="82"/>
    </row>
    <row r="8334" spans="9:9">
      <c r="I8334" s="82"/>
    </row>
    <row r="8335" spans="9:9">
      <c r="I8335" s="82"/>
    </row>
    <row r="8336" spans="9:9">
      <c r="I8336" s="82"/>
    </row>
    <row r="8337" spans="9:9">
      <c r="I8337" s="82"/>
    </row>
    <row r="8338" spans="9:9">
      <c r="I8338" s="82"/>
    </row>
    <row r="8339" spans="9:9">
      <c r="I8339" s="82"/>
    </row>
    <row r="8340" spans="9:9">
      <c r="I8340" s="82"/>
    </row>
    <row r="8341" spans="9:9">
      <c r="I8341" s="82"/>
    </row>
    <row r="8342" spans="9:9">
      <c r="I8342" s="82"/>
    </row>
    <row r="8343" spans="9:9">
      <c r="I8343" s="82"/>
    </row>
    <row r="8344" spans="9:9">
      <c r="I8344" s="82"/>
    </row>
    <row r="8345" spans="9:9">
      <c r="I8345" s="82"/>
    </row>
    <row r="8346" spans="9:9">
      <c r="I8346" s="82"/>
    </row>
    <row r="8347" spans="9:9">
      <c r="I8347" s="82"/>
    </row>
    <row r="8348" spans="9:9">
      <c r="I8348" s="82"/>
    </row>
    <row r="8349" spans="9:9">
      <c r="I8349" s="82"/>
    </row>
    <row r="8350" spans="9:9">
      <c r="I8350" s="82"/>
    </row>
    <row r="8351" spans="9:9">
      <c r="I8351" s="82"/>
    </row>
    <row r="8352" spans="9:9">
      <c r="I8352" s="82"/>
    </row>
    <row r="8353" spans="9:9">
      <c r="I8353" s="82"/>
    </row>
    <row r="8354" spans="9:9">
      <c r="I8354" s="82"/>
    </row>
    <row r="8355" spans="9:9">
      <c r="I8355" s="82"/>
    </row>
    <row r="8356" spans="9:9">
      <c r="I8356" s="82"/>
    </row>
    <row r="8357" spans="9:9">
      <c r="I8357" s="82"/>
    </row>
    <row r="8358" spans="9:9">
      <c r="I8358" s="82"/>
    </row>
    <row r="8359" spans="9:9">
      <c r="I8359" s="82"/>
    </row>
    <row r="8360" spans="9:9">
      <c r="I8360" s="82"/>
    </row>
    <row r="8361" spans="9:9">
      <c r="I8361" s="82"/>
    </row>
    <row r="8362" spans="9:9">
      <c r="I8362" s="82"/>
    </row>
    <row r="8363" spans="9:9">
      <c r="I8363" s="82"/>
    </row>
    <row r="8364" spans="9:9">
      <c r="I8364" s="82"/>
    </row>
    <row r="8365" spans="9:9">
      <c r="I8365" s="82"/>
    </row>
    <row r="8366" spans="9:9">
      <c r="I8366" s="82"/>
    </row>
    <row r="8367" spans="9:9">
      <c r="I8367" s="82"/>
    </row>
    <row r="8368" spans="9:9">
      <c r="I8368" s="82"/>
    </row>
    <row r="8369" spans="9:9">
      <c r="I8369" s="82"/>
    </row>
    <row r="8370" spans="9:9">
      <c r="I8370" s="82"/>
    </row>
    <row r="8371" spans="9:9">
      <c r="I8371" s="82"/>
    </row>
    <row r="8372" spans="9:9">
      <c r="I8372" s="82"/>
    </row>
    <row r="8373" spans="9:9">
      <c r="I8373" s="82"/>
    </row>
    <row r="8374" spans="9:9">
      <c r="I8374" s="82"/>
    </row>
    <row r="8375" spans="9:9">
      <c r="I8375" s="82"/>
    </row>
    <row r="8376" spans="9:9">
      <c r="I8376" s="82"/>
    </row>
    <row r="8377" spans="9:9">
      <c r="I8377" s="82"/>
    </row>
    <row r="8378" spans="9:9">
      <c r="I8378" s="82"/>
    </row>
    <row r="8379" spans="9:9">
      <c r="I8379" s="82"/>
    </row>
    <row r="8380" spans="9:9">
      <c r="I8380" s="82"/>
    </row>
    <row r="8381" spans="9:9">
      <c r="I8381" s="82"/>
    </row>
    <row r="8382" spans="9:9">
      <c r="I8382" s="82"/>
    </row>
    <row r="8383" spans="9:9">
      <c r="I8383" s="82"/>
    </row>
    <row r="8384" spans="9:9">
      <c r="I8384" s="82"/>
    </row>
    <row r="8385" spans="9:9">
      <c r="I8385" s="82"/>
    </row>
    <row r="8386" spans="9:9">
      <c r="I8386" s="82"/>
    </row>
    <row r="8387" spans="9:9">
      <c r="I8387" s="82"/>
    </row>
    <row r="8388" spans="9:9">
      <c r="I8388" s="82"/>
    </row>
    <row r="8389" spans="9:9">
      <c r="I8389" s="82"/>
    </row>
    <row r="8390" spans="9:9">
      <c r="I8390" s="82"/>
    </row>
    <row r="8391" spans="9:9">
      <c r="I8391" s="82"/>
    </row>
    <row r="8392" spans="9:9">
      <c r="I8392" s="82"/>
    </row>
    <row r="8393" spans="9:9">
      <c r="I8393" s="82"/>
    </row>
    <row r="8394" spans="9:9">
      <c r="I8394" s="82"/>
    </row>
    <row r="8395" spans="9:9">
      <c r="I8395" s="82"/>
    </row>
    <row r="8396" spans="9:9">
      <c r="I8396" s="82"/>
    </row>
    <row r="8397" spans="9:9">
      <c r="I8397" s="82"/>
    </row>
    <row r="8398" spans="9:9">
      <c r="I8398" s="82"/>
    </row>
    <row r="8399" spans="9:9">
      <c r="I8399" s="82"/>
    </row>
    <row r="8400" spans="9:9">
      <c r="I8400" s="82"/>
    </row>
    <row r="8401" spans="9:9">
      <c r="I8401" s="82"/>
    </row>
    <row r="8402" spans="9:9">
      <c r="I8402" s="82"/>
    </row>
    <row r="8403" spans="9:9">
      <c r="I8403" s="82"/>
    </row>
    <row r="8404" spans="9:9">
      <c r="I8404" s="82"/>
    </row>
    <row r="8405" spans="9:9">
      <c r="I8405" s="82"/>
    </row>
    <row r="8406" spans="9:9">
      <c r="I8406" s="82"/>
    </row>
    <row r="8407" spans="9:9">
      <c r="I8407" s="82"/>
    </row>
    <row r="8408" spans="9:9">
      <c r="I8408" s="82"/>
    </row>
    <row r="8409" spans="9:9">
      <c r="I8409" s="82"/>
    </row>
    <row r="8410" spans="9:9">
      <c r="I8410" s="82"/>
    </row>
    <row r="8411" spans="9:9">
      <c r="I8411" s="82"/>
    </row>
    <row r="8412" spans="9:9">
      <c r="I8412" s="82"/>
    </row>
    <row r="8413" spans="9:9">
      <c r="I8413" s="82"/>
    </row>
    <row r="8414" spans="9:9">
      <c r="I8414" s="82"/>
    </row>
    <row r="8415" spans="9:9">
      <c r="I8415" s="82"/>
    </row>
    <row r="8416" spans="9:9">
      <c r="I8416" s="82"/>
    </row>
    <row r="8417" spans="9:9">
      <c r="I8417" s="82"/>
    </row>
    <row r="8418" spans="9:9">
      <c r="I8418" s="82"/>
    </row>
    <row r="8419" spans="9:9">
      <c r="I8419" s="82"/>
    </row>
    <row r="8420" spans="9:9">
      <c r="I8420" s="82"/>
    </row>
    <row r="8421" spans="9:9">
      <c r="I8421" s="82"/>
    </row>
    <row r="8422" spans="9:9">
      <c r="I8422" s="82"/>
    </row>
    <row r="8423" spans="9:9">
      <c r="I8423" s="82"/>
    </row>
    <row r="8424" spans="9:9">
      <c r="I8424" s="82"/>
    </row>
    <row r="8425" spans="9:9">
      <c r="I8425" s="82"/>
    </row>
    <row r="8426" spans="9:9">
      <c r="I8426" s="82"/>
    </row>
    <row r="8427" spans="9:9">
      <c r="I8427" s="82"/>
    </row>
    <row r="8428" spans="9:9">
      <c r="I8428" s="82"/>
    </row>
    <row r="8429" spans="9:9">
      <c r="I8429" s="82"/>
    </row>
    <row r="8430" spans="9:9">
      <c r="I8430" s="82"/>
    </row>
    <row r="8431" spans="9:9">
      <c r="I8431" s="82"/>
    </row>
    <row r="8432" spans="9:9">
      <c r="I8432" s="82"/>
    </row>
    <row r="8433" spans="9:9">
      <c r="I8433" s="82"/>
    </row>
    <row r="8434" spans="9:9">
      <c r="I8434" s="82"/>
    </row>
    <row r="8435" spans="9:9">
      <c r="I8435" s="82"/>
    </row>
    <row r="8436" spans="9:9">
      <c r="I8436" s="82"/>
    </row>
    <row r="8437" spans="9:9">
      <c r="I8437" s="82"/>
    </row>
    <row r="8438" spans="9:9">
      <c r="I8438" s="82"/>
    </row>
    <row r="8439" spans="9:9">
      <c r="I8439" s="82"/>
    </row>
    <row r="8440" spans="9:9">
      <c r="I8440" s="82"/>
    </row>
    <row r="8441" spans="9:9">
      <c r="I8441" s="82"/>
    </row>
    <row r="8442" spans="9:9">
      <c r="I8442" s="82"/>
    </row>
    <row r="8443" spans="9:9">
      <c r="I8443" s="82"/>
    </row>
    <row r="8444" spans="9:9">
      <c r="I8444" s="82"/>
    </row>
    <row r="8445" spans="9:9">
      <c r="I8445" s="82"/>
    </row>
    <row r="8446" spans="9:9">
      <c r="I8446" s="82"/>
    </row>
    <row r="8447" spans="9:9">
      <c r="I8447" s="82"/>
    </row>
    <row r="8448" spans="9:9">
      <c r="I8448" s="82"/>
    </row>
    <row r="8449" spans="9:9">
      <c r="I8449" s="82"/>
    </row>
    <row r="8450" spans="9:9">
      <c r="I8450" s="82"/>
    </row>
    <row r="8451" spans="9:9">
      <c r="I8451" s="82"/>
    </row>
    <row r="8452" spans="9:9">
      <c r="I8452" s="82"/>
    </row>
    <row r="8453" spans="9:9">
      <c r="I8453" s="82"/>
    </row>
    <row r="8454" spans="9:9">
      <c r="I8454" s="82"/>
    </row>
    <row r="8455" spans="9:9">
      <c r="I8455" s="82"/>
    </row>
    <row r="8456" spans="9:9">
      <c r="I8456" s="82"/>
    </row>
    <row r="8457" spans="9:9">
      <c r="I8457" s="82"/>
    </row>
    <row r="8458" spans="9:9">
      <c r="I8458" s="82"/>
    </row>
    <row r="8459" spans="9:9">
      <c r="I8459" s="82"/>
    </row>
    <row r="8460" spans="9:9">
      <c r="I8460" s="82"/>
    </row>
    <row r="8461" spans="9:9">
      <c r="I8461" s="82"/>
    </row>
    <row r="8462" spans="9:9">
      <c r="I8462" s="82"/>
    </row>
    <row r="8463" spans="9:9">
      <c r="I8463" s="82"/>
    </row>
    <row r="8464" spans="9:9">
      <c r="I8464" s="82"/>
    </row>
    <row r="8465" spans="9:9">
      <c r="I8465" s="82"/>
    </row>
    <row r="8466" spans="9:9">
      <c r="I8466" s="82"/>
    </row>
    <row r="8467" spans="9:9">
      <c r="I8467" s="82"/>
    </row>
    <row r="8468" spans="9:9">
      <c r="I8468" s="82"/>
    </row>
    <row r="8469" spans="9:9">
      <c r="I8469" s="82"/>
    </row>
    <row r="8470" spans="9:9">
      <c r="I8470" s="82"/>
    </row>
    <row r="8471" spans="9:9">
      <c r="I8471" s="82"/>
    </row>
    <row r="8472" spans="9:9">
      <c r="I8472" s="82"/>
    </row>
    <row r="8473" spans="9:9">
      <c r="I8473" s="82"/>
    </row>
    <row r="8474" spans="9:9">
      <c r="I8474" s="82"/>
    </row>
    <row r="8475" spans="9:9">
      <c r="I8475" s="82"/>
    </row>
    <row r="8476" spans="9:9">
      <c r="I8476" s="82"/>
    </row>
    <row r="8477" spans="9:9">
      <c r="I8477" s="82"/>
    </row>
    <row r="8478" spans="9:9">
      <c r="I8478" s="82"/>
    </row>
    <row r="8479" spans="9:9">
      <c r="I8479" s="82"/>
    </row>
    <row r="8480" spans="9:9">
      <c r="I8480" s="82"/>
    </row>
    <row r="8481" spans="9:9">
      <c r="I8481" s="82"/>
    </row>
    <row r="8482" spans="9:9">
      <c r="I8482" s="82"/>
    </row>
    <row r="8483" spans="9:9">
      <c r="I8483" s="82"/>
    </row>
    <row r="8484" spans="9:9">
      <c r="I8484" s="82"/>
    </row>
    <row r="8485" spans="9:9">
      <c r="I8485" s="82"/>
    </row>
    <row r="8486" spans="9:9">
      <c r="I8486" s="82"/>
    </row>
    <row r="8487" spans="9:9">
      <c r="I8487" s="82"/>
    </row>
    <row r="8488" spans="9:9">
      <c r="I8488" s="82"/>
    </row>
    <row r="8489" spans="9:9">
      <c r="I8489" s="82"/>
    </row>
    <row r="8490" spans="9:9">
      <c r="I8490" s="82"/>
    </row>
    <row r="8491" spans="9:9">
      <c r="I8491" s="82"/>
    </row>
    <row r="8492" spans="9:9">
      <c r="I8492" s="82"/>
    </row>
    <row r="8493" spans="9:9">
      <c r="I8493" s="82"/>
    </row>
    <row r="8494" spans="9:9">
      <c r="I8494" s="82"/>
    </row>
    <row r="8495" spans="9:9">
      <c r="I8495" s="82"/>
    </row>
    <row r="8496" spans="9:9">
      <c r="I8496" s="82"/>
    </row>
    <row r="8497" spans="9:9">
      <c r="I8497" s="82"/>
    </row>
    <row r="8498" spans="9:9">
      <c r="I8498" s="82"/>
    </row>
    <row r="8499" spans="9:9">
      <c r="I8499" s="82"/>
    </row>
    <row r="8500" spans="9:9">
      <c r="I8500" s="82"/>
    </row>
    <row r="8501" spans="9:9">
      <c r="I8501" s="82"/>
    </row>
    <row r="8502" spans="9:9">
      <c r="I8502" s="82"/>
    </row>
    <row r="8503" spans="9:9">
      <c r="I8503" s="82"/>
    </row>
    <row r="8504" spans="9:9">
      <c r="I8504" s="82"/>
    </row>
    <row r="8505" spans="9:9">
      <c r="I8505" s="82"/>
    </row>
    <row r="8506" spans="9:9">
      <c r="I8506" s="82"/>
    </row>
    <row r="8507" spans="9:9">
      <c r="I8507" s="82"/>
    </row>
    <row r="8508" spans="9:9">
      <c r="I8508" s="82"/>
    </row>
    <row r="8509" spans="9:9">
      <c r="I8509" s="82"/>
    </row>
    <row r="8510" spans="9:9">
      <c r="I8510" s="82"/>
    </row>
    <row r="8511" spans="9:9">
      <c r="I8511" s="82"/>
    </row>
    <row r="8512" spans="9:9">
      <c r="I8512" s="82"/>
    </row>
    <row r="8513" spans="9:9">
      <c r="I8513" s="82"/>
    </row>
    <row r="8514" spans="9:9">
      <c r="I8514" s="82"/>
    </row>
    <row r="8515" spans="9:9">
      <c r="I8515" s="82"/>
    </row>
    <row r="8516" spans="9:9">
      <c r="I8516" s="82"/>
    </row>
    <row r="8517" spans="9:9">
      <c r="I8517" s="82"/>
    </row>
    <row r="8518" spans="9:9">
      <c r="I8518" s="82"/>
    </row>
    <row r="8519" spans="9:9">
      <c r="I8519" s="82"/>
    </row>
    <row r="8520" spans="9:9">
      <c r="I8520" s="82"/>
    </row>
    <row r="8521" spans="9:9">
      <c r="I8521" s="82"/>
    </row>
    <row r="8522" spans="9:9">
      <c r="I8522" s="82"/>
    </row>
    <row r="8523" spans="9:9">
      <c r="I8523" s="82"/>
    </row>
    <row r="8524" spans="9:9">
      <c r="I8524" s="82"/>
    </row>
    <row r="8525" spans="9:9">
      <c r="I8525" s="82"/>
    </row>
    <row r="8526" spans="9:9">
      <c r="I8526" s="85"/>
    </row>
    <row r="8527" spans="9:9">
      <c r="I8527" s="85"/>
    </row>
    <row r="8528" spans="9:9">
      <c r="I8528" s="85"/>
    </row>
    <row r="8529" spans="9:9">
      <c r="I8529" s="85"/>
    </row>
    <row r="8530" spans="9:9">
      <c r="I8530" s="85"/>
    </row>
    <row r="8531" spans="9:9">
      <c r="I8531" s="85"/>
    </row>
    <row r="8532" spans="9:9">
      <c r="I8532" s="85"/>
    </row>
    <row r="8533" spans="9:9">
      <c r="I8533" s="85"/>
    </row>
    <row r="8534" spans="9:9">
      <c r="I8534" s="85"/>
    </row>
    <row r="8535" spans="9:9">
      <c r="I8535" s="85"/>
    </row>
    <row r="8536" spans="9:9">
      <c r="I8536" s="85"/>
    </row>
    <row r="8537" spans="9:9">
      <c r="I8537" s="85"/>
    </row>
    <row r="8538" spans="9:9">
      <c r="I8538" s="85"/>
    </row>
    <row r="8539" spans="9:9">
      <c r="I8539" s="85"/>
    </row>
    <row r="8540" spans="9:9">
      <c r="I8540" s="85"/>
    </row>
    <row r="8541" spans="9:9">
      <c r="I8541" s="85"/>
    </row>
    <row r="8542" spans="9:9">
      <c r="I8542" s="85"/>
    </row>
    <row r="8543" spans="9:9">
      <c r="I8543" s="85"/>
    </row>
    <row r="8544" spans="9:9">
      <c r="I8544" s="85"/>
    </row>
    <row r="8545" spans="9:9">
      <c r="I8545" s="85"/>
    </row>
    <row r="8546" spans="9:9">
      <c r="I8546" s="85"/>
    </row>
    <row r="8547" spans="9:9">
      <c r="I8547" s="85"/>
    </row>
    <row r="8548" spans="9:9">
      <c r="I8548" s="85"/>
    </row>
    <row r="8549" spans="9:9">
      <c r="I8549" s="85"/>
    </row>
    <row r="8550" spans="9:9">
      <c r="I8550" s="85"/>
    </row>
    <row r="8551" spans="9:9">
      <c r="I8551" s="85"/>
    </row>
    <row r="8552" spans="9:9">
      <c r="I8552" s="85"/>
    </row>
    <row r="8553" spans="9:9">
      <c r="I8553" s="85"/>
    </row>
    <row r="8554" spans="9:9">
      <c r="I8554" s="85"/>
    </row>
    <row r="8555" spans="9:9">
      <c r="I8555" s="85"/>
    </row>
    <row r="8556" spans="9:9">
      <c r="I8556" s="85"/>
    </row>
    <row r="8557" spans="9:9">
      <c r="I8557" s="85"/>
    </row>
    <row r="8558" spans="9:9">
      <c r="I8558" s="85"/>
    </row>
    <row r="8559" spans="9:9">
      <c r="I8559" s="85"/>
    </row>
    <row r="8560" spans="9:9">
      <c r="I8560" s="85"/>
    </row>
    <row r="8561" spans="9:9">
      <c r="I8561" s="85"/>
    </row>
    <row r="8562" spans="9:9">
      <c r="I8562" s="85"/>
    </row>
    <row r="8563" spans="9:9">
      <c r="I8563" s="85"/>
    </row>
    <row r="8564" spans="9:9">
      <c r="I8564" s="85"/>
    </row>
    <row r="8565" spans="9:9">
      <c r="I8565" s="85"/>
    </row>
    <row r="8566" spans="9:9">
      <c r="I8566" s="85"/>
    </row>
    <row r="8567" spans="9:9">
      <c r="I8567" s="85"/>
    </row>
    <row r="8568" spans="9:9">
      <c r="I8568" s="85"/>
    </row>
    <row r="8569" spans="9:9">
      <c r="I8569" s="85"/>
    </row>
    <row r="8570" spans="9:9">
      <c r="I8570" s="85"/>
    </row>
    <row r="8571" spans="9:9">
      <c r="I8571" s="85"/>
    </row>
    <row r="8572" spans="9:9">
      <c r="I8572" s="85"/>
    </row>
    <row r="8573" spans="9:9">
      <c r="I8573" s="85"/>
    </row>
    <row r="8574" spans="9:9">
      <c r="I8574" s="85"/>
    </row>
    <row r="8575" spans="9:9">
      <c r="I8575" s="85"/>
    </row>
    <row r="8576" spans="9:9">
      <c r="I8576" s="85"/>
    </row>
    <row r="8577" spans="9:9">
      <c r="I8577" s="85"/>
    </row>
    <row r="8578" spans="9:9">
      <c r="I8578" s="85"/>
    </row>
    <row r="8579" spans="9:9">
      <c r="I8579" s="85"/>
    </row>
    <row r="8580" spans="9:9">
      <c r="I8580" s="85"/>
    </row>
    <row r="8581" spans="9:9">
      <c r="I8581" s="85"/>
    </row>
    <row r="8582" spans="9:9">
      <c r="I8582" s="85"/>
    </row>
    <row r="8583" spans="9:9">
      <c r="I8583" s="85"/>
    </row>
    <row r="8584" spans="9:9">
      <c r="I8584" s="85"/>
    </row>
    <row r="8585" spans="9:9">
      <c r="I8585" s="85"/>
    </row>
    <row r="8586" spans="9:9">
      <c r="I8586" s="85"/>
    </row>
    <row r="8587" spans="9:9">
      <c r="I8587" s="85"/>
    </row>
    <row r="8588" spans="9:9">
      <c r="I8588" s="85"/>
    </row>
    <row r="8589" spans="9:9">
      <c r="I8589" s="85"/>
    </row>
    <row r="8590" spans="9:9">
      <c r="I8590" s="85"/>
    </row>
    <row r="8591" spans="9:9">
      <c r="I8591" s="85"/>
    </row>
    <row r="8592" spans="9:9">
      <c r="I8592" s="85"/>
    </row>
    <row r="8593" spans="9:9">
      <c r="I8593" s="85"/>
    </row>
    <row r="8594" spans="9:9">
      <c r="I8594" s="85"/>
    </row>
    <row r="8595" spans="9:9">
      <c r="I8595" s="85"/>
    </row>
    <row r="8596" spans="9:9">
      <c r="I8596" s="85"/>
    </row>
    <row r="8597" spans="9:9">
      <c r="I8597" s="85"/>
    </row>
    <row r="8598" spans="9:9">
      <c r="I8598" s="85"/>
    </row>
    <row r="8599" spans="9:9">
      <c r="I8599" s="85"/>
    </row>
    <row r="8600" spans="9:9">
      <c r="I8600" s="85"/>
    </row>
    <row r="8601" spans="9:9">
      <c r="I8601" s="85"/>
    </row>
    <row r="8602" spans="9:9">
      <c r="I8602" s="85"/>
    </row>
    <row r="8603" spans="9:9">
      <c r="I8603" s="85"/>
    </row>
    <row r="8604" spans="9:9">
      <c r="I8604" s="85"/>
    </row>
    <row r="8605" spans="9:9">
      <c r="I8605" s="85"/>
    </row>
    <row r="8606" spans="9:9">
      <c r="I8606" s="85"/>
    </row>
    <row r="8607" spans="9:9">
      <c r="I8607" s="85"/>
    </row>
    <row r="8608" spans="9:9">
      <c r="I8608" s="85"/>
    </row>
    <row r="8609" spans="9:9">
      <c r="I8609" s="85"/>
    </row>
    <row r="8610" spans="9:9">
      <c r="I8610" s="85"/>
    </row>
    <row r="8611" spans="9:9">
      <c r="I8611" s="85"/>
    </row>
    <row r="8612" spans="9:9">
      <c r="I8612" s="85"/>
    </row>
    <row r="8613" spans="9:9">
      <c r="I8613" s="85"/>
    </row>
    <row r="8614" spans="9:9">
      <c r="I8614" s="85"/>
    </row>
    <row r="8615" spans="9:9">
      <c r="I8615" s="85"/>
    </row>
    <row r="8616" spans="9:9">
      <c r="I8616" s="85"/>
    </row>
    <row r="8617" spans="9:9">
      <c r="I8617" s="85"/>
    </row>
    <row r="8618" spans="9:9">
      <c r="I8618" s="85"/>
    </row>
    <row r="8619" spans="9:9">
      <c r="I8619" s="85"/>
    </row>
    <row r="8620" spans="9:9">
      <c r="I8620" s="85"/>
    </row>
    <row r="8621" spans="9:9">
      <c r="I8621" s="85"/>
    </row>
    <row r="8622" spans="9:9">
      <c r="I8622" s="85"/>
    </row>
    <row r="8623" spans="9:9">
      <c r="I8623" s="85"/>
    </row>
    <row r="8624" spans="9:9">
      <c r="I8624" s="85"/>
    </row>
    <row r="8625" spans="9:9">
      <c r="I8625" s="85"/>
    </row>
    <row r="8626" spans="9:9">
      <c r="I8626" s="85"/>
    </row>
    <row r="8627" spans="9:9">
      <c r="I8627" s="85"/>
    </row>
    <row r="8628" spans="9:9">
      <c r="I8628" s="85"/>
    </row>
    <row r="8629" spans="9:9">
      <c r="I8629" s="85"/>
    </row>
    <row r="8630" spans="9:9">
      <c r="I8630" s="85"/>
    </row>
    <row r="8631" spans="9:9">
      <c r="I8631" s="85"/>
    </row>
    <row r="8632" spans="9:9">
      <c r="I8632" s="85"/>
    </row>
    <row r="8633" spans="9:9">
      <c r="I8633" s="85"/>
    </row>
    <row r="8634" spans="9:9">
      <c r="I8634" s="85"/>
    </row>
    <row r="8635" spans="9:9">
      <c r="I8635" s="85"/>
    </row>
    <row r="8636" spans="9:9">
      <c r="I8636" s="85"/>
    </row>
    <row r="8637" spans="9:9">
      <c r="I8637" s="85"/>
    </row>
    <row r="8638" spans="9:9">
      <c r="I8638" s="85"/>
    </row>
    <row r="8639" spans="9:9">
      <c r="I8639" s="85"/>
    </row>
    <row r="8640" spans="9:9">
      <c r="I8640" s="85"/>
    </row>
    <row r="8641" spans="9:9">
      <c r="I8641" s="85"/>
    </row>
    <row r="8642" spans="9:9">
      <c r="I8642" s="85"/>
    </row>
    <row r="8643" spans="9:9">
      <c r="I8643" s="85"/>
    </row>
    <row r="8644" spans="9:9">
      <c r="I8644" s="85"/>
    </row>
    <row r="8645" spans="9:9">
      <c r="I8645" s="85"/>
    </row>
    <row r="8646" spans="9:9">
      <c r="I8646" s="85"/>
    </row>
    <row r="8647" spans="9:9">
      <c r="I8647" s="85"/>
    </row>
    <row r="8648" spans="9:9">
      <c r="I8648" s="85"/>
    </row>
    <row r="8649" spans="9:9">
      <c r="I8649" s="85"/>
    </row>
    <row r="8650" spans="9:9">
      <c r="I8650" s="85"/>
    </row>
    <row r="8651" spans="9:9">
      <c r="I8651" s="85"/>
    </row>
    <row r="8652" spans="9:9">
      <c r="I8652" s="85"/>
    </row>
    <row r="8653" spans="9:9">
      <c r="I8653" s="85"/>
    </row>
    <row r="8654" spans="9:9">
      <c r="I8654" s="85"/>
    </row>
    <row r="8655" spans="9:9">
      <c r="I8655" s="85"/>
    </row>
    <row r="8656" spans="9:9">
      <c r="I8656" s="85"/>
    </row>
    <row r="8657" spans="9:9">
      <c r="I8657" s="85"/>
    </row>
    <row r="8658" spans="9:9">
      <c r="I8658" s="85"/>
    </row>
    <row r="8659" spans="9:9">
      <c r="I8659" s="85"/>
    </row>
    <row r="8660" spans="9:9">
      <c r="I8660" s="85"/>
    </row>
    <row r="8661" spans="9:9">
      <c r="I8661" s="85"/>
    </row>
    <row r="8662" spans="9:9">
      <c r="I8662" s="85"/>
    </row>
    <row r="8663" spans="9:9">
      <c r="I8663" s="85"/>
    </row>
    <row r="8664" spans="9:9">
      <c r="I8664" s="85"/>
    </row>
    <row r="8665" spans="9:9">
      <c r="I8665" s="85"/>
    </row>
    <row r="8666" spans="9:9">
      <c r="I8666" s="85"/>
    </row>
    <row r="8667" spans="9:9">
      <c r="I8667" s="85"/>
    </row>
    <row r="8668" spans="9:9">
      <c r="I8668" s="85"/>
    </row>
    <row r="8669" spans="9:9">
      <c r="I8669" s="85"/>
    </row>
    <row r="8670" spans="9:9">
      <c r="I8670" s="85"/>
    </row>
    <row r="8671" spans="9:9">
      <c r="I8671" s="85"/>
    </row>
    <row r="8672" spans="9:9">
      <c r="I8672" s="85"/>
    </row>
    <row r="8673" spans="9:9">
      <c r="I8673" s="85"/>
    </row>
    <row r="8674" spans="9:9">
      <c r="I8674" s="85"/>
    </row>
    <row r="8675" spans="9:9">
      <c r="I8675" s="85"/>
    </row>
    <row r="8676" spans="9:9">
      <c r="I8676" s="85"/>
    </row>
    <row r="8677" spans="9:9">
      <c r="I8677" s="85"/>
    </row>
    <row r="8678" spans="9:9">
      <c r="I8678" s="85"/>
    </row>
    <row r="8679" spans="9:9">
      <c r="I8679" s="85"/>
    </row>
    <row r="8680" spans="9:9">
      <c r="I8680" s="85"/>
    </row>
    <row r="8681" spans="9:9">
      <c r="I8681" s="85"/>
    </row>
    <row r="8682" spans="9:9">
      <c r="I8682" s="85"/>
    </row>
    <row r="8683" spans="9:9">
      <c r="I8683" s="85"/>
    </row>
    <row r="8684" spans="9:9">
      <c r="I8684" s="85"/>
    </row>
    <row r="8685" spans="9:9">
      <c r="I8685" s="85"/>
    </row>
    <row r="8686" spans="9:9">
      <c r="I8686" s="85"/>
    </row>
    <row r="8687" spans="9:9">
      <c r="I8687" s="85"/>
    </row>
    <row r="8688" spans="9:9">
      <c r="I8688" s="85"/>
    </row>
    <row r="8689" spans="9:9">
      <c r="I8689" s="85"/>
    </row>
    <row r="8690" spans="9:9">
      <c r="I8690" s="85"/>
    </row>
    <row r="8691" spans="9:9">
      <c r="I8691" s="85"/>
    </row>
    <row r="8692" spans="9:9">
      <c r="I8692" s="85"/>
    </row>
    <row r="8693" spans="9:9">
      <c r="I8693" s="85"/>
    </row>
    <row r="8694" spans="9:9">
      <c r="I8694" s="85"/>
    </row>
    <row r="8695" spans="9:9">
      <c r="I8695" s="85"/>
    </row>
    <row r="8696" spans="9:9">
      <c r="I8696" s="85"/>
    </row>
    <row r="8697" spans="9:9">
      <c r="I8697" s="85"/>
    </row>
    <row r="8698" spans="9:9">
      <c r="I8698" s="85"/>
    </row>
    <row r="8699" spans="9:9">
      <c r="I8699" s="85"/>
    </row>
    <row r="8700" spans="9:9">
      <c r="I8700" s="85"/>
    </row>
    <row r="8701" spans="9:9">
      <c r="I8701" s="85"/>
    </row>
    <row r="8702" spans="9:9">
      <c r="I8702" s="85"/>
    </row>
    <row r="8703" spans="9:9">
      <c r="I8703" s="85"/>
    </row>
    <row r="8704" spans="9:9">
      <c r="I8704" s="85"/>
    </row>
    <row r="8705" spans="9:9">
      <c r="I8705" s="85"/>
    </row>
    <row r="8706" spans="9:9">
      <c r="I8706" s="85"/>
    </row>
    <row r="8707" spans="9:9">
      <c r="I8707" s="85"/>
    </row>
    <row r="8708" spans="9:9">
      <c r="I8708" s="85"/>
    </row>
    <row r="8709" spans="9:9">
      <c r="I8709" s="85"/>
    </row>
    <row r="8710" spans="9:9">
      <c r="I8710" s="85"/>
    </row>
    <row r="8711" spans="9:9">
      <c r="I8711" s="85"/>
    </row>
    <row r="8712" spans="9:9">
      <c r="I8712" s="85"/>
    </row>
    <row r="8713" spans="9:9">
      <c r="I8713" s="85"/>
    </row>
    <row r="8714" spans="9:9">
      <c r="I8714" s="85"/>
    </row>
    <row r="8715" spans="9:9">
      <c r="I8715" s="85"/>
    </row>
    <row r="8716" spans="9:9">
      <c r="I8716" s="85"/>
    </row>
    <row r="8717" spans="9:9">
      <c r="I8717" s="85"/>
    </row>
    <row r="8718" spans="9:9">
      <c r="I8718" s="85"/>
    </row>
    <row r="8719" spans="9:9">
      <c r="I8719" s="85"/>
    </row>
    <row r="8720" spans="9:9">
      <c r="I8720" s="85"/>
    </row>
    <row r="8721" spans="9:9">
      <c r="I8721" s="85"/>
    </row>
    <row r="8722" spans="9:9">
      <c r="I8722" s="85"/>
    </row>
    <row r="8723" spans="9:9">
      <c r="I8723" s="85"/>
    </row>
    <row r="8724" spans="9:9">
      <c r="I8724" s="85"/>
    </row>
    <row r="8725" spans="9:9">
      <c r="I8725" s="85"/>
    </row>
    <row r="8726" spans="9:9">
      <c r="I8726" s="85"/>
    </row>
    <row r="8727" spans="9:9">
      <c r="I8727" s="85"/>
    </row>
    <row r="8728" spans="9:9">
      <c r="I8728" s="85"/>
    </row>
    <row r="8729" spans="9:9">
      <c r="I8729" s="85"/>
    </row>
    <row r="8730" spans="9:9">
      <c r="I8730" s="85"/>
    </row>
    <row r="8731" spans="9:9">
      <c r="I8731" s="85"/>
    </row>
    <row r="8732" spans="9:9">
      <c r="I8732" s="85"/>
    </row>
    <row r="8733" spans="9:9">
      <c r="I8733" s="85"/>
    </row>
    <row r="8734" spans="9:9">
      <c r="I8734" s="85"/>
    </row>
    <row r="8735" spans="9:9">
      <c r="I8735" s="85"/>
    </row>
    <row r="8736" spans="9:9">
      <c r="I8736" s="85"/>
    </row>
    <row r="8737" spans="9:9">
      <c r="I8737" s="85"/>
    </row>
    <row r="8738" spans="9:9">
      <c r="I8738" s="85"/>
    </row>
    <row r="8739" spans="9:9">
      <c r="I8739" s="85"/>
    </row>
    <row r="8740" spans="9:9">
      <c r="I8740" s="85"/>
    </row>
    <row r="8741" spans="9:9">
      <c r="I8741" s="85"/>
    </row>
    <row r="8742" spans="9:9">
      <c r="I8742" s="85"/>
    </row>
    <row r="8743" spans="9:9">
      <c r="I8743" s="85"/>
    </row>
    <row r="8744" spans="9:9">
      <c r="I8744" s="85"/>
    </row>
    <row r="8745" spans="9:9">
      <c r="I8745" s="85"/>
    </row>
    <row r="8746" spans="9:9">
      <c r="I8746" s="85"/>
    </row>
    <row r="8747" spans="9:9">
      <c r="I8747" s="85"/>
    </row>
    <row r="8748" spans="9:9">
      <c r="I8748" s="85"/>
    </row>
    <row r="8749" spans="9:9">
      <c r="I8749" s="85"/>
    </row>
    <row r="8750" spans="9:9">
      <c r="I8750" s="85"/>
    </row>
    <row r="8751" spans="9:9">
      <c r="I8751" s="85"/>
    </row>
    <row r="8752" spans="9:9">
      <c r="I8752" s="85"/>
    </row>
    <row r="8753" spans="9:9">
      <c r="I8753" s="85"/>
    </row>
    <row r="8754" spans="9:9">
      <c r="I8754" s="85"/>
    </row>
    <row r="8755" spans="9:9">
      <c r="I8755" s="85"/>
    </row>
    <row r="8756" spans="9:9">
      <c r="I8756" s="85"/>
    </row>
    <row r="8757" spans="9:9">
      <c r="I8757" s="85"/>
    </row>
    <row r="8758" spans="9:9">
      <c r="I8758" s="85"/>
    </row>
    <row r="8759" spans="9:9">
      <c r="I8759" s="85"/>
    </row>
    <row r="8760" spans="9:9">
      <c r="I8760" s="85"/>
    </row>
    <row r="8761" spans="9:9">
      <c r="I8761" s="85"/>
    </row>
    <row r="8762" spans="9:9">
      <c r="I8762" s="85"/>
    </row>
    <row r="8763" spans="9:9">
      <c r="I8763" s="85"/>
    </row>
    <row r="8764" spans="9:9">
      <c r="I8764" s="85"/>
    </row>
    <row r="8765" spans="9:9">
      <c r="I8765" s="85"/>
    </row>
    <row r="8766" spans="9:9">
      <c r="I8766" s="85"/>
    </row>
    <row r="8767" spans="9:9">
      <c r="I8767" s="85"/>
    </row>
    <row r="8768" spans="9:9">
      <c r="I8768" s="85"/>
    </row>
    <row r="8769" spans="9:9">
      <c r="I8769" s="85"/>
    </row>
    <row r="8770" spans="9:9">
      <c r="I8770" s="85"/>
    </row>
    <row r="8771" spans="9:9">
      <c r="I8771" s="85"/>
    </row>
    <row r="8772" spans="9:9">
      <c r="I8772" s="85"/>
    </row>
    <row r="8773" spans="9:9">
      <c r="I8773" s="85"/>
    </row>
    <row r="8774" spans="9:9">
      <c r="I8774" s="85"/>
    </row>
    <row r="8775" spans="9:9">
      <c r="I8775" s="85"/>
    </row>
    <row r="8776" spans="9:9">
      <c r="I8776" s="85"/>
    </row>
    <row r="8777" spans="9:9">
      <c r="I8777" s="85"/>
    </row>
    <row r="8778" spans="9:9">
      <c r="I8778" s="85"/>
    </row>
    <row r="8779" spans="9:9">
      <c r="I8779" s="85"/>
    </row>
    <row r="8780" spans="9:9">
      <c r="I8780" s="85"/>
    </row>
    <row r="8781" spans="9:9">
      <c r="I8781" s="85"/>
    </row>
    <row r="8782" spans="9:9">
      <c r="I8782" s="85"/>
    </row>
    <row r="8783" spans="9:9">
      <c r="I8783" s="85"/>
    </row>
    <row r="8784" spans="9:9">
      <c r="I8784" s="85"/>
    </row>
    <row r="8785" spans="9:9">
      <c r="I8785" s="85"/>
    </row>
    <row r="8786" spans="9:9">
      <c r="I8786" s="85"/>
    </row>
    <row r="8787" spans="9:9">
      <c r="I8787" s="85"/>
    </row>
    <row r="8788" spans="9:9">
      <c r="I8788" s="85"/>
    </row>
    <row r="8789" spans="9:9">
      <c r="I8789" s="85"/>
    </row>
    <row r="8790" spans="9:9">
      <c r="I8790" s="85"/>
    </row>
    <row r="8791" spans="9:9">
      <c r="I8791" s="85"/>
    </row>
    <row r="8792" spans="9:9">
      <c r="I8792" s="85"/>
    </row>
    <row r="8793" spans="9:9">
      <c r="I8793" s="85"/>
    </row>
    <row r="8794" spans="9:9">
      <c r="I8794" s="85"/>
    </row>
    <row r="8795" spans="9:9">
      <c r="I8795" s="85"/>
    </row>
    <row r="8796" spans="9:9">
      <c r="I8796" s="85"/>
    </row>
    <row r="8797" spans="9:9">
      <c r="I8797" s="85"/>
    </row>
    <row r="8798" spans="9:9">
      <c r="I8798" s="85"/>
    </row>
    <row r="8799" spans="9:9">
      <c r="I8799" s="85"/>
    </row>
    <row r="8800" spans="9:9">
      <c r="I8800" s="85"/>
    </row>
    <row r="8801" spans="9:9">
      <c r="I8801" s="85"/>
    </row>
    <row r="8802" spans="9:9">
      <c r="I8802" s="85"/>
    </row>
    <row r="8803" spans="9:9">
      <c r="I8803" s="85"/>
    </row>
    <row r="8804" spans="9:9">
      <c r="I8804" s="85"/>
    </row>
    <row r="8805" spans="9:9">
      <c r="I8805" s="85"/>
    </row>
    <row r="8806" spans="9:9">
      <c r="I8806" s="85"/>
    </row>
    <row r="8807" spans="9:9">
      <c r="I8807" s="85"/>
    </row>
    <row r="8808" spans="9:9">
      <c r="I8808" s="85"/>
    </row>
    <row r="8809" spans="9:9">
      <c r="I8809" s="85"/>
    </row>
    <row r="8810" spans="9:9">
      <c r="I8810" s="85"/>
    </row>
    <row r="8811" spans="9:9">
      <c r="I8811" s="85"/>
    </row>
    <row r="8812" spans="9:9">
      <c r="I8812" s="85"/>
    </row>
    <row r="8813" spans="9:9">
      <c r="I8813" s="85"/>
    </row>
    <row r="8814" spans="9:9">
      <c r="I8814" s="85"/>
    </row>
    <row r="8815" spans="9:9">
      <c r="I8815" s="85"/>
    </row>
    <row r="8816" spans="9:9">
      <c r="I8816" s="85"/>
    </row>
    <row r="8817" spans="9:9">
      <c r="I8817" s="85"/>
    </row>
    <row r="8818" spans="9:9">
      <c r="I8818" s="85"/>
    </row>
    <row r="8819" spans="9:9">
      <c r="I8819" s="85"/>
    </row>
    <row r="8820" spans="9:9">
      <c r="I8820" s="85"/>
    </row>
    <row r="8821" spans="9:9">
      <c r="I8821" s="85"/>
    </row>
    <row r="8822" spans="9:9">
      <c r="I8822" s="85"/>
    </row>
    <row r="8823" spans="9:9">
      <c r="I8823" s="85"/>
    </row>
    <row r="8824" spans="9:9">
      <c r="I8824" s="85"/>
    </row>
    <row r="8825" spans="9:9">
      <c r="I8825" s="85"/>
    </row>
    <row r="8826" spans="9:9">
      <c r="I8826" s="85"/>
    </row>
    <row r="8827" spans="9:9">
      <c r="I8827" s="85"/>
    </row>
    <row r="8828" spans="9:9">
      <c r="I8828" s="85"/>
    </row>
    <row r="8829" spans="9:9">
      <c r="I8829" s="85"/>
    </row>
    <row r="8830" spans="9:9">
      <c r="I8830" s="85"/>
    </row>
    <row r="8831" spans="9:9">
      <c r="I8831" s="85"/>
    </row>
    <row r="8832" spans="9:9">
      <c r="I8832" s="85"/>
    </row>
    <row r="8833" spans="9:9">
      <c r="I8833" s="85"/>
    </row>
    <row r="8834" spans="9:9">
      <c r="I8834" s="85"/>
    </row>
    <row r="8835" spans="9:9">
      <c r="I8835" s="85"/>
    </row>
    <row r="8836" spans="9:9">
      <c r="I8836" s="85"/>
    </row>
    <row r="8837" spans="9:9">
      <c r="I8837" s="85"/>
    </row>
    <row r="8838" spans="9:9">
      <c r="I8838" s="85"/>
    </row>
    <row r="8839" spans="9:9">
      <c r="I8839" s="85"/>
    </row>
    <row r="8840" spans="9:9">
      <c r="I8840" s="85"/>
    </row>
    <row r="8841" spans="9:9">
      <c r="I8841" s="85"/>
    </row>
    <row r="8842" spans="9:9">
      <c r="I8842" s="85"/>
    </row>
    <row r="8843" spans="9:9">
      <c r="I8843" s="85"/>
    </row>
    <row r="8844" spans="9:9">
      <c r="I8844" s="85"/>
    </row>
    <row r="8845" spans="9:9">
      <c r="I8845" s="85"/>
    </row>
    <row r="8846" spans="9:9">
      <c r="I8846" s="85"/>
    </row>
    <row r="8847" spans="9:9">
      <c r="I8847" s="85"/>
    </row>
    <row r="8848" spans="9:9">
      <c r="I8848" s="85"/>
    </row>
    <row r="8849" spans="9:9">
      <c r="I8849" s="85"/>
    </row>
    <row r="8850" spans="9:9">
      <c r="I8850" s="85"/>
    </row>
    <row r="8851" spans="9:9">
      <c r="I8851" s="85"/>
    </row>
    <row r="8852" spans="9:9">
      <c r="I8852" s="85"/>
    </row>
    <row r="8853" spans="9:9">
      <c r="I8853" s="85"/>
    </row>
    <row r="8854" spans="9:9">
      <c r="I8854" s="85"/>
    </row>
    <row r="8855" spans="9:9">
      <c r="I8855" s="85"/>
    </row>
    <row r="8856" spans="9:9">
      <c r="I8856" s="85"/>
    </row>
    <row r="8857" spans="9:9">
      <c r="I8857" s="85"/>
    </row>
    <row r="8858" spans="9:9">
      <c r="I8858" s="85"/>
    </row>
    <row r="8859" spans="9:9">
      <c r="I8859" s="85"/>
    </row>
    <row r="8860" spans="9:9">
      <c r="I8860" s="85"/>
    </row>
    <row r="8861" spans="9:9">
      <c r="I8861" s="85"/>
    </row>
    <row r="8862" spans="9:9">
      <c r="I8862" s="85"/>
    </row>
    <row r="8863" spans="9:9">
      <c r="I8863" s="85"/>
    </row>
    <row r="8864" spans="9:9">
      <c r="I8864" s="85"/>
    </row>
    <row r="8865" spans="9:9">
      <c r="I8865" s="85"/>
    </row>
    <row r="8866" spans="9:9">
      <c r="I8866" s="85"/>
    </row>
    <row r="8867" spans="9:9">
      <c r="I8867" s="85"/>
    </row>
    <row r="8868" spans="9:9">
      <c r="I8868" s="85"/>
    </row>
    <row r="8869" spans="9:9">
      <c r="I8869" s="85"/>
    </row>
    <row r="8870" spans="9:9">
      <c r="I8870" s="85"/>
    </row>
    <row r="8871" spans="9:9">
      <c r="I8871" s="85"/>
    </row>
    <row r="8872" spans="9:9">
      <c r="I8872" s="85"/>
    </row>
    <row r="8873" spans="9:9">
      <c r="I8873" s="85"/>
    </row>
    <row r="8874" spans="9:9">
      <c r="I8874" s="85"/>
    </row>
    <row r="8875" spans="9:9">
      <c r="I8875" s="85"/>
    </row>
    <row r="8876" spans="9:9">
      <c r="I8876" s="85"/>
    </row>
    <row r="8877" spans="9:9">
      <c r="I8877" s="85"/>
    </row>
    <row r="8878" spans="9:9">
      <c r="I8878" s="85"/>
    </row>
    <row r="8879" spans="9:9">
      <c r="I8879" s="85"/>
    </row>
    <row r="8880" spans="9:9">
      <c r="I8880" s="85"/>
    </row>
    <row r="8881" spans="9:9">
      <c r="I8881" s="85"/>
    </row>
    <row r="8882" spans="9:9">
      <c r="I8882" s="85"/>
    </row>
    <row r="8883" spans="9:9">
      <c r="I8883" s="85"/>
    </row>
    <row r="8884" spans="9:9">
      <c r="I8884" s="85"/>
    </row>
    <row r="8885" spans="9:9">
      <c r="I8885" s="85"/>
    </row>
    <row r="8886" spans="9:9">
      <c r="I8886" s="85"/>
    </row>
    <row r="8887" spans="9:9">
      <c r="I8887" s="85"/>
    </row>
    <row r="8888" spans="9:9">
      <c r="I8888" s="85"/>
    </row>
    <row r="8889" spans="9:9">
      <c r="I8889" s="85"/>
    </row>
    <row r="8890" spans="9:9">
      <c r="I8890" s="85"/>
    </row>
    <row r="8891" spans="9:9">
      <c r="I8891" s="85"/>
    </row>
    <row r="8892" spans="9:9">
      <c r="I8892" s="85"/>
    </row>
    <row r="8893" spans="9:9">
      <c r="I8893" s="85"/>
    </row>
    <row r="8894" spans="9:9">
      <c r="I8894" s="85"/>
    </row>
    <row r="8895" spans="9:9">
      <c r="I8895" s="85"/>
    </row>
    <row r="8896" spans="9:9">
      <c r="I8896" s="85"/>
    </row>
    <row r="8897" spans="9:9">
      <c r="I8897" s="85"/>
    </row>
    <row r="8898" spans="9:9">
      <c r="I8898" s="85"/>
    </row>
    <row r="8899" spans="9:9">
      <c r="I8899" s="85"/>
    </row>
    <row r="8900" spans="9:9">
      <c r="I8900" s="85"/>
    </row>
    <row r="8901" spans="9:9">
      <c r="I8901" s="85"/>
    </row>
    <row r="8902" spans="9:9">
      <c r="I8902" s="85"/>
    </row>
    <row r="8903" spans="9:9">
      <c r="I8903" s="85"/>
    </row>
    <row r="8904" spans="9:9">
      <c r="I8904" s="85"/>
    </row>
    <row r="8905" spans="9:9">
      <c r="I8905" s="85"/>
    </row>
    <row r="8906" spans="9:9">
      <c r="I8906" s="85"/>
    </row>
    <row r="8907" spans="9:9">
      <c r="I8907" s="85"/>
    </row>
    <row r="8908" spans="9:9">
      <c r="I8908" s="85"/>
    </row>
    <row r="8909" spans="9:9">
      <c r="I8909" s="85"/>
    </row>
    <row r="8910" spans="9:9">
      <c r="I8910" s="85"/>
    </row>
    <row r="8911" spans="9:9">
      <c r="I8911" s="85"/>
    </row>
    <row r="8912" spans="9:9">
      <c r="I8912" s="85"/>
    </row>
    <row r="8913" spans="9:9">
      <c r="I8913" s="85"/>
    </row>
    <row r="8914" spans="9:9">
      <c r="I8914" s="85"/>
    </row>
    <row r="8915" spans="9:9">
      <c r="I8915" s="85"/>
    </row>
    <row r="8916" spans="9:9">
      <c r="I8916" s="85"/>
    </row>
    <row r="8917" spans="9:9">
      <c r="I8917" s="85"/>
    </row>
    <row r="8918" spans="9:9">
      <c r="I8918" s="85"/>
    </row>
    <row r="8919" spans="9:9">
      <c r="I8919" s="85"/>
    </row>
    <row r="8920" spans="9:9">
      <c r="I8920" s="85"/>
    </row>
    <row r="8921" spans="9:9">
      <c r="I8921" s="85"/>
    </row>
    <row r="8922" spans="9:9">
      <c r="I8922" s="85"/>
    </row>
    <row r="8923" spans="9:9">
      <c r="I8923" s="85"/>
    </row>
    <row r="8924" spans="9:9">
      <c r="I8924" s="85"/>
    </row>
    <row r="8925" spans="9:9">
      <c r="I8925" s="85"/>
    </row>
    <row r="8926" spans="9:9">
      <c r="I8926" s="85"/>
    </row>
    <row r="8927" spans="9:9">
      <c r="I8927" s="85"/>
    </row>
    <row r="8928" spans="9:9">
      <c r="I8928" s="85"/>
    </row>
    <row r="8929" spans="9:9">
      <c r="I8929" s="85"/>
    </row>
    <row r="8930" spans="9:9">
      <c r="I8930" s="85"/>
    </row>
    <row r="8931" spans="9:9">
      <c r="I8931" s="85"/>
    </row>
    <row r="8932" spans="9:9">
      <c r="I8932" s="85"/>
    </row>
    <row r="8933" spans="9:9">
      <c r="I8933" s="85"/>
    </row>
    <row r="8934" spans="9:9">
      <c r="I8934" s="85"/>
    </row>
    <row r="8935" spans="9:9">
      <c r="I8935" s="85"/>
    </row>
    <row r="8936" spans="9:9">
      <c r="I8936" s="85"/>
    </row>
    <row r="8937" spans="9:9">
      <c r="I8937" s="85"/>
    </row>
    <row r="8938" spans="9:9">
      <c r="I8938" s="85"/>
    </row>
    <row r="8939" spans="9:9">
      <c r="I8939" s="85"/>
    </row>
    <row r="8940" spans="9:9">
      <c r="I8940" s="85"/>
    </row>
    <row r="8941" spans="9:9">
      <c r="I8941" s="85"/>
    </row>
    <row r="8942" spans="9:9">
      <c r="I8942" s="85"/>
    </row>
    <row r="8943" spans="9:9">
      <c r="I8943" s="85"/>
    </row>
    <row r="8944" spans="9:9">
      <c r="I8944" s="85"/>
    </row>
    <row r="8945" spans="9:9">
      <c r="I8945" s="85"/>
    </row>
    <row r="8946" spans="9:9">
      <c r="I8946" s="85"/>
    </row>
    <row r="8947" spans="9:9">
      <c r="I8947" s="85"/>
    </row>
    <row r="8948" spans="9:9">
      <c r="I8948" s="85"/>
    </row>
    <row r="8949" spans="9:9">
      <c r="I8949" s="85"/>
    </row>
    <row r="8950" spans="9:9">
      <c r="I8950" s="85"/>
    </row>
    <row r="8951" spans="9:9">
      <c r="I8951" s="85"/>
    </row>
    <row r="8952" spans="9:9">
      <c r="I8952" s="85"/>
    </row>
    <row r="8953" spans="9:9">
      <c r="I8953" s="85"/>
    </row>
    <row r="8954" spans="9:9">
      <c r="I8954" s="85"/>
    </row>
    <row r="8955" spans="9:9">
      <c r="I8955" s="85"/>
    </row>
    <row r="8956" spans="9:9">
      <c r="I8956" s="85"/>
    </row>
    <row r="8957" spans="9:9">
      <c r="I8957" s="85"/>
    </row>
    <row r="8958" spans="9:9">
      <c r="I8958" s="85"/>
    </row>
    <row r="8959" spans="9:9">
      <c r="I8959" s="85"/>
    </row>
    <row r="8960" spans="9:9">
      <c r="I8960" s="85"/>
    </row>
    <row r="8961" spans="9:9">
      <c r="I8961" s="85"/>
    </row>
    <row r="8962" spans="9:9">
      <c r="I8962" s="85"/>
    </row>
    <row r="8963" spans="9:9">
      <c r="I8963" s="85"/>
    </row>
    <row r="8964" spans="9:9">
      <c r="I8964" s="85"/>
    </row>
    <row r="8965" spans="9:9">
      <c r="I8965" s="85"/>
    </row>
    <row r="8966" spans="9:9">
      <c r="I8966" s="85"/>
    </row>
    <row r="8967" spans="9:9">
      <c r="I8967" s="85"/>
    </row>
    <row r="8968" spans="9:9">
      <c r="I8968" s="85"/>
    </row>
    <row r="8969" spans="9:9">
      <c r="I8969" s="85"/>
    </row>
    <row r="8970" spans="9:9">
      <c r="I8970" s="85"/>
    </row>
    <row r="8971" spans="9:9">
      <c r="I8971" s="85"/>
    </row>
    <row r="8972" spans="9:9">
      <c r="I8972" s="85"/>
    </row>
    <row r="8973" spans="9:9">
      <c r="I8973" s="85"/>
    </row>
    <row r="8974" spans="9:9">
      <c r="I8974" s="85"/>
    </row>
    <row r="8975" spans="9:9">
      <c r="I8975" s="85"/>
    </row>
    <row r="8976" spans="9:9">
      <c r="I8976" s="85"/>
    </row>
    <row r="8977" spans="9:9">
      <c r="I8977" s="85"/>
    </row>
    <row r="8978" spans="9:9">
      <c r="I8978" s="85"/>
    </row>
    <row r="8979" spans="9:9">
      <c r="I8979" s="85"/>
    </row>
    <row r="8980" spans="9:9">
      <c r="I8980" s="85"/>
    </row>
    <row r="8981" spans="9:9">
      <c r="I8981" s="85"/>
    </row>
    <row r="8982" spans="9:9">
      <c r="I8982" s="85"/>
    </row>
    <row r="8983" spans="9:9">
      <c r="I8983" s="85"/>
    </row>
    <row r="8984" spans="9:9">
      <c r="I8984" s="85"/>
    </row>
    <row r="8985" spans="9:9">
      <c r="I8985" s="85"/>
    </row>
    <row r="8986" spans="9:9">
      <c r="I8986" s="85"/>
    </row>
    <row r="8987" spans="9:9">
      <c r="I8987" s="85"/>
    </row>
    <row r="8988" spans="9:9">
      <c r="I8988" s="85"/>
    </row>
    <row r="8989" spans="9:9">
      <c r="I8989" s="85"/>
    </row>
    <row r="8990" spans="9:9">
      <c r="I8990" s="85"/>
    </row>
    <row r="8991" spans="9:9">
      <c r="I8991" s="85"/>
    </row>
    <row r="8992" spans="9:9">
      <c r="I8992" s="85"/>
    </row>
    <row r="8993" spans="9:9">
      <c r="I8993" s="85"/>
    </row>
    <row r="8994" spans="9:9">
      <c r="I8994" s="85"/>
    </row>
    <row r="8995" spans="9:9">
      <c r="I8995" s="85"/>
    </row>
    <row r="8996" spans="9:9">
      <c r="I8996" s="85"/>
    </row>
    <row r="8997" spans="9:9">
      <c r="I8997" s="85"/>
    </row>
    <row r="8998" spans="9:9">
      <c r="I8998" s="85"/>
    </row>
    <row r="8999" spans="9:9">
      <c r="I8999" s="85"/>
    </row>
    <row r="9000" spans="9:9">
      <c r="I9000" s="85"/>
    </row>
    <row r="9001" spans="9:9">
      <c r="I9001" s="85"/>
    </row>
    <row r="9002" spans="9:9">
      <c r="I9002" s="85"/>
    </row>
    <row r="9003" spans="9:9">
      <c r="I9003" s="85"/>
    </row>
    <row r="9004" spans="9:9">
      <c r="I9004" s="85"/>
    </row>
    <row r="9005" spans="9:9">
      <c r="I9005" s="85"/>
    </row>
    <row r="9006" spans="9:9">
      <c r="I9006" s="85"/>
    </row>
    <row r="9007" spans="9:9">
      <c r="I9007" s="85"/>
    </row>
    <row r="9008" spans="9:9">
      <c r="I9008" s="85"/>
    </row>
    <row r="9009" spans="9:9">
      <c r="I9009" s="85"/>
    </row>
    <row r="9010" spans="9:9">
      <c r="I9010" s="85"/>
    </row>
    <row r="9011" spans="9:9">
      <c r="I9011" s="85"/>
    </row>
    <row r="9012" spans="9:9">
      <c r="I9012" s="85"/>
    </row>
    <row r="9013" spans="9:9">
      <c r="I9013" s="85"/>
    </row>
    <row r="9014" spans="9:9">
      <c r="I9014" s="85"/>
    </row>
    <row r="9015" spans="9:9">
      <c r="I9015" s="85"/>
    </row>
    <row r="9016" spans="9:9">
      <c r="I9016" s="85"/>
    </row>
    <row r="9017" spans="9:9">
      <c r="I9017" s="85"/>
    </row>
    <row r="9018" spans="9:9">
      <c r="I9018" s="85"/>
    </row>
    <row r="9019" spans="9:9">
      <c r="I9019" s="85"/>
    </row>
    <row r="9020" spans="9:9">
      <c r="I9020" s="85"/>
    </row>
    <row r="9021" spans="9:9">
      <c r="I9021" s="85"/>
    </row>
    <row r="9022" spans="9:9">
      <c r="I9022" s="85"/>
    </row>
    <row r="9023" spans="9:9">
      <c r="I9023" s="85"/>
    </row>
    <row r="9024" spans="9:9">
      <c r="I9024" s="85"/>
    </row>
    <row r="9025" spans="9:9">
      <c r="I9025" s="85"/>
    </row>
    <row r="9026" spans="9:9">
      <c r="I9026" s="85"/>
    </row>
    <row r="9027" spans="9:9">
      <c r="I9027" s="85"/>
    </row>
    <row r="9028" spans="9:9">
      <c r="I9028" s="85"/>
    </row>
    <row r="9029" spans="9:9">
      <c r="I9029" s="85"/>
    </row>
    <row r="9030" spans="9:9">
      <c r="I9030" s="85"/>
    </row>
    <row r="9031" spans="9:9">
      <c r="I9031" s="85"/>
    </row>
    <row r="9032" spans="9:9">
      <c r="I9032" s="85"/>
    </row>
    <row r="9033" spans="9:9">
      <c r="I9033" s="85"/>
    </row>
    <row r="9034" spans="9:9">
      <c r="I9034" s="85"/>
    </row>
    <row r="9035" spans="9:9">
      <c r="I9035" s="85"/>
    </row>
    <row r="9036" spans="9:9">
      <c r="I9036" s="85"/>
    </row>
    <row r="9037" spans="9:9">
      <c r="I9037" s="85"/>
    </row>
    <row r="9038" spans="9:9">
      <c r="I9038" s="85"/>
    </row>
    <row r="9039" spans="9:9">
      <c r="I9039" s="85"/>
    </row>
    <row r="9040" spans="9:9">
      <c r="I9040" s="85"/>
    </row>
    <row r="9041" spans="9:9">
      <c r="I9041" s="85"/>
    </row>
    <row r="9042" spans="9:9">
      <c r="I9042" s="85"/>
    </row>
    <row r="9043" spans="9:9">
      <c r="I9043" s="85"/>
    </row>
    <row r="9044" spans="9:9">
      <c r="I9044" s="85"/>
    </row>
    <row r="9045" spans="9:9">
      <c r="I9045" s="85"/>
    </row>
    <row r="9046" spans="9:9">
      <c r="I9046" s="85"/>
    </row>
    <row r="9047" spans="9:9">
      <c r="I9047" s="85"/>
    </row>
    <row r="9048" spans="9:9">
      <c r="I9048" s="85"/>
    </row>
    <row r="9049" spans="9:9">
      <c r="I9049" s="85"/>
    </row>
    <row r="9050" spans="9:9">
      <c r="I9050" s="85"/>
    </row>
    <row r="9051" spans="9:9">
      <c r="I9051" s="85"/>
    </row>
    <row r="9052" spans="9:9">
      <c r="I9052" s="85"/>
    </row>
    <row r="9053" spans="9:9">
      <c r="I9053" s="85"/>
    </row>
    <row r="9054" spans="9:9">
      <c r="I9054" s="85"/>
    </row>
    <row r="9055" spans="9:9">
      <c r="I9055" s="85"/>
    </row>
    <row r="9056" spans="9:9">
      <c r="I9056" s="85"/>
    </row>
    <row r="9057" spans="9:9">
      <c r="I9057" s="85"/>
    </row>
    <row r="9058" spans="9:9">
      <c r="I9058" s="85"/>
    </row>
    <row r="9059" spans="9:9">
      <c r="I9059" s="85"/>
    </row>
    <row r="9060" spans="9:9">
      <c r="I9060" s="85"/>
    </row>
    <row r="9061" spans="9:9">
      <c r="I9061" s="85"/>
    </row>
    <row r="9062" spans="9:9">
      <c r="I9062" s="85"/>
    </row>
    <row r="9063" spans="9:9">
      <c r="I9063" s="85"/>
    </row>
    <row r="9064" spans="9:9">
      <c r="I9064" s="85"/>
    </row>
    <row r="9065" spans="9:9">
      <c r="I9065" s="85"/>
    </row>
    <row r="9066" spans="9:9">
      <c r="I9066" s="85"/>
    </row>
    <row r="9067" spans="9:9">
      <c r="I9067" s="85"/>
    </row>
    <row r="9068" spans="9:9">
      <c r="I9068" s="85"/>
    </row>
    <row r="9069" spans="9:9">
      <c r="I9069" s="85"/>
    </row>
    <row r="9070" spans="9:9">
      <c r="I9070" s="85"/>
    </row>
    <row r="9071" spans="9:9">
      <c r="I9071" s="85"/>
    </row>
    <row r="9072" spans="9:9">
      <c r="I9072" s="85"/>
    </row>
    <row r="9073" spans="9:9">
      <c r="I9073" s="85"/>
    </row>
    <row r="9074" spans="9:9">
      <c r="I9074" s="85"/>
    </row>
    <row r="9075" spans="9:9">
      <c r="I9075" s="85"/>
    </row>
    <row r="9076" spans="9:9">
      <c r="I9076" s="85"/>
    </row>
    <row r="9077" spans="9:9">
      <c r="I9077" s="85"/>
    </row>
    <row r="9078" spans="9:9">
      <c r="I9078" s="85"/>
    </row>
    <row r="9079" spans="9:9">
      <c r="I9079" s="85"/>
    </row>
    <row r="9080" spans="9:9">
      <c r="I9080" s="85"/>
    </row>
    <row r="9081" spans="9:9">
      <c r="I9081" s="85"/>
    </row>
    <row r="9082" spans="9:9">
      <c r="I9082" s="85"/>
    </row>
    <row r="9083" spans="9:9">
      <c r="I9083" s="85"/>
    </row>
    <row r="9084" spans="9:9">
      <c r="I9084" s="85"/>
    </row>
    <row r="9085" spans="9:9">
      <c r="I9085" s="85"/>
    </row>
    <row r="9086" spans="9:9">
      <c r="I9086" s="85"/>
    </row>
    <row r="9087" spans="9:9">
      <c r="I9087" s="85"/>
    </row>
    <row r="9088" spans="9:9">
      <c r="I9088" s="85"/>
    </row>
    <row r="9089" spans="9:9">
      <c r="I9089" s="85"/>
    </row>
    <row r="9090" spans="9:9">
      <c r="I9090" s="85"/>
    </row>
    <row r="9091" spans="9:9">
      <c r="I9091" s="85"/>
    </row>
    <row r="9092" spans="9:9">
      <c r="I9092" s="85"/>
    </row>
    <row r="9093" spans="9:9">
      <c r="I9093" s="85"/>
    </row>
    <row r="9094" spans="9:9">
      <c r="I9094" s="85"/>
    </row>
    <row r="9095" spans="9:9">
      <c r="I9095" s="85"/>
    </row>
    <row r="9096" spans="9:9">
      <c r="I9096" s="85"/>
    </row>
    <row r="9097" spans="9:9">
      <c r="I9097" s="85"/>
    </row>
    <row r="9098" spans="9:9">
      <c r="I9098" s="85"/>
    </row>
    <row r="9099" spans="9:9">
      <c r="I9099" s="85"/>
    </row>
    <row r="9100" spans="9:9">
      <c r="I9100" s="85"/>
    </row>
    <row r="9101" spans="9:9">
      <c r="I9101" s="85"/>
    </row>
    <row r="9102" spans="9:9">
      <c r="I9102" s="85"/>
    </row>
    <row r="9103" spans="9:9">
      <c r="I9103" s="85"/>
    </row>
    <row r="9104" spans="9:9">
      <c r="I9104" s="85"/>
    </row>
    <row r="9105" spans="9:9">
      <c r="I9105" s="85"/>
    </row>
    <row r="9106" spans="9:9">
      <c r="I9106" s="85"/>
    </row>
    <row r="9107" spans="9:9">
      <c r="I9107" s="85"/>
    </row>
    <row r="9108" spans="9:9">
      <c r="I9108" s="85"/>
    </row>
    <row r="9109" spans="9:9">
      <c r="I9109" s="85"/>
    </row>
    <row r="9110" spans="9:9">
      <c r="I9110" s="85"/>
    </row>
    <row r="9111" spans="9:9">
      <c r="I9111" s="85"/>
    </row>
    <row r="9112" spans="9:9">
      <c r="I9112" s="85"/>
    </row>
    <row r="9113" spans="9:9">
      <c r="I9113" s="85"/>
    </row>
    <row r="9114" spans="9:9">
      <c r="I9114" s="85"/>
    </row>
    <row r="9115" spans="9:9">
      <c r="I9115" s="85"/>
    </row>
    <row r="9116" spans="9:9">
      <c r="I9116" s="85"/>
    </row>
    <row r="9117" spans="9:9">
      <c r="I9117" s="85"/>
    </row>
    <row r="9118" spans="9:9">
      <c r="I9118" s="85"/>
    </row>
    <row r="9119" spans="9:9">
      <c r="I9119" s="85"/>
    </row>
    <row r="9120" spans="9:9">
      <c r="I9120" s="85"/>
    </row>
    <row r="9121" spans="9:9">
      <c r="I9121" s="85"/>
    </row>
    <row r="9122" spans="9:9">
      <c r="I9122" s="85"/>
    </row>
    <row r="9123" spans="9:9">
      <c r="I9123" s="85"/>
    </row>
    <row r="9124" spans="9:9">
      <c r="I9124" s="85"/>
    </row>
    <row r="9125" spans="9:9">
      <c r="I9125" s="85"/>
    </row>
    <row r="9126" spans="9:9">
      <c r="I9126" s="85"/>
    </row>
    <row r="9127" spans="9:9">
      <c r="I9127" s="85"/>
    </row>
    <row r="9128" spans="9:9">
      <c r="I9128" s="85"/>
    </row>
    <row r="9129" spans="9:9">
      <c r="I9129" s="85"/>
    </row>
    <row r="9130" spans="9:9">
      <c r="I9130" s="85"/>
    </row>
    <row r="9131" spans="9:9">
      <c r="I9131" s="85"/>
    </row>
    <row r="9132" spans="9:9">
      <c r="I9132" s="85"/>
    </row>
    <row r="9133" spans="9:9">
      <c r="I9133" s="85"/>
    </row>
    <row r="9134" spans="9:9">
      <c r="I9134" s="85"/>
    </row>
    <row r="9135" spans="9:9">
      <c r="I9135" s="85"/>
    </row>
    <row r="9136" spans="9:9">
      <c r="I9136" s="85"/>
    </row>
    <row r="9137" spans="9:9">
      <c r="I9137" s="85"/>
    </row>
    <row r="9138" spans="9:9">
      <c r="I9138" s="85"/>
    </row>
    <row r="9139" spans="9:9">
      <c r="I9139" s="85"/>
    </row>
    <row r="9140" spans="9:9">
      <c r="I9140" s="85"/>
    </row>
    <row r="9141" spans="9:9">
      <c r="I9141" s="85"/>
    </row>
    <row r="9142" spans="9:9">
      <c r="I9142" s="85"/>
    </row>
    <row r="9143" spans="9:9">
      <c r="I9143" s="85"/>
    </row>
    <row r="9144" spans="9:9">
      <c r="I9144" s="85"/>
    </row>
    <row r="9145" spans="9:9">
      <c r="I9145" s="85"/>
    </row>
    <row r="9146" spans="9:9">
      <c r="I9146" s="85"/>
    </row>
    <row r="9147" spans="9:9">
      <c r="I9147" s="85"/>
    </row>
    <row r="9148" spans="9:9">
      <c r="I9148" s="85"/>
    </row>
    <row r="9149" spans="9:9">
      <c r="I9149" s="85"/>
    </row>
    <row r="9150" spans="9:9">
      <c r="I9150" s="85"/>
    </row>
    <row r="9151" spans="9:9">
      <c r="I9151" s="85"/>
    </row>
    <row r="9152" spans="9:9">
      <c r="I9152" s="85"/>
    </row>
    <row r="9153" spans="9:9">
      <c r="I9153" s="85"/>
    </row>
    <row r="9154" spans="9:9">
      <c r="I9154" s="85"/>
    </row>
    <row r="9155" spans="9:9">
      <c r="I9155" s="85"/>
    </row>
    <row r="9156" spans="9:9">
      <c r="I9156" s="85"/>
    </row>
    <row r="9157" spans="9:9">
      <c r="I9157" s="85"/>
    </row>
    <row r="9158" spans="9:9">
      <c r="I9158" s="85"/>
    </row>
    <row r="9159" spans="9:9">
      <c r="I9159" s="85"/>
    </row>
    <row r="9160" spans="9:9">
      <c r="I9160" s="85"/>
    </row>
    <row r="9161" spans="9:9">
      <c r="I9161" s="85"/>
    </row>
    <row r="9162" spans="9:9">
      <c r="I9162" s="85"/>
    </row>
    <row r="9163" spans="9:9">
      <c r="I9163" s="85"/>
    </row>
    <row r="9164" spans="9:9">
      <c r="I9164" s="85"/>
    </row>
    <row r="9165" spans="9:9">
      <c r="I9165" s="85"/>
    </row>
    <row r="9166" spans="9:9">
      <c r="I9166" s="85"/>
    </row>
    <row r="9167" spans="9:9">
      <c r="I9167" s="85"/>
    </row>
    <row r="9168" spans="9:9">
      <c r="I9168" s="85"/>
    </row>
    <row r="9169" spans="9:9">
      <c r="I9169" s="85"/>
    </row>
    <row r="9170" spans="9:9">
      <c r="I9170" s="85"/>
    </row>
    <row r="9171" spans="9:9">
      <c r="I9171" s="85"/>
    </row>
    <row r="9172" spans="9:9">
      <c r="I9172" s="85"/>
    </row>
    <row r="9173" spans="9:9">
      <c r="I9173" s="85"/>
    </row>
    <row r="9174" spans="9:9">
      <c r="I9174" s="85"/>
    </row>
    <row r="9175" spans="9:9">
      <c r="I9175" s="85"/>
    </row>
    <row r="9176" spans="9:9">
      <c r="I9176" s="85"/>
    </row>
    <row r="9177" spans="9:9">
      <c r="I9177" s="85"/>
    </row>
    <row r="9178" spans="9:9">
      <c r="I9178" s="85"/>
    </row>
    <row r="9179" spans="9:9">
      <c r="I9179" s="85"/>
    </row>
    <row r="9180" spans="9:9">
      <c r="I9180" s="85"/>
    </row>
    <row r="9181" spans="9:9">
      <c r="I9181" s="85"/>
    </row>
    <row r="9182" spans="9:9">
      <c r="I9182" s="85"/>
    </row>
    <row r="9183" spans="9:9">
      <c r="I9183" s="85"/>
    </row>
    <row r="9184" spans="9:9">
      <c r="I9184" s="85"/>
    </row>
    <row r="9185" spans="9:9">
      <c r="I9185" s="85"/>
    </row>
    <row r="9186" spans="9:9">
      <c r="I9186" s="85"/>
    </row>
    <row r="9187" spans="9:9">
      <c r="I9187" s="85"/>
    </row>
    <row r="9188" spans="9:9">
      <c r="I9188" s="85"/>
    </row>
    <row r="9189" spans="9:9">
      <c r="I9189" s="85"/>
    </row>
    <row r="9190" spans="9:9">
      <c r="I9190" s="85"/>
    </row>
    <row r="9191" spans="9:9">
      <c r="I9191" s="85"/>
    </row>
    <row r="9192" spans="9:9">
      <c r="I9192" s="85"/>
    </row>
    <row r="9193" spans="9:9">
      <c r="I9193" s="85"/>
    </row>
    <row r="9194" spans="9:9">
      <c r="I9194" s="85"/>
    </row>
    <row r="9195" spans="9:9">
      <c r="I9195" s="85"/>
    </row>
    <row r="9196" spans="9:9">
      <c r="I9196" s="85"/>
    </row>
    <row r="9197" spans="9:9">
      <c r="I9197" s="85"/>
    </row>
    <row r="9198" spans="9:9">
      <c r="I9198" s="85"/>
    </row>
    <row r="9199" spans="9:9">
      <c r="I9199" s="85"/>
    </row>
    <row r="9200" spans="9:9">
      <c r="I9200" s="85"/>
    </row>
    <row r="9201" spans="9:9">
      <c r="I9201" s="85"/>
    </row>
    <row r="9202" spans="9:9">
      <c r="I9202" s="85"/>
    </row>
    <row r="9203" spans="9:9">
      <c r="I9203" s="85"/>
    </row>
    <row r="9204" spans="9:9">
      <c r="I9204" s="85"/>
    </row>
    <row r="9205" spans="9:9">
      <c r="I9205" s="85"/>
    </row>
    <row r="9206" spans="9:9">
      <c r="I9206" s="85"/>
    </row>
    <row r="9207" spans="9:9">
      <c r="I9207" s="85"/>
    </row>
    <row r="9208" spans="9:9">
      <c r="I9208" s="85"/>
    </row>
    <row r="9209" spans="9:9">
      <c r="I9209" s="85"/>
    </row>
    <row r="9210" spans="9:9">
      <c r="I9210" s="85"/>
    </row>
    <row r="9211" spans="9:9">
      <c r="I9211" s="85"/>
    </row>
    <row r="9212" spans="9:9">
      <c r="I9212" s="85"/>
    </row>
    <row r="9213" spans="9:9">
      <c r="I9213" s="85"/>
    </row>
    <row r="9214" spans="9:9">
      <c r="I9214" s="85"/>
    </row>
    <row r="9215" spans="9:9">
      <c r="I9215" s="85"/>
    </row>
    <row r="9216" spans="9:9">
      <c r="I9216" s="85"/>
    </row>
    <row r="9217" spans="9:9">
      <c r="I9217" s="85"/>
    </row>
    <row r="9218" spans="9:9">
      <c r="I9218" s="85"/>
    </row>
    <row r="9219" spans="9:9">
      <c r="I9219" s="85"/>
    </row>
    <row r="9220" spans="9:9">
      <c r="I9220" s="85"/>
    </row>
    <row r="9221" spans="9:9">
      <c r="I9221" s="85"/>
    </row>
    <row r="9222" spans="9:9">
      <c r="I9222" s="85"/>
    </row>
    <row r="9223" spans="9:9">
      <c r="I9223" s="85"/>
    </row>
    <row r="9224" spans="9:9">
      <c r="I9224" s="85"/>
    </row>
    <row r="9225" spans="9:9">
      <c r="I9225" s="85"/>
    </row>
    <row r="9226" spans="9:9">
      <c r="I9226" s="85"/>
    </row>
    <row r="9227" spans="9:9">
      <c r="I9227" s="85"/>
    </row>
    <row r="9228" spans="9:9">
      <c r="I9228" s="85"/>
    </row>
    <row r="9229" spans="9:9">
      <c r="I9229" s="85"/>
    </row>
    <row r="9230" spans="9:9">
      <c r="I9230" s="85"/>
    </row>
    <row r="9231" spans="9:9">
      <c r="I9231" s="85"/>
    </row>
    <row r="9232" spans="9:9">
      <c r="I9232" s="85"/>
    </row>
    <row r="9233" spans="9:9">
      <c r="I9233" s="85"/>
    </row>
    <row r="9234" spans="9:9">
      <c r="I9234" s="85"/>
    </row>
    <row r="9235" spans="9:9">
      <c r="I9235" s="85"/>
    </row>
    <row r="9236" spans="9:9">
      <c r="I9236" s="85"/>
    </row>
    <row r="9237" spans="9:9">
      <c r="I9237" s="85"/>
    </row>
    <row r="9238" spans="9:9">
      <c r="I9238" s="85"/>
    </row>
    <row r="9239" spans="9:9">
      <c r="I9239" s="85"/>
    </row>
    <row r="9240" spans="9:9">
      <c r="I9240" s="85"/>
    </row>
    <row r="9241" spans="9:9">
      <c r="I9241" s="85"/>
    </row>
    <row r="9242" spans="9:9">
      <c r="I9242" s="85"/>
    </row>
    <row r="9243" spans="9:9">
      <c r="I9243" s="85"/>
    </row>
    <row r="9244" spans="9:9">
      <c r="I9244" s="85"/>
    </row>
    <row r="9245" spans="9:9">
      <c r="I9245" s="85"/>
    </row>
    <row r="9246" spans="9:9">
      <c r="I9246" s="85"/>
    </row>
    <row r="9247" spans="9:9">
      <c r="I9247" s="85"/>
    </row>
    <row r="9248" spans="9:9">
      <c r="I9248" s="85"/>
    </row>
    <row r="9249" spans="9:9">
      <c r="I9249" s="85"/>
    </row>
    <row r="9250" spans="9:9">
      <c r="I9250" s="85"/>
    </row>
    <row r="9251" spans="9:9">
      <c r="I9251" s="85"/>
    </row>
    <row r="9252" spans="9:9">
      <c r="I9252" s="85"/>
    </row>
    <row r="9253" spans="9:9">
      <c r="I9253" s="85"/>
    </row>
    <row r="9254" spans="9:9">
      <c r="I9254" s="85"/>
    </row>
    <row r="9255" spans="9:9">
      <c r="I9255" s="85"/>
    </row>
    <row r="9256" spans="9:9">
      <c r="I9256" s="85"/>
    </row>
    <row r="9257" spans="9:9">
      <c r="I9257" s="85"/>
    </row>
    <row r="9258" spans="9:9">
      <c r="I9258" s="85"/>
    </row>
    <row r="9259" spans="9:9">
      <c r="I9259" s="85"/>
    </row>
    <row r="9260" spans="9:9">
      <c r="I9260" s="85"/>
    </row>
    <row r="9261" spans="9:9">
      <c r="I9261" s="85"/>
    </row>
    <row r="9262" spans="9:9">
      <c r="I9262" s="85"/>
    </row>
    <row r="9263" spans="9:9">
      <c r="I9263" s="85"/>
    </row>
    <row r="9264" spans="9:9">
      <c r="I9264" s="85"/>
    </row>
    <row r="9265" spans="9:9">
      <c r="I9265" s="85"/>
    </row>
    <row r="9266" spans="9:9">
      <c r="I9266" s="85"/>
    </row>
    <row r="9267" spans="9:9">
      <c r="I9267" s="85"/>
    </row>
    <row r="9268" spans="9:9">
      <c r="I9268" s="85"/>
    </row>
    <row r="9269" spans="9:9">
      <c r="I9269" s="85"/>
    </row>
    <row r="9270" spans="9:9">
      <c r="I9270" s="85"/>
    </row>
    <row r="9271" spans="9:9">
      <c r="I9271" s="85"/>
    </row>
    <row r="9272" spans="9:9">
      <c r="I9272" s="85"/>
    </row>
    <row r="9273" spans="9:9">
      <c r="I9273" s="85"/>
    </row>
    <row r="9274" spans="9:9">
      <c r="I9274" s="85"/>
    </row>
    <row r="9275" spans="9:9">
      <c r="I9275" s="85"/>
    </row>
    <row r="9276" spans="9:9">
      <c r="I9276" s="85"/>
    </row>
    <row r="9277" spans="9:9">
      <c r="I9277" s="85"/>
    </row>
    <row r="9278" spans="9:9">
      <c r="I9278" s="85"/>
    </row>
    <row r="9279" spans="9:9">
      <c r="I9279" s="85"/>
    </row>
    <row r="9280" spans="9:9">
      <c r="I9280" s="85"/>
    </row>
    <row r="9281" spans="9:9">
      <c r="I9281" s="85"/>
    </row>
    <row r="9282" spans="9:9">
      <c r="I9282" s="85"/>
    </row>
    <row r="9283" spans="9:9">
      <c r="I9283" s="85"/>
    </row>
    <row r="9284" spans="9:9">
      <c r="I9284" s="85"/>
    </row>
    <row r="9285" spans="9:9">
      <c r="I9285" s="85"/>
    </row>
    <row r="9286" spans="9:9">
      <c r="I9286" s="85"/>
    </row>
    <row r="9287" spans="9:9">
      <c r="I9287" s="85"/>
    </row>
    <row r="9288" spans="9:9">
      <c r="I9288" s="85"/>
    </row>
    <row r="9289" spans="9:9">
      <c r="I9289" s="85"/>
    </row>
    <row r="9290" spans="9:9">
      <c r="I9290" s="85"/>
    </row>
    <row r="9291" spans="9:9">
      <c r="I9291" s="85"/>
    </row>
    <row r="9292" spans="9:9">
      <c r="I9292" s="85"/>
    </row>
    <row r="9293" spans="9:9">
      <c r="I9293" s="85"/>
    </row>
    <row r="9294" spans="9:9">
      <c r="I9294" s="85"/>
    </row>
    <row r="9295" spans="9:9">
      <c r="I9295" s="85"/>
    </row>
    <row r="9296" spans="9:9">
      <c r="I9296" s="85"/>
    </row>
    <row r="9297" spans="9:9">
      <c r="I9297" s="85"/>
    </row>
    <row r="9298" spans="9:9">
      <c r="I9298" s="85"/>
    </row>
    <row r="9299" spans="9:9">
      <c r="I9299" s="85"/>
    </row>
    <row r="9300" spans="9:9">
      <c r="I9300" s="85"/>
    </row>
    <row r="9301" spans="9:9">
      <c r="I9301" s="85"/>
    </row>
    <row r="9302" spans="9:9">
      <c r="I9302" s="85"/>
    </row>
    <row r="9303" spans="9:9">
      <c r="I9303" s="85"/>
    </row>
    <row r="9304" spans="9:9">
      <c r="I9304" s="85"/>
    </row>
    <row r="9305" spans="9:9">
      <c r="I9305" s="85"/>
    </row>
    <row r="9306" spans="9:9">
      <c r="I9306" s="85"/>
    </row>
    <row r="9307" spans="9:9">
      <c r="I9307" s="85"/>
    </row>
    <row r="9308" spans="9:9">
      <c r="I9308" s="85"/>
    </row>
    <row r="9309" spans="9:9">
      <c r="I9309" s="85"/>
    </row>
    <row r="9310" spans="9:9">
      <c r="I9310" s="85"/>
    </row>
    <row r="9311" spans="9:9">
      <c r="I9311" s="85"/>
    </row>
    <row r="9312" spans="9:9">
      <c r="I9312" s="85"/>
    </row>
    <row r="9313" spans="9:9">
      <c r="I9313" s="85"/>
    </row>
    <row r="9314" spans="9:9">
      <c r="I9314" s="85"/>
    </row>
    <row r="9315" spans="9:9">
      <c r="I9315" s="85"/>
    </row>
    <row r="9316" spans="9:9">
      <c r="I9316" s="85"/>
    </row>
    <row r="9317" spans="9:9">
      <c r="I9317" s="85"/>
    </row>
    <row r="9318" spans="9:9">
      <c r="I9318" s="85"/>
    </row>
    <row r="9319" spans="9:9">
      <c r="I9319" s="85"/>
    </row>
    <row r="9320" spans="9:9">
      <c r="I9320" s="85"/>
    </row>
    <row r="9321" spans="9:9">
      <c r="I9321" s="85"/>
    </row>
    <row r="9322" spans="9:9">
      <c r="I9322" s="85"/>
    </row>
    <row r="9323" spans="9:9">
      <c r="I9323" s="85"/>
    </row>
    <row r="9324" spans="9:9">
      <c r="I9324" s="85"/>
    </row>
    <row r="9325" spans="9:9">
      <c r="I9325" s="85"/>
    </row>
    <row r="9326" spans="9:9">
      <c r="I9326" s="85"/>
    </row>
    <row r="9327" spans="9:9">
      <c r="I9327" s="85"/>
    </row>
    <row r="9328" spans="9:9">
      <c r="I9328" s="85"/>
    </row>
    <row r="9329" spans="9:9">
      <c r="I9329" s="85"/>
    </row>
    <row r="9330" spans="9:9">
      <c r="I9330" s="85"/>
    </row>
    <row r="9331" spans="9:9">
      <c r="I9331" s="85"/>
    </row>
    <row r="9332" spans="9:9">
      <c r="I9332" s="85"/>
    </row>
    <row r="9333" spans="9:9">
      <c r="I9333" s="85"/>
    </row>
    <row r="9334" spans="9:9">
      <c r="I9334" s="85"/>
    </row>
    <row r="9335" spans="9:9">
      <c r="I9335" s="85"/>
    </row>
    <row r="9336" spans="9:9">
      <c r="I9336" s="85"/>
    </row>
    <row r="9337" spans="9:9">
      <c r="I9337" s="85"/>
    </row>
    <row r="9338" spans="9:9">
      <c r="I9338" s="85"/>
    </row>
    <row r="9339" spans="9:9">
      <c r="I9339" s="85"/>
    </row>
    <row r="9340" spans="9:9">
      <c r="I9340" s="85"/>
    </row>
    <row r="9341" spans="9:9">
      <c r="I9341" s="85"/>
    </row>
    <row r="9342" spans="9:9">
      <c r="I9342" s="85"/>
    </row>
    <row r="9343" spans="9:9">
      <c r="I9343" s="85"/>
    </row>
    <row r="9344" spans="9:9">
      <c r="I9344" s="85"/>
    </row>
    <row r="9345" spans="9:9">
      <c r="I9345" s="85"/>
    </row>
    <row r="9346" spans="9:9">
      <c r="I9346" s="85"/>
    </row>
    <row r="9347" spans="9:9">
      <c r="I9347" s="85"/>
    </row>
    <row r="9348" spans="9:9">
      <c r="I9348" s="85"/>
    </row>
    <row r="9349" spans="9:9">
      <c r="I9349" s="85"/>
    </row>
    <row r="9350" spans="9:9">
      <c r="I9350" s="85"/>
    </row>
    <row r="9351" spans="9:9">
      <c r="I9351" s="85"/>
    </row>
    <row r="9352" spans="9:9">
      <c r="I9352" s="85"/>
    </row>
    <row r="9353" spans="9:9">
      <c r="I9353" s="85"/>
    </row>
    <row r="9354" spans="9:9">
      <c r="I9354" s="85"/>
    </row>
    <row r="9355" spans="9:9">
      <c r="I9355" s="85"/>
    </row>
    <row r="9356" spans="9:9">
      <c r="I9356" s="85"/>
    </row>
    <row r="9357" spans="9:9">
      <c r="I9357" s="85"/>
    </row>
    <row r="9358" spans="9:9">
      <c r="I9358" s="85"/>
    </row>
    <row r="9359" spans="9:9">
      <c r="I9359" s="85"/>
    </row>
    <row r="9360" spans="9:9">
      <c r="I9360" s="85"/>
    </row>
    <row r="9361" spans="9:9">
      <c r="I9361" s="85"/>
    </row>
    <row r="9362" spans="9:9">
      <c r="I9362" s="85"/>
    </row>
    <row r="9363" spans="9:9">
      <c r="I9363" s="85"/>
    </row>
    <row r="9364" spans="9:9">
      <c r="I9364" s="85"/>
    </row>
    <row r="9365" spans="9:9">
      <c r="I9365" s="85"/>
    </row>
    <row r="9366" spans="9:9">
      <c r="I9366" s="85"/>
    </row>
    <row r="9367" spans="9:9">
      <c r="I9367" s="85"/>
    </row>
    <row r="9368" spans="9:9">
      <c r="I9368" s="85"/>
    </row>
    <row r="9369" spans="9:9">
      <c r="I9369" s="85"/>
    </row>
    <row r="9370" spans="9:9">
      <c r="I9370" s="85"/>
    </row>
    <row r="9371" spans="9:9">
      <c r="I9371" s="85"/>
    </row>
    <row r="9372" spans="9:9">
      <c r="I9372" s="85"/>
    </row>
    <row r="9373" spans="9:9">
      <c r="I9373" s="85"/>
    </row>
    <row r="9374" spans="9:9">
      <c r="I9374" s="85"/>
    </row>
    <row r="9375" spans="9:9">
      <c r="I9375" s="85"/>
    </row>
    <row r="9376" spans="9:9">
      <c r="I9376" s="85"/>
    </row>
    <row r="9377" spans="9:9">
      <c r="I9377" s="85"/>
    </row>
    <row r="9378" spans="9:9">
      <c r="I9378" s="85"/>
    </row>
    <row r="9379" spans="9:9">
      <c r="I9379" s="85"/>
    </row>
    <row r="9380" spans="9:9">
      <c r="I9380" s="85"/>
    </row>
    <row r="9381" spans="9:9">
      <c r="I9381" s="85"/>
    </row>
    <row r="9382" spans="9:9">
      <c r="I9382" s="85"/>
    </row>
    <row r="9383" spans="9:9">
      <c r="I9383" s="85"/>
    </row>
    <row r="9384" spans="9:9">
      <c r="I9384" s="85"/>
    </row>
    <row r="9385" spans="9:9">
      <c r="I9385" s="85"/>
    </row>
    <row r="9386" spans="9:9">
      <c r="I9386" s="85"/>
    </row>
    <row r="9387" spans="9:9">
      <c r="I9387" s="85"/>
    </row>
    <row r="9388" spans="9:9">
      <c r="I9388" s="85"/>
    </row>
    <row r="9389" spans="9:9">
      <c r="I9389" s="85"/>
    </row>
    <row r="9390" spans="9:9">
      <c r="I9390" s="85"/>
    </row>
    <row r="9391" spans="9:9">
      <c r="I9391" s="85"/>
    </row>
    <row r="9392" spans="9:9">
      <c r="I9392" s="85"/>
    </row>
    <row r="9393" spans="9:9">
      <c r="I9393" s="85"/>
    </row>
    <row r="9394" spans="9:9">
      <c r="I9394" s="85"/>
    </row>
    <row r="9395" spans="9:9">
      <c r="I9395" s="85"/>
    </row>
    <row r="9396" spans="9:9">
      <c r="I9396" s="85"/>
    </row>
    <row r="9397" spans="9:9">
      <c r="I9397" s="85"/>
    </row>
    <row r="9398" spans="9:9">
      <c r="I9398" s="85"/>
    </row>
    <row r="9399" spans="9:9">
      <c r="I9399" s="85"/>
    </row>
    <row r="9400" spans="9:9">
      <c r="I9400" s="85"/>
    </row>
    <row r="9401" spans="9:9">
      <c r="I9401" s="85"/>
    </row>
    <row r="9402" spans="9:9">
      <c r="I9402" s="85"/>
    </row>
    <row r="9403" spans="9:9">
      <c r="I9403" s="85"/>
    </row>
    <row r="9404" spans="9:9">
      <c r="I9404" s="85"/>
    </row>
    <row r="9405" spans="9:9">
      <c r="I9405" s="85"/>
    </row>
    <row r="9406" spans="9:9">
      <c r="I9406" s="85"/>
    </row>
    <row r="9407" spans="9:9">
      <c r="I9407" s="85"/>
    </row>
    <row r="9408" spans="9:9">
      <c r="I9408" s="85"/>
    </row>
    <row r="9409" spans="9:9">
      <c r="I9409" s="85"/>
    </row>
    <row r="9410" spans="9:9">
      <c r="I9410" s="85"/>
    </row>
    <row r="9411" spans="9:9">
      <c r="I9411" s="85"/>
    </row>
    <row r="9412" spans="9:9">
      <c r="I9412" s="85"/>
    </row>
    <row r="9413" spans="9:9">
      <c r="I9413" s="85"/>
    </row>
    <row r="9414" spans="9:9">
      <c r="I9414" s="85"/>
    </row>
    <row r="9415" spans="9:9">
      <c r="I9415" s="85"/>
    </row>
    <row r="9416" spans="9:9">
      <c r="I9416" s="85"/>
    </row>
    <row r="9417" spans="9:9">
      <c r="I9417" s="85"/>
    </row>
    <row r="9418" spans="9:9">
      <c r="I9418" s="85"/>
    </row>
    <row r="9419" spans="9:9">
      <c r="I9419" s="85"/>
    </row>
    <row r="9420" spans="9:9">
      <c r="I9420" s="85"/>
    </row>
    <row r="9421" spans="9:9">
      <c r="I9421" s="85"/>
    </row>
    <row r="9422" spans="9:9">
      <c r="I9422" s="85"/>
    </row>
    <row r="9423" spans="9:9">
      <c r="I9423" s="85"/>
    </row>
    <row r="9424" spans="9:9">
      <c r="I9424" s="85"/>
    </row>
    <row r="9425" spans="9:9">
      <c r="I9425" s="85"/>
    </row>
    <row r="9426" spans="9:9">
      <c r="I9426" s="85"/>
    </row>
    <row r="9427" spans="9:9">
      <c r="I9427" s="85"/>
    </row>
    <row r="9428" spans="9:9">
      <c r="I9428" s="85"/>
    </row>
    <row r="9429" spans="9:9">
      <c r="I9429" s="85"/>
    </row>
    <row r="9430" spans="9:9">
      <c r="I9430" s="85"/>
    </row>
    <row r="9431" spans="9:9">
      <c r="I9431" s="85"/>
    </row>
    <row r="9432" spans="9:9">
      <c r="I9432" s="85"/>
    </row>
    <row r="9433" spans="9:9">
      <c r="I9433" s="85"/>
    </row>
    <row r="9434" spans="9:9">
      <c r="I9434" s="85"/>
    </row>
    <row r="9435" spans="9:9">
      <c r="I9435" s="85"/>
    </row>
    <row r="9436" spans="9:9">
      <c r="I9436" s="85"/>
    </row>
    <row r="9437" spans="9:9">
      <c r="I9437" s="85"/>
    </row>
    <row r="9438" spans="9:9">
      <c r="I9438" s="85"/>
    </row>
    <row r="9439" spans="9:9">
      <c r="I9439" s="85"/>
    </row>
    <row r="9440" spans="9:9">
      <c r="I9440" s="85"/>
    </row>
    <row r="9441" spans="9:9">
      <c r="I9441" s="85"/>
    </row>
    <row r="9442" spans="9:9">
      <c r="I9442" s="85"/>
    </row>
    <row r="9443" spans="9:9">
      <c r="I9443" s="85"/>
    </row>
    <row r="9444" spans="9:9">
      <c r="I9444" s="85"/>
    </row>
    <row r="9445" spans="9:9">
      <c r="I9445" s="85"/>
    </row>
    <row r="9446" spans="9:9">
      <c r="I9446" s="85"/>
    </row>
    <row r="9447" spans="9:9">
      <c r="I9447" s="85"/>
    </row>
    <row r="9448" spans="9:9">
      <c r="I9448" s="85"/>
    </row>
    <row r="9449" spans="9:9">
      <c r="I9449" s="85"/>
    </row>
    <row r="9450" spans="9:9">
      <c r="I9450" s="85"/>
    </row>
    <row r="9451" spans="9:9">
      <c r="I9451" s="85"/>
    </row>
    <row r="9452" spans="9:9">
      <c r="I9452" s="85"/>
    </row>
    <row r="9453" spans="9:9">
      <c r="I9453" s="85"/>
    </row>
    <row r="9454" spans="9:9">
      <c r="I9454" s="85"/>
    </row>
    <row r="9455" spans="9:9">
      <c r="I9455" s="85"/>
    </row>
    <row r="9456" spans="9:9">
      <c r="I9456" s="85"/>
    </row>
    <row r="9457" spans="9:9">
      <c r="I9457" s="85"/>
    </row>
    <row r="9458" spans="9:9">
      <c r="I9458" s="85"/>
    </row>
    <row r="9459" spans="9:9">
      <c r="I9459" s="85"/>
    </row>
    <row r="9460" spans="9:9">
      <c r="I9460" s="85"/>
    </row>
    <row r="9461" spans="9:9">
      <c r="I9461" s="85"/>
    </row>
    <row r="9462" spans="9:9">
      <c r="I9462" s="85"/>
    </row>
    <row r="9463" spans="9:9">
      <c r="I9463" s="85"/>
    </row>
    <row r="9464" spans="9:9">
      <c r="I9464" s="85"/>
    </row>
    <row r="9465" spans="9:9">
      <c r="I9465" s="85"/>
    </row>
    <row r="9466" spans="9:9">
      <c r="I9466" s="85"/>
    </row>
    <row r="9467" spans="9:9">
      <c r="I9467" s="85"/>
    </row>
    <row r="9468" spans="9:9">
      <c r="I9468" s="85"/>
    </row>
    <row r="9469" spans="9:9">
      <c r="I9469" s="85"/>
    </row>
    <row r="9470" spans="9:9">
      <c r="I9470" s="85"/>
    </row>
    <row r="9471" spans="9:9">
      <c r="I9471" s="85"/>
    </row>
    <row r="9472" spans="9:9">
      <c r="I9472" s="85"/>
    </row>
    <row r="9473" spans="9:9">
      <c r="I9473" s="85"/>
    </row>
    <row r="9474" spans="9:9">
      <c r="I9474" s="85"/>
    </row>
    <row r="9475" spans="9:9">
      <c r="I9475" s="85"/>
    </row>
    <row r="9476" spans="9:9">
      <c r="I9476" s="85"/>
    </row>
    <row r="9477" spans="9:9">
      <c r="I9477" s="85"/>
    </row>
    <row r="9478" spans="9:9">
      <c r="I9478" s="85"/>
    </row>
    <row r="9479" spans="9:9">
      <c r="I9479" s="85"/>
    </row>
    <row r="9480" spans="9:9">
      <c r="I9480" s="85"/>
    </row>
    <row r="9481" spans="9:9">
      <c r="I9481" s="85"/>
    </row>
    <row r="9482" spans="9:9">
      <c r="I9482" s="85"/>
    </row>
    <row r="9483" spans="9:9">
      <c r="I9483" s="85"/>
    </row>
    <row r="9484" spans="9:9">
      <c r="I9484" s="85"/>
    </row>
    <row r="9485" spans="9:9">
      <c r="I9485" s="85"/>
    </row>
    <row r="9486" spans="9:9">
      <c r="I9486" s="85"/>
    </row>
    <row r="9487" spans="9:9">
      <c r="I9487" s="85"/>
    </row>
    <row r="9488" spans="9:9">
      <c r="I9488" s="85"/>
    </row>
    <row r="9489" spans="9:9">
      <c r="I9489" s="85"/>
    </row>
    <row r="9490" spans="9:9">
      <c r="I9490" s="85"/>
    </row>
    <row r="9491" spans="9:9">
      <c r="I9491" s="85"/>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DD3F-1977-4E90-9402-745CD1BD1D1A}">
  <sheetPr codeName="Hoja33"/>
  <dimension ref="A1:BO429"/>
  <sheetViews>
    <sheetView topLeftCell="A62" zoomScale="55" zoomScaleNormal="70" workbookViewId="0">
      <selection activeCell="A72" sqref="A72"/>
    </sheetView>
  </sheetViews>
  <sheetFormatPr baseColWidth="10" defaultColWidth="11.5703125" defaultRowHeight="15"/>
  <cols>
    <col min="1" max="1" width="19" customWidth="1"/>
    <col min="3" max="10" width="11.5703125" style="139"/>
    <col min="11" max="11" width="11.5703125" style="140"/>
    <col min="12" max="16" width="11.5703125" style="141"/>
    <col min="17" max="20" width="11.5703125" style="140"/>
    <col min="21" max="24" width="11.5703125" style="141"/>
    <col min="25" max="26" width="11.5703125" style="140"/>
    <col min="29" max="29" width="12.7109375" customWidth="1"/>
    <col min="33" max="33" width="13.85546875" customWidth="1"/>
    <col min="36" max="36" width="14.28515625" bestFit="1" customWidth="1"/>
    <col min="38" max="45" width="11.5703125" style="139"/>
    <col min="46" max="46" width="11.5703125" style="140"/>
    <col min="47" max="51" width="11.5703125" style="141"/>
    <col min="52" max="55" width="11.5703125" style="140"/>
    <col min="56" max="59" width="11.5703125" style="141"/>
    <col min="60" max="61" width="11.5703125" style="140"/>
  </cols>
  <sheetData>
    <row r="1" spans="1:67">
      <c r="C1"/>
      <c r="D1"/>
      <c r="E1"/>
      <c r="F1"/>
      <c r="G1"/>
      <c r="H1"/>
      <c r="I1"/>
      <c r="J1"/>
      <c r="K1"/>
      <c r="L1"/>
      <c r="M1"/>
      <c r="N1"/>
      <c r="O1"/>
      <c r="P1"/>
      <c r="Q1"/>
      <c r="R1"/>
      <c r="S1"/>
      <c r="T1"/>
      <c r="U1"/>
      <c r="V1"/>
      <c r="W1"/>
      <c r="X1"/>
      <c r="Y1"/>
      <c r="Z1"/>
      <c r="AL1"/>
      <c r="AM1"/>
      <c r="AN1"/>
      <c r="AO1"/>
      <c r="AP1"/>
      <c r="AQ1"/>
      <c r="AR1"/>
      <c r="AS1"/>
      <c r="AT1"/>
      <c r="AU1"/>
      <c r="AV1"/>
      <c r="AW1"/>
      <c r="AX1"/>
      <c r="AY1"/>
      <c r="AZ1"/>
      <c r="BA1"/>
      <c r="BB1"/>
      <c r="BC1"/>
      <c r="BD1"/>
      <c r="BE1"/>
      <c r="BF1"/>
      <c r="BG1"/>
      <c r="BH1"/>
      <c r="BI1"/>
    </row>
    <row r="2" spans="1:67">
      <c r="A2" s="138" t="s">
        <v>519</v>
      </c>
      <c r="C2"/>
      <c r="D2"/>
      <c r="E2"/>
      <c r="F2"/>
      <c r="G2"/>
      <c r="H2"/>
      <c r="I2"/>
      <c r="J2"/>
      <c r="K2"/>
      <c r="L2"/>
      <c r="M2"/>
      <c r="N2"/>
      <c r="O2"/>
      <c r="P2"/>
      <c r="Q2"/>
      <c r="R2"/>
      <c r="S2"/>
      <c r="T2"/>
      <c r="U2"/>
      <c r="V2"/>
      <c r="W2"/>
      <c r="X2"/>
      <c r="Y2"/>
      <c r="Z2"/>
      <c r="AJ2" s="138" t="s">
        <v>519</v>
      </c>
      <c r="AL2"/>
      <c r="AM2"/>
      <c r="AN2"/>
      <c r="AO2"/>
      <c r="AP2"/>
      <c r="AQ2"/>
      <c r="AR2"/>
      <c r="AS2"/>
      <c r="AT2"/>
      <c r="AU2"/>
      <c r="AV2"/>
      <c r="AW2"/>
      <c r="AX2"/>
      <c r="AY2"/>
      <c r="AZ2"/>
      <c r="BA2"/>
      <c r="BB2"/>
      <c r="BC2"/>
      <c r="BD2"/>
      <c r="BE2"/>
      <c r="BF2"/>
      <c r="BG2"/>
      <c r="BH2"/>
      <c r="BI2"/>
    </row>
    <row r="3" spans="1:67" ht="15.75" thickBot="1">
      <c r="C3"/>
      <c r="D3"/>
      <c r="E3"/>
      <c r="F3"/>
      <c r="G3"/>
      <c r="H3"/>
      <c r="I3"/>
      <c r="J3"/>
      <c r="K3"/>
      <c r="L3"/>
      <c r="M3"/>
      <c r="N3"/>
      <c r="O3"/>
      <c r="P3"/>
      <c r="Q3"/>
      <c r="R3"/>
      <c r="S3"/>
      <c r="T3"/>
      <c r="U3"/>
      <c r="V3"/>
      <c r="W3"/>
      <c r="X3"/>
      <c r="Y3"/>
      <c r="Z3"/>
      <c r="AE3" t="s">
        <v>522</v>
      </c>
      <c r="AL3"/>
      <c r="AM3"/>
      <c r="AN3"/>
      <c r="AO3"/>
      <c r="AP3"/>
      <c r="AQ3"/>
      <c r="AR3"/>
      <c r="AS3"/>
      <c r="AT3"/>
      <c r="AU3"/>
      <c r="AV3"/>
      <c r="AW3"/>
      <c r="AX3"/>
      <c r="AY3"/>
      <c r="AZ3"/>
      <c r="BA3"/>
      <c r="BB3"/>
      <c r="BC3"/>
      <c r="BD3"/>
      <c r="BE3"/>
      <c r="BF3"/>
      <c r="BG3"/>
      <c r="BH3"/>
      <c r="BI3"/>
    </row>
    <row r="4" spans="1:67">
      <c r="B4" s="142" t="s">
        <v>178</v>
      </c>
      <c r="C4" s="142" t="s">
        <v>180</v>
      </c>
      <c r="D4" s="142" t="s">
        <v>181</v>
      </c>
      <c r="E4" s="142" t="s">
        <v>182</v>
      </c>
      <c r="F4" s="142" t="s">
        <v>183</v>
      </c>
      <c r="G4" s="142" t="s">
        <v>184</v>
      </c>
      <c r="H4" s="142" t="s">
        <v>185</v>
      </c>
      <c r="I4" s="142" t="s">
        <v>186</v>
      </c>
      <c r="J4" s="142" t="s">
        <v>187</v>
      </c>
      <c r="K4" s="142" t="s">
        <v>188</v>
      </c>
      <c r="L4" s="142" t="s">
        <v>189</v>
      </c>
      <c r="M4" s="142" t="s">
        <v>190</v>
      </c>
      <c r="N4" s="142" t="s">
        <v>191</v>
      </c>
      <c r="O4" s="142" t="s">
        <v>192</v>
      </c>
      <c r="P4" s="142" t="s">
        <v>193</v>
      </c>
      <c r="Q4" s="142" t="s">
        <v>194</v>
      </c>
      <c r="R4" s="142" t="s">
        <v>195</v>
      </c>
      <c r="S4" s="142" t="s">
        <v>196</v>
      </c>
      <c r="T4" s="142" t="s">
        <v>197</v>
      </c>
      <c r="U4" s="142" t="s">
        <v>198</v>
      </c>
      <c r="V4" s="142" t="s">
        <v>199</v>
      </c>
      <c r="W4" s="142" t="s">
        <v>200</v>
      </c>
      <c r="X4" s="142" t="s">
        <v>201</v>
      </c>
      <c r="Y4" s="142" t="s">
        <v>202</v>
      </c>
      <c r="Z4" s="142" t="s">
        <v>203</v>
      </c>
      <c r="AA4" s="142" t="s">
        <v>179</v>
      </c>
      <c r="AB4" s="142" t="s">
        <v>520</v>
      </c>
      <c r="AC4" s="142" t="s">
        <v>521</v>
      </c>
      <c r="AE4" s="422"/>
      <c r="AF4" s="423"/>
      <c r="AG4" s="424"/>
      <c r="AK4" s="142" t="s">
        <v>178</v>
      </c>
      <c r="AL4" s="142" t="s">
        <v>180</v>
      </c>
      <c r="AM4" s="142" t="s">
        <v>181</v>
      </c>
      <c r="AN4" s="142" t="s">
        <v>182</v>
      </c>
      <c r="AO4" s="142" t="s">
        <v>183</v>
      </c>
      <c r="AP4" s="142" t="s">
        <v>184</v>
      </c>
      <c r="AQ4" s="142" t="s">
        <v>185</v>
      </c>
      <c r="AR4" s="142" t="s">
        <v>186</v>
      </c>
      <c r="AS4" s="142" t="s">
        <v>187</v>
      </c>
      <c r="AT4" s="142" t="s">
        <v>188</v>
      </c>
      <c r="AU4" s="142" t="s">
        <v>189</v>
      </c>
      <c r="AV4" s="142" t="s">
        <v>190</v>
      </c>
      <c r="AW4" s="142" t="s">
        <v>191</v>
      </c>
      <c r="AX4" s="142" t="s">
        <v>192</v>
      </c>
      <c r="AY4" s="142" t="s">
        <v>193</v>
      </c>
      <c r="AZ4" s="142" t="s">
        <v>194</v>
      </c>
      <c r="BA4" s="142" t="s">
        <v>195</v>
      </c>
      <c r="BB4" s="142" t="s">
        <v>196</v>
      </c>
      <c r="BC4" s="142" t="s">
        <v>197</v>
      </c>
      <c r="BD4" s="142" t="s">
        <v>198</v>
      </c>
      <c r="BE4" s="142" t="s">
        <v>199</v>
      </c>
      <c r="BF4" s="142" t="s">
        <v>200</v>
      </c>
      <c r="BG4" s="142" t="s">
        <v>201</v>
      </c>
      <c r="BH4" s="142" t="s">
        <v>202</v>
      </c>
      <c r="BI4" s="142" t="s">
        <v>203</v>
      </c>
      <c r="BJ4" s="142" t="s">
        <v>179</v>
      </c>
      <c r="BK4" s="142"/>
      <c r="BL4" s="142"/>
    </row>
    <row r="5" spans="1:67">
      <c r="B5" s="142" t="s">
        <v>292</v>
      </c>
      <c r="C5" s="143">
        <v>108.88</v>
      </c>
      <c r="D5" s="143">
        <v>103.6</v>
      </c>
      <c r="E5" s="143">
        <v>99.29</v>
      </c>
      <c r="F5" s="143">
        <v>88.47</v>
      </c>
      <c r="G5" s="143">
        <v>78.930000000000007</v>
      </c>
      <c r="H5" s="143">
        <v>71.42</v>
      </c>
      <c r="I5" s="143">
        <v>71.22</v>
      </c>
      <c r="J5" s="143">
        <v>75</v>
      </c>
      <c r="K5" s="144">
        <v>67.92</v>
      </c>
      <c r="L5" s="145">
        <v>61.59</v>
      </c>
      <c r="M5" s="145">
        <v>56.61</v>
      </c>
      <c r="N5" s="145">
        <v>52.8</v>
      </c>
      <c r="O5" s="145">
        <v>54.26</v>
      </c>
      <c r="P5" s="145">
        <v>57.58</v>
      </c>
      <c r="Q5" s="144">
        <v>61.4</v>
      </c>
      <c r="R5" s="144">
        <v>64.92</v>
      </c>
      <c r="S5" s="144">
        <v>77.290000000000006</v>
      </c>
      <c r="T5" s="144">
        <v>93.76</v>
      </c>
      <c r="U5" s="145">
        <v>101.18</v>
      </c>
      <c r="V5" s="145">
        <v>104.71</v>
      </c>
      <c r="W5" s="145">
        <v>106.78</v>
      </c>
      <c r="X5" s="145">
        <v>106.35</v>
      </c>
      <c r="Y5" s="144">
        <v>104.16</v>
      </c>
      <c r="Z5" s="144">
        <v>96.68</v>
      </c>
      <c r="AA5" s="142">
        <v>81.87</v>
      </c>
      <c r="AB5" s="142">
        <f t="shared" ref="AB5:AB36" si="0">AVERAGE(K5:T5)</f>
        <v>64.813000000000002</v>
      </c>
      <c r="AC5" s="142">
        <f>AB5/AA5</f>
        <v>0.79165750580188099</v>
      </c>
      <c r="AE5" s="425">
        <f>AVERAGE(L5:P6,U5:X6,L9:P13,U9:X13,U16:X20,V23:X27,U23:U27,U30:X34,L30:P34,L23:P27,L16:P20)</f>
        <v>83.502070707070686</v>
      </c>
      <c r="AF5" s="140">
        <f>AVERAGE(K5:K6,K9:K12,K16:K20,K23:K27,K30:K34,Q30:T34,Q23:T27,Q16:T20,Q9:T13,Q5:T6,Y5:Z5,Y6:Z6,Y9:Z13,Y16:Z20,Y23:Z27,Y30:Z34)</f>
        <v>75.040784313725482</v>
      </c>
      <c r="AG5" s="426">
        <f>AVERAGE(C5:J35,K35:Z35,K28:Z29,K21:Z22,K14:Z15,K7:Z8)</f>
        <v>64.365867346938757</v>
      </c>
      <c r="AK5" s="142" t="s">
        <v>292</v>
      </c>
      <c r="AL5" s="143">
        <v>9.81</v>
      </c>
      <c r="AM5" s="143">
        <v>11.53</v>
      </c>
      <c r="AN5" s="143">
        <v>14.66</v>
      </c>
      <c r="AO5" s="143">
        <v>19.010000000000002</v>
      </c>
      <c r="AP5" s="143">
        <v>19.46</v>
      </c>
      <c r="AQ5" s="143">
        <v>21.26</v>
      </c>
      <c r="AR5" s="143">
        <v>22.55</v>
      </c>
      <c r="AS5" s="143">
        <v>21.28</v>
      </c>
      <c r="AT5" s="144">
        <v>24.92</v>
      </c>
      <c r="AU5" s="145">
        <v>23.21</v>
      </c>
      <c r="AV5" s="145">
        <v>21.52</v>
      </c>
      <c r="AW5" s="145">
        <v>17.920000000000002</v>
      </c>
      <c r="AX5" s="145">
        <v>17.04</v>
      </c>
      <c r="AY5" s="145">
        <v>15.92</v>
      </c>
      <c r="AZ5" s="144">
        <v>15.2</v>
      </c>
      <c r="BA5" s="144">
        <v>15.24</v>
      </c>
      <c r="BB5" s="144">
        <v>13.77</v>
      </c>
      <c r="BC5" s="144">
        <v>11.39</v>
      </c>
      <c r="BD5" s="145">
        <v>7.96</v>
      </c>
      <c r="BE5" s="145">
        <v>9.6300000000000008</v>
      </c>
      <c r="BF5" s="145">
        <v>7.47</v>
      </c>
      <c r="BG5" s="145">
        <v>3.68</v>
      </c>
      <c r="BH5" s="144">
        <v>2.23</v>
      </c>
      <c r="BI5" s="144">
        <v>2.44</v>
      </c>
      <c r="BJ5" s="142">
        <v>13.81</v>
      </c>
      <c r="BK5" s="142"/>
      <c r="BL5" s="142"/>
      <c r="BM5" s="141">
        <f>AVERAGE(AU5:AY6,BD5:BG6,AU9:AY13,BD9:BG13,BD16:BG20,BE23:BG27,BD23:BD27,BD30:BG34,AU30:AY34,AU23:AY27,AU16:AY20)</f>
        <v>14.084191919191925</v>
      </c>
      <c r="BN5" s="140">
        <f>AVERAGE(AT5:AT6,AT9:AT12,AT16:AT20,AT23:AT27,AT30:AT34,AZ30:BC34,AZ23:BC27,AZ16:BC20,AZ9:BC13,AZ5:BC6,BH5:BI5,BH6:BI6,BH9:BI13,BH16:BI20,BH23:BI27,BH30:BI34)</f>
        <v>13.066143790849676</v>
      </c>
      <c r="BO5" s="139">
        <f>AVERAGE(AL5:AS35,AT35:BI35,AT28:BI29,AT21:BI22,AT14:BI15,AT7:BI8)</f>
        <v>14.406428571428579</v>
      </c>
    </row>
    <row r="6" spans="1:67">
      <c r="B6" s="142" t="s">
        <v>293</v>
      </c>
      <c r="C6" s="143">
        <v>80.430000000000007</v>
      </c>
      <c r="D6" s="143">
        <v>63.68</v>
      </c>
      <c r="E6" s="143">
        <v>59.11</v>
      </c>
      <c r="F6" s="143">
        <v>56.34</v>
      </c>
      <c r="G6" s="143">
        <v>55.01</v>
      </c>
      <c r="H6" s="143">
        <v>55.37</v>
      </c>
      <c r="I6" s="143">
        <v>61.34</v>
      </c>
      <c r="J6" s="143">
        <v>77.069999999999993</v>
      </c>
      <c r="K6" s="144">
        <v>84.86</v>
      </c>
      <c r="L6" s="145">
        <v>89.5</v>
      </c>
      <c r="M6" s="145">
        <v>88.64</v>
      </c>
      <c r="N6" s="145">
        <v>84.64</v>
      </c>
      <c r="O6" s="145">
        <v>80.16</v>
      </c>
      <c r="P6" s="145">
        <v>74.39</v>
      </c>
      <c r="Q6" s="144">
        <v>77.92</v>
      </c>
      <c r="R6" s="144">
        <v>85.13</v>
      </c>
      <c r="S6" s="144">
        <v>95.27</v>
      </c>
      <c r="T6" s="144">
        <v>99.83</v>
      </c>
      <c r="U6" s="145">
        <v>103.6</v>
      </c>
      <c r="V6" s="145">
        <v>103.16</v>
      </c>
      <c r="W6" s="145">
        <v>106.61</v>
      </c>
      <c r="X6" s="145">
        <v>107.01</v>
      </c>
      <c r="Y6" s="144">
        <v>103.61</v>
      </c>
      <c r="Z6" s="144">
        <v>97.79</v>
      </c>
      <c r="AA6" s="142">
        <v>82.94</v>
      </c>
      <c r="AB6" s="142">
        <f t="shared" si="0"/>
        <v>86.033999999999992</v>
      </c>
      <c r="AC6" s="142">
        <f t="shared" ref="AC6:AC35" si="1">AB6/AA6</f>
        <v>1.0373040752351097</v>
      </c>
      <c r="AE6" s="427"/>
      <c r="AF6" s="42"/>
      <c r="AG6" s="428"/>
      <c r="AK6" s="142" t="s">
        <v>293</v>
      </c>
      <c r="AL6" s="143">
        <v>19.18</v>
      </c>
      <c r="AM6" s="143">
        <v>24.7</v>
      </c>
      <c r="AN6" s="143">
        <v>28.09</v>
      </c>
      <c r="AO6" s="143">
        <v>29.34</v>
      </c>
      <c r="AP6" s="143">
        <v>29.84</v>
      </c>
      <c r="AQ6" s="143">
        <v>28.74</v>
      </c>
      <c r="AR6" s="143">
        <v>24.13</v>
      </c>
      <c r="AS6" s="143">
        <v>18.23</v>
      </c>
      <c r="AT6" s="144">
        <v>9.1300000000000008</v>
      </c>
      <c r="AU6" s="145">
        <v>9.5500000000000007</v>
      </c>
      <c r="AV6" s="145">
        <v>8.17</v>
      </c>
      <c r="AW6" s="145">
        <v>6.22</v>
      </c>
      <c r="AX6" s="145">
        <v>6.43</v>
      </c>
      <c r="AY6" s="145">
        <v>6.4</v>
      </c>
      <c r="AZ6" s="144">
        <v>6.35</v>
      </c>
      <c r="BA6" s="144">
        <v>5.53</v>
      </c>
      <c r="BB6" s="144">
        <v>5.73</v>
      </c>
      <c r="BC6" s="144">
        <v>11.1</v>
      </c>
      <c r="BD6" s="145">
        <v>12.36</v>
      </c>
      <c r="BE6" s="145">
        <v>13.73</v>
      </c>
      <c r="BF6" s="145">
        <v>12.23</v>
      </c>
      <c r="BG6" s="145">
        <v>9.25</v>
      </c>
      <c r="BH6" s="144">
        <v>7.65</v>
      </c>
      <c r="BI6" s="144">
        <v>5.25</v>
      </c>
      <c r="BJ6" s="142">
        <v>12.62</v>
      </c>
      <c r="BK6" s="142"/>
      <c r="BL6" s="142"/>
      <c r="BM6" s="42"/>
      <c r="BN6" s="42"/>
      <c r="BO6" s="42"/>
    </row>
    <row r="7" spans="1:67" ht="15.75" thickBot="1">
      <c r="B7" s="143" t="s">
        <v>294</v>
      </c>
      <c r="C7" s="143">
        <v>80.37</v>
      </c>
      <c r="D7" s="143">
        <v>78.69</v>
      </c>
      <c r="E7" s="143">
        <v>76.86</v>
      </c>
      <c r="F7" s="143">
        <v>75.88</v>
      </c>
      <c r="G7" s="143">
        <v>73.94</v>
      </c>
      <c r="H7" s="143">
        <v>75.27</v>
      </c>
      <c r="I7" s="143">
        <v>76.569999999999993</v>
      </c>
      <c r="J7" s="143">
        <v>79.77</v>
      </c>
      <c r="K7" s="143">
        <v>90.69</v>
      </c>
      <c r="L7" s="143">
        <v>94.09</v>
      </c>
      <c r="M7" s="143">
        <v>93.31</v>
      </c>
      <c r="N7" s="143">
        <v>88.71</v>
      </c>
      <c r="O7" s="143">
        <v>87.41</v>
      </c>
      <c r="P7" s="143">
        <v>86.61</v>
      </c>
      <c r="Q7" s="143">
        <v>89.83</v>
      </c>
      <c r="R7" s="143">
        <v>95.09</v>
      </c>
      <c r="S7" s="143">
        <v>100.21</v>
      </c>
      <c r="T7" s="143">
        <v>108.09</v>
      </c>
      <c r="U7" s="143">
        <v>103.78</v>
      </c>
      <c r="V7" s="143">
        <v>101.02</v>
      </c>
      <c r="W7" s="143">
        <v>98.03</v>
      </c>
      <c r="X7" s="143">
        <v>91.73</v>
      </c>
      <c r="Y7" s="143">
        <v>90.4</v>
      </c>
      <c r="Z7" s="143">
        <v>85.95</v>
      </c>
      <c r="AA7" s="142">
        <v>88.43</v>
      </c>
      <c r="AB7" s="142">
        <f t="shared" si="0"/>
        <v>93.404000000000025</v>
      </c>
      <c r="AC7" s="142">
        <f t="shared" si="1"/>
        <v>1.0562478796788421</v>
      </c>
      <c r="AE7" s="429">
        <f>AVERAGE(M5:P6,U5:X6,M9:P13,U9:X13,U16:X20,V23:X27,U23:U27,U30:X34,M30:P34,M23:P27,M16:P20)</f>
        <v>83.208181818181799</v>
      </c>
      <c r="AF7" s="430">
        <f>AVERAGE(K5:L6,K9:L13,K16:L20,K23:L27,K30:L34,Q30:T34,Q23:T27,Q16:T20,Q9:T13,Q5:T6,Y5:Z5,Y6:Z6,Y9:Z13,Y16:Z20,Y23:Z27,Y30:Z34)</f>
        <v>76.412613636363645</v>
      </c>
      <c r="AG7" s="431">
        <f>AVERAGE(C5:J35,K35:Z35,K28:Z29,K21:Z22,K14:Z15,K7:Z8)</f>
        <v>64.365867346938757</v>
      </c>
      <c r="AK7" s="143" t="s">
        <v>294</v>
      </c>
      <c r="AL7" s="143">
        <v>9.66</v>
      </c>
      <c r="AM7" s="143">
        <v>11.86</v>
      </c>
      <c r="AN7" s="143">
        <v>13.42</v>
      </c>
      <c r="AO7" s="143">
        <v>14.3</v>
      </c>
      <c r="AP7" s="143">
        <v>14.78</v>
      </c>
      <c r="AQ7" s="143">
        <v>14.44</v>
      </c>
      <c r="AR7" s="143">
        <v>13.63</v>
      </c>
      <c r="AS7" s="143">
        <v>11.02</v>
      </c>
      <c r="AT7" s="143">
        <v>9.6999999999999993</v>
      </c>
      <c r="AU7" s="143">
        <v>8.0299999999999994</v>
      </c>
      <c r="AV7" s="143">
        <v>6.69</v>
      </c>
      <c r="AW7" s="143">
        <v>7.36</v>
      </c>
      <c r="AX7" s="143">
        <v>7.95</v>
      </c>
      <c r="AY7" s="143">
        <v>7.85</v>
      </c>
      <c r="AZ7" s="143">
        <v>7.43</v>
      </c>
      <c r="BA7" s="143">
        <v>7.19</v>
      </c>
      <c r="BB7" s="143">
        <v>8.49</v>
      </c>
      <c r="BC7" s="143">
        <v>12</v>
      </c>
      <c r="BD7" s="143">
        <v>12.58</v>
      </c>
      <c r="BE7" s="143">
        <v>13.62</v>
      </c>
      <c r="BF7" s="143">
        <v>13.98</v>
      </c>
      <c r="BG7" s="143">
        <v>8.8699999999999992</v>
      </c>
      <c r="BH7" s="143">
        <v>7.13</v>
      </c>
      <c r="BI7" s="143">
        <v>3.99</v>
      </c>
      <c r="BJ7" s="142">
        <v>10.039999999999999</v>
      </c>
      <c r="BK7" s="142"/>
      <c r="BL7" s="142"/>
      <c r="BM7" s="141">
        <f>AVERAGE(AV5:AY6,BD5:BG6,AV9:AY13,BD9:BG13,BD16:BG20,BE23:BG27,BD23:BD27,BD30:BG34,AV30:AY34,AV23:AY27,AV16:AY20)</f>
        <v>13.934431818181821</v>
      </c>
      <c r="BN7" s="140">
        <f>AVERAGE(AT5:AU6,AT9:AU13,AT16:AU20,AT23:AU27,AT30:AU34,AZ30:BC34,AZ23:BC27,AZ16:BC20,AZ9:BC13,AZ5:BC6,BH5:BI5,BH6:BI6,BH9:BI13,BH16:BI20,BH23:BI27,BH30:BI34)</f>
        <v>13.309829545454557</v>
      </c>
      <c r="BO7" s="139">
        <f>AVERAGE(AL5:AS35,AT35:BI35,AT28:BI29,AT21:BI22,AT14:BI15,AT7:BI8)</f>
        <v>14.406428571428579</v>
      </c>
    </row>
    <row r="8" spans="1:67" s="42" customFormat="1">
      <c r="A8"/>
      <c r="B8" s="143" t="s">
        <v>295</v>
      </c>
      <c r="C8" s="143">
        <v>87.74</v>
      </c>
      <c r="D8" s="143">
        <v>65.930000000000007</v>
      </c>
      <c r="E8" s="143">
        <v>60.11</v>
      </c>
      <c r="F8" s="143">
        <v>57.57</v>
      </c>
      <c r="G8" s="143">
        <v>53.38</v>
      </c>
      <c r="H8" s="143">
        <v>50.43</v>
      </c>
      <c r="I8" s="143">
        <v>54.39</v>
      </c>
      <c r="J8" s="143">
        <v>56.76</v>
      </c>
      <c r="K8" s="143">
        <v>57.79</v>
      </c>
      <c r="L8" s="143">
        <v>55.96</v>
      </c>
      <c r="M8" s="143">
        <v>55.55</v>
      </c>
      <c r="N8" s="143">
        <v>57.98</v>
      </c>
      <c r="O8" s="143">
        <v>58.11</v>
      </c>
      <c r="P8" s="143">
        <v>60.09</v>
      </c>
      <c r="Q8" s="143">
        <v>61.24</v>
      </c>
      <c r="R8" s="143">
        <v>61.01</v>
      </c>
      <c r="S8" s="143">
        <v>62.68</v>
      </c>
      <c r="T8" s="143">
        <v>68.09</v>
      </c>
      <c r="U8" s="143">
        <v>80.84</v>
      </c>
      <c r="V8" s="143">
        <v>84.57</v>
      </c>
      <c r="W8" s="143">
        <v>88.18</v>
      </c>
      <c r="X8" s="143">
        <v>97.68</v>
      </c>
      <c r="Y8" s="143">
        <v>87.96</v>
      </c>
      <c r="Z8" s="143">
        <v>78.760000000000005</v>
      </c>
      <c r="AA8" s="146">
        <v>66.78</v>
      </c>
      <c r="AB8" s="142">
        <f t="shared" si="0"/>
        <v>59.85</v>
      </c>
      <c r="AC8" s="142">
        <f t="shared" si="1"/>
        <v>0.89622641509433965</v>
      </c>
      <c r="AE8"/>
      <c r="AF8"/>
      <c r="AG8"/>
      <c r="AH8"/>
      <c r="AI8"/>
      <c r="AJ8"/>
      <c r="AK8" s="143" t="s">
        <v>295</v>
      </c>
      <c r="AL8" s="143">
        <v>9.19</v>
      </c>
      <c r="AM8" s="143">
        <v>12.59</v>
      </c>
      <c r="AN8" s="143">
        <v>14.2</v>
      </c>
      <c r="AO8" s="143">
        <v>15.28</v>
      </c>
      <c r="AP8" s="143">
        <v>16.18</v>
      </c>
      <c r="AQ8" s="143">
        <v>16.57</v>
      </c>
      <c r="AR8" s="143">
        <v>15.57</v>
      </c>
      <c r="AS8" s="143">
        <v>14.81</v>
      </c>
      <c r="AT8" s="143">
        <v>16.63</v>
      </c>
      <c r="AU8" s="143">
        <v>15.95</v>
      </c>
      <c r="AV8" s="143">
        <v>12.83</v>
      </c>
      <c r="AW8" s="143">
        <v>11.88</v>
      </c>
      <c r="AX8" s="143">
        <v>11.5</v>
      </c>
      <c r="AY8" s="143">
        <v>11.63</v>
      </c>
      <c r="AZ8" s="143">
        <v>11.36</v>
      </c>
      <c r="BA8" s="143">
        <v>11.13</v>
      </c>
      <c r="BB8" s="143">
        <v>11.18</v>
      </c>
      <c r="BC8" s="143">
        <v>10.77</v>
      </c>
      <c r="BD8" s="143">
        <v>10.59</v>
      </c>
      <c r="BE8" s="143">
        <v>10.63</v>
      </c>
      <c r="BF8" s="143">
        <v>9.94</v>
      </c>
      <c r="BG8" s="143">
        <v>3.97</v>
      </c>
      <c r="BH8" s="143">
        <v>3.79</v>
      </c>
      <c r="BI8" s="143">
        <v>3.72</v>
      </c>
      <c r="BJ8" s="146">
        <v>11.33</v>
      </c>
      <c r="BK8" s="142"/>
      <c r="BL8" s="142"/>
    </row>
    <row r="9" spans="1:67" s="42" customFormat="1">
      <c r="A9"/>
      <c r="B9" s="142" t="s">
        <v>296</v>
      </c>
      <c r="C9" s="143">
        <v>88.18</v>
      </c>
      <c r="D9" s="143">
        <v>71.66</v>
      </c>
      <c r="E9" s="143">
        <v>62.99</v>
      </c>
      <c r="F9" s="143">
        <v>61.93</v>
      </c>
      <c r="G9" s="143">
        <v>61.93</v>
      </c>
      <c r="H9" s="143">
        <v>64.209999999999994</v>
      </c>
      <c r="I9" s="143">
        <v>77.28</v>
      </c>
      <c r="J9" s="143">
        <v>94.12</v>
      </c>
      <c r="K9" s="144">
        <v>102.86</v>
      </c>
      <c r="L9" s="145">
        <v>107.92</v>
      </c>
      <c r="M9" s="145">
        <v>104.34</v>
      </c>
      <c r="N9" s="145">
        <v>100.52</v>
      </c>
      <c r="O9" s="145">
        <v>97.71</v>
      </c>
      <c r="P9" s="145">
        <v>98.04</v>
      </c>
      <c r="Q9" s="144">
        <v>97.98</v>
      </c>
      <c r="R9" s="144">
        <v>97.6</v>
      </c>
      <c r="S9" s="144">
        <v>103.07</v>
      </c>
      <c r="T9" s="144">
        <v>114.9</v>
      </c>
      <c r="U9" s="145">
        <v>123.69</v>
      </c>
      <c r="V9" s="145">
        <v>116.9</v>
      </c>
      <c r="W9" s="145">
        <v>116.72</v>
      </c>
      <c r="X9" s="145">
        <v>113.04</v>
      </c>
      <c r="Y9" s="144">
        <v>109.7</v>
      </c>
      <c r="Z9" s="144">
        <v>103.24</v>
      </c>
      <c r="AA9" s="146">
        <v>95.44</v>
      </c>
      <c r="AB9" s="142">
        <f t="shared" si="0"/>
        <v>102.494</v>
      </c>
      <c r="AC9" s="142">
        <f t="shared" si="1"/>
        <v>1.0739103101424978</v>
      </c>
      <c r="AE9"/>
      <c r="AF9"/>
      <c r="AG9"/>
      <c r="AH9"/>
      <c r="AI9"/>
      <c r="AJ9"/>
      <c r="AK9" s="142" t="s">
        <v>296</v>
      </c>
      <c r="AL9" s="143">
        <v>13.15</v>
      </c>
      <c r="AM9" s="143">
        <v>16.64</v>
      </c>
      <c r="AN9" s="143">
        <v>18.95</v>
      </c>
      <c r="AO9" s="143">
        <v>19.739999999999998</v>
      </c>
      <c r="AP9" s="143">
        <v>19.940000000000001</v>
      </c>
      <c r="AQ9" s="143">
        <v>19.010000000000002</v>
      </c>
      <c r="AR9" s="143">
        <v>15.48</v>
      </c>
      <c r="AS9" s="143">
        <v>11.77</v>
      </c>
      <c r="AT9" s="144">
        <v>7.99</v>
      </c>
      <c r="AU9" s="145">
        <v>7.09</v>
      </c>
      <c r="AV9" s="145">
        <v>7.22</v>
      </c>
      <c r="AW9" s="145">
        <v>7.98</v>
      </c>
      <c r="AX9" s="145">
        <v>8.5399999999999991</v>
      </c>
      <c r="AY9" s="145">
        <v>9.6</v>
      </c>
      <c r="AZ9" s="144">
        <v>9.9600000000000009</v>
      </c>
      <c r="BA9" s="144">
        <v>9.2200000000000006</v>
      </c>
      <c r="BB9" s="144">
        <v>8.1300000000000008</v>
      </c>
      <c r="BC9" s="144">
        <v>8.2799999999999994</v>
      </c>
      <c r="BD9" s="145">
        <v>10.87</v>
      </c>
      <c r="BE9" s="145">
        <v>10.79</v>
      </c>
      <c r="BF9" s="145">
        <v>10.74</v>
      </c>
      <c r="BG9" s="145">
        <v>7.77</v>
      </c>
      <c r="BH9" s="144">
        <v>6.39</v>
      </c>
      <c r="BI9" s="144">
        <v>5.81</v>
      </c>
      <c r="BJ9" s="146">
        <v>10.67</v>
      </c>
      <c r="BK9" s="142"/>
      <c r="BL9" s="142"/>
    </row>
    <row r="10" spans="1:67" ht="15.75" thickBot="1">
      <c r="B10" s="142" t="s">
        <v>297</v>
      </c>
      <c r="C10" s="143">
        <v>100.5</v>
      </c>
      <c r="D10" s="143">
        <v>81.8</v>
      </c>
      <c r="E10" s="143">
        <v>70.540000000000006</v>
      </c>
      <c r="F10" s="143">
        <v>68.33</v>
      </c>
      <c r="G10" s="143">
        <v>65.48</v>
      </c>
      <c r="H10" s="143">
        <v>64.27</v>
      </c>
      <c r="I10" s="143">
        <v>64.19</v>
      </c>
      <c r="J10" s="143">
        <v>67.55</v>
      </c>
      <c r="K10" s="144">
        <v>71.34</v>
      </c>
      <c r="L10" s="145">
        <v>65.650000000000006</v>
      </c>
      <c r="M10" s="145">
        <v>12</v>
      </c>
      <c r="N10" s="145">
        <v>1.66</v>
      </c>
      <c r="O10" s="145">
        <v>0.92</v>
      </c>
      <c r="P10" s="145">
        <v>0.99</v>
      </c>
      <c r="Q10" s="144">
        <v>0.98</v>
      </c>
      <c r="R10" s="144">
        <v>0</v>
      </c>
      <c r="S10" s="144">
        <v>20.21</v>
      </c>
      <c r="T10" s="144">
        <v>90.2</v>
      </c>
      <c r="U10" s="145">
        <v>111.44</v>
      </c>
      <c r="V10" s="145">
        <v>114.77</v>
      </c>
      <c r="W10" s="145">
        <v>117.9</v>
      </c>
      <c r="X10" s="145">
        <v>112.55</v>
      </c>
      <c r="Y10" s="144">
        <v>107.92</v>
      </c>
      <c r="Z10" s="144">
        <v>98.32</v>
      </c>
      <c r="AA10" s="142">
        <v>62.9</v>
      </c>
      <c r="AB10" s="142">
        <f t="shared" si="0"/>
        <v>26.395</v>
      </c>
      <c r="AC10" s="142">
        <f t="shared" si="1"/>
        <v>0.41963434022257551</v>
      </c>
      <c r="AE10" t="s">
        <v>523</v>
      </c>
      <c r="AK10" s="142" t="s">
        <v>297</v>
      </c>
      <c r="AL10" s="143">
        <v>7.34</v>
      </c>
      <c r="AM10" s="143">
        <v>9.57</v>
      </c>
      <c r="AN10" s="143">
        <v>11.62</v>
      </c>
      <c r="AO10" s="143">
        <v>13.15</v>
      </c>
      <c r="AP10" s="143">
        <v>13.27</v>
      </c>
      <c r="AQ10" s="143">
        <v>14.1</v>
      </c>
      <c r="AR10" s="143">
        <v>13.35</v>
      </c>
      <c r="AS10" s="143">
        <v>13.42</v>
      </c>
      <c r="AT10" s="144">
        <v>16.05</v>
      </c>
      <c r="AU10" s="145">
        <v>14.97</v>
      </c>
      <c r="AV10" s="145">
        <v>21.93</v>
      </c>
      <c r="AW10" s="145">
        <v>20.96</v>
      </c>
      <c r="AX10" s="145">
        <v>20.39</v>
      </c>
      <c r="AY10" s="145">
        <v>19.12</v>
      </c>
      <c r="AZ10" s="144">
        <v>18.559999999999999</v>
      </c>
      <c r="BA10" s="144">
        <v>19.29</v>
      </c>
      <c r="BB10" s="144">
        <v>16.07</v>
      </c>
      <c r="BC10" s="144">
        <v>9.2100000000000009</v>
      </c>
      <c r="BD10" s="145">
        <v>9.5399999999999991</v>
      </c>
      <c r="BE10" s="145">
        <v>17.32</v>
      </c>
      <c r="BF10" s="145">
        <v>16.71</v>
      </c>
      <c r="BG10" s="145">
        <v>11.45</v>
      </c>
      <c r="BH10" s="144">
        <v>9.3800000000000008</v>
      </c>
      <c r="BI10" s="144">
        <v>6.99</v>
      </c>
      <c r="BJ10" s="142">
        <v>14.35</v>
      </c>
      <c r="BK10" s="142"/>
      <c r="BL10" s="142"/>
    </row>
    <row r="11" spans="1:67">
      <c r="B11" s="142" t="s">
        <v>210</v>
      </c>
      <c r="C11" s="143">
        <v>95.59</v>
      </c>
      <c r="D11" s="143">
        <v>90.34</v>
      </c>
      <c r="E11" s="143">
        <v>86.52</v>
      </c>
      <c r="F11" s="143">
        <v>82.38</v>
      </c>
      <c r="G11" s="143">
        <v>81.96</v>
      </c>
      <c r="H11" s="143">
        <v>87.83</v>
      </c>
      <c r="I11" s="143">
        <v>95.91</v>
      </c>
      <c r="J11" s="143">
        <v>110.49</v>
      </c>
      <c r="K11" s="144">
        <v>116.51</v>
      </c>
      <c r="L11" s="145">
        <v>112.61</v>
      </c>
      <c r="M11" s="145">
        <v>103.84</v>
      </c>
      <c r="N11" s="145">
        <v>101.46</v>
      </c>
      <c r="O11" s="145">
        <v>96.15</v>
      </c>
      <c r="P11" s="145">
        <v>94.31</v>
      </c>
      <c r="Q11" s="144">
        <v>90.57</v>
      </c>
      <c r="R11" s="144">
        <v>98</v>
      </c>
      <c r="S11" s="144">
        <v>106.12</v>
      </c>
      <c r="T11" s="144">
        <v>115.46</v>
      </c>
      <c r="U11" s="145">
        <v>134.94</v>
      </c>
      <c r="V11" s="145">
        <v>132.06</v>
      </c>
      <c r="W11" s="145">
        <v>119.85</v>
      </c>
      <c r="X11" s="145">
        <v>109.62</v>
      </c>
      <c r="Y11" s="144">
        <v>103.02</v>
      </c>
      <c r="Z11" s="144">
        <v>90.33</v>
      </c>
      <c r="AA11" s="142">
        <v>102.33</v>
      </c>
      <c r="AB11" s="142">
        <f t="shared" si="0"/>
        <v>103.503</v>
      </c>
      <c r="AC11" s="142">
        <f t="shared" si="1"/>
        <v>1.0114629141014366</v>
      </c>
      <c r="AE11" s="422"/>
      <c r="AF11" s="423"/>
      <c r="AG11" s="424"/>
      <c r="AK11" s="142" t="s">
        <v>210</v>
      </c>
      <c r="AL11" s="143">
        <v>9.0299999999999994</v>
      </c>
      <c r="AM11" s="143">
        <v>10.71</v>
      </c>
      <c r="AN11" s="143">
        <v>13.03</v>
      </c>
      <c r="AO11" s="143">
        <v>14.52</v>
      </c>
      <c r="AP11" s="143">
        <v>14.35</v>
      </c>
      <c r="AQ11" s="143">
        <v>13.2</v>
      </c>
      <c r="AR11" s="143">
        <v>8.9</v>
      </c>
      <c r="AS11" s="143">
        <v>6.01</v>
      </c>
      <c r="AT11" s="144">
        <v>11.2</v>
      </c>
      <c r="AU11" s="145">
        <v>12.32</v>
      </c>
      <c r="AV11" s="145">
        <v>8.75</v>
      </c>
      <c r="AW11" s="145">
        <v>6.84</v>
      </c>
      <c r="AX11" s="145">
        <v>8.51</v>
      </c>
      <c r="AY11" s="145">
        <v>8.9700000000000006</v>
      </c>
      <c r="AZ11" s="144">
        <v>9.08</v>
      </c>
      <c r="BA11" s="144">
        <v>9.18</v>
      </c>
      <c r="BB11" s="144">
        <v>9.14</v>
      </c>
      <c r="BC11" s="144">
        <v>13.3</v>
      </c>
      <c r="BD11" s="145">
        <v>10.36</v>
      </c>
      <c r="BE11" s="145">
        <v>13.94</v>
      </c>
      <c r="BF11" s="145">
        <v>12.64</v>
      </c>
      <c r="BG11" s="145">
        <v>8.57</v>
      </c>
      <c r="BH11" s="144">
        <v>8.7799999999999994</v>
      </c>
      <c r="BI11" s="144">
        <v>7.38</v>
      </c>
      <c r="BJ11" s="142">
        <v>10.220000000000001</v>
      </c>
      <c r="BK11" s="142"/>
      <c r="BL11" s="142"/>
    </row>
    <row r="12" spans="1:67">
      <c r="B12" s="142" t="s">
        <v>298</v>
      </c>
      <c r="C12" s="143">
        <v>84.79</v>
      </c>
      <c r="D12" s="143">
        <v>83.58</v>
      </c>
      <c r="E12" s="143">
        <v>82.18</v>
      </c>
      <c r="F12" s="143">
        <v>79.06</v>
      </c>
      <c r="G12" s="143">
        <v>74.47</v>
      </c>
      <c r="H12" s="143">
        <v>77.98</v>
      </c>
      <c r="I12" s="143">
        <v>81.05</v>
      </c>
      <c r="J12" s="143">
        <v>95.75</v>
      </c>
      <c r="K12" s="144">
        <v>107.36</v>
      </c>
      <c r="L12" s="145">
        <v>95.66</v>
      </c>
      <c r="M12" s="145">
        <v>73.510000000000005</v>
      </c>
      <c r="N12" s="145">
        <v>68.84</v>
      </c>
      <c r="O12" s="145">
        <v>65.739999999999995</v>
      </c>
      <c r="P12" s="145">
        <v>63.55</v>
      </c>
      <c r="Q12" s="144">
        <v>60.08</v>
      </c>
      <c r="R12" s="144">
        <v>63.4</v>
      </c>
      <c r="S12" s="144">
        <v>76.86</v>
      </c>
      <c r="T12" s="144">
        <v>85.85</v>
      </c>
      <c r="U12" s="145">
        <v>97.87</v>
      </c>
      <c r="V12" s="145">
        <v>98.74</v>
      </c>
      <c r="W12" s="145">
        <v>93.63</v>
      </c>
      <c r="X12" s="145">
        <v>86.77</v>
      </c>
      <c r="Y12" s="144">
        <v>82.98</v>
      </c>
      <c r="Z12" s="144">
        <v>73.55</v>
      </c>
      <c r="AA12" s="142">
        <v>81.39</v>
      </c>
      <c r="AB12" s="142">
        <f t="shared" si="0"/>
        <v>76.085000000000008</v>
      </c>
      <c r="AC12" s="142">
        <f t="shared" si="1"/>
        <v>0.93482000245730446</v>
      </c>
      <c r="AE12" s="425">
        <f>AE5*$AC$36</f>
        <v>78.016822362032471</v>
      </c>
      <c r="AF12" s="140">
        <f t="shared" ref="AF12:AG14" si="2">AF5*$AC$36</f>
        <v>70.111357600330479</v>
      </c>
      <c r="AG12" s="426">
        <f t="shared" si="2"/>
        <v>60.137675586517553</v>
      </c>
      <c r="AK12" s="142" t="s">
        <v>298</v>
      </c>
      <c r="AL12" s="143">
        <v>7.11</v>
      </c>
      <c r="AM12" s="143">
        <v>6.97</v>
      </c>
      <c r="AN12" s="143">
        <v>7.93</v>
      </c>
      <c r="AO12" s="143">
        <v>8.41</v>
      </c>
      <c r="AP12" s="143">
        <v>9.2799999999999994</v>
      </c>
      <c r="AQ12" s="143">
        <v>8.7899999999999991</v>
      </c>
      <c r="AR12" s="143">
        <v>6.76</v>
      </c>
      <c r="AS12" s="143">
        <v>7.73</v>
      </c>
      <c r="AT12" s="144">
        <v>14.11</v>
      </c>
      <c r="AU12" s="145">
        <v>16.2</v>
      </c>
      <c r="AV12" s="145">
        <v>10.84</v>
      </c>
      <c r="AW12" s="145">
        <v>9.32</v>
      </c>
      <c r="AX12" s="145">
        <v>9.27</v>
      </c>
      <c r="AY12" s="145">
        <v>9.9700000000000006</v>
      </c>
      <c r="AZ12" s="144">
        <v>10.210000000000001</v>
      </c>
      <c r="BA12" s="144">
        <v>10.61</v>
      </c>
      <c r="BB12" s="144">
        <v>9.64</v>
      </c>
      <c r="BC12" s="144">
        <v>15.92</v>
      </c>
      <c r="BD12" s="145">
        <v>16.68</v>
      </c>
      <c r="BE12" s="145">
        <v>14.6</v>
      </c>
      <c r="BF12" s="145">
        <v>11.85</v>
      </c>
      <c r="BG12" s="145">
        <v>10.72</v>
      </c>
      <c r="BH12" s="144">
        <v>9.3000000000000007</v>
      </c>
      <c r="BI12" s="144">
        <v>10.8</v>
      </c>
      <c r="BJ12" s="142">
        <v>10.83</v>
      </c>
      <c r="BK12" s="142"/>
      <c r="BL12" s="142"/>
    </row>
    <row r="13" spans="1:67">
      <c r="B13" s="142" t="s">
        <v>299</v>
      </c>
      <c r="C13" s="143">
        <v>61.66</v>
      </c>
      <c r="D13" s="143">
        <v>44.37</v>
      </c>
      <c r="E13" s="143">
        <v>38.25</v>
      </c>
      <c r="F13" s="143">
        <v>25.04</v>
      </c>
      <c r="G13" s="143">
        <v>20</v>
      </c>
      <c r="H13" s="143">
        <v>35.75</v>
      </c>
      <c r="I13" s="143">
        <v>49.5</v>
      </c>
      <c r="J13" s="143">
        <v>70.25</v>
      </c>
      <c r="K13" s="144">
        <v>78.61</v>
      </c>
      <c r="L13" s="145">
        <v>68.16</v>
      </c>
      <c r="M13" s="145">
        <v>55.75</v>
      </c>
      <c r="N13" s="145">
        <v>42.57</v>
      </c>
      <c r="O13" s="145">
        <v>26.09</v>
      </c>
      <c r="P13" s="145">
        <v>16.260000000000002</v>
      </c>
      <c r="Q13" s="144">
        <v>6.5</v>
      </c>
      <c r="R13" s="144">
        <v>14.99</v>
      </c>
      <c r="S13" s="144">
        <v>48.08</v>
      </c>
      <c r="T13" s="144">
        <v>71.28</v>
      </c>
      <c r="U13" s="145">
        <v>85.04</v>
      </c>
      <c r="V13" s="145">
        <v>91.25</v>
      </c>
      <c r="W13" s="145">
        <v>87.6</v>
      </c>
      <c r="X13" s="145">
        <v>84.26</v>
      </c>
      <c r="Y13" s="144">
        <v>83.05</v>
      </c>
      <c r="Z13" s="144">
        <v>77.22</v>
      </c>
      <c r="AA13" s="142">
        <v>53.4</v>
      </c>
      <c r="AB13" s="142">
        <f t="shared" si="0"/>
        <v>42.828999999999994</v>
      </c>
      <c r="AC13" s="142">
        <f t="shared" si="1"/>
        <v>0.80204119850187261</v>
      </c>
      <c r="AE13" s="427"/>
      <c r="AF13" s="42"/>
      <c r="AG13" s="428"/>
      <c r="AK13" s="142" t="s">
        <v>299</v>
      </c>
      <c r="AL13" s="143">
        <v>11.8</v>
      </c>
      <c r="AM13" s="143">
        <v>11.6</v>
      </c>
      <c r="AN13" s="143">
        <v>12.98</v>
      </c>
      <c r="AO13" s="143">
        <v>13.73</v>
      </c>
      <c r="AP13" s="143">
        <v>14.36</v>
      </c>
      <c r="AQ13" s="143">
        <v>12.34</v>
      </c>
      <c r="AR13" s="143">
        <v>9.83</v>
      </c>
      <c r="AS13" s="143">
        <v>5.29</v>
      </c>
      <c r="AT13" s="144">
        <v>7.2</v>
      </c>
      <c r="AU13" s="145">
        <v>8.86</v>
      </c>
      <c r="AV13" s="145">
        <v>19.12</v>
      </c>
      <c r="AW13" s="145">
        <v>22.32</v>
      </c>
      <c r="AX13" s="145">
        <v>19.84</v>
      </c>
      <c r="AY13" s="145">
        <v>21.2</v>
      </c>
      <c r="AZ13" s="144">
        <v>22.16</v>
      </c>
      <c r="BA13" s="144">
        <v>19.93</v>
      </c>
      <c r="BB13" s="144">
        <v>17.440000000000001</v>
      </c>
      <c r="BC13" s="144">
        <v>14.73</v>
      </c>
      <c r="BD13" s="145">
        <v>16.850000000000001</v>
      </c>
      <c r="BE13" s="145">
        <v>15.31</v>
      </c>
      <c r="BF13" s="145">
        <v>10.119999999999999</v>
      </c>
      <c r="BG13" s="145">
        <v>11.48</v>
      </c>
      <c r="BH13" s="144">
        <v>13.21</v>
      </c>
      <c r="BI13" s="144">
        <v>15.46</v>
      </c>
      <c r="BJ13" s="142">
        <v>14.59</v>
      </c>
      <c r="BK13" s="142"/>
      <c r="BL13" s="142"/>
    </row>
    <row r="14" spans="1:67" ht="15.75" thickBot="1">
      <c r="B14" s="143" t="s">
        <v>300</v>
      </c>
      <c r="C14" s="143">
        <v>75.17</v>
      </c>
      <c r="D14" s="143">
        <v>70.12</v>
      </c>
      <c r="E14" s="143">
        <v>65.22</v>
      </c>
      <c r="F14" s="143">
        <v>59.91</v>
      </c>
      <c r="G14" s="143">
        <v>55</v>
      </c>
      <c r="H14" s="143">
        <v>54.27</v>
      </c>
      <c r="I14" s="143">
        <v>62.89</v>
      </c>
      <c r="J14" s="143">
        <v>70.3</v>
      </c>
      <c r="K14" s="143">
        <v>80.47</v>
      </c>
      <c r="L14" s="143">
        <v>83.32</v>
      </c>
      <c r="M14" s="143">
        <v>64.989999999999995</v>
      </c>
      <c r="N14" s="143">
        <v>47.14</v>
      </c>
      <c r="O14" s="143">
        <v>28.77</v>
      </c>
      <c r="P14" s="143">
        <v>30.79</v>
      </c>
      <c r="Q14" s="143">
        <v>36.83</v>
      </c>
      <c r="R14" s="143">
        <v>48.21</v>
      </c>
      <c r="S14" s="143">
        <v>71.22</v>
      </c>
      <c r="T14" s="143">
        <v>96.14</v>
      </c>
      <c r="U14" s="143">
        <v>118.54</v>
      </c>
      <c r="V14" s="143">
        <v>126.26</v>
      </c>
      <c r="W14" s="143">
        <v>112.26</v>
      </c>
      <c r="X14" s="143">
        <v>101.17</v>
      </c>
      <c r="Y14" s="143">
        <v>100.43</v>
      </c>
      <c r="Z14" s="143">
        <v>98.2</v>
      </c>
      <c r="AA14" s="142">
        <v>73.23</v>
      </c>
      <c r="AB14" s="142">
        <f t="shared" si="0"/>
        <v>58.78799999999999</v>
      </c>
      <c r="AC14" s="142">
        <f t="shared" si="1"/>
        <v>0.80278574354772614</v>
      </c>
      <c r="AE14" s="429">
        <f>AE7*$AC$36</f>
        <v>77.742239024823348</v>
      </c>
      <c r="AF14" s="430">
        <f t="shared" si="2"/>
        <v>71.393071498788643</v>
      </c>
      <c r="AG14" s="431">
        <f t="shared" si="2"/>
        <v>60.137675586517553</v>
      </c>
      <c r="AK14" s="143" t="s">
        <v>300</v>
      </c>
      <c r="AL14" s="143">
        <v>9.42</v>
      </c>
      <c r="AM14" s="143">
        <v>10.56</v>
      </c>
      <c r="AN14" s="143">
        <v>11.15</v>
      </c>
      <c r="AO14" s="143">
        <v>11.65</v>
      </c>
      <c r="AP14" s="143">
        <v>12.25</v>
      </c>
      <c r="AQ14" s="143">
        <v>12.8</v>
      </c>
      <c r="AR14" s="143">
        <v>13.31</v>
      </c>
      <c r="AS14" s="143">
        <v>11.44</v>
      </c>
      <c r="AT14" s="143">
        <v>8.93</v>
      </c>
      <c r="AU14" s="143">
        <v>8.86</v>
      </c>
      <c r="AV14" s="143">
        <v>14.34</v>
      </c>
      <c r="AW14" s="143">
        <v>17.79</v>
      </c>
      <c r="AX14" s="143">
        <v>20.8</v>
      </c>
      <c r="AY14" s="143">
        <v>20.27</v>
      </c>
      <c r="AZ14" s="143">
        <v>19.649999999999999</v>
      </c>
      <c r="BA14" s="143">
        <v>17.46</v>
      </c>
      <c r="BB14" s="143">
        <v>13.47</v>
      </c>
      <c r="BC14" s="143">
        <v>9.5399999999999991</v>
      </c>
      <c r="BD14" s="143">
        <v>11.84</v>
      </c>
      <c r="BE14" s="143">
        <v>12.1</v>
      </c>
      <c r="BF14" s="143">
        <v>12.9</v>
      </c>
      <c r="BG14" s="143">
        <v>7.61</v>
      </c>
      <c r="BH14" s="143">
        <v>4.0999999999999996</v>
      </c>
      <c r="BI14" s="143">
        <v>3.56</v>
      </c>
      <c r="BJ14" s="142">
        <v>12.31</v>
      </c>
      <c r="BK14" s="142"/>
      <c r="BL14" s="142"/>
    </row>
    <row r="15" spans="1:67" s="42" customFormat="1">
      <c r="A15"/>
      <c r="B15" s="143" t="s">
        <v>301</v>
      </c>
      <c r="C15" s="143">
        <v>96.9</v>
      </c>
      <c r="D15" s="143">
        <v>85.69</v>
      </c>
      <c r="E15" s="143">
        <v>81.56</v>
      </c>
      <c r="F15" s="143">
        <v>82.62</v>
      </c>
      <c r="G15" s="143">
        <v>81.569999999999993</v>
      </c>
      <c r="H15" s="143">
        <v>82.24</v>
      </c>
      <c r="I15" s="143">
        <v>81.599999999999994</v>
      </c>
      <c r="J15" s="143">
        <v>84.26</v>
      </c>
      <c r="K15" s="143">
        <v>90.63</v>
      </c>
      <c r="L15" s="143">
        <v>83.92</v>
      </c>
      <c r="M15" s="143">
        <v>69.53</v>
      </c>
      <c r="N15" s="143">
        <v>54.02</v>
      </c>
      <c r="O15" s="143">
        <v>50.47</v>
      </c>
      <c r="P15" s="143">
        <v>53.05</v>
      </c>
      <c r="Q15" s="143">
        <v>55.1</v>
      </c>
      <c r="R15" s="143">
        <v>58.14</v>
      </c>
      <c r="S15" s="143">
        <v>76.84</v>
      </c>
      <c r="T15" s="143">
        <v>92.64</v>
      </c>
      <c r="U15" s="143">
        <v>103.14</v>
      </c>
      <c r="V15" s="143">
        <v>102.14</v>
      </c>
      <c r="W15" s="143">
        <v>99.02</v>
      </c>
      <c r="X15" s="143">
        <v>96.54</v>
      </c>
      <c r="Y15" s="143">
        <v>92.52</v>
      </c>
      <c r="Z15" s="143">
        <v>80.97</v>
      </c>
      <c r="AA15" s="146">
        <v>80.63</v>
      </c>
      <c r="AB15" s="142">
        <f t="shared" si="0"/>
        <v>68.434000000000012</v>
      </c>
      <c r="AC15" s="142">
        <f t="shared" si="1"/>
        <v>0.84874116333870786</v>
      </c>
      <c r="AD15"/>
      <c r="AE15"/>
      <c r="AF15"/>
      <c r="AG15"/>
      <c r="AH15"/>
      <c r="AI15"/>
      <c r="AJ15"/>
      <c r="AK15" s="143" t="s">
        <v>301</v>
      </c>
      <c r="AL15" s="143">
        <v>8.57</v>
      </c>
      <c r="AM15" s="143">
        <v>10.92</v>
      </c>
      <c r="AN15" s="143">
        <v>11.19</v>
      </c>
      <c r="AO15" s="143">
        <v>11.72</v>
      </c>
      <c r="AP15" s="143">
        <v>12.22</v>
      </c>
      <c r="AQ15" s="143">
        <v>12.34</v>
      </c>
      <c r="AR15" s="143">
        <v>11.69</v>
      </c>
      <c r="AS15" s="143">
        <v>11.49</v>
      </c>
      <c r="AT15" s="143">
        <v>13.45</v>
      </c>
      <c r="AU15" s="143">
        <v>9.06</v>
      </c>
      <c r="AV15" s="143">
        <v>11.34</v>
      </c>
      <c r="AW15" s="143">
        <v>13.26</v>
      </c>
      <c r="AX15" s="143">
        <v>14.41</v>
      </c>
      <c r="AY15" s="143">
        <v>14.09</v>
      </c>
      <c r="AZ15" s="143">
        <v>14.15</v>
      </c>
      <c r="BA15" s="143">
        <v>13.85</v>
      </c>
      <c r="BB15" s="143">
        <v>11.5</v>
      </c>
      <c r="BC15" s="143">
        <v>8.52</v>
      </c>
      <c r="BD15" s="143">
        <v>13.15</v>
      </c>
      <c r="BE15" s="143">
        <v>12.85</v>
      </c>
      <c r="BF15" s="143">
        <v>12.49</v>
      </c>
      <c r="BG15" s="143">
        <v>7.68</v>
      </c>
      <c r="BH15" s="143">
        <v>4.5599999999999996</v>
      </c>
      <c r="BI15" s="143">
        <v>4.1399999999999997</v>
      </c>
      <c r="BJ15" s="146">
        <v>11.11</v>
      </c>
      <c r="BK15" s="142"/>
      <c r="BL15" s="142"/>
    </row>
    <row r="16" spans="1:67" s="42" customFormat="1">
      <c r="A16"/>
      <c r="B16" s="146" t="s">
        <v>302</v>
      </c>
      <c r="C16" s="143">
        <v>77.489999999999995</v>
      </c>
      <c r="D16" s="143">
        <v>77.94</v>
      </c>
      <c r="E16" s="143">
        <v>73.010000000000005</v>
      </c>
      <c r="F16" s="143">
        <v>63.43</v>
      </c>
      <c r="G16" s="143">
        <v>60.13</v>
      </c>
      <c r="H16" s="143">
        <v>67.89</v>
      </c>
      <c r="I16" s="143">
        <v>82.45</v>
      </c>
      <c r="J16" s="143">
        <v>97.14</v>
      </c>
      <c r="K16" s="144">
        <v>104.65</v>
      </c>
      <c r="L16" s="145">
        <v>101.29</v>
      </c>
      <c r="M16" s="145">
        <v>89.33</v>
      </c>
      <c r="N16" s="145">
        <v>78.75</v>
      </c>
      <c r="O16" s="145">
        <v>76.37</v>
      </c>
      <c r="P16" s="145">
        <v>76.87</v>
      </c>
      <c r="Q16" s="144">
        <v>77.33</v>
      </c>
      <c r="R16" s="144">
        <v>76.03</v>
      </c>
      <c r="S16" s="144">
        <v>85.62</v>
      </c>
      <c r="T16" s="144">
        <v>102.85</v>
      </c>
      <c r="U16" s="145">
        <v>116.49</v>
      </c>
      <c r="V16" s="145">
        <v>115.7</v>
      </c>
      <c r="W16" s="145">
        <v>119.64</v>
      </c>
      <c r="X16" s="145">
        <v>118.42</v>
      </c>
      <c r="Y16" s="144">
        <v>99.24</v>
      </c>
      <c r="Z16" s="144">
        <v>86.31</v>
      </c>
      <c r="AA16" s="146">
        <v>88.52</v>
      </c>
      <c r="AB16" s="142">
        <f t="shared" si="0"/>
        <v>86.909000000000006</v>
      </c>
      <c r="AC16" s="142">
        <f t="shared" si="1"/>
        <v>0.98180072300045196</v>
      </c>
      <c r="AD16"/>
      <c r="AE16"/>
      <c r="AF16"/>
      <c r="AG16"/>
      <c r="AH16"/>
      <c r="AI16"/>
      <c r="AJ16"/>
      <c r="AK16" s="146" t="s">
        <v>302</v>
      </c>
      <c r="AL16" s="143">
        <v>13.48</v>
      </c>
      <c r="AM16" s="143">
        <v>14.5</v>
      </c>
      <c r="AN16" s="143">
        <v>15.62</v>
      </c>
      <c r="AO16" s="143">
        <v>17.39</v>
      </c>
      <c r="AP16" s="143">
        <v>17.88</v>
      </c>
      <c r="AQ16" s="143">
        <v>15.99</v>
      </c>
      <c r="AR16" s="143">
        <v>12.18</v>
      </c>
      <c r="AS16" s="143">
        <v>6.44</v>
      </c>
      <c r="AT16" s="144">
        <v>11.89</v>
      </c>
      <c r="AU16" s="145">
        <v>12.14</v>
      </c>
      <c r="AV16" s="145">
        <v>8.94</v>
      </c>
      <c r="AW16" s="145">
        <v>11.83</v>
      </c>
      <c r="AX16" s="145">
        <v>12.43</v>
      </c>
      <c r="AY16" s="145">
        <v>12.85</v>
      </c>
      <c r="AZ16" s="144">
        <v>11.99</v>
      </c>
      <c r="BA16" s="144">
        <v>11.26</v>
      </c>
      <c r="BB16" s="144">
        <v>7.83</v>
      </c>
      <c r="BC16" s="144">
        <v>8.99</v>
      </c>
      <c r="BD16" s="145">
        <v>10.68</v>
      </c>
      <c r="BE16" s="145">
        <v>11.59</v>
      </c>
      <c r="BF16" s="145">
        <v>10.07</v>
      </c>
      <c r="BG16" s="145">
        <v>7.41</v>
      </c>
      <c r="BH16" s="144">
        <v>4.7300000000000004</v>
      </c>
      <c r="BI16" s="144">
        <v>5.22</v>
      </c>
      <c r="BJ16" s="146">
        <v>10.99</v>
      </c>
      <c r="BK16" s="142"/>
      <c r="BL16" s="142"/>
    </row>
    <row r="17" spans="1:64">
      <c r="B17" s="142" t="s">
        <v>303</v>
      </c>
      <c r="C17" s="143">
        <v>83.36</v>
      </c>
      <c r="D17" s="143">
        <v>80.040000000000006</v>
      </c>
      <c r="E17" s="143">
        <v>78.47</v>
      </c>
      <c r="F17" s="143">
        <v>75.89</v>
      </c>
      <c r="G17" s="143">
        <v>74.66</v>
      </c>
      <c r="H17" s="143">
        <v>77.05</v>
      </c>
      <c r="I17" s="143">
        <v>86.7</v>
      </c>
      <c r="J17" s="143">
        <v>97.56</v>
      </c>
      <c r="K17" s="144">
        <v>106.58</v>
      </c>
      <c r="L17" s="145">
        <v>101.64</v>
      </c>
      <c r="M17" s="145">
        <v>95.03</v>
      </c>
      <c r="N17" s="145">
        <v>87.3</v>
      </c>
      <c r="O17" s="145">
        <v>80.67</v>
      </c>
      <c r="P17" s="145">
        <v>76.760000000000005</v>
      </c>
      <c r="Q17" s="144">
        <v>78.55</v>
      </c>
      <c r="R17" s="144">
        <v>87.67</v>
      </c>
      <c r="S17" s="144">
        <v>92.29</v>
      </c>
      <c r="T17" s="144">
        <v>102.76</v>
      </c>
      <c r="U17" s="145">
        <v>114.19</v>
      </c>
      <c r="V17" s="145">
        <v>116.75</v>
      </c>
      <c r="W17" s="145">
        <v>140.65</v>
      </c>
      <c r="X17" s="145">
        <v>135.56</v>
      </c>
      <c r="Y17" s="144">
        <v>117.08</v>
      </c>
      <c r="Z17" s="144">
        <v>109.32</v>
      </c>
      <c r="AA17" s="142">
        <v>95.69</v>
      </c>
      <c r="AB17" s="142">
        <f t="shared" si="0"/>
        <v>90.924999999999983</v>
      </c>
      <c r="AC17" s="142">
        <f t="shared" si="1"/>
        <v>0.95020378304943032</v>
      </c>
      <c r="AK17" s="142" t="s">
        <v>303</v>
      </c>
      <c r="AL17" s="143">
        <v>7.35</v>
      </c>
      <c r="AM17" s="143">
        <v>7.42</v>
      </c>
      <c r="AN17" s="143">
        <v>7.3</v>
      </c>
      <c r="AO17" s="143">
        <v>7.79</v>
      </c>
      <c r="AP17" s="143">
        <v>7.93</v>
      </c>
      <c r="AQ17" s="143">
        <v>7.44</v>
      </c>
      <c r="AR17" s="143">
        <v>5.86</v>
      </c>
      <c r="AS17" s="143">
        <v>7.12</v>
      </c>
      <c r="AT17" s="144">
        <v>12.8</v>
      </c>
      <c r="AU17" s="145">
        <v>12.98</v>
      </c>
      <c r="AV17" s="145">
        <v>7.13</v>
      </c>
      <c r="AW17" s="145">
        <v>7.34</v>
      </c>
      <c r="AX17" s="145">
        <v>7.95</v>
      </c>
      <c r="AY17" s="145">
        <v>7.72</v>
      </c>
      <c r="AZ17" s="144">
        <v>7.11</v>
      </c>
      <c r="BA17" s="144">
        <v>7.92</v>
      </c>
      <c r="BB17" s="144">
        <v>11.24</v>
      </c>
      <c r="BC17" s="144">
        <v>16.329999999999998</v>
      </c>
      <c r="BD17" s="145">
        <v>15.08</v>
      </c>
      <c r="BE17" s="145">
        <v>17.7</v>
      </c>
      <c r="BF17" s="145">
        <v>15.05</v>
      </c>
      <c r="BG17" s="145">
        <v>14.86</v>
      </c>
      <c r="BH17" s="144">
        <v>16.8</v>
      </c>
      <c r="BI17" s="144">
        <v>8.8800000000000008</v>
      </c>
      <c r="BJ17" s="142">
        <v>10.56</v>
      </c>
      <c r="BK17" s="142"/>
      <c r="BL17" s="142"/>
    </row>
    <row r="18" spans="1:64">
      <c r="B18" s="142" t="s">
        <v>217</v>
      </c>
      <c r="C18" s="143">
        <v>102.98</v>
      </c>
      <c r="D18" s="143">
        <v>95.84</v>
      </c>
      <c r="E18" s="143">
        <v>88.88</v>
      </c>
      <c r="F18" s="143">
        <v>88.97</v>
      </c>
      <c r="G18" s="143">
        <v>89.67</v>
      </c>
      <c r="H18" s="143">
        <v>96.48</v>
      </c>
      <c r="I18" s="143">
        <v>100.49</v>
      </c>
      <c r="J18" s="143">
        <v>125.3</v>
      </c>
      <c r="K18" s="144">
        <v>134.44</v>
      </c>
      <c r="L18" s="145">
        <v>136.32</v>
      </c>
      <c r="M18" s="145">
        <v>121.38</v>
      </c>
      <c r="N18" s="145">
        <v>112.87</v>
      </c>
      <c r="O18" s="145">
        <v>108.29</v>
      </c>
      <c r="P18" s="145">
        <v>103.27</v>
      </c>
      <c r="Q18" s="144">
        <v>107.2</v>
      </c>
      <c r="R18" s="144">
        <v>112</v>
      </c>
      <c r="S18" s="144">
        <v>126.14</v>
      </c>
      <c r="T18" s="144">
        <v>138.05000000000001</v>
      </c>
      <c r="U18" s="145">
        <v>166</v>
      </c>
      <c r="V18" s="145">
        <v>154.74</v>
      </c>
      <c r="W18" s="145">
        <v>143.86000000000001</v>
      </c>
      <c r="X18" s="145">
        <v>124.54</v>
      </c>
      <c r="Y18" s="144">
        <v>104.86</v>
      </c>
      <c r="Z18" s="144">
        <v>90.33</v>
      </c>
      <c r="AA18" s="142">
        <v>115.54</v>
      </c>
      <c r="AB18" s="142">
        <f t="shared" si="0"/>
        <v>119.99600000000001</v>
      </c>
      <c r="AC18" s="142">
        <f t="shared" si="1"/>
        <v>1.0385667301367492</v>
      </c>
      <c r="AK18" s="142" t="s">
        <v>217</v>
      </c>
      <c r="AL18" s="143">
        <v>5.19</v>
      </c>
      <c r="AM18" s="143">
        <v>6.09</v>
      </c>
      <c r="AN18" s="143">
        <v>7.33</v>
      </c>
      <c r="AO18" s="143">
        <v>7.7</v>
      </c>
      <c r="AP18" s="143">
        <v>7.61</v>
      </c>
      <c r="AQ18" s="143">
        <v>6.22</v>
      </c>
      <c r="AR18" s="143">
        <v>7.09</v>
      </c>
      <c r="AS18" s="143">
        <v>14.81</v>
      </c>
      <c r="AT18" s="144">
        <v>16.079999999999998</v>
      </c>
      <c r="AU18" s="145">
        <v>15.45</v>
      </c>
      <c r="AV18" s="145">
        <v>17.41</v>
      </c>
      <c r="AW18" s="145">
        <v>19.899999999999999</v>
      </c>
      <c r="AX18" s="145">
        <v>11.14</v>
      </c>
      <c r="AY18" s="145">
        <v>12.05</v>
      </c>
      <c r="AZ18" s="144">
        <v>11.69</v>
      </c>
      <c r="BA18" s="144">
        <v>11.4</v>
      </c>
      <c r="BB18" s="144">
        <v>12.31</v>
      </c>
      <c r="BC18" s="144">
        <v>18.13</v>
      </c>
      <c r="BD18" s="145">
        <v>19.559999999999999</v>
      </c>
      <c r="BE18" s="145">
        <v>14.59</v>
      </c>
      <c r="BF18" s="145">
        <v>9.6300000000000008</v>
      </c>
      <c r="BG18" s="145">
        <v>12.05</v>
      </c>
      <c r="BH18" s="144">
        <v>13.01</v>
      </c>
      <c r="BI18" s="144">
        <v>6.36</v>
      </c>
      <c r="BJ18" s="142">
        <v>12.26</v>
      </c>
      <c r="BK18" s="142"/>
      <c r="BL18" s="142"/>
    </row>
    <row r="19" spans="1:64">
      <c r="B19" s="142" t="s">
        <v>304</v>
      </c>
      <c r="C19" s="143">
        <v>119.05</v>
      </c>
      <c r="D19" s="143">
        <v>107.56</v>
      </c>
      <c r="E19" s="143">
        <v>101.39</v>
      </c>
      <c r="F19" s="143">
        <v>94.83</v>
      </c>
      <c r="G19" s="143">
        <v>87.04</v>
      </c>
      <c r="H19" s="143">
        <v>86.31</v>
      </c>
      <c r="I19" s="143">
        <v>98.9</v>
      </c>
      <c r="J19" s="143">
        <v>112.55</v>
      </c>
      <c r="K19" s="144">
        <v>114.7</v>
      </c>
      <c r="L19" s="145">
        <v>105.48</v>
      </c>
      <c r="M19" s="145">
        <v>98.59</v>
      </c>
      <c r="N19" s="145">
        <v>94.89</v>
      </c>
      <c r="O19" s="145">
        <v>92.2</v>
      </c>
      <c r="P19" s="145">
        <v>86.67</v>
      </c>
      <c r="Q19" s="144">
        <v>89.83</v>
      </c>
      <c r="R19" s="144">
        <v>94.51</v>
      </c>
      <c r="S19" s="144">
        <v>105.03</v>
      </c>
      <c r="T19" s="144">
        <v>113.14</v>
      </c>
      <c r="U19" s="145">
        <v>116.66</v>
      </c>
      <c r="V19" s="145">
        <v>120.72</v>
      </c>
      <c r="W19" s="145">
        <v>133.07</v>
      </c>
      <c r="X19" s="145">
        <v>138.19999999999999</v>
      </c>
      <c r="Y19" s="144">
        <v>128.63999999999999</v>
      </c>
      <c r="Z19" s="144">
        <v>113.8</v>
      </c>
      <c r="AA19" s="142">
        <v>106.41</v>
      </c>
      <c r="AB19" s="142">
        <f t="shared" si="0"/>
        <v>99.503999999999991</v>
      </c>
      <c r="AC19" s="142">
        <f t="shared" si="1"/>
        <v>0.93510008457851701</v>
      </c>
      <c r="AK19" s="142" t="s">
        <v>304</v>
      </c>
      <c r="AL19" s="143">
        <v>6.19</v>
      </c>
      <c r="AM19" s="143">
        <v>6.44</v>
      </c>
      <c r="AN19" s="143">
        <v>7.45</v>
      </c>
      <c r="AO19" s="143">
        <v>8.57</v>
      </c>
      <c r="AP19" s="143">
        <v>9.2899999999999991</v>
      </c>
      <c r="AQ19" s="143">
        <v>9.01</v>
      </c>
      <c r="AR19" s="143">
        <v>5.87</v>
      </c>
      <c r="AS19" s="143">
        <v>7.95</v>
      </c>
      <c r="AT19" s="144">
        <v>15.47</v>
      </c>
      <c r="AU19" s="145">
        <v>16.36</v>
      </c>
      <c r="AV19" s="145">
        <v>6.13</v>
      </c>
      <c r="AW19" s="145">
        <v>6.4</v>
      </c>
      <c r="AX19" s="145">
        <v>6.76</v>
      </c>
      <c r="AY19" s="145">
        <v>7.01</v>
      </c>
      <c r="AZ19" s="144">
        <v>6.07</v>
      </c>
      <c r="BA19" s="144">
        <v>5.68</v>
      </c>
      <c r="BB19" s="144">
        <v>6.7</v>
      </c>
      <c r="BC19" s="144">
        <v>9.02</v>
      </c>
      <c r="BD19" s="145">
        <v>12.48</v>
      </c>
      <c r="BE19" s="145">
        <v>13.5</v>
      </c>
      <c r="BF19" s="145">
        <v>11.9</v>
      </c>
      <c r="BG19" s="145">
        <v>9.23</v>
      </c>
      <c r="BH19" s="144">
        <v>7.55</v>
      </c>
      <c r="BI19" s="144">
        <v>6.25</v>
      </c>
      <c r="BJ19" s="142">
        <v>8.81</v>
      </c>
      <c r="BK19" s="142"/>
      <c r="BL19" s="142"/>
    </row>
    <row r="20" spans="1:64">
      <c r="B20" s="142" t="s">
        <v>305</v>
      </c>
      <c r="C20" s="143">
        <v>100.92</v>
      </c>
      <c r="D20" s="143">
        <v>95.04</v>
      </c>
      <c r="E20" s="143">
        <v>94.75</v>
      </c>
      <c r="F20" s="143">
        <v>94.95</v>
      </c>
      <c r="G20" s="143">
        <v>94.75</v>
      </c>
      <c r="H20" s="143">
        <v>95.42</v>
      </c>
      <c r="I20" s="143">
        <v>103.03</v>
      </c>
      <c r="J20" s="143">
        <v>121.88</v>
      </c>
      <c r="K20" s="144">
        <v>133.6</v>
      </c>
      <c r="L20" s="145">
        <v>130.28</v>
      </c>
      <c r="M20" s="145">
        <v>118.32</v>
      </c>
      <c r="N20" s="145">
        <v>111.3</v>
      </c>
      <c r="O20" s="145">
        <v>109.84</v>
      </c>
      <c r="P20" s="145">
        <v>108.16</v>
      </c>
      <c r="Q20" s="144">
        <v>116.07</v>
      </c>
      <c r="R20" s="144">
        <v>124.38</v>
      </c>
      <c r="S20" s="144">
        <v>127.64</v>
      </c>
      <c r="T20" s="144">
        <v>147.46</v>
      </c>
      <c r="U20" s="145">
        <v>156.88999999999999</v>
      </c>
      <c r="V20" s="145">
        <v>152.79</v>
      </c>
      <c r="W20" s="145">
        <v>137.01</v>
      </c>
      <c r="X20" s="145">
        <v>132.02000000000001</v>
      </c>
      <c r="Y20" s="144">
        <v>126.75</v>
      </c>
      <c r="Z20" s="144">
        <v>122.56</v>
      </c>
      <c r="AA20" s="142">
        <v>118.99</v>
      </c>
      <c r="AB20" s="142">
        <f t="shared" si="0"/>
        <v>122.705</v>
      </c>
      <c r="AC20" s="142">
        <f t="shared" si="1"/>
        <v>1.0312211110177325</v>
      </c>
      <c r="AK20" s="142" t="s">
        <v>305</v>
      </c>
      <c r="AL20" s="143">
        <v>7.74</v>
      </c>
      <c r="AM20" s="143">
        <v>7.9</v>
      </c>
      <c r="AN20" s="143">
        <v>8.33</v>
      </c>
      <c r="AO20" s="143">
        <v>8.6300000000000008</v>
      </c>
      <c r="AP20" s="143">
        <v>8.89</v>
      </c>
      <c r="AQ20" s="143">
        <v>8.5399999999999991</v>
      </c>
      <c r="AR20" s="143">
        <v>8.18</v>
      </c>
      <c r="AS20" s="143">
        <v>12.08</v>
      </c>
      <c r="AT20" s="144">
        <v>16.97</v>
      </c>
      <c r="AU20" s="145">
        <v>16.75</v>
      </c>
      <c r="AV20" s="145">
        <v>11.92</v>
      </c>
      <c r="AW20" s="145">
        <v>12.89</v>
      </c>
      <c r="AX20" s="145">
        <v>15</v>
      </c>
      <c r="AY20" s="145">
        <v>15.36</v>
      </c>
      <c r="AZ20" s="144">
        <v>14.26</v>
      </c>
      <c r="BA20" s="144">
        <v>11.4</v>
      </c>
      <c r="BB20" s="144">
        <v>10.210000000000001</v>
      </c>
      <c r="BC20" s="144">
        <v>11.86</v>
      </c>
      <c r="BD20" s="145">
        <v>15.27</v>
      </c>
      <c r="BE20" s="145">
        <v>16.89</v>
      </c>
      <c r="BF20" s="145">
        <v>17.21</v>
      </c>
      <c r="BG20" s="145">
        <v>15.03</v>
      </c>
      <c r="BH20" s="144">
        <v>9.7200000000000006</v>
      </c>
      <c r="BI20" s="144">
        <v>4.78</v>
      </c>
      <c r="BJ20" s="142">
        <v>12.31</v>
      </c>
      <c r="BK20" s="142"/>
      <c r="BL20" s="142"/>
    </row>
    <row r="21" spans="1:64">
      <c r="B21" s="143" t="s">
        <v>306</v>
      </c>
      <c r="C21" s="143">
        <v>135.59</v>
      </c>
      <c r="D21" s="143">
        <v>126.8</v>
      </c>
      <c r="E21" s="143">
        <v>122.91</v>
      </c>
      <c r="F21" s="143">
        <v>119.84</v>
      </c>
      <c r="G21" s="143">
        <v>119.14</v>
      </c>
      <c r="H21" s="143">
        <v>118.84</v>
      </c>
      <c r="I21" s="143">
        <v>120.35</v>
      </c>
      <c r="J21" s="143">
        <v>123.12</v>
      </c>
      <c r="K21" s="143">
        <v>126.82</v>
      </c>
      <c r="L21" s="143">
        <v>121.98</v>
      </c>
      <c r="M21" s="143">
        <v>118.26</v>
      </c>
      <c r="N21" s="143">
        <v>117.99</v>
      </c>
      <c r="O21" s="143">
        <v>116.7</v>
      </c>
      <c r="P21" s="143">
        <v>112.07</v>
      </c>
      <c r="Q21" s="143">
        <v>115.82</v>
      </c>
      <c r="R21" s="143">
        <v>120.27</v>
      </c>
      <c r="S21" s="143">
        <v>124.36</v>
      </c>
      <c r="T21" s="143">
        <v>135.97999999999999</v>
      </c>
      <c r="U21" s="143">
        <v>142.85</v>
      </c>
      <c r="V21" s="143">
        <v>140.91</v>
      </c>
      <c r="W21" s="143">
        <v>155.22999999999999</v>
      </c>
      <c r="X21" s="143">
        <v>154.69999999999999</v>
      </c>
      <c r="Y21" s="143">
        <v>130.11000000000001</v>
      </c>
      <c r="Z21" s="143">
        <v>133.09</v>
      </c>
      <c r="AA21" s="142">
        <v>127.24</v>
      </c>
      <c r="AB21" s="142">
        <f t="shared" si="0"/>
        <v>121.02499999999998</v>
      </c>
      <c r="AC21" s="142">
        <f t="shared" si="1"/>
        <v>0.9511552970763909</v>
      </c>
      <c r="AK21" s="143" t="s">
        <v>306</v>
      </c>
      <c r="AL21" s="143">
        <v>4.8</v>
      </c>
      <c r="AM21" s="143">
        <v>5.74</v>
      </c>
      <c r="AN21" s="143">
        <v>9.41</v>
      </c>
      <c r="AO21" s="143">
        <v>13.15</v>
      </c>
      <c r="AP21" s="143">
        <v>13.69</v>
      </c>
      <c r="AQ21" s="143">
        <v>13.8</v>
      </c>
      <c r="AR21" s="143">
        <v>11.84</v>
      </c>
      <c r="AS21" s="143">
        <v>8.52</v>
      </c>
      <c r="AT21" s="143">
        <v>13.66</v>
      </c>
      <c r="AU21" s="143">
        <v>14.47</v>
      </c>
      <c r="AV21" s="143">
        <v>14.16</v>
      </c>
      <c r="AW21" s="143">
        <v>8.26</v>
      </c>
      <c r="AX21" s="143">
        <v>8.4</v>
      </c>
      <c r="AY21" s="143">
        <v>8.77</v>
      </c>
      <c r="AZ21" s="143">
        <v>8.48</v>
      </c>
      <c r="BA21" s="143">
        <v>8.34</v>
      </c>
      <c r="BB21" s="143">
        <v>13.95</v>
      </c>
      <c r="BC21" s="143">
        <v>14.92</v>
      </c>
      <c r="BD21" s="143">
        <v>12.07</v>
      </c>
      <c r="BE21" s="143">
        <v>17.04</v>
      </c>
      <c r="BF21" s="143">
        <v>14.84</v>
      </c>
      <c r="BG21" s="143">
        <v>10.38</v>
      </c>
      <c r="BH21" s="143">
        <v>9.9700000000000006</v>
      </c>
      <c r="BI21" s="143">
        <v>8.0399999999999991</v>
      </c>
      <c r="BJ21" s="142">
        <v>11.12</v>
      </c>
      <c r="BK21" s="142"/>
      <c r="BL21" s="142"/>
    </row>
    <row r="22" spans="1:64" s="42" customFormat="1">
      <c r="A22"/>
      <c r="B22" s="143" t="s">
        <v>307</v>
      </c>
      <c r="C22" s="143">
        <v>132.12</v>
      </c>
      <c r="D22" s="143">
        <v>120.02</v>
      </c>
      <c r="E22" s="143">
        <v>109.64</v>
      </c>
      <c r="F22" s="143">
        <v>102.54</v>
      </c>
      <c r="G22" s="143">
        <v>102.24</v>
      </c>
      <c r="H22" s="143">
        <v>102.08</v>
      </c>
      <c r="I22" s="143">
        <v>101.19</v>
      </c>
      <c r="J22" s="143">
        <v>101.63</v>
      </c>
      <c r="K22" s="143">
        <v>106.32</v>
      </c>
      <c r="L22" s="143">
        <v>107.46</v>
      </c>
      <c r="M22" s="143">
        <v>101.91</v>
      </c>
      <c r="N22" s="143">
        <v>98.87</v>
      </c>
      <c r="O22" s="143">
        <v>96.86</v>
      </c>
      <c r="P22" s="143">
        <v>96.96</v>
      </c>
      <c r="Q22" s="143">
        <v>101</v>
      </c>
      <c r="R22" s="143">
        <v>104.85</v>
      </c>
      <c r="S22" s="143">
        <v>111.14</v>
      </c>
      <c r="T22" s="143">
        <v>131.13999999999999</v>
      </c>
      <c r="U22" s="143">
        <v>145.19</v>
      </c>
      <c r="V22" s="143">
        <v>152.43</v>
      </c>
      <c r="W22" s="143">
        <v>177.28</v>
      </c>
      <c r="X22" s="143">
        <v>166.47</v>
      </c>
      <c r="Y22" s="143">
        <v>142.68</v>
      </c>
      <c r="Z22" s="143">
        <v>129.34</v>
      </c>
      <c r="AA22" s="146">
        <v>118.39</v>
      </c>
      <c r="AB22" s="142">
        <f t="shared" si="0"/>
        <v>105.651</v>
      </c>
      <c r="AC22" s="142">
        <f t="shared" si="1"/>
        <v>0.8923980065883943</v>
      </c>
      <c r="AD22"/>
      <c r="AE22"/>
      <c r="AF22"/>
      <c r="AG22"/>
      <c r="AH22"/>
      <c r="AI22"/>
      <c r="AJ22"/>
      <c r="AK22" s="143" t="s">
        <v>307</v>
      </c>
      <c r="AL22" s="143">
        <v>7.36</v>
      </c>
      <c r="AM22" s="143">
        <v>10.41</v>
      </c>
      <c r="AN22" s="143">
        <v>12.96</v>
      </c>
      <c r="AO22" s="143">
        <v>14.49</v>
      </c>
      <c r="AP22" s="143">
        <v>14.55</v>
      </c>
      <c r="AQ22" s="143">
        <v>16.100000000000001</v>
      </c>
      <c r="AR22" s="143">
        <v>15.68</v>
      </c>
      <c r="AS22" s="143">
        <v>15.58</v>
      </c>
      <c r="AT22" s="143">
        <v>13.35</v>
      </c>
      <c r="AU22" s="143">
        <v>9.56</v>
      </c>
      <c r="AV22" s="143">
        <v>9.3800000000000008</v>
      </c>
      <c r="AW22" s="143">
        <v>9.1</v>
      </c>
      <c r="AX22" s="143">
        <v>9.59</v>
      </c>
      <c r="AY22" s="143">
        <v>8.6999999999999993</v>
      </c>
      <c r="AZ22" s="143">
        <v>8.17</v>
      </c>
      <c r="BA22" s="143">
        <v>9.06</v>
      </c>
      <c r="BB22" s="143">
        <v>11.87</v>
      </c>
      <c r="BC22" s="143">
        <v>11.82</v>
      </c>
      <c r="BD22" s="143">
        <v>10.76</v>
      </c>
      <c r="BE22" s="143">
        <v>16.46</v>
      </c>
      <c r="BF22" s="143">
        <v>15.61</v>
      </c>
      <c r="BG22" s="143">
        <v>13.78</v>
      </c>
      <c r="BH22" s="143">
        <v>12.79</v>
      </c>
      <c r="BI22" s="143">
        <v>9.2799999999999994</v>
      </c>
      <c r="BJ22" s="146">
        <v>11.85</v>
      </c>
      <c r="BK22" s="142"/>
      <c r="BL22" s="142"/>
    </row>
    <row r="23" spans="1:64" s="42" customFormat="1">
      <c r="A23"/>
      <c r="B23" s="146" t="s">
        <v>308</v>
      </c>
      <c r="C23" s="143">
        <v>119.35</v>
      </c>
      <c r="D23" s="143">
        <v>110.01</v>
      </c>
      <c r="E23" s="143">
        <v>102.21</v>
      </c>
      <c r="F23" s="143">
        <v>100.44</v>
      </c>
      <c r="G23" s="143">
        <v>100.14</v>
      </c>
      <c r="H23" s="143">
        <v>102.94</v>
      </c>
      <c r="I23" s="143">
        <v>126.97</v>
      </c>
      <c r="J23" s="143">
        <v>158.69999999999999</v>
      </c>
      <c r="K23" s="144">
        <v>174.19</v>
      </c>
      <c r="L23" s="145">
        <v>151.07</v>
      </c>
      <c r="M23" s="145">
        <v>132.29</v>
      </c>
      <c r="N23" s="145">
        <v>121.91</v>
      </c>
      <c r="O23" s="145">
        <v>119.24</v>
      </c>
      <c r="P23" s="145">
        <v>118.99</v>
      </c>
      <c r="Q23" s="144">
        <v>111.96</v>
      </c>
      <c r="R23" s="144">
        <v>115.45</v>
      </c>
      <c r="S23" s="144">
        <v>123.08</v>
      </c>
      <c r="T23" s="144">
        <v>138.91999999999999</v>
      </c>
      <c r="U23" s="145">
        <v>183.15</v>
      </c>
      <c r="V23" s="145">
        <v>181.57</v>
      </c>
      <c r="W23" s="145">
        <v>149.62</v>
      </c>
      <c r="X23" s="145">
        <v>135.34</v>
      </c>
      <c r="Y23" s="144">
        <v>126.58</v>
      </c>
      <c r="Z23" s="144">
        <v>112.62</v>
      </c>
      <c r="AA23" s="146">
        <v>129.86000000000001</v>
      </c>
      <c r="AB23" s="142">
        <f t="shared" si="0"/>
        <v>130.70999999999998</v>
      </c>
      <c r="AC23" s="142">
        <f t="shared" si="1"/>
        <v>1.0065455105498227</v>
      </c>
      <c r="AD23"/>
      <c r="AE23"/>
      <c r="AF23"/>
      <c r="AG23"/>
      <c r="AH23"/>
      <c r="AI23"/>
      <c r="AJ23"/>
      <c r="AK23" s="146" t="s">
        <v>308</v>
      </c>
      <c r="AL23" s="143">
        <v>10.16</v>
      </c>
      <c r="AM23" s="143">
        <v>12.68</v>
      </c>
      <c r="AN23" s="143">
        <v>14.14</v>
      </c>
      <c r="AO23" s="143">
        <v>15.15</v>
      </c>
      <c r="AP23" s="143">
        <v>15.17</v>
      </c>
      <c r="AQ23" s="143">
        <v>14.45</v>
      </c>
      <c r="AR23" s="143">
        <v>8.5500000000000007</v>
      </c>
      <c r="AS23" s="143">
        <v>13.05</v>
      </c>
      <c r="AT23" s="144">
        <v>13.8</v>
      </c>
      <c r="AU23" s="145">
        <v>15.77</v>
      </c>
      <c r="AV23" s="145">
        <v>7.47</v>
      </c>
      <c r="AW23" s="145">
        <v>8.56</v>
      </c>
      <c r="AX23" s="145">
        <v>8.76</v>
      </c>
      <c r="AY23" s="145">
        <v>8.77</v>
      </c>
      <c r="AZ23" s="144">
        <v>10.38</v>
      </c>
      <c r="BA23" s="144">
        <v>10.95</v>
      </c>
      <c r="BB23" s="144">
        <v>10.19</v>
      </c>
      <c r="BC23" s="144">
        <v>13.32</v>
      </c>
      <c r="BD23" s="145">
        <v>11.94</v>
      </c>
      <c r="BE23" s="145">
        <v>14.14</v>
      </c>
      <c r="BF23" s="145">
        <v>16.82</v>
      </c>
      <c r="BG23" s="145">
        <v>13.44</v>
      </c>
      <c r="BH23" s="144">
        <v>5.65</v>
      </c>
      <c r="BI23" s="144">
        <v>4.9400000000000004</v>
      </c>
      <c r="BJ23" s="146">
        <v>11.51</v>
      </c>
      <c r="BK23" s="142"/>
      <c r="BL23" s="142"/>
    </row>
    <row r="24" spans="1:64">
      <c r="B24" s="142" t="s">
        <v>309</v>
      </c>
      <c r="C24" s="143">
        <v>103.8</v>
      </c>
      <c r="D24" s="143">
        <v>98.13</v>
      </c>
      <c r="E24" s="143">
        <v>90.31</v>
      </c>
      <c r="F24" s="143">
        <v>86.27</v>
      </c>
      <c r="G24" s="143">
        <v>83.83</v>
      </c>
      <c r="H24" s="143">
        <v>87.52</v>
      </c>
      <c r="I24" s="143">
        <v>96.94</v>
      </c>
      <c r="J24" s="143">
        <v>109.99</v>
      </c>
      <c r="K24" s="144">
        <v>123.86</v>
      </c>
      <c r="L24" s="145">
        <v>118.19</v>
      </c>
      <c r="M24" s="145">
        <v>98.21</v>
      </c>
      <c r="N24" s="145">
        <v>94.54</v>
      </c>
      <c r="O24" s="145">
        <v>93.56</v>
      </c>
      <c r="P24" s="145">
        <v>86.15</v>
      </c>
      <c r="Q24" s="144">
        <v>86.05</v>
      </c>
      <c r="R24" s="144">
        <v>86.99</v>
      </c>
      <c r="S24" s="144">
        <v>92.12</v>
      </c>
      <c r="T24" s="144">
        <v>108.99</v>
      </c>
      <c r="U24" s="145">
        <v>125.1</v>
      </c>
      <c r="V24" s="145">
        <v>127.25</v>
      </c>
      <c r="W24" s="145">
        <v>127.01</v>
      </c>
      <c r="X24" s="145">
        <v>120.83</v>
      </c>
      <c r="Y24" s="144">
        <v>108.33</v>
      </c>
      <c r="Z24" s="144">
        <v>97.24</v>
      </c>
      <c r="AA24" s="142">
        <v>102.13</v>
      </c>
      <c r="AB24" s="142">
        <f t="shared" si="0"/>
        <v>98.866</v>
      </c>
      <c r="AC24" s="142">
        <f t="shared" si="1"/>
        <v>0.96804073239988253</v>
      </c>
      <c r="AK24" s="142" t="s">
        <v>309</v>
      </c>
      <c r="AL24" s="143">
        <v>8.4700000000000006</v>
      </c>
      <c r="AM24" s="143">
        <v>9.1199999999999992</v>
      </c>
      <c r="AN24" s="143">
        <v>10.119999999999999</v>
      </c>
      <c r="AO24" s="143">
        <v>11.11</v>
      </c>
      <c r="AP24" s="143">
        <v>11.16</v>
      </c>
      <c r="AQ24" s="143">
        <v>10.61</v>
      </c>
      <c r="AR24" s="143">
        <v>7.59</v>
      </c>
      <c r="AS24" s="143">
        <v>14.74</v>
      </c>
      <c r="AT24" s="144">
        <v>20.27</v>
      </c>
      <c r="AU24" s="145">
        <v>20.260000000000002</v>
      </c>
      <c r="AV24" s="145">
        <v>11.72</v>
      </c>
      <c r="AW24" s="145">
        <v>11.01</v>
      </c>
      <c r="AX24" s="145">
        <v>13.98</v>
      </c>
      <c r="AY24" s="145">
        <v>14.42</v>
      </c>
      <c r="AZ24" s="144">
        <v>14.89</v>
      </c>
      <c r="BA24" s="144">
        <v>14.4</v>
      </c>
      <c r="BB24" s="144">
        <v>16.899999999999999</v>
      </c>
      <c r="BC24" s="144">
        <v>19.66</v>
      </c>
      <c r="BD24" s="145">
        <v>16.5</v>
      </c>
      <c r="BE24" s="145">
        <v>15.56</v>
      </c>
      <c r="BF24" s="145">
        <v>15.47</v>
      </c>
      <c r="BG24" s="145">
        <v>13.99</v>
      </c>
      <c r="BH24" s="144">
        <v>12.6</v>
      </c>
      <c r="BI24" s="144">
        <v>14.06</v>
      </c>
      <c r="BJ24" s="142">
        <v>14.05</v>
      </c>
      <c r="BK24" s="142"/>
      <c r="BL24" s="142"/>
    </row>
    <row r="25" spans="1:64">
      <c r="B25" s="142" t="s">
        <v>224</v>
      </c>
      <c r="C25" s="143">
        <v>87.26</v>
      </c>
      <c r="D25" s="143">
        <v>79.599999999999994</v>
      </c>
      <c r="E25" s="143">
        <v>73.66</v>
      </c>
      <c r="F25" s="143">
        <v>65.87</v>
      </c>
      <c r="G25" s="143">
        <v>64.63</v>
      </c>
      <c r="H25" s="143">
        <v>69.650000000000006</v>
      </c>
      <c r="I25" s="143">
        <v>84.53</v>
      </c>
      <c r="J25" s="143">
        <v>96.75</v>
      </c>
      <c r="K25" s="144">
        <v>97</v>
      </c>
      <c r="L25" s="145">
        <v>94.38</v>
      </c>
      <c r="M25" s="145">
        <v>88.66</v>
      </c>
      <c r="N25" s="145">
        <v>80.89</v>
      </c>
      <c r="O25" s="145">
        <v>70.61</v>
      </c>
      <c r="P25" s="145">
        <v>69.52</v>
      </c>
      <c r="Q25" s="144">
        <v>74.88</v>
      </c>
      <c r="R25" s="144">
        <v>80.77</v>
      </c>
      <c r="S25" s="144">
        <v>81</v>
      </c>
      <c r="T25" s="144">
        <v>81.900000000000006</v>
      </c>
      <c r="U25" s="145">
        <v>80.900000000000006</v>
      </c>
      <c r="V25" s="145">
        <v>92.61</v>
      </c>
      <c r="W25" s="145">
        <v>99.22</v>
      </c>
      <c r="X25" s="145">
        <v>95.32</v>
      </c>
      <c r="Y25" s="144">
        <v>93.12</v>
      </c>
      <c r="Z25" s="144">
        <v>79.02</v>
      </c>
      <c r="AA25" s="142">
        <v>82.57</v>
      </c>
      <c r="AB25" s="142">
        <f t="shared" si="0"/>
        <v>81.960999999999984</v>
      </c>
      <c r="AC25" s="142">
        <f t="shared" si="1"/>
        <v>0.99262443986920179</v>
      </c>
      <c r="AK25" s="142" t="s">
        <v>224</v>
      </c>
      <c r="AL25" s="143">
        <v>10.37</v>
      </c>
      <c r="AM25" s="143">
        <v>11.34</v>
      </c>
      <c r="AN25" s="143">
        <v>10.76</v>
      </c>
      <c r="AO25" s="143">
        <v>12.06</v>
      </c>
      <c r="AP25" s="143">
        <v>12.42</v>
      </c>
      <c r="AQ25" s="143">
        <v>11.39</v>
      </c>
      <c r="AR25" s="143">
        <v>7.54</v>
      </c>
      <c r="AS25" s="143">
        <v>8.34</v>
      </c>
      <c r="AT25" s="144">
        <v>13.78</v>
      </c>
      <c r="AU25" s="145">
        <v>16.32</v>
      </c>
      <c r="AV25" s="145">
        <v>15.77</v>
      </c>
      <c r="AW25" s="145">
        <v>15.56</v>
      </c>
      <c r="AX25" s="145">
        <v>14.52</v>
      </c>
      <c r="AY25" s="145">
        <v>11.2</v>
      </c>
      <c r="AZ25" s="144">
        <v>10.42</v>
      </c>
      <c r="BA25" s="144">
        <v>10.36</v>
      </c>
      <c r="BB25" s="144">
        <v>10.49</v>
      </c>
      <c r="BC25" s="144">
        <v>15.23</v>
      </c>
      <c r="BD25" s="145">
        <v>14</v>
      </c>
      <c r="BE25" s="145">
        <v>14.14</v>
      </c>
      <c r="BF25" s="145">
        <v>11.39</v>
      </c>
      <c r="BG25" s="145">
        <v>8.5500000000000007</v>
      </c>
      <c r="BH25" s="144">
        <v>7.09</v>
      </c>
      <c r="BI25" s="144">
        <v>9.11</v>
      </c>
      <c r="BJ25" s="142">
        <v>11.88</v>
      </c>
      <c r="BK25" s="142"/>
      <c r="BL25" s="142"/>
    </row>
    <row r="26" spans="1:64">
      <c r="B26" s="142" t="s">
        <v>310</v>
      </c>
      <c r="C26" s="143">
        <v>41.06</v>
      </c>
      <c r="D26" s="143">
        <v>33.72</v>
      </c>
      <c r="E26" s="143">
        <v>44.4</v>
      </c>
      <c r="F26" s="143">
        <v>34.369999999999997</v>
      </c>
      <c r="G26" s="143">
        <v>30.64</v>
      </c>
      <c r="H26" s="143">
        <v>43.43</v>
      </c>
      <c r="I26" s="143">
        <v>48.14</v>
      </c>
      <c r="J26" s="143">
        <v>56.23</v>
      </c>
      <c r="K26" s="144">
        <v>75.599999999999994</v>
      </c>
      <c r="L26" s="145">
        <v>82.32</v>
      </c>
      <c r="M26" s="145">
        <v>74.06</v>
      </c>
      <c r="N26" s="145">
        <v>56.7</v>
      </c>
      <c r="O26" s="145">
        <v>53.31</v>
      </c>
      <c r="P26" s="145">
        <v>53.34</v>
      </c>
      <c r="Q26" s="144">
        <v>55.06</v>
      </c>
      <c r="R26" s="144">
        <v>63.99</v>
      </c>
      <c r="S26" s="144">
        <v>68.8</v>
      </c>
      <c r="T26" s="144">
        <v>78.55</v>
      </c>
      <c r="U26" s="145">
        <v>80.739999999999995</v>
      </c>
      <c r="V26" s="145">
        <v>81.83</v>
      </c>
      <c r="W26" s="145">
        <v>80.98</v>
      </c>
      <c r="X26" s="145">
        <v>77.930000000000007</v>
      </c>
      <c r="Y26" s="144">
        <v>65.83</v>
      </c>
      <c r="Z26" s="144">
        <v>55.06</v>
      </c>
      <c r="AA26" s="142">
        <v>59.84</v>
      </c>
      <c r="AB26" s="142">
        <f t="shared" si="0"/>
        <v>66.172999999999988</v>
      </c>
      <c r="AC26" s="142">
        <f t="shared" si="1"/>
        <v>1.1058322192513366</v>
      </c>
      <c r="AK26" s="142" t="s">
        <v>310</v>
      </c>
      <c r="AL26" s="143">
        <v>11.91</v>
      </c>
      <c r="AM26" s="143">
        <v>11.83</v>
      </c>
      <c r="AN26" s="143">
        <v>11.7</v>
      </c>
      <c r="AO26" s="143">
        <v>12.85</v>
      </c>
      <c r="AP26" s="143">
        <v>13.17</v>
      </c>
      <c r="AQ26" s="143">
        <v>11.83</v>
      </c>
      <c r="AR26" s="143">
        <v>11.45</v>
      </c>
      <c r="AS26" s="143">
        <v>9.2200000000000006</v>
      </c>
      <c r="AT26" s="144">
        <v>11.56</v>
      </c>
      <c r="AU26" s="145">
        <v>11.82</v>
      </c>
      <c r="AV26" s="145">
        <v>14.33</v>
      </c>
      <c r="AW26" s="145">
        <v>18.05</v>
      </c>
      <c r="AX26" s="145">
        <v>18.77</v>
      </c>
      <c r="AY26" s="145">
        <v>19</v>
      </c>
      <c r="AZ26" s="144">
        <v>17.059999999999999</v>
      </c>
      <c r="BA26" s="144">
        <v>16.54</v>
      </c>
      <c r="BB26" s="144">
        <v>16.14</v>
      </c>
      <c r="BC26" s="144">
        <v>13.37</v>
      </c>
      <c r="BD26" s="145">
        <v>12.06</v>
      </c>
      <c r="BE26" s="145">
        <v>14.9</v>
      </c>
      <c r="BF26" s="145">
        <v>13.54</v>
      </c>
      <c r="BG26" s="145">
        <v>8.73</v>
      </c>
      <c r="BH26" s="144">
        <v>9.65</v>
      </c>
      <c r="BI26" s="144">
        <v>11.23</v>
      </c>
      <c r="BJ26" s="142">
        <v>13.46</v>
      </c>
      <c r="BK26" s="142"/>
      <c r="BL26" s="142"/>
    </row>
    <row r="27" spans="1:64">
      <c r="B27" s="142" t="s">
        <v>311</v>
      </c>
      <c r="C27" s="143">
        <v>31.49</v>
      </c>
      <c r="D27" s="143">
        <v>23.74</v>
      </c>
      <c r="E27" s="143">
        <v>20.57</v>
      </c>
      <c r="F27" s="143">
        <v>15.91</v>
      </c>
      <c r="G27" s="143">
        <v>15.89</v>
      </c>
      <c r="H27" s="143">
        <v>24.91</v>
      </c>
      <c r="I27" s="143">
        <v>35.479999999999997</v>
      </c>
      <c r="J27" s="143">
        <v>58.29</v>
      </c>
      <c r="K27" s="144">
        <v>56.83</v>
      </c>
      <c r="L27" s="145">
        <v>31.82</v>
      </c>
      <c r="M27" s="145">
        <v>6.61</v>
      </c>
      <c r="N27" s="145">
        <v>1.06</v>
      </c>
      <c r="O27" s="145">
        <v>0.91</v>
      </c>
      <c r="P27" s="145">
        <v>0.92</v>
      </c>
      <c r="Q27" s="144">
        <v>2.02</v>
      </c>
      <c r="R27" s="144">
        <v>4.25</v>
      </c>
      <c r="S27" s="144">
        <v>14.47</v>
      </c>
      <c r="T27" s="144">
        <v>43.94</v>
      </c>
      <c r="U27" s="145">
        <v>80.64</v>
      </c>
      <c r="V27" s="145">
        <v>101</v>
      </c>
      <c r="W27" s="145">
        <v>107.1</v>
      </c>
      <c r="X27" s="145">
        <v>100.25</v>
      </c>
      <c r="Y27" s="144">
        <v>81.83</v>
      </c>
      <c r="Z27" s="144">
        <v>61.61</v>
      </c>
      <c r="AA27" s="142">
        <v>38.4</v>
      </c>
      <c r="AB27" s="142">
        <f t="shared" si="0"/>
        <v>16.282999999999998</v>
      </c>
      <c r="AC27" s="142">
        <f t="shared" si="1"/>
        <v>0.42403645833333331</v>
      </c>
      <c r="AK27" s="142" t="s">
        <v>311</v>
      </c>
      <c r="AL27" s="143">
        <v>12.18</v>
      </c>
      <c r="AM27" s="143">
        <v>12.49</v>
      </c>
      <c r="AN27" s="143">
        <v>13.3</v>
      </c>
      <c r="AO27" s="143">
        <v>13.94</v>
      </c>
      <c r="AP27" s="143">
        <v>13.88</v>
      </c>
      <c r="AQ27" s="143">
        <v>12.83</v>
      </c>
      <c r="AR27" s="143">
        <v>11.15</v>
      </c>
      <c r="AS27" s="143">
        <v>8.6199999999999992</v>
      </c>
      <c r="AT27" s="144">
        <v>12</v>
      </c>
      <c r="AU27" s="145">
        <v>16.05</v>
      </c>
      <c r="AV27" s="145">
        <v>18.12</v>
      </c>
      <c r="AW27" s="145">
        <v>18.84</v>
      </c>
      <c r="AX27" s="145">
        <v>19.11</v>
      </c>
      <c r="AY27" s="145">
        <v>18.82</v>
      </c>
      <c r="AZ27" s="144">
        <v>18.66</v>
      </c>
      <c r="BA27" s="144">
        <v>18.41</v>
      </c>
      <c r="BB27" s="144">
        <v>17.670000000000002</v>
      </c>
      <c r="BC27" s="144">
        <v>15.42</v>
      </c>
      <c r="BD27" s="145">
        <v>17.45</v>
      </c>
      <c r="BE27" s="145">
        <v>18.170000000000002</v>
      </c>
      <c r="BF27" s="145">
        <v>18.010000000000002</v>
      </c>
      <c r="BG27" s="145">
        <v>17.68</v>
      </c>
      <c r="BH27" s="144">
        <v>14.24</v>
      </c>
      <c r="BI27" s="144">
        <v>13.79</v>
      </c>
      <c r="BJ27" s="142">
        <v>15.67</v>
      </c>
      <c r="BK27" s="142"/>
      <c r="BL27" s="142"/>
    </row>
    <row r="28" spans="1:64">
      <c r="B28" s="143" t="s">
        <v>312</v>
      </c>
      <c r="C28" s="143">
        <v>42.94</v>
      </c>
      <c r="D28" s="143">
        <v>30.14</v>
      </c>
      <c r="E28" s="143">
        <v>23.93</v>
      </c>
      <c r="F28" s="143">
        <v>19.18</v>
      </c>
      <c r="G28" s="143">
        <v>15.5</v>
      </c>
      <c r="H28" s="143">
        <v>10.53</v>
      </c>
      <c r="I28" s="143">
        <v>9.26</v>
      </c>
      <c r="J28" s="143">
        <v>21.5</v>
      </c>
      <c r="K28" s="143">
        <v>34.33</v>
      </c>
      <c r="L28" s="143">
        <v>37.96</v>
      </c>
      <c r="M28" s="143">
        <v>27.84</v>
      </c>
      <c r="N28" s="143">
        <v>13.63</v>
      </c>
      <c r="O28" s="143">
        <v>3.9</v>
      </c>
      <c r="P28" s="143">
        <v>3.78</v>
      </c>
      <c r="Q28" s="143">
        <v>3.69</v>
      </c>
      <c r="R28" s="143">
        <v>3.23</v>
      </c>
      <c r="S28" s="143">
        <v>5.64</v>
      </c>
      <c r="T28" s="143">
        <v>23.56</v>
      </c>
      <c r="U28" s="143">
        <v>27</v>
      </c>
      <c r="V28" s="143">
        <v>30.02</v>
      </c>
      <c r="W28" s="143">
        <v>35.270000000000003</v>
      </c>
      <c r="X28" s="143">
        <v>36.43</v>
      </c>
      <c r="Y28" s="143">
        <v>24.81</v>
      </c>
      <c r="Z28" s="143">
        <v>20.93</v>
      </c>
      <c r="AA28" s="142">
        <v>21.04</v>
      </c>
      <c r="AB28" s="142">
        <f t="shared" si="0"/>
        <v>15.755999999999997</v>
      </c>
      <c r="AC28" s="142">
        <f t="shared" si="1"/>
        <v>0.74885931558935348</v>
      </c>
      <c r="AK28" s="143" t="s">
        <v>312</v>
      </c>
      <c r="AL28" s="143">
        <v>16.760000000000002</v>
      </c>
      <c r="AM28" s="143">
        <v>12.81</v>
      </c>
      <c r="AN28" s="143">
        <v>13.21</v>
      </c>
      <c r="AO28" s="143">
        <v>13.82</v>
      </c>
      <c r="AP28" s="143">
        <v>13.39</v>
      </c>
      <c r="AQ28" s="143">
        <v>13.89</v>
      </c>
      <c r="AR28" s="143">
        <v>12.92</v>
      </c>
      <c r="AS28" s="143">
        <v>11.05</v>
      </c>
      <c r="AT28" s="143">
        <v>12.7</v>
      </c>
      <c r="AU28" s="143">
        <v>15.45</v>
      </c>
      <c r="AV28" s="143">
        <v>17.78</v>
      </c>
      <c r="AW28" s="143">
        <v>17.649999999999999</v>
      </c>
      <c r="AX28" s="143">
        <v>22.75</v>
      </c>
      <c r="AY28" s="143">
        <v>23.25</v>
      </c>
      <c r="AZ28" s="143">
        <v>26.92</v>
      </c>
      <c r="BA28" s="143">
        <v>27.33</v>
      </c>
      <c r="BB28" s="143">
        <v>24.92</v>
      </c>
      <c r="BC28" s="143">
        <v>20.89</v>
      </c>
      <c r="BD28" s="143">
        <v>12.12</v>
      </c>
      <c r="BE28" s="143">
        <v>13.21</v>
      </c>
      <c r="BF28" s="143">
        <v>11.16</v>
      </c>
      <c r="BG28" s="143">
        <v>8.9700000000000006</v>
      </c>
      <c r="BH28" s="143">
        <v>10.029999999999999</v>
      </c>
      <c r="BI28" s="143">
        <v>10.93</v>
      </c>
      <c r="BJ28" s="142">
        <v>16.170000000000002</v>
      </c>
      <c r="BK28" s="142"/>
      <c r="BL28" s="142"/>
    </row>
    <row r="29" spans="1:64" s="42" customFormat="1">
      <c r="A29"/>
      <c r="B29" s="143" t="s">
        <v>313</v>
      </c>
      <c r="C29" s="143">
        <v>21.53</v>
      </c>
      <c r="D29" s="143">
        <v>16.03</v>
      </c>
      <c r="E29" s="143">
        <v>5.46</v>
      </c>
      <c r="F29" s="143">
        <v>3.78</v>
      </c>
      <c r="G29" s="143">
        <v>3.78</v>
      </c>
      <c r="H29" s="143">
        <v>3.78</v>
      </c>
      <c r="I29" s="143">
        <v>3.78</v>
      </c>
      <c r="J29" s="143">
        <v>3.78</v>
      </c>
      <c r="K29" s="143">
        <v>3.96</v>
      </c>
      <c r="L29" s="143">
        <v>3.78</v>
      </c>
      <c r="M29" s="143">
        <v>1.45</v>
      </c>
      <c r="N29" s="143">
        <v>0.32</v>
      </c>
      <c r="O29" s="143">
        <v>0.04</v>
      </c>
      <c r="P29" s="143">
        <v>0</v>
      </c>
      <c r="Q29" s="143">
        <v>0</v>
      </c>
      <c r="R29" s="143">
        <v>0</v>
      </c>
      <c r="S29" s="143">
        <v>0.56999999999999995</v>
      </c>
      <c r="T29" s="143">
        <v>3.53</v>
      </c>
      <c r="U29" s="143">
        <v>28.92</v>
      </c>
      <c r="V29" s="143">
        <v>35.75</v>
      </c>
      <c r="W29" s="143">
        <v>36.44</v>
      </c>
      <c r="X29" s="143">
        <v>37.35</v>
      </c>
      <c r="Y29" s="143">
        <v>34.49</v>
      </c>
      <c r="Z29" s="143">
        <v>21.56</v>
      </c>
      <c r="AA29" s="146">
        <v>11.25</v>
      </c>
      <c r="AB29" s="142">
        <f t="shared" si="0"/>
        <v>1.3649999999999998</v>
      </c>
      <c r="AC29" s="142">
        <f t="shared" si="1"/>
        <v>0.12133333333333331</v>
      </c>
      <c r="AE29"/>
      <c r="AF29"/>
      <c r="AG29"/>
      <c r="AH29"/>
      <c r="AI29"/>
      <c r="AJ29"/>
      <c r="AK29" s="143" t="s">
        <v>313</v>
      </c>
      <c r="AL29" s="143">
        <v>17.77</v>
      </c>
      <c r="AM29" s="143">
        <v>18.440000000000001</v>
      </c>
      <c r="AN29" s="143">
        <v>21.85</v>
      </c>
      <c r="AO29" s="143">
        <v>23.18</v>
      </c>
      <c r="AP29" s="143">
        <v>23.76</v>
      </c>
      <c r="AQ29" s="143">
        <v>23.62</v>
      </c>
      <c r="AR29" s="143">
        <v>25.07</v>
      </c>
      <c r="AS29" s="143">
        <v>23.68</v>
      </c>
      <c r="AT29" s="143">
        <v>30.75</v>
      </c>
      <c r="AU29" s="143">
        <v>34.46</v>
      </c>
      <c r="AV29" s="143">
        <v>33.049999999999997</v>
      </c>
      <c r="AW29" s="143">
        <v>30.48</v>
      </c>
      <c r="AX29" s="143">
        <v>29.97</v>
      </c>
      <c r="AY29" s="143">
        <v>29.58</v>
      </c>
      <c r="AZ29" s="143">
        <v>29.39</v>
      </c>
      <c r="BA29" s="143">
        <v>30.54</v>
      </c>
      <c r="BB29" s="143">
        <v>31.47</v>
      </c>
      <c r="BC29" s="143">
        <v>29.03</v>
      </c>
      <c r="BD29" s="143">
        <v>14.85</v>
      </c>
      <c r="BE29" s="143">
        <v>9.64</v>
      </c>
      <c r="BF29" s="143">
        <v>9.11</v>
      </c>
      <c r="BG29" s="143">
        <v>9.19</v>
      </c>
      <c r="BH29" s="143">
        <v>10.85</v>
      </c>
      <c r="BI29" s="143">
        <v>14.68</v>
      </c>
      <c r="BJ29" s="146">
        <v>22.66</v>
      </c>
      <c r="BK29" s="142"/>
      <c r="BL29" s="142"/>
    </row>
    <row r="30" spans="1:64" s="42" customFormat="1">
      <c r="A30"/>
      <c r="B30" s="146" t="s">
        <v>314</v>
      </c>
      <c r="C30" s="143">
        <v>4.09</v>
      </c>
      <c r="D30" s="143">
        <v>3.13</v>
      </c>
      <c r="E30" s="143">
        <v>1.92</v>
      </c>
      <c r="F30" s="143">
        <v>3.78</v>
      </c>
      <c r="G30" s="143">
        <v>3.78</v>
      </c>
      <c r="H30" s="143">
        <v>5.59</v>
      </c>
      <c r="I30" s="143">
        <v>6.65</v>
      </c>
      <c r="J30" s="143">
        <v>24.76</v>
      </c>
      <c r="K30" s="144">
        <v>64.73</v>
      </c>
      <c r="L30" s="145">
        <v>61.01</v>
      </c>
      <c r="M30" s="145">
        <v>54.1</v>
      </c>
      <c r="N30" s="145">
        <v>48.75</v>
      </c>
      <c r="O30" s="145">
        <v>32.33</v>
      </c>
      <c r="P30" s="145">
        <v>29.91</v>
      </c>
      <c r="Q30" s="144">
        <v>30.46</v>
      </c>
      <c r="R30" s="144">
        <v>35.03</v>
      </c>
      <c r="S30" s="144">
        <v>43.62</v>
      </c>
      <c r="T30" s="144">
        <v>39.659999999999997</v>
      </c>
      <c r="U30" s="145">
        <v>53.41</v>
      </c>
      <c r="V30" s="145">
        <v>78.05</v>
      </c>
      <c r="W30" s="145">
        <v>88.71</v>
      </c>
      <c r="X30" s="145">
        <v>78.47</v>
      </c>
      <c r="Y30" s="144">
        <v>35.85</v>
      </c>
      <c r="Z30" s="144">
        <v>24.74</v>
      </c>
      <c r="AA30" s="146">
        <v>35.520000000000003</v>
      </c>
      <c r="AB30" s="142">
        <f t="shared" si="0"/>
        <v>43.96</v>
      </c>
      <c r="AC30" s="142">
        <f t="shared" si="1"/>
        <v>1.2376126126126126</v>
      </c>
      <c r="AE30"/>
      <c r="AF30"/>
      <c r="AG30"/>
      <c r="AH30"/>
      <c r="AI30"/>
      <c r="AJ30"/>
      <c r="AK30" s="146" t="s">
        <v>314</v>
      </c>
      <c r="AL30" s="143">
        <v>19.05</v>
      </c>
      <c r="AM30" s="143">
        <v>21.04</v>
      </c>
      <c r="AN30" s="143">
        <v>22.04</v>
      </c>
      <c r="AO30" s="143">
        <v>22.68</v>
      </c>
      <c r="AP30" s="143">
        <v>22.56</v>
      </c>
      <c r="AQ30" s="143">
        <v>20.92</v>
      </c>
      <c r="AR30" s="143">
        <v>19.27</v>
      </c>
      <c r="AS30" s="143">
        <v>12.08</v>
      </c>
      <c r="AT30" s="144">
        <v>10.86</v>
      </c>
      <c r="AU30" s="145">
        <v>10.94</v>
      </c>
      <c r="AV30" s="145">
        <v>12.08</v>
      </c>
      <c r="AW30" s="145">
        <v>12.77</v>
      </c>
      <c r="AX30" s="145">
        <v>14.47</v>
      </c>
      <c r="AY30" s="145">
        <v>14.36</v>
      </c>
      <c r="AZ30" s="144">
        <v>14.29</v>
      </c>
      <c r="BA30" s="144">
        <v>14.1</v>
      </c>
      <c r="BB30" s="144">
        <v>13.38</v>
      </c>
      <c r="BC30" s="144">
        <v>15.94</v>
      </c>
      <c r="BD30" s="145">
        <v>13.64</v>
      </c>
      <c r="BE30" s="145">
        <v>14.07</v>
      </c>
      <c r="BF30" s="145">
        <v>13.29</v>
      </c>
      <c r="BG30" s="145">
        <v>9.15</v>
      </c>
      <c r="BH30" s="144">
        <v>11.56</v>
      </c>
      <c r="BI30" s="144">
        <v>14.53</v>
      </c>
      <c r="BJ30" s="146">
        <v>14.74</v>
      </c>
      <c r="BK30" s="142"/>
      <c r="BL30" s="142"/>
    </row>
    <row r="31" spans="1:64">
      <c r="B31" s="142" t="s">
        <v>315</v>
      </c>
      <c r="C31" s="143">
        <v>18.46</v>
      </c>
      <c r="D31" s="143">
        <v>5.12</v>
      </c>
      <c r="E31" s="143">
        <v>3.78</v>
      </c>
      <c r="F31" s="143">
        <v>3.78</v>
      </c>
      <c r="G31" s="143">
        <v>3.78</v>
      </c>
      <c r="H31" s="143">
        <v>3.78</v>
      </c>
      <c r="I31" s="143">
        <v>4.84</v>
      </c>
      <c r="J31" s="143">
        <v>17.63</v>
      </c>
      <c r="K31" s="144">
        <v>32.770000000000003</v>
      </c>
      <c r="L31" s="145">
        <v>33.14</v>
      </c>
      <c r="M31" s="145">
        <v>26.63</v>
      </c>
      <c r="N31" s="145">
        <v>26.88</v>
      </c>
      <c r="O31" s="145">
        <v>26.34</v>
      </c>
      <c r="P31" s="145">
        <v>22.72</v>
      </c>
      <c r="Q31" s="144">
        <v>20.23</v>
      </c>
      <c r="R31" s="144">
        <v>13.71</v>
      </c>
      <c r="S31" s="144">
        <v>23.84</v>
      </c>
      <c r="T31" s="144">
        <v>46.51</v>
      </c>
      <c r="U31" s="145">
        <v>55.77</v>
      </c>
      <c r="V31" s="145">
        <v>85.34</v>
      </c>
      <c r="W31" s="145">
        <v>95.92</v>
      </c>
      <c r="X31" s="145">
        <v>69.63</v>
      </c>
      <c r="Y31" s="144">
        <v>37.44</v>
      </c>
      <c r="Z31" s="144">
        <v>13.59</v>
      </c>
      <c r="AA31" s="142">
        <v>28.82</v>
      </c>
      <c r="AB31" s="142">
        <f t="shared" si="0"/>
        <v>27.276999999999997</v>
      </c>
      <c r="AC31" s="142">
        <f t="shared" si="1"/>
        <v>0.94646079111727954</v>
      </c>
      <c r="AK31" s="142" t="s">
        <v>315</v>
      </c>
      <c r="AL31" s="143">
        <v>14.68</v>
      </c>
      <c r="AM31" s="143">
        <v>17.18</v>
      </c>
      <c r="AN31" s="143">
        <v>18.36</v>
      </c>
      <c r="AO31" s="143">
        <v>18.8</v>
      </c>
      <c r="AP31" s="143">
        <v>19.59</v>
      </c>
      <c r="AQ31" s="143">
        <v>18.989999999999998</v>
      </c>
      <c r="AR31" s="143">
        <v>14.48</v>
      </c>
      <c r="AS31" s="143">
        <v>14.36</v>
      </c>
      <c r="AT31" s="144">
        <v>17.14</v>
      </c>
      <c r="AU31" s="145">
        <v>17.579999999999998</v>
      </c>
      <c r="AV31" s="145">
        <v>18.12</v>
      </c>
      <c r="AW31" s="145">
        <v>16.71</v>
      </c>
      <c r="AX31" s="145">
        <v>16.86</v>
      </c>
      <c r="AY31" s="145">
        <v>16.37</v>
      </c>
      <c r="AZ31" s="144">
        <v>14.84</v>
      </c>
      <c r="BA31" s="144">
        <v>20.38</v>
      </c>
      <c r="BB31" s="144">
        <v>20.23</v>
      </c>
      <c r="BC31" s="144">
        <v>16.82</v>
      </c>
      <c r="BD31" s="145">
        <v>13.29</v>
      </c>
      <c r="BE31" s="145">
        <v>12.25</v>
      </c>
      <c r="BF31" s="145">
        <v>13.62</v>
      </c>
      <c r="BG31" s="145">
        <v>12.37</v>
      </c>
      <c r="BH31" s="144">
        <v>11.38</v>
      </c>
      <c r="BI31" s="144">
        <v>15.12</v>
      </c>
      <c r="BJ31" s="142">
        <v>16.079999999999998</v>
      </c>
      <c r="BK31" s="142"/>
      <c r="BL31" s="142"/>
    </row>
    <row r="32" spans="1:64">
      <c r="B32" s="142" t="s">
        <v>231</v>
      </c>
      <c r="C32" s="143">
        <v>3.78</v>
      </c>
      <c r="D32" s="143">
        <v>3.74</v>
      </c>
      <c r="E32" s="143">
        <v>2.17</v>
      </c>
      <c r="F32" s="143">
        <v>1.98</v>
      </c>
      <c r="G32" s="143">
        <v>2.63</v>
      </c>
      <c r="H32" s="143">
        <v>3.53</v>
      </c>
      <c r="I32" s="143">
        <v>11.85</v>
      </c>
      <c r="J32" s="143">
        <v>32.229999999999997</v>
      </c>
      <c r="K32" s="144">
        <v>72.27</v>
      </c>
      <c r="L32" s="145">
        <v>78.14</v>
      </c>
      <c r="M32" s="145">
        <v>46.68</v>
      </c>
      <c r="N32" s="145">
        <v>22.41</v>
      </c>
      <c r="O32" s="145">
        <v>12.78</v>
      </c>
      <c r="P32" s="145">
        <v>8.09</v>
      </c>
      <c r="Q32" s="144">
        <v>3.78</v>
      </c>
      <c r="R32" s="144">
        <v>3.78</v>
      </c>
      <c r="S32" s="144">
        <v>7.46</v>
      </c>
      <c r="T32" s="144">
        <v>23.22</v>
      </c>
      <c r="U32" s="145">
        <v>48.86</v>
      </c>
      <c r="V32" s="145">
        <v>75.959999999999994</v>
      </c>
      <c r="W32" s="145">
        <v>86.28</v>
      </c>
      <c r="X32" s="145">
        <v>73.599999999999994</v>
      </c>
      <c r="Y32" s="144">
        <v>34.29</v>
      </c>
      <c r="Z32" s="144">
        <v>13.91</v>
      </c>
      <c r="AA32" s="142">
        <v>28.06</v>
      </c>
      <c r="AB32" s="142">
        <f t="shared" si="0"/>
        <v>27.861000000000001</v>
      </c>
      <c r="AC32" s="142">
        <f t="shared" si="1"/>
        <v>0.99290805416963657</v>
      </c>
      <c r="AK32" s="142" t="s">
        <v>231</v>
      </c>
      <c r="AL32" s="143">
        <v>16.13</v>
      </c>
      <c r="AM32" s="143">
        <v>17.72</v>
      </c>
      <c r="AN32" s="143">
        <v>19.88</v>
      </c>
      <c r="AO32" s="143">
        <v>20.53</v>
      </c>
      <c r="AP32" s="143">
        <v>20.56</v>
      </c>
      <c r="AQ32" s="143">
        <v>19.93</v>
      </c>
      <c r="AR32" s="143">
        <v>16.13</v>
      </c>
      <c r="AS32" s="143">
        <v>13.66</v>
      </c>
      <c r="AT32" s="144">
        <v>11.14</v>
      </c>
      <c r="AU32" s="145">
        <v>20.92</v>
      </c>
      <c r="AV32" s="145">
        <v>10.29</v>
      </c>
      <c r="AW32" s="145">
        <v>17.059999999999999</v>
      </c>
      <c r="AX32" s="145">
        <v>18.57</v>
      </c>
      <c r="AY32" s="145">
        <v>25.13</v>
      </c>
      <c r="AZ32" s="144">
        <v>26.13</v>
      </c>
      <c r="BA32" s="144">
        <v>31.05</v>
      </c>
      <c r="BB32" s="144">
        <v>31.04</v>
      </c>
      <c r="BC32" s="144">
        <v>33.53</v>
      </c>
      <c r="BD32" s="145">
        <v>37.57</v>
      </c>
      <c r="BE32" s="145">
        <v>43.13</v>
      </c>
      <c r="BF32" s="145">
        <v>43.42</v>
      </c>
      <c r="BG32" s="145">
        <v>46.37</v>
      </c>
      <c r="BH32" s="144">
        <v>28.37</v>
      </c>
      <c r="BI32" s="144">
        <v>13.77</v>
      </c>
      <c r="BJ32" s="142">
        <v>24.97</v>
      </c>
      <c r="BK32" s="142"/>
      <c r="BL32" s="142"/>
    </row>
    <row r="33" spans="1:67">
      <c r="B33" s="142" t="s">
        <v>316</v>
      </c>
      <c r="C33" s="143">
        <v>24.34</v>
      </c>
      <c r="D33" s="143">
        <v>18.16</v>
      </c>
      <c r="E33" s="143">
        <v>13.95</v>
      </c>
      <c r="F33" s="143">
        <v>13.74</v>
      </c>
      <c r="G33" s="143">
        <v>13.55</v>
      </c>
      <c r="H33" s="143">
        <v>15.42</v>
      </c>
      <c r="I33" s="143">
        <v>26.64</v>
      </c>
      <c r="J33" s="143">
        <v>53.93</v>
      </c>
      <c r="K33" s="144">
        <v>39.04</v>
      </c>
      <c r="L33" s="145">
        <v>35.26</v>
      </c>
      <c r="M33" s="145">
        <v>31.24</v>
      </c>
      <c r="N33" s="145">
        <v>26.82</v>
      </c>
      <c r="O33" s="145">
        <v>23.34</v>
      </c>
      <c r="P33" s="145">
        <v>22.97</v>
      </c>
      <c r="Q33" s="144">
        <v>20.71</v>
      </c>
      <c r="R33" s="144">
        <v>18.5</v>
      </c>
      <c r="S33" s="144">
        <v>19</v>
      </c>
      <c r="T33" s="144">
        <v>30.18</v>
      </c>
      <c r="U33" s="145">
        <v>36.26</v>
      </c>
      <c r="V33" s="145">
        <v>35.020000000000003</v>
      </c>
      <c r="W33" s="145">
        <v>35.020000000000003</v>
      </c>
      <c r="X33" s="145">
        <v>34.71</v>
      </c>
      <c r="Y33" s="144">
        <v>27.32</v>
      </c>
      <c r="Z33" s="144">
        <v>11.07</v>
      </c>
      <c r="AA33" s="142">
        <v>26.09</v>
      </c>
      <c r="AB33" s="142">
        <f t="shared" si="0"/>
        <v>26.706</v>
      </c>
      <c r="AC33" s="142">
        <f t="shared" si="1"/>
        <v>1.0236105787658107</v>
      </c>
      <c r="AK33" s="142" t="s">
        <v>316</v>
      </c>
      <c r="AL33" s="143">
        <v>23.34</v>
      </c>
      <c r="AM33" s="143">
        <v>23.36</v>
      </c>
      <c r="AN33" s="143">
        <v>26.07</v>
      </c>
      <c r="AO33" s="143">
        <v>26.33</v>
      </c>
      <c r="AP33" s="143">
        <v>25.86</v>
      </c>
      <c r="AQ33" s="143">
        <v>25.17</v>
      </c>
      <c r="AR33" s="143">
        <v>21.2</v>
      </c>
      <c r="AS33" s="143">
        <v>16.18</v>
      </c>
      <c r="AT33" s="144">
        <v>23.17</v>
      </c>
      <c r="AU33" s="145">
        <v>23.09</v>
      </c>
      <c r="AV33" s="145">
        <v>16.34</v>
      </c>
      <c r="AW33" s="145">
        <v>15.89</v>
      </c>
      <c r="AX33" s="145">
        <v>16.489999999999998</v>
      </c>
      <c r="AY33" s="145">
        <v>16.66</v>
      </c>
      <c r="AZ33" s="144">
        <v>17.309999999999999</v>
      </c>
      <c r="BA33" s="144">
        <v>17.09</v>
      </c>
      <c r="BB33" s="144">
        <v>17.170000000000002</v>
      </c>
      <c r="BC33" s="144">
        <v>15.66</v>
      </c>
      <c r="BD33" s="145">
        <v>9.6999999999999993</v>
      </c>
      <c r="BE33" s="145">
        <v>10.27</v>
      </c>
      <c r="BF33" s="145">
        <v>9.7100000000000009</v>
      </c>
      <c r="BG33" s="145">
        <v>9.84</v>
      </c>
      <c r="BH33" s="144">
        <v>11.68</v>
      </c>
      <c r="BI33" s="144">
        <v>14.2</v>
      </c>
      <c r="BJ33" s="142">
        <v>17.399999999999999</v>
      </c>
      <c r="BK33" s="142"/>
      <c r="BL33" s="142"/>
    </row>
    <row r="34" spans="1:67">
      <c r="B34" s="142" t="s">
        <v>317</v>
      </c>
      <c r="C34" s="143">
        <v>2.0499999999999998</v>
      </c>
      <c r="D34" s="143">
        <v>0.93</v>
      </c>
      <c r="E34" s="143">
        <v>0.84</v>
      </c>
      <c r="F34" s="143">
        <v>0.73</v>
      </c>
      <c r="G34" s="143">
        <v>0.73</v>
      </c>
      <c r="H34" s="143">
        <v>1.29</v>
      </c>
      <c r="I34" s="143">
        <v>3.06</v>
      </c>
      <c r="J34" s="143">
        <v>30.87</v>
      </c>
      <c r="K34" s="144">
        <v>35.020000000000003</v>
      </c>
      <c r="L34" s="145">
        <v>27.34</v>
      </c>
      <c r="M34" s="145">
        <v>11.15</v>
      </c>
      <c r="N34" s="145">
        <v>3.53</v>
      </c>
      <c r="O34" s="145">
        <v>2.25</v>
      </c>
      <c r="P34" s="145">
        <v>1.46</v>
      </c>
      <c r="Q34" s="144">
        <v>0.98</v>
      </c>
      <c r="R34" s="144">
        <v>1.75</v>
      </c>
      <c r="S34" s="144">
        <v>3.29</v>
      </c>
      <c r="T34" s="144">
        <v>10.93</v>
      </c>
      <c r="U34" s="145">
        <v>31.41</v>
      </c>
      <c r="V34" s="145">
        <v>37.409999999999997</v>
      </c>
      <c r="W34" s="145">
        <v>37.67</v>
      </c>
      <c r="X34" s="145">
        <v>34.76</v>
      </c>
      <c r="Y34" s="144">
        <v>19.09</v>
      </c>
      <c r="Z34" s="144">
        <v>4.08</v>
      </c>
      <c r="AA34" s="142">
        <v>12.61</v>
      </c>
      <c r="AB34" s="142">
        <f t="shared" si="0"/>
        <v>9.7700000000000014</v>
      </c>
      <c r="AC34" s="142">
        <f t="shared" si="1"/>
        <v>0.77478191911181615</v>
      </c>
      <c r="AK34" s="142" t="s">
        <v>317</v>
      </c>
      <c r="AL34" s="143">
        <v>19.809999999999999</v>
      </c>
      <c r="AM34" s="143">
        <v>21.14</v>
      </c>
      <c r="AN34" s="143">
        <v>22.17</v>
      </c>
      <c r="AO34" s="143">
        <v>22.65</v>
      </c>
      <c r="AP34" s="143">
        <v>22.7</v>
      </c>
      <c r="AQ34" s="143">
        <v>22</v>
      </c>
      <c r="AR34" s="143">
        <v>19.27</v>
      </c>
      <c r="AS34" s="143">
        <v>13.1</v>
      </c>
      <c r="AT34" s="144">
        <v>15.32</v>
      </c>
      <c r="AU34" s="145">
        <v>17.579999999999998</v>
      </c>
      <c r="AV34" s="145">
        <v>19.34</v>
      </c>
      <c r="AW34" s="145">
        <v>20.25</v>
      </c>
      <c r="AX34" s="145">
        <v>20.6</v>
      </c>
      <c r="AY34" s="145">
        <v>20.73</v>
      </c>
      <c r="AZ34" s="144">
        <v>21.12</v>
      </c>
      <c r="BA34" s="144">
        <v>21.98</v>
      </c>
      <c r="BB34" s="144">
        <v>21.19</v>
      </c>
      <c r="BC34" s="144">
        <v>19.63</v>
      </c>
      <c r="BD34" s="145">
        <v>15.6</v>
      </c>
      <c r="BE34" s="145">
        <v>10.199999999999999</v>
      </c>
      <c r="BF34" s="145">
        <v>9.83</v>
      </c>
      <c r="BG34" s="145">
        <v>9.92</v>
      </c>
      <c r="BH34" s="144">
        <v>13.92</v>
      </c>
      <c r="BI34" s="144">
        <v>13.1</v>
      </c>
      <c r="BJ34" s="142">
        <v>17.75</v>
      </c>
      <c r="BK34" s="142"/>
      <c r="BL34" s="142"/>
    </row>
    <row r="35" spans="1:67">
      <c r="B35" s="143" t="s">
        <v>318</v>
      </c>
      <c r="C35" s="143">
        <v>0.01</v>
      </c>
      <c r="D35" s="143">
        <v>-0.01</v>
      </c>
      <c r="E35" s="143">
        <v>-0.01</v>
      </c>
      <c r="F35" s="143">
        <v>-0.02</v>
      </c>
      <c r="G35" s="143">
        <v>-0.03</v>
      </c>
      <c r="H35" s="143">
        <v>-0.42</v>
      </c>
      <c r="I35" s="143">
        <v>-0.19</v>
      </c>
      <c r="J35" s="143">
        <v>0</v>
      </c>
      <c r="K35" s="143">
        <v>0</v>
      </c>
      <c r="L35" s="143">
        <v>-0.11</v>
      </c>
      <c r="M35" s="143">
        <v>-0.35</v>
      </c>
      <c r="N35" s="143">
        <v>-0.44</v>
      </c>
      <c r="O35" s="143">
        <v>-0.44</v>
      </c>
      <c r="P35" s="143">
        <v>-0.42</v>
      </c>
      <c r="Q35" s="143">
        <v>-0.42</v>
      </c>
      <c r="R35" s="143">
        <v>-0.42</v>
      </c>
      <c r="S35" s="143">
        <v>-0.11</v>
      </c>
      <c r="T35" s="143">
        <v>0.44</v>
      </c>
      <c r="U35" s="143">
        <v>9.0399999999999991</v>
      </c>
      <c r="V35" s="143">
        <v>29.17</v>
      </c>
      <c r="W35" s="143">
        <v>35</v>
      </c>
      <c r="X35" s="143">
        <v>35</v>
      </c>
      <c r="Y35" s="143">
        <v>21.45</v>
      </c>
      <c r="Z35" s="143">
        <v>6.91</v>
      </c>
      <c r="AA35" s="142">
        <v>5.57</v>
      </c>
      <c r="AB35" s="142">
        <f t="shared" si="0"/>
        <v>-0.22699999999999995</v>
      </c>
      <c r="AC35" s="142">
        <f t="shared" si="1"/>
        <v>-4.0754039497306993E-2</v>
      </c>
      <c r="AK35" s="143" t="s">
        <v>318</v>
      </c>
      <c r="AL35" s="143">
        <v>21.91</v>
      </c>
      <c r="AM35" s="143">
        <v>22.79</v>
      </c>
      <c r="AN35" s="143">
        <v>24.14</v>
      </c>
      <c r="AO35" s="143">
        <v>24.97</v>
      </c>
      <c r="AP35" s="143">
        <v>25.94</v>
      </c>
      <c r="AQ35" s="143">
        <v>25.91</v>
      </c>
      <c r="AR35" s="143">
        <v>25.64</v>
      </c>
      <c r="AS35" s="143">
        <v>26.67</v>
      </c>
      <c r="AT35" s="143">
        <v>26.55</v>
      </c>
      <c r="AU35" s="143">
        <v>29.26</v>
      </c>
      <c r="AV35" s="143">
        <v>30.91</v>
      </c>
      <c r="AW35" s="143">
        <v>31.23</v>
      </c>
      <c r="AX35" s="143">
        <v>32.32</v>
      </c>
      <c r="AY35" s="143">
        <v>32.89</v>
      </c>
      <c r="AZ35" s="143">
        <v>33.049999999999997</v>
      </c>
      <c r="BA35" s="143">
        <v>34.729999999999997</v>
      </c>
      <c r="BB35" s="143">
        <v>32.619999999999997</v>
      </c>
      <c r="BC35" s="143">
        <v>25.7</v>
      </c>
      <c r="BD35" s="143">
        <v>27.91</v>
      </c>
      <c r="BE35" s="143">
        <v>20.3</v>
      </c>
      <c r="BF35" s="143">
        <v>16.73</v>
      </c>
      <c r="BG35" s="143">
        <v>16.3</v>
      </c>
      <c r="BH35" s="143">
        <v>18.920000000000002</v>
      </c>
      <c r="BI35" s="143">
        <v>20.63</v>
      </c>
      <c r="BJ35" s="142">
        <v>26.04</v>
      </c>
      <c r="BK35" s="142"/>
      <c r="BL35" s="142"/>
    </row>
    <row r="36" spans="1:67">
      <c r="B36" s="142" t="s">
        <v>235</v>
      </c>
      <c r="C36" s="142">
        <v>71.349999999999994</v>
      </c>
      <c r="D36" s="142">
        <v>63.39</v>
      </c>
      <c r="E36" s="142">
        <v>59.19</v>
      </c>
      <c r="F36" s="142">
        <v>55.74</v>
      </c>
      <c r="G36" s="142">
        <v>53.81</v>
      </c>
      <c r="H36" s="142">
        <v>55.97</v>
      </c>
      <c r="I36" s="142">
        <v>62.16</v>
      </c>
      <c r="J36" s="142">
        <v>75.010000000000005</v>
      </c>
      <c r="K36" s="142">
        <v>83.41</v>
      </c>
      <c r="L36" s="142">
        <v>79.91</v>
      </c>
      <c r="M36" s="142">
        <v>68.37</v>
      </c>
      <c r="N36" s="142">
        <v>61.27</v>
      </c>
      <c r="O36" s="142">
        <v>56.93</v>
      </c>
      <c r="P36" s="142">
        <v>55.29</v>
      </c>
      <c r="Q36" s="142">
        <v>55.92</v>
      </c>
      <c r="R36" s="142">
        <v>59.14</v>
      </c>
      <c r="S36" s="142">
        <v>67.510000000000005</v>
      </c>
      <c r="T36" s="142">
        <v>81.87</v>
      </c>
      <c r="U36" s="142">
        <v>95.6</v>
      </c>
      <c r="V36" s="142">
        <v>100.66</v>
      </c>
      <c r="W36" s="142">
        <v>102.18</v>
      </c>
      <c r="X36" s="142">
        <v>96.98</v>
      </c>
      <c r="Y36" s="142">
        <v>84.69</v>
      </c>
      <c r="Z36" s="142">
        <v>73.81</v>
      </c>
      <c r="AA36" s="421">
        <v>71.67</v>
      </c>
      <c r="AB36" s="142">
        <f t="shared" si="0"/>
        <v>66.962000000000003</v>
      </c>
      <c r="AC36" s="421">
        <f>AB36/AA36</f>
        <v>0.93431003209153063</v>
      </c>
      <c r="AK36" s="142" t="s">
        <v>235</v>
      </c>
      <c r="AL36" s="142">
        <v>11.87</v>
      </c>
      <c r="AM36" s="142">
        <v>13.08</v>
      </c>
      <c r="AN36" s="142">
        <v>14.5</v>
      </c>
      <c r="AO36" s="142">
        <v>15.55</v>
      </c>
      <c r="AP36" s="142">
        <v>15.85</v>
      </c>
      <c r="AQ36" s="142">
        <v>15.36</v>
      </c>
      <c r="AR36" s="142">
        <v>13.26</v>
      </c>
      <c r="AS36" s="142">
        <v>12.16</v>
      </c>
      <c r="AT36" s="142">
        <v>14.54</v>
      </c>
      <c r="AU36" s="142">
        <v>15.42</v>
      </c>
      <c r="AV36" s="142">
        <v>14</v>
      </c>
      <c r="AW36" s="142">
        <v>14.39</v>
      </c>
      <c r="AX36" s="142">
        <v>14.75</v>
      </c>
      <c r="AY36" s="142">
        <v>14.96</v>
      </c>
      <c r="AZ36" s="142">
        <v>14.87</v>
      </c>
      <c r="BA36" s="142">
        <v>15.02</v>
      </c>
      <c r="BB36" s="142">
        <v>14.75</v>
      </c>
      <c r="BC36" s="142">
        <v>15.22</v>
      </c>
      <c r="BD36" s="142">
        <v>14.45</v>
      </c>
      <c r="BE36" s="142">
        <v>15.01</v>
      </c>
      <c r="BF36" s="142">
        <v>13.88</v>
      </c>
      <c r="BG36" s="142">
        <v>11.69</v>
      </c>
      <c r="BH36" s="142">
        <v>10.31</v>
      </c>
      <c r="BI36" s="142">
        <v>9.3699999999999992</v>
      </c>
      <c r="BJ36" s="421">
        <v>13.91</v>
      </c>
      <c r="BK36" s="142"/>
      <c r="BL36" s="142"/>
      <c r="BM36" s="142"/>
    </row>
    <row r="37" spans="1:67">
      <c r="C37"/>
      <c r="D37"/>
      <c r="E37"/>
      <c r="F37"/>
      <c r="G37"/>
      <c r="H37"/>
      <c r="I37"/>
      <c r="J37"/>
      <c r="K37"/>
      <c r="L37"/>
      <c r="M37"/>
      <c r="N37"/>
      <c r="O37"/>
      <c r="P37"/>
      <c r="Q37"/>
      <c r="R37"/>
      <c r="S37"/>
      <c r="T37"/>
      <c r="U37"/>
      <c r="V37"/>
      <c r="W37"/>
      <c r="X37"/>
      <c r="Y37"/>
      <c r="Z37"/>
      <c r="AL37"/>
      <c r="AM37"/>
      <c r="AN37"/>
      <c r="AO37"/>
      <c r="AP37"/>
      <c r="AQ37"/>
      <c r="AR37"/>
      <c r="AS37"/>
      <c r="AT37"/>
      <c r="AU37"/>
      <c r="AV37"/>
      <c r="AW37"/>
      <c r="AX37"/>
      <c r="AY37"/>
      <c r="AZ37"/>
      <c r="BA37"/>
      <c r="BB37"/>
      <c r="BC37"/>
      <c r="BD37"/>
      <c r="BE37"/>
      <c r="BF37"/>
      <c r="BG37"/>
      <c r="BH37"/>
      <c r="BI37"/>
    </row>
    <row r="38" spans="1:67" ht="15.75" thickBot="1">
      <c r="C38"/>
      <c r="D38"/>
      <c r="E38"/>
      <c r="F38"/>
      <c r="G38"/>
      <c r="H38"/>
      <c r="I38"/>
      <c r="J38"/>
      <c r="K38"/>
      <c r="L38"/>
      <c r="M38"/>
      <c r="N38"/>
      <c r="O38"/>
      <c r="P38"/>
      <c r="Q38"/>
      <c r="R38"/>
      <c r="S38"/>
      <c r="T38"/>
      <c r="U38"/>
      <c r="V38"/>
      <c r="W38"/>
      <c r="X38"/>
      <c r="Y38"/>
      <c r="Z38"/>
      <c r="AE38" t="s">
        <v>524</v>
      </c>
      <c r="AL38"/>
      <c r="AM38"/>
      <c r="AN38"/>
      <c r="AO38"/>
      <c r="AP38"/>
      <c r="AQ38"/>
      <c r="AR38"/>
      <c r="AS38"/>
      <c r="AT38"/>
      <c r="AU38"/>
      <c r="AV38"/>
      <c r="AW38"/>
      <c r="AX38"/>
      <c r="AY38"/>
      <c r="AZ38"/>
      <c r="BA38"/>
      <c r="BB38"/>
      <c r="BC38"/>
      <c r="BD38"/>
      <c r="BE38"/>
      <c r="BF38"/>
      <c r="BG38"/>
      <c r="BH38"/>
      <c r="BI38"/>
    </row>
    <row r="39" spans="1:67">
      <c r="A39" s="138" t="s">
        <v>531</v>
      </c>
      <c r="B39" s="142" t="s">
        <v>178</v>
      </c>
      <c r="C39" s="143" t="s">
        <v>180</v>
      </c>
      <c r="D39" s="143" t="s">
        <v>181</v>
      </c>
      <c r="E39" s="143" t="s">
        <v>182</v>
      </c>
      <c r="F39" s="143" t="s">
        <v>183</v>
      </c>
      <c r="G39" s="143" t="s">
        <v>184</v>
      </c>
      <c r="H39" s="143" t="s">
        <v>185</v>
      </c>
      <c r="I39" s="143" t="s">
        <v>186</v>
      </c>
      <c r="J39" s="143" t="s">
        <v>187</v>
      </c>
      <c r="K39" s="144" t="s">
        <v>188</v>
      </c>
      <c r="L39" s="145" t="s">
        <v>189</v>
      </c>
      <c r="M39" s="145" t="s">
        <v>190</v>
      </c>
      <c r="N39" s="145" t="s">
        <v>191</v>
      </c>
      <c r="O39" s="145" t="s">
        <v>192</v>
      </c>
      <c r="P39" s="145" t="s">
        <v>193</v>
      </c>
      <c r="Q39" s="144" t="s">
        <v>194</v>
      </c>
      <c r="R39" s="144" t="s">
        <v>195</v>
      </c>
      <c r="S39" s="144" t="s">
        <v>196</v>
      </c>
      <c r="T39" s="144" t="s">
        <v>197</v>
      </c>
      <c r="U39" s="145" t="s">
        <v>198</v>
      </c>
      <c r="V39" s="145" t="s">
        <v>199</v>
      </c>
      <c r="W39" s="145" t="s">
        <v>200</v>
      </c>
      <c r="X39" s="145" t="s">
        <v>201</v>
      </c>
      <c r="Y39" s="144" t="s">
        <v>202</v>
      </c>
      <c r="Z39" s="144" t="s">
        <v>203</v>
      </c>
      <c r="AA39" s="147" t="s">
        <v>179</v>
      </c>
      <c r="AB39" s="142" t="s">
        <v>520</v>
      </c>
      <c r="AC39" s="142" t="s">
        <v>521</v>
      </c>
      <c r="AE39" s="422"/>
      <c r="AF39" s="423"/>
      <c r="AG39" s="424"/>
      <c r="AJ39" s="138" t="s">
        <v>531</v>
      </c>
      <c r="AK39" s="142" t="s">
        <v>178</v>
      </c>
      <c r="AL39" s="143" t="s">
        <v>180</v>
      </c>
      <c r="AM39" s="143" t="s">
        <v>181</v>
      </c>
      <c r="AN39" s="143" t="s">
        <v>182</v>
      </c>
      <c r="AO39" s="143" t="s">
        <v>183</v>
      </c>
      <c r="AP39" s="143" t="s">
        <v>184</v>
      </c>
      <c r="AQ39" s="143" t="s">
        <v>185</v>
      </c>
      <c r="AR39" s="143" t="s">
        <v>186</v>
      </c>
      <c r="AS39" s="143" t="s">
        <v>187</v>
      </c>
      <c r="AT39" s="144" t="s">
        <v>188</v>
      </c>
      <c r="AU39" s="145" t="s">
        <v>189</v>
      </c>
      <c r="AV39" s="145" t="s">
        <v>190</v>
      </c>
      <c r="AW39" s="145" t="s">
        <v>191</v>
      </c>
      <c r="AX39" s="145" t="s">
        <v>192</v>
      </c>
      <c r="AY39" s="145" t="s">
        <v>193</v>
      </c>
      <c r="AZ39" s="144" t="s">
        <v>194</v>
      </c>
      <c r="BA39" s="144" t="s">
        <v>195</v>
      </c>
      <c r="BB39" s="144" t="s">
        <v>196</v>
      </c>
      <c r="BC39" s="144" t="s">
        <v>197</v>
      </c>
      <c r="BD39" s="145" t="s">
        <v>198</v>
      </c>
      <c r="BE39" s="145" t="s">
        <v>199</v>
      </c>
      <c r="BF39" s="145" t="s">
        <v>200</v>
      </c>
      <c r="BG39" s="145" t="s">
        <v>201</v>
      </c>
      <c r="BH39" s="144" t="s">
        <v>202</v>
      </c>
      <c r="BI39" s="144" t="s">
        <v>203</v>
      </c>
      <c r="BJ39" s="147" t="s">
        <v>179</v>
      </c>
    </row>
    <row r="40" spans="1:67">
      <c r="B40" s="142" t="s">
        <v>319</v>
      </c>
      <c r="C40" s="143">
        <v>2.94</v>
      </c>
      <c r="D40" s="143">
        <v>1.1299999999999999</v>
      </c>
      <c r="E40" s="143">
        <v>0.59</v>
      </c>
      <c r="F40" s="143">
        <v>0.14000000000000001</v>
      </c>
      <c r="G40" s="143">
        <v>0.1</v>
      </c>
      <c r="H40" s="143">
        <v>0.38</v>
      </c>
      <c r="I40" s="143">
        <v>1.1499999999999999</v>
      </c>
      <c r="J40" s="143">
        <v>3.33</v>
      </c>
      <c r="K40" s="144">
        <v>5.98</v>
      </c>
      <c r="L40" s="145">
        <v>9.08</v>
      </c>
      <c r="M40" s="145">
        <v>3.36</v>
      </c>
      <c r="N40" s="145">
        <v>2.35</v>
      </c>
      <c r="O40" s="145">
        <v>1.81</v>
      </c>
      <c r="P40" s="145">
        <v>2.0499999999999998</v>
      </c>
      <c r="Q40" s="144">
        <v>2.0499999999999998</v>
      </c>
      <c r="R40" s="144">
        <v>1.91</v>
      </c>
      <c r="S40" s="144">
        <v>7.32</v>
      </c>
      <c r="T40" s="144">
        <v>32.68</v>
      </c>
      <c r="U40" s="145">
        <v>78.099999999999994</v>
      </c>
      <c r="V40" s="145">
        <v>122.73</v>
      </c>
      <c r="W40" s="145">
        <v>127.08</v>
      </c>
      <c r="X40" s="145">
        <v>113.12</v>
      </c>
      <c r="Y40" s="144">
        <v>42.11</v>
      </c>
      <c r="Z40" s="144">
        <v>28.37</v>
      </c>
      <c r="AA40" s="148">
        <v>24.58</v>
      </c>
      <c r="AB40" s="142">
        <f t="shared" ref="AB40:AB68" si="3">AVERAGE(K40:T40)</f>
        <v>6.859</v>
      </c>
      <c r="AC40" s="142">
        <f>AB40/AA40</f>
        <v>0.27904800650935724</v>
      </c>
      <c r="AE40" s="425">
        <f>AVERAGE(L40:P45,U40:X45,L48:P52,U48:X52,U55:X59,U62:X66,L62:P66,L55:P59)</f>
        <v>28.248518518518491</v>
      </c>
      <c r="AF40" s="140">
        <f>AVERAGE(K40:K45,K48:K52,K55:K59,K62:K66,Q62:T66,Q55:T59,Q48:T52,Q40:T45,Y40:Z45,Y48:Z52,Y55:Z59,Y62:Z66)</f>
        <v>13.535578231292519</v>
      </c>
      <c r="AG40" s="426">
        <f>AVERAGE(C40:J67,K67:Z67,K60:Z61,K53:Z54,K46:Z47)</f>
        <v>11.009702380952385</v>
      </c>
      <c r="AK40" s="142" t="s">
        <v>236</v>
      </c>
      <c r="AL40" s="143">
        <v>5.07</v>
      </c>
      <c r="AM40" s="143">
        <v>5.15</v>
      </c>
      <c r="AN40" s="143">
        <v>5.96</v>
      </c>
      <c r="AO40" s="143">
        <v>8.27</v>
      </c>
      <c r="AP40" s="143">
        <v>9.3800000000000008</v>
      </c>
      <c r="AQ40" s="143">
        <v>9.1</v>
      </c>
      <c r="AR40" s="143">
        <v>7.76</v>
      </c>
      <c r="AS40" s="143">
        <v>8.31</v>
      </c>
      <c r="AT40" s="144">
        <v>6.92</v>
      </c>
      <c r="AU40" s="145">
        <v>6.97</v>
      </c>
      <c r="AV40" s="145">
        <v>5.38</v>
      </c>
      <c r="AW40" s="145">
        <v>9.34</v>
      </c>
      <c r="AX40" s="145">
        <v>11.6</v>
      </c>
      <c r="AY40" s="145">
        <v>11.86</v>
      </c>
      <c r="AZ40" s="144">
        <v>12.08</v>
      </c>
      <c r="BA40" s="144">
        <v>12.13</v>
      </c>
      <c r="BB40" s="144">
        <v>7.96</v>
      </c>
      <c r="BC40" s="144">
        <v>15.68</v>
      </c>
      <c r="BD40" s="145">
        <v>12.43</v>
      </c>
      <c r="BE40" s="145">
        <v>10.49</v>
      </c>
      <c r="BF40" s="145">
        <v>11.34</v>
      </c>
      <c r="BG40" s="145">
        <v>7.18</v>
      </c>
      <c r="BH40" s="144">
        <v>6.46</v>
      </c>
      <c r="BI40" s="144">
        <v>27.02</v>
      </c>
      <c r="BJ40" s="148">
        <v>9.81</v>
      </c>
      <c r="BM40" s="141">
        <v>24.08</v>
      </c>
      <c r="BN40" s="140">
        <v>24.08</v>
      </c>
      <c r="BO40" s="139">
        <v>24.08</v>
      </c>
    </row>
    <row r="41" spans="1:67">
      <c r="B41" s="142" t="s">
        <v>320</v>
      </c>
      <c r="C41" s="143">
        <v>7.38</v>
      </c>
      <c r="D41" s="143">
        <v>2.62</v>
      </c>
      <c r="E41" s="143">
        <v>0.91</v>
      </c>
      <c r="F41" s="143">
        <v>0.18</v>
      </c>
      <c r="G41" s="143">
        <v>0.01</v>
      </c>
      <c r="H41" s="143">
        <v>0.27</v>
      </c>
      <c r="I41" s="143">
        <v>2.89</v>
      </c>
      <c r="J41" s="143">
        <v>27.67</v>
      </c>
      <c r="K41" s="144">
        <v>35.01</v>
      </c>
      <c r="L41" s="145">
        <v>31.01</v>
      </c>
      <c r="M41" s="145">
        <v>13.18</v>
      </c>
      <c r="N41" s="145">
        <v>3.33</v>
      </c>
      <c r="O41" s="145">
        <v>0.89</v>
      </c>
      <c r="P41" s="145">
        <v>0.08</v>
      </c>
      <c r="Q41" s="144">
        <v>0.01</v>
      </c>
      <c r="R41" s="144">
        <v>0.02</v>
      </c>
      <c r="S41" s="144">
        <v>0.88</v>
      </c>
      <c r="T41" s="144">
        <v>9.24</v>
      </c>
      <c r="U41" s="145">
        <v>32.68</v>
      </c>
      <c r="V41" s="145">
        <v>38.4</v>
      </c>
      <c r="W41" s="145">
        <v>51.35</v>
      </c>
      <c r="X41" s="145">
        <v>36.96</v>
      </c>
      <c r="Y41" s="144">
        <v>30.41</v>
      </c>
      <c r="Z41" s="144">
        <v>6.66</v>
      </c>
      <c r="AA41" s="148">
        <v>13.84</v>
      </c>
      <c r="AB41" s="142">
        <f t="shared" si="3"/>
        <v>9.3649999999999984</v>
      </c>
      <c r="AC41" s="142">
        <f t="shared" ref="AC41:AC59" si="4">AB41/AA41</f>
        <v>0.67666184971098253</v>
      </c>
      <c r="AE41" s="427"/>
      <c r="AF41" s="42"/>
      <c r="AG41" s="428"/>
      <c r="AK41" s="142" t="s">
        <v>237</v>
      </c>
      <c r="AL41" s="143">
        <v>8.75</v>
      </c>
      <c r="AM41" s="143">
        <v>10.11</v>
      </c>
      <c r="AN41" s="143">
        <v>11.63</v>
      </c>
      <c r="AO41" s="143">
        <v>12.3</v>
      </c>
      <c r="AP41" s="143">
        <v>13</v>
      </c>
      <c r="AQ41" s="143">
        <v>12.15</v>
      </c>
      <c r="AR41" s="143">
        <v>12.2</v>
      </c>
      <c r="AS41" s="143">
        <v>11.17</v>
      </c>
      <c r="AT41" s="144">
        <v>7.65</v>
      </c>
      <c r="AU41" s="145">
        <v>4.8899999999999997</v>
      </c>
      <c r="AV41" s="145">
        <v>2.98</v>
      </c>
      <c r="AW41" s="145">
        <v>4.1100000000000003</v>
      </c>
      <c r="AX41" s="145">
        <v>4.6500000000000004</v>
      </c>
      <c r="AY41" s="145">
        <v>4.6500000000000004</v>
      </c>
      <c r="AZ41" s="144">
        <v>4.58</v>
      </c>
      <c r="BA41" s="144">
        <v>4.5199999999999996</v>
      </c>
      <c r="BB41" s="144">
        <v>4.4400000000000004</v>
      </c>
      <c r="BC41" s="144">
        <v>7.13</v>
      </c>
      <c r="BD41" s="145">
        <v>8.32</v>
      </c>
      <c r="BE41" s="145">
        <v>5.95</v>
      </c>
      <c r="BF41" s="145">
        <v>6.76</v>
      </c>
      <c r="BG41" s="145">
        <v>7.51</v>
      </c>
      <c r="BH41" s="144">
        <v>8.57</v>
      </c>
      <c r="BI41" s="144">
        <v>27.44</v>
      </c>
      <c r="BJ41" s="148">
        <v>8.3699999999999992</v>
      </c>
    </row>
    <row r="42" spans="1:67" ht="15.75" thickBot="1">
      <c r="B42" s="142" t="s">
        <v>321</v>
      </c>
      <c r="C42" s="143">
        <v>0.04</v>
      </c>
      <c r="D42" s="143">
        <v>0</v>
      </c>
      <c r="E42" s="143">
        <v>0</v>
      </c>
      <c r="F42" s="143">
        <v>0</v>
      </c>
      <c r="G42" s="143">
        <v>0</v>
      </c>
      <c r="H42" s="143">
        <v>0.13</v>
      </c>
      <c r="I42" s="143">
        <v>4.1500000000000004</v>
      </c>
      <c r="J42" s="143">
        <v>61.86</v>
      </c>
      <c r="K42" s="144">
        <v>108.8</v>
      </c>
      <c r="L42" s="145">
        <v>73.64</v>
      </c>
      <c r="M42" s="145">
        <v>18.54</v>
      </c>
      <c r="N42" s="145">
        <v>2.15</v>
      </c>
      <c r="O42" s="145">
        <v>0.91</v>
      </c>
      <c r="P42" s="145">
        <v>0.91</v>
      </c>
      <c r="Q42" s="144">
        <v>0.79</v>
      </c>
      <c r="R42" s="144">
        <v>0.98</v>
      </c>
      <c r="S42" s="144">
        <v>3.67</v>
      </c>
      <c r="T42" s="144">
        <v>31.14</v>
      </c>
      <c r="U42" s="145">
        <v>92.39</v>
      </c>
      <c r="V42" s="145">
        <v>125.92</v>
      </c>
      <c r="W42" s="145">
        <v>115.45</v>
      </c>
      <c r="X42" s="145">
        <v>92.89</v>
      </c>
      <c r="Y42" s="144">
        <v>40.4</v>
      </c>
      <c r="Z42" s="144">
        <v>11.07</v>
      </c>
      <c r="AA42" s="148">
        <v>32.74</v>
      </c>
      <c r="AB42" s="142">
        <f t="shared" si="3"/>
        <v>24.152999999999999</v>
      </c>
      <c r="AC42" s="142">
        <f t="shared" si="4"/>
        <v>0.73772144166157594</v>
      </c>
      <c r="AE42" s="429">
        <f>AVERAGE(M40:P45,U40:X45,M48:P52,U48:X52,U55:X59,U62:X66,M62:P66,M55:P59)</f>
        <v>29.730297619047601</v>
      </c>
      <c r="AF42" s="430">
        <f>AVERAGE(K40:L45,K48:L52,K55:L59,K62:L66,Q62:T66,Q55:T59,Q48:T52,Q40:T45,Y40:Z45,Y48:Z52,Y55:Z59,Y62:Z66)</f>
        <v>13.89291666666667</v>
      </c>
      <c r="AG42" s="431">
        <f>AVERAGE(C40:J67,K67:Z67,K60:Z61,K53:Z54,K46:Z47)</f>
        <v>11.009702380952385</v>
      </c>
      <c r="AK42" s="142" t="s">
        <v>238</v>
      </c>
      <c r="AL42" s="143">
        <v>10.35</v>
      </c>
      <c r="AM42" s="143">
        <v>12.12</v>
      </c>
      <c r="AN42" s="143">
        <v>12.92</v>
      </c>
      <c r="AO42" s="143">
        <v>13.81</v>
      </c>
      <c r="AP42" s="143">
        <v>13.79</v>
      </c>
      <c r="AQ42" s="143">
        <v>12.61</v>
      </c>
      <c r="AR42" s="143">
        <v>12.63</v>
      </c>
      <c r="AS42" s="143">
        <v>12.89</v>
      </c>
      <c r="AT42" s="144">
        <v>14.29</v>
      </c>
      <c r="AU42" s="145">
        <v>16.79</v>
      </c>
      <c r="AV42" s="145">
        <v>10.74</v>
      </c>
      <c r="AW42" s="145">
        <v>7.48</v>
      </c>
      <c r="AX42" s="145">
        <v>20.9</v>
      </c>
      <c r="AY42" s="145">
        <v>3.35</v>
      </c>
      <c r="AZ42" s="144">
        <v>21.36</v>
      </c>
      <c r="BA42" s="144">
        <v>4.29</v>
      </c>
      <c r="BB42" s="144">
        <v>10.64</v>
      </c>
      <c r="BC42" s="144">
        <v>17.45</v>
      </c>
      <c r="BD42" s="145">
        <v>12.13</v>
      </c>
      <c r="BE42" s="145">
        <v>10.55</v>
      </c>
      <c r="BF42" s="145">
        <v>8.23</v>
      </c>
      <c r="BG42" s="145">
        <v>13.6</v>
      </c>
      <c r="BH42" s="144">
        <v>11.66</v>
      </c>
      <c r="BI42" s="144">
        <v>11.35</v>
      </c>
      <c r="BJ42" s="148">
        <v>12.29</v>
      </c>
      <c r="BM42" s="141">
        <v>24.08</v>
      </c>
      <c r="BN42" s="140">
        <v>24.08</v>
      </c>
      <c r="BO42" s="139">
        <v>24.08</v>
      </c>
    </row>
    <row r="43" spans="1:67">
      <c r="B43" s="142" t="s">
        <v>239</v>
      </c>
      <c r="C43" s="143">
        <v>8.0299999999999994</v>
      </c>
      <c r="D43" s="143">
        <v>3.78</v>
      </c>
      <c r="E43" s="143">
        <v>3.78</v>
      </c>
      <c r="F43" s="143">
        <v>1.89</v>
      </c>
      <c r="G43" s="143">
        <v>0.71</v>
      </c>
      <c r="H43" s="143">
        <v>0.79</v>
      </c>
      <c r="I43" s="143">
        <v>3.64</v>
      </c>
      <c r="J43" s="143">
        <v>31.3</v>
      </c>
      <c r="K43" s="144">
        <v>35.020000000000003</v>
      </c>
      <c r="L43" s="145">
        <v>32.68</v>
      </c>
      <c r="M43" s="145">
        <v>13.87</v>
      </c>
      <c r="N43" s="145">
        <v>5.94</v>
      </c>
      <c r="O43" s="145">
        <v>3.78</v>
      </c>
      <c r="P43" s="145">
        <v>3.78</v>
      </c>
      <c r="Q43" s="144">
        <v>3.78</v>
      </c>
      <c r="R43" s="144">
        <v>3.78</v>
      </c>
      <c r="S43" s="144">
        <v>5.34</v>
      </c>
      <c r="T43" s="144">
        <v>17.559999999999999</v>
      </c>
      <c r="U43" s="145">
        <v>33.76</v>
      </c>
      <c r="V43" s="145">
        <v>49.14</v>
      </c>
      <c r="W43" s="145">
        <v>62.06</v>
      </c>
      <c r="X43" s="145">
        <v>46.67</v>
      </c>
      <c r="Y43" s="144">
        <v>31.42</v>
      </c>
      <c r="Z43" s="144">
        <v>10.78</v>
      </c>
      <c r="AA43" s="148">
        <v>17.22</v>
      </c>
      <c r="AB43" s="142">
        <f t="shared" si="3"/>
        <v>12.553000000000001</v>
      </c>
      <c r="AC43" s="142">
        <f t="shared" si="4"/>
        <v>0.72897793263646937</v>
      </c>
      <c r="AK43" s="142" t="s">
        <v>239</v>
      </c>
      <c r="AL43" s="143">
        <v>4.62</v>
      </c>
      <c r="AM43" s="143">
        <v>4.74</v>
      </c>
      <c r="AN43" s="143">
        <v>6.09</v>
      </c>
      <c r="AO43" s="143">
        <v>6.14</v>
      </c>
      <c r="AP43" s="143">
        <v>6.19</v>
      </c>
      <c r="AQ43" s="143">
        <v>5.44</v>
      </c>
      <c r="AR43" s="143">
        <v>7.55</v>
      </c>
      <c r="AS43" s="143">
        <v>16.03</v>
      </c>
      <c r="AT43" s="144">
        <v>19.96</v>
      </c>
      <c r="AU43" s="145">
        <v>26.21</v>
      </c>
      <c r="AV43" s="145">
        <v>14.44</v>
      </c>
      <c r="AW43" s="145">
        <v>9</v>
      </c>
      <c r="AX43" s="145">
        <v>4.8499999999999996</v>
      </c>
      <c r="AY43" s="145">
        <v>23.53</v>
      </c>
      <c r="AZ43" s="144">
        <v>24.08</v>
      </c>
      <c r="BA43" s="144">
        <v>6.23</v>
      </c>
      <c r="BB43" s="144">
        <v>9.32</v>
      </c>
      <c r="BC43" s="144">
        <v>17.399999999999999</v>
      </c>
      <c r="BD43" s="145">
        <v>11.44</v>
      </c>
      <c r="BE43" s="145">
        <v>7.28</v>
      </c>
      <c r="BF43" s="145">
        <v>3.33</v>
      </c>
      <c r="BG43" s="145">
        <v>10.29</v>
      </c>
      <c r="BH43" s="144">
        <v>7.46</v>
      </c>
      <c r="BI43" s="144">
        <v>4.78</v>
      </c>
      <c r="BJ43" s="148">
        <v>11.05</v>
      </c>
    </row>
    <row r="44" spans="1:67">
      <c r="B44" s="142" t="s">
        <v>322</v>
      </c>
      <c r="C44" s="143">
        <v>3.33</v>
      </c>
      <c r="D44" s="143">
        <v>0.23</v>
      </c>
      <c r="E44" s="143">
        <v>0</v>
      </c>
      <c r="F44" s="143">
        <v>0</v>
      </c>
      <c r="G44" s="143">
        <v>0</v>
      </c>
      <c r="H44" s="143">
        <v>0</v>
      </c>
      <c r="I44" s="143">
        <v>0.73</v>
      </c>
      <c r="J44" s="143">
        <v>6.14</v>
      </c>
      <c r="K44" s="144">
        <v>11.88</v>
      </c>
      <c r="L44" s="145">
        <v>4.42</v>
      </c>
      <c r="M44" s="145">
        <v>2.44</v>
      </c>
      <c r="N44" s="145">
        <v>0.24</v>
      </c>
      <c r="O44" s="145">
        <v>0</v>
      </c>
      <c r="P44" s="145">
        <v>0</v>
      </c>
      <c r="Q44" s="144">
        <v>-0.04</v>
      </c>
      <c r="R44" s="144">
        <v>-0.1</v>
      </c>
      <c r="S44" s="144">
        <v>-0.02</v>
      </c>
      <c r="T44" s="144">
        <v>0.34</v>
      </c>
      <c r="U44" s="145">
        <v>10.62</v>
      </c>
      <c r="V44" s="145">
        <v>35.01</v>
      </c>
      <c r="W44" s="145">
        <v>35.020000000000003</v>
      </c>
      <c r="X44" s="145">
        <v>32.75</v>
      </c>
      <c r="Y44" s="144">
        <v>7.57</v>
      </c>
      <c r="Z44" s="144">
        <v>0.75</v>
      </c>
      <c r="AA44" s="148">
        <v>6.3</v>
      </c>
      <c r="AB44" s="142">
        <f t="shared" si="3"/>
        <v>1.9159999999999999</v>
      </c>
      <c r="AC44" s="142">
        <f t="shared" si="4"/>
        <v>0.30412698412698413</v>
      </c>
      <c r="AK44" s="142" t="s">
        <v>240</v>
      </c>
      <c r="AL44" s="143">
        <v>7.45</v>
      </c>
      <c r="AM44" s="143">
        <v>6.46</v>
      </c>
      <c r="AN44" s="143">
        <v>6.39</v>
      </c>
      <c r="AO44" s="143">
        <v>7.08</v>
      </c>
      <c r="AP44" s="143">
        <v>6.9</v>
      </c>
      <c r="AQ44" s="143">
        <v>7.22</v>
      </c>
      <c r="AR44" s="143">
        <v>9.94</v>
      </c>
      <c r="AS44" s="143">
        <v>12.26</v>
      </c>
      <c r="AT44" s="144">
        <v>9.8800000000000008</v>
      </c>
      <c r="AU44" s="145">
        <v>15.38</v>
      </c>
      <c r="AV44" s="145">
        <v>27.87</v>
      </c>
      <c r="AW44" s="145">
        <v>8.5399999999999991</v>
      </c>
      <c r="AX44" s="145">
        <v>9.84</v>
      </c>
      <c r="AY44" s="145">
        <v>8.2100000000000009</v>
      </c>
      <c r="AZ44" s="144">
        <v>8.5299999999999994</v>
      </c>
      <c r="BA44" s="144">
        <v>7.9</v>
      </c>
      <c r="BB44" s="144">
        <v>8.7100000000000009</v>
      </c>
      <c r="BC44" s="144">
        <v>11.16</v>
      </c>
      <c r="BD44" s="145">
        <v>12.33</v>
      </c>
      <c r="BE44" s="145">
        <v>11.9</v>
      </c>
      <c r="BF44" s="145">
        <v>9.1199999999999992</v>
      </c>
      <c r="BG44" s="145">
        <v>10.96</v>
      </c>
      <c r="BH44" s="144">
        <v>11.69</v>
      </c>
      <c r="BI44" s="144">
        <v>24.69</v>
      </c>
      <c r="BJ44" s="148">
        <v>11.12</v>
      </c>
    </row>
    <row r="45" spans="1:67" ht="15.75" thickBot="1">
      <c r="B45" s="142" t="s">
        <v>323</v>
      </c>
      <c r="C45" s="143">
        <v>0.01</v>
      </c>
      <c r="D45" s="143">
        <v>-0.02</v>
      </c>
      <c r="E45" s="143">
        <v>-0.12</v>
      </c>
      <c r="F45" s="143">
        <v>-0.15</v>
      </c>
      <c r="G45" s="143">
        <v>-0.14000000000000001</v>
      </c>
      <c r="H45" s="143">
        <v>-0.06</v>
      </c>
      <c r="I45" s="143">
        <v>0.54</v>
      </c>
      <c r="J45" s="143">
        <v>9.68</v>
      </c>
      <c r="K45" s="144">
        <v>28.46</v>
      </c>
      <c r="L45" s="145">
        <v>11.37</v>
      </c>
      <c r="M45" s="145">
        <v>0.39</v>
      </c>
      <c r="N45" s="145">
        <v>0</v>
      </c>
      <c r="O45" s="145">
        <v>0</v>
      </c>
      <c r="P45" s="145">
        <v>-0.01</v>
      </c>
      <c r="Q45" s="144">
        <v>-0.01</v>
      </c>
      <c r="R45" s="144">
        <v>-0.01</v>
      </c>
      <c r="S45" s="144">
        <v>0</v>
      </c>
      <c r="T45" s="144">
        <v>1.89</v>
      </c>
      <c r="U45" s="145">
        <v>27.5</v>
      </c>
      <c r="V45" s="145">
        <v>51.33</v>
      </c>
      <c r="W45" s="145">
        <v>47.93</v>
      </c>
      <c r="X45" s="145">
        <v>35.76</v>
      </c>
      <c r="Y45" s="144">
        <v>8.56</v>
      </c>
      <c r="Z45" s="144">
        <v>2.52</v>
      </c>
      <c r="AA45" s="148">
        <v>9.39</v>
      </c>
      <c r="AB45" s="142">
        <f t="shared" si="3"/>
        <v>4.2080000000000002</v>
      </c>
      <c r="AC45" s="142">
        <f t="shared" si="4"/>
        <v>0.44813631522896696</v>
      </c>
      <c r="AE45" t="s">
        <v>523</v>
      </c>
      <c r="AK45" s="142" t="s">
        <v>241</v>
      </c>
      <c r="AL45" s="143">
        <v>5.75</v>
      </c>
      <c r="AM45" s="143">
        <v>5.0199999999999996</v>
      </c>
      <c r="AN45" s="143">
        <v>6.87</v>
      </c>
      <c r="AO45" s="143">
        <v>7.12</v>
      </c>
      <c r="AP45" s="143">
        <v>7.14</v>
      </c>
      <c r="AQ45" s="143">
        <v>6.76</v>
      </c>
      <c r="AR45" s="143">
        <v>16.52</v>
      </c>
      <c r="AS45" s="143">
        <v>20.53</v>
      </c>
      <c r="AT45" s="144">
        <v>19.670000000000002</v>
      </c>
      <c r="AU45" s="145">
        <v>22</v>
      </c>
      <c r="AV45" s="145">
        <v>10.96</v>
      </c>
      <c r="AW45" s="145">
        <v>6.55</v>
      </c>
      <c r="AX45" s="145">
        <v>20.9</v>
      </c>
      <c r="AY45" s="145">
        <v>4.05</v>
      </c>
      <c r="AZ45" s="144">
        <v>7.52</v>
      </c>
      <c r="BA45" s="144">
        <v>4.33</v>
      </c>
      <c r="BB45" s="144">
        <v>6.7</v>
      </c>
      <c r="BC45" s="144">
        <v>22.37</v>
      </c>
      <c r="BD45" s="145">
        <v>15.56</v>
      </c>
      <c r="BE45" s="145">
        <v>8.42</v>
      </c>
      <c r="BF45" s="145">
        <v>4.8</v>
      </c>
      <c r="BG45" s="145">
        <v>11.87</v>
      </c>
      <c r="BH45" s="144">
        <v>7.32</v>
      </c>
      <c r="BI45" s="144">
        <v>4.1500000000000004</v>
      </c>
      <c r="BJ45" s="148">
        <v>10.82</v>
      </c>
    </row>
    <row r="46" spans="1:67">
      <c r="B46" s="143" t="s">
        <v>324</v>
      </c>
      <c r="C46" s="143">
        <v>0.28999999999999998</v>
      </c>
      <c r="D46" s="143">
        <v>0</v>
      </c>
      <c r="E46" s="143">
        <v>-0.05</v>
      </c>
      <c r="F46" s="143">
        <v>-0.14000000000000001</v>
      </c>
      <c r="G46" s="143">
        <v>-0.16</v>
      </c>
      <c r="H46" s="143">
        <v>-0.17</v>
      </c>
      <c r="I46" s="143">
        <v>-0.11</v>
      </c>
      <c r="J46" s="143">
        <v>0</v>
      </c>
      <c r="K46" s="143">
        <v>0</v>
      </c>
      <c r="L46" s="143">
        <v>0</v>
      </c>
      <c r="M46" s="143">
        <v>-0.04</v>
      </c>
      <c r="N46" s="143">
        <v>-0.1</v>
      </c>
      <c r="O46" s="143">
        <v>-0.05</v>
      </c>
      <c r="P46" s="143">
        <v>0</v>
      </c>
      <c r="Q46" s="143">
        <v>0.01</v>
      </c>
      <c r="R46" s="143">
        <v>0.25</v>
      </c>
      <c r="S46" s="143">
        <v>1.54</v>
      </c>
      <c r="T46" s="143">
        <v>6.34</v>
      </c>
      <c r="U46" s="143">
        <v>27.32</v>
      </c>
      <c r="V46" s="143">
        <v>35.659999999999997</v>
      </c>
      <c r="W46" s="143">
        <v>35.26</v>
      </c>
      <c r="X46" s="143">
        <v>35.020000000000003</v>
      </c>
      <c r="Y46" s="143">
        <v>19.7</v>
      </c>
      <c r="Z46" s="143">
        <v>3.98</v>
      </c>
      <c r="AA46" s="148">
        <v>6.86</v>
      </c>
      <c r="AB46" s="142">
        <f t="shared" si="3"/>
        <v>0.79500000000000004</v>
      </c>
      <c r="AC46" s="142">
        <f t="shared" si="4"/>
        <v>0.11588921282798834</v>
      </c>
      <c r="AE46" s="422"/>
      <c r="AF46" s="423"/>
      <c r="AG46" s="424"/>
      <c r="AK46" s="142" t="s">
        <v>242</v>
      </c>
      <c r="AL46" s="143">
        <v>4.1900000000000004</v>
      </c>
      <c r="AM46" s="143">
        <v>5.52</v>
      </c>
      <c r="AN46" s="143">
        <v>6.19</v>
      </c>
      <c r="AO46" s="143">
        <v>7.04</v>
      </c>
      <c r="AP46" s="143">
        <v>6.99</v>
      </c>
      <c r="AQ46" s="143">
        <v>7.16</v>
      </c>
      <c r="AR46" s="143">
        <v>10.9</v>
      </c>
      <c r="AS46" s="143">
        <v>10.78</v>
      </c>
      <c r="AT46" s="144">
        <v>13.18</v>
      </c>
      <c r="AU46" s="145">
        <v>16.45</v>
      </c>
      <c r="AV46" s="145">
        <v>10.11</v>
      </c>
      <c r="AW46" s="145">
        <v>2.81</v>
      </c>
      <c r="AX46" s="145">
        <v>2.3199999999999998</v>
      </c>
      <c r="AY46" s="145">
        <v>2.67</v>
      </c>
      <c r="AZ46" s="144">
        <v>2.52</v>
      </c>
      <c r="BA46" s="144">
        <v>3.19</v>
      </c>
      <c r="BB46" s="144">
        <v>8.56</v>
      </c>
      <c r="BC46" s="144">
        <v>21.45</v>
      </c>
      <c r="BD46" s="145">
        <v>21.64</v>
      </c>
      <c r="BE46" s="145">
        <v>17.829999999999998</v>
      </c>
      <c r="BF46" s="145">
        <v>11.62</v>
      </c>
      <c r="BG46" s="145">
        <v>13.21</v>
      </c>
      <c r="BH46" s="144">
        <v>12.22</v>
      </c>
      <c r="BI46" s="144">
        <v>17.96</v>
      </c>
      <c r="BJ46" s="148">
        <v>10.1</v>
      </c>
    </row>
    <row r="47" spans="1:67">
      <c r="B47" s="143" t="s">
        <v>325</v>
      </c>
      <c r="C47" s="143">
        <v>0.36</v>
      </c>
      <c r="D47" s="143">
        <v>0</v>
      </c>
      <c r="E47" s="143">
        <v>-0.01</v>
      </c>
      <c r="F47" s="143">
        <v>-0.1</v>
      </c>
      <c r="G47" s="143">
        <v>-0.1</v>
      </c>
      <c r="H47" s="143">
        <v>-7.0000000000000007E-2</v>
      </c>
      <c r="I47" s="143">
        <v>0</v>
      </c>
      <c r="J47" s="143">
        <v>0</v>
      </c>
      <c r="K47" s="143">
        <v>0</v>
      </c>
      <c r="L47" s="143">
        <v>-0.21</v>
      </c>
      <c r="M47" s="143">
        <v>-1.21</v>
      </c>
      <c r="N47" s="143">
        <v>-2.2000000000000002</v>
      </c>
      <c r="O47" s="143">
        <v>-2.1</v>
      </c>
      <c r="P47" s="143">
        <v>-2.0099999999999998</v>
      </c>
      <c r="Q47" s="143">
        <v>-2.08</v>
      </c>
      <c r="R47" s="143">
        <v>-2.08</v>
      </c>
      <c r="S47" s="143">
        <v>-1.1599999999999999</v>
      </c>
      <c r="T47" s="143">
        <v>-0.12</v>
      </c>
      <c r="U47" s="143">
        <v>3.39</v>
      </c>
      <c r="V47" s="143">
        <v>35.01</v>
      </c>
      <c r="W47" s="143">
        <v>42.39</v>
      </c>
      <c r="X47" s="143">
        <v>42.78</v>
      </c>
      <c r="Y47" s="143">
        <v>26</v>
      </c>
      <c r="Z47" s="143">
        <v>5.7</v>
      </c>
      <c r="AA47" s="148">
        <v>5.92</v>
      </c>
      <c r="AB47" s="142">
        <f t="shared" si="3"/>
        <v>-1.3169999999999999</v>
      </c>
      <c r="AC47" s="142">
        <f t="shared" si="4"/>
        <v>-0.22246621621621621</v>
      </c>
      <c r="AE47" s="425">
        <f>AE40*$AC$68</f>
        <v>9.1700096373033517</v>
      </c>
      <c r="AF47" s="140">
        <f>AF40*$AC$68</f>
        <v>4.3939076927541283</v>
      </c>
      <c r="AG47" s="426">
        <f>AG40*$AC$68</f>
        <v>3.573960059922813</v>
      </c>
      <c r="AK47" s="143" t="s">
        <v>243</v>
      </c>
      <c r="AL47" s="143">
        <v>11.85</v>
      </c>
      <c r="AM47" s="143">
        <v>13.55</v>
      </c>
      <c r="AN47" s="143">
        <v>10.199999999999999</v>
      </c>
      <c r="AO47" s="143">
        <v>10.9</v>
      </c>
      <c r="AP47" s="143">
        <v>11.49</v>
      </c>
      <c r="AQ47" s="143">
        <v>11.39</v>
      </c>
      <c r="AR47" s="143">
        <v>12.12</v>
      </c>
      <c r="AS47" s="143">
        <v>14.43</v>
      </c>
      <c r="AT47" s="144">
        <v>11.22</v>
      </c>
      <c r="AU47" s="145">
        <v>15.51</v>
      </c>
      <c r="AV47" s="145">
        <v>12.39</v>
      </c>
      <c r="AW47" s="145">
        <v>5.26</v>
      </c>
      <c r="AX47" s="145">
        <v>4.6500000000000004</v>
      </c>
      <c r="AY47" s="145">
        <v>5.55</v>
      </c>
      <c r="AZ47" s="144">
        <v>5.95</v>
      </c>
      <c r="BA47" s="144">
        <v>6.26</v>
      </c>
      <c r="BB47" s="144">
        <v>7.54</v>
      </c>
      <c r="BC47" s="144">
        <v>13.1</v>
      </c>
      <c r="BD47" s="145">
        <v>20.41</v>
      </c>
      <c r="BE47" s="145">
        <v>19</v>
      </c>
      <c r="BF47" s="145">
        <v>13.96</v>
      </c>
      <c r="BG47" s="145">
        <v>11.48</v>
      </c>
      <c r="BH47" s="144">
        <v>7.83</v>
      </c>
      <c r="BI47" s="144">
        <v>18.93</v>
      </c>
      <c r="BJ47" s="148">
        <v>11.48</v>
      </c>
    </row>
    <row r="48" spans="1:67">
      <c r="B48" s="142" t="s">
        <v>326</v>
      </c>
      <c r="C48" s="143">
        <v>0.48</v>
      </c>
      <c r="D48" s="143">
        <v>0</v>
      </c>
      <c r="E48" s="143">
        <v>0</v>
      </c>
      <c r="F48" s="143">
        <v>-0.02</v>
      </c>
      <c r="G48" s="143">
        <v>-0.02</v>
      </c>
      <c r="H48" s="143">
        <v>0</v>
      </c>
      <c r="I48" s="143">
        <v>4.09</v>
      </c>
      <c r="J48" s="143">
        <v>42.01</v>
      </c>
      <c r="K48" s="144">
        <v>85.92</v>
      </c>
      <c r="L48" s="145">
        <v>42.21</v>
      </c>
      <c r="M48" s="145">
        <v>12.32</v>
      </c>
      <c r="N48" s="145">
        <v>3.22</v>
      </c>
      <c r="O48" s="145">
        <v>0.71</v>
      </c>
      <c r="P48" s="145">
        <v>0.1</v>
      </c>
      <c r="Q48" s="144">
        <v>0.02</v>
      </c>
      <c r="R48" s="144">
        <v>0.08</v>
      </c>
      <c r="S48" s="144">
        <v>0.97</v>
      </c>
      <c r="T48" s="144">
        <v>4.26</v>
      </c>
      <c r="U48" s="145">
        <v>31.13</v>
      </c>
      <c r="V48" s="145">
        <v>94.88</v>
      </c>
      <c r="W48" s="145">
        <v>91.4</v>
      </c>
      <c r="X48" s="145">
        <v>68.599999999999994</v>
      </c>
      <c r="Y48" s="144">
        <v>18.309999999999999</v>
      </c>
      <c r="Z48" s="144">
        <v>2.1800000000000002</v>
      </c>
      <c r="AA48" s="148">
        <v>20.95</v>
      </c>
      <c r="AB48" s="142">
        <f t="shared" si="3"/>
        <v>14.981</v>
      </c>
      <c r="AC48" s="142">
        <f t="shared" si="4"/>
        <v>0.71508353221957044</v>
      </c>
      <c r="AE48" s="427"/>
      <c r="AF48" s="42"/>
      <c r="AG48" s="428"/>
      <c r="AK48" s="143" t="s">
        <v>244</v>
      </c>
      <c r="AL48" s="143">
        <v>6.26</v>
      </c>
      <c r="AM48" s="143">
        <v>10</v>
      </c>
      <c r="AN48" s="143">
        <v>11.29</v>
      </c>
      <c r="AO48" s="143">
        <v>12.28</v>
      </c>
      <c r="AP48" s="143">
        <v>12.68</v>
      </c>
      <c r="AQ48" s="143">
        <v>12.37</v>
      </c>
      <c r="AR48" s="143">
        <v>11.25</v>
      </c>
      <c r="AS48" s="143">
        <v>10.28</v>
      </c>
      <c r="AT48" s="144">
        <v>8.9</v>
      </c>
      <c r="AU48" s="145">
        <v>8.39</v>
      </c>
      <c r="AV48" s="145">
        <v>5.0999999999999996</v>
      </c>
      <c r="AW48" s="145">
        <v>5.65</v>
      </c>
      <c r="AX48" s="145">
        <v>6.09</v>
      </c>
      <c r="AY48" s="145">
        <v>5.79</v>
      </c>
      <c r="AZ48" s="144">
        <v>5.77</v>
      </c>
      <c r="BA48" s="144">
        <v>5.68</v>
      </c>
      <c r="BB48" s="144">
        <v>5.14</v>
      </c>
      <c r="BC48" s="144">
        <v>21.45</v>
      </c>
      <c r="BD48" s="145">
        <v>13.83</v>
      </c>
      <c r="BE48" s="145">
        <v>11.61</v>
      </c>
      <c r="BF48" s="145">
        <v>8.35</v>
      </c>
      <c r="BG48" s="145">
        <v>9.0399999999999991</v>
      </c>
      <c r="BH48" s="144">
        <v>6.87</v>
      </c>
      <c r="BI48" s="144">
        <v>23.18</v>
      </c>
      <c r="BJ48" s="148">
        <v>9.82</v>
      </c>
    </row>
    <row r="49" spans="2:62" ht="15.75" thickBot="1">
      <c r="B49" s="142" t="s">
        <v>327</v>
      </c>
      <c r="C49" s="143">
        <v>0.56999999999999995</v>
      </c>
      <c r="D49" s="143">
        <v>0.05</v>
      </c>
      <c r="E49" s="143">
        <v>0</v>
      </c>
      <c r="F49" s="143">
        <v>0</v>
      </c>
      <c r="G49" s="143">
        <v>0</v>
      </c>
      <c r="H49" s="143">
        <v>0</v>
      </c>
      <c r="I49" s="143">
        <v>0.03</v>
      </c>
      <c r="J49" s="143">
        <v>2.64</v>
      </c>
      <c r="K49" s="144">
        <v>6.19</v>
      </c>
      <c r="L49" s="145">
        <v>2.59</v>
      </c>
      <c r="M49" s="145">
        <v>2.44</v>
      </c>
      <c r="N49" s="145">
        <v>0.81</v>
      </c>
      <c r="O49" s="145">
        <v>0.31</v>
      </c>
      <c r="P49" s="145">
        <v>7.0000000000000007E-2</v>
      </c>
      <c r="Q49" s="144">
        <v>0.02</v>
      </c>
      <c r="R49" s="144">
        <v>7.0000000000000007E-2</v>
      </c>
      <c r="S49" s="144">
        <v>0.5</v>
      </c>
      <c r="T49" s="144">
        <v>2.04</v>
      </c>
      <c r="U49" s="145">
        <v>4.45</v>
      </c>
      <c r="V49" s="145">
        <v>31.94</v>
      </c>
      <c r="W49" s="145">
        <v>35</v>
      </c>
      <c r="X49" s="145">
        <v>19.43</v>
      </c>
      <c r="Y49" s="144">
        <v>2.6</v>
      </c>
      <c r="Z49" s="144">
        <v>0.95</v>
      </c>
      <c r="AA49" s="148">
        <v>4.7</v>
      </c>
      <c r="AB49" s="142">
        <f t="shared" si="3"/>
        <v>1.5040000000000002</v>
      </c>
      <c r="AC49" s="142">
        <f t="shared" si="4"/>
        <v>0.32000000000000006</v>
      </c>
      <c r="AE49" s="429">
        <f>AE42*$AC$68</f>
        <v>9.6510234866950988</v>
      </c>
      <c r="AF49" s="430">
        <f>AF42*$AC$68</f>
        <v>4.5099065864310388</v>
      </c>
      <c r="AG49" s="431">
        <f>AG42*$AC$68</f>
        <v>3.573960059922813</v>
      </c>
      <c r="AK49" s="142" t="s">
        <v>245</v>
      </c>
      <c r="AL49" s="143">
        <v>7.81</v>
      </c>
      <c r="AM49" s="143">
        <v>11.87</v>
      </c>
      <c r="AN49" s="143">
        <v>11.02</v>
      </c>
      <c r="AO49" s="143">
        <v>12.77</v>
      </c>
      <c r="AP49" s="143">
        <v>12.79</v>
      </c>
      <c r="AQ49" s="143">
        <v>11.84</v>
      </c>
      <c r="AR49" s="143">
        <v>11.29</v>
      </c>
      <c r="AS49" s="143">
        <v>11.24</v>
      </c>
      <c r="AT49" s="144">
        <v>12.3</v>
      </c>
      <c r="AU49" s="145">
        <v>14.07</v>
      </c>
      <c r="AV49" s="145">
        <v>7.61</v>
      </c>
      <c r="AW49" s="145">
        <v>7.35</v>
      </c>
      <c r="AX49" s="145">
        <v>3.47</v>
      </c>
      <c r="AY49" s="145">
        <v>19.34</v>
      </c>
      <c r="AZ49" s="144">
        <v>19.93</v>
      </c>
      <c r="BA49" s="144">
        <v>2.68</v>
      </c>
      <c r="BB49" s="144">
        <v>10.39</v>
      </c>
      <c r="BC49" s="144">
        <v>12.15</v>
      </c>
      <c r="BD49" s="145">
        <v>14.26</v>
      </c>
      <c r="BE49" s="145">
        <v>9.11</v>
      </c>
      <c r="BF49" s="145">
        <v>8.4700000000000006</v>
      </c>
      <c r="BG49" s="145">
        <v>13.13</v>
      </c>
      <c r="BH49" s="144">
        <v>7.4</v>
      </c>
      <c r="BI49" s="144">
        <v>5.51</v>
      </c>
      <c r="BJ49" s="148">
        <v>10.7</v>
      </c>
    </row>
    <row r="50" spans="2:62">
      <c r="B50" s="146" t="s">
        <v>246</v>
      </c>
      <c r="C50" s="143">
        <v>0.01</v>
      </c>
      <c r="D50" s="143">
        <v>0</v>
      </c>
      <c r="E50" s="143">
        <v>-0.34</v>
      </c>
      <c r="F50" s="143">
        <v>-0.42</v>
      </c>
      <c r="G50" s="143">
        <v>-0.42</v>
      </c>
      <c r="H50" s="143">
        <v>-0.32</v>
      </c>
      <c r="I50" s="143">
        <v>0.09</v>
      </c>
      <c r="J50" s="143">
        <v>3.33</v>
      </c>
      <c r="K50" s="144">
        <v>3.78</v>
      </c>
      <c r="L50" s="145">
        <v>3.09</v>
      </c>
      <c r="M50" s="145">
        <v>0.9</v>
      </c>
      <c r="N50" s="145">
        <v>0.28000000000000003</v>
      </c>
      <c r="O50" s="145">
        <v>0.01</v>
      </c>
      <c r="P50" s="145">
        <v>0</v>
      </c>
      <c r="Q50" s="144">
        <v>0.02</v>
      </c>
      <c r="R50" s="144">
        <v>0.33</v>
      </c>
      <c r="S50" s="144">
        <v>0.9</v>
      </c>
      <c r="T50" s="144">
        <v>3.33</v>
      </c>
      <c r="U50" s="145">
        <v>10.09</v>
      </c>
      <c r="V50" s="145">
        <v>32.700000000000003</v>
      </c>
      <c r="W50" s="145">
        <v>30.63</v>
      </c>
      <c r="X50" s="145">
        <v>8.61</v>
      </c>
      <c r="Y50" s="144">
        <v>4.09</v>
      </c>
      <c r="Z50" s="144">
        <v>0.81</v>
      </c>
      <c r="AA50" s="148">
        <v>4.2300000000000004</v>
      </c>
      <c r="AB50" s="142">
        <f t="shared" si="3"/>
        <v>1.2639999999999998</v>
      </c>
      <c r="AC50" s="142">
        <f t="shared" si="4"/>
        <v>0.29881796690307322</v>
      </c>
      <c r="AK50" s="146" t="s">
        <v>246</v>
      </c>
      <c r="AL50" s="143">
        <v>6.18</v>
      </c>
      <c r="AM50" s="143">
        <v>7.15</v>
      </c>
      <c r="AN50" s="143">
        <v>7.32</v>
      </c>
      <c r="AO50" s="143">
        <v>8.2899999999999991</v>
      </c>
      <c r="AP50" s="143">
        <v>8.58</v>
      </c>
      <c r="AQ50" s="143">
        <v>8.2100000000000009</v>
      </c>
      <c r="AR50" s="143">
        <v>11.17</v>
      </c>
      <c r="AS50" s="143">
        <v>13.59</v>
      </c>
      <c r="AT50" s="144">
        <v>15.01</v>
      </c>
      <c r="AU50" s="145">
        <v>14.63</v>
      </c>
      <c r="AV50" s="145">
        <v>17.7</v>
      </c>
      <c r="AW50" s="145">
        <v>14.72</v>
      </c>
      <c r="AX50" s="145">
        <v>4.55</v>
      </c>
      <c r="AY50" s="145">
        <v>4.67</v>
      </c>
      <c r="AZ50" s="144">
        <v>4.58</v>
      </c>
      <c r="BA50" s="144">
        <v>4.54</v>
      </c>
      <c r="BB50" s="144">
        <v>13.63</v>
      </c>
      <c r="BC50" s="144">
        <v>13.91</v>
      </c>
      <c r="BD50" s="145">
        <v>13.11</v>
      </c>
      <c r="BE50" s="145">
        <v>10.16</v>
      </c>
      <c r="BF50" s="145">
        <v>9.73</v>
      </c>
      <c r="BG50" s="145">
        <v>14.67</v>
      </c>
      <c r="BH50" s="144">
        <v>13.34</v>
      </c>
      <c r="BI50" s="144">
        <v>26.03</v>
      </c>
      <c r="BJ50" s="148">
        <v>11.27</v>
      </c>
    </row>
    <row r="51" spans="2:62">
      <c r="B51" s="146" t="s">
        <v>328</v>
      </c>
      <c r="C51" s="143">
        <v>0.01</v>
      </c>
      <c r="D51" s="143">
        <v>0</v>
      </c>
      <c r="E51" s="143">
        <v>-0.24</v>
      </c>
      <c r="F51" s="143">
        <v>-0.42</v>
      </c>
      <c r="G51" s="143">
        <v>-0.42</v>
      </c>
      <c r="H51" s="143">
        <v>-0.22</v>
      </c>
      <c r="I51" s="143">
        <v>0</v>
      </c>
      <c r="J51" s="143">
        <v>2.25</v>
      </c>
      <c r="K51" s="144">
        <v>2.97</v>
      </c>
      <c r="L51" s="145">
        <v>0.45</v>
      </c>
      <c r="M51" s="145">
        <v>-0.38</v>
      </c>
      <c r="N51" s="145">
        <v>-0.81</v>
      </c>
      <c r="O51" s="145">
        <v>-0.98</v>
      </c>
      <c r="P51" s="145">
        <v>-1</v>
      </c>
      <c r="Q51" s="144">
        <v>-1</v>
      </c>
      <c r="R51" s="144">
        <v>-0.95</v>
      </c>
      <c r="S51" s="144">
        <v>-0.53</v>
      </c>
      <c r="T51" s="144">
        <v>0.56999999999999995</v>
      </c>
      <c r="U51" s="145">
        <v>11.06</v>
      </c>
      <c r="V51" s="145">
        <v>32.619999999999997</v>
      </c>
      <c r="W51" s="145">
        <v>35</v>
      </c>
      <c r="X51" s="145">
        <v>29.15</v>
      </c>
      <c r="Y51" s="144">
        <v>21.75</v>
      </c>
      <c r="Z51" s="144">
        <v>7.95</v>
      </c>
      <c r="AA51" s="148">
        <v>5.7</v>
      </c>
      <c r="AB51" s="142">
        <f t="shared" si="3"/>
        <v>-0.16599999999999998</v>
      </c>
      <c r="AC51" s="142">
        <f t="shared" si="4"/>
        <v>-2.9122807017543856E-2</v>
      </c>
      <c r="AK51" s="146" t="s">
        <v>247</v>
      </c>
      <c r="AL51" s="143">
        <v>4.63</v>
      </c>
      <c r="AM51" s="143">
        <v>4.8</v>
      </c>
      <c r="AN51" s="143">
        <v>6.15</v>
      </c>
      <c r="AO51" s="143">
        <v>6.82</v>
      </c>
      <c r="AP51" s="143">
        <v>6.89</v>
      </c>
      <c r="AQ51" s="143">
        <v>6.58</v>
      </c>
      <c r="AR51" s="143">
        <v>12.81</v>
      </c>
      <c r="AS51" s="143">
        <v>16.68</v>
      </c>
      <c r="AT51" s="144">
        <v>13.26</v>
      </c>
      <c r="AU51" s="145">
        <v>10.98</v>
      </c>
      <c r="AV51" s="145">
        <v>24.65</v>
      </c>
      <c r="AW51" s="145">
        <v>9.73</v>
      </c>
      <c r="AX51" s="145">
        <v>11.65</v>
      </c>
      <c r="AY51" s="145">
        <v>8.64</v>
      </c>
      <c r="AZ51" s="144">
        <v>10.029999999999999</v>
      </c>
      <c r="BA51" s="144">
        <v>9.39</v>
      </c>
      <c r="BB51" s="144">
        <v>9.9700000000000006</v>
      </c>
      <c r="BC51" s="144">
        <v>16.05</v>
      </c>
      <c r="BD51" s="145">
        <v>17.97</v>
      </c>
      <c r="BE51" s="145">
        <v>13.42</v>
      </c>
      <c r="BF51" s="145">
        <v>15.31</v>
      </c>
      <c r="BG51" s="145">
        <v>17.23</v>
      </c>
      <c r="BH51" s="144">
        <v>19.2</v>
      </c>
      <c r="BI51" s="144">
        <v>27.76</v>
      </c>
      <c r="BJ51" s="148">
        <v>12.93</v>
      </c>
    </row>
    <row r="52" spans="2:62">
      <c r="B52" s="142" t="s">
        <v>329</v>
      </c>
      <c r="C52" s="143">
        <v>3.34</v>
      </c>
      <c r="D52" s="143">
        <v>0.94</v>
      </c>
      <c r="E52" s="143">
        <v>0.16</v>
      </c>
      <c r="F52" s="143">
        <v>0.25</v>
      </c>
      <c r="G52" s="143">
        <v>0.66</v>
      </c>
      <c r="H52" s="143">
        <v>2.15</v>
      </c>
      <c r="I52" s="143">
        <v>6.73</v>
      </c>
      <c r="J52" s="143">
        <v>26.2</v>
      </c>
      <c r="K52" s="144">
        <v>27.74</v>
      </c>
      <c r="L52" s="145">
        <v>9.3000000000000007</v>
      </c>
      <c r="M52" s="145">
        <v>1.1399999999999999</v>
      </c>
      <c r="N52" s="145">
        <v>0.08</v>
      </c>
      <c r="O52" s="145">
        <v>0</v>
      </c>
      <c r="P52" s="145">
        <v>0</v>
      </c>
      <c r="Q52" s="144">
        <v>0</v>
      </c>
      <c r="R52" s="144">
        <v>-0.02</v>
      </c>
      <c r="S52" s="144">
        <v>-0.02</v>
      </c>
      <c r="T52" s="144">
        <v>0.01</v>
      </c>
      <c r="U52" s="145">
        <v>1.68</v>
      </c>
      <c r="V52" s="145">
        <v>7.19</v>
      </c>
      <c r="W52" s="145">
        <v>10.14</v>
      </c>
      <c r="X52" s="145">
        <v>5.99</v>
      </c>
      <c r="Y52" s="144">
        <v>2.2200000000000002</v>
      </c>
      <c r="Z52" s="144">
        <v>0.14000000000000001</v>
      </c>
      <c r="AA52" s="148">
        <v>4.42</v>
      </c>
      <c r="AB52" s="142">
        <f t="shared" si="3"/>
        <v>3.8229999999999991</v>
      </c>
      <c r="AC52" s="142">
        <f t="shared" si="4"/>
        <v>0.86493212669683239</v>
      </c>
      <c r="AK52" s="142" t="s">
        <v>248</v>
      </c>
      <c r="AL52" s="143">
        <v>5.4</v>
      </c>
      <c r="AM52" s="143">
        <v>7.77</v>
      </c>
      <c r="AN52" s="143">
        <v>8.93</v>
      </c>
      <c r="AO52" s="143">
        <v>10.23</v>
      </c>
      <c r="AP52" s="143">
        <v>9.9600000000000009</v>
      </c>
      <c r="AQ52" s="143">
        <v>11.5</v>
      </c>
      <c r="AR52" s="143">
        <v>17.12</v>
      </c>
      <c r="AS52" s="143">
        <v>17.350000000000001</v>
      </c>
      <c r="AT52" s="144">
        <v>12.61</v>
      </c>
      <c r="AU52" s="145">
        <v>15.61</v>
      </c>
      <c r="AV52" s="145">
        <v>19.420000000000002</v>
      </c>
      <c r="AW52" s="145">
        <v>14.96</v>
      </c>
      <c r="AX52" s="145">
        <v>4.99</v>
      </c>
      <c r="AY52" s="145">
        <v>4.7</v>
      </c>
      <c r="AZ52" s="144">
        <v>4.92</v>
      </c>
      <c r="BA52" s="144">
        <v>4.62</v>
      </c>
      <c r="BB52" s="144">
        <v>13.09</v>
      </c>
      <c r="BC52" s="144">
        <v>20.93</v>
      </c>
      <c r="BD52" s="145">
        <v>11.94</v>
      </c>
      <c r="BE52" s="145">
        <v>10.26</v>
      </c>
      <c r="BF52" s="145">
        <v>9.48</v>
      </c>
      <c r="BG52" s="145">
        <v>14.03</v>
      </c>
      <c r="BH52" s="144">
        <v>18.850000000000001</v>
      </c>
      <c r="BI52" s="144">
        <v>19.62</v>
      </c>
      <c r="BJ52" s="148">
        <v>12.16</v>
      </c>
    </row>
    <row r="53" spans="2:62">
      <c r="B53" s="143" t="s">
        <v>330</v>
      </c>
      <c r="C53" s="143">
        <v>0.04</v>
      </c>
      <c r="D53" s="143">
        <v>0</v>
      </c>
      <c r="E53" s="143">
        <v>-0.03</v>
      </c>
      <c r="F53" s="143">
        <v>-0.28000000000000003</v>
      </c>
      <c r="G53" s="143">
        <v>-0.42</v>
      </c>
      <c r="H53" s="143">
        <v>-0.42</v>
      </c>
      <c r="I53" s="143">
        <v>-0.06</v>
      </c>
      <c r="J53" s="143">
        <v>0</v>
      </c>
      <c r="K53" s="143">
        <v>-0.03</v>
      </c>
      <c r="L53" s="143">
        <v>-0.73</v>
      </c>
      <c r="M53" s="143">
        <v>-2.1800000000000002</v>
      </c>
      <c r="N53" s="143">
        <v>-3.4</v>
      </c>
      <c r="O53" s="143">
        <v>-4</v>
      </c>
      <c r="P53" s="143">
        <v>-4</v>
      </c>
      <c r="Q53" s="143">
        <v>-4</v>
      </c>
      <c r="R53" s="143">
        <v>-4</v>
      </c>
      <c r="S53" s="143">
        <v>-3.15</v>
      </c>
      <c r="T53" s="143">
        <v>-0.87</v>
      </c>
      <c r="U53" s="143">
        <v>1.45</v>
      </c>
      <c r="V53" s="143">
        <v>15.78</v>
      </c>
      <c r="W53" s="143">
        <v>22</v>
      </c>
      <c r="X53" s="143">
        <v>22</v>
      </c>
      <c r="Y53" s="143">
        <v>13.07</v>
      </c>
      <c r="Z53" s="143">
        <v>4.3499999999999996</v>
      </c>
      <c r="AA53" s="148">
        <v>2.13</v>
      </c>
      <c r="AB53" s="142">
        <f t="shared" si="3"/>
        <v>-2.6360000000000001</v>
      </c>
      <c r="AC53" s="142">
        <f t="shared" si="4"/>
        <v>-1.2375586854460094</v>
      </c>
      <c r="AK53" s="142" t="s">
        <v>249</v>
      </c>
      <c r="AL53" s="143">
        <v>4.71</v>
      </c>
      <c r="AM53" s="143">
        <v>5.04</v>
      </c>
      <c r="AN53" s="143">
        <v>5.85</v>
      </c>
      <c r="AO53" s="143">
        <v>7</v>
      </c>
      <c r="AP53" s="143">
        <v>7.45</v>
      </c>
      <c r="AQ53" s="143">
        <v>8.06</v>
      </c>
      <c r="AR53" s="143">
        <v>16.670000000000002</v>
      </c>
      <c r="AS53" s="143">
        <v>16.54</v>
      </c>
      <c r="AT53" s="144">
        <v>12.35</v>
      </c>
      <c r="AU53" s="145">
        <v>14.26</v>
      </c>
      <c r="AV53" s="145">
        <v>18.72</v>
      </c>
      <c r="AW53" s="145">
        <v>7.71</v>
      </c>
      <c r="AX53" s="145">
        <v>8.56</v>
      </c>
      <c r="AY53" s="145">
        <v>7.6</v>
      </c>
      <c r="AZ53" s="144">
        <v>8.32</v>
      </c>
      <c r="BA53" s="144">
        <v>8.08</v>
      </c>
      <c r="BB53" s="144">
        <v>13.46</v>
      </c>
      <c r="BC53" s="144">
        <v>17.36</v>
      </c>
      <c r="BD53" s="145">
        <v>9.9499999999999993</v>
      </c>
      <c r="BE53" s="145">
        <v>7.7</v>
      </c>
      <c r="BF53" s="145">
        <v>9.33</v>
      </c>
      <c r="BG53" s="145">
        <v>13.3</v>
      </c>
      <c r="BH53" s="144">
        <v>11.11</v>
      </c>
      <c r="BI53" s="144">
        <v>17.87</v>
      </c>
      <c r="BJ53" s="148">
        <v>10.91</v>
      </c>
    </row>
    <row r="54" spans="2:62">
      <c r="B54" s="143" t="s">
        <v>331</v>
      </c>
      <c r="C54" s="143">
        <v>4.83</v>
      </c>
      <c r="D54" s="143">
        <v>1.64</v>
      </c>
      <c r="E54" s="143">
        <v>0.24</v>
      </c>
      <c r="F54" s="143">
        <v>0.01</v>
      </c>
      <c r="G54" s="143">
        <v>0</v>
      </c>
      <c r="H54" s="143">
        <v>0</v>
      </c>
      <c r="I54" s="143">
        <v>0.01</v>
      </c>
      <c r="J54" s="143">
        <v>0.06</v>
      </c>
      <c r="K54" s="143">
        <v>0</v>
      </c>
      <c r="L54" s="143">
        <v>-0.63</v>
      </c>
      <c r="M54" s="143">
        <v>-1.19</v>
      </c>
      <c r="N54" s="143">
        <v>-1.98</v>
      </c>
      <c r="O54" s="143">
        <v>-2.1</v>
      </c>
      <c r="P54" s="143">
        <v>-2.1</v>
      </c>
      <c r="Q54" s="143">
        <v>-2.2000000000000002</v>
      </c>
      <c r="R54" s="143">
        <v>-2.41</v>
      </c>
      <c r="S54" s="143">
        <v>-1.7</v>
      </c>
      <c r="T54" s="143">
        <v>-0.47</v>
      </c>
      <c r="U54" s="143">
        <v>2.09</v>
      </c>
      <c r="V54" s="143">
        <v>12.5</v>
      </c>
      <c r="W54" s="143">
        <v>10.7</v>
      </c>
      <c r="X54" s="143">
        <v>11.76</v>
      </c>
      <c r="Y54" s="143">
        <v>6.31</v>
      </c>
      <c r="Z54" s="143">
        <v>1.92</v>
      </c>
      <c r="AA54" s="148">
        <v>1.55</v>
      </c>
      <c r="AB54" s="142">
        <f t="shared" si="3"/>
        <v>-1.478</v>
      </c>
      <c r="AC54" s="142">
        <f t="shared" si="4"/>
        <v>-0.95354838709677414</v>
      </c>
      <c r="AK54" s="143" t="s">
        <v>250</v>
      </c>
      <c r="AL54" s="143">
        <v>8.2799999999999994</v>
      </c>
      <c r="AM54" s="143">
        <v>9.8000000000000007</v>
      </c>
      <c r="AN54" s="143">
        <v>8.3000000000000007</v>
      </c>
      <c r="AO54" s="143">
        <v>9.36</v>
      </c>
      <c r="AP54" s="143">
        <v>9.52</v>
      </c>
      <c r="AQ54" s="143">
        <v>9.57</v>
      </c>
      <c r="AR54" s="143">
        <v>8.61</v>
      </c>
      <c r="AS54" s="143">
        <v>12.89</v>
      </c>
      <c r="AT54" s="144">
        <v>12.92</v>
      </c>
      <c r="AU54" s="145">
        <v>7.48</v>
      </c>
      <c r="AV54" s="145">
        <v>5.21</v>
      </c>
      <c r="AW54" s="145">
        <v>4.5199999999999996</v>
      </c>
      <c r="AX54" s="145">
        <v>5.42</v>
      </c>
      <c r="AY54" s="145">
        <v>5.94</v>
      </c>
      <c r="AZ54" s="144">
        <v>6.31</v>
      </c>
      <c r="BA54" s="144">
        <v>5.9</v>
      </c>
      <c r="BB54" s="144">
        <v>5.33</v>
      </c>
      <c r="BC54" s="144">
        <v>9.24</v>
      </c>
      <c r="BD54" s="145">
        <v>11.49</v>
      </c>
      <c r="BE54" s="145">
        <v>14.58</v>
      </c>
      <c r="BF54" s="145">
        <v>19.170000000000002</v>
      </c>
      <c r="BG54" s="145">
        <v>17.72</v>
      </c>
      <c r="BH54" s="144">
        <v>15.71</v>
      </c>
      <c r="BI54" s="144">
        <v>17.690000000000001</v>
      </c>
      <c r="BJ54" s="148">
        <v>10.15</v>
      </c>
    </row>
    <row r="55" spans="2:62">
      <c r="B55" s="142" t="s">
        <v>332</v>
      </c>
      <c r="C55" s="143">
        <v>0.01</v>
      </c>
      <c r="D55" s="143">
        <v>0</v>
      </c>
      <c r="E55" s="143">
        <v>-0.01</v>
      </c>
      <c r="F55" s="143">
        <v>-0.02</v>
      </c>
      <c r="G55" s="143">
        <v>-0.03</v>
      </c>
      <c r="H55" s="143">
        <v>-0.01</v>
      </c>
      <c r="I55" s="143">
        <v>0.4</v>
      </c>
      <c r="J55" s="143">
        <v>6.6</v>
      </c>
      <c r="K55" s="144">
        <v>9.9600000000000009</v>
      </c>
      <c r="L55" s="145">
        <v>2.15</v>
      </c>
      <c r="M55" s="145">
        <v>0.1</v>
      </c>
      <c r="N55" s="145">
        <v>0</v>
      </c>
      <c r="O55" s="145">
        <v>0</v>
      </c>
      <c r="P55" s="145">
        <v>-0.01</v>
      </c>
      <c r="Q55" s="144">
        <v>0</v>
      </c>
      <c r="R55" s="144">
        <v>0</v>
      </c>
      <c r="S55" s="144">
        <v>0</v>
      </c>
      <c r="T55" s="144">
        <v>1.48</v>
      </c>
      <c r="U55" s="145">
        <v>8.73</v>
      </c>
      <c r="V55" s="145">
        <v>25.35</v>
      </c>
      <c r="W55" s="145">
        <v>24.75</v>
      </c>
      <c r="X55" s="145">
        <v>13.84</v>
      </c>
      <c r="Y55" s="144">
        <v>10.16</v>
      </c>
      <c r="Z55" s="144">
        <v>2.1800000000000002</v>
      </c>
      <c r="AA55" s="148">
        <v>4.4000000000000004</v>
      </c>
      <c r="AB55" s="142">
        <f t="shared" si="3"/>
        <v>1.3680000000000001</v>
      </c>
      <c r="AC55" s="142">
        <f t="shared" si="4"/>
        <v>0.31090909090909091</v>
      </c>
      <c r="AK55" s="143" t="s">
        <v>251</v>
      </c>
      <c r="AL55" s="143">
        <v>8.1300000000000008</v>
      </c>
      <c r="AM55" s="143">
        <v>12.07</v>
      </c>
      <c r="AN55" s="143">
        <v>16.21</v>
      </c>
      <c r="AO55" s="143">
        <v>16.55</v>
      </c>
      <c r="AP55" s="143">
        <v>17.18</v>
      </c>
      <c r="AQ55" s="143">
        <v>17.100000000000001</v>
      </c>
      <c r="AR55" s="143">
        <v>15.77</v>
      </c>
      <c r="AS55" s="143">
        <v>10.27</v>
      </c>
      <c r="AT55" s="144">
        <v>10.62</v>
      </c>
      <c r="AU55" s="145">
        <v>11.95</v>
      </c>
      <c r="AV55" s="145">
        <v>6.96</v>
      </c>
      <c r="AW55" s="145">
        <v>7.77</v>
      </c>
      <c r="AX55" s="145">
        <v>8.73</v>
      </c>
      <c r="AY55" s="145">
        <v>9.0299999999999994</v>
      </c>
      <c r="AZ55" s="144">
        <v>9.77</v>
      </c>
      <c r="BA55" s="144">
        <v>10.14</v>
      </c>
      <c r="BB55" s="144">
        <v>8.69</v>
      </c>
      <c r="BC55" s="144">
        <v>16.059999999999999</v>
      </c>
      <c r="BD55" s="145">
        <v>21.81</v>
      </c>
      <c r="BE55" s="145">
        <v>20.92</v>
      </c>
      <c r="BF55" s="145">
        <v>18.88</v>
      </c>
      <c r="BG55" s="145">
        <v>14.13</v>
      </c>
      <c r="BH55" s="144">
        <v>14.22</v>
      </c>
      <c r="BI55" s="144">
        <v>19.57</v>
      </c>
      <c r="BJ55" s="148">
        <v>13.52</v>
      </c>
    </row>
    <row r="56" spans="2:62">
      <c r="B56" s="142" t="s">
        <v>333</v>
      </c>
      <c r="C56" s="143">
        <v>4.09</v>
      </c>
      <c r="D56" s="143">
        <v>2.61</v>
      </c>
      <c r="E56" s="143">
        <v>0.98</v>
      </c>
      <c r="F56" s="143">
        <v>0.17</v>
      </c>
      <c r="G56" s="143">
        <v>0.12</v>
      </c>
      <c r="H56" s="143">
        <v>1.93</v>
      </c>
      <c r="I56" s="143">
        <v>9.6</v>
      </c>
      <c r="J56" s="143">
        <v>29.87</v>
      </c>
      <c r="K56" s="144">
        <v>32.700000000000003</v>
      </c>
      <c r="L56" s="145">
        <v>14.83</v>
      </c>
      <c r="M56" s="145">
        <v>1.74</v>
      </c>
      <c r="N56" s="145">
        <v>0.14000000000000001</v>
      </c>
      <c r="O56" s="145">
        <v>0</v>
      </c>
      <c r="P56" s="145">
        <v>0</v>
      </c>
      <c r="Q56" s="144">
        <v>0</v>
      </c>
      <c r="R56" s="144">
        <v>-0.01</v>
      </c>
      <c r="S56" s="144">
        <v>0.05</v>
      </c>
      <c r="T56" s="144">
        <v>9.6</v>
      </c>
      <c r="U56" s="145">
        <v>69.05</v>
      </c>
      <c r="V56" s="145">
        <v>129.87</v>
      </c>
      <c r="W56" s="145">
        <v>114.46</v>
      </c>
      <c r="X56" s="145">
        <v>101.19</v>
      </c>
      <c r="Y56" s="144">
        <v>83.54</v>
      </c>
      <c r="Z56" s="144">
        <v>36.26</v>
      </c>
      <c r="AA56" s="148">
        <v>26.78</v>
      </c>
      <c r="AB56" s="142">
        <f t="shared" si="3"/>
        <v>5.9050000000000002</v>
      </c>
      <c r="AC56" s="142">
        <f t="shared" si="4"/>
        <v>0.22050037341299478</v>
      </c>
      <c r="AK56" s="142" t="s">
        <v>252</v>
      </c>
      <c r="AL56" s="143">
        <v>4.41</v>
      </c>
      <c r="AM56" s="143">
        <v>7.32</v>
      </c>
      <c r="AN56" s="143">
        <v>12.07</v>
      </c>
      <c r="AO56" s="143">
        <v>13.48</v>
      </c>
      <c r="AP56" s="143">
        <v>13.44</v>
      </c>
      <c r="AQ56" s="143">
        <v>12.15</v>
      </c>
      <c r="AR56" s="143">
        <v>12.72</v>
      </c>
      <c r="AS56" s="143">
        <v>10.19</v>
      </c>
      <c r="AT56" s="144">
        <v>9.91</v>
      </c>
      <c r="AU56" s="145">
        <v>16.97</v>
      </c>
      <c r="AV56" s="145">
        <v>10.11</v>
      </c>
      <c r="AW56" s="145">
        <v>10.48</v>
      </c>
      <c r="AX56" s="145">
        <v>2.67</v>
      </c>
      <c r="AY56" s="145">
        <v>21.79</v>
      </c>
      <c r="AZ56" s="144">
        <v>3.2</v>
      </c>
      <c r="BA56" s="144">
        <v>3.19</v>
      </c>
      <c r="BB56" s="144">
        <v>8.52</v>
      </c>
      <c r="BC56" s="144">
        <v>21.04</v>
      </c>
      <c r="BD56" s="145">
        <v>21.29</v>
      </c>
      <c r="BE56" s="145">
        <v>13.85</v>
      </c>
      <c r="BF56" s="145">
        <v>9.76</v>
      </c>
      <c r="BG56" s="145">
        <v>13.42</v>
      </c>
      <c r="BH56" s="144">
        <v>13.47</v>
      </c>
      <c r="BI56" s="144">
        <v>11.1</v>
      </c>
      <c r="BJ56" s="148">
        <v>11.63</v>
      </c>
    </row>
    <row r="57" spans="2:62">
      <c r="B57" s="146" t="s">
        <v>253</v>
      </c>
      <c r="C57" s="143">
        <v>35.01</v>
      </c>
      <c r="D57" s="143">
        <v>28.33</v>
      </c>
      <c r="E57" s="143">
        <v>24.62</v>
      </c>
      <c r="F57" s="143">
        <v>23.3</v>
      </c>
      <c r="G57" s="143">
        <v>21.65</v>
      </c>
      <c r="H57" s="143">
        <v>23</v>
      </c>
      <c r="I57" s="143">
        <v>27.54</v>
      </c>
      <c r="J57" s="143">
        <v>59.67</v>
      </c>
      <c r="K57" s="144">
        <v>72.05</v>
      </c>
      <c r="L57" s="145">
        <v>23.65</v>
      </c>
      <c r="M57" s="145">
        <v>5.66</v>
      </c>
      <c r="N57" s="145">
        <v>1.67</v>
      </c>
      <c r="O57" s="145">
        <v>0.19</v>
      </c>
      <c r="P57" s="145">
        <v>0</v>
      </c>
      <c r="Q57" s="144">
        <v>0</v>
      </c>
      <c r="R57" s="144">
        <v>0</v>
      </c>
      <c r="S57" s="144">
        <v>0.26</v>
      </c>
      <c r="T57" s="144">
        <v>2.5499999999999998</v>
      </c>
      <c r="U57" s="145">
        <v>10.66</v>
      </c>
      <c r="V57" s="145">
        <v>24.95</v>
      </c>
      <c r="W57" s="145">
        <v>25.54</v>
      </c>
      <c r="X57" s="145">
        <v>20.02</v>
      </c>
      <c r="Y57" s="144">
        <v>6.17</v>
      </c>
      <c r="Z57" s="144">
        <v>1.39</v>
      </c>
      <c r="AA57" s="148">
        <v>18.25</v>
      </c>
      <c r="AB57" s="142">
        <f t="shared" si="3"/>
        <v>10.602999999999998</v>
      </c>
      <c r="AC57" s="142">
        <f t="shared" si="4"/>
        <v>0.58098630136986296</v>
      </c>
      <c r="AK57" s="146" t="s">
        <v>253</v>
      </c>
      <c r="AL57" s="143">
        <v>4.04</v>
      </c>
      <c r="AM57" s="143">
        <v>5.17</v>
      </c>
      <c r="AN57" s="143">
        <v>7.65</v>
      </c>
      <c r="AO57" s="143">
        <v>9.32</v>
      </c>
      <c r="AP57" s="143">
        <v>9.74</v>
      </c>
      <c r="AQ57" s="143">
        <v>9.4</v>
      </c>
      <c r="AR57" s="143">
        <v>15.76</v>
      </c>
      <c r="AS57" s="143">
        <v>16.7</v>
      </c>
      <c r="AT57" s="144">
        <v>16.27</v>
      </c>
      <c r="AU57" s="145">
        <v>18.34</v>
      </c>
      <c r="AV57" s="145">
        <v>5.04</v>
      </c>
      <c r="AW57" s="145">
        <v>4.7300000000000004</v>
      </c>
      <c r="AX57" s="145">
        <v>6.06</v>
      </c>
      <c r="AY57" s="145">
        <v>6.34</v>
      </c>
      <c r="AZ57" s="144">
        <v>7.05</v>
      </c>
      <c r="BA57" s="144">
        <v>6.34</v>
      </c>
      <c r="BB57" s="144">
        <v>8.18</v>
      </c>
      <c r="BC57" s="144">
        <v>21.67</v>
      </c>
      <c r="BD57" s="145">
        <v>17.97</v>
      </c>
      <c r="BE57" s="145">
        <v>17.260000000000002</v>
      </c>
      <c r="BF57" s="145">
        <v>16.260000000000002</v>
      </c>
      <c r="BG57" s="145">
        <v>18.02</v>
      </c>
      <c r="BH57" s="144">
        <v>17.29</v>
      </c>
      <c r="BI57" s="144">
        <v>29.27</v>
      </c>
      <c r="BJ57" s="148">
        <v>12.51</v>
      </c>
    </row>
    <row r="58" spans="2:62">
      <c r="B58" s="146" t="s">
        <v>334</v>
      </c>
      <c r="C58" s="143">
        <v>2.66</v>
      </c>
      <c r="D58" s="143">
        <v>0.4</v>
      </c>
      <c r="E58" s="143">
        <v>0.06</v>
      </c>
      <c r="F58" s="143">
        <v>0</v>
      </c>
      <c r="G58" s="143">
        <v>0</v>
      </c>
      <c r="H58" s="143">
        <v>0.36</v>
      </c>
      <c r="I58" s="143">
        <v>2.61</v>
      </c>
      <c r="J58" s="143">
        <v>16.059999999999999</v>
      </c>
      <c r="K58" s="144">
        <v>13.46</v>
      </c>
      <c r="L58" s="145">
        <v>1.46</v>
      </c>
      <c r="M58" s="145">
        <v>-0.24</v>
      </c>
      <c r="N58" s="145">
        <v>-0.53</v>
      </c>
      <c r="O58" s="145">
        <v>-0.76</v>
      </c>
      <c r="P58" s="145">
        <v>-0.81</v>
      </c>
      <c r="Q58" s="144">
        <v>-0.81</v>
      </c>
      <c r="R58" s="144">
        <v>-0.8</v>
      </c>
      <c r="S58" s="144">
        <v>-0.3</v>
      </c>
      <c r="T58" s="144">
        <v>1.46</v>
      </c>
      <c r="U58" s="145">
        <v>23.11</v>
      </c>
      <c r="V58" s="145">
        <v>74.95</v>
      </c>
      <c r="W58" s="145">
        <v>81.3</v>
      </c>
      <c r="X58" s="145">
        <v>63.53</v>
      </c>
      <c r="Y58" s="144">
        <v>46.33</v>
      </c>
      <c r="Z58" s="144">
        <v>33.4</v>
      </c>
      <c r="AA58" s="148">
        <v>14.87</v>
      </c>
      <c r="AB58" s="142">
        <f t="shared" si="3"/>
        <v>1.2129999999999999</v>
      </c>
      <c r="AC58" s="142">
        <f t="shared" si="4"/>
        <v>8.1573638197713516E-2</v>
      </c>
      <c r="AK58" s="146" t="s">
        <v>254</v>
      </c>
      <c r="AL58" s="143">
        <v>4.13</v>
      </c>
      <c r="AM58" s="143">
        <v>6.05</v>
      </c>
      <c r="AN58" s="143">
        <v>7.05</v>
      </c>
      <c r="AO58" s="143">
        <v>8.0500000000000007</v>
      </c>
      <c r="AP58" s="143">
        <v>8.24</v>
      </c>
      <c r="AQ58" s="143">
        <v>8.24</v>
      </c>
      <c r="AR58" s="143">
        <v>13.13</v>
      </c>
      <c r="AS58" s="143">
        <v>11.73</v>
      </c>
      <c r="AT58" s="144">
        <v>13.03</v>
      </c>
      <c r="AU58" s="145">
        <v>18.07</v>
      </c>
      <c r="AV58" s="145">
        <v>12.4</v>
      </c>
      <c r="AW58" s="145">
        <v>5.31</v>
      </c>
      <c r="AX58" s="145">
        <v>2.98</v>
      </c>
      <c r="AY58" s="145">
        <v>2.92</v>
      </c>
      <c r="AZ58" s="144">
        <v>21.29</v>
      </c>
      <c r="BA58" s="144">
        <v>22.7</v>
      </c>
      <c r="BB58" s="144">
        <v>9.33</v>
      </c>
      <c r="BC58" s="144">
        <v>17.25</v>
      </c>
      <c r="BD58" s="145">
        <v>16.7</v>
      </c>
      <c r="BE58" s="145">
        <v>11.29</v>
      </c>
      <c r="BF58" s="145">
        <v>8.25</v>
      </c>
      <c r="BG58" s="145">
        <v>12.7</v>
      </c>
      <c r="BH58" s="144">
        <v>10.47</v>
      </c>
      <c r="BI58" s="144">
        <v>10.96</v>
      </c>
      <c r="BJ58" s="148">
        <v>11.13</v>
      </c>
    </row>
    <row r="59" spans="2:62">
      <c r="B59" s="142" t="s">
        <v>335</v>
      </c>
      <c r="C59" s="143">
        <v>24.94</v>
      </c>
      <c r="D59" s="143">
        <v>20.38</v>
      </c>
      <c r="E59" s="143">
        <v>12.45</v>
      </c>
      <c r="F59" s="143">
        <v>7.26</v>
      </c>
      <c r="G59" s="143">
        <v>6.89</v>
      </c>
      <c r="H59" s="143">
        <v>9.8000000000000007</v>
      </c>
      <c r="I59" s="143">
        <v>24.03</v>
      </c>
      <c r="J59" s="143">
        <v>61.39</v>
      </c>
      <c r="K59" s="144">
        <v>54.29</v>
      </c>
      <c r="L59" s="145">
        <v>7.45</v>
      </c>
      <c r="M59" s="145">
        <v>-0.15</v>
      </c>
      <c r="N59" s="145">
        <v>-0.68</v>
      </c>
      <c r="O59" s="145">
        <v>-0.93</v>
      </c>
      <c r="P59" s="145">
        <v>-1</v>
      </c>
      <c r="Q59" s="144">
        <v>-0.99</v>
      </c>
      <c r="R59" s="144">
        <v>-0.93</v>
      </c>
      <c r="S59" s="144">
        <v>-0.28999999999999998</v>
      </c>
      <c r="T59" s="144">
        <v>9.41</v>
      </c>
      <c r="U59" s="145">
        <v>59.1</v>
      </c>
      <c r="V59" s="145">
        <v>93.46</v>
      </c>
      <c r="W59" s="145">
        <v>100.54</v>
      </c>
      <c r="X59" s="145">
        <v>96.02</v>
      </c>
      <c r="Y59" s="144">
        <v>60.07</v>
      </c>
      <c r="Z59" s="144">
        <v>38.68</v>
      </c>
      <c r="AA59" s="148">
        <v>28.38</v>
      </c>
      <c r="AB59" s="142">
        <f t="shared" si="3"/>
        <v>6.6180000000000003</v>
      </c>
      <c r="AC59" s="142">
        <f t="shared" si="4"/>
        <v>0.23319238900634251</v>
      </c>
      <c r="AK59" s="142" t="s">
        <v>255</v>
      </c>
      <c r="AL59" s="143">
        <v>5.03</v>
      </c>
      <c r="AM59" s="143">
        <v>8.1</v>
      </c>
      <c r="AN59" s="143">
        <v>9.25</v>
      </c>
      <c r="AO59" s="143">
        <v>11.32</v>
      </c>
      <c r="AP59" s="143">
        <v>9.1300000000000008</v>
      </c>
      <c r="AQ59" s="143">
        <v>8.81</v>
      </c>
      <c r="AR59" s="143">
        <v>11.83</v>
      </c>
      <c r="AS59" s="143">
        <v>18.510000000000002</v>
      </c>
      <c r="AT59" s="144">
        <v>20.83</v>
      </c>
      <c r="AU59" s="145">
        <v>24.61</v>
      </c>
      <c r="AV59" s="145">
        <v>9.08</v>
      </c>
      <c r="AW59" s="145">
        <v>5.2</v>
      </c>
      <c r="AX59" s="145">
        <v>5.96</v>
      </c>
      <c r="AY59" s="145">
        <v>6.33</v>
      </c>
      <c r="AZ59" s="144">
        <v>6.8</v>
      </c>
      <c r="BA59" s="144">
        <v>6.34</v>
      </c>
      <c r="BB59" s="144">
        <v>12.26</v>
      </c>
      <c r="BC59" s="144">
        <v>18.739999999999998</v>
      </c>
      <c r="BD59" s="145">
        <v>19.93</v>
      </c>
      <c r="BE59" s="145">
        <v>18.600000000000001</v>
      </c>
      <c r="BF59" s="145">
        <v>14.81</v>
      </c>
      <c r="BG59" s="145">
        <v>19.05</v>
      </c>
      <c r="BH59" s="144">
        <v>15.02</v>
      </c>
      <c r="BI59" s="144">
        <v>35.229999999999997</v>
      </c>
      <c r="BJ59" s="148">
        <v>13.65</v>
      </c>
    </row>
    <row r="60" spans="2:62">
      <c r="B60" s="143" t="s">
        <v>336</v>
      </c>
      <c r="C60" s="143">
        <v>32.97</v>
      </c>
      <c r="D60" s="143">
        <v>27.75</v>
      </c>
      <c r="E60" s="143">
        <v>24.1</v>
      </c>
      <c r="F60" s="143">
        <v>23</v>
      </c>
      <c r="G60" s="143">
        <v>20.010000000000002</v>
      </c>
      <c r="H60" s="143">
        <v>23</v>
      </c>
      <c r="I60" s="143">
        <v>27.47</v>
      </c>
      <c r="J60" s="143">
        <v>31.47</v>
      </c>
      <c r="K60" s="143">
        <v>27.98</v>
      </c>
      <c r="L60" s="143">
        <v>10.17</v>
      </c>
      <c r="M60" s="143">
        <v>0.59</v>
      </c>
      <c r="N60" s="143">
        <v>0</v>
      </c>
      <c r="O60" s="143">
        <v>0</v>
      </c>
      <c r="P60" s="143">
        <v>-0.01</v>
      </c>
      <c r="Q60" s="143">
        <v>-0.01</v>
      </c>
      <c r="R60" s="143">
        <v>-0.01</v>
      </c>
      <c r="S60" s="143">
        <v>0</v>
      </c>
      <c r="T60" s="143">
        <v>7.78</v>
      </c>
      <c r="U60" s="143">
        <v>46.28</v>
      </c>
      <c r="V60" s="143">
        <v>93.81</v>
      </c>
      <c r="W60" s="143">
        <v>101.4</v>
      </c>
      <c r="X60" s="143">
        <v>98.33</v>
      </c>
      <c r="Y60" s="143">
        <v>65.95</v>
      </c>
      <c r="Z60" s="143">
        <v>36.51</v>
      </c>
      <c r="AA60" s="148">
        <v>29.11</v>
      </c>
      <c r="AB60" s="142">
        <f t="shared" si="3"/>
        <v>4.6490000000000009</v>
      </c>
      <c r="AC60" s="142">
        <f t="shared" ref="AC60:AC68" si="5">AB60/AA60</f>
        <v>0.15970456887667472</v>
      </c>
      <c r="AK60" s="142" t="s">
        <v>256</v>
      </c>
      <c r="AL60" s="143">
        <v>4.17</v>
      </c>
      <c r="AM60" s="143">
        <v>4.88</v>
      </c>
      <c r="AN60" s="143">
        <v>9.69</v>
      </c>
      <c r="AO60" s="143">
        <v>9.9600000000000009</v>
      </c>
      <c r="AP60" s="143">
        <v>10.76</v>
      </c>
      <c r="AQ60" s="143">
        <v>10.89</v>
      </c>
      <c r="AR60" s="143">
        <v>10.26</v>
      </c>
      <c r="AS60" s="143">
        <v>15.21</v>
      </c>
      <c r="AT60" s="144">
        <v>15.23</v>
      </c>
      <c r="AU60" s="145">
        <v>12.81</v>
      </c>
      <c r="AV60" s="145">
        <v>7.17</v>
      </c>
      <c r="AW60" s="145">
        <v>8.44</v>
      </c>
      <c r="AX60" s="145">
        <v>8.9499999999999993</v>
      </c>
      <c r="AY60" s="145">
        <v>8.93</v>
      </c>
      <c r="AZ60" s="144">
        <v>9.11</v>
      </c>
      <c r="BA60" s="144">
        <v>9.32</v>
      </c>
      <c r="BB60" s="144">
        <v>9.3699999999999992</v>
      </c>
      <c r="BC60" s="144">
        <v>21.74</v>
      </c>
      <c r="BD60" s="145">
        <v>16.239999999999998</v>
      </c>
      <c r="BE60" s="145">
        <v>15.94</v>
      </c>
      <c r="BF60" s="145">
        <v>17.09</v>
      </c>
      <c r="BG60" s="145">
        <v>15.76</v>
      </c>
      <c r="BH60" s="144">
        <v>14.95</v>
      </c>
      <c r="BI60" s="144">
        <v>8.06</v>
      </c>
      <c r="BJ60" s="148">
        <v>11.68</v>
      </c>
    </row>
    <row r="61" spans="2:62">
      <c r="B61" s="143" t="s">
        <v>337</v>
      </c>
      <c r="C61" s="143">
        <v>33.799999999999997</v>
      </c>
      <c r="D61" s="143">
        <v>27.23</v>
      </c>
      <c r="E61" s="143">
        <v>22.7</v>
      </c>
      <c r="F61" s="143">
        <v>15.27</v>
      </c>
      <c r="G61" s="143">
        <v>9.39</v>
      </c>
      <c r="H61" s="143">
        <v>9.18</v>
      </c>
      <c r="I61" s="143">
        <v>11.74</v>
      </c>
      <c r="J61" s="143">
        <v>19.579999999999998</v>
      </c>
      <c r="K61" s="143">
        <v>5.97</v>
      </c>
      <c r="L61" s="143">
        <v>0.98</v>
      </c>
      <c r="M61" s="143">
        <v>-0.26</v>
      </c>
      <c r="N61" s="143">
        <v>-0.59</v>
      </c>
      <c r="O61" s="143">
        <v>-0.97</v>
      </c>
      <c r="P61" s="143">
        <v>-0.75</v>
      </c>
      <c r="Q61" s="143">
        <v>-0.6</v>
      </c>
      <c r="R61" s="143">
        <v>-0.65</v>
      </c>
      <c r="S61" s="143">
        <v>-0.14000000000000001</v>
      </c>
      <c r="T61" s="143">
        <v>5.43</v>
      </c>
      <c r="U61" s="143">
        <v>21.68</v>
      </c>
      <c r="V61" s="143">
        <v>69.06</v>
      </c>
      <c r="W61" s="143">
        <v>99.34</v>
      </c>
      <c r="X61" s="143">
        <v>93.91</v>
      </c>
      <c r="Y61" s="143">
        <v>56.52</v>
      </c>
      <c r="Z61" s="143">
        <v>35.26</v>
      </c>
      <c r="AA61" s="148">
        <v>22.21</v>
      </c>
      <c r="AB61" s="142">
        <f t="shared" si="3"/>
        <v>0.84199999999999997</v>
      </c>
      <c r="AC61" s="142">
        <f t="shared" si="5"/>
        <v>3.7910850968032414E-2</v>
      </c>
      <c r="AK61" s="143" t="s">
        <v>257</v>
      </c>
      <c r="AL61" s="143">
        <v>4.8600000000000003</v>
      </c>
      <c r="AM61" s="143">
        <v>5.42</v>
      </c>
      <c r="AN61" s="143">
        <v>10.4</v>
      </c>
      <c r="AO61" s="143">
        <v>11.58</v>
      </c>
      <c r="AP61" s="143">
        <v>11.84</v>
      </c>
      <c r="AQ61" s="143">
        <v>11.1</v>
      </c>
      <c r="AR61" s="143">
        <v>10.34</v>
      </c>
      <c r="AS61" s="143">
        <v>9.1999999999999993</v>
      </c>
      <c r="AT61" s="144">
        <v>13.55</v>
      </c>
      <c r="AU61" s="145">
        <v>12.8</v>
      </c>
      <c r="AV61" s="145">
        <v>15.63</v>
      </c>
      <c r="AW61" s="145">
        <v>6.69</v>
      </c>
      <c r="AX61" s="145">
        <v>9.08</v>
      </c>
      <c r="AY61" s="145">
        <v>9.64</v>
      </c>
      <c r="AZ61" s="144">
        <v>9.92</v>
      </c>
      <c r="BA61" s="144">
        <v>8.52</v>
      </c>
      <c r="BB61" s="144">
        <v>8.6199999999999992</v>
      </c>
      <c r="BC61" s="144">
        <v>16.510000000000002</v>
      </c>
      <c r="BD61" s="145">
        <v>12.88</v>
      </c>
      <c r="BE61" s="145">
        <v>12.97</v>
      </c>
      <c r="BF61" s="145">
        <v>15.99</v>
      </c>
      <c r="BG61" s="145">
        <v>11.65</v>
      </c>
      <c r="BH61" s="144">
        <v>12.95</v>
      </c>
      <c r="BI61" s="144">
        <v>28.75</v>
      </c>
      <c r="BJ61" s="148">
        <v>11.74</v>
      </c>
    </row>
    <row r="62" spans="2:62">
      <c r="B62" s="142" t="s">
        <v>338</v>
      </c>
      <c r="C62" s="143">
        <v>23.89</v>
      </c>
      <c r="D62" s="143">
        <v>19.64</v>
      </c>
      <c r="E62" s="143">
        <v>17.61</v>
      </c>
      <c r="F62" s="143">
        <v>11.66</v>
      </c>
      <c r="G62" s="143">
        <v>9.81</v>
      </c>
      <c r="H62" s="143">
        <v>18.03</v>
      </c>
      <c r="I62" s="143">
        <v>24.23</v>
      </c>
      <c r="J62" s="143">
        <v>60.07</v>
      </c>
      <c r="K62" s="144">
        <v>60.69</v>
      </c>
      <c r="L62" s="145">
        <v>13.2</v>
      </c>
      <c r="M62" s="145">
        <v>0.23</v>
      </c>
      <c r="N62" s="145">
        <v>-0.37</v>
      </c>
      <c r="O62" s="145">
        <v>-1.1499999999999999</v>
      </c>
      <c r="P62" s="145">
        <v>-1.08</v>
      </c>
      <c r="Q62" s="144">
        <v>-1</v>
      </c>
      <c r="R62" s="144">
        <v>-0.75</v>
      </c>
      <c r="S62" s="144">
        <v>-0.05</v>
      </c>
      <c r="T62" s="144">
        <v>18.07</v>
      </c>
      <c r="U62" s="145">
        <v>71.41</v>
      </c>
      <c r="V62" s="145">
        <v>120.07</v>
      </c>
      <c r="W62" s="145">
        <v>175.13</v>
      </c>
      <c r="X62" s="145">
        <v>110.76</v>
      </c>
      <c r="Y62" s="144">
        <v>54.16</v>
      </c>
      <c r="Z62" s="144">
        <v>31.56</v>
      </c>
      <c r="AA62" s="148">
        <v>34.83</v>
      </c>
      <c r="AB62" s="142">
        <f t="shared" si="3"/>
        <v>8.7789999999999999</v>
      </c>
      <c r="AC62" s="142">
        <f t="shared" si="5"/>
        <v>0.25205282802182027</v>
      </c>
      <c r="AK62" s="143" t="s">
        <v>258</v>
      </c>
      <c r="AL62" s="143">
        <v>9.52</v>
      </c>
      <c r="AM62" s="143">
        <v>12.04</v>
      </c>
      <c r="AN62" s="143">
        <v>13.14</v>
      </c>
      <c r="AO62" s="143">
        <v>16.39</v>
      </c>
      <c r="AP62" s="143">
        <v>16.940000000000001</v>
      </c>
      <c r="AQ62" s="143">
        <v>16.850000000000001</v>
      </c>
      <c r="AR62" s="143">
        <v>15.94</v>
      </c>
      <c r="AS62" s="143">
        <v>14.04</v>
      </c>
      <c r="AT62" s="144">
        <v>10.14</v>
      </c>
      <c r="AU62" s="145">
        <v>8.82</v>
      </c>
      <c r="AV62" s="145">
        <v>7.95</v>
      </c>
      <c r="AW62" s="145">
        <v>10.45</v>
      </c>
      <c r="AX62" s="145">
        <v>11.53</v>
      </c>
      <c r="AY62" s="145">
        <v>11.09</v>
      </c>
      <c r="AZ62" s="144">
        <v>11.1</v>
      </c>
      <c r="BA62" s="144">
        <v>12.1</v>
      </c>
      <c r="BB62" s="144">
        <v>10.31</v>
      </c>
      <c r="BC62" s="144">
        <v>8.7100000000000009</v>
      </c>
      <c r="BD62" s="145">
        <v>15.2</v>
      </c>
      <c r="BE62" s="145">
        <v>14</v>
      </c>
      <c r="BF62" s="145">
        <v>11.29</v>
      </c>
      <c r="BG62" s="145">
        <v>10.78</v>
      </c>
      <c r="BH62" s="144">
        <v>9.18</v>
      </c>
      <c r="BI62" s="144">
        <v>24.8</v>
      </c>
      <c r="BJ62" s="148">
        <v>12.47</v>
      </c>
    </row>
    <row r="63" spans="2:62">
      <c r="B63" s="142" t="s">
        <v>339</v>
      </c>
      <c r="C63" s="143">
        <v>31.95</v>
      </c>
      <c r="D63" s="143">
        <v>23.4</v>
      </c>
      <c r="E63" s="143">
        <v>21.3</v>
      </c>
      <c r="F63" s="143">
        <v>20.29</v>
      </c>
      <c r="G63" s="143">
        <v>19.03</v>
      </c>
      <c r="H63" s="143">
        <v>22.37</v>
      </c>
      <c r="I63" s="143">
        <v>36.24</v>
      </c>
      <c r="J63" s="143">
        <v>85.72</v>
      </c>
      <c r="K63" s="144">
        <v>63.5</v>
      </c>
      <c r="L63" s="145">
        <v>18.079999999999998</v>
      </c>
      <c r="M63" s="145">
        <v>0.23</v>
      </c>
      <c r="N63" s="145">
        <v>-0.41</v>
      </c>
      <c r="O63" s="145">
        <v>-0.77</v>
      </c>
      <c r="P63" s="145">
        <v>-0.83</v>
      </c>
      <c r="Q63" s="144">
        <v>-0.92</v>
      </c>
      <c r="R63" s="144">
        <v>-0.88</v>
      </c>
      <c r="S63" s="144">
        <v>-0.05</v>
      </c>
      <c r="T63" s="144">
        <v>13.63</v>
      </c>
      <c r="U63" s="145">
        <v>47.98</v>
      </c>
      <c r="V63" s="145">
        <v>98.15</v>
      </c>
      <c r="W63" s="145">
        <v>74.98</v>
      </c>
      <c r="X63" s="145">
        <v>39.56</v>
      </c>
      <c r="Y63" s="144">
        <v>34.35</v>
      </c>
      <c r="Z63" s="144">
        <v>31.06</v>
      </c>
      <c r="AA63" s="148">
        <v>28.25</v>
      </c>
      <c r="AB63" s="142">
        <f t="shared" si="3"/>
        <v>9.1580000000000013</v>
      </c>
      <c r="AC63" s="142">
        <f t="shared" si="5"/>
        <v>0.32417699115044252</v>
      </c>
      <c r="AK63" s="142" t="s">
        <v>259</v>
      </c>
      <c r="AL63" s="143">
        <v>8.2200000000000006</v>
      </c>
      <c r="AM63" s="143">
        <v>9.59</v>
      </c>
      <c r="AN63" s="143">
        <v>15.16</v>
      </c>
      <c r="AO63" s="143">
        <v>17.399999999999999</v>
      </c>
      <c r="AP63" s="143">
        <v>17.489999999999998</v>
      </c>
      <c r="AQ63" s="143">
        <v>15.65</v>
      </c>
      <c r="AR63" s="143">
        <v>9.7200000000000006</v>
      </c>
      <c r="AS63" s="143">
        <v>5.52</v>
      </c>
      <c r="AT63" s="144">
        <v>10.64</v>
      </c>
      <c r="AU63" s="145">
        <v>14.81</v>
      </c>
      <c r="AV63" s="145">
        <v>8.73</v>
      </c>
      <c r="AW63" s="145">
        <v>6.01</v>
      </c>
      <c r="AX63" s="145">
        <v>8.1999999999999993</v>
      </c>
      <c r="AY63" s="145">
        <v>9.1300000000000008</v>
      </c>
      <c r="AZ63" s="144">
        <v>9.69</v>
      </c>
      <c r="BA63" s="144">
        <v>9.73</v>
      </c>
      <c r="BB63" s="144">
        <v>8.42</v>
      </c>
      <c r="BC63" s="144">
        <v>16.46</v>
      </c>
      <c r="BD63" s="145">
        <v>13.76</v>
      </c>
      <c r="BE63" s="145">
        <v>8.67</v>
      </c>
      <c r="BF63" s="145">
        <v>9.26</v>
      </c>
      <c r="BG63" s="145">
        <v>7.06</v>
      </c>
      <c r="BH63" s="144">
        <v>6.73</v>
      </c>
      <c r="BI63" s="144">
        <v>20.47</v>
      </c>
      <c r="BJ63" s="148">
        <v>10.79</v>
      </c>
    </row>
    <row r="64" spans="2:62">
      <c r="B64" s="146" t="s">
        <v>260</v>
      </c>
      <c r="C64" s="143">
        <v>19.02</v>
      </c>
      <c r="D64" s="143">
        <v>14.55</v>
      </c>
      <c r="E64" s="143">
        <v>11.3</v>
      </c>
      <c r="F64" s="143">
        <v>7.6</v>
      </c>
      <c r="G64" s="143">
        <v>7.67</v>
      </c>
      <c r="H64" s="143">
        <v>10.74</v>
      </c>
      <c r="I64" s="143">
        <v>24.94</v>
      </c>
      <c r="J64" s="143">
        <v>66.900000000000006</v>
      </c>
      <c r="K64" s="144">
        <v>66.7</v>
      </c>
      <c r="L64" s="145">
        <v>14.58</v>
      </c>
      <c r="M64" s="145">
        <v>0.21</v>
      </c>
      <c r="N64" s="145">
        <v>-0.16</v>
      </c>
      <c r="O64" s="145">
        <v>-0.56000000000000005</v>
      </c>
      <c r="P64" s="145">
        <v>-0.81</v>
      </c>
      <c r="Q64" s="144">
        <v>-0.55000000000000004</v>
      </c>
      <c r="R64" s="144">
        <v>-0.4</v>
      </c>
      <c r="S64" s="144">
        <v>1.17</v>
      </c>
      <c r="T64" s="144">
        <v>18.37</v>
      </c>
      <c r="U64" s="145">
        <v>67.08</v>
      </c>
      <c r="V64" s="145">
        <v>104.44</v>
      </c>
      <c r="W64" s="145">
        <v>104.1</v>
      </c>
      <c r="X64" s="145">
        <v>95.75</v>
      </c>
      <c r="Y64" s="144">
        <v>54.48</v>
      </c>
      <c r="Z64" s="144">
        <v>30.6</v>
      </c>
      <c r="AA64" s="148">
        <v>29.91</v>
      </c>
      <c r="AB64" s="142">
        <f t="shared" si="3"/>
        <v>9.8550000000000004</v>
      </c>
      <c r="AC64" s="142">
        <f t="shared" si="5"/>
        <v>0.32948846539618859</v>
      </c>
      <c r="AK64" s="146" t="s">
        <v>260</v>
      </c>
      <c r="AL64" s="143">
        <v>4.6399999999999997</v>
      </c>
      <c r="AM64" s="143">
        <v>4.95</v>
      </c>
      <c r="AN64" s="143">
        <v>8.93</v>
      </c>
      <c r="AO64" s="143">
        <v>10</v>
      </c>
      <c r="AP64" s="143">
        <v>9.39</v>
      </c>
      <c r="AQ64" s="143">
        <v>8.42</v>
      </c>
      <c r="AR64" s="143">
        <v>8.4</v>
      </c>
      <c r="AS64" s="143">
        <v>10.59</v>
      </c>
      <c r="AT64" s="144">
        <v>9.4700000000000006</v>
      </c>
      <c r="AU64" s="145">
        <v>12.23</v>
      </c>
      <c r="AV64" s="145">
        <v>7.48</v>
      </c>
      <c r="AW64" s="145">
        <v>7.6</v>
      </c>
      <c r="AX64" s="145">
        <v>20.170000000000002</v>
      </c>
      <c r="AY64" s="145">
        <v>5.65</v>
      </c>
      <c r="AZ64" s="144">
        <v>6.82</v>
      </c>
      <c r="BA64" s="144">
        <v>5.56</v>
      </c>
      <c r="BB64" s="144">
        <v>5.04</v>
      </c>
      <c r="BC64" s="144">
        <v>12.7</v>
      </c>
      <c r="BD64" s="145">
        <v>14.91</v>
      </c>
      <c r="BE64" s="145">
        <v>13.33</v>
      </c>
      <c r="BF64" s="145">
        <v>13.34</v>
      </c>
      <c r="BG64" s="145">
        <v>16.739999999999998</v>
      </c>
      <c r="BH64" s="144">
        <v>17.329999999999998</v>
      </c>
      <c r="BI64" s="144">
        <v>27.64</v>
      </c>
      <c r="BJ64" s="148">
        <v>11.07</v>
      </c>
    </row>
    <row r="65" spans="1:67">
      <c r="B65" s="146" t="s">
        <v>340</v>
      </c>
      <c r="C65" s="143">
        <v>28.76</v>
      </c>
      <c r="D65" s="143">
        <v>23.05</v>
      </c>
      <c r="E65" s="143">
        <v>17.3</v>
      </c>
      <c r="F65" s="143">
        <v>11.74</v>
      </c>
      <c r="G65" s="143">
        <v>11.81</v>
      </c>
      <c r="H65" s="143">
        <v>19.95</v>
      </c>
      <c r="I65" s="143">
        <v>28.25</v>
      </c>
      <c r="J65" s="143">
        <v>70.989999999999995</v>
      </c>
      <c r="K65" s="144">
        <v>54.46</v>
      </c>
      <c r="L65" s="145">
        <v>14.64</v>
      </c>
      <c r="M65" s="145">
        <v>-0.2</v>
      </c>
      <c r="N65" s="145">
        <v>-1.75</v>
      </c>
      <c r="O65" s="145">
        <v>-2.1</v>
      </c>
      <c r="P65" s="145">
        <v>-2.1</v>
      </c>
      <c r="Q65" s="144">
        <v>-2.1</v>
      </c>
      <c r="R65" s="144">
        <v>-2.1</v>
      </c>
      <c r="S65" s="144">
        <v>-0.75</v>
      </c>
      <c r="T65" s="144">
        <v>7.68</v>
      </c>
      <c r="U65" s="145">
        <v>39</v>
      </c>
      <c r="V65" s="145">
        <v>94.44</v>
      </c>
      <c r="W65" s="145">
        <v>102.28</v>
      </c>
      <c r="X65" s="145">
        <v>84.73</v>
      </c>
      <c r="Y65" s="144">
        <v>37.28</v>
      </c>
      <c r="Z65" s="144">
        <v>21.91</v>
      </c>
      <c r="AA65" s="148">
        <v>27.38</v>
      </c>
      <c r="AB65" s="142">
        <f t="shared" si="3"/>
        <v>6.5679999999999996</v>
      </c>
      <c r="AC65" s="142">
        <f t="shared" si="5"/>
        <v>0.23988312636961284</v>
      </c>
      <c r="AK65" s="146" t="s">
        <v>261</v>
      </c>
      <c r="AL65" s="143">
        <v>4.32</v>
      </c>
      <c r="AM65" s="143">
        <v>5.15</v>
      </c>
      <c r="AN65" s="143">
        <v>8.27</v>
      </c>
      <c r="AO65" s="143">
        <v>9.86</v>
      </c>
      <c r="AP65" s="143">
        <v>9.7100000000000009</v>
      </c>
      <c r="AQ65" s="143">
        <v>9.33</v>
      </c>
      <c r="AR65" s="143">
        <v>11.1</v>
      </c>
      <c r="AS65" s="143">
        <v>20.95</v>
      </c>
      <c r="AT65" s="144">
        <v>19.7</v>
      </c>
      <c r="AU65" s="145">
        <v>18.2</v>
      </c>
      <c r="AV65" s="145">
        <v>16.91</v>
      </c>
      <c r="AW65" s="145">
        <v>8.27</v>
      </c>
      <c r="AX65" s="145">
        <v>8.9499999999999993</v>
      </c>
      <c r="AY65" s="145">
        <v>7.15</v>
      </c>
      <c r="AZ65" s="144">
        <v>5.54</v>
      </c>
      <c r="BA65" s="144">
        <v>5.26</v>
      </c>
      <c r="BB65" s="144">
        <v>4.7300000000000004</v>
      </c>
      <c r="BC65" s="144">
        <v>17.12</v>
      </c>
      <c r="BD65" s="145">
        <v>16.329999999999998</v>
      </c>
      <c r="BE65" s="145">
        <v>14.6</v>
      </c>
      <c r="BF65" s="145">
        <v>7.54</v>
      </c>
      <c r="BG65" s="145">
        <v>12.48</v>
      </c>
      <c r="BH65" s="144">
        <v>16.11</v>
      </c>
      <c r="BI65" s="144">
        <v>27.24</v>
      </c>
      <c r="BJ65" s="148">
        <v>12.14</v>
      </c>
    </row>
    <row r="66" spans="1:67">
      <c r="B66" s="142" t="s">
        <v>341</v>
      </c>
      <c r="C66" s="143">
        <v>20.07</v>
      </c>
      <c r="D66" s="143">
        <v>10.93</v>
      </c>
      <c r="E66" s="143">
        <v>11.62</v>
      </c>
      <c r="F66" s="143">
        <v>10.49</v>
      </c>
      <c r="G66" s="143">
        <v>9.6999999999999993</v>
      </c>
      <c r="H66" s="143">
        <v>11.35</v>
      </c>
      <c r="I66" s="143">
        <v>22.9</v>
      </c>
      <c r="J66" s="143">
        <v>33.76</v>
      </c>
      <c r="K66" s="144">
        <v>29.34</v>
      </c>
      <c r="L66" s="145">
        <v>14.4</v>
      </c>
      <c r="M66" s="145">
        <v>2.9</v>
      </c>
      <c r="N66" s="145">
        <v>0</v>
      </c>
      <c r="O66" s="145">
        <v>0</v>
      </c>
      <c r="P66" s="145">
        <v>-0.01</v>
      </c>
      <c r="Q66" s="144">
        <v>0</v>
      </c>
      <c r="R66" s="144">
        <v>0.24</v>
      </c>
      <c r="S66" s="144">
        <v>5.91</v>
      </c>
      <c r="T66" s="144">
        <v>16.29</v>
      </c>
      <c r="U66" s="145">
        <v>31.4</v>
      </c>
      <c r="V66" s="145">
        <v>62.93</v>
      </c>
      <c r="W66" s="145">
        <v>73.59</v>
      </c>
      <c r="X66" s="145">
        <v>55.31</v>
      </c>
      <c r="Y66" s="144">
        <v>33.799999999999997</v>
      </c>
      <c r="Z66" s="144">
        <v>25.54</v>
      </c>
      <c r="AA66" s="148">
        <v>20.100000000000001</v>
      </c>
      <c r="AB66" s="142">
        <f t="shared" si="3"/>
        <v>6.9069999999999991</v>
      </c>
      <c r="AC66" s="142">
        <f t="shared" si="5"/>
        <v>0.34363184079601983</v>
      </c>
      <c r="AK66" s="142" t="s">
        <v>262</v>
      </c>
      <c r="AL66" s="143">
        <v>8.9700000000000006</v>
      </c>
      <c r="AM66" s="143">
        <v>5.74</v>
      </c>
      <c r="AN66" s="143">
        <v>8.18</v>
      </c>
      <c r="AO66" s="143">
        <v>9.1199999999999992</v>
      </c>
      <c r="AP66" s="143">
        <v>9.35</v>
      </c>
      <c r="AQ66" s="143">
        <v>8.76</v>
      </c>
      <c r="AR66" s="143">
        <v>9.01</v>
      </c>
      <c r="AS66" s="143">
        <v>12.92</v>
      </c>
      <c r="AT66" s="144">
        <v>9.84</v>
      </c>
      <c r="AU66" s="145">
        <v>12.75</v>
      </c>
      <c r="AV66" s="145">
        <v>10.83</v>
      </c>
      <c r="AW66" s="145">
        <v>21.09</v>
      </c>
      <c r="AX66" s="145">
        <v>3.72</v>
      </c>
      <c r="AY66" s="145">
        <v>3.98</v>
      </c>
      <c r="AZ66" s="144">
        <v>4.1399999999999997</v>
      </c>
      <c r="BA66" s="144">
        <v>6.18</v>
      </c>
      <c r="BB66" s="144">
        <v>9.75</v>
      </c>
      <c r="BC66" s="144">
        <v>12.7</v>
      </c>
      <c r="BD66" s="145">
        <v>13.62</v>
      </c>
      <c r="BE66" s="145">
        <v>10.38</v>
      </c>
      <c r="BF66" s="145">
        <v>4.1900000000000004</v>
      </c>
      <c r="BG66" s="145">
        <v>11.31</v>
      </c>
      <c r="BH66" s="144">
        <v>11.17</v>
      </c>
      <c r="BI66" s="144">
        <v>25.28</v>
      </c>
      <c r="BJ66" s="148">
        <v>10.19</v>
      </c>
    </row>
    <row r="67" spans="1:67">
      <c r="B67" s="142" t="s">
        <v>342</v>
      </c>
      <c r="C67" s="143">
        <v>16.47</v>
      </c>
      <c r="D67" s="143">
        <v>6.79</v>
      </c>
      <c r="E67" s="143">
        <v>8.75</v>
      </c>
      <c r="F67" s="143">
        <v>4.1500000000000004</v>
      </c>
      <c r="G67" s="143">
        <v>3.53</v>
      </c>
      <c r="H67" s="143">
        <v>3.83</v>
      </c>
      <c r="I67" s="143">
        <v>4.4800000000000004</v>
      </c>
      <c r="J67" s="143">
        <v>3.91</v>
      </c>
      <c r="K67" s="143">
        <v>3.61</v>
      </c>
      <c r="L67" s="143">
        <v>1.77</v>
      </c>
      <c r="M67" s="143">
        <v>0</v>
      </c>
      <c r="N67" s="143">
        <v>-0.02</v>
      </c>
      <c r="O67" s="143">
        <v>-0.01</v>
      </c>
      <c r="P67" s="143">
        <v>-0.01</v>
      </c>
      <c r="Q67" s="143">
        <v>-0.01</v>
      </c>
      <c r="R67" s="143">
        <v>0</v>
      </c>
      <c r="S67" s="143">
        <v>0.17</v>
      </c>
      <c r="T67" s="143">
        <v>2.78</v>
      </c>
      <c r="U67" s="143">
        <v>21.94</v>
      </c>
      <c r="V67" s="143">
        <v>73.650000000000006</v>
      </c>
      <c r="W67" s="143">
        <v>63.89</v>
      </c>
      <c r="X67" s="143">
        <v>51.73</v>
      </c>
      <c r="Y67" s="143">
        <v>41.63</v>
      </c>
      <c r="Z67" s="143">
        <v>35.01</v>
      </c>
      <c r="AA67" s="148">
        <v>14.5</v>
      </c>
      <c r="AB67" s="142">
        <f t="shared" si="3"/>
        <v>0.82800000000000007</v>
      </c>
      <c r="AC67" s="142">
        <f t="shared" si="5"/>
        <v>5.710344827586207E-2</v>
      </c>
      <c r="AK67" s="142" t="s">
        <v>263</v>
      </c>
      <c r="AL67" s="143">
        <v>5.85</v>
      </c>
      <c r="AM67" s="143">
        <v>6</v>
      </c>
      <c r="AN67" s="143">
        <v>5.04</v>
      </c>
      <c r="AO67" s="143">
        <v>5.48</v>
      </c>
      <c r="AP67" s="143">
        <v>5.66</v>
      </c>
      <c r="AQ67" s="143">
        <v>5.85</v>
      </c>
      <c r="AR67" s="143">
        <v>9.42</v>
      </c>
      <c r="AS67" s="143">
        <v>17.98</v>
      </c>
      <c r="AT67" s="144">
        <v>16.440000000000001</v>
      </c>
      <c r="AU67" s="145">
        <v>11.47</v>
      </c>
      <c r="AV67" s="145">
        <v>8.11</v>
      </c>
      <c r="AW67" s="145">
        <v>18.239999999999998</v>
      </c>
      <c r="AX67" s="145">
        <v>2.87</v>
      </c>
      <c r="AY67" s="145">
        <v>3.31</v>
      </c>
      <c r="AZ67" s="144">
        <v>2.5499999999999998</v>
      </c>
      <c r="BA67" s="144">
        <v>2.3199999999999998</v>
      </c>
      <c r="BB67" s="144">
        <v>2.79</v>
      </c>
      <c r="BC67" s="144">
        <v>6.79</v>
      </c>
      <c r="BD67" s="145">
        <v>12.91</v>
      </c>
      <c r="BE67" s="145">
        <v>9.98</v>
      </c>
      <c r="BF67" s="145">
        <v>11.89</v>
      </c>
      <c r="BG67" s="145">
        <v>13.47</v>
      </c>
      <c r="BH67" s="144">
        <v>12.25</v>
      </c>
      <c r="BI67" s="144">
        <v>25.29</v>
      </c>
      <c r="BJ67" s="148">
        <v>9.4600000000000009</v>
      </c>
    </row>
    <row r="68" spans="1:67">
      <c r="B68" s="142" t="s">
        <v>235</v>
      </c>
      <c r="C68">
        <v>10.9</v>
      </c>
      <c r="D68">
        <v>7.69</v>
      </c>
      <c r="E68">
        <v>6.35</v>
      </c>
      <c r="F68">
        <v>4.8499999999999996</v>
      </c>
      <c r="G68">
        <v>4.26</v>
      </c>
      <c r="H68">
        <v>5.57</v>
      </c>
      <c r="I68">
        <v>9.58</v>
      </c>
      <c r="J68">
        <v>27.23</v>
      </c>
      <c r="K68">
        <v>30.23</v>
      </c>
      <c r="L68">
        <v>12.7</v>
      </c>
      <c r="M68">
        <v>2.66</v>
      </c>
      <c r="N68">
        <v>0.26</v>
      </c>
      <c r="O68">
        <v>-0.28000000000000003</v>
      </c>
      <c r="P68">
        <v>-0.34</v>
      </c>
      <c r="Q68">
        <v>-0.34</v>
      </c>
      <c r="R68">
        <v>-0.3</v>
      </c>
      <c r="S68">
        <v>0.73</v>
      </c>
      <c r="T68">
        <v>7.95</v>
      </c>
      <c r="U68">
        <v>31.61</v>
      </c>
      <c r="V68">
        <v>63.78</v>
      </c>
      <c r="W68">
        <v>67.599999999999994</v>
      </c>
      <c r="X68">
        <v>54.51</v>
      </c>
      <c r="Y68">
        <v>30.68</v>
      </c>
      <c r="Z68">
        <v>15.98</v>
      </c>
      <c r="AA68" s="421">
        <v>16.41</v>
      </c>
      <c r="AB68" s="142">
        <f t="shared" si="3"/>
        <v>5.327</v>
      </c>
      <c r="AC68" s="421">
        <f t="shared" si="5"/>
        <v>0.32461913467397929</v>
      </c>
      <c r="AK68" s="142" t="s">
        <v>235</v>
      </c>
      <c r="AL68" s="143">
        <v>6.32</v>
      </c>
      <c r="AM68" s="143">
        <v>7.48</v>
      </c>
      <c r="AN68" s="143">
        <v>9.0299999999999994</v>
      </c>
      <c r="AO68" s="143">
        <v>10.15</v>
      </c>
      <c r="AP68" s="143">
        <v>10.27</v>
      </c>
      <c r="AQ68" s="143">
        <v>9.94</v>
      </c>
      <c r="AR68" s="143">
        <v>11.84</v>
      </c>
      <c r="AS68" s="143">
        <v>13.72</v>
      </c>
      <c r="AT68" s="144">
        <v>13.31</v>
      </c>
      <c r="AU68" s="145">
        <v>14.77</v>
      </c>
      <c r="AV68" s="145">
        <v>11.69</v>
      </c>
      <c r="AW68" s="145">
        <v>8.5399999999999991</v>
      </c>
      <c r="AX68" s="145">
        <v>8.07</v>
      </c>
      <c r="AY68" s="145">
        <v>8.06</v>
      </c>
      <c r="AZ68" s="144">
        <v>9.1199999999999992</v>
      </c>
      <c r="BA68" s="144">
        <v>6.95</v>
      </c>
      <c r="BB68" s="144">
        <v>8.67</v>
      </c>
      <c r="BC68" s="144">
        <v>15.99</v>
      </c>
      <c r="BD68" s="145">
        <v>15</v>
      </c>
      <c r="BE68" s="145">
        <v>12.41</v>
      </c>
      <c r="BF68" s="145">
        <v>10.82</v>
      </c>
      <c r="BG68" s="145">
        <v>12.94</v>
      </c>
      <c r="BH68" s="144">
        <v>12.03</v>
      </c>
      <c r="BI68" s="144">
        <v>20.16</v>
      </c>
      <c r="BJ68" s="148">
        <v>11.25</v>
      </c>
    </row>
    <row r="69" spans="1:67">
      <c r="B69" s="142"/>
      <c r="C69"/>
      <c r="D69"/>
      <c r="E69"/>
      <c r="F69"/>
      <c r="G69"/>
      <c r="H69"/>
      <c r="I69"/>
      <c r="J69"/>
      <c r="K69"/>
      <c r="L69"/>
      <c r="M69"/>
      <c r="N69"/>
      <c r="O69"/>
      <c r="P69"/>
      <c r="Q69"/>
      <c r="R69"/>
      <c r="S69"/>
      <c r="T69"/>
      <c r="U69"/>
      <c r="V69"/>
      <c r="W69"/>
      <c r="X69"/>
      <c r="Y69"/>
      <c r="Z69"/>
      <c r="AK69" s="142"/>
      <c r="AL69"/>
      <c r="AM69"/>
      <c r="AN69"/>
      <c r="AO69"/>
      <c r="AP69"/>
      <c r="AQ69"/>
      <c r="AR69"/>
      <c r="AS69"/>
      <c r="AT69"/>
      <c r="AU69"/>
      <c r="AV69"/>
      <c r="AW69"/>
      <c r="AX69"/>
      <c r="AY69"/>
      <c r="AZ69"/>
      <c r="BA69"/>
      <c r="BB69"/>
      <c r="BC69"/>
      <c r="BD69"/>
      <c r="BE69"/>
      <c r="BF69"/>
      <c r="BG69"/>
      <c r="BH69"/>
      <c r="BI69"/>
    </row>
    <row r="70" spans="1:67" ht="15.75" thickBot="1">
      <c r="B70" s="142"/>
      <c r="C70"/>
      <c r="D70"/>
      <c r="E70"/>
      <c r="F70"/>
      <c r="G70"/>
      <c r="H70"/>
      <c r="I70"/>
      <c r="J70"/>
      <c r="K70"/>
      <c r="L70"/>
      <c r="M70"/>
      <c r="N70"/>
      <c r="O70"/>
      <c r="P70"/>
      <c r="Q70"/>
      <c r="R70"/>
      <c r="S70"/>
      <c r="T70"/>
      <c r="U70"/>
      <c r="V70"/>
      <c r="W70"/>
      <c r="X70"/>
      <c r="Y70"/>
      <c r="Z70"/>
      <c r="AE70" t="s">
        <v>524</v>
      </c>
      <c r="AK70" s="142"/>
      <c r="AL70"/>
      <c r="AM70"/>
      <c r="AN70"/>
      <c r="AO70"/>
      <c r="AP70"/>
      <c r="AQ70"/>
      <c r="AR70"/>
      <c r="AS70"/>
      <c r="AT70"/>
      <c r="AU70"/>
      <c r="AV70"/>
      <c r="AW70"/>
      <c r="AX70"/>
      <c r="AY70"/>
      <c r="AZ70"/>
      <c r="BA70"/>
      <c r="BB70"/>
      <c r="BC70"/>
      <c r="BD70"/>
      <c r="BE70"/>
      <c r="BF70"/>
      <c r="BG70"/>
      <c r="BH70"/>
      <c r="BI70"/>
    </row>
    <row r="71" spans="1:67">
      <c r="A71" s="138" t="s">
        <v>533</v>
      </c>
      <c r="B71" t="s">
        <v>178</v>
      </c>
      <c r="C71" t="s">
        <v>180</v>
      </c>
      <c r="D71" t="s">
        <v>181</v>
      </c>
      <c r="E71" t="s">
        <v>182</v>
      </c>
      <c r="F71" t="s">
        <v>183</v>
      </c>
      <c r="G71" t="s">
        <v>184</v>
      </c>
      <c r="H71" t="s">
        <v>185</v>
      </c>
      <c r="I71" t="s">
        <v>186</v>
      </c>
      <c r="J71" t="s">
        <v>187</v>
      </c>
      <c r="K71" t="s">
        <v>188</v>
      </c>
      <c r="L71" t="s">
        <v>189</v>
      </c>
      <c r="M71" t="s">
        <v>190</v>
      </c>
      <c r="N71" t="s">
        <v>191</v>
      </c>
      <c r="O71" t="s">
        <v>192</v>
      </c>
      <c r="P71" t="s">
        <v>193</v>
      </c>
      <c r="Q71" t="s">
        <v>194</v>
      </c>
      <c r="R71" t="s">
        <v>195</v>
      </c>
      <c r="S71" t="s">
        <v>196</v>
      </c>
      <c r="T71" t="s">
        <v>197</v>
      </c>
      <c r="U71" t="s">
        <v>198</v>
      </c>
      <c r="V71" t="s">
        <v>199</v>
      </c>
      <c r="W71" t="s">
        <v>200</v>
      </c>
      <c r="X71" t="s">
        <v>201</v>
      </c>
      <c r="Y71" t="s">
        <v>202</v>
      </c>
      <c r="Z71" t="s">
        <v>203</v>
      </c>
      <c r="AA71" t="s">
        <v>179</v>
      </c>
      <c r="AB71" s="142" t="s">
        <v>520</v>
      </c>
      <c r="AC71" s="142" t="s">
        <v>521</v>
      </c>
      <c r="AE71" s="422"/>
      <c r="AF71" s="423"/>
      <c r="AG71" s="424"/>
      <c r="AJ71" s="138" t="s">
        <v>509</v>
      </c>
      <c r="AK71" t="s">
        <v>178</v>
      </c>
      <c r="AL71" t="s">
        <v>180</v>
      </c>
      <c r="AM71" t="s">
        <v>181</v>
      </c>
      <c r="AN71" t="s">
        <v>182</v>
      </c>
      <c r="AO71" t="s">
        <v>183</v>
      </c>
      <c r="AP71" t="s">
        <v>184</v>
      </c>
      <c r="AQ71" t="s">
        <v>185</v>
      </c>
      <c r="AR71" t="s">
        <v>186</v>
      </c>
      <c r="AS71" t="s">
        <v>187</v>
      </c>
      <c r="AT71" t="s">
        <v>188</v>
      </c>
      <c r="AU71" t="s">
        <v>189</v>
      </c>
      <c r="AV71" t="s">
        <v>190</v>
      </c>
      <c r="AW71" t="s">
        <v>191</v>
      </c>
      <c r="AX71" t="s">
        <v>192</v>
      </c>
      <c r="AY71" t="s">
        <v>193</v>
      </c>
      <c r="AZ71" t="s">
        <v>194</v>
      </c>
      <c r="BA71" t="s">
        <v>195</v>
      </c>
      <c r="BB71" t="s">
        <v>196</v>
      </c>
      <c r="BC71" t="s">
        <v>197</v>
      </c>
      <c r="BD71" t="s">
        <v>198</v>
      </c>
      <c r="BE71" t="s">
        <v>199</v>
      </c>
      <c r="BF71" t="s">
        <v>200</v>
      </c>
      <c r="BG71" t="s">
        <v>201</v>
      </c>
      <c r="BH71" t="s">
        <v>202</v>
      </c>
      <c r="BI71" t="s">
        <v>203</v>
      </c>
      <c r="BJ71" t="s">
        <v>179</v>
      </c>
    </row>
    <row r="72" spans="1:67">
      <c r="B72" t="s">
        <v>319</v>
      </c>
      <c r="C72" s="143">
        <v>32.47</v>
      </c>
      <c r="D72" s="143">
        <v>31.13</v>
      </c>
      <c r="E72" s="143">
        <v>24.17</v>
      </c>
      <c r="F72" s="143">
        <v>23</v>
      </c>
      <c r="G72" s="143">
        <v>23</v>
      </c>
      <c r="H72" s="143">
        <v>23</v>
      </c>
      <c r="I72" s="143">
        <v>23.92</v>
      </c>
      <c r="J72" s="143">
        <v>23.88</v>
      </c>
      <c r="K72" s="144">
        <v>17.2</v>
      </c>
      <c r="L72" s="145">
        <v>1.25</v>
      </c>
      <c r="M72" s="145">
        <v>-0.33</v>
      </c>
      <c r="N72" s="145">
        <v>-1.93</v>
      </c>
      <c r="O72" s="145">
        <v>-2.1</v>
      </c>
      <c r="P72" s="145">
        <v>-2.1</v>
      </c>
      <c r="Q72" s="144">
        <v>-2.1</v>
      </c>
      <c r="R72" s="144">
        <v>-2.08</v>
      </c>
      <c r="S72" s="144">
        <v>-1.33</v>
      </c>
      <c r="T72" s="144">
        <v>-0.34</v>
      </c>
      <c r="U72" s="145">
        <v>7.05</v>
      </c>
      <c r="V72" s="145">
        <v>33.770000000000003</v>
      </c>
      <c r="W72" s="145">
        <v>35.01</v>
      </c>
      <c r="X72" s="145">
        <v>28.85</v>
      </c>
      <c r="Y72" s="144">
        <v>26.54</v>
      </c>
      <c r="Z72" s="144">
        <v>18.079999999999998</v>
      </c>
      <c r="AA72" s="149">
        <v>15</v>
      </c>
      <c r="AB72" s="142">
        <f t="shared" ref="AB72:AB103" si="6">AVERAGE(K72:T72)</f>
        <v>0.61400000000000021</v>
      </c>
      <c r="AC72" s="142">
        <f>AB72/AA72</f>
        <v>4.0933333333333349E-2</v>
      </c>
      <c r="AE72" s="425">
        <f>AVERAGE(L72:P76,L79:P84,L87:P91,L94:P98,U94:X98,U87:X91,U79:X84,U72:X76,L101:P102,U101:X102)</f>
        <v>50.864202898550722</v>
      </c>
      <c r="AF72" s="140">
        <f>AVERAGE(K94:K98,K87:K91,K79:K84,K72:K76,Q72:T76,Q79:T84,Q87:T91,Q94:T98,Y72:Z76,Y79:Z84,Y87:Z91,Y94:Z98,K101:K102,Q101:T102,Y101:Z102)</f>
        <v>37.899999999999991</v>
      </c>
      <c r="AG72" s="426">
        <f>AVERAGE(C72:J102,K77:Z78,K85:Z86,K92:Z93,K99:Z100)</f>
        <v>38.405866666666689</v>
      </c>
      <c r="AK72" t="s">
        <v>236</v>
      </c>
      <c r="AL72" s="143">
        <v>4.2699999999999996</v>
      </c>
      <c r="AM72" s="143">
        <v>5.92</v>
      </c>
      <c r="AN72" s="143">
        <v>6.71</v>
      </c>
      <c r="AO72" s="143">
        <v>7.64</v>
      </c>
      <c r="AP72" s="143">
        <v>8.16</v>
      </c>
      <c r="AQ72" s="143">
        <v>8.4</v>
      </c>
      <c r="AR72" s="143">
        <v>7.61</v>
      </c>
      <c r="AS72" s="143">
        <v>6.82</v>
      </c>
      <c r="AT72" s="144">
        <v>6.66</v>
      </c>
      <c r="AU72" s="145">
        <v>3.93</v>
      </c>
      <c r="AV72" s="145">
        <v>4.3899999999999997</v>
      </c>
      <c r="AW72" s="145">
        <v>4.62</v>
      </c>
      <c r="AX72" s="145">
        <v>4.79</v>
      </c>
      <c r="AY72" s="145">
        <v>4.8099999999999996</v>
      </c>
      <c r="AZ72" s="144">
        <v>5</v>
      </c>
      <c r="BA72" s="144">
        <v>5.21</v>
      </c>
      <c r="BB72" s="144">
        <v>5.21</v>
      </c>
      <c r="BC72" s="144">
        <v>4.9800000000000004</v>
      </c>
      <c r="BD72" s="145">
        <v>7.24</v>
      </c>
      <c r="BE72" s="145">
        <v>12.51</v>
      </c>
      <c r="BF72" s="145">
        <v>11.52</v>
      </c>
      <c r="BG72" s="145">
        <v>8.9499999999999993</v>
      </c>
      <c r="BH72" s="144">
        <v>18.38</v>
      </c>
      <c r="BI72" s="144">
        <v>3.67</v>
      </c>
      <c r="BJ72" s="149">
        <v>7.03</v>
      </c>
      <c r="BM72" s="141">
        <v>20</v>
      </c>
      <c r="BN72" s="140">
        <v>20</v>
      </c>
      <c r="BO72" s="139">
        <v>20</v>
      </c>
    </row>
    <row r="73" spans="1:67">
      <c r="B73" t="s">
        <v>320</v>
      </c>
      <c r="C73" s="143">
        <v>15.88</v>
      </c>
      <c r="D73" s="143">
        <v>8.8800000000000008</v>
      </c>
      <c r="E73" s="143">
        <v>5.22</v>
      </c>
      <c r="F73" s="143">
        <v>4.88</v>
      </c>
      <c r="G73" s="143">
        <v>4.5199999999999996</v>
      </c>
      <c r="H73" s="143">
        <v>9.3699999999999992</v>
      </c>
      <c r="I73" s="143">
        <v>20.8</v>
      </c>
      <c r="J73" s="143">
        <v>26.67</v>
      </c>
      <c r="K73" s="144">
        <v>24.9</v>
      </c>
      <c r="L73" s="145">
        <v>14.29</v>
      </c>
      <c r="M73" s="145">
        <v>2.2599999999999998</v>
      </c>
      <c r="N73" s="145">
        <v>0.18</v>
      </c>
      <c r="O73" s="145">
        <v>0</v>
      </c>
      <c r="P73" s="145">
        <v>0</v>
      </c>
      <c r="Q73" s="144">
        <v>0</v>
      </c>
      <c r="R73" s="144">
        <v>0.61</v>
      </c>
      <c r="S73" s="144">
        <v>2.21</v>
      </c>
      <c r="T73" s="144">
        <v>9.6199999999999992</v>
      </c>
      <c r="U73" s="145">
        <v>27.34</v>
      </c>
      <c r="V73" s="145">
        <v>65.36</v>
      </c>
      <c r="W73" s="145">
        <v>79.98</v>
      </c>
      <c r="X73" s="145">
        <v>50.95</v>
      </c>
      <c r="Y73" s="144">
        <v>36.61</v>
      </c>
      <c r="Z73" s="144">
        <v>30.19</v>
      </c>
      <c r="AA73" s="149">
        <v>18.36</v>
      </c>
      <c r="AB73" s="142">
        <f t="shared" si="6"/>
        <v>5.4069999999999991</v>
      </c>
      <c r="AC73" s="142">
        <f t="shared" ref="AC73:AC99" si="7">AB73/AA73</f>
        <v>0.29449891067538125</v>
      </c>
      <c r="AE73" s="427"/>
      <c r="AF73" s="42"/>
      <c r="AG73" s="428"/>
      <c r="AK73" t="s">
        <v>237</v>
      </c>
      <c r="AL73" s="143">
        <v>9.4600000000000009</v>
      </c>
      <c r="AM73" s="143">
        <v>10.88</v>
      </c>
      <c r="AN73" s="143">
        <v>11.94</v>
      </c>
      <c r="AO73" s="143">
        <v>13.11</v>
      </c>
      <c r="AP73" s="143">
        <v>13.12</v>
      </c>
      <c r="AQ73" s="143">
        <v>12.97</v>
      </c>
      <c r="AR73" s="143">
        <v>12.69</v>
      </c>
      <c r="AS73" s="143">
        <v>12.31</v>
      </c>
      <c r="AT73" s="144">
        <v>11.82</v>
      </c>
      <c r="AU73" s="145">
        <v>10.8</v>
      </c>
      <c r="AV73" s="145">
        <v>7.28</v>
      </c>
      <c r="AW73" s="145">
        <v>8.0399999999999991</v>
      </c>
      <c r="AX73" s="145">
        <v>10.74</v>
      </c>
      <c r="AY73" s="145">
        <v>7.75</v>
      </c>
      <c r="AZ73" s="144">
        <v>7.68</v>
      </c>
      <c r="BA73" s="144">
        <v>7.58</v>
      </c>
      <c r="BB73" s="144">
        <v>6.66</v>
      </c>
      <c r="BC73" s="144">
        <v>7.6</v>
      </c>
      <c r="BD73" s="145">
        <v>13.94</v>
      </c>
      <c r="BE73" s="145">
        <v>12.34</v>
      </c>
      <c r="BF73" s="145">
        <v>10.210000000000001</v>
      </c>
      <c r="BG73" s="145">
        <v>14.26</v>
      </c>
      <c r="BH73" s="144">
        <v>9.91</v>
      </c>
      <c r="BI73" s="144">
        <v>24.45</v>
      </c>
      <c r="BJ73" s="149">
        <v>11.06</v>
      </c>
    </row>
    <row r="74" spans="1:67" ht="15.75" thickBot="1">
      <c r="B74" t="s">
        <v>321</v>
      </c>
      <c r="C74" s="143">
        <v>34.409999999999997</v>
      </c>
      <c r="D74" s="143">
        <v>29.2</v>
      </c>
      <c r="E74" s="143">
        <v>24.28</v>
      </c>
      <c r="F74" s="143">
        <v>23</v>
      </c>
      <c r="G74" s="143">
        <v>23</v>
      </c>
      <c r="H74" s="143">
        <v>25.29</v>
      </c>
      <c r="I74" s="143">
        <v>30.2</v>
      </c>
      <c r="J74" s="143">
        <v>35.54</v>
      </c>
      <c r="K74" s="144">
        <v>34.299999999999997</v>
      </c>
      <c r="L74" s="145">
        <v>22.82</v>
      </c>
      <c r="M74" s="145">
        <v>6.94</v>
      </c>
      <c r="N74" s="145">
        <v>3.38</v>
      </c>
      <c r="O74" s="145">
        <v>1.92</v>
      </c>
      <c r="P74" s="145">
        <v>1.19</v>
      </c>
      <c r="Q74" s="144">
        <v>1.04</v>
      </c>
      <c r="R74" s="144">
        <v>0.93</v>
      </c>
      <c r="S74" s="144">
        <v>3.06</v>
      </c>
      <c r="T74" s="144">
        <v>12.84</v>
      </c>
      <c r="U74" s="145">
        <v>37.119999999999997</v>
      </c>
      <c r="V74" s="145">
        <v>87.06</v>
      </c>
      <c r="W74" s="145">
        <v>93.35</v>
      </c>
      <c r="X74" s="145">
        <v>62.33</v>
      </c>
      <c r="Y74" s="144">
        <v>52.91</v>
      </c>
      <c r="Z74" s="144">
        <v>36.24</v>
      </c>
      <c r="AA74" s="149">
        <v>28.43</v>
      </c>
      <c r="AB74" s="142">
        <f t="shared" si="6"/>
        <v>8.8420000000000023</v>
      </c>
      <c r="AC74" s="142">
        <f t="shared" si="7"/>
        <v>0.31100949701020059</v>
      </c>
      <c r="AE74" s="429">
        <f>AVERAGE(M72:P76,M79:P84,M87:P91,M94:P98,U94:X98,U87:X91,U79:X84,U72:X76,M101:P102,U101:X102)</f>
        <v>53.242119565217379</v>
      </c>
      <c r="AF74" s="430">
        <f>AVERAGE(K94:L98,K87:L91,K79:L84,K72:L76,Q72:T76,Q79:T84,Q87:T91,Q94:T98,Y72:Z76,Y79:Z84,Y87:Z91,Y94:Z98,K101:L102,Q101:T102,Y101:Z102)</f>
        <v>37.142608695652171</v>
      </c>
      <c r="AG74" s="431">
        <f>AVERAGE(C72:J102,K77:Z78,K85:Z86,K92:Z93,K99:Z100)</f>
        <v>38.405866666666689</v>
      </c>
      <c r="AK74" t="s">
        <v>238</v>
      </c>
      <c r="AL74" s="143">
        <v>8.36</v>
      </c>
      <c r="AM74" s="143">
        <v>9.57</v>
      </c>
      <c r="AN74" s="143">
        <v>11.27</v>
      </c>
      <c r="AO74" s="143">
        <v>11.94</v>
      </c>
      <c r="AP74" s="143">
        <v>11.97</v>
      </c>
      <c r="AQ74" s="143">
        <v>10.63</v>
      </c>
      <c r="AR74" s="143">
        <v>8.08</v>
      </c>
      <c r="AS74" s="143">
        <v>12.22</v>
      </c>
      <c r="AT74" s="144">
        <v>14.13</v>
      </c>
      <c r="AU74" s="145">
        <v>14.65</v>
      </c>
      <c r="AV74" s="145">
        <v>9.15</v>
      </c>
      <c r="AW74" s="145">
        <v>5.71</v>
      </c>
      <c r="AX74" s="145">
        <v>5.33</v>
      </c>
      <c r="AY74" s="145">
        <v>3.85</v>
      </c>
      <c r="AZ74" s="144">
        <v>4.9800000000000004</v>
      </c>
      <c r="BA74" s="144">
        <v>5.01</v>
      </c>
      <c r="BB74" s="144">
        <v>7.84</v>
      </c>
      <c r="BC74" s="144">
        <v>14.16</v>
      </c>
      <c r="BD74" s="145">
        <v>10.35</v>
      </c>
      <c r="BE74" s="145">
        <v>8.73</v>
      </c>
      <c r="BF74" s="145">
        <v>8.85</v>
      </c>
      <c r="BG74" s="145">
        <v>11.88</v>
      </c>
      <c r="BH74" s="144">
        <v>10.6</v>
      </c>
      <c r="BI74" s="144">
        <v>28.17</v>
      </c>
      <c r="BJ74" s="149">
        <v>10.15</v>
      </c>
      <c r="BM74" s="141">
        <v>20</v>
      </c>
      <c r="BN74" s="140">
        <v>20</v>
      </c>
      <c r="BO74" s="139">
        <v>20</v>
      </c>
    </row>
    <row r="75" spans="1:67">
      <c r="B75" t="s">
        <v>239</v>
      </c>
      <c r="C75" s="143">
        <v>64.08</v>
      </c>
      <c r="D75" s="143">
        <v>51.28</v>
      </c>
      <c r="E75" s="143">
        <v>42.56</v>
      </c>
      <c r="F75" s="143">
        <v>38.880000000000003</v>
      </c>
      <c r="G75" s="143">
        <v>37.29</v>
      </c>
      <c r="H75" s="143">
        <v>42.65</v>
      </c>
      <c r="I75" s="143">
        <v>43.94</v>
      </c>
      <c r="J75" s="143">
        <v>79.09</v>
      </c>
      <c r="K75" s="144">
        <v>72.209999999999994</v>
      </c>
      <c r="L75" s="145">
        <v>46.24</v>
      </c>
      <c r="M75" s="145">
        <v>28.18</v>
      </c>
      <c r="N75" s="145">
        <v>17.27</v>
      </c>
      <c r="O75" s="145">
        <v>7.38</v>
      </c>
      <c r="P75" s="145">
        <v>6</v>
      </c>
      <c r="Q75" s="144">
        <v>9.6</v>
      </c>
      <c r="R75" s="144">
        <v>17.649999999999999</v>
      </c>
      <c r="S75" s="144">
        <v>17.07</v>
      </c>
      <c r="T75" s="144">
        <v>43.7</v>
      </c>
      <c r="U75" s="145">
        <v>93.97</v>
      </c>
      <c r="V75" s="145">
        <v>176.99</v>
      </c>
      <c r="W75" s="145">
        <v>163.66</v>
      </c>
      <c r="X75" s="145">
        <v>98.35</v>
      </c>
      <c r="Y75" s="144">
        <v>82.96</v>
      </c>
      <c r="Z75" s="144">
        <v>75.239999999999995</v>
      </c>
      <c r="AA75" s="149">
        <v>56.51</v>
      </c>
      <c r="AB75" s="142">
        <f t="shared" si="6"/>
        <v>26.53</v>
      </c>
      <c r="AC75" s="142">
        <f t="shared" si="7"/>
        <v>0.46947442930454791</v>
      </c>
      <c r="AE75" s="42"/>
      <c r="AF75" s="42"/>
      <c r="AG75" s="42"/>
      <c r="AK75" t="s">
        <v>239</v>
      </c>
      <c r="AL75" s="143">
        <v>4.09</v>
      </c>
      <c r="AM75" s="143">
        <v>4.87</v>
      </c>
      <c r="AN75" s="143">
        <v>5.33</v>
      </c>
      <c r="AO75" s="143">
        <v>5.84</v>
      </c>
      <c r="AP75" s="143">
        <v>6.03</v>
      </c>
      <c r="AQ75" s="143">
        <v>5.5</v>
      </c>
      <c r="AR75" s="143">
        <v>6.05</v>
      </c>
      <c r="AS75" s="143">
        <v>17.84</v>
      </c>
      <c r="AT75" s="144">
        <v>17.13</v>
      </c>
      <c r="AU75" s="145">
        <v>8.11</v>
      </c>
      <c r="AV75" s="145">
        <v>3</v>
      </c>
      <c r="AW75" s="145">
        <v>3.57</v>
      </c>
      <c r="AX75" s="145">
        <v>4.07</v>
      </c>
      <c r="AY75" s="145">
        <v>4.3600000000000003</v>
      </c>
      <c r="AZ75" s="144">
        <v>4.26</v>
      </c>
      <c r="BA75" s="144">
        <v>3.95</v>
      </c>
      <c r="BB75" s="144">
        <v>3.6</v>
      </c>
      <c r="BC75" s="144">
        <v>5.85</v>
      </c>
      <c r="BD75" s="145">
        <v>11.12</v>
      </c>
      <c r="BE75" s="145">
        <v>11</v>
      </c>
      <c r="BF75" s="145">
        <v>11.66</v>
      </c>
      <c r="BG75" s="145">
        <v>11.39</v>
      </c>
      <c r="BH75" s="144">
        <v>10.97</v>
      </c>
      <c r="BI75" s="144">
        <v>29.9</v>
      </c>
      <c r="BJ75" s="149">
        <v>8.44</v>
      </c>
    </row>
    <row r="76" spans="1:67">
      <c r="B76" t="s">
        <v>322</v>
      </c>
      <c r="C76" s="143">
        <v>94.83</v>
      </c>
      <c r="D76" s="143">
        <v>85.48</v>
      </c>
      <c r="E76" s="143">
        <v>84.3</v>
      </c>
      <c r="F76" s="143">
        <v>74.02</v>
      </c>
      <c r="G76" s="143">
        <v>76.209999999999994</v>
      </c>
      <c r="H76" s="143">
        <v>86.42</v>
      </c>
      <c r="I76" s="143">
        <v>111.52</v>
      </c>
      <c r="J76" s="143">
        <v>145.13</v>
      </c>
      <c r="K76" s="144">
        <v>143.46</v>
      </c>
      <c r="L76" s="145">
        <v>111.32</v>
      </c>
      <c r="M76" s="145">
        <v>93.43</v>
      </c>
      <c r="N76" s="145">
        <v>62.69</v>
      </c>
      <c r="O76" s="145">
        <v>40.909999999999997</v>
      </c>
      <c r="P76" s="145">
        <v>38.270000000000003</v>
      </c>
      <c r="Q76" s="144">
        <v>40.619999999999997</v>
      </c>
      <c r="R76" s="144">
        <v>47.57</v>
      </c>
      <c r="S76" s="144">
        <v>68.83</v>
      </c>
      <c r="T76" s="144">
        <v>95.61</v>
      </c>
      <c r="U76" s="145">
        <v>124.25</v>
      </c>
      <c r="V76" s="145">
        <v>158.49</v>
      </c>
      <c r="W76" s="145">
        <v>125.91</v>
      </c>
      <c r="X76" s="145">
        <v>95.81</v>
      </c>
      <c r="Y76" s="144">
        <v>86</v>
      </c>
      <c r="Z76" s="144">
        <v>72.2</v>
      </c>
      <c r="AA76" s="149">
        <v>90.14</v>
      </c>
      <c r="AB76" s="142">
        <f t="shared" si="6"/>
        <v>74.271000000000015</v>
      </c>
      <c r="AC76" s="142">
        <f t="shared" si="7"/>
        <v>0.82395163079653888</v>
      </c>
      <c r="AK76" t="s">
        <v>240</v>
      </c>
      <c r="AL76" s="143">
        <v>4.51</v>
      </c>
      <c r="AM76" s="143">
        <v>5.6</v>
      </c>
      <c r="AN76" s="143">
        <v>6.1</v>
      </c>
      <c r="AO76" s="143">
        <v>6.91</v>
      </c>
      <c r="AP76" s="143">
        <v>7.52</v>
      </c>
      <c r="AQ76" s="143">
        <v>9.4700000000000006</v>
      </c>
      <c r="AR76" s="143">
        <v>10.59</v>
      </c>
      <c r="AS76" s="143">
        <v>15.61</v>
      </c>
      <c r="AT76" s="144">
        <v>15.81</v>
      </c>
      <c r="AU76" s="145">
        <v>10.89</v>
      </c>
      <c r="AV76" s="145">
        <v>8.16</v>
      </c>
      <c r="AW76" s="145">
        <v>3.18</v>
      </c>
      <c r="AX76" s="145">
        <v>3.4</v>
      </c>
      <c r="AY76" s="145">
        <v>3.53</v>
      </c>
      <c r="AZ76" s="144">
        <v>3.55</v>
      </c>
      <c r="BA76" s="144">
        <v>3.2</v>
      </c>
      <c r="BB76" s="144">
        <v>3.47</v>
      </c>
      <c r="BC76" s="144">
        <v>9.23</v>
      </c>
      <c r="BD76" s="145">
        <v>11.74</v>
      </c>
      <c r="BE76" s="145">
        <v>11.37</v>
      </c>
      <c r="BF76" s="145">
        <v>14.61</v>
      </c>
      <c r="BG76" s="145">
        <v>15.59</v>
      </c>
      <c r="BH76" s="144">
        <v>8.44</v>
      </c>
      <c r="BI76" s="144">
        <v>29.55</v>
      </c>
      <c r="BJ76" s="149">
        <v>9.33</v>
      </c>
    </row>
    <row r="77" spans="1:67" ht="15.75" thickBot="1">
      <c r="B77" s="139" t="s">
        <v>323</v>
      </c>
      <c r="C77" s="143">
        <v>62.06</v>
      </c>
      <c r="D77" s="143">
        <v>55.71</v>
      </c>
      <c r="E77" s="143">
        <v>51.51</v>
      </c>
      <c r="F77" s="143">
        <v>44.18</v>
      </c>
      <c r="G77" s="143">
        <v>34.76</v>
      </c>
      <c r="H77" s="143">
        <v>37.340000000000003</v>
      </c>
      <c r="I77" s="143">
        <v>50.03</v>
      </c>
      <c r="J77" s="143">
        <v>60.66</v>
      </c>
      <c r="K77" s="143">
        <v>74.7</v>
      </c>
      <c r="L77" s="143">
        <v>69.2</v>
      </c>
      <c r="M77" s="143">
        <v>64.569999999999993</v>
      </c>
      <c r="N77" s="143">
        <v>64.27</v>
      </c>
      <c r="O77" s="143">
        <v>56.89</v>
      </c>
      <c r="P77" s="143">
        <v>52.45</v>
      </c>
      <c r="Q77" s="143">
        <v>50.18</v>
      </c>
      <c r="R77" s="143">
        <v>49.57</v>
      </c>
      <c r="S77" s="143">
        <v>50.25</v>
      </c>
      <c r="T77" s="143">
        <v>53.15</v>
      </c>
      <c r="U77" s="143">
        <v>66.25</v>
      </c>
      <c r="V77" s="143">
        <v>97.6</v>
      </c>
      <c r="W77" s="143">
        <v>101.09</v>
      </c>
      <c r="X77" s="143">
        <v>97.32</v>
      </c>
      <c r="Y77" s="143">
        <v>90.76</v>
      </c>
      <c r="Z77" s="143">
        <v>83.3</v>
      </c>
      <c r="AA77" s="149">
        <v>63.24</v>
      </c>
      <c r="AB77" s="142">
        <f t="shared" si="6"/>
        <v>58.522999999999989</v>
      </c>
      <c r="AC77" s="142">
        <f t="shared" si="7"/>
        <v>0.92541113219481319</v>
      </c>
      <c r="AE77" t="s">
        <v>523</v>
      </c>
      <c r="AK77" t="s">
        <v>241</v>
      </c>
      <c r="AL77" s="143">
        <v>5.74</v>
      </c>
      <c r="AM77" s="143">
        <v>7.44</v>
      </c>
      <c r="AN77" s="143">
        <v>8.89</v>
      </c>
      <c r="AO77" s="143">
        <v>8.77</v>
      </c>
      <c r="AP77" s="143">
        <v>8.7100000000000009</v>
      </c>
      <c r="AQ77" s="143">
        <v>8.27</v>
      </c>
      <c r="AR77" s="143">
        <v>10.36</v>
      </c>
      <c r="AS77" s="143">
        <v>15.97</v>
      </c>
      <c r="AT77" s="144">
        <v>15.89</v>
      </c>
      <c r="AU77" s="145">
        <v>14.37</v>
      </c>
      <c r="AV77" s="145">
        <v>7.2</v>
      </c>
      <c r="AW77" s="145">
        <v>3.49</v>
      </c>
      <c r="AX77" s="145">
        <v>3.55</v>
      </c>
      <c r="AY77" s="145">
        <v>3.8</v>
      </c>
      <c r="AZ77" s="144">
        <v>4.0199999999999996</v>
      </c>
      <c r="BA77" s="144">
        <v>4.07</v>
      </c>
      <c r="BB77" s="144">
        <v>4.3899999999999997</v>
      </c>
      <c r="BC77" s="144">
        <v>10.46</v>
      </c>
      <c r="BD77" s="145">
        <v>17.329999999999998</v>
      </c>
      <c r="BE77" s="145">
        <v>15.36</v>
      </c>
      <c r="BF77" s="145">
        <v>13.84</v>
      </c>
      <c r="BG77" s="145">
        <v>13.45</v>
      </c>
      <c r="BH77" s="144">
        <v>11.88</v>
      </c>
      <c r="BI77" s="144">
        <v>29.85</v>
      </c>
      <c r="BJ77" s="149">
        <v>10.37</v>
      </c>
    </row>
    <row r="78" spans="1:67">
      <c r="B78" s="139" t="s">
        <v>324</v>
      </c>
      <c r="C78" s="143">
        <v>75.08</v>
      </c>
      <c r="D78" s="143">
        <v>64.47</v>
      </c>
      <c r="E78" s="143">
        <v>61.5</v>
      </c>
      <c r="F78" s="143">
        <v>53.75</v>
      </c>
      <c r="G78" s="143">
        <v>50.62</v>
      </c>
      <c r="H78" s="143">
        <v>53.55</v>
      </c>
      <c r="I78" s="143">
        <v>60</v>
      </c>
      <c r="J78" s="143">
        <v>61.08</v>
      </c>
      <c r="K78" s="143">
        <v>63.68</v>
      </c>
      <c r="L78" s="143">
        <v>54.01</v>
      </c>
      <c r="M78" s="143">
        <v>45.29</v>
      </c>
      <c r="N78" s="143">
        <v>29.1</v>
      </c>
      <c r="O78" s="143">
        <v>16.5</v>
      </c>
      <c r="P78" s="143">
        <v>4.42</v>
      </c>
      <c r="Q78" s="143">
        <v>19.79</v>
      </c>
      <c r="R78" s="143">
        <v>34</v>
      </c>
      <c r="S78" s="143">
        <v>39.82</v>
      </c>
      <c r="T78" s="143">
        <v>59.3</v>
      </c>
      <c r="U78" s="143">
        <v>97.39</v>
      </c>
      <c r="V78" s="143">
        <v>134.46</v>
      </c>
      <c r="W78" s="143">
        <v>126.93</v>
      </c>
      <c r="X78" s="143">
        <v>107.89</v>
      </c>
      <c r="Y78" s="143">
        <v>97.5</v>
      </c>
      <c r="Z78" s="143">
        <v>91.58</v>
      </c>
      <c r="AA78" s="149">
        <v>62.57</v>
      </c>
      <c r="AB78" s="142">
        <f t="shared" si="6"/>
        <v>36.590999999999994</v>
      </c>
      <c r="AC78" s="142">
        <f t="shared" si="7"/>
        <v>0.58480102285440294</v>
      </c>
      <c r="AE78" s="422"/>
      <c r="AF78" s="423"/>
      <c r="AG78" s="424"/>
      <c r="AK78" t="s">
        <v>242</v>
      </c>
      <c r="AL78" s="143">
        <v>4.83</v>
      </c>
      <c r="AM78" s="143">
        <v>6.68</v>
      </c>
      <c r="AN78" s="143">
        <v>7.77</v>
      </c>
      <c r="AO78" s="143">
        <v>8.83</v>
      </c>
      <c r="AP78" s="143">
        <v>8.9</v>
      </c>
      <c r="AQ78" s="143">
        <v>8.31</v>
      </c>
      <c r="AR78" s="143">
        <v>8.43</v>
      </c>
      <c r="AS78" s="143">
        <v>7.72</v>
      </c>
      <c r="AT78" s="144">
        <v>8.0500000000000007</v>
      </c>
      <c r="AU78" s="145">
        <v>9.0500000000000007</v>
      </c>
      <c r="AV78" s="145">
        <v>5.4</v>
      </c>
      <c r="AW78" s="145">
        <v>4.54</v>
      </c>
      <c r="AX78" s="145">
        <v>5</v>
      </c>
      <c r="AY78" s="145">
        <v>5.38</v>
      </c>
      <c r="AZ78" s="144">
        <v>4.92</v>
      </c>
      <c r="BA78" s="144">
        <v>5.32</v>
      </c>
      <c r="BB78" s="144">
        <v>5.15</v>
      </c>
      <c r="BC78" s="144">
        <v>9.58</v>
      </c>
      <c r="BD78" s="145">
        <v>9.59</v>
      </c>
      <c r="BE78" s="145">
        <v>12.05</v>
      </c>
      <c r="BF78" s="145">
        <v>11.93</v>
      </c>
      <c r="BG78" s="145">
        <v>11.39</v>
      </c>
      <c r="BH78" s="144">
        <v>6.81</v>
      </c>
      <c r="BI78" s="144">
        <v>3.6</v>
      </c>
      <c r="BJ78" s="149">
        <v>7.49</v>
      </c>
    </row>
    <row r="79" spans="1:67">
      <c r="B79" t="s">
        <v>325</v>
      </c>
      <c r="C79" s="143">
        <v>106.65</v>
      </c>
      <c r="D79" s="143">
        <v>97.71</v>
      </c>
      <c r="E79" s="143">
        <v>92.83</v>
      </c>
      <c r="F79" s="143">
        <v>86</v>
      </c>
      <c r="G79" s="143">
        <v>82.93</v>
      </c>
      <c r="H79" s="143">
        <v>84.71</v>
      </c>
      <c r="I79" s="143">
        <v>84.21</v>
      </c>
      <c r="J79" s="143">
        <v>86.98</v>
      </c>
      <c r="K79" s="144">
        <v>81.33</v>
      </c>
      <c r="L79" s="145">
        <v>65.84</v>
      </c>
      <c r="M79" s="145">
        <v>37.57</v>
      </c>
      <c r="N79" s="145">
        <v>21.65</v>
      </c>
      <c r="O79" s="145">
        <v>12.98</v>
      </c>
      <c r="P79" s="145">
        <v>17.28</v>
      </c>
      <c r="Q79" s="144">
        <v>18.29</v>
      </c>
      <c r="R79" s="144">
        <v>21.98</v>
      </c>
      <c r="S79" s="144">
        <v>32.770000000000003</v>
      </c>
      <c r="T79" s="144">
        <v>62.32</v>
      </c>
      <c r="U79" s="145">
        <v>121.27</v>
      </c>
      <c r="V79" s="145">
        <v>154.05000000000001</v>
      </c>
      <c r="W79" s="145">
        <v>140.53</v>
      </c>
      <c r="X79" s="145">
        <v>136.24</v>
      </c>
      <c r="Y79" s="144">
        <v>124.08</v>
      </c>
      <c r="Z79" s="144">
        <v>118.3</v>
      </c>
      <c r="AA79" s="149">
        <v>78.69</v>
      </c>
      <c r="AB79" s="142">
        <f t="shared" si="6"/>
        <v>37.201000000000001</v>
      </c>
      <c r="AC79" s="142">
        <f t="shared" si="7"/>
        <v>0.4727538441987546</v>
      </c>
      <c r="AE79" s="425">
        <f>AE72*$AC$103</f>
        <v>23.216319702292228</v>
      </c>
      <c r="AF79" s="140">
        <f>AF72*$AC$103</f>
        <v>17.298973867178134</v>
      </c>
      <c r="AG79" s="426">
        <f>AG72*$AC$103</f>
        <v>17.5298702853033</v>
      </c>
      <c r="AK79" t="s">
        <v>243</v>
      </c>
      <c r="AL79" s="143">
        <v>6.15</v>
      </c>
      <c r="AM79" s="143">
        <v>9.14</v>
      </c>
      <c r="AN79" s="143">
        <v>11.91</v>
      </c>
      <c r="AO79" s="143">
        <v>13.2</v>
      </c>
      <c r="AP79" s="143">
        <v>13.69</v>
      </c>
      <c r="AQ79" s="143">
        <v>13.88</v>
      </c>
      <c r="AR79" s="143">
        <v>13.24</v>
      </c>
      <c r="AS79" s="143">
        <v>12.48</v>
      </c>
      <c r="AT79" s="144">
        <v>8.42</v>
      </c>
      <c r="AU79" s="145">
        <v>7.55</v>
      </c>
      <c r="AV79" s="145">
        <v>6.37</v>
      </c>
      <c r="AW79" s="145">
        <v>6.37</v>
      </c>
      <c r="AX79" s="145">
        <v>6.32</v>
      </c>
      <c r="AY79" s="145">
        <v>6.29</v>
      </c>
      <c r="AZ79" s="144">
        <v>6.28</v>
      </c>
      <c r="BA79" s="144">
        <v>6.6</v>
      </c>
      <c r="BB79" s="144">
        <v>6.75</v>
      </c>
      <c r="BC79" s="144">
        <v>6.62</v>
      </c>
      <c r="BD79" s="145">
        <v>10.9</v>
      </c>
      <c r="BE79" s="145">
        <v>12.07</v>
      </c>
      <c r="BF79" s="145">
        <v>8.83</v>
      </c>
      <c r="BG79" s="145">
        <v>7.5</v>
      </c>
      <c r="BH79" s="144">
        <v>6.83</v>
      </c>
      <c r="BI79" s="144">
        <v>4.1100000000000003</v>
      </c>
      <c r="BJ79" s="149">
        <v>8.59</v>
      </c>
    </row>
    <row r="80" spans="1:67">
      <c r="B80" t="s">
        <v>326</v>
      </c>
      <c r="C80" s="143">
        <v>115.5</v>
      </c>
      <c r="D80" s="143">
        <v>110.08</v>
      </c>
      <c r="E80" s="143">
        <v>97.1</v>
      </c>
      <c r="F80" s="143">
        <v>80.34</v>
      </c>
      <c r="G80" s="143">
        <v>82.47</v>
      </c>
      <c r="H80" s="143">
        <v>104.38</v>
      </c>
      <c r="I80" s="143">
        <v>115.26</v>
      </c>
      <c r="J80" s="143">
        <v>152.77000000000001</v>
      </c>
      <c r="K80" s="144">
        <v>156.80000000000001</v>
      </c>
      <c r="L80" s="145">
        <v>122.19</v>
      </c>
      <c r="M80" s="145">
        <v>109.19</v>
      </c>
      <c r="N80" s="145">
        <v>93.51</v>
      </c>
      <c r="O80" s="145">
        <v>84.13</v>
      </c>
      <c r="P80" s="145">
        <v>80.28</v>
      </c>
      <c r="Q80" s="144">
        <v>82.3</v>
      </c>
      <c r="R80" s="144">
        <v>93.29</v>
      </c>
      <c r="S80" s="144">
        <v>98.1</v>
      </c>
      <c r="T80" s="144">
        <v>114.05</v>
      </c>
      <c r="U80" s="145">
        <v>135.36000000000001</v>
      </c>
      <c r="V80" s="145">
        <v>202.11</v>
      </c>
      <c r="W80" s="145">
        <v>197.12</v>
      </c>
      <c r="X80" s="145">
        <v>164.8</v>
      </c>
      <c r="Y80" s="144">
        <v>144.02000000000001</v>
      </c>
      <c r="Z80" s="144">
        <v>131.03</v>
      </c>
      <c r="AA80" s="149">
        <v>119.42</v>
      </c>
      <c r="AB80" s="142">
        <f t="shared" si="6"/>
        <v>103.38399999999999</v>
      </c>
      <c r="AC80" s="142">
        <f t="shared" si="7"/>
        <v>0.86571763523697864</v>
      </c>
      <c r="AE80" s="427"/>
      <c r="AF80" s="42"/>
      <c r="AG80" s="428"/>
      <c r="AK80" t="s">
        <v>244</v>
      </c>
      <c r="AL80" s="143">
        <v>9.9700000000000006</v>
      </c>
      <c r="AM80" s="143">
        <v>11.75</v>
      </c>
      <c r="AN80" s="143">
        <v>12.78</v>
      </c>
      <c r="AO80" s="143">
        <v>16.239999999999998</v>
      </c>
      <c r="AP80" s="143">
        <v>17.489999999999998</v>
      </c>
      <c r="AQ80" s="143">
        <v>16.690000000000001</v>
      </c>
      <c r="AR80" s="143">
        <v>16.07</v>
      </c>
      <c r="AS80" s="143">
        <v>15</v>
      </c>
      <c r="AT80" s="144">
        <v>9.44</v>
      </c>
      <c r="AU80" s="145">
        <v>8.69</v>
      </c>
      <c r="AV80" s="145">
        <v>8.64</v>
      </c>
      <c r="AW80" s="145">
        <v>9.08</v>
      </c>
      <c r="AX80" s="145">
        <v>8.73</v>
      </c>
      <c r="AY80" s="145">
        <v>8.98</v>
      </c>
      <c r="AZ80" s="144">
        <v>9.32</v>
      </c>
      <c r="BA80" s="144">
        <v>8.7200000000000006</v>
      </c>
      <c r="BB80" s="144">
        <v>5.81</v>
      </c>
      <c r="BC80" s="144">
        <v>10.39</v>
      </c>
      <c r="BD80" s="145">
        <v>16.7</v>
      </c>
      <c r="BE80" s="145">
        <v>12.79</v>
      </c>
      <c r="BF80" s="145">
        <v>11.72</v>
      </c>
      <c r="BG80" s="145">
        <v>9.43</v>
      </c>
      <c r="BH80" s="144">
        <v>10.62</v>
      </c>
      <c r="BI80" s="144">
        <v>25.79</v>
      </c>
      <c r="BJ80" s="149">
        <v>11.98</v>
      </c>
    </row>
    <row r="81" spans="2:62" ht="15.75" thickBot="1">
      <c r="B81" t="s">
        <v>327</v>
      </c>
      <c r="C81" s="143">
        <v>140.03</v>
      </c>
      <c r="D81" s="143">
        <v>128.29</v>
      </c>
      <c r="E81" s="143">
        <v>121.58</v>
      </c>
      <c r="F81" s="143">
        <v>108.14</v>
      </c>
      <c r="G81" s="143">
        <v>108.08</v>
      </c>
      <c r="H81" s="143">
        <v>118.4</v>
      </c>
      <c r="I81" s="143">
        <v>137.75</v>
      </c>
      <c r="J81" s="143">
        <v>158.34</v>
      </c>
      <c r="K81" s="144">
        <v>166.28</v>
      </c>
      <c r="L81" s="145">
        <v>139.22999999999999</v>
      </c>
      <c r="M81" s="145">
        <v>113.34</v>
      </c>
      <c r="N81" s="145">
        <v>100.69</v>
      </c>
      <c r="O81" s="145">
        <v>99.02</v>
      </c>
      <c r="P81" s="145">
        <v>95.18</v>
      </c>
      <c r="Q81" s="144">
        <v>95.78</v>
      </c>
      <c r="R81" s="144">
        <v>99.45</v>
      </c>
      <c r="S81" s="144">
        <v>104.67</v>
      </c>
      <c r="T81" s="144">
        <v>108.8</v>
      </c>
      <c r="U81" s="145">
        <v>150.36000000000001</v>
      </c>
      <c r="V81" s="145">
        <v>190.62</v>
      </c>
      <c r="W81" s="145">
        <v>247.15</v>
      </c>
      <c r="X81" s="145">
        <v>220.53</v>
      </c>
      <c r="Y81" s="144">
        <v>177.74</v>
      </c>
      <c r="Z81" s="144">
        <v>155.26</v>
      </c>
      <c r="AA81" s="149">
        <v>136.86000000000001</v>
      </c>
      <c r="AB81" s="142">
        <f t="shared" si="6"/>
        <v>112.244</v>
      </c>
      <c r="AC81" s="142">
        <f t="shared" si="7"/>
        <v>0.82013736665205306</v>
      </c>
      <c r="AE81" s="429">
        <f>AE74*$AC$103</f>
        <v>24.301689577621882</v>
      </c>
      <c r="AF81" s="430">
        <f t="shared" ref="AF81:AG81" si="8">AF74*$AC$103</f>
        <v>16.953272221237743</v>
      </c>
      <c r="AG81" s="431">
        <f t="shared" si="8"/>
        <v>17.5298702853033</v>
      </c>
      <c r="AK81" t="s">
        <v>245</v>
      </c>
      <c r="AL81" s="143">
        <v>6.75</v>
      </c>
      <c r="AM81" s="143">
        <v>8.58</v>
      </c>
      <c r="AN81" s="143">
        <v>10.36</v>
      </c>
      <c r="AO81" s="143">
        <v>11.99</v>
      </c>
      <c r="AP81" s="143">
        <v>11.89</v>
      </c>
      <c r="AQ81" s="143">
        <v>11.15</v>
      </c>
      <c r="AR81" s="143">
        <v>10.32</v>
      </c>
      <c r="AS81" s="143">
        <v>11.87</v>
      </c>
      <c r="AT81" s="144">
        <v>10.23</v>
      </c>
      <c r="AU81" s="145">
        <v>12.34</v>
      </c>
      <c r="AV81" s="145">
        <v>7.05</v>
      </c>
      <c r="AW81" s="145">
        <v>4.03</v>
      </c>
      <c r="AX81" s="145">
        <v>2.6</v>
      </c>
      <c r="AY81" s="145">
        <v>2.56</v>
      </c>
      <c r="AZ81" s="144">
        <v>2.62</v>
      </c>
      <c r="BA81" s="144">
        <v>3.99</v>
      </c>
      <c r="BB81" s="144">
        <v>6.84</v>
      </c>
      <c r="BC81" s="144">
        <v>11</v>
      </c>
      <c r="BD81" s="145">
        <v>11.85</v>
      </c>
      <c r="BE81" s="145">
        <v>7.97</v>
      </c>
      <c r="BF81" s="145">
        <v>10.17</v>
      </c>
      <c r="BG81" s="145">
        <v>12.97</v>
      </c>
      <c r="BH81" s="144">
        <v>10.61</v>
      </c>
      <c r="BI81" s="144">
        <v>25.26</v>
      </c>
      <c r="BJ81" s="149">
        <v>9.25</v>
      </c>
    </row>
    <row r="82" spans="2:62">
      <c r="B82" t="s">
        <v>246</v>
      </c>
      <c r="C82" s="143">
        <v>140.66999999999999</v>
      </c>
      <c r="D82" s="143">
        <v>124.08</v>
      </c>
      <c r="E82" s="143">
        <v>120.29</v>
      </c>
      <c r="F82" s="143">
        <v>112.01</v>
      </c>
      <c r="G82" s="143">
        <v>116.13</v>
      </c>
      <c r="H82" s="143">
        <v>123.2</v>
      </c>
      <c r="I82" s="143">
        <v>129.29</v>
      </c>
      <c r="J82" s="143">
        <v>144.38999999999999</v>
      </c>
      <c r="K82" s="144">
        <v>124.94</v>
      </c>
      <c r="L82" s="145">
        <v>70.14</v>
      </c>
      <c r="M82" s="145">
        <v>32.299999999999997</v>
      </c>
      <c r="N82" s="145">
        <v>19.82</v>
      </c>
      <c r="O82" s="145">
        <v>15.21</v>
      </c>
      <c r="P82" s="145">
        <v>22.82</v>
      </c>
      <c r="Q82" s="144">
        <v>33.130000000000003</v>
      </c>
      <c r="R82" s="144">
        <v>39.69</v>
      </c>
      <c r="S82" s="144">
        <v>53.72</v>
      </c>
      <c r="T82" s="144">
        <v>89.42</v>
      </c>
      <c r="U82" s="145">
        <v>129.09</v>
      </c>
      <c r="V82" s="145">
        <v>163.07</v>
      </c>
      <c r="W82" s="145">
        <v>237.95</v>
      </c>
      <c r="X82" s="145">
        <v>171.85</v>
      </c>
      <c r="Y82" s="144">
        <v>149.11000000000001</v>
      </c>
      <c r="Z82" s="144">
        <v>134.38</v>
      </c>
      <c r="AA82" s="149">
        <v>104.03</v>
      </c>
      <c r="AB82" s="142">
        <f t="shared" si="6"/>
        <v>50.119</v>
      </c>
      <c r="AC82" s="142">
        <f t="shared" si="7"/>
        <v>0.48177448812842449</v>
      </c>
      <c r="AK82" t="s">
        <v>246</v>
      </c>
      <c r="AL82" s="143">
        <v>4.5599999999999996</v>
      </c>
      <c r="AM82" s="143">
        <v>4.04</v>
      </c>
      <c r="AN82" s="143">
        <v>4.66</v>
      </c>
      <c r="AO82" s="143">
        <v>5.42</v>
      </c>
      <c r="AP82" s="143">
        <v>5.41</v>
      </c>
      <c r="AQ82" s="143">
        <v>5.46</v>
      </c>
      <c r="AR82" s="143">
        <v>9.27</v>
      </c>
      <c r="AS82" s="143">
        <v>19.77</v>
      </c>
      <c r="AT82" s="144">
        <v>17.7</v>
      </c>
      <c r="AU82" s="145">
        <v>11.17</v>
      </c>
      <c r="AV82" s="145">
        <v>7.38</v>
      </c>
      <c r="AW82" s="145">
        <v>11.34</v>
      </c>
      <c r="AX82" s="145">
        <v>3.6</v>
      </c>
      <c r="AY82" s="145">
        <v>3.76</v>
      </c>
      <c r="AZ82" s="144">
        <v>3.64</v>
      </c>
      <c r="BA82" s="144">
        <v>3.92</v>
      </c>
      <c r="BB82" s="144">
        <v>5.23</v>
      </c>
      <c r="BC82" s="144">
        <v>11</v>
      </c>
      <c r="BD82" s="145">
        <v>17.649999999999999</v>
      </c>
      <c r="BE82" s="145">
        <v>10.82</v>
      </c>
      <c r="BF82" s="145">
        <v>10.56</v>
      </c>
      <c r="BG82" s="145">
        <v>12.36</v>
      </c>
      <c r="BH82" s="144">
        <v>14.77</v>
      </c>
      <c r="BI82" s="144">
        <v>25.17</v>
      </c>
      <c r="BJ82" s="149">
        <v>9.77</v>
      </c>
    </row>
    <row r="83" spans="2:62">
      <c r="B83" t="s">
        <v>328</v>
      </c>
      <c r="C83" s="143">
        <v>100.47</v>
      </c>
      <c r="D83" s="143">
        <v>94.24</v>
      </c>
      <c r="E83" s="143">
        <v>94.45</v>
      </c>
      <c r="F83" s="143">
        <v>93.67</v>
      </c>
      <c r="G83" s="143">
        <v>94.13</v>
      </c>
      <c r="H83" s="143">
        <v>95</v>
      </c>
      <c r="I83" s="143">
        <v>100.41</v>
      </c>
      <c r="J83" s="143">
        <v>112.39</v>
      </c>
      <c r="K83" s="144">
        <v>99.88</v>
      </c>
      <c r="L83" s="145">
        <v>52.15</v>
      </c>
      <c r="M83" s="145">
        <v>3.87</v>
      </c>
      <c r="N83" s="145">
        <v>-0.01</v>
      </c>
      <c r="O83" s="145">
        <v>-0.01</v>
      </c>
      <c r="P83" s="145">
        <v>-0.01</v>
      </c>
      <c r="Q83" s="144">
        <v>-0.01</v>
      </c>
      <c r="R83" s="144">
        <v>-0.01</v>
      </c>
      <c r="S83" s="144">
        <v>0</v>
      </c>
      <c r="T83" s="144">
        <v>13.02</v>
      </c>
      <c r="U83" s="145">
        <v>79.84</v>
      </c>
      <c r="V83" s="145">
        <v>132.38</v>
      </c>
      <c r="W83" s="145">
        <v>169.49</v>
      </c>
      <c r="X83" s="145">
        <v>151.97</v>
      </c>
      <c r="Y83" s="144">
        <v>119.19</v>
      </c>
      <c r="Z83" s="144">
        <v>102.27</v>
      </c>
      <c r="AA83" s="149">
        <v>71.2</v>
      </c>
      <c r="AB83" s="142">
        <f t="shared" si="6"/>
        <v>16.887000000000008</v>
      </c>
      <c r="AC83" s="142">
        <f t="shared" si="7"/>
        <v>0.23717696629213492</v>
      </c>
      <c r="AK83" t="s">
        <v>247</v>
      </c>
      <c r="AL83" s="143">
        <v>5</v>
      </c>
      <c r="AM83" s="143">
        <v>6.21</v>
      </c>
      <c r="AN83" s="143">
        <v>6</v>
      </c>
      <c r="AO83" s="143">
        <v>6.42</v>
      </c>
      <c r="AP83" s="143">
        <v>6.07</v>
      </c>
      <c r="AQ83" s="143">
        <v>5.95</v>
      </c>
      <c r="AR83" s="143">
        <v>10.9</v>
      </c>
      <c r="AS83" s="143">
        <v>15.47</v>
      </c>
      <c r="AT83" s="144">
        <v>14.47</v>
      </c>
      <c r="AU83" s="145">
        <v>11.45</v>
      </c>
      <c r="AV83" s="145">
        <v>7.31</v>
      </c>
      <c r="AW83" s="145">
        <v>5.21</v>
      </c>
      <c r="AX83" s="145">
        <v>5.14</v>
      </c>
      <c r="AY83" s="145">
        <v>3.92</v>
      </c>
      <c r="AZ83" s="144">
        <v>3.87</v>
      </c>
      <c r="BA83" s="144">
        <v>3.99</v>
      </c>
      <c r="BB83" s="144">
        <v>10.9</v>
      </c>
      <c r="BC83" s="144">
        <v>11.39</v>
      </c>
      <c r="BD83" s="145">
        <v>16.62</v>
      </c>
      <c r="BE83" s="145">
        <v>8.43</v>
      </c>
      <c r="BF83" s="145">
        <v>8.9600000000000009</v>
      </c>
      <c r="BG83" s="145">
        <v>11.7</v>
      </c>
      <c r="BH83" s="144">
        <v>14.81</v>
      </c>
      <c r="BI83" s="144">
        <v>28.63</v>
      </c>
      <c r="BJ83" s="149">
        <v>9.68</v>
      </c>
    </row>
    <row r="84" spans="2:62">
      <c r="B84" t="s">
        <v>329</v>
      </c>
      <c r="C84" s="143">
        <v>62.61</v>
      </c>
      <c r="D84" s="143">
        <v>51.51</v>
      </c>
      <c r="E84" s="143">
        <v>40.31</v>
      </c>
      <c r="F84" s="143">
        <v>40.82</v>
      </c>
      <c r="G84" s="143">
        <v>38.520000000000003</v>
      </c>
      <c r="H84" s="143">
        <v>40.71</v>
      </c>
      <c r="I84" s="143">
        <v>51.43</v>
      </c>
      <c r="J84" s="143">
        <v>74.58</v>
      </c>
      <c r="K84" s="144">
        <v>48.86</v>
      </c>
      <c r="L84" s="145">
        <v>9.5399999999999991</v>
      </c>
      <c r="M84" s="145">
        <v>0.23</v>
      </c>
      <c r="N84" s="145">
        <v>-0.01</v>
      </c>
      <c r="O84" s="145">
        <v>-0.37</v>
      </c>
      <c r="P84" s="145">
        <v>-0.45</v>
      </c>
      <c r="Q84" s="144">
        <v>-0.5</v>
      </c>
      <c r="R84" s="144">
        <v>-0.26</v>
      </c>
      <c r="S84" s="144">
        <v>-0.01</v>
      </c>
      <c r="T84" s="144">
        <v>2.4500000000000002</v>
      </c>
      <c r="U84" s="145">
        <v>49.22</v>
      </c>
      <c r="V84" s="145">
        <v>94.87</v>
      </c>
      <c r="W84" s="145">
        <v>96.2</v>
      </c>
      <c r="X84" s="145">
        <v>91.04</v>
      </c>
      <c r="Y84" s="144">
        <v>75.319999999999993</v>
      </c>
      <c r="Z84" s="144">
        <v>42.65</v>
      </c>
      <c r="AA84" s="149">
        <v>37.89</v>
      </c>
      <c r="AB84" s="142">
        <f t="shared" si="6"/>
        <v>5.9480000000000004</v>
      </c>
      <c r="AC84" s="142">
        <f t="shared" si="7"/>
        <v>0.15698073370282398</v>
      </c>
      <c r="AK84" t="s">
        <v>248</v>
      </c>
      <c r="AL84" s="143">
        <v>4.4800000000000004</v>
      </c>
      <c r="AM84" s="143">
        <v>3.86</v>
      </c>
      <c r="AN84" s="143">
        <v>4.4000000000000004</v>
      </c>
      <c r="AO84" s="143">
        <v>5.35</v>
      </c>
      <c r="AP84" s="143">
        <v>5.71</v>
      </c>
      <c r="AQ84" s="143">
        <v>6.03</v>
      </c>
      <c r="AR84" s="143">
        <v>11.05</v>
      </c>
      <c r="AS84" s="143">
        <v>11.1</v>
      </c>
      <c r="AT84" s="144">
        <v>10.01</v>
      </c>
      <c r="AU84" s="145">
        <v>8.1</v>
      </c>
      <c r="AV84" s="145">
        <v>6.86</v>
      </c>
      <c r="AW84" s="145">
        <v>4.2300000000000004</v>
      </c>
      <c r="AX84" s="145">
        <v>3.36</v>
      </c>
      <c r="AY84" s="145">
        <v>3.27</v>
      </c>
      <c r="AZ84" s="144">
        <v>16.77</v>
      </c>
      <c r="BA84" s="144">
        <v>17.149999999999999</v>
      </c>
      <c r="BB84" s="144">
        <v>7.95</v>
      </c>
      <c r="BC84" s="144">
        <v>7.92</v>
      </c>
      <c r="BD84" s="145">
        <v>8.2799999999999994</v>
      </c>
      <c r="BE84" s="145">
        <v>4.55</v>
      </c>
      <c r="BF84" s="145">
        <v>5.54</v>
      </c>
      <c r="BG84" s="145">
        <v>7.64</v>
      </c>
      <c r="BH84" s="144">
        <v>8.41</v>
      </c>
      <c r="BI84" s="144">
        <v>8.6300000000000008</v>
      </c>
      <c r="BJ84" s="149">
        <v>7.64</v>
      </c>
    </row>
    <row r="85" spans="2:62">
      <c r="B85" s="139" t="s">
        <v>330</v>
      </c>
      <c r="C85" s="143">
        <v>34.799999999999997</v>
      </c>
      <c r="D85" s="143">
        <v>20.079999999999998</v>
      </c>
      <c r="E85" s="143">
        <v>11.15</v>
      </c>
      <c r="F85" s="143">
        <v>9.42</v>
      </c>
      <c r="G85" s="143">
        <v>7.81</v>
      </c>
      <c r="H85" s="143">
        <v>9.81</v>
      </c>
      <c r="I85" s="143">
        <v>10.26</v>
      </c>
      <c r="J85" s="143">
        <v>12.85</v>
      </c>
      <c r="K85" s="143">
        <v>7.65</v>
      </c>
      <c r="L85" s="143">
        <v>3.69</v>
      </c>
      <c r="M85" s="143">
        <v>0.43</v>
      </c>
      <c r="N85" s="143">
        <v>0</v>
      </c>
      <c r="O85" s="143">
        <v>0</v>
      </c>
      <c r="P85" s="143">
        <v>0</v>
      </c>
      <c r="Q85" s="143">
        <v>0</v>
      </c>
      <c r="R85" s="143">
        <v>0</v>
      </c>
      <c r="S85" s="143">
        <v>0.23</v>
      </c>
      <c r="T85" s="143">
        <v>3.7</v>
      </c>
      <c r="U85" s="143">
        <v>15.95</v>
      </c>
      <c r="V85" s="143">
        <v>33.76</v>
      </c>
      <c r="W85" s="143">
        <v>45.69</v>
      </c>
      <c r="X85" s="143">
        <v>45.57</v>
      </c>
      <c r="Y85" s="143">
        <v>38.76</v>
      </c>
      <c r="Z85" s="143">
        <v>33.81</v>
      </c>
      <c r="AA85" s="149">
        <v>14.39</v>
      </c>
      <c r="AB85" s="142">
        <f t="shared" si="6"/>
        <v>1.5699999999999998</v>
      </c>
      <c r="AC85" s="142">
        <f t="shared" si="7"/>
        <v>0.10910354412786656</v>
      </c>
      <c r="AK85" t="s">
        <v>249</v>
      </c>
      <c r="AL85" s="143">
        <v>12.31</v>
      </c>
      <c r="AM85" s="143">
        <v>5.13</v>
      </c>
      <c r="AN85" s="143">
        <v>7.64</v>
      </c>
      <c r="AO85" s="143">
        <v>9.6999999999999993</v>
      </c>
      <c r="AP85" s="143">
        <v>9.56</v>
      </c>
      <c r="AQ85" s="143">
        <v>8.92</v>
      </c>
      <c r="AR85" s="143">
        <v>10.34</v>
      </c>
      <c r="AS85" s="143">
        <v>14.25</v>
      </c>
      <c r="AT85" s="144">
        <v>14.05</v>
      </c>
      <c r="AU85" s="145">
        <v>14.71</v>
      </c>
      <c r="AV85" s="145">
        <v>12.27</v>
      </c>
      <c r="AW85" s="145">
        <v>12.84</v>
      </c>
      <c r="AX85" s="145">
        <v>11.59</v>
      </c>
      <c r="AY85" s="145">
        <v>11.69</v>
      </c>
      <c r="AZ85" s="144">
        <v>13.49</v>
      </c>
      <c r="BA85" s="144">
        <v>13.54</v>
      </c>
      <c r="BB85" s="144">
        <v>16.440000000000001</v>
      </c>
      <c r="BC85" s="144">
        <v>15.01</v>
      </c>
      <c r="BD85" s="145">
        <v>15.42</v>
      </c>
      <c r="BE85" s="145">
        <v>12.39</v>
      </c>
      <c r="BF85" s="145">
        <v>18.03</v>
      </c>
      <c r="BG85" s="145">
        <v>21.7</v>
      </c>
      <c r="BH85" s="144">
        <v>16.03</v>
      </c>
      <c r="BI85" s="144">
        <v>20.23</v>
      </c>
      <c r="BJ85" s="149">
        <v>13.53</v>
      </c>
    </row>
    <row r="86" spans="2:62">
      <c r="B86" s="139" t="s">
        <v>331</v>
      </c>
      <c r="C86" s="143">
        <v>4.3600000000000003</v>
      </c>
      <c r="D86" s="143">
        <v>2.4300000000000002</v>
      </c>
      <c r="E86" s="143">
        <v>3.78</v>
      </c>
      <c r="F86" s="143">
        <v>1.94</v>
      </c>
      <c r="G86" s="143">
        <v>1.07</v>
      </c>
      <c r="H86" s="143">
        <v>0.82</v>
      </c>
      <c r="I86" s="143">
        <v>0.94</v>
      </c>
      <c r="J86" s="143">
        <v>1.63</v>
      </c>
      <c r="K86" s="143">
        <v>0.37</v>
      </c>
      <c r="L86" s="143">
        <v>-0.61</v>
      </c>
      <c r="M86" s="143">
        <v>-1.83</v>
      </c>
      <c r="N86" s="143">
        <v>-2.1</v>
      </c>
      <c r="O86" s="143">
        <v>-2.1</v>
      </c>
      <c r="P86" s="143">
        <v>-2.1</v>
      </c>
      <c r="Q86" s="143">
        <v>-2.1</v>
      </c>
      <c r="R86" s="143">
        <v>-2.1</v>
      </c>
      <c r="S86" s="143">
        <v>-2.1</v>
      </c>
      <c r="T86" s="143">
        <v>-0.96</v>
      </c>
      <c r="U86" s="143">
        <v>4.62</v>
      </c>
      <c r="V86" s="143">
        <v>19.34</v>
      </c>
      <c r="W86" s="143">
        <v>34.799999999999997</v>
      </c>
      <c r="X86" s="143">
        <v>35.01</v>
      </c>
      <c r="Y86" s="143">
        <v>33.78</v>
      </c>
      <c r="Z86" s="143">
        <v>25.8</v>
      </c>
      <c r="AA86" s="149">
        <v>6.45</v>
      </c>
      <c r="AB86" s="142">
        <f t="shared" si="6"/>
        <v>-1.5629999999999999</v>
      </c>
      <c r="AC86" s="142">
        <f t="shared" si="7"/>
        <v>-0.24232558139534882</v>
      </c>
      <c r="AK86" t="s">
        <v>250</v>
      </c>
      <c r="AL86" s="143">
        <v>8.31</v>
      </c>
      <c r="AM86" s="143">
        <v>6.64</v>
      </c>
      <c r="AN86" s="143">
        <v>7.86</v>
      </c>
      <c r="AO86" s="143">
        <v>9.51</v>
      </c>
      <c r="AP86" s="143">
        <v>10.06</v>
      </c>
      <c r="AQ86" s="143">
        <v>10</v>
      </c>
      <c r="AR86" s="143">
        <v>10.44</v>
      </c>
      <c r="AS86" s="143">
        <v>13.85</v>
      </c>
      <c r="AT86" s="144">
        <v>15.85</v>
      </c>
      <c r="AU86" s="145">
        <v>8.9499999999999993</v>
      </c>
      <c r="AV86" s="145">
        <v>11.08</v>
      </c>
      <c r="AW86" s="145">
        <v>13.33</v>
      </c>
      <c r="AX86" s="145">
        <v>13.57</v>
      </c>
      <c r="AY86" s="145">
        <v>13.99</v>
      </c>
      <c r="AZ86" s="144">
        <v>13.9</v>
      </c>
      <c r="BA86" s="144">
        <v>15.16</v>
      </c>
      <c r="BB86" s="144">
        <v>14.12</v>
      </c>
      <c r="BC86" s="144">
        <v>14.67</v>
      </c>
      <c r="BD86" s="145">
        <v>20.68</v>
      </c>
      <c r="BE86" s="145">
        <v>14.62</v>
      </c>
      <c r="BF86" s="145">
        <v>15.25</v>
      </c>
      <c r="BG86" s="145">
        <v>12.69</v>
      </c>
      <c r="BH86" s="144">
        <v>12.31</v>
      </c>
      <c r="BI86" s="144">
        <v>25.48</v>
      </c>
      <c r="BJ86" s="149">
        <v>13.14</v>
      </c>
    </row>
    <row r="87" spans="2:62">
      <c r="B87" t="s">
        <v>332</v>
      </c>
      <c r="C87" s="143">
        <v>6.84</v>
      </c>
      <c r="D87" s="143">
        <v>6.66</v>
      </c>
      <c r="E87" s="143">
        <v>5.44</v>
      </c>
      <c r="F87" s="143">
        <v>4.91</v>
      </c>
      <c r="G87" s="143">
        <v>4.82</v>
      </c>
      <c r="H87" s="143">
        <v>5.7</v>
      </c>
      <c r="I87" s="143">
        <v>12.93</v>
      </c>
      <c r="J87" s="143">
        <v>30.33</v>
      </c>
      <c r="K87" s="144">
        <v>13.77</v>
      </c>
      <c r="L87" s="145">
        <v>0.81</v>
      </c>
      <c r="M87" s="145">
        <v>-0.62</v>
      </c>
      <c r="N87" s="145">
        <v>-1.1299999999999999</v>
      </c>
      <c r="O87" s="145">
        <v>-1.76</v>
      </c>
      <c r="P87" s="145">
        <v>-1.5</v>
      </c>
      <c r="Q87" s="144">
        <v>-1</v>
      </c>
      <c r="R87" s="144">
        <v>-0.91</v>
      </c>
      <c r="S87" s="144">
        <v>-0.42</v>
      </c>
      <c r="T87" s="144">
        <v>3.67</v>
      </c>
      <c r="U87" s="145">
        <v>60.39</v>
      </c>
      <c r="V87" s="145">
        <v>172.71</v>
      </c>
      <c r="W87" s="145">
        <v>190.23</v>
      </c>
      <c r="X87" s="145">
        <v>159.44</v>
      </c>
      <c r="Y87" s="144">
        <v>124.26</v>
      </c>
      <c r="Z87" s="144">
        <v>96.79</v>
      </c>
      <c r="AA87" s="149">
        <v>37.18</v>
      </c>
      <c r="AB87" s="142">
        <f t="shared" si="6"/>
        <v>1.0910000000000002</v>
      </c>
      <c r="AC87" s="142">
        <f t="shared" si="7"/>
        <v>2.934373318988704E-2</v>
      </c>
      <c r="AK87" t="s">
        <v>251</v>
      </c>
      <c r="AL87" s="143">
        <v>8.83</v>
      </c>
      <c r="AM87" s="143">
        <v>11.62</v>
      </c>
      <c r="AN87" s="143">
        <v>12.35</v>
      </c>
      <c r="AO87" s="143">
        <v>13.57</v>
      </c>
      <c r="AP87" s="143">
        <v>14.21</v>
      </c>
      <c r="AQ87" s="143">
        <v>13.93</v>
      </c>
      <c r="AR87" s="143">
        <v>12.95</v>
      </c>
      <c r="AS87" s="143">
        <v>12.95</v>
      </c>
      <c r="AT87" s="144">
        <v>12.65</v>
      </c>
      <c r="AU87" s="145">
        <v>8.82</v>
      </c>
      <c r="AV87" s="145">
        <v>6.14</v>
      </c>
      <c r="AW87" s="145">
        <v>6.71</v>
      </c>
      <c r="AX87" s="145">
        <v>6.75</v>
      </c>
      <c r="AY87" s="145">
        <v>6.7</v>
      </c>
      <c r="AZ87" s="144">
        <v>6.69</v>
      </c>
      <c r="BA87" s="144">
        <v>6.97</v>
      </c>
      <c r="BB87" s="144">
        <v>6.74</v>
      </c>
      <c r="BC87" s="144">
        <v>12.5</v>
      </c>
      <c r="BD87" s="145">
        <v>16.72</v>
      </c>
      <c r="BE87" s="145">
        <v>14.94</v>
      </c>
      <c r="BF87" s="145">
        <v>15.4</v>
      </c>
      <c r="BG87" s="145">
        <v>9.3000000000000007</v>
      </c>
      <c r="BH87" s="144">
        <v>7.99</v>
      </c>
      <c r="BI87" s="144">
        <v>26.29</v>
      </c>
      <c r="BJ87" s="149">
        <v>11.27</v>
      </c>
    </row>
    <row r="88" spans="2:62">
      <c r="B88" t="s">
        <v>333</v>
      </c>
      <c r="C88" s="143">
        <v>108.5</v>
      </c>
      <c r="D88" s="143">
        <v>84.69</v>
      </c>
      <c r="E88" s="143">
        <v>63.89</v>
      </c>
      <c r="F88" s="143">
        <v>51.72</v>
      </c>
      <c r="G88" s="143">
        <v>48.18</v>
      </c>
      <c r="H88" s="143">
        <v>59.5</v>
      </c>
      <c r="I88" s="143">
        <v>66.430000000000007</v>
      </c>
      <c r="J88" s="143">
        <v>107.88</v>
      </c>
      <c r="K88" s="144">
        <v>46.06</v>
      </c>
      <c r="L88" s="145">
        <v>2.2000000000000002</v>
      </c>
      <c r="M88" s="145">
        <v>-0.13</v>
      </c>
      <c r="N88" s="145">
        <v>-0.76</v>
      </c>
      <c r="O88" s="145">
        <v>-0.96</v>
      </c>
      <c r="P88" s="145">
        <v>-1.1299999999999999</v>
      </c>
      <c r="Q88" s="144">
        <v>-1.37</v>
      </c>
      <c r="R88" s="144">
        <v>-0.96</v>
      </c>
      <c r="S88" s="144">
        <v>-0.53</v>
      </c>
      <c r="T88" s="144">
        <v>3.28</v>
      </c>
      <c r="U88" s="145">
        <v>60.25</v>
      </c>
      <c r="V88" s="145">
        <v>133.96</v>
      </c>
      <c r="W88" s="145">
        <v>129.4</v>
      </c>
      <c r="X88" s="145">
        <v>98.95</v>
      </c>
      <c r="Y88" s="144">
        <v>69.97</v>
      </c>
      <c r="Z88" s="144">
        <v>48.18</v>
      </c>
      <c r="AA88" s="149">
        <v>49.05</v>
      </c>
      <c r="AB88" s="142">
        <f t="shared" si="6"/>
        <v>4.57</v>
      </c>
      <c r="AC88" s="142">
        <f t="shared" si="7"/>
        <v>9.3170234454638137E-2</v>
      </c>
      <c r="AK88" t="s">
        <v>252</v>
      </c>
      <c r="AL88" s="143">
        <v>11.28</v>
      </c>
      <c r="AM88" s="143">
        <v>12.85</v>
      </c>
      <c r="AN88" s="143">
        <v>13.37</v>
      </c>
      <c r="AO88" s="143">
        <v>14.56</v>
      </c>
      <c r="AP88" s="143">
        <v>14.48</v>
      </c>
      <c r="AQ88" s="143">
        <v>14.1</v>
      </c>
      <c r="AR88" s="143">
        <v>15.26</v>
      </c>
      <c r="AS88" s="143">
        <v>13.71</v>
      </c>
      <c r="AT88" s="144">
        <v>13.05</v>
      </c>
      <c r="AU88" s="145">
        <v>14.92</v>
      </c>
      <c r="AV88" s="145">
        <v>9.65</v>
      </c>
      <c r="AW88" s="145">
        <v>6.54</v>
      </c>
      <c r="AX88" s="145">
        <v>4.99</v>
      </c>
      <c r="AY88" s="145">
        <v>18.899999999999999</v>
      </c>
      <c r="AZ88" s="144">
        <v>19.190000000000001</v>
      </c>
      <c r="BA88" s="144">
        <v>6.48</v>
      </c>
      <c r="BB88" s="144">
        <v>7.81</v>
      </c>
      <c r="BC88" s="144">
        <v>17.989999999999998</v>
      </c>
      <c r="BD88" s="145">
        <v>15.11</v>
      </c>
      <c r="BE88" s="145">
        <v>9.0399999999999991</v>
      </c>
      <c r="BF88" s="145">
        <v>8.8000000000000007</v>
      </c>
      <c r="BG88" s="145">
        <v>10.09</v>
      </c>
      <c r="BH88" s="144">
        <v>11.79</v>
      </c>
      <c r="BI88" s="144">
        <v>11.47</v>
      </c>
      <c r="BJ88" s="149">
        <v>12.15</v>
      </c>
    </row>
    <row r="89" spans="2:62">
      <c r="B89" t="s">
        <v>253</v>
      </c>
      <c r="C89" s="143">
        <v>37.56</v>
      </c>
      <c r="D89" s="143">
        <v>27.81</v>
      </c>
      <c r="E89" s="143">
        <v>33.79</v>
      </c>
      <c r="F89" s="143">
        <v>28.62</v>
      </c>
      <c r="G89" s="143">
        <v>28.7</v>
      </c>
      <c r="H89" s="143">
        <v>28.4</v>
      </c>
      <c r="I89" s="143">
        <v>51.79</v>
      </c>
      <c r="J89" s="143">
        <v>66.06</v>
      </c>
      <c r="K89" s="144">
        <v>43.94</v>
      </c>
      <c r="L89" s="145">
        <v>17.78</v>
      </c>
      <c r="M89" s="145">
        <v>3.01</v>
      </c>
      <c r="N89" s="145">
        <v>0.59</v>
      </c>
      <c r="O89" s="145">
        <v>0</v>
      </c>
      <c r="P89" s="145">
        <v>-0.01</v>
      </c>
      <c r="Q89" s="144">
        <v>-0.01</v>
      </c>
      <c r="R89" s="144">
        <v>0</v>
      </c>
      <c r="S89" s="144">
        <v>0.6</v>
      </c>
      <c r="T89" s="144">
        <v>7.53</v>
      </c>
      <c r="U89" s="145">
        <v>41.02</v>
      </c>
      <c r="V89" s="145">
        <v>64.23</v>
      </c>
      <c r="W89" s="145">
        <v>76.88</v>
      </c>
      <c r="X89" s="145">
        <v>62.31</v>
      </c>
      <c r="Y89" s="144">
        <v>46.22</v>
      </c>
      <c r="Z89" s="144">
        <v>26.27</v>
      </c>
      <c r="AA89" s="149">
        <v>28.88</v>
      </c>
      <c r="AB89" s="142">
        <f t="shared" si="6"/>
        <v>7.3429999999999991</v>
      </c>
      <c r="AC89" s="142">
        <f t="shared" si="7"/>
        <v>0.25425900277008306</v>
      </c>
      <c r="AK89" t="s">
        <v>253</v>
      </c>
      <c r="AL89" s="143">
        <v>8.86</v>
      </c>
      <c r="AM89" s="143">
        <v>9.8000000000000007</v>
      </c>
      <c r="AN89" s="143">
        <v>9.07</v>
      </c>
      <c r="AO89" s="143">
        <v>9.99</v>
      </c>
      <c r="AP89" s="143">
        <v>10.01</v>
      </c>
      <c r="AQ89" s="143">
        <v>11.58</v>
      </c>
      <c r="AR89" s="143">
        <v>13.35</v>
      </c>
      <c r="AS89" s="143">
        <v>14.11</v>
      </c>
      <c r="AT89" s="144">
        <v>13.24</v>
      </c>
      <c r="AU89" s="145">
        <v>13.86</v>
      </c>
      <c r="AV89" s="145">
        <v>11.48</v>
      </c>
      <c r="AW89" s="145">
        <v>22.88</v>
      </c>
      <c r="AX89" s="145">
        <v>6.49</v>
      </c>
      <c r="AY89" s="145">
        <v>5.56</v>
      </c>
      <c r="AZ89" s="144">
        <v>5.58</v>
      </c>
      <c r="BA89" s="144">
        <v>5.84</v>
      </c>
      <c r="BB89" s="144">
        <v>13.36</v>
      </c>
      <c r="BC89" s="144">
        <v>14.38</v>
      </c>
      <c r="BD89" s="145">
        <v>17.29</v>
      </c>
      <c r="BE89" s="145">
        <v>11.62</v>
      </c>
      <c r="BF89" s="145">
        <v>12.25</v>
      </c>
      <c r="BG89" s="145">
        <v>10.85</v>
      </c>
      <c r="BH89" s="144">
        <v>13.77</v>
      </c>
      <c r="BI89" s="144">
        <v>28.03</v>
      </c>
      <c r="BJ89" s="149">
        <v>12.26</v>
      </c>
    </row>
    <row r="90" spans="2:62">
      <c r="B90" t="s">
        <v>334</v>
      </c>
      <c r="C90" s="143">
        <v>28.21</v>
      </c>
      <c r="D90" s="143">
        <v>26.4</v>
      </c>
      <c r="E90" s="143">
        <v>20.62</v>
      </c>
      <c r="F90" s="143">
        <v>15.11</v>
      </c>
      <c r="G90" s="143">
        <v>15.36</v>
      </c>
      <c r="H90" s="143">
        <v>23.35</v>
      </c>
      <c r="I90" s="143">
        <v>29.29</v>
      </c>
      <c r="J90" s="143">
        <v>36.270000000000003</v>
      </c>
      <c r="K90" s="144">
        <v>22.85</v>
      </c>
      <c r="L90" s="145">
        <v>6.84</v>
      </c>
      <c r="M90" s="145">
        <v>0</v>
      </c>
      <c r="N90" s="145">
        <v>0</v>
      </c>
      <c r="O90" s="145">
        <v>-0.01</v>
      </c>
      <c r="P90" s="145">
        <v>-0.01</v>
      </c>
      <c r="Q90" s="144">
        <v>-0.01</v>
      </c>
      <c r="R90" s="144">
        <v>0</v>
      </c>
      <c r="S90" s="144">
        <v>0.34</v>
      </c>
      <c r="T90" s="144">
        <v>12.5</v>
      </c>
      <c r="U90" s="145">
        <v>31.83</v>
      </c>
      <c r="V90" s="145">
        <v>78.05</v>
      </c>
      <c r="W90" s="145">
        <v>80.12</v>
      </c>
      <c r="X90" s="145">
        <v>63.8</v>
      </c>
      <c r="Y90" s="144">
        <v>60.01</v>
      </c>
      <c r="Z90" s="144">
        <v>47.98</v>
      </c>
      <c r="AA90" s="149">
        <v>24.95</v>
      </c>
      <c r="AB90" s="142">
        <f t="shared" si="6"/>
        <v>4.25</v>
      </c>
      <c r="AC90" s="142">
        <f t="shared" si="7"/>
        <v>0.17034068136272545</v>
      </c>
      <c r="AK90" t="s">
        <v>254</v>
      </c>
      <c r="AL90" s="143">
        <v>9.2799999999999994</v>
      </c>
      <c r="AM90" s="143">
        <v>9.69</v>
      </c>
      <c r="AN90" s="143">
        <v>10.5</v>
      </c>
      <c r="AO90" s="143">
        <v>11.03</v>
      </c>
      <c r="AP90" s="143">
        <v>11.63</v>
      </c>
      <c r="AQ90" s="143">
        <v>11.85</v>
      </c>
      <c r="AR90" s="143">
        <v>8.93</v>
      </c>
      <c r="AS90" s="143">
        <v>8.8000000000000007</v>
      </c>
      <c r="AT90" s="144">
        <v>15.69</v>
      </c>
      <c r="AU90" s="145">
        <v>11.73</v>
      </c>
      <c r="AV90" s="145">
        <v>11.88</v>
      </c>
      <c r="AW90" s="145">
        <v>12.9</v>
      </c>
      <c r="AX90" s="145">
        <v>13.01</v>
      </c>
      <c r="AY90" s="145">
        <v>13.03</v>
      </c>
      <c r="AZ90" s="144">
        <v>18.55</v>
      </c>
      <c r="BA90" s="144">
        <v>14.35</v>
      </c>
      <c r="BB90" s="144">
        <v>14.5</v>
      </c>
      <c r="BC90" s="144">
        <v>14.79</v>
      </c>
      <c r="BD90" s="145">
        <v>15.48</v>
      </c>
      <c r="BE90" s="145">
        <v>18.350000000000001</v>
      </c>
      <c r="BF90" s="145">
        <v>17.2</v>
      </c>
      <c r="BG90" s="145">
        <v>17.579999999999998</v>
      </c>
      <c r="BH90" s="144">
        <v>21.01</v>
      </c>
      <c r="BI90" s="144">
        <v>11.41</v>
      </c>
      <c r="BJ90" s="149">
        <v>13.69</v>
      </c>
    </row>
    <row r="91" spans="2:62">
      <c r="B91" t="s">
        <v>335</v>
      </c>
      <c r="C91" s="143">
        <v>22.09</v>
      </c>
      <c r="D91" s="143">
        <v>29.48</v>
      </c>
      <c r="E91" s="143">
        <v>23.46</v>
      </c>
      <c r="F91" s="143">
        <v>16.72</v>
      </c>
      <c r="G91" s="143">
        <v>23.6</v>
      </c>
      <c r="H91" s="143">
        <v>38.130000000000003</v>
      </c>
      <c r="I91" s="143">
        <v>45.78</v>
      </c>
      <c r="J91" s="143">
        <v>58.53</v>
      </c>
      <c r="K91" s="144">
        <v>49.02</v>
      </c>
      <c r="L91" s="145">
        <v>36.29</v>
      </c>
      <c r="M91" s="145">
        <v>19.5</v>
      </c>
      <c r="N91" s="145">
        <v>3.97</v>
      </c>
      <c r="O91" s="145">
        <v>4</v>
      </c>
      <c r="P91" s="145">
        <v>1.37</v>
      </c>
      <c r="Q91" s="144">
        <v>2.2400000000000002</v>
      </c>
      <c r="R91" s="144">
        <v>3.28</v>
      </c>
      <c r="S91" s="144">
        <v>11.02</v>
      </c>
      <c r="T91" s="144">
        <v>34.520000000000003</v>
      </c>
      <c r="U91" s="145">
        <v>60.66</v>
      </c>
      <c r="V91" s="145">
        <v>98.72</v>
      </c>
      <c r="W91" s="145">
        <v>95.1</v>
      </c>
      <c r="X91" s="145">
        <v>78.88</v>
      </c>
      <c r="Y91" s="144">
        <v>78.5</v>
      </c>
      <c r="Z91" s="144">
        <v>66.75</v>
      </c>
      <c r="AA91" s="149">
        <v>37.57</v>
      </c>
      <c r="AB91" s="142">
        <f t="shared" si="6"/>
        <v>16.521000000000001</v>
      </c>
      <c r="AC91" s="142">
        <f t="shared" si="7"/>
        <v>0.43973915357998405</v>
      </c>
      <c r="AK91" t="s">
        <v>255</v>
      </c>
      <c r="AL91" s="143">
        <v>9.65</v>
      </c>
      <c r="AM91" s="143">
        <v>10.39</v>
      </c>
      <c r="AN91" s="143">
        <v>10.56</v>
      </c>
      <c r="AO91" s="143">
        <v>10.78</v>
      </c>
      <c r="AP91" s="143">
        <v>10.77</v>
      </c>
      <c r="AQ91" s="143">
        <v>10.39</v>
      </c>
      <c r="AR91" s="143">
        <v>7.84</v>
      </c>
      <c r="AS91" s="143">
        <v>6.9</v>
      </c>
      <c r="AT91" s="144">
        <v>9.7799999999999994</v>
      </c>
      <c r="AU91" s="145">
        <v>10.15</v>
      </c>
      <c r="AV91" s="145">
        <v>10.01</v>
      </c>
      <c r="AW91" s="145">
        <v>10.34</v>
      </c>
      <c r="AX91" s="145">
        <v>10.6</v>
      </c>
      <c r="AY91" s="145">
        <v>10.45</v>
      </c>
      <c r="AZ91" s="144">
        <v>10.86</v>
      </c>
      <c r="BA91" s="144">
        <v>12.25</v>
      </c>
      <c r="BB91" s="144">
        <v>13.94</v>
      </c>
      <c r="BC91" s="144">
        <v>13.07</v>
      </c>
      <c r="BD91" s="145">
        <v>11</v>
      </c>
      <c r="BE91" s="145">
        <v>10.51</v>
      </c>
      <c r="BF91" s="145">
        <v>10.58</v>
      </c>
      <c r="BG91" s="145">
        <v>11.89</v>
      </c>
      <c r="BH91" s="144">
        <v>24.79</v>
      </c>
      <c r="BI91" s="144">
        <v>8.6199999999999992</v>
      </c>
      <c r="BJ91" s="149">
        <v>11.16</v>
      </c>
    </row>
    <row r="92" spans="2:62">
      <c r="B92" s="139" t="s">
        <v>336</v>
      </c>
      <c r="C92" s="143">
        <v>58.32</v>
      </c>
      <c r="D92" s="143">
        <v>51.8</v>
      </c>
      <c r="E92" s="143">
        <v>47.22</v>
      </c>
      <c r="F92" s="143">
        <v>40.619999999999997</v>
      </c>
      <c r="G92" s="143">
        <v>41.1</v>
      </c>
      <c r="H92" s="143">
        <v>46.4</v>
      </c>
      <c r="I92" s="143">
        <v>56.35</v>
      </c>
      <c r="J92" s="143">
        <v>56.93</v>
      </c>
      <c r="K92" s="143">
        <v>45.19</v>
      </c>
      <c r="L92" s="143">
        <v>25.17</v>
      </c>
      <c r="M92" s="143">
        <v>13.82</v>
      </c>
      <c r="N92" s="143">
        <v>10.65</v>
      </c>
      <c r="O92" s="143">
        <v>7.17</v>
      </c>
      <c r="P92" s="143">
        <v>5</v>
      </c>
      <c r="Q92" s="143">
        <v>5</v>
      </c>
      <c r="R92" s="143">
        <v>4.97</v>
      </c>
      <c r="S92" s="143">
        <v>6.96</v>
      </c>
      <c r="T92" s="143">
        <v>24.25</v>
      </c>
      <c r="U92" s="143">
        <v>65.849999999999994</v>
      </c>
      <c r="V92" s="143">
        <v>93.03</v>
      </c>
      <c r="W92" s="143">
        <v>82.83</v>
      </c>
      <c r="X92" s="143">
        <v>72.650000000000006</v>
      </c>
      <c r="Y92" s="143">
        <v>73.03</v>
      </c>
      <c r="Z92" s="143">
        <v>60.91</v>
      </c>
      <c r="AA92" s="149">
        <v>41.47</v>
      </c>
      <c r="AB92" s="142">
        <f t="shared" si="6"/>
        <v>14.818000000000001</v>
      </c>
      <c r="AC92" s="142">
        <f t="shared" si="7"/>
        <v>0.35731854352544012</v>
      </c>
      <c r="AK92" t="s">
        <v>256</v>
      </c>
      <c r="AL92" s="143">
        <v>9.84</v>
      </c>
      <c r="AM92" s="143">
        <v>11.14</v>
      </c>
      <c r="AN92" s="143">
        <v>14.33</v>
      </c>
      <c r="AO92" s="143">
        <v>14.7</v>
      </c>
      <c r="AP92" s="143">
        <v>14.8</v>
      </c>
      <c r="AQ92" s="143">
        <v>14.22</v>
      </c>
      <c r="AR92" s="143">
        <v>10.27</v>
      </c>
      <c r="AS92" s="143">
        <v>9.3699999999999992</v>
      </c>
      <c r="AT92" s="144">
        <v>10.24</v>
      </c>
      <c r="AU92" s="145">
        <v>10.49</v>
      </c>
      <c r="AV92" s="145">
        <v>10.86</v>
      </c>
      <c r="AW92" s="145">
        <v>12.61</v>
      </c>
      <c r="AX92" s="145">
        <v>12.5</v>
      </c>
      <c r="AY92" s="145">
        <v>15.89</v>
      </c>
      <c r="AZ92" s="144">
        <v>17.760000000000002</v>
      </c>
      <c r="BA92" s="144">
        <v>18.059999999999999</v>
      </c>
      <c r="BB92" s="144">
        <v>18.190000000000001</v>
      </c>
      <c r="BC92" s="144">
        <v>18.04</v>
      </c>
      <c r="BD92" s="145">
        <v>20.76</v>
      </c>
      <c r="BE92" s="145">
        <v>18.64</v>
      </c>
      <c r="BF92" s="145">
        <v>17.66</v>
      </c>
      <c r="BG92" s="145">
        <v>17.559999999999999</v>
      </c>
      <c r="BH92" s="144">
        <v>15.59</v>
      </c>
      <c r="BI92" s="144">
        <v>13.55</v>
      </c>
      <c r="BJ92" s="149">
        <v>14.57</v>
      </c>
    </row>
    <row r="93" spans="2:62">
      <c r="B93" s="139" t="s">
        <v>337</v>
      </c>
      <c r="C93" s="143">
        <v>73.67</v>
      </c>
      <c r="D93" s="143">
        <v>58</v>
      </c>
      <c r="E93" s="143">
        <v>45.88</v>
      </c>
      <c r="F93" s="143">
        <v>41.2</v>
      </c>
      <c r="G93" s="143">
        <v>41.56</v>
      </c>
      <c r="H93" s="143">
        <v>39.28</v>
      </c>
      <c r="I93" s="143">
        <v>44.85</v>
      </c>
      <c r="J93" s="143">
        <v>49.02</v>
      </c>
      <c r="K93" s="143">
        <v>30.82</v>
      </c>
      <c r="L93" s="143">
        <v>3.82</v>
      </c>
      <c r="M93" s="143">
        <v>-0.32</v>
      </c>
      <c r="N93" s="143">
        <v>-2.76</v>
      </c>
      <c r="O93" s="143">
        <v>-1.38</v>
      </c>
      <c r="P93" s="143">
        <v>-3.53</v>
      </c>
      <c r="Q93" s="143">
        <v>-1.29</v>
      </c>
      <c r="R93" s="143">
        <v>-0.83</v>
      </c>
      <c r="S93" s="143">
        <v>-0.76</v>
      </c>
      <c r="T93" s="143">
        <v>0.1</v>
      </c>
      <c r="U93" s="143">
        <v>13.31</v>
      </c>
      <c r="V93" s="143">
        <v>51.37</v>
      </c>
      <c r="W93" s="143">
        <v>77.23</v>
      </c>
      <c r="X93" s="143">
        <v>60.86</v>
      </c>
      <c r="Y93" s="143">
        <v>36.56</v>
      </c>
      <c r="Z93" s="143">
        <v>18.98</v>
      </c>
      <c r="AA93" s="149">
        <v>28.15</v>
      </c>
      <c r="AB93" s="142">
        <f t="shared" si="6"/>
        <v>2.3870000000000005</v>
      </c>
      <c r="AC93" s="142">
        <f t="shared" si="7"/>
        <v>8.4795737122557752E-2</v>
      </c>
      <c r="AK93" t="s">
        <v>257</v>
      </c>
      <c r="AL93" s="143">
        <v>14.87</v>
      </c>
      <c r="AM93" s="143">
        <v>15.99</v>
      </c>
      <c r="AN93" s="143">
        <v>17.3</v>
      </c>
      <c r="AO93" s="143">
        <v>17.91</v>
      </c>
      <c r="AP93" s="143">
        <v>18.29</v>
      </c>
      <c r="AQ93" s="143">
        <v>18.3</v>
      </c>
      <c r="AR93" s="143">
        <v>17.78</v>
      </c>
      <c r="AS93" s="143">
        <v>16.71</v>
      </c>
      <c r="AT93" s="144">
        <v>13.2</v>
      </c>
      <c r="AU93" s="145">
        <v>10.99</v>
      </c>
      <c r="AV93" s="145">
        <v>11.93</v>
      </c>
      <c r="AW93" s="145">
        <v>13.51</v>
      </c>
      <c r="AX93" s="145">
        <v>13.58</v>
      </c>
      <c r="AY93" s="145">
        <v>13.41</v>
      </c>
      <c r="AZ93" s="144">
        <v>13.64</v>
      </c>
      <c r="BA93" s="144">
        <v>12.55</v>
      </c>
      <c r="BB93" s="144">
        <v>12.89</v>
      </c>
      <c r="BC93" s="144">
        <v>11.14</v>
      </c>
      <c r="BD93" s="145">
        <v>12</v>
      </c>
      <c r="BE93" s="145">
        <v>14.28</v>
      </c>
      <c r="BF93" s="145">
        <v>17.93</v>
      </c>
      <c r="BG93" s="145">
        <v>18.399999999999999</v>
      </c>
      <c r="BH93" s="144">
        <v>12.76</v>
      </c>
      <c r="BI93" s="144">
        <v>9.5299999999999994</v>
      </c>
      <c r="BJ93" s="149">
        <v>14.44</v>
      </c>
    </row>
    <row r="94" spans="2:62">
      <c r="B94" t="s">
        <v>338</v>
      </c>
      <c r="C94" s="143">
        <v>16.850000000000001</v>
      </c>
      <c r="D94" s="143">
        <v>11.06</v>
      </c>
      <c r="E94" s="143">
        <v>8.44</v>
      </c>
      <c r="F94" s="143">
        <v>9.58</v>
      </c>
      <c r="G94" s="143">
        <v>11.14</v>
      </c>
      <c r="H94" s="143">
        <v>14.16</v>
      </c>
      <c r="I94" s="143">
        <v>40.159999999999997</v>
      </c>
      <c r="J94" s="143">
        <v>68.05</v>
      </c>
      <c r="K94" s="144">
        <v>44.1</v>
      </c>
      <c r="L94" s="145">
        <v>1.97</v>
      </c>
      <c r="M94" s="145">
        <v>0</v>
      </c>
      <c r="N94" s="145">
        <v>-0.02</v>
      </c>
      <c r="O94" s="145">
        <v>-0.02</v>
      </c>
      <c r="P94" s="145">
        <v>-0.01</v>
      </c>
      <c r="Q94" s="144">
        <v>0</v>
      </c>
      <c r="R94" s="144">
        <v>0</v>
      </c>
      <c r="S94" s="144">
        <v>0.55000000000000004</v>
      </c>
      <c r="T94" s="144">
        <v>10.39</v>
      </c>
      <c r="U94" s="145">
        <v>38.5</v>
      </c>
      <c r="V94" s="145">
        <v>107.59</v>
      </c>
      <c r="W94" s="145">
        <v>146.4</v>
      </c>
      <c r="X94" s="145">
        <v>120.94</v>
      </c>
      <c r="Y94" s="144">
        <v>97.75</v>
      </c>
      <c r="Z94" s="144">
        <v>63.96</v>
      </c>
      <c r="AA94" s="149">
        <v>33.81</v>
      </c>
      <c r="AB94" s="142">
        <f t="shared" si="6"/>
        <v>5.6959999999999997</v>
      </c>
      <c r="AC94" s="142">
        <f t="shared" si="7"/>
        <v>0.16847086660751254</v>
      </c>
      <c r="AK94" t="s">
        <v>258</v>
      </c>
      <c r="AL94" s="143">
        <v>17.07</v>
      </c>
      <c r="AM94" s="143">
        <v>20.91</v>
      </c>
      <c r="AN94" s="143">
        <v>24.31</v>
      </c>
      <c r="AO94" s="143">
        <v>26.56</v>
      </c>
      <c r="AP94" s="143">
        <v>27.07</v>
      </c>
      <c r="AQ94" s="143">
        <v>26.88</v>
      </c>
      <c r="AR94" s="143">
        <v>26.29</v>
      </c>
      <c r="AS94" s="143">
        <v>25.19</v>
      </c>
      <c r="AT94" s="144">
        <v>21.48</v>
      </c>
      <c r="AU94" s="145">
        <v>16.53</v>
      </c>
      <c r="AV94" s="145">
        <v>13.23</v>
      </c>
      <c r="AW94" s="145">
        <v>11.91</v>
      </c>
      <c r="AX94" s="145">
        <v>11.04</v>
      </c>
      <c r="AY94" s="145">
        <v>10.63</v>
      </c>
      <c r="AZ94" s="144">
        <v>10.64</v>
      </c>
      <c r="BA94" s="144">
        <v>11.18</v>
      </c>
      <c r="BB94" s="144">
        <v>11.44</v>
      </c>
      <c r="BC94" s="144">
        <v>12.18</v>
      </c>
      <c r="BD94" s="145">
        <v>11.63</v>
      </c>
      <c r="BE94" s="145">
        <v>15.3</v>
      </c>
      <c r="BF94" s="145">
        <v>15.48</v>
      </c>
      <c r="BG94" s="145">
        <v>14.9</v>
      </c>
      <c r="BH94" s="144">
        <v>11.52</v>
      </c>
      <c r="BI94" s="144">
        <v>26.54</v>
      </c>
      <c r="BJ94" s="149">
        <v>16.95</v>
      </c>
    </row>
    <row r="95" spans="2:62">
      <c r="B95" t="s">
        <v>339</v>
      </c>
      <c r="C95" s="143">
        <v>67.260000000000005</v>
      </c>
      <c r="D95" s="143">
        <v>58.15</v>
      </c>
      <c r="E95" s="143">
        <v>57.62</v>
      </c>
      <c r="F95" s="143">
        <v>58.4</v>
      </c>
      <c r="G95" s="143">
        <v>58.14</v>
      </c>
      <c r="H95" s="143">
        <v>66.45</v>
      </c>
      <c r="I95" s="143">
        <v>91.42</v>
      </c>
      <c r="J95" s="143">
        <v>110.16</v>
      </c>
      <c r="K95" s="144">
        <v>54.13</v>
      </c>
      <c r="L95" s="145">
        <v>8.51</v>
      </c>
      <c r="M95" s="145">
        <v>0.21</v>
      </c>
      <c r="N95" s="145">
        <v>-0.01</v>
      </c>
      <c r="O95" s="145">
        <v>-0.04</v>
      </c>
      <c r="P95" s="145">
        <v>-0.01</v>
      </c>
      <c r="Q95" s="144">
        <v>-0.01</v>
      </c>
      <c r="R95" s="144">
        <v>0</v>
      </c>
      <c r="S95" s="144">
        <v>0.51</v>
      </c>
      <c r="T95" s="144">
        <v>19.77</v>
      </c>
      <c r="U95" s="145">
        <v>66.77</v>
      </c>
      <c r="V95" s="145">
        <v>127.72</v>
      </c>
      <c r="W95" s="145">
        <v>151.83000000000001</v>
      </c>
      <c r="X95" s="145">
        <v>138.74</v>
      </c>
      <c r="Y95" s="144">
        <v>103.5</v>
      </c>
      <c r="Z95" s="144">
        <v>64.88</v>
      </c>
      <c r="AA95" s="149">
        <v>54.34</v>
      </c>
      <c r="AB95" s="142">
        <f t="shared" si="6"/>
        <v>8.3060000000000009</v>
      </c>
      <c r="AC95" s="142">
        <f t="shared" si="7"/>
        <v>0.15285241074714759</v>
      </c>
      <c r="AK95" t="s">
        <v>259</v>
      </c>
      <c r="AL95" s="143">
        <v>16.010000000000002</v>
      </c>
      <c r="AM95" s="143">
        <v>19.71</v>
      </c>
      <c r="AN95" s="143">
        <v>22.49</v>
      </c>
      <c r="AO95" s="143">
        <v>22.97</v>
      </c>
      <c r="AP95" s="143">
        <v>22.57</v>
      </c>
      <c r="AQ95" s="143">
        <v>21.21</v>
      </c>
      <c r="AR95" s="143">
        <v>18.420000000000002</v>
      </c>
      <c r="AS95" s="143">
        <v>21.43</v>
      </c>
      <c r="AT95" s="144">
        <v>22.79</v>
      </c>
      <c r="AU95" s="145">
        <v>16.47</v>
      </c>
      <c r="AV95" s="145">
        <v>14.65</v>
      </c>
      <c r="AW95" s="145">
        <v>16.489999999999998</v>
      </c>
      <c r="AX95" s="145">
        <v>16.8</v>
      </c>
      <c r="AY95" s="145">
        <v>15.99</v>
      </c>
      <c r="AZ95" s="144">
        <v>14.64</v>
      </c>
      <c r="BA95" s="144">
        <v>15.15</v>
      </c>
      <c r="BB95" s="144">
        <v>12.87</v>
      </c>
      <c r="BC95" s="144">
        <v>15.99</v>
      </c>
      <c r="BD95" s="145">
        <v>17.98</v>
      </c>
      <c r="BE95" s="145">
        <v>9.52</v>
      </c>
      <c r="BF95" s="145">
        <v>12.99</v>
      </c>
      <c r="BG95" s="145">
        <v>19.5</v>
      </c>
      <c r="BH95" s="144">
        <v>19.93</v>
      </c>
      <c r="BI95" s="144">
        <v>15.03</v>
      </c>
      <c r="BJ95" s="149">
        <v>17.260000000000002</v>
      </c>
    </row>
    <row r="96" spans="2:62">
      <c r="B96" t="s">
        <v>260</v>
      </c>
      <c r="C96" s="143">
        <v>41.26</v>
      </c>
      <c r="D96" s="143">
        <v>35.020000000000003</v>
      </c>
      <c r="E96" s="143">
        <v>39.840000000000003</v>
      </c>
      <c r="F96" s="143">
        <v>35.020000000000003</v>
      </c>
      <c r="G96" s="143">
        <v>35.01</v>
      </c>
      <c r="H96" s="143">
        <v>34.4</v>
      </c>
      <c r="I96" s="143">
        <v>32.159999999999997</v>
      </c>
      <c r="J96" s="143">
        <v>32.67</v>
      </c>
      <c r="K96" s="144">
        <v>15.89</v>
      </c>
      <c r="L96" s="145">
        <v>0.73</v>
      </c>
      <c r="M96" s="145">
        <v>-0.22</v>
      </c>
      <c r="N96" s="145">
        <v>-0.76</v>
      </c>
      <c r="O96" s="145">
        <v>-0.83</v>
      </c>
      <c r="P96" s="145">
        <v>-0.88</v>
      </c>
      <c r="Q96" s="144">
        <v>-0.87</v>
      </c>
      <c r="R96" s="144">
        <v>-0.83</v>
      </c>
      <c r="S96" s="144">
        <v>-0.5</v>
      </c>
      <c r="T96" s="144">
        <v>0.75</v>
      </c>
      <c r="U96" s="145">
        <v>9.43</v>
      </c>
      <c r="V96" s="145">
        <v>30.58</v>
      </c>
      <c r="W96" s="145">
        <v>35.14</v>
      </c>
      <c r="X96" s="145">
        <v>35.01</v>
      </c>
      <c r="Y96" s="144">
        <v>29.22</v>
      </c>
      <c r="Z96" s="144">
        <v>20.04</v>
      </c>
      <c r="AA96" s="149">
        <v>19.05</v>
      </c>
      <c r="AB96" s="142">
        <f t="shared" si="6"/>
        <v>1.2480000000000002</v>
      </c>
      <c r="AC96" s="142">
        <f t="shared" si="7"/>
        <v>6.5511811023622052E-2</v>
      </c>
      <c r="AK96" t="s">
        <v>260</v>
      </c>
      <c r="AL96" s="143">
        <v>15.66</v>
      </c>
      <c r="AM96" s="143">
        <v>14.52</v>
      </c>
      <c r="AN96" s="143">
        <v>15.98</v>
      </c>
      <c r="AO96" s="143">
        <v>16.34</v>
      </c>
      <c r="AP96" s="143">
        <v>16.28</v>
      </c>
      <c r="AQ96" s="143">
        <v>16.170000000000002</v>
      </c>
      <c r="AR96" s="143">
        <v>24.7</v>
      </c>
      <c r="AS96" s="143">
        <v>23.06</v>
      </c>
      <c r="AT96" s="144">
        <v>23.71</v>
      </c>
      <c r="AU96" s="145">
        <v>15.62</v>
      </c>
      <c r="AV96" s="145">
        <v>10.23</v>
      </c>
      <c r="AW96" s="145">
        <v>9.89</v>
      </c>
      <c r="AX96" s="145">
        <v>10.01</v>
      </c>
      <c r="AY96" s="145">
        <v>10.36</v>
      </c>
      <c r="AZ96" s="144">
        <v>10.63</v>
      </c>
      <c r="BA96" s="144">
        <v>10.199999999999999</v>
      </c>
      <c r="BB96" s="144">
        <v>8.0399999999999991</v>
      </c>
      <c r="BC96" s="144">
        <v>10.220000000000001</v>
      </c>
      <c r="BD96" s="145">
        <v>10.46</v>
      </c>
      <c r="BE96" s="145">
        <v>8.5</v>
      </c>
      <c r="BF96" s="145">
        <v>16.600000000000001</v>
      </c>
      <c r="BG96" s="145">
        <v>24.48</v>
      </c>
      <c r="BH96" s="144">
        <v>18.47</v>
      </c>
      <c r="BI96" s="144">
        <v>34.090000000000003</v>
      </c>
      <c r="BJ96" s="149">
        <v>15.54</v>
      </c>
    </row>
    <row r="97" spans="1:67">
      <c r="B97" t="s">
        <v>340</v>
      </c>
      <c r="C97" s="143">
        <v>5.3</v>
      </c>
      <c r="D97" s="143">
        <v>3.58</v>
      </c>
      <c r="E97" s="143">
        <v>3.51</v>
      </c>
      <c r="F97" s="143">
        <v>3.51</v>
      </c>
      <c r="G97" s="143">
        <v>3.51</v>
      </c>
      <c r="H97" s="143">
        <v>3.38</v>
      </c>
      <c r="I97" s="143">
        <v>3.92</v>
      </c>
      <c r="J97" s="143">
        <v>3.67</v>
      </c>
      <c r="K97" s="144">
        <v>0.99</v>
      </c>
      <c r="L97" s="145">
        <v>-0.72</v>
      </c>
      <c r="M97" s="145">
        <v>-1.93</v>
      </c>
      <c r="N97" s="145">
        <v>-2.2000000000000002</v>
      </c>
      <c r="O97" s="145">
        <v>-2.62</v>
      </c>
      <c r="P97" s="145">
        <v>-2.23</v>
      </c>
      <c r="Q97" s="144">
        <v>-2.86</v>
      </c>
      <c r="R97" s="144">
        <v>-2.86</v>
      </c>
      <c r="S97" s="144">
        <v>-2.1</v>
      </c>
      <c r="T97" s="144">
        <v>-0.54</v>
      </c>
      <c r="U97" s="145">
        <v>1.76</v>
      </c>
      <c r="V97" s="145">
        <v>18.95</v>
      </c>
      <c r="W97" s="145">
        <v>35</v>
      </c>
      <c r="X97" s="145">
        <v>29.39</v>
      </c>
      <c r="Y97" s="144">
        <v>15.16</v>
      </c>
      <c r="Z97" s="144">
        <v>6.92</v>
      </c>
      <c r="AA97" s="149">
        <v>5.0199999999999996</v>
      </c>
      <c r="AB97" s="142">
        <f t="shared" si="6"/>
        <v>-1.7070000000000001</v>
      </c>
      <c r="AC97" s="142">
        <f t="shared" si="7"/>
        <v>-0.34003984063745024</v>
      </c>
      <c r="AK97" t="s">
        <v>261</v>
      </c>
      <c r="AL97" s="143">
        <v>16.489999999999998</v>
      </c>
      <c r="AM97" s="143">
        <v>14.59</v>
      </c>
      <c r="AN97" s="143">
        <v>16.420000000000002</v>
      </c>
      <c r="AO97" s="143">
        <v>15.88</v>
      </c>
      <c r="AP97" s="143">
        <v>16.059999999999999</v>
      </c>
      <c r="AQ97" s="143">
        <v>15.75</v>
      </c>
      <c r="AR97" s="143">
        <v>24.42</v>
      </c>
      <c r="AS97" s="143">
        <v>27.97</v>
      </c>
      <c r="AT97" s="144">
        <v>26.98</v>
      </c>
      <c r="AU97" s="145">
        <v>9.91</v>
      </c>
      <c r="AV97" s="145">
        <v>15.25</v>
      </c>
      <c r="AW97" s="145">
        <v>18.79</v>
      </c>
      <c r="AX97" s="145">
        <v>20.8</v>
      </c>
      <c r="AY97" s="145">
        <v>19.600000000000001</v>
      </c>
      <c r="AZ97" s="144">
        <v>19.68</v>
      </c>
      <c r="BA97" s="144">
        <v>19.899999999999999</v>
      </c>
      <c r="BB97" s="144">
        <v>19.09</v>
      </c>
      <c r="BC97" s="144">
        <v>10.220000000000001</v>
      </c>
      <c r="BD97" s="145">
        <v>11.92</v>
      </c>
      <c r="BE97" s="145">
        <v>11.28</v>
      </c>
      <c r="BF97" s="145">
        <v>18.18</v>
      </c>
      <c r="BG97" s="145">
        <v>24.48</v>
      </c>
      <c r="BH97" s="144">
        <v>17.829999999999998</v>
      </c>
      <c r="BI97" s="144">
        <v>40.99</v>
      </c>
      <c r="BJ97" s="149">
        <v>18.920000000000002</v>
      </c>
    </row>
    <row r="98" spans="1:67">
      <c r="B98" t="s">
        <v>341</v>
      </c>
      <c r="C98" s="143">
        <v>5.34</v>
      </c>
      <c r="D98" s="143">
        <v>3.41</v>
      </c>
      <c r="E98" s="143">
        <v>2.82</v>
      </c>
      <c r="F98" s="143">
        <v>2.67</v>
      </c>
      <c r="G98" s="143">
        <v>2.46</v>
      </c>
      <c r="H98" s="143">
        <v>2.11</v>
      </c>
      <c r="I98" s="143">
        <v>3.71</v>
      </c>
      <c r="J98" s="143">
        <v>6.87</v>
      </c>
      <c r="K98" s="144">
        <v>1.1200000000000001</v>
      </c>
      <c r="L98" s="145">
        <v>-0.9</v>
      </c>
      <c r="M98" s="145">
        <v>-2.46</v>
      </c>
      <c r="N98" s="145">
        <v>-4.13</v>
      </c>
      <c r="O98" s="145">
        <v>-5</v>
      </c>
      <c r="P98" s="145">
        <v>-5</v>
      </c>
      <c r="Q98" s="144">
        <v>-5</v>
      </c>
      <c r="R98" s="144">
        <v>-4.75</v>
      </c>
      <c r="S98" s="144">
        <v>-2.83</v>
      </c>
      <c r="T98" s="144">
        <v>-0.53</v>
      </c>
      <c r="U98" s="145">
        <v>4.96</v>
      </c>
      <c r="V98" s="145">
        <v>30.1</v>
      </c>
      <c r="W98" s="145">
        <v>62.4</v>
      </c>
      <c r="X98" s="145">
        <v>52.43</v>
      </c>
      <c r="Y98" s="144">
        <v>35.01</v>
      </c>
      <c r="Z98" s="144">
        <v>32.25</v>
      </c>
      <c r="AA98" s="149">
        <v>9.0399999999999991</v>
      </c>
      <c r="AB98" s="142">
        <f t="shared" si="6"/>
        <v>-2.9479999999999995</v>
      </c>
      <c r="AC98" s="142">
        <f t="shared" si="7"/>
        <v>-0.32610619469026547</v>
      </c>
      <c r="AK98" t="s">
        <v>262</v>
      </c>
      <c r="AL98" s="143">
        <v>8.49</v>
      </c>
      <c r="AM98" s="143">
        <v>9.8800000000000008</v>
      </c>
      <c r="AN98" s="143">
        <v>12.64</v>
      </c>
      <c r="AO98" s="143">
        <v>13.75</v>
      </c>
      <c r="AP98" s="143">
        <v>13.72</v>
      </c>
      <c r="AQ98" s="143">
        <v>12.09</v>
      </c>
      <c r="AR98" s="143">
        <v>16</v>
      </c>
      <c r="AS98" s="143">
        <v>20.11</v>
      </c>
      <c r="AT98" s="144">
        <v>21.5</v>
      </c>
      <c r="AU98" s="145">
        <v>13.91</v>
      </c>
      <c r="AV98" s="145">
        <v>12.75</v>
      </c>
      <c r="AW98" s="145">
        <v>15.88</v>
      </c>
      <c r="AX98" s="145">
        <v>17.8</v>
      </c>
      <c r="AY98" s="145">
        <v>20.73</v>
      </c>
      <c r="AZ98" s="144">
        <v>21.45</v>
      </c>
      <c r="BA98" s="144">
        <v>23.06</v>
      </c>
      <c r="BB98" s="144">
        <v>23.06</v>
      </c>
      <c r="BC98" s="144">
        <v>19.68</v>
      </c>
      <c r="BD98" s="145">
        <v>15.32</v>
      </c>
      <c r="BE98" s="145">
        <v>12.63</v>
      </c>
      <c r="BF98" s="145">
        <v>19.66</v>
      </c>
      <c r="BG98" s="145">
        <v>21.09</v>
      </c>
      <c r="BH98" s="144">
        <v>18.170000000000002</v>
      </c>
      <c r="BI98" s="144">
        <v>30.21</v>
      </c>
      <c r="BJ98" s="149">
        <v>17.48</v>
      </c>
    </row>
    <row r="99" spans="1:67">
      <c r="B99" s="139" t="s">
        <v>342</v>
      </c>
      <c r="C99" s="143">
        <v>11.68</v>
      </c>
      <c r="D99" s="143">
        <v>8.61</v>
      </c>
      <c r="E99" s="143">
        <v>8.42</v>
      </c>
      <c r="F99" s="143">
        <v>8.23</v>
      </c>
      <c r="G99" s="143">
        <v>8.1999999999999993</v>
      </c>
      <c r="H99" s="143">
        <v>8.8800000000000008</v>
      </c>
      <c r="I99" s="143">
        <v>8.83</v>
      </c>
      <c r="J99" s="143">
        <v>3.45</v>
      </c>
      <c r="K99" s="143">
        <v>-7.0000000000000007E-2</v>
      </c>
      <c r="L99" s="143">
        <v>-1.36</v>
      </c>
      <c r="M99" s="143">
        <v>-2.5499999999999998</v>
      </c>
      <c r="N99" s="143">
        <v>-3.88</v>
      </c>
      <c r="O99" s="143">
        <v>-4.75</v>
      </c>
      <c r="P99" s="143">
        <v>-4.0599999999999996</v>
      </c>
      <c r="Q99" s="143">
        <v>-5</v>
      </c>
      <c r="R99" s="143">
        <v>-5</v>
      </c>
      <c r="S99" s="143">
        <v>-4.5</v>
      </c>
      <c r="T99" s="143">
        <v>-1.48</v>
      </c>
      <c r="U99" s="143">
        <v>0.56000000000000005</v>
      </c>
      <c r="V99" s="143">
        <v>7.02</v>
      </c>
      <c r="W99" s="143">
        <v>11.48</v>
      </c>
      <c r="X99" s="143">
        <v>11.1</v>
      </c>
      <c r="Y99" s="143">
        <v>6.42</v>
      </c>
      <c r="Z99" s="143">
        <v>2.4500000000000002</v>
      </c>
      <c r="AA99" s="149">
        <v>3.03</v>
      </c>
      <c r="AB99" s="142">
        <f t="shared" si="6"/>
        <v>-3.2649999999999997</v>
      </c>
      <c r="AC99" s="142">
        <f t="shared" si="7"/>
        <v>-1.0775577557755776</v>
      </c>
      <c r="AK99" t="s">
        <v>263</v>
      </c>
      <c r="AL99" s="143">
        <v>13</v>
      </c>
      <c r="AM99" s="143">
        <v>11.67</v>
      </c>
      <c r="AN99" s="143">
        <v>16.260000000000002</v>
      </c>
      <c r="AO99" s="143">
        <v>16.61</v>
      </c>
      <c r="AP99" s="143">
        <v>16.54</v>
      </c>
      <c r="AQ99" s="143">
        <v>15.88</v>
      </c>
      <c r="AR99" s="143">
        <v>19.18</v>
      </c>
      <c r="AS99" s="143">
        <v>18.920000000000002</v>
      </c>
      <c r="AT99" s="144">
        <v>21.18</v>
      </c>
      <c r="AU99" s="145">
        <v>12.64</v>
      </c>
      <c r="AV99" s="145">
        <v>12.32</v>
      </c>
      <c r="AW99" s="145">
        <v>12.72</v>
      </c>
      <c r="AX99" s="145">
        <v>12.85</v>
      </c>
      <c r="AY99" s="145">
        <v>12.88</v>
      </c>
      <c r="AZ99" s="144">
        <v>13.85</v>
      </c>
      <c r="BA99" s="144">
        <v>12.01</v>
      </c>
      <c r="BB99" s="144">
        <v>12.11</v>
      </c>
      <c r="BC99" s="144">
        <v>8.9499999999999993</v>
      </c>
      <c r="BD99" s="145">
        <v>11.54</v>
      </c>
      <c r="BE99" s="145">
        <v>14.38</v>
      </c>
      <c r="BF99" s="145">
        <v>13.37</v>
      </c>
      <c r="BG99" s="145">
        <v>14.14</v>
      </c>
      <c r="BH99" s="144">
        <v>13.11</v>
      </c>
      <c r="BI99" s="144">
        <v>28.33</v>
      </c>
      <c r="BJ99" s="149">
        <v>14.73</v>
      </c>
    </row>
    <row r="100" spans="1:67">
      <c r="B100" s="139" t="s">
        <v>343</v>
      </c>
      <c r="C100" s="143">
        <v>4.68</v>
      </c>
      <c r="D100" s="143">
        <v>1.91</v>
      </c>
      <c r="E100" s="143">
        <v>1.25</v>
      </c>
      <c r="F100" s="143">
        <v>1.95</v>
      </c>
      <c r="G100" s="143">
        <v>2</v>
      </c>
      <c r="H100" s="143">
        <v>3.08</v>
      </c>
      <c r="I100" s="143">
        <v>5.31</v>
      </c>
      <c r="J100" s="143">
        <v>0.31</v>
      </c>
      <c r="K100" s="143">
        <v>-1.23</v>
      </c>
      <c r="L100" s="143">
        <v>-3.28</v>
      </c>
      <c r="M100" s="143">
        <v>-5.16</v>
      </c>
      <c r="N100" s="143">
        <v>-6.5</v>
      </c>
      <c r="O100" s="143">
        <v>-6.25</v>
      </c>
      <c r="P100" s="143">
        <v>-6.88</v>
      </c>
      <c r="Q100" s="143">
        <v>-9.5</v>
      </c>
      <c r="R100" s="143">
        <v>-9.83</v>
      </c>
      <c r="S100" s="143">
        <v>-5.88</v>
      </c>
      <c r="T100" s="143">
        <v>-1.5</v>
      </c>
      <c r="U100" s="143">
        <v>0.62</v>
      </c>
      <c r="V100" s="143">
        <v>8.48</v>
      </c>
      <c r="W100" s="143">
        <v>12.52</v>
      </c>
      <c r="X100" s="143">
        <v>10.1</v>
      </c>
      <c r="Y100" s="143">
        <v>7.9</v>
      </c>
      <c r="Z100" s="143" t="s">
        <v>172</v>
      </c>
      <c r="AA100" s="149">
        <v>0.18</v>
      </c>
      <c r="AB100" s="142">
        <f t="shared" si="6"/>
        <v>-5.601</v>
      </c>
      <c r="AC100" s="142">
        <f t="shared" ref="AC100:AC103" si="9">AB100/AA100</f>
        <v>-31.116666666666667</v>
      </c>
      <c r="AK100" t="s">
        <v>264</v>
      </c>
      <c r="AL100" s="143">
        <v>14.31</v>
      </c>
      <c r="AM100" s="143">
        <v>15.55</v>
      </c>
      <c r="AN100" s="143">
        <v>18.420000000000002</v>
      </c>
      <c r="AO100" s="143">
        <v>19.149999999999999</v>
      </c>
      <c r="AP100" s="143">
        <v>19.43</v>
      </c>
      <c r="AQ100" s="143">
        <v>19.39</v>
      </c>
      <c r="AR100" s="143">
        <v>18.72</v>
      </c>
      <c r="AS100" s="143">
        <v>18.36</v>
      </c>
      <c r="AT100" s="144">
        <v>22.93</v>
      </c>
      <c r="AU100" s="145">
        <v>25.03</v>
      </c>
      <c r="AV100" s="145">
        <v>27.74</v>
      </c>
      <c r="AW100" s="145">
        <v>23.78</v>
      </c>
      <c r="AX100" s="145">
        <v>20.68</v>
      </c>
      <c r="AY100" s="145">
        <v>21.81</v>
      </c>
      <c r="AZ100" s="144">
        <v>23.02</v>
      </c>
      <c r="BA100" s="144">
        <v>24.31</v>
      </c>
      <c r="BB100" s="144">
        <v>23.52</v>
      </c>
      <c r="BC100" s="144">
        <v>18.89</v>
      </c>
      <c r="BD100" s="145">
        <v>14.03</v>
      </c>
      <c r="BE100" s="145">
        <v>16.27</v>
      </c>
      <c r="BF100" s="145">
        <v>18.96</v>
      </c>
      <c r="BG100" s="145">
        <v>17.18</v>
      </c>
      <c r="BH100" s="144">
        <v>14.66</v>
      </c>
      <c r="BI100" s="144">
        <v>15.5</v>
      </c>
      <c r="BJ100" s="149">
        <v>19.559999999999999</v>
      </c>
    </row>
    <row r="101" spans="1:67">
      <c r="B101" t="s">
        <v>344</v>
      </c>
      <c r="C101" s="150">
        <v>7.82</v>
      </c>
      <c r="D101" s="150">
        <v>5.72</v>
      </c>
      <c r="E101" s="150">
        <v>4.68</v>
      </c>
      <c r="F101" s="150">
        <v>2.9</v>
      </c>
      <c r="G101" s="150">
        <v>2.41</v>
      </c>
      <c r="H101" s="150">
        <v>4.2300000000000004</v>
      </c>
      <c r="I101" s="150">
        <v>11.04</v>
      </c>
      <c r="J101" s="150">
        <v>32.76</v>
      </c>
      <c r="K101" s="144">
        <v>21.74</v>
      </c>
      <c r="L101" s="145">
        <v>2.8</v>
      </c>
      <c r="M101" s="145">
        <v>-0.23</v>
      </c>
      <c r="N101" s="145">
        <v>-0.86</v>
      </c>
      <c r="O101" s="145">
        <v>-1</v>
      </c>
      <c r="P101" s="145">
        <v>-1.28</v>
      </c>
      <c r="Q101" s="144">
        <v>-1.51</v>
      </c>
      <c r="R101" s="144">
        <v>-1.88</v>
      </c>
      <c r="S101" s="144">
        <v>-1.25</v>
      </c>
      <c r="T101" s="144">
        <v>-0.77</v>
      </c>
      <c r="U101" s="145">
        <v>7.0000000000000007E-2</v>
      </c>
      <c r="V101" s="145">
        <v>6.37</v>
      </c>
      <c r="W101" s="145">
        <v>45.14</v>
      </c>
      <c r="X101" s="145">
        <v>64.02</v>
      </c>
      <c r="Y101" s="144">
        <v>35.380000000000003</v>
      </c>
      <c r="Z101" s="144">
        <v>15.75</v>
      </c>
      <c r="AA101" s="149">
        <v>10.59</v>
      </c>
      <c r="AB101" s="142">
        <f t="shared" si="6"/>
        <v>1.5759999999999998</v>
      </c>
      <c r="AC101" s="142">
        <f t="shared" si="9"/>
        <v>0.14881964117091595</v>
      </c>
      <c r="AK101" t="s">
        <v>265</v>
      </c>
      <c r="AL101" s="150">
        <v>20.94</v>
      </c>
      <c r="AM101" s="150">
        <v>23.73</v>
      </c>
      <c r="AN101" s="150">
        <v>27.1</v>
      </c>
      <c r="AO101" s="150">
        <v>27.68</v>
      </c>
      <c r="AP101" s="150">
        <v>27.64</v>
      </c>
      <c r="AQ101" s="150">
        <v>27.75</v>
      </c>
      <c r="AR101" s="150">
        <v>26.83</v>
      </c>
      <c r="AS101" s="150">
        <v>22.61</v>
      </c>
      <c r="AT101" s="144">
        <v>18.82</v>
      </c>
      <c r="AU101" s="145">
        <v>18.920000000000002</v>
      </c>
      <c r="AV101" s="145">
        <v>19.46</v>
      </c>
      <c r="AW101" s="145">
        <v>19.82</v>
      </c>
      <c r="AX101" s="145">
        <v>19.95</v>
      </c>
      <c r="AY101" s="145">
        <v>20.260000000000002</v>
      </c>
      <c r="AZ101" s="144">
        <v>21.85</v>
      </c>
      <c r="BA101" s="144">
        <v>22.09</v>
      </c>
      <c r="BB101" s="144">
        <v>22.82</v>
      </c>
      <c r="BC101" s="144">
        <v>17.21</v>
      </c>
      <c r="BD101" s="145">
        <v>17.579999999999998</v>
      </c>
      <c r="BE101" s="145">
        <v>21.12</v>
      </c>
      <c r="BF101" s="145">
        <v>19.079999999999998</v>
      </c>
      <c r="BG101" s="145">
        <v>15.33</v>
      </c>
      <c r="BH101" s="144">
        <v>14.61</v>
      </c>
      <c r="BI101" s="144">
        <v>0</v>
      </c>
      <c r="BJ101" s="149">
        <v>21.18</v>
      </c>
    </row>
    <row r="102" spans="1:67">
      <c r="B102" t="s">
        <v>484</v>
      </c>
      <c r="C102" s="150">
        <v>10.69</v>
      </c>
      <c r="D102" s="150">
        <v>8.26</v>
      </c>
      <c r="E102" s="150">
        <v>7.15</v>
      </c>
      <c r="F102" s="150">
        <v>6.06</v>
      </c>
      <c r="G102" s="150">
        <v>5.41</v>
      </c>
      <c r="H102" s="150">
        <v>5.73</v>
      </c>
      <c r="I102" s="150">
        <v>7.33</v>
      </c>
      <c r="J102" s="150">
        <v>17.78</v>
      </c>
      <c r="K102" s="144">
        <v>8.4600000000000009</v>
      </c>
      <c r="L102" s="145">
        <v>1.02</v>
      </c>
      <c r="M102" s="145">
        <v>-0.68</v>
      </c>
      <c r="N102" s="145">
        <v>-1.75</v>
      </c>
      <c r="O102" s="145">
        <v>-2.1</v>
      </c>
      <c r="P102" s="145">
        <v>-2.1</v>
      </c>
      <c r="Q102" s="144">
        <v>-2.1</v>
      </c>
      <c r="R102" s="144">
        <v>-2.99</v>
      </c>
      <c r="S102" s="144">
        <v>-2.5</v>
      </c>
      <c r="T102" s="144">
        <v>-1.93</v>
      </c>
      <c r="U102" s="145">
        <v>-0.41</v>
      </c>
      <c r="V102" s="145">
        <v>4.33</v>
      </c>
      <c r="W102" s="145">
        <v>28.63</v>
      </c>
      <c r="X102" s="145">
        <v>47.11</v>
      </c>
      <c r="Y102" s="144">
        <v>29.75</v>
      </c>
      <c r="Z102" s="144">
        <v>10.17</v>
      </c>
      <c r="AA102" s="149">
        <v>7.56</v>
      </c>
      <c r="AB102" s="142">
        <f t="shared" si="6"/>
        <v>-0.66699999999999993</v>
      </c>
      <c r="AC102" s="142">
        <f t="shared" si="9"/>
        <v>-8.8227513227513224E-2</v>
      </c>
      <c r="AK102" t="s">
        <v>266</v>
      </c>
      <c r="AL102" s="150">
        <v>21.01</v>
      </c>
      <c r="AM102" s="150">
        <v>22.4</v>
      </c>
      <c r="AN102" s="150">
        <v>22.28</v>
      </c>
      <c r="AO102" s="150">
        <v>22.32</v>
      </c>
      <c r="AP102" s="150">
        <v>21.43</v>
      </c>
      <c r="AQ102" s="150">
        <v>20.16</v>
      </c>
      <c r="AR102" s="150">
        <v>17.100000000000001</v>
      </c>
      <c r="AS102" s="150">
        <v>24.73</v>
      </c>
      <c r="AT102" s="144">
        <v>25.32</v>
      </c>
      <c r="AU102" s="145">
        <v>10.220000000000001</v>
      </c>
      <c r="AV102" s="145">
        <v>9.74</v>
      </c>
      <c r="AW102" s="145">
        <v>11</v>
      </c>
      <c r="AX102" s="145">
        <v>11.99</v>
      </c>
      <c r="AY102" s="145">
        <v>11.36</v>
      </c>
      <c r="AZ102" s="144">
        <v>12.09</v>
      </c>
      <c r="BA102" s="144">
        <v>11.43</v>
      </c>
      <c r="BB102" s="144">
        <v>9.6999999999999993</v>
      </c>
      <c r="BC102" s="144">
        <v>9.08</v>
      </c>
      <c r="BD102" s="145">
        <v>9.2100000000000009</v>
      </c>
      <c r="BE102" s="145">
        <v>15</v>
      </c>
      <c r="BF102" s="145">
        <v>17.760000000000002</v>
      </c>
      <c r="BG102" s="145">
        <v>11.91</v>
      </c>
      <c r="BH102" s="144">
        <v>15.04</v>
      </c>
      <c r="BI102" s="144">
        <v>17.989999999999998</v>
      </c>
      <c r="BJ102" s="149">
        <v>15.6</v>
      </c>
    </row>
    <row r="103" spans="1:67">
      <c r="B103" t="s">
        <v>235</v>
      </c>
      <c r="C103" s="149">
        <v>51.29</v>
      </c>
      <c r="D103" s="149">
        <v>44.36</v>
      </c>
      <c r="E103" s="149">
        <v>40.29</v>
      </c>
      <c r="F103" s="149">
        <v>36.17</v>
      </c>
      <c r="G103" s="149">
        <v>35.880000000000003</v>
      </c>
      <c r="H103" s="149">
        <v>39.93</v>
      </c>
      <c r="I103" s="149">
        <v>47.78</v>
      </c>
      <c r="J103" s="149">
        <v>59.89</v>
      </c>
      <c r="K103" s="149">
        <v>48.82</v>
      </c>
      <c r="L103" s="149">
        <v>28.48</v>
      </c>
      <c r="M103" s="149">
        <v>17.989999999999998</v>
      </c>
      <c r="N103" s="149">
        <v>12.87</v>
      </c>
      <c r="O103" s="149">
        <v>10.16</v>
      </c>
      <c r="P103" s="149">
        <v>9.39</v>
      </c>
      <c r="Q103" s="149">
        <v>10.41</v>
      </c>
      <c r="R103" s="149">
        <v>12.18</v>
      </c>
      <c r="S103" s="149">
        <v>15.03</v>
      </c>
      <c r="T103" s="149">
        <v>25.05</v>
      </c>
      <c r="U103" s="149">
        <v>51.44</v>
      </c>
      <c r="V103" s="149">
        <v>89.59</v>
      </c>
      <c r="W103" s="149">
        <v>101.78</v>
      </c>
      <c r="X103" s="149">
        <v>85.94</v>
      </c>
      <c r="Y103" s="149">
        <v>70.45</v>
      </c>
      <c r="Z103" s="149">
        <v>57.75</v>
      </c>
      <c r="AA103" s="421">
        <v>41.71</v>
      </c>
      <c r="AB103" s="142">
        <f t="shared" si="6"/>
        <v>19.038000000000004</v>
      </c>
      <c r="AC103" s="421">
        <f t="shared" si="9"/>
        <v>0.45643730520258941</v>
      </c>
      <c r="AK103" t="s">
        <v>235</v>
      </c>
      <c r="AL103" s="149">
        <v>10.029999999999999</v>
      </c>
      <c r="AM103" s="149">
        <v>10.84</v>
      </c>
      <c r="AN103" s="149">
        <v>12.32</v>
      </c>
      <c r="AO103" s="149">
        <v>13.2</v>
      </c>
      <c r="AP103" s="149">
        <v>13.34</v>
      </c>
      <c r="AQ103" s="149">
        <v>13.07</v>
      </c>
      <c r="AR103" s="149">
        <v>13.8</v>
      </c>
      <c r="AS103" s="149">
        <v>15.65</v>
      </c>
      <c r="AT103" s="149">
        <v>15.59</v>
      </c>
      <c r="AU103" s="149">
        <v>12.04</v>
      </c>
      <c r="AV103" s="149">
        <v>10.07</v>
      </c>
      <c r="AW103" s="149">
        <v>10.26</v>
      </c>
      <c r="AX103" s="149">
        <v>9.39</v>
      </c>
      <c r="AY103" s="149">
        <v>9.8800000000000008</v>
      </c>
      <c r="AZ103" s="149">
        <v>10.82</v>
      </c>
      <c r="BA103" s="149">
        <v>10.43</v>
      </c>
      <c r="BB103" s="149">
        <v>10.75</v>
      </c>
      <c r="BC103" s="149">
        <v>12.05</v>
      </c>
      <c r="BD103" s="149">
        <v>13.77</v>
      </c>
      <c r="BE103" s="149">
        <v>12.34</v>
      </c>
      <c r="BF103" s="149">
        <v>13.55</v>
      </c>
      <c r="BG103" s="149">
        <v>14.27</v>
      </c>
      <c r="BH103" s="149">
        <v>13.65</v>
      </c>
      <c r="BI103" s="149">
        <v>21.05</v>
      </c>
      <c r="BJ103" s="149">
        <v>12.56</v>
      </c>
    </row>
    <row r="104" spans="1:67">
      <c r="C104"/>
      <c r="D104"/>
      <c r="E104"/>
      <c r="F104"/>
      <c r="G104"/>
      <c r="H104"/>
      <c r="I104"/>
      <c r="J104"/>
      <c r="K104"/>
      <c r="L104"/>
      <c r="M104"/>
      <c r="N104"/>
      <c r="O104"/>
      <c r="P104"/>
      <c r="Q104"/>
      <c r="R104"/>
      <c r="S104"/>
      <c r="T104"/>
      <c r="U104"/>
      <c r="V104"/>
      <c r="W104"/>
      <c r="X104"/>
      <c r="Y104"/>
      <c r="Z104"/>
      <c r="AL104"/>
      <c r="AM104"/>
      <c r="AN104"/>
      <c r="AO104"/>
      <c r="AP104"/>
      <c r="AQ104"/>
      <c r="AR104"/>
      <c r="AS104"/>
      <c r="AT104"/>
      <c r="AU104"/>
      <c r="AV104"/>
      <c r="AW104"/>
      <c r="AX104"/>
      <c r="AY104"/>
      <c r="AZ104"/>
      <c r="BA104"/>
      <c r="BB104"/>
      <c r="BC104"/>
      <c r="BD104"/>
      <c r="BE104"/>
      <c r="BF104"/>
      <c r="BG104"/>
      <c r="BH104"/>
      <c r="BI104"/>
    </row>
    <row r="105" spans="1:67" ht="15.75" thickBot="1">
      <c r="C105"/>
      <c r="D105"/>
      <c r="E105"/>
      <c r="F105"/>
      <c r="G105"/>
      <c r="H105"/>
      <c r="I105"/>
      <c r="J105"/>
      <c r="K105"/>
      <c r="L105"/>
      <c r="M105"/>
      <c r="N105"/>
      <c r="O105"/>
      <c r="P105"/>
      <c r="Q105"/>
      <c r="R105"/>
      <c r="S105"/>
      <c r="T105"/>
      <c r="U105"/>
      <c r="V105"/>
      <c r="W105"/>
      <c r="X105"/>
      <c r="Y105"/>
      <c r="Z105"/>
      <c r="AE105" t="s">
        <v>524</v>
      </c>
      <c r="AL105"/>
      <c r="AM105"/>
      <c r="AN105"/>
      <c r="AO105"/>
      <c r="AP105"/>
      <c r="AQ105"/>
      <c r="AR105"/>
      <c r="AS105"/>
      <c r="AT105"/>
      <c r="AU105"/>
      <c r="AV105"/>
      <c r="AW105"/>
      <c r="AX105"/>
      <c r="AY105"/>
      <c r="AZ105"/>
      <c r="BA105"/>
      <c r="BB105"/>
      <c r="BC105"/>
      <c r="BD105"/>
      <c r="BE105"/>
      <c r="BF105"/>
      <c r="BG105"/>
      <c r="BH105"/>
      <c r="BI105"/>
    </row>
    <row r="106" spans="1:67">
      <c r="A106" s="138" t="s">
        <v>510</v>
      </c>
      <c r="B106" t="s">
        <v>178</v>
      </c>
      <c r="C106" t="s">
        <v>180</v>
      </c>
      <c r="D106" t="s">
        <v>181</v>
      </c>
      <c r="E106" t="s">
        <v>182</v>
      </c>
      <c r="F106" t="s">
        <v>183</v>
      </c>
      <c r="G106" t="s">
        <v>184</v>
      </c>
      <c r="H106" t="s">
        <v>185</v>
      </c>
      <c r="I106" t="s">
        <v>186</v>
      </c>
      <c r="J106" t="s">
        <v>187</v>
      </c>
      <c r="K106" t="s">
        <v>188</v>
      </c>
      <c r="L106" t="s">
        <v>189</v>
      </c>
      <c r="M106" t="s">
        <v>190</v>
      </c>
      <c r="N106" t="s">
        <v>191</v>
      </c>
      <c r="O106" t="s">
        <v>192</v>
      </c>
      <c r="P106" t="s">
        <v>193</v>
      </c>
      <c r="Q106" t="s">
        <v>194</v>
      </c>
      <c r="R106" t="s">
        <v>195</v>
      </c>
      <c r="S106" t="s">
        <v>196</v>
      </c>
      <c r="T106" t="s">
        <v>197</v>
      </c>
      <c r="U106" t="s">
        <v>198</v>
      </c>
      <c r="V106" t="s">
        <v>199</v>
      </c>
      <c r="W106" t="s">
        <v>200</v>
      </c>
      <c r="X106" t="s">
        <v>201</v>
      </c>
      <c r="Y106" t="s">
        <v>202</v>
      </c>
      <c r="Z106" t="s">
        <v>203</v>
      </c>
      <c r="AA106" t="s">
        <v>179</v>
      </c>
      <c r="AB106" s="142" t="s">
        <v>520</v>
      </c>
      <c r="AC106" s="142" t="s">
        <v>521</v>
      </c>
      <c r="AE106" s="422"/>
      <c r="AF106" s="423"/>
      <c r="AG106" s="424"/>
      <c r="AJ106" s="138" t="s">
        <v>510</v>
      </c>
      <c r="AK106" t="s">
        <v>178</v>
      </c>
      <c r="AL106" t="s">
        <v>180</v>
      </c>
      <c r="AM106" t="s">
        <v>181</v>
      </c>
      <c r="AN106" t="s">
        <v>182</v>
      </c>
      <c r="AO106" t="s">
        <v>183</v>
      </c>
      <c r="AP106" t="s">
        <v>184</v>
      </c>
      <c r="AQ106" t="s">
        <v>185</v>
      </c>
      <c r="AR106" t="s">
        <v>186</v>
      </c>
      <c r="AS106" t="s">
        <v>187</v>
      </c>
      <c r="AT106" t="s">
        <v>188</v>
      </c>
      <c r="AU106" t="s">
        <v>189</v>
      </c>
      <c r="AV106" t="s">
        <v>190</v>
      </c>
      <c r="AW106" t="s">
        <v>191</v>
      </c>
      <c r="AX106" t="s">
        <v>192</v>
      </c>
      <c r="AY106" t="s">
        <v>193</v>
      </c>
      <c r="AZ106" t="s">
        <v>194</v>
      </c>
      <c r="BA106" t="s">
        <v>195</v>
      </c>
      <c r="BB106" t="s">
        <v>196</v>
      </c>
      <c r="BC106" t="s">
        <v>197</v>
      </c>
      <c r="BD106" t="s">
        <v>198</v>
      </c>
      <c r="BE106" t="s">
        <v>199</v>
      </c>
      <c r="BF106" t="s">
        <v>200</v>
      </c>
      <c r="BG106" t="s">
        <v>201</v>
      </c>
      <c r="BH106" t="s">
        <v>202</v>
      </c>
      <c r="BI106" t="s">
        <v>203</v>
      </c>
      <c r="BJ106" t="s">
        <v>179</v>
      </c>
    </row>
    <row r="107" spans="1:67">
      <c r="B107" t="s">
        <v>204</v>
      </c>
      <c r="C107" s="143">
        <v>90</v>
      </c>
      <c r="D107" s="143">
        <v>75.78</v>
      </c>
      <c r="E107" s="143">
        <v>70.03</v>
      </c>
      <c r="F107" s="143">
        <v>60.48</v>
      </c>
      <c r="G107" s="143">
        <v>61.59</v>
      </c>
      <c r="H107" s="143">
        <v>68.2</v>
      </c>
      <c r="I107" s="143">
        <v>84.2</v>
      </c>
      <c r="J107" s="143">
        <v>155.5</v>
      </c>
      <c r="K107" s="144">
        <v>159.37</v>
      </c>
      <c r="L107" s="145">
        <v>87.97</v>
      </c>
      <c r="M107" s="145">
        <v>38.1</v>
      </c>
      <c r="N107" s="145">
        <v>5.2</v>
      </c>
      <c r="O107" s="145">
        <v>0</v>
      </c>
      <c r="P107" s="145">
        <v>0</v>
      </c>
      <c r="Q107" s="144">
        <v>-0.01</v>
      </c>
      <c r="R107" s="144">
        <v>-7.0000000000000007E-2</v>
      </c>
      <c r="S107" s="144">
        <v>-0.01</v>
      </c>
      <c r="T107" s="144">
        <v>-0.01</v>
      </c>
      <c r="U107" s="145">
        <v>17.899999999999999</v>
      </c>
      <c r="V107" s="145">
        <v>53.71</v>
      </c>
      <c r="W107" s="145">
        <v>114.96</v>
      </c>
      <c r="X107" s="145">
        <v>120.93</v>
      </c>
      <c r="Y107" s="144">
        <v>84.2</v>
      </c>
      <c r="Z107" s="144">
        <v>58.44</v>
      </c>
      <c r="AA107" s="149">
        <v>58.6</v>
      </c>
      <c r="AB107" s="142">
        <f>AVERAGE(K107:U107)</f>
        <v>28.04</v>
      </c>
      <c r="AC107" s="142">
        <f>AB107/AA107</f>
        <v>0.47849829351535833</v>
      </c>
      <c r="AE107" s="425">
        <f>AVERAGE(L107:P110,L113:P117,L120:P122,L127:P131,L134:P136,U134:X136,U128:X131,U127:X127,U120:X122,U113:X117,U107:X110)</f>
        <v>28.588500000000007</v>
      </c>
      <c r="AF107" s="140">
        <f>AVERAGE(K107:K110,K113:K117,K120:K121,K122,K127:K131,K134:K136,Q134:T136,Y134:Z136,Y127:Z131,Y120:Z122,Y113:Z117,Y107:Z110,Q107:T110,Q113:T117,Q120:T122,Q127:T131)</f>
        <v>27.092857142857113</v>
      </c>
      <c r="AG107" s="426">
        <f>AVERAGE(C107:J137,K111:Z112,K118:Z119,K125:Z126,K132:Z133,K123:Z124)</f>
        <v>26.048161764705878</v>
      </c>
      <c r="AK107" t="s">
        <v>204</v>
      </c>
      <c r="AL107" s="143">
        <v>9.83</v>
      </c>
      <c r="AM107" s="143">
        <v>10.75</v>
      </c>
      <c r="AN107" s="143">
        <v>11.85</v>
      </c>
      <c r="AO107" s="143">
        <v>12.91</v>
      </c>
      <c r="AP107" s="143">
        <v>12.76</v>
      </c>
      <c r="AQ107" s="143">
        <v>11.82</v>
      </c>
      <c r="AR107" s="143">
        <v>13.74</v>
      </c>
      <c r="AS107" s="143">
        <v>13.89</v>
      </c>
      <c r="AT107" s="144">
        <v>13.62</v>
      </c>
      <c r="AU107" s="145">
        <v>15.38</v>
      </c>
      <c r="AV107" s="145">
        <v>7.9</v>
      </c>
      <c r="AW107" s="145">
        <v>9.2799999999999994</v>
      </c>
      <c r="AX107" s="145">
        <v>9.67</v>
      </c>
      <c r="AY107" s="145">
        <v>9.6300000000000008</v>
      </c>
      <c r="AZ107" s="144">
        <v>10.01</v>
      </c>
      <c r="BA107" s="144">
        <v>10.36</v>
      </c>
      <c r="BB107" s="144">
        <v>10.47</v>
      </c>
      <c r="BC107" s="144">
        <v>10.23</v>
      </c>
      <c r="BD107" s="145">
        <v>7.32</v>
      </c>
      <c r="BE107" s="145">
        <v>10.87</v>
      </c>
      <c r="BF107" s="145">
        <v>11.32</v>
      </c>
      <c r="BG107" s="145">
        <v>12.78</v>
      </c>
      <c r="BH107" s="144">
        <v>11.96</v>
      </c>
      <c r="BI107" s="144">
        <v>16.420000000000002</v>
      </c>
      <c r="BJ107" s="149">
        <v>11.47</v>
      </c>
      <c r="BM107" s="141">
        <f>AVERAGE(AU107:AY110,AU113:AY117,AU120:AY122,AU127:AY131,AU134:AY136,BD134:BG136,BD128:BG131,BD127:BG127,BD120:BG122,BD113:BG117,BD107:BG110)</f>
        <v>11.730555555555556</v>
      </c>
      <c r="BN107" s="140">
        <f>AVERAGE(AT107:AT110,AT113:AT117,AT120:AT121,AT122,AT127:AT131,AT134:AT136,AZ134:BC136,BH134:BI136,BH127:BI131,BH120:BI122,BH113:BI117,BH107:BI110,AZ107:BC110,AZ113:BC117,AZ120:BC122,AZ127:BC131)</f>
        <v>13.348642857142858</v>
      </c>
      <c r="BO107" s="139">
        <f>AVERAGE(AL107:AS137,AT111:BI112,AT118:BI119,AT125:BI126,AT132:BI133,AT123:BI124)</f>
        <v>17.700759803921567</v>
      </c>
    </row>
    <row r="108" spans="1:67">
      <c r="B108" t="s">
        <v>267</v>
      </c>
      <c r="C108" s="143">
        <v>38.11</v>
      </c>
      <c r="D108" s="143">
        <v>26.34</v>
      </c>
      <c r="E108" s="143">
        <v>26.1</v>
      </c>
      <c r="F108" s="143">
        <v>20</v>
      </c>
      <c r="G108" s="143">
        <v>20</v>
      </c>
      <c r="H108" s="143">
        <v>26.34</v>
      </c>
      <c r="I108" s="143">
        <v>39.869999999999997</v>
      </c>
      <c r="J108" s="143">
        <v>90.08</v>
      </c>
      <c r="K108" s="144">
        <v>104.9</v>
      </c>
      <c r="L108" s="145">
        <v>54.33</v>
      </c>
      <c r="M108" s="145">
        <v>21.15</v>
      </c>
      <c r="N108" s="145">
        <v>1</v>
      </c>
      <c r="O108" s="145">
        <v>0</v>
      </c>
      <c r="P108" s="145">
        <v>0</v>
      </c>
      <c r="Q108" s="144">
        <v>-0.01</v>
      </c>
      <c r="R108" s="144">
        <v>-0.02</v>
      </c>
      <c r="S108" s="144">
        <v>-0.01</v>
      </c>
      <c r="T108" s="144">
        <v>0.04</v>
      </c>
      <c r="U108" s="145">
        <v>7.96</v>
      </c>
      <c r="V108" s="145">
        <v>32.96</v>
      </c>
      <c r="W108" s="145">
        <v>53.11</v>
      </c>
      <c r="X108" s="145">
        <v>49.23</v>
      </c>
      <c r="Y108" s="144">
        <v>32.950000000000003</v>
      </c>
      <c r="Z108" s="144">
        <v>27.3</v>
      </c>
      <c r="AA108" s="149">
        <v>27.99</v>
      </c>
      <c r="AB108" s="142">
        <f t="shared" ref="AB108:AB137" si="10">AVERAGE(K108:U108)</f>
        <v>17.212727272727275</v>
      </c>
      <c r="AC108" s="142">
        <f t="shared" ref="AC108:AC137" si="11">AB108/AA108</f>
        <v>0.61495988827178549</v>
      </c>
      <c r="AE108" s="427"/>
      <c r="AF108" s="42"/>
      <c r="AG108" s="428"/>
      <c r="AK108" t="s">
        <v>267</v>
      </c>
      <c r="AL108" s="143">
        <v>11.26</v>
      </c>
      <c r="AM108" s="143">
        <v>12.89</v>
      </c>
      <c r="AN108" s="143">
        <v>18.329999999999998</v>
      </c>
      <c r="AO108" s="143">
        <v>19.46</v>
      </c>
      <c r="AP108" s="143">
        <v>19.53</v>
      </c>
      <c r="AQ108" s="143">
        <v>18.27</v>
      </c>
      <c r="AR108" s="143">
        <v>16.05</v>
      </c>
      <c r="AS108" s="143">
        <v>18.47</v>
      </c>
      <c r="AT108" s="144">
        <v>17.16</v>
      </c>
      <c r="AU108" s="145">
        <v>16.940000000000001</v>
      </c>
      <c r="AV108" s="145">
        <v>7.78</v>
      </c>
      <c r="AW108" s="145">
        <v>9.19</v>
      </c>
      <c r="AX108" s="145">
        <v>9.41</v>
      </c>
      <c r="AY108" s="145">
        <v>9.41</v>
      </c>
      <c r="AZ108" s="144">
        <v>9.52</v>
      </c>
      <c r="BA108" s="144">
        <v>9.69</v>
      </c>
      <c r="BB108" s="144">
        <v>7.45</v>
      </c>
      <c r="BC108" s="144">
        <v>7.07</v>
      </c>
      <c r="BD108" s="145">
        <v>7.26</v>
      </c>
      <c r="BE108" s="145">
        <v>9.43</v>
      </c>
      <c r="BF108" s="145">
        <v>12.78</v>
      </c>
      <c r="BG108" s="145">
        <v>16.04</v>
      </c>
      <c r="BH108" s="144">
        <v>12.95</v>
      </c>
      <c r="BI108" s="144">
        <v>8.9700000000000006</v>
      </c>
      <c r="BJ108" s="149">
        <v>12.49</v>
      </c>
    </row>
    <row r="109" spans="1:67" ht="15.75" thickBot="1">
      <c r="B109" t="s">
        <v>268</v>
      </c>
      <c r="C109" s="143">
        <v>20.37</v>
      </c>
      <c r="D109" s="143">
        <v>19.07</v>
      </c>
      <c r="E109" s="143">
        <v>16.32</v>
      </c>
      <c r="F109" s="143">
        <v>12.27</v>
      </c>
      <c r="G109" s="143">
        <v>9.07</v>
      </c>
      <c r="H109" s="143">
        <v>11.94</v>
      </c>
      <c r="I109" s="143">
        <v>19.7</v>
      </c>
      <c r="J109" s="143">
        <v>38.11</v>
      </c>
      <c r="K109" s="144">
        <v>56.33</v>
      </c>
      <c r="L109" s="145">
        <v>38.11</v>
      </c>
      <c r="M109" s="145">
        <v>28.96</v>
      </c>
      <c r="N109" s="145">
        <v>3.52</v>
      </c>
      <c r="O109" s="145">
        <v>0.5</v>
      </c>
      <c r="P109" s="145">
        <v>0</v>
      </c>
      <c r="Q109" s="144">
        <v>0</v>
      </c>
      <c r="R109" s="144">
        <v>0</v>
      </c>
      <c r="S109" s="144">
        <v>1.87</v>
      </c>
      <c r="T109" s="144">
        <v>5</v>
      </c>
      <c r="U109" s="145">
        <v>10.06</v>
      </c>
      <c r="V109" s="145">
        <v>35</v>
      </c>
      <c r="W109" s="145">
        <v>80</v>
      </c>
      <c r="X109" s="145">
        <v>79</v>
      </c>
      <c r="Y109" s="144">
        <v>35.01</v>
      </c>
      <c r="Z109" s="144">
        <v>10.1</v>
      </c>
      <c r="AA109" s="149">
        <v>22.1</v>
      </c>
      <c r="AB109" s="142">
        <f t="shared" si="10"/>
        <v>13.122727272727273</v>
      </c>
      <c r="AC109" s="142">
        <f t="shared" si="11"/>
        <v>0.59378856437679961</v>
      </c>
      <c r="AE109" s="429">
        <f>AVERAGE(M107:P110,M113:P117,M120:P122,M127:P131,M134:P136,U134:X136,U128:X131,U127:X127,U120:X122,U113:X117,U107:X110)</f>
        <v>27.708687500000003</v>
      </c>
      <c r="AF109" s="430">
        <f>AVERAGE(K107:L110,K113:L117,K120:L121,K122:L122,K127:L131,K134:L136,Q134:T136,Y134:Z136,Y127:Z131,Y120:Z122,Y113:Z117,Y107:Z110,Q107:T110,Q113:T117,Q120:T122,Q127:T131)</f>
        <v>28.159624999999959</v>
      </c>
      <c r="AG109" s="431">
        <f>AVERAGE(C107:J137,K111:Z112,K118:Z119,K125:Z126,K132:Z133,K123:Z124)</f>
        <v>26.048161764705878</v>
      </c>
      <c r="AK109" t="s">
        <v>268</v>
      </c>
      <c r="AL109" s="143">
        <v>12.99</v>
      </c>
      <c r="AM109" s="143">
        <v>13.92</v>
      </c>
      <c r="AN109" s="143">
        <v>18.73</v>
      </c>
      <c r="AO109" s="143">
        <v>19.47</v>
      </c>
      <c r="AP109" s="143">
        <v>19.66</v>
      </c>
      <c r="AQ109" s="143">
        <v>18.809999999999999</v>
      </c>
      <c r="AR109" s="143">
        <v>14.6</v>
      </c>
      <c r="AS109" s="143">
        <v>17.329999999999998</v>
      </c>
      <c r="AT109" s="144">
        <v>17.920000000000002</v>
      </c>
      <c r="AU109" s="145">
        <v>15.24</v>
      </c>
      <c r="AV109" s="145">
        <v>12.18</v>
      </c>
      <c r="AW109" s="145">
        <v>8.6199999999999992</v>
      </c>
      <c r="AX109" s="145">
        <v>8.7899999999999991</v>
      </c>
      <c r="AY109" s="145">
        <v>8.83</v>
      </c>
      <c r="AZ109" s="144">
        <v>8.92</v>
      </c>
      <c r="BA109" s="144">
        <v>9.18</v>
      </c>
      <c r="BB109" s="144">
        <v>8.1199999999999992</v>
      </c>
      <c r="BC109" s="144">
        <v>8.16</v>
      </c>
      <c r="BD109" s="145">
        <v>8.9</v>
      </c>
      <c r="BE109" s="145">
        <v>13.64</v>
      </c>
      <c r="BF109" s="145">
        <v>13.7</v>
      </c>
      <c r="BG109" s="145">
        <v>12.22</v>
      </c>
      <c r="BH109" s="144">
        <v>12.63</v>
      </c>
      <c r="BI109" s="144">
        <v>6.09</v>
      </c>
      <c r="BJ109" s="149">
        <v>12.59</v>
      </c>
      <c r="BM109" s="141">
        <f>AVERAGE(AV107:AY110,AV113:AY117,AV120:AY122,AV127:AY131,AV134:AY136,BD134:BG136,BD128:BG131,BD127:BG127,BD120:BG122,BD113:BG117,BD107:BG110)</f>
        <v>11.773999999999997</v>
      </c>
      <c r="BN109" s="140">
        <f>AVERAGE(AT107:AU110,AT113:AU117,AT120:AU121,AT122:AU122,AT127:AU131,AT134:AU136,AZ134:BC136,BH134:BI136,BH127:BI131,BH120:BI122,BH113:BI117,BH107:BI110,AZ107:BC110,AZ113:BC117,AZ120:BC122,AZ127:BC131)</f>
        <v>13.102937499999996</v>
      </c>
      <c r="BO109" s="139">
        <f>AVERAGE(AL107:AS137,AT111:BI112,AT118:BI119,AT125:BI126,AT132:BI133,AT123:BI124)</f>
        <v>17.700759803921567</v>
      </c>
    </row>
    <row r="110" spans="1:67">
      <c r="B110" t="s">
        <v>269</v>
      </c>
      <c r="C110" s="143">
        <v>3.6</v>
      </c>
      <c r="D110" s="143">
        <v>3.52</v>
      </c>
      <c r="E110" s="143">
        <v>3.52</v>
      </c>
      <c r="F110" s="143">
        <v>3.51</v>
      </c>
      <c r="G110" s="143">
        <v>3.52</v>
      </c>
      <c r="H110" s="143">
        <v>3.52</v>
      </c>
      <c r="I110" s="143">
        <v>3.52</v>
      </c>
      <c r="J110" s="143">
        <v>35</v>
      </c>
      <c r="K110" s="144">
        <v>35.01</v>
      </c>
      <c r="L110" s="145">
        <v>18.829999999999998</v>
      </c>
      <c r="M110" s="145">
        <v>4.7300000000000004</v>
      </c>
      <c r="N110" s="145">
        <v>3.52</v>
      </c>
      <c r="O110" s="145">
        <v>0</v>
      </c>
      <c r="P110" s="145">
        <v>-0.01</v>
      </c>
      <c r="Q110" s="144">
        <v>-0.02</v>
      </c>
      <c r="R110" s="144">
        <v>-0.01</v>
      </c>
      <c r="S110" s="144">
        <v>0</v>
      </c>
      <c r="T110" s="144">
        <v>0.01</v>
      </c>
      <c r="U110" s="145">
        <v>0.65</v>
      </c>
      <c r="V110" s="145">
        <v>6.3</v>
      </c>
      <c r="W110" s="145">
        <v>35.01</v>
      </c>
      <c r="X110" s="145">
        <v>50.02</v>
      </c>
      <c r="Y110" s="144">
        <v>35.01</v>
      </c>
      <c r="Z110" s="144">
        <v>20.91</v>
      </c>
      <c r="AA110" s="149">
        <v>11.24</v>
      </c>
      <c r="AB110" s="142">
        <f t="shared" si="10"/>
        <v>5.7009090909090903</v>
      </c>
      <c r="AC110" s="142">
        <f t="shared" si="11"/>
        <v>0.50719831769653823</v>
      </c>
      <c r="AE110" s="42"/>
      <c r="AF110" s="42"/>
      <c r="AG110" s="42"/>
      <c r="AK110" t="s">
        <v>269</v>
      </c>
      <c r="AL110" s="143">
        <v>12.36</v>
      </c>
      <c r="AM110" s="143">
        <v>13.45</v>
      </c>
      <c r="AN110" s="143">
        <v>14.05</v>
      </c>
      <c r="AO110" s="143">
        <v>14.36</v>
      </c>
      <c r="AP110" s="143">
        <v>14.39</v>
      </c>
      <c r="AQ110" s="143">
        <v>14.01</v>
      </c>
      <c r="AR110" s="143">
        <v>12.46</v>
      </c>
      <c r="AS110" s="143">
        <v>20.23</v>
      </c>
      <c r="AT110" s="144">
        <v>18.32</v>
      </c>
      <c r="AU110" s="145">
        <v>13.69</v>
      </c>
      <c r="AV110" s="145">
        <v>12.27</v>
      </c>
      <c r="AW110" s="145">
        <v>12.39</v>
      </c>
      <c r="AX110" s="145">
        <v>10.68</v>
      </c>
      <c r="AY110" s="145">
        <v>10.91</v>
      </c>
      <c r="AZ110" s="144">
        <v>11.27</v>
      </c>
      <c r="BA110" s="144">
        <v>14</v>
      </c>
      <c r="BB110" s="144">
        <v>11.5</v>
      </c>
      <c r="BC110" s="144">
        <v>11.25</v>
      </c>
      <c r="BD110" s="145">
        <v>10.93</v>
      </c>
      <c r="BE110" s="145">
        <v>17.18</v>
      </c>
      <c r="BF110" s="145">
        <v>22.88</v>
      </c>
      <c r="BG110" s="145">
        <v>22.37</v>
      </c>
      <c r="BH110" s="144">
        <v>15</v>
      </c>
      <c r="BI110" s="144">
        <v>11.34</v>
      </c>
      <c r="BJ110" s="149">
        <v>14.33</v>
      </c>
    </row>
    <row r="111" spans="1:67">
      <c r="B111" s="139" t="s">
        <v>270</v>
      </c>
      <c r="C111" s="143">
        <v>35</v>
      </c>
      <c r="D111" s="143">
        <v>19.97</v>
      </c>
      <c r="E111" s="143">
        <v>19.100000000000001</v>
      </c>
      <c r="F111" s="143">
        <v>19.34</v>
      </c>
      <c r="G111" s="143">
        <v>13.2</v>
      </c>
      <c r="H111" s="143">
        <v>16.399999999999999</v>
      </c>
      <c r="I111" s="143">
        <v>19.75</v>
      </c>
      <c r="J111" s="143">
        <v>20.3</v>
      </c>
      <c r="K111" s="143">
        <v>21.46</v>
      </c>
      <c r="L111" s="143">
        <v>10</v>
      </c>
      <c r="M111" s="143">
        <v>0.66</v>
      </c>
      <c r="N111" s="143">
        <v>-0.13</v>
      </c>
      <c r="O111" s="143">
        <v>-0.3</v>
      </c>
      <c r="P111" s="143">
        <v>-1</v>
      </c>
      <c r="Q111" s="143">
        <v>-1.01</v>
      </c>
      <c r="R111" s="143">
        <v>-1.2</v>
      </c>
      <c r="S111" s="143">
        <v>-1</v>
      </c>
      <c r="T111" s="143">
        <v>0.1</v>
      </c>
      <c r="U111" s="143">
        <v>10</v>
      </c>
      <c r="V111" s="143">
        <v>46.49</v>
      </c>
      <c r="W111" s="143">
        <v>95.61</v>
      </c>
      <c r="X111" s="143">
        <v>95.61</v>
      </c>
      <c r="Y111" s="143">
        <v>78.989999999999995</v>
      </c>
      <c r="Z111" s="143">
        <v>68.75</v>
      </c>
      <c r="AA111" s="149">
        <v>24.42</v>
      </c>
      <c r="AB111" s="142">
        <f t="shared" si="10"/>
        <v>3.416363636363636</v>
      </c>
      <c r="AC111" s="142">
        <f t="shared" si="11"/>
        <v>0.13990023080932171</v>
      </c>
      <c r="AK111" s="139" t="s">
        <v>270</v>
      </c>
      <c r="AL111" s="143">
        <v>12.35</v>
      </c>
      <c r="AM111" s="143">
        <v>13.04</v>
      </c>
      <c r="AN111" s="143">
        <v>13.85</v>
      </c>
      <c r="AO111" s="143">
        <v>14.34</v>
      </c>
      <c r="AP111" s="143">
        <v>15.17</v>
      </c>
      <c r="AQ111" s="143">
        <v>14.95</v>
      </c>
      <c r="AR111" s="143">
        <v>14.06</v>
      </c>
      <c r="AS111" s="143">
        <v>13.78</v>
      </c>
      <c r="AT111" s="143">
        <v>14.07</v>
      </c>
      <c r="AU111" s="143">
        <v>8.4600000000000009</v>
      </c>
      <c r="AV111" s="143">
        <v>8.59</v>
      </c>
      <c r="AW111" s="143">
        <v>8.86</v>
      </c>
      <c r="AX111" s="143">
        <v>9.06</v>
      </c>
      <c r="AY111" s="143">
        <v>9.15</v>
      </c>
      <c r="AZ111" s="143">
        <v>9.36</v>
      </c>
      <c r="BA111" s="143">
        <v>9.86</v>
      </c>
      <c r="BB111" s="143">
        <v>10.14</v>
      </c>
      <c r="BC111" s="143">
        <v>9.86</v>
      </c>
      <c r="BD111" s="143">
        <v>8.52</v>
      </c>
      <c r="BE111" s="143">
        <v>12.58</v>
      </c>
      <c r="BF111" s="143">
        <v>15.26</v>
      </c>
      <c r="BG111" s="143">
        <v>15.79</v>
      </c>
      <c r="BH111" s="143">
        <v>14.82</v>
      </c>
      <c r="BI111" s="143">
        <v>19.34</v>
      </c>
      <c r="BJ111" s="149">
        <v>12.29</v>
      </c>
    </row>
    <row r="112" spans="1:67" ht="15.75" thickBot="1">
      <c r="B112" s="139" t="s">
        <v>271</v>
      </c>
      <c r="C112" s="143">
        <v>70.45</v>
      </c>
      <c r="D112" s="143">
        <v>46.21</v>
      </c>
      <c r="E112" s="143">
        <v>35.01</v>
      </c>
      <c r="F112" s="143">
        <v>27.01</v>
      </c>
      <c r="G112" s="143">
        <v>25.5</v>
      </c>
      <c r="H112" s="143">
        <v>25.57</v>
      </c>
      <c r="I112" s="143">
        <v>26.51</v>
      </c>
      <c r="J112" s="143">
        <v>28.87</v>
      </c>
      <c r="K112" s="143">
        <v>26.25</v>
      </c>
      <c r="L112" s="143">
        <v>0.1</v>
      </c>
      <c r="M112" s="143">
        <v>-1.01</v>
      </c>
      <c r="N112" s="143">
        <v>-1.54</v>
      </c>
      <c r="O112" s="143">
        <v>-1.54</v>
      </c>
      <c r="P112" s="143">
        <v>-1</v>
      </c>
      <c r="Q112" s="143">
        <v>-1</v>
      </c>
      <c r="R112" s="143">
        <v>-1.32</v>
      </c>
      <c r="S112" s="143">
        <v>-1.49</v>
      </c>
      <c r="T112" s="143">
        <v>-0.01</v>
      </c>
      <c r="U112" s="143">
        <v>8.26</v>
      </c>
      <c r="V112" s="143">
        <v>35.200000000000003</v>
      </c>
      <c r="W112" s="143">
        <v>75</v>
      </c>
      <c r="X112" s="143">
        <v>80</v>
      </c>
      <c r="Y112" s="143">
        <v>70.010000000000005</v>
      </c>
      <c r="Z112" s="143">
        <v>66.38</v>
      </c>
      <c r="AA112" s="149">
        <v>26.56</v>
      </c>
      <c r="AB112" s="142">
        <f t="shared" si="10"/>
        <v>2.3363636363636364</v>
      </c>
      <c r="AC112" s="142">
        <f t="shared" si="11"/>
        <v>8.7965498357064631E-2</v>
      </c>
      <c r="AE112" t="s">
        <v>523</v>
      </c>
      <c r="AK112" s="139" t="s">
        <v>271</v>
      </c>
      <c r="AL112" s="143">
        <v>11.57</v>
      </c>
      <c r="AM112" s="143">
        <v>15.83</v>
      </c>
      <c r="AN112" s="143">
        <v>18.559999999999999</v>
      </c>
      <c r="AO112" s="143">
        <v>23.32</v>
      </c>
      <c r="AP112" s="143">
        <v>23.68</v>
      </c>
      <c r="AQ112" s="143">
        <v>23.64</v>
      </c>
      <c r="AR112" s="143">
        <v>22.81</v>
      </c>
      <c r="AS112" s="143">
        <v>21.25</v>
      </c>
      <c r="AT112" s="143">
        <v>19.54</v>
      </c>
      <c r="AU112" s="143">
        <v>13.8</v>
      </c>
      <c r="AV112" s="143">
        <v>10.94</v>
      </c>
      <c r="AW112" s="143">
        <v>11.26</v>
      </c>
      <c r="AX112" s="143">
        <v>11.56</v>
      </c>
      <c r="AY112" s="143">
        <v>11.33</v>
      </c>
      <c r="AZ112" s="143">
        <v>11.31</v>
      </c>
      <c r="BA112" s="143">
        <v>11.81</v>
      </c>
      <c r="BB112" s="143">
        <v>12.07</v>
      </c>
      <c r="BC112" s="143">
        <v>11.68</v>
      </c>
      <c r="BD112" s="143">
        <v>10.7</v>
      </c>
      <c r="BE112" s="143">
        <v>10.57</v>
      </c>
      <c r="BF112" s="143">
        <v>15.83</v>
      </c>
      <c r="BG112" s="143">
        <v>16.100000000000001</v>
      </c>
      <c r="BH112" s="143">
        <v>16.28</v>
      </c>
      <c r="BI112" s="143">
        <v>17.420000000000002</v>
      </c>
      <c r="BJ112" s="149">
        <v>15.36</v>
      </c>
    </row>
    <row r="113" spans="2:62">
      <c r="B113" t="s">
        <v>272</v>
      </c>
      <c r="C113" s="143">
        <v>48.37</v>
      </c>
      <c r="D113" s="143">
        <v>41.9</v>
      </c>
      <c r="E113" s="143">
        <v>43.32</v>
      </c>
      <c r="F113" s="143">
        <v>39.54</v>
      </c>
      <c r="G113" s="143">
        <v>39.74</v>
      </c>
      <c r="H113" s="143">
        <v>46.22</v>
      </c>
      <c r="I113" s="143">
        <v>70.099999999999994</v>
      </c>
      <c r="J113" s="143">
        <v>159.86000000000001</v>
      </c>
      <c r="K113" s="144">
        <v>143.04</v>
      </c>
      <c r="L113" s="145">
        <v>60</v>
      </c>
      <c r="M113" s="145">
        <v>17.43</v>
      </c>
      <c r="N113" s="145">
        <v>3.01</v>
      </c>
      <c r="O113" s="145">
        <v>0.01</v>
      </c>
      <c r="P113" s="145">
        <v>0</v>
      </c>
      <c r="Q113" s="144">
        <v>0</v>
      </c>
      <c r="R113" s="144">
        <v>0</v>
      </c>
      <c r="S113" s="144">
        <v>0</v>
      </c>
      <c r="T113" s="144">
        <v>1.51</v>
      </c>
      <c r="U113" s="145">
        <v>20</v>
      </c>
      <c r="V113" s="145">
        <v>69.099999999999994</v>
      </c>
      <c r="W113" s="145">
        <v>156</v>
      </c>
      <c r="X113" s="145">
        <v>170.01</v>
      </c>
      <c r="Y113" s="144">
        <v>118.34</v>
      </c>
      <c r="Z113" s="144">
        <v>99.84</v>
      </c>
      <c r="AA113" s="149">
        <v>56.14</v>
      </c>
      <c r="AB113" s="142">
        <f t="shared" si="10"/>
        <v>22.27272727272727</v>
      </c>
      <c r="AC113" s="142">
        <f t="shared" si="11"/>
        <v>0.39673543414191786</v>
      </c>
      <c r="AE113" s="422"/>
      <c r="AF113" s="423"/>
      <c r="AG113" s="424"/>
      <c r="AK113" t="s">
        <v>272</v>
      </c>
      <c r="AL113" s="143">
        <v>15.35</v>
      </c>
      <c r="AM113" s="143">
        <v>17.510000000000002</v>
      </c>
      <c r="AN113" s="143">
        <v>18.18</v>
      </c>
      <c r="AO113" s="143">
        <v>18.989999999999998</v>
      </c>
      <c r="AP113" s="143">
        <v>18.55</v>
      </c>
      <c r="AQ113" s="143">
        <v>16.95</v>
      </c>
      <c r="AR113" s="143">
        <v>14.98</v>
      </c>
      <c r="AS113" s="143">
        <v>11.88</v>
      </c>
      <c r="AT113" s="144">
        <v>16</v>
      </c>
      <c r="AU113" s="145">
        <v>15.64</v>
      </c>
      <c r="AV113" s="145">
        <v>16.489999999999998</v>
      </c>
      <c r="AW113" s="145">
        <v>10.98</v>
      </c>
      <c r="AX113" s="145">
        <v>14.9</v>
      </c>
      <c r="AY113" s="145">
        <v>19.22</v>
      </c>
      <c r="AZ113" s="144">
        <v>15.83</v>
      </c>
      <c r="BA113" s="144">
        <v>15.91</v>
      </c>
      <c r="BB113" s="144">
        <v>15.5</v>
      </c>
      <c r="BC113" s="144">
        <v>16.28</v>
      </c>
      <c r="BD113" s="145">
        <v>13.23</v>
      </c>
      <c r="BE113" s="145">
        <v>11.27</v>
      </c>
      <c r="BF113" s="145">
        <v>9.2899999999999991</v>
      </c>
      <c r="BG113" s="145">
        <v>8.17</v>
      </c>
      <c r="BH113" s="144">
        <v>11.19</v>
      </c>
      <c r="BI113" s="144">
        <v>20.03</v>
      </c>
      <c r="BJ113" s="149">
        <v>14.82</v>
      </c>
    </row>
    <row r="114" spans="2:62">
      <c r="B114" t="s">
        <v>211</v>
      </c>
      <c r="C114" s="143">
        <v>83</v>
      </c>
      <c r="D114" s="143">
        <v>71.8</v>
      </c>
      <c r="E114" s="143">
        <v>69.069999999999993</v>
      </c>
      <c r="F114" s="143">
        <v>57.65</v>
      </c>
      <c r="G114" s="143">
        <v>51.22</v>
      </c>
      <c r="H114" s="143">
        <v>53.16</v>
      </c>
      <c r="I114" s="143">
        <v>60.5</v>
      </c>
      <c r="J114" s="143">
        <v>131.16999999999999</v>
      </c>
      <c r="K114" s="144">
        <v>104</v>
      </c>
      <c r="L114" s="145">
        <v>36.880000000000003</v>
      </c>
      <c r="M114" s="145">
        <v>0.65</v>
      </c>
      <c r="N114" s="145">
        <v>-0.01</v>
      </c>
      <c r="O114" s="145">
        <v>-0.86</v>
      </c>
      <c r="P114" s="145">
        <v>-1.01</v>
      </c>
      <c r="Q114" s="144">
        <v>-1.02</v>
      </c>
      <c r="R114" s="144">
        <v>-1.01</v>
      </c>
      <c r="S114" s="144">
        <v>-1</v>
      </c>
      <c r="T114" s="144">
        <v>-0.01</v>
      </c>
      <c r="U114" s="145">
        <v>0.01</v>
      </c>
      <c r="V114" s="145">
        <v>33.68</v>
      </c>
      <c r="W114" s="145">
        <v>117.6</v>
      </c>
      <c r="X114" s="145">
        <v>123.49</v>
      </c>
      <c r="Y114" s="144">
        <v>85.95</v>
      </c>
      <c r="Z114" s="144">
        <v>69.22</v>
      </c>
      <c r="AA114" s="149">
        <v>47.67</v>
      </c>
      <c r="AB114" s="142">
        <f t="shared" si="10"/>
        <v>12.42</v>
      </c>
      <c r="AC114" s="142">
        <f t="shared" si="11"/>
        <v>0.26054122089364379</v>
      </c>
      <c r="AE114" s="425">
        <f>AE107*$AC$137</f>
        <v>9.9275992167101847</v>
      </c>
      <c r="AF114" s="140">
        <f>AF107*$AC$137</f>
        <v>9.4082245430809301</v>
      </c>
      <c r="AG114" s="426">
        <f>AG107*$AC$137</f>
        <v>9.0454452081093528</v>
      </c>
      <c r="AK114" t="s">
        <v>211</v>
      </c>
      <c r="AL114" s="143">
        <v>6.7</v>
      </c>
      <c r="AM114" s="143">
        <v>7.79</v>
      </c>
      <c r="AN114" s="143">
        <v>8.75</v>
      </c>
      <c r="AO114" s="143">
        <v>9.75</v>
      </c>
      <c r="AP114" s="143">
        <v>10.27</v>
      </c>
      <c r="AQ114" s="143">
        <v>11.8</v>
      </c>
      <c r="AR114" s="143">
        <v>15.19</v>
      </c>
      <c r="AS114" s="143">
        <v>12.13</v>
      </c>
      <c r="AT114" s="144">
        <v>12.87</v>
      </c>
      <c r="AU114" s="145">
        <v>10.64</v>
      </c>
      <c r="AV114" s="145">
        <v>12.37</v>
      </c>
      <c r="AW114" s="145">
        <v>16.329999999999998</v>
      </c>
      <c r="AX114" s="145">
        <v>12.29</v>
      </c>
      <c r="AY114" s="145">
        <v>11.7</v>
      </c>
      <c r="AZ114" s="144">
        <v>19.11</v>
      </c>
      <c r="BA114" s="144">
        <v>22.31</v>
      </c>
      <c r="BB114" s="144">
        <v>20.72</v>
      </c>
      <c r="BC114" s="144">
        <v>22.13</v>
      </c>
      <c r="BD114" s="145">
        <v>18.93</v>
      </c>
      <c r="BE114" s="145">
        <v>14.43</v>
      </c>
      <c r="BF114" s="145">
        <v>8.61</v>
      </c>
      <c r="BG114" s="145">
        <v>9.9499999999999993</v>
      </c>
      <c r="BH114" s="144">
        <v>12.55</v>
      </c>
      <c r="BI114" s="144">
        <v>19.89</v>
      </c>
      <c r="BJ114" s="149">
        <v>13.65</v>
      </c>
    </row>
    <row r="115" spans="2:62">
      <c r="B115" t="s">
        <v>273</v>
      </c>
      <c r="C115" s="143">
        <v>50.13</v>
      </c>
      <c r="D115" s="143">
        <v>37</v>
      </c>
      <c r="E115" s="143">
        <v>33.68</v>
      </c>
      <c r="F115" s="143">
        <v>32.06</v>
      </c>
      <c r="G115" s="143">
        <v>28.46</v>
      </c>
      <c r="H115" s="143">
        <v>28.9</v>
      </c>
      <c r="I115" s="143">
        <v>37</v>
      </c>
      <c r="J115" s="143">
        <v>86.96</v>
      </c>
      <c r="K115" s="144">
        <v>98.21</v>
      </c>
      <c r="L115" s="145">
        <v>33.68</v>
      </c>
      <c r="M115" s="145">
        <v>5.8</v>
      </c>
      <c r="N115" s="145">
        <v>-0.01</v>
      </c>
      <c r="O115" s="145">
        <v>-0.01</v>
      </c>
      <c r="P115" s="145">
        <v>-0.02</v>
      </c>
      <c r="Q115" s="144">
        <v>-0.2</v>
      </c>
      <c r="R115" s="144">
        <v>-0.5</v>
      </c>
      <c r="S115" s="144">
        <v>-0.02</v>
      </c>
      <c r="T115" s="144">
        <v>0</v>
      </c>
      <c r="U115" s="145">
        <v>9.81</v>
      </c>
      <c r="V115" s="145">
        <v>37</v>
      </c>
      <c r="W115" s="145">
        <v>70</v>
      </c>
      <c r="X115" s="145">
        <v>89</v>
      </c>
      <c r="Y115" s="144">
        <v>53.96</v>
      </c>
      <c r="Z115" s="144">
        <v>36.64</v>
      </c>
      <c r="AA115" s="149">
        <v>31.98</v>
      </c>
      <c r="AB115" s="142">
        <f t="shared" si="10"/>
        <v>13.340000000000002</v>
      </c>
      <c r="AC115" s="142">
        <f t="shared" si="11"/>
        <v>0.41713570981863668</v>
      </c>
      <c r="AE115" s="427"/>
      <c r="AF115" s="42"/>
      <c r="AG115" s="428"/>
      <c r="AK115" t="s">
        <v>273</v>
      </c>
      <c r="AL115" s="143">
        <v>8.18</v>
      </c>
      <c r="AM115" s="143">
        <v>10.199999999999999</v>
      </c>
      <c r="AN115" s="143">
        <v>11.27</v>
      </c>
      <c r="AO115" s="143">
        <v>14.44</v>
      </c>
      <c r="AP115" s="143">
        <v>14.97</v>
      </c>
      <c r="AQ115" s="143">
        <v>16.86</v>
      </c>
      <c r="AR115" s="143">
        <v>17.3</v>
      </c>
      <c r="AS115" s="143">
        <v>19.96</v>
      </c>
      <c r="AT115" s="144">
        <v>16.920000000000002</v>
      </c>
      <c r="AU115" s="145">
        <v>10.1</v>
      </c>
      <c r="AV115" s="145">
        <v>13.04</v>
      </c>
      <c r="AW115" s="145">
        <v>15.08</v>
      </c>
      <c r="AX115" s="145">
        <v>20.8</v>
      </c>
      <c r="AY115" s="145">
        <v>24.38</v>
      </c>
      <c r="AZ115" s="144">
        <v>44.89</v>
      </c>
      <c r="BA115" s="144">
        <v>52.34</v>
      </c>
      <c r="BB115" s="144">
        <v>49.19</v>
      </c>
      <c r="BC115" s="144">
        <v>44.25</v>
      </c>
      <c r="BD115" s="145">
        <v>49.24</v>
      </c>
      <c r="BE115" s="145">
        <v>14.05</v>
      </c>
      <c r="BF115" s="145">
        <v>13.61</v>
      </c>
      <c r="BG115" s="145">
        <v>11.31</v>
      </c>
      <c r="BH115" s="144">
        <v>11.89</v>
      </c>
      <c r="BI115" s="144">
        <v>15.55</v>
      </c>
      <c r="BJ115" s="149">
        <v>21.57</v>
      </c>
    </row>
    <row r="116" spans="2:62" ht="15.75" thickBot="1">
      <c r="B116" t="s">
        <v>274</v>
      </c>
      <c r="C116" s="143">
        <v>33.68</v>
      </c>
      <c r="D116" s="143">
        <v>28.46</v>
      </c>
      <c r="E116" s="143">
        <v>21.46</v>
      </c>
      <c r="F116" s="143">
        <v>20.079999999999998</v>
      </c>
      <c r="G116" s="143">
        <v>18.36</v>
      </c>
      <c r="H116" s="143">
        <v>17.46</v>
      </c>
      <c r="I116" s="143">
        <v>15</v>
      </c>
      <c r="J116" s="143">
        <v>35.01</v>
      </c>
      <c r="K116" s="144">
        <v>37.5</v>
      </c>
      <c r="L116" s="145">
        <v>30.48</v>
      </c>
      <c r="M116" s="145">
        <v>10.99</v>
      </c>
      <c r="N116" s="145">
        <v>0.65</v>
      </c>
      <c r="O116" s="145">
        <v>0</v>
      </c>
      <c r="P116" s="145">
        <v>0</v>
      </c>
      <c r="Q116" s="144">
        <v>-0.01</v>
      </c>
      <c r="R116" s="144">
        <v>-0.01</v>
      </c>
      <c r="S116" s="144">
        <v>0</v>
      </c>
      <c r="T116" s="144">
        <v>0</v>
      </c>
      <c r="U116" s="145">
        <v>4.99</v>
      </c>
      <c r="V116" s="145">
        <v>20.3</v>
      </c>
      <c r="W116" s="145">
        <v>38.54</v>
      </c>
      <c r="X116" s="145">
        <v>50.82</v>
      </c>
      <c r="Y116" s="144">
        <v>43.3</v>
      </c>
      <c r="Z116" s="144">
        <v>33.68</v>
      </c>
      <c r="AA116" s="149">
        <v>19.2</v>
      </c>
      <c r="AB116" s="142">
        <f t="shared" si="10"/>
        <v>7.6899999999999986</v>
      </c>
      <c r="AC116" s="142">
        <f t="shared" si="11"/>
        <v>0.40052083333333327</v>
      </c>
      <c r="AE116" s="429">
        <f>AE109*$AC$137</f>
        <v>9.6220768603133173</v>
      </c>
      <c r="AF116" s="430">
        <f>AF109*$AC$137</f>
        <v>9.7786687336814477</v>
      </c>
      <c r="AG116" s="431">
        <f>AG109*$AC$137</f>
        <v>9.0454452081093528</v>
      </c>
      <c r="AK116" t="s">
        <v>274</v>
      </c>
      <c r="AL116" s="143">
        <v>12.86</v>
      </c>
      <c r="AM116" s="143">
        <v>11.89</v>
      </c>
      <c r="AN116" s="143">
        <v>10.93</v>
      </c>
      <c r="AO116" s="143">
        <v>11.29</v>
      </c>
      <c r="AP116" s="143">
        <v>11.45</v>
      </c>
      <c r="AQ116" s="143">
        <v>11.26</v>
      </c>
      <c r="AR116" s="143">
        <v>13.23</v>
      </c>
      <c r="AS116" s="143">
        <v>21.67</v>
      </c>
      <c r="AT116" s="144">
        <v>19.7</v>
      </c>
      <c r="AU116" s="145">
        <v>10.85</v>
      </c>
      <c r="AV116" s="145">
        <v>14.39</v>
      </c>
      <c r="AW116" s="145">
        <v>16.07</v>
      </c>
      <c r="AX116" s="145">
        <v>16.59</v>
      </c>
      <c r="AY116" s="145">
        <v>16.420000000000002</v>
      </c>
      <c r="AZ116" s="144">
        <v>16.670000000000002</v>
      </c>
      <c r="BA116" s="144">
        <v>18.12</v>
      </c>
      <c r="BB116" s="144">
        <v>14.55</v>
      </c>
      <c r="BC116" s="144">
        <v>14.54</v>
      </c>
      <c r="BD116" s="145">
        <v>11.4</v>
      </c>
      <c r="BE116" s="145">
        <v>12.65</v>
      </c>
      <c r="BF116" s="145">
        <v>13.99</v>
      </c>
      <c r="BG116" s="145">
        <v>14.14</v>
      </c>
      <c r="BH116" s="144">
        <v>11.47</v>
      </c>
      <c r="BI116" s="144">
        <v>10.76</v>
      </c>
      <c r="BJ116" s="149">
        <v>14.18</v>
      </c>
    </row>
    <row r="117" spans="2:62">
      <c r="B117" t="s">
        <v>275</v>
      </c>
      <c r="C117" s="143">
        <v>21.63</v>
      </c>
      <c r="D117" s="143">
        <v>16.66</v>
      </c>
      <c r="E117" s="143">
        <v>11.98</v>
      </c>
      <c r="F117" s="143">
        <v>14</v>
      </c>
      <c r="G117" s="143">
        <v>12.51</v>
      </c>
      <c r="H117" s="143">
        <v>14</v>
      </c>
      <c r="I117" s="143">
        <v>14</v>
      </c>
      <c r="J117" s="143">
        <v>30.48</v>
      </c>
      <c r="K117" s="144">
        <v>34.369999999999997</v>
      </c>
      <c r="L117" s="145">
        <v>27.5</v>
      </c>
      <c r="M117" s="145">
        <v>12.51</v>
      </c>
      <c r="N117" s="145">
        <v>3.52</v>
      </c>
      <c r="O117" s="145">
        <v>0.01</v>
      </c>
      <c r="P117" s="145">
        <v>0</v>
      </c>
      <c r="Q117" s="144">
        <v>0</v>
      </c>
      <c r="R117" s="144">
        <v>-0.01</v>
      </c>
      <c r="S117" s="144">
        <v>0.01</v>
      </c>
      <c r="T117" s="144">
        <v>3.52</v>
      </c>
      <c r="U117" s="145">
        <v>8.3000000000000007</v>
      </c>
      <c r="V117" s="145">
        <v>28.46</v>
      </c>
      <c r="W117" s="145">
        <v>52.01</v>
      </c>
      <c r="X117" s="145">
        <v>58.02</v>
      </c>
      <c r="Y117" s="144">
        <v>41.91</v>
      </c>
      <c r="Z117" s="144">
        <v>35</v>
      </c>
      <c r="AA117" s="149">
        <v>18.350000000000001</v>
      </c>
      <c r="AB117" s="142">
        <f t="shared" si="10"/>
        <v>8.1572727272727263</v>
      </c>
      <c r="AC117" s="142">
        <f t="shared" si="11"/>
        <v>0.44453802328461722</v>
      </c>
      <c r="AK117" t="s">
        <v>275</v>
      </c>
      <c r="AL117" s="143">
        <v>7.65</v>
      </c>
      <c r="AM117" s="143">
        <v>8.48</v>
      </c>
      <c r="AN117" s="143">
        <v>10.19</v>
      </c>
      <c r="AO117" s="143">
        <v>12.39</v>
      </c>
      <c r="AP117" s="143">
        <v>12.53</v>
      </c>
      <c r="AQ117" s="143">
        <v>12.08</v>
      </c>
      <c r="AR117" s="143">
        <v>10.119999999999999</v>
      </c>
      <c r="AS117" s="143">
        <v>16.52</v>
      </c>
      <c r="AT117" s="144">
        <v>19.690000000000001</v>
      </c>
      <c r="AU117" s="145">
        <v>14.23</v>
      </c>
      <c r="AV117" s="145">
        <v>12.22</v>
      </c>
      <c r="AW117" s="145">
        <v>9.4499999999999993</v>
      </c>
      <c r="AX117" s="145">
        <v>9.61</v>
      </c>
      <c r="AY117" s="145">
        <v>9.6999999999999993</v>
      </c>
      <c r="AZ117" s="144">
        <v>9.9</v>
      </c>
      <c r="BA117" s="144">
        <v>10.15</v>
      </c>
      <c r="BB117" s="144">
        <v>9.81</v>
      </c>
      <c r="BC117" s="144">
        <v>9.35</v>
      </c>
      <c r="BD117" s="145">
        <v>11.46</v>
      </c>
      <c r="BE117" s="145">
        <v>17.12</v>
      </c>
      <c r="BF117" s="145">
        <v>22.04</v>
      </c>
      <c r="BG117" s="145">
        <v>19.02</v>
      </c>
      <c r="BH117" s="144">
        <v>16.09</v>
      </c>
      <c r="BI117" s="144">
        <v>22.31</v>
      </c>
      <c r="BJ117" s="149">
        <v>13.15</v>
      </c>
    </row>
    <row r="118" spans="2:62">
      <c r="B118" s="139" t="s">
        <v>276</v>
      </c>
      <c r="C118" s="143">
        <v>35.01</v>
      </c>
      <c r="D118" s="143">
        <v>29.24</v>
      </c>
      <c r="E118" s="143">
        <v>31.22</v>
      </c>
      <c r="F118" s="143">
        <v>29.24</v>
      </c>
      <c r="G118" s="143">
        <v>29.09</v>
      </c>
      <c r="H118" s="143">
        <v>30.38</v>
      </c>
      <c r="I118" s="143">
        <v>32.68</v>
      </c>
      <c r="J118" s="143">
        <v>29.24</v>
      </c>
      <c r="K118" s="143">
        <v>30.95</v>
      </c>
      <c r="L118" s="143">
        <v>33</v>
      </c>
      <c r="M118" s="143">
        <v>20.190000000000001</v>
      </c>
      <c r="N118" s="143">
        <v>8.01</v>
      </c>
      <c r="O118" s="143">
        <v>3.52</v>
      </c>
      <c r="P118" s="143">
        <v>1.8</v>
      </c>
      <c r="Q118" s="143">
        <v>0.17</v>
      </c>
      <c r="R118" s="143">
        <v>0.01</v>
      </c>
      <c r="S118" s="143">
        <v>0.01</v>
      </c>
      <c r="T118" s="143">
        <v>18.079999999999998</v>
      </c>
      <c r="U118" s="143">
        <v>22.57</v>
      </c>
      <c r="V118" s="143">
        <v>33.840000000000003</v>
      </c>
      <c r="W118" s="143">
        <v>50.02</v>
      </c>
      <c r="X118" s="143">
        <v>79</v>
      </c>
      <c r="Y118" s="143">
        <v>55.44</v>
      </c>
      <c r="Z118" s="143">
        <v>45.59</v>
      </c>
      <c r="AA118" s="149">
        <v>27.01</v>
      </c>
      <c r="AB118" s="142">
        <f t="shared" si="10"/>
        <v>12.573636363636364</v>
      </c>
      <c r="AC118" s="142">
        <f t="shared" si="11"/>
        <v>0.46551782168220524</v>
      </c>
      <c r="AK118" s="139" t="s">
        <v>276</v>
      </c>
      <c r="AL118" s="143">
        <v>15.6</v>
      </c>
      <c r="AM118" s="143">
        <v>18.23</v>
      </c>
      <c r="AN118" s="143">
        <v>19.29</v>
      </c>
      <c r="AO118" s="143">
        <v>20.47</v>
      </c>
      <c r="AP118" s="143">
        <v>20.58</v>
      </c>
      <c r="AQ118" s="143">
        <v>20.440000000000001</v>
      </c>
      <c r="AR118" s="143">
        <v>18.71</v>
      </c>
      <c r="AS118" s="143">
        <v>17.03</v>
      </c>
      <c r="AT118" s="143">
        <v>18.21</v>
      </c>
      <c r="AU118" s="143">
        <v>16.89</v>
      </c>
      <c r="AV118" s="143">
        <v>12.05</v>
      </c>
      <c r="AW118" s="143">
        <v>13.38</v>
      </c>
      <c r="AX118" s="143">
        <v>15.76</v>
      </c>
      <c r="AY118" s="143">
        <v>13.87</v>
      </c>
      <c r="AZ118" s="143">
        <v>14.11</v>
      </c>
      <c r="BA118" s="143">
        <v>14.94</v>
      </c>
      <c r="BB118" s="143">
        <v>15.64</v>
      </c>
      <c r="BC118" s="143">
        <v>13.65</v>
      </c>
      <c r="BD118" s="143">
        <v>11.96</v>
      </c>
      <c r="BE118" s="143">
        <v>17.62</v>
      </c>
      <c r="BF118" s="143">
        <v>18.28</v>
      </c>
      <c r="BG118" s="143">
        <v>16.079999999999998</v>
      </c>
      <c r="BH118" s="143">
        <v>15.34</v>
      </c>
      <c r="BI118" s="143">
        <v>18.649999999999999</v>
      </c>
      <c r="BJ118" s="149">
        <v>16.38</v>
      </c>
    </row>
    <row r="119" spans="2:62">
      <c r="B119" s="139" t="s">
        <v>277</v>
      </c>
      <c r="C119" s="143">
        <v>35</v>
      </c>
      <c r="D119" s="143">
        <v>35</v>
      </c>
      <c r="E119" s="143">
        <v>31.3</v>
      </c>
      <c r="F119" s="143">
        <v>20.079999999999998</v>
      </c>
      <c r="G119" s="143">
        <v>15.31</v>
      </c>
      <c r="H119" s="143">
        <v>14.99</v>
      </c>
      <c r="I119" s="143">
        <v>21.63</v>
      </c>
      <c r="J119" s="143">
        <v>27.75</v>
      </c>
      <c r="K119" s="143">
        <v>17.23</v>
      </c>
      <c r="L119" s="143">
        <v>9</v>
      </c>
      <c r="M119" s="143">
        <v>2.5499999999999998</v>
      </c>
      <c r="N119" s="143">
        <v>0.18</v>
      </c>
      <c r="O119" s="143">
        <v>0</v>
      </c>
      <c r="P119" s="143">
        <v>-0.01</v>
      </c>
      <c r="Q119" s="143">
        <v>-0.2</v>
      </c>
      <c r="R119" s="143">
        <v>-1.51</v>
      </c>
      <c r="S119" s="143">
        <v>-0.01</v>
      </c>
      <c r="T119" s="143">
        <v>0</v>
      </c>
      <c r="U119" s="143">
        <v>1.35</v>
      </c>
      <c r="V119" s="143">
        <v>8.24</v>
      </c>
      <c r="W119" s="143">
        <v>44.31</v>
      </c>
      <c r="X119" s="143">
        <v>60.55</v>
      </c>
      <c r="Y119" s="143">
        <v>59.04</v>
      </c>
      <c r="Z119" s="143">
        <v>38.5</v>
      </c>
      <c r="AA119" s="149">
        <v>18.350000000000001</v>
      </c>
      <c r="AB119" s="142">
        <f t="shared" si="10"/>
        <v>2.5981818181818181</v>
      </c>
      <c r="AC119" s="142">
        <f t="shared" si="11"/>
        <v>0.14159028981917263</v>
      </c>
      <c r="AK119" s="139" t="s">
        <v>277</v>
      </c>
      <c r="AL119" s="143">
        <v>21.26</v>
      </c>
      <c r="AM119" s="143">
        <v>23.18</v>
      </c>
      <c r="AN119" s="143">
        <v>24.39</v>
      </c>
      <c r="AO119" s="143">
        <v>27.48</v>
      </c>
      <c r="AP119" s="143">
        <v>27.01</v>
      </c>
      <c r="AQ119" s="143">
        <v>27.1</v>
      </c>
      <c r="AR119" s="143">
        <v>25.64</v>
      </c>
      <c r="AS119" s="143">
        <v>22.29</v>
      </c>
      <c r="AT119" s="143">
        <v>20.399999999999999</v>
      </c>
      <c r="AU119" s="143">
        <v>13.95</v>
      </c>
      <c r="AV119" s="143">
        <v>11.99</v>
      </c>
      <c r="AW119" s="143">
        <v>12.13</v>
      </c>
      <c r="AX119" s="143">
        <v>12.48</v>
      </c>
      <c r="AY119" s="143">
        <v>12.38</v>
      </c>
      <c r="AZ119" s="143">
        <v>12.56</v>
      </c>
      <c r="BA119" s="143">
        <v>13.23</v>
      </c>
      <c r="BB119" s="143">
        <v>13.22</v>
      </c>
      <c r="BC119" s="143">
        <v>13.88</v>
      </c>
      <c r="BD119" s="143">
        <v>13.37</v>
      </c>
      <c r="BE119" s="143">
        <v>10.81</v>
      </c>
      <c r="BF119" s="143">
        <v>13.2</v>
      </c>
      <c r="BG119" s="143">
        <v>18.670000000000002</v>
      </c>
      <c r="BH119" s="143">
        <v>17.059999999999999</v>
      </c>
      <c r="BI119" s="143">
        <v>21.65</v>
      </c>
      <c r="BJ119" s="149">
        <v>17.510000000000002</v>
      </c>
    </row>
    <row r="120" spans="2:62">
      <c r="B120" t="s">
        <v>278</v>
      </c>
      <c r="C120" s="143">
        <v>39.229999999999997</v>
      </c>
      <c r="D120" s="143">
        <v>38.159999999999997</v>
      </c>
      <c r="E120" s="143">
        <v>37.74</v>
      </c>
      <c r="F120" s="143">
        <v>35</v>
      </c>
      <c r="G120" s="143">
        <v>30.01</v>
      </c>
      <c r="H120" s="143">
        <v>35.01</v>
      </c>
      <c r="I120" s="143">
        <v>42.5</v>
      </c>
      <c r="J120" s="143">
        <v>68.19</v>
      </c>
      <c r="K120" s="144">
        <v>74.94</v>
      </c>
      <c r="L120" s="145">
        <v>37.74</v>
      </c>
      <c r="M120" s="145">
        <v>30.55</v>
      </c>
      <c r="N120" s="145">
        <v>7.4</v>
      </c>
      <c r="O120" s="145">
        <v>3.52</v>
      </c>
      <c r="P120" s="145">
        <v>0.65</v>
      </c>
      <c r="Q120" s="144">
        <v>0</v>
      </c>
      <c r="R120" s="144">
        <v>0</v>
      </c>
      <c r="S120" s="144">
        <v>0</v>
      </c>
      <c r="T120" s="144">
        <v>0</v>
      </c>
      <c r="U120" s="145">
        <v>0.65</v>
      </c>
      <c r="V120" s="145">
        <v>4.99</v>
      </c>
      <c r="W120" s="145">
        <v>35</v>
      </c>
      <c r="X120" s="145">
        <v>35</v>
      </c>
      <c r="Y120" s="144">
        <v>19.75</v>
      </c>
      <c r="Z120" s="144">
        <v>13</v>
      </c>
      <c r="AA120" s="149">
        <v>24.54</v>
      </c>
      <c r="AB120" s="142">
        <f t="shared" si="10"/>
        <v>14.131818181818186</v>
      </c>
      <c r="AC120" s="142">
        <f t="shared" si="11"/>
        <v>0.57586871156553332</v>
      </c>
      <c r="AK120" t="s">
        <v>278</v>
      </c>
      <c r="AL120" s="143">
        <v>22.09</v>
      </c>
      <c r="AM120" s="143">
        <v>23.68</v>
      </c>
      <c r="AN120" s="143">
        <v>24.34</v>
      </c>
      <c r="AO120" s="143">
        <v>26.74</v>
      </c>
      <c r="AP120" s="143">
        <v>27.29</v>
      </c>
      <c r="AQ120" s="143">
        <v>24.34</v>
      </c>
      <c r="AR120" s="143">
        <v>19.190000000000001</v>
      </c>
      <c r="AS120" s="143">
        <v>10.79</v>
      </c>
      <c r="AT120" s="144">
        <v>9.9600000000000009</v>
      </c>
      <c r="AU120" s="145">
        <v>8.0399999999999991</v>
      </c>
      <c r="AV120" s="145">
        <v>8</v>
      </c>
      <c r="AW120" s="145">
        <v>10.57</v>
      </c>
      <c r="AX120" s="145">
        <v>10.97</v>
      </c>
      <c r="AY120" s="145">
        <v>11.26</v>
      </c>
      <c r="AZ120" s="144">
        <v>11.64</v>
      </c>
      <c r="BA120" s="144">
        <v>11.83</v>
      </c>
      <c r="BB120" s="144">
        <v>12.04</v>
      </c>
      <c r="BC120" s="144">
        <v>12.06</v>
      </c>
      <c r="BD120" s="145">
        <v>11.71</v>
      </c>
      <c r="BE120" s="145">
        <v>10.81</v>
      </c>
      <c r="BF120" s="145">
        <v>8.26</v>
      </c>
      <c r="BG120" s="145">
        <v>9.6199999999999992</v>
      </c>
      <c r="BH120" s="144">
        <v>9.0500000000000007</v>
      </c>
      <c r="BI120" s="144">
        <v>6.15</v>
      </c>
      <c r="BJ120" s="149">
        <v>13.35</v>
      </c>
    </row>
    <row r="121" spans="2:62">
      <c r="B121" t="s">
        <v>218</v>
      </c>
      <c r="C121" s="143">
        <v>14</v>
      </c>
      <c r="D121" s="143">
        <v>7.5</v>
      </c>
      <c r="E121" s="143">
        <v>5.64</v>
      </c>
      <c r="F121" s="143">
        <v>4.5</v>
      </c>
      <c r="G121" s="143">
        <v>3.6</v>
      </c>
      <c r="H121" s="143">
        <v>7.08</v>
      </c>
      <c r="I121" s="143">
        <v>20.079999999999998</v>
      </c>
      <c r="J121" s="143">
        <v>34.450000000000003</v>
      </c>
      <c r="K121" s="144">
        <v>35</v>
      </c>
      <c r="L121" s="145">
        <v>18.739999999999998</v>
      </c>
      <c r="M121" s="145">
        <v>5.5</v>
      </c>
      <c r="N121" s="145">
        <v>3.52</v>
      </c>
      <c r="O121" s="145">
        <v>0.08</v>
      </c>
      <c r="P121" s="145">
        <v>0</v>
      </c>
      <c r="Q121" s="144">
        <v>-0.01</v>
      </c>
      <c r="R121" s="144">
        <v>-0.01</v>
      </c>
      <c r="S121" s="144">
        <v>-0.01</v>
      </c>
      <c r="T121" s="144">
        <v>0</v>
      </c>
      <c r="U121" s="145">
        <v>2.5499999999999998</v>
      </c>
      <c r="V121" s="145">
        <v>7.5</v>
      </c>
      <c r="W121" s="145">
        <v>33.47</v>
      </c>
      <c r="X121" s="145">
        <v>35</v>
      </c>
      <c r="Y121" s="144">
        <v>21.96</v>
      </c>
      <c r="Z121" s="144">
        <v>21.46</v>
      </c>
      <c r="AA121" s="149">
        <v>11.73</v>
      </c>
      <c r="AB121" s="142">
        <f t="shared" si="10"/>
        <v>5.9418181818181814</v>
      </c>
      <c r="AC121" s="142">
        <f t="shared" si="11"/>
        <v>0.50654886460513049</v>
      </c>
      <c r="AK121" t="s">
        <v>218</v>
      </c>
      <c r="AL121" s="143">
        <v>14.59</v>
      </c>
      <c r="AM121" s="143">
        <v>15.84</v>
      </c>
      <c r="AN121" s="143">
        <v>16.95</v>
      </c>
      <c r="AO121" s="143">
        <v>18.440000000000001</v>
      </c>
      <c r="AP121" s="143">
        <v>18.829999999999998</v>
      </c>
      <c r="AQ121" s="143">
        <v>17.940000000000001</v>
      </c>
      <c r="AR121" s="143">
        <v>14.35</v>
      </c>
      <c r="AS121" s="143">
        <v>14.44</v>
      </c>
      <c r="AT121" s="144">
        <v>14.59</v>
      </c>
      <c r="AU121" s="145">
        <v>9.5</v>
      </c>
      <c r="AV121" s="145">
        <v>8.4600000000000009</v>
      </c>
      <c r="AW121" s="145">
        <v>8.6</v>
      </c>
      <c r="AX121" s="145">
        <v>11.1</v>
      </c>
      <c r="AY121" s="145">
        <v>11.58</v>
      </c>
      <c r="AZ121" s="144">
        <v>9.39</v>
      </c>
      <c r="BA121" s="144">
        <v>8.5399999999999991</v>
      </c>
      <c r="BB121" s="144">
        <v>9.19</v>
      </c>
      <c r="BC121" s="144">
        <v>9.23</v>
      </c>
      <c r="BD121" s="145">
        <v>7.13</v>
      </c>
      <c r="BE121" s="145">
        <v>6.94</v>
      </c>
      <c r="BF121" s="145">
        <v>11.04</v>
      </c>
      <c r="BG121" s="145">
        <v>13.02</v>
      </c>
      <c r="BH121" s="144">
        <v>10.029999999999999</v>
      </c>
      <c r="BI121" s="144">
        <v>7.48</v>
      </c>
      <c r="BJ121" s="149">
        <v>11.64</v>
      </c>
    </row>
    <row r="122" spans="2:62">
      <c r="B122" t="s">
        <v>279</v>
      </c>
      <c r="C122" s="143">
        <v>16.22</v>
      </c>
      <c r="D122" s="143">
        <v>16.22</v>
      </c>
      <c r="E122" s="143">
        <v>15</v>
      </c>
      <c r="F122" s="143">
        <v>12.96</v>
      </c>
      <c r="G122" s="143">
        <v>6</v>
      </c>
      <c r="H122" s="143">
        <v>6.99</v>
      </c>
      <c r="I122" s="143">
        <v>15.98</v>
      </c>
      <c r="J122" s="143">
        <v>17.46</v>
      </c>
      <c r="K122" s="144">
        <v>15</v>
      </c>
      <c r="L122" s="145">
        <v>3.8</v>
      </c>
      <c r="M122" s="145">
        <v>0.66</v>
      </c>
      <c r="N122" s="145">
        <v>0</v>
      </c>
      <c r="O122" s="145">
        <v>0</v>
      </c>
      <c r="P122" s="145">
        <v>0</v>
      </c>
      <c r="Q122" s="144">
        <v>0</v>
      </c>
      <c r="R122" s="144">
        <v>-0.01</v>
      </c>
      <c r="S122" s="144">
        <v>-0.01</v>
      </c>
      <c r="T122" s="144">
        <v>0</v>
      </c>
      <c r="U122" s="145">
        <v>0.65</v>
      </c>
      <c r="V122" s="145">
        <v>6.1</v>
      </c>
      <c r="W122" s="145">
        <v>30.92</v>
      </c>
      <c r="X122" s="145">
        <v>69.209999999999994</v>
      </c>
      <c r="Y122" s="144">
        <v>36</v>
      </c>
      <c r="Z122" s="144">
        <v>22.15</v>
      </c>
      <c r="AA122" s="149">
        <v>12.14</v>
      </c>
      <c r="AB122" s="142">
        <f t="shared" si="10"/>
        <v>1.826363636363636</v>
      </c>
      <c r="AC122" s="142">
        <f t="shared" si="11"/>
        <v>0.15044181518646094</v>
      </c>
      <c r="AK122" t="s">
        <v>279</v>
      </c>
      <c r="AL122" s="143">
        <v>11.31</v>
      </c>
      <c r="AM122" s="143">
        <v>13.24</v>
      </c>
      <c r="AN122" s="143">
        <v>14.04</v>
      </c>
      <c r="AO122" s="143">
        <v>15.9</v>
      </c>
      <c r="AP122" s="143">
        <v>17.34</v>
      </c>
      <c r="AQ122" s="143">
        <v>16.87</v>
      </c>
      <c r="AR122" s="143">
        <v>11.77</v>
      </c>
      <c r="AS122" s="143">
        <v>13.18</v>
      </c>
      <c r="AT122" s="144">
        <v>13.17</v>
      </c>
      <c r="AU122" s="145">
        <v>10.38</v>
      </c>
      <c r="AV122" s="145">
        <v>12.14</v>
      </c>
      <c r="AW122" s="145">
        <v>13.76</v>
      </c>
      <c r="AX122" s="145">
        <v>13.05</v>
      </c>
      <c r="AY122" s="145">
        <v>12.65</v>
      </c>
      <c r="AZ122" s="144">
        <v>11.15</v>
      </c>
      <c r="BA122" s="144">
        <v>11.59</v>
      </c>
      <c r="BB122" s="144">
        <v>11.81</v>
      </c>
      <c r="BC122" s="144">
        <v>11.65</v>
      </c>
      <c r="BD122" s="145">
        <v>11.98</v>
      </c>
      <c r="BE122" s="145">
        <v>11.32</v>
      </c>
      <c r="BF122" s="145">
        <v>12.82</v>
      </c>
      <c r="BG122" s="145">
        <v>12.5</v>
      </c>
      <c r="BH122" s="144">
        <v>14.4</v>
      </c>
      <c r="BI122" s="144">
        <v>18.260000000000002</v>
      </c>
      <c r="BJ122" s="149">
        <v>13.07</v>
      </c>
    </row>
    <row r="123" spans="2:62">
      <c r="B123" s="139" t="s">
        <v>280</v>
      </c>
      <c r="C123" s="143">
        <v>20.190000000000001</v>
      </c>
      <c r="D123" s="143">
        <v>16.22</v>
      </c>
      <c r="E123" s="143">
        <v>15.98</v>
      </c>
      <c r="F123" s="143">
        <v>15.88</v>
      </c>
      <c r="G123" s="143">
        <v>15.5</v>
      </c>
      <c r="H123" s="143">
        <v>15.5</v>
      </c>
      <c r="I123" s="143">
        <v>16.46</v>
      </c>
      <c r="J123" s="143">
        <v>22.48</v>
      </c>
      <c r="K123" s="143">
        <v>19.97</v>
      </c>
      <c r="L123" s="143">
        <v>9.5</v>
      </c>
      <c r="M123" s="143">
        <v>3.52</v>
      </c>
      <c r="N123" s="143">
        <v>1.49</v>
      </c>
      <c r="O123" s="143">
        <v>0</v>
      </c>
      <c r="P123" s="143">
        <v>0</v>
      </c>
      <c r="Q123" s="143">
        <v>0</v>
      </c>
      <c r="R123" s="143">
        <v>0</v>
      </c>
      <c r="S123" s="143">
        <v>0</v>
      </c>
      <c r="T123" s="143">
        <v>0</v>
      </c>
      <c r="U123" s="143">
        <v>3.52</v>
      </c>
      <c r="V123" s="143">
        <v>20.079999999999998</v>
      </c>
      <c r="W123" s="143">
        <v>72.83</v>
      </c>
      <c r="X123" s="143">
        <v>107.5</v>
      </c>
      <c r="Y123" s="143">
        <v>87.56</v>
      </c>
      <c r="Z123" s="143">
        <v>62.4</v>
      </c>
      <c r="AA123" s="149">
        <v>21.94</v>
      </c>
      <c r="AB123" s="142">
        <f t="shared" si="10"/>
        <v>3.454545454545455</v>
      </c>
      <c r="AC123" s="142">
        <f t="shared" si="11"/>
        <v>0.15745421397198975</v>
      </c>
      <c r="AK123" s="139" t="s">
        <v>280</v>
      </c>
      <c r="AL123" s="143">
        <v>18.57</v>
      </c>
      <c r="AM123" s="143">
        <v>19.28</v>
      </c>
      <c r="AN123" s="143">
        <v>21.26</v>
      </c>
      <c r="AO123" s="143">
        <v>22.63</v>
      </c>
      <c r="AP123" s="143">
        <v>23.12</v>
      </c>
      <c r="AQ123" s="143">
        <v>22.91</v>
      </c>
      <c r="AR123" s="143">
        <v>21.6</v>
      </c>
      <c r="AS123" s="143">
        <v>20.89</v>
      </c>
      <c r="AT123" s="143">
        <v>14.17</v>
      </c>
      <c r="AU123" s="143">
        <v>13.86</v>
      </c>
      <c r="AV123" s="143">
        <v>14.34</v>
      </c>
      <c r="AW123" s="143">
        <v>14.84</v>
      </c>
      <c r="AX123" s="143">
        <v>15.45</v>
      </c>
      <c r="AY123" s="143">
        <v>15.23</v>
      </c>
      <c r="AZ123" s="143">
        <v>15.22</v>
      </c>
      <c r="BA123" s="143">
        <v>15.69</v>
      </c>
      <c r="BB123" s="143">
        <v>16.12</v>
      </c>
      <c r="BC123" s="143">
        <v>15.97</v>
      </c>
      <c r="BD123" s="143">
        <v>15.27</v>
      </c>
      <c r="BE123" s="143">
        <v>9.84</v>
      </c>
      <c r="BF123" s="143">
        <v>13.59</v>
      </c>
      <c r="BG123" s="143">
        <v>11.4</v>
      </c>
      <c r="BH123" s="143">
        <v>12.81</v>
      </c>
      <c r="BI123" s="143">
        <v>16</v>
      </c>
      <c r="BJ123" s="149">
        <v>16.420000000000002</v>
      </c>
    </row>
    <row r="124" spans="2:62">
      <c r="B124" s="139" t="s">
        <v>281</v>
      </c>
      <c r="C124" s="143">
        <v>36</v>
      </c>
      <c r="D124" s="143">
        <v>21.53</v>
      </c>
      <c r="E124" s="143">
        <v>20.260000000000002</v>
      </c>
      <c r="F124" s="143">
        <v>20.57</v>
      </c>
      <c r="G124" s="143">
        <v>20.57</v>
      </c>
      <c r="H124" s="143">
        <v>20.260000000000002</v>
      </c>
      <c r="I124" s="143">
        <v>15.55</v>
      </c>
      <c r="J124" s="143">
        <v>18.98</v>
      </c>
      <c r="K124" s="143">
        <v>12.05</v>
      </c>
      <c r="L124" s="143">
        <v>4.3099999999999996</v>
      </c>
      <c r="M124" s="143">
        <v>2</v>
      </c>
      <c r="N124" s="143">
        <v>0</v>
      </c>
      <c r="O124" s="143">
        <v>-0.3</v>
      </c>
      <c r="P124" s="143">
        <v>-0.79</v>
      </c>
      <c r="Q124" s="143">
        <v>-1.1599999999999999</v>
      </c>
      <c r="R124" s="143">
        <v>-1.54</v>
      </c>
      <c r="S124" s="143">
        <v>-1.54</v>
      </c>
      <c r="T124" s="143">
        <v>-1.51</v>
      </c>
      <c r="U124" s="143">
        <v>0</v>
      </c>
      <c r="V124" s="143">
        <v>3.52</v>
      </c>
      <c r="W124" s="143">
        <v>21.53</v>
      </c>
      <c r="X124" s="143">
        <v>35</v>
      </c>
      <c r="Y124" s="143">
        <v>30</v>
      </c>
      <c r="Z124" s="143">
        <v>21.05</v>
      </c>
      <c r="AA124" s="149">
        <v>12.35</v>
      </c>
      <c r="AB124" s="142">
        <f t="shared" si="10"/>
        <v>1.0472727272727274</v>
      </c>
      <c r="AC124" s="142">
        <f t="shared" si="11"/>
        <v>8.4799411115200604E-2</v>
      </c>
      <c r="AK124" s="139" t="s">
        <v>281</v>
      </c>
      <c r="AL124" s="143">
        <v>22.54</v>
      </c>
      <c r="AM124" s="143">
        <v>27.77</v>
      </c>
      <c r="AN124" s="143">
        <v>29.37</v>
      </c>
      <c r="AO124" s="143">
        <v>29.98</v>
      </c>
      <c r="AP124" s="143">
        <v>30.48</v>
      </c>
      <c r="AQ124" s="143">
        <v>30.84</v>
      </c>
      <c r="AR124" s="143">
        <v>30.29</v>
      </c>
      <c r="AS124" s="143">
        <v>30.35</v>
      </c>
      <c r="AT124" s="143">
        <v>29.77</v>
      </c>
      <c r="AU124" s="143">
        <v>29.36</v>
      </c>
      <c r="AV124" s="143">
        <v>20.190000000000001</v>
      </c>
      <c r="AW124" s="143">
        <v>21.06</v>
      </c>
      <c r="AX124" s="143">
        <v>21.22</v>
      </c>
      <c r="AY124" s="143">
        <v>23.31</v>
      </c>
      <c r="AZ124" s="143">
        <v>23.12</v>
      </c>
      <c r="BA124" s="143">
        <v>24.32</v>
      </c>
      <c r="BB124" s="143">
        <v>24.78</v>
      </c>
      <c r="BC124" s="143">
        <v>21.42</v>
      </c>
      <c r="BD124" s="143">
        <v>19.53</v>
      </c>
      <c r="BE124" s="143">
        <v>17.07</v>
      </c>
      <c r="BF124" s="143">
        <v>11.94</v>
      </c>
      <c r="BG124" s="143">
        <v>9.1999999999999993</v>
      </c>
      <c r="BH124" s="143">
        <v>12.53</v>
      </c>
      <c r="BI124" s="143">
        <v>13.56</v>
      </c>
      <c r="BJ124" s="149">
        <v>22.57</v>
      </c>
    </row>
    <row r="125" spans="2:62">
      <c r="B125" s="139" t="s">
        <v>282</v>
      </c>
      <c r="C125" s="143">
        <v>8</v>
      </c>
      <c r="D125" s="143">
        <v>4.83</v>
      </c>
      <c r="E125" s="143">
        <v>3.83</v>
      </c>
      <c r="F125" s="143">
        <v>3.52</v>
      </c>
      <c r="G125" s="143">
        <v>3.52</v>
      </c>
      <c r="H125" s="143">
        <v>3.52</v>
      </c>
      <c r="I125" s="143">
        <v>3.52</v>
      </c>
      <c r="J125" s="143">
        <v>3.52</v>
      </c>
      <c r="K125" s="143">
        <v>2.4</v>
      </c>
      <c r="L125" s="143">
        <v>0</v>
      </c>
      <c r="M125" s="143">
        <v>-0.79</v>
      </c>
      <c r="N125" s="143">
        <v>-1.54</v>
      </c>
      <c r="O125" s="143">
        <v>-1.54</v>
      </c>
      <c r="P125" s="143">
        <v>-2.2000000000000002</v>
      </c>
      <c r="Q125" s="143">
        <v>-3</v>
      </c>
      <c r="R125" s="143">
        <v>-4</v>
      </c>
      <c r="S125" s="143">
        <v>-4</v>
      </c>
      <c r="T125" s="143">
        <v>-3</v>
      </c>
      <c r="U125" s="143">
        <v>-1.54</v>
      </c>
      <c r="V125" s="143">
        <v>0</v>
      </c>
      <c r="W125" s="143">
        <v>2.78</v>
      </c>
      <c r="X125" s="143">
        <v>8</v>
      </c>
      <c r="Y125" s="143">
        <v>7.55</v>
      </c>
      <c r="Z125" s="143">
        <v>8</v>
      </c>
      <c r="AA125" s="149">
        <v>1.72</v>
      </c>
      <c r="AB125" s="142">
        <f t="shared" si="10"/>
        <v>-1.7463636363636363</v>
      </c>
      <c r="AC125" s="142">
        <f t="shared" si="11"/>
        <v>-1.0153276955602537</v>
      </c>
      <c r="AK125" s="139" t="s">
        <v>282</v>
      </c>
      <c r="AL125" s="143">
        <v>30.58</v>
      </c>
      <c r="AM125" s="143">
        <v>33.9</v>
      </c>
      <c r="AN125" s="143">
        <v>36.090000000000003</v>
      </c>
      <c r="AO125" s="143">
        <v>37.630000000000003</v>
      </c>
      <c r="AP125" s="143">
        <v>38.020000000000003</v>
      </c>
      <c r="AQ125" s="143">
        <v>37.75</v>
      </c>
      <c r="AR125" s="143">
        <v>35.880000000000003</v>
      </c>
      <c r="AS125" s="143">
        <v>34.11</v>
      </c>
      <c r="AT125" s="143">
        <v>32.22</v>
      </c>
      <c r="AU125" s="143">
        <v>30.51</v>
      </c>
      <c r="AV125" s="143">
        <v>20.91</v>
      </c>
      <c r="AW125" s="143">
        <v>19.11</v>
      </c>
      <c r="AX125" s="143">
        <v>19.36</v>
      </c>
      <c r="AY125" s="143">
        <v>19.29</v>
      </c>
      <c r="AZ125" s="143">
        <v>19.739999999999998</v>
      </c>
      <c r="BA125" s="143">
        <v>20.98</v>
      </c>
      <c r="BB125" s="143">
        <v>21.54</v>
      </c>
      <c r="BC125" s="143">
        <v>21.06</v>
      </c>
      <c r="BD125" s="143">
        <v>12.27</v>
      </c>
      <c r="BE125" s="143">
        <v>11.33</v>
      </c>
      <c r="BF125" s="143">
        <v>4.0999999999999996</v>
      </c>
      <c r="BG125" s="143">
        <v>3.7</v>
      </c>
      <c r="BH125" s="143">
        <v>2.48</v>
      </c>
      <c r="BI125" s="143">
        <v>9.58</v>
      </c>
      <c r="BJ125" s="149">
        <v>21.89</v>
      </c>
    </row>
    <row r="126" spans="2:62">
      <c r="B126" s="139" t="s">
        <v>283</v>
      </c>
      <c r="C126" s="143">
        <v>3.52</v>
      </c>
      <c r="D126" s="143">
        <v>2.78</v>
      </c>
      <c r="E126" s="143">
        <v>2.1</v>
      </c>
      <c r="F126" s="143">
        <v>2.17</v>
      </c>
      <c r="G126" s="143">
        <v>3</v>
      </c>
      <c r="H126" s="143">
        <v>3.52</v>
      </c>
      <c r="I126" s="143">
        <v>3.52</v>
      </c>
      <c r="J126" s="143">
        <v>7</v>
      </c>
      <c r="K126" s="143">
        <v>3.52</v>
      </c>
      <c r="L126" s="143">
        <v>1.6</v>
      </c>
      <c r="M126" s="143">
        <v>0</v>
      </c>
      <c r="N126" s="143">
        <v>-0.02</v>
      </c>
      <c r="O126" s="143">
        <v>-0.99</v>
      </c>
      <c r="P126" s="143">
        <v>-4</v>
      </c>
      <c r="Q126" s="143">
        <v>-4.99</v>
      </c>
      <c r="R126" s="143">
        <v>-4.2</v>
      </c>
      <c r="S126" s="143">
        <v>-1.54</v>
      </c>
      <c r="T126" s="143">
        <v>-1.54</v>
      </c>
      <c r="U126" s="143">
        <v>-0.3</v>
      </c>
      <c r="V126" s="143">
        <v>3.05</v>
      </c>
      <c r="W126" s="143">
        <v>35.99</v>
      </c>
      <c r="X126" s="143">
        <v>82.3</v>
      </c>
      <c r="Y126" s="143">
        <v>80.5</v>
      </c>
      <c r="Z126" s="143">
        <v>40</v>
      </c>
      <c r="AA126" s="149">
        <v>10.71</v>
      </c>
      <c r="AB126" s="142">
        <f t="shared" si="10"/>
        <v>-1.1327272727272728</v>
      </c>
      <c r="AC126" s="142">
        <f t="shared" si="11"/>
        <v>-0.10576351752822341</v>
      </c>
      <c r="AK126" s="139" t="s">
        <v>283</v>
      </c>
      <c r="AL126" s="143">
        <v>28.21</v>
      </c>
      <c r="AM126" s="143">
        <v>30.81</v>
      </c>
      <c r="AN126" s="143">
        <v>33</v>
      </c>
      <c r="AO126" s="143">
        <v>34.97</v>
      </c>
      <c r="AP126" s="143">
        <v>35.76</v>
      </c>
      <c r="AQ126" s="143">
        <v>35.840000000000003</v>
      </c>
      <c r="AR126" s="143">
        <v>35.21</v>
      </c>
      <c r="AS126" s="143">
        <v>33.42</v>
      </c>
      <c r="AT126" s="143">
        <v>32.909999999999997</v>
      </c>
      <c r="AU126" s="143">
        <v>28.52</v>
      </c>
      <c r="AV126" s="143">
        <v>23.12</v>
      </c>
      <c r="AW126" s="143">
        <v>23.5</v>
      </c>
      <c r="AX126" s="143">
        <v>23.04</v>
      </c>
      <c r="AY126" s="143">
        <v>22.72</v>
      </c>
      <c r="AZ126" s="143">
        <v>23.23</v>
      </c>
      <c r="BA126" s="143">
        <v>24.89</v>
      </c>
      <c r="BB126" s="143">
        <v>24.07</v>
      </c>
      <c r="BC126" s="143">
        <v>22.55</v>
      </c>
      <c r="BD126" s="143">
        <v>21.51</v>
      </c>
      <c r="BE126" s="143">
        <v>10.77</v>
      </c>
      <c r="BF126" s="143">
        <v>13.58</v>
      </c>
      <c r="BG126" s="143">
        <v>12.97</v>
      </c>
      <c r="BH126" s="143">
        <v>10.63</v>
      </c>
      <c r="BI126" s="143">
        <v>18.690000000000001</v>
      </c>
      <c r="BJ126" s="149">
        <v>24.38</v>
      </c>
    </row>
    <row r="127" spans="2:62">
      <c r="B127" t="s">
        <v>284</v>
      </c>
      <c r="C127" s="143">
        <v>39</v>
      </c>
      <c r="D127" s="143">
        <v>25.5</v>
      </c>
      <c r="E127" s="143">
        <v>23.66</v>
      </c>
      <c r="F127" s="143">
        <v>22.5</v>
      </c>
      <c r="G127" s="143">
        <v>25</v>
      </c>
      <c r="H127" s="143">
        <v>29.97</v>
      </c>
      <c r="I127" s="143">
        <v>60.05</v>
      </c>
      <c r="J127" s="143">
        <v>72.13</v>
      </c>
      <c r="K127" s="144">
        <v>65.12</v>
      </c>
      <c r="L127" s="145">
        <v>33.979999999999997</v>
      </c>
      <c r="M127" s="145">
        <v>25.74</v>
      </c>
      <c r="N127" s="145">
        <v>15</v>
      </c>
      <c r="O127" s="145">
        <v>11.83</v>
      </c>
      <c r="P127" s="145">
        <v>8.1199999999999992</v>
      </c>
      <c r="Q127" s="144">
        <v>6.56</v>
      </c>
      <c r="R127" s="144">
        <v>9.27</v>
      </c>
      <c r="S127" s="144">
        <v>11.94</v>
      </c>
      <c r="T127" s="144">
        <v>20.329999999999998</v>
      </c>
      <c r="U127" s="145">
        <v>44.86</v>
      </c>
      <c r="V127" s="145">
        <v>107.78</v>
      </c>
      <c r="W127" s="145">
        <v>134.09</v>
      </c>
      <c r="X127" s="145">
        <v>160</v>
      </c>
      <c r="Y127" s="144">
        <v>122.77</v>
      </c>
      <c r="Z127" s="144">
        <v>102.93</v>
      </c>
      <c r="AA127" s="149">
        <v>49.09</v>
      </c>
      <c r="AB127" s="142">
        <f t="shared" si="10"/>
        <v>22.977272727272727</v>
      </c>
      <c r="AC127" s="142">
        <f t="shared" si="11"/>
        <v>0.46806422341154463</v>
      </c>
      <c r="AK127" t="s">
        <v>284</v>
      </c>
      <c r="AL127" s="143">
        <v>24.91</v>
      </c>
      <c r="AM127" s="143">
        <v>29.54</v>
      </c>
      <c r="AN127" s="143">
        <v>31.59</v>
      </c>
      <c r="AO127" s="143">
        <v>32.549999999999997</v>
      </c>
      <c r="AP127" s="143">
        <v>31.27</v>
      </c>
      <c r="AQ127" s="143">
        <v>28.81</v>
      </c>
      <c r="AR127" s="143">
        <v>22.09</v>
      </c>
      <c r="AS127" s="143">
        <v>17.11</v>
      </c>
      <c r="AT127" s="144">
        <v>15.22</v>
      </c>
      <c r="AU127" s="145">
        <v>13.55</v>
      </c>
      <c r="AV127" s="145">
        <v>10.23</v>
      </c>
      <c r="AW127" s="145">
        <v>11.28</v>
      </c>
      <c r="AX127" s="145">
        <v>11.66</v>
      </c>
      <c r="AY127" s="145">
        <v>11.87</v>
      </c>
      <c r="AZ127" s="144">
        <v>12.08</v>
      </c>
      <c r="BA127" s="144">
        <v>12.34</v>
      </c>
      <c r="BB127" s="144">
        <v>12.37</v>
      </c>
      <c r="BC127" s="144">
        <v>11.77</v>
      </c>
      <c r="BD127" s="145">
        <v>10.96</v>
      </c>
      <c r="BE127" s="145">
        <v>9.36</v>
      </c>
      <c r="BF127" s="145">
        <v>10.7</v>
      </c>
      <c r="BG127" s="145">
        <v>7.49</v>
      </c>
      <c r="BH127" s="144">
        <v>9.4</v>
      </c>
      <c r="BI127" s="144">
        <v>18.52</v>
      </c>
      <c r="BJ127" s="149">
        <v>16.05</v>
      </c>
    </row>
    <row r="128" spans="2:62">
      <c r="B128" t="s">
        <v>225</v>
      </c>
      <c r="C128" s="143">
        <v>85.1</v>
      </c>
      <c r="D128" s="143">
        <v>76.05</v>
      </c>
      <c r="E128" s="143">
        <v>71.73</v>
      </c>
      <c r="F128" s="143">
        <v>70.41</v>
      </c>
      <c r="G128" s="143">
        <v>73.06</v>
      </c>
      <c r="H128" s="143">
        <v>66</v>
      </c>
      <c r="I128" s="143">
        <v>84.48</v>
      </c>
      <c r="J128" s="143">
        <v>120.62</v>
      </c>
      <c r="K128" s="144">
        <v>126.6</v>
      </c>
      <c r="L128" s="145">
        <v>83.51</v>
      </c>
      <c r="M128" s="145">
        <v>69.7</v>
      </c>
      <c r="N128" s="145">
        <v>45</v>
      </c>
      <c r="O128" s="145">
        <v>30</v>
      </c>
      <c r="P128" s="145">
        <v>20.37</v>
      </c>
      <c r="Q128" s="144">
        <v>15</v>
      </c>
      <c r="R128" s="144">
        <v>5.1100000000000003</v>
      </c>
      <c r="S128" s="144">
        <v>4.3099999999999996</v>
      </c>
      <c r="T128" s="144">
        <v>5.79</v>
      </c>
      <c r="U128" s="145">
        <v>21.7</v>
      </c>
      <c r="V128" s="145">
        <v>60</v>
      </c>
      <c r="W128" s="145">
        <v>99.99</v>
      </c>
      <c r="X128" s="145">
        <v>130.04</v>
      </c>
      <c r="Y128" s="144">
        <v>105.03</v>
      </c>
      <c r="Z128" s="144">
        <v>75.81</v>
      </c>
      <c r="AA128" s="149">
        <v>64.39</v>
      </c>
      <c r="AB128" s="142">
        <f t="shared" si="10"/>
        <v>38.826363636363638</v>
      </c>
      <c r="AC128" s="142">
        <f t="shared" si="11"/>
        <v>0.60298747688093857</v>
      </c>
      <c r="AK128" t="s">
        <v>225</v>
      </c>
      <c r="AL128" s="143">
        <v>15.76</v>
      </c>
      <c r="AM128" s="143">
        <v>18.39</v>
      </c>
      <c r="AN128" s="143">
        <v>19.77</v>
      </c>
      <c r="AO128" s="143">
        <v>20.309999999999999</v>
      </c>
      <c r="AP128" s="143">
        <v>19.88</v>
      </c>
      <c r="AQ128" s="143">
        <v>20.63</v>
      </c>
      <c r="AR128" s="143">
        <v>12.48</v>
      </c>
      <c r="AS128" s="143">
        <v>15.08</v>
      </c>
      <c r="AT128" s="144">
        <v>15.12</v>
      </c>
      <c r="AU128" s="145">
        <v>15.35</v>
      </c>
      <c r="AV128" s="145">
        <v>8.84</v>
      </c>
      <c r="AW128" s="145">
        <v>6.03</v>
      </c>
      <c r="AX128" s="145">
        <v>7.39</v>
      </c>
      <c r="AY128" s="145">
        <v>8.61</v>
      </c>
      <c r="AZ128" s="144">
        <v>8.94</v>
      </c>
      <c r="BA128" s="144">
        <v>10.119999999999999</v>
      </c>
      <c r="BB128" s="144">
        <v>10.84</v>
      </c>
      <c r="BC128" s="144">
        <v>10.35</v>
      </c>
      <c r="BD128" s="145">
        <v>8.91</v>
      </c>
      <c r="BE128" s="145">
        <v>10.68</v>
      </c>
      <c r="BF128" s="145">
        <v>17.079999999999998</v>
      </c>
      <c r="BG128" s="145">
        <v>17.29</v>
      </c>
      <c r="BH128" s="144">
        <v>16.309999999999999</v>
      </c>
      <c r="BI128" s="144">
        <v>22.22</v>
      </c>
      <c r="BJ128" s="149">
        <v>13.66</v>
      </c>
    </row>
    <row r="129" spans="1:67">
      <c r="B129" t="s">
        <v>285</v>
      </c>
      <c r="C129" s="143">
        <v>72.84</v>
      </c>
      <c r="D129" s="143">
        <v>62.4</v>
      </c>
      <c r="E129" s="143">
        <v>60.98</v>
      </c>
      <c r="F129" s="143">
        <v>53.17</v>
      </c>
      <c r="G129" s="143">
        <v>50.92</v>
      </c>
      <c r="H129" s="143">
        <v>53.17</v>
      </c>
      <c r="I129" s="143">
        <v>73</v>
      </c>
      <c r="J129" s="143">
        <v>80.239999999999995</v>
      </c>
      <c r="K129" s="144">
        <v>67.11</v>
      </c>
      <c r="L129" s="145">
        <v>45</v>
      </c>
      <c r="M129" s="145">
        <v>11.5</v>
      </c>
      <c r="N129" s="145">
        <v>4.3099999999999996</v>
      </c>
      <c r="O129" s="145">
        <v>0.65</v>
      </c>
      <c r="P129" s="145">
        <v>0.28000000000000003</v>
      </c>
      <c r="Q129" s="144">
        <v>0</v>
      </c>
      <c r="R129" s="144">
        <v>0</v>
      </c>
      <c r="S129" s="144">
        <v>0</v>
      </c>
      <c r="T129" s="144">
        <v>0</v>
      </c>
      <c r="U129" s="145">
        <v>3.52</v>
      </c>
      <c r="V129" s="145">
        <v>31.24</v>
      </c>
      <c r="W129" s="145">
        <v>88.73</v>
      </c>
      <c r="X129" s="145">
        <v>116.7</v>
      </c>
      <c r="Y129" s="144">
        <v>105.58</v>
      </c>
      <c r="Z129" s="144">
        <v>80.239999999999995</v>
      </c>
      <c r="AA129" s="149">
        <v>44.23</v>
      </c>
      <c r="AB129" s="142">
        <f t="shared" si="10"/>
        <v>12.033636363636363</v>
      </c>
      <c r="AC129" s="142">
        <f t="shared" si="11"/>
        <v>0.27206955377880093</v>
      </c>
      <c r="AK129" t="s">
        <v>285</v>
      </c>
      <c r="AL129" s="143">
        <v>13.83</v>
      </c>
      <c r="AM129" s="143">
        <v>10.93</v>
      </c>
      <c r="AN129" s="143">
        <v>15.55</v>
      </c>
      <c r="AO129" s="143">
        <v>17.21</v>
      </c>
      <c r="AP129" s="143">
        <v>17.350000000000001</v>
      </c>
      <c r="AQ129" s="143">
        <v>17.66</v>
      </c>
      <c r="AR129" s="143">
        <v>24.15</v>
      </c>
      <c r="AS129" s="143">
        <v>32.35</v>
      </c>
      <c r="AT129" s="144">
        <v>30.06</v>
      </c>
      <c r="AU129" s="145">
        <v>12.23</v>
      </c>
      <c r="AV129" s="145">
        <v>8.4700000000000006</v>
      </c>
      <c r="AW129" s="145">
        <v>10.56</v>
      </c>
      <c r="AX129" s="145">
        <v>11.94</v>
      </c>
      <c r="AY129" s="145">
        <v>12.04</v>
      </c>
      <c r="AZ129" s="144">
        <v>11.88</v>
      </c>
      <c r="BA129" s="144">
        <v>11.92</v>
      </c>
      <c r="BB129" s="144">
        <v>12.61</v>
      </c>
      <c r="BC129" s="144">
        <v>13.15</v>
      </c>
      <c r="BD129" s="145">
        <v>14.44</v>
      </c>
      <c r="BE129" s="145">
        <v>19.03</v>
      </c>
      <c r="BF129" s="145">
        <v>24.45</v>
      </c>
      <c r="BG129" s="145">
        <v>22.13</v>
      </c>
      <c r="BH129" s="144">
        <v>17.96</v>
      </c>
      <c r="BI129" s="144">
        <v>13.8</v>
      </c>
      <c r="BJ129" s="149">
        <v>16.64</v>
      </c>
    </row>
    <row r="130" spans="1:67">
      <c r="B130" t="s">
        <v>286</v>
      </c>
      <c r="C130" s="143">
        <v>75.239999999999995</v>
      </c>
      <c r="D130" s="143">
        <v>55.89</v>
      </c>
      <c r="E130" s="143">
        <v>45.5</v>
      </c>
      <c r="F130" s="143">
        <v>47.46</v>
      </c>
      <c r="G130" s="143">
        <v>47.46</v>
      </c>
      <c r="H130" s="143">
        <v>53.17</v>
      </c>
      <c r="I130" s="143">
        <v>65.739999999999995</v>
      </c>
      <c r="J130" s="143">
        <v>95</v>
      </c>
      <c r="K130" s="144">
        <v>71.33</v>
      </c>
      <c r="L130" s="145">
        <v>19.97</v>
      </c>
      <c r="M130" s="145">
        <v>0.65</v>
      </c>
      <c r="N130" s="145">
        <v>0</v>
      </c>
      <c r="O130" s="145">
        <v>-0.01</v>
      </c>
      <c r="P130" s="145">
        <v>-0.01</v>
      </c>
      <c r="Q130" s="144">
        <v>-0.01</v>
      </c>
      <c r="R130" s="144">
        <v>-0.01</v>
      </c>
      <c r="S130" s="144">
        <v>-0.01</v>
      </c>
      <c r="T130" s="144">
        <v>0</v>
      </c>
      <c r="U130" s="145">
        <v>3.52</v>
      </c>
      <c r="V130" s="145">
        <v>47.46</v>
      </c>
      <c r="W130" s="145">
        <v>102.35</v>
      </c>
      <c r="X130" s="145">
        <v>114.48</v>
      </c>
      <c r="Y130" s="144">
        <v>106.53</v>
      </c>
      <c r="Z130" s="144">
        <v>93.1</v>
      </c>
      <c r="AA130" s="149">
        <v>43.53</v>
      </c>
      <c r="AB130" s="142">
        <f t="shared" si="10"/>
        <v>8.6745454545454521</v>
      </c>
      <c r="AC130" s="142">
        <f t="shared" si="11"/>
        <v>0.19927740534218819</v>
      </c>
      <c r="AK130" t="s">
        <v>286</v>
      </c>
      <c r="AL130" s="143">
        <v>8.18</v>
      </c>
      <c r="AM130" s="143">
        <v>8.7100000000000009</v>
      </c>
      <c r="AN130" s="143">
        <v>16.38</v>
      </c>
      <c r="AO130" s="143">
        <v>17.37</v>
      </c>
      <c r="AP130" s="143">
        <v>17.39</v>
      </c>
      <c r="AQ130" s="143">
        <v>16.190000000000001</v>
      </c>
      <c r="AR130" s="143">
        <v>14.93</v>
      </c>
      <c r="AS130" s="143">
        <v>21.76</v>
      </c>
      <c r="AT130" s="144">
        <v>21.65</v>
      </c>
      <c r="AU130" s="145">
        <v>9.76</v>
      </c>
      <c r="AV130" s="145">
        <v>7.11</v>
      </c>
      <c r="AW130" s="145">
        <v>9.5500000000000007</v>
      </c>
      <c r="AX130" s="145">
        <v>9.51</v>
      </c>
      <c r="AY130" s="145">
        <v>9.5500000000000007</v>
      </c>
      <c r="AZ130" s="144">
        <v>9.66</v>
      </c>
      <c r="BA130" s="144">
        <v>8.8800000000000008</v>
      </c>
      <c r="BB130" s="144">
        <v>10.46</v>
      </c>
      <c r="BC130" s="144">
        <v>10.19</v>
      </c>
      <c r="BD130" s="145">
        <v>10.47</v>
      </c>
      <c r="BE130" s="145">
        <v>11.55</v>
      </c>
      <c r="BF130" s="145">
        <v>19.36</v>
      </c>
      <c r="BG130" s="145">
        <v>11.98</v>
      </c>
      <c r="BH130" s="144">
        <v>13.09</v>
      </c>
      <c r="BI130" s="144">
        <v>14.96</v>
      </c>
      <c r="BJ130" s="149">
        <v>12.82</v>
      </c>
    </row>
    <row r="131" spans="1:67">
      <c r="B131" t="s">
        <v>287</v>
      </c>
      <c r="C131" s="143">
        <v>74.239999999999995</v>
      </c>
      <c r="D131" s="143">
        <v>65.010000000000005</v>
      </c>
      <c r="E131" s="143">
        <v>69.39</v>
      </c>
      <c r="F131" s="143">
        <v>61.31</v>
      </c>
      <c r="G131" s="143">
        <v>65.2</v>
      </c>
      <c r="H131" s="143">
        <v>72.989999999999995</v>
      </c>
      <c r="I131" s="143">
        <v>92.52</v>
      </c>
      <c r="J131" s="143">
        <v>113.39</v>
      </c>
      <c r="K131" s="144">
        <v>99</v>
      </c>
      <c r="L131" s="145">
        <v>40.5</v>
      </c>
      <c r="M131" s="145">
        <v>15</v>
      </c>
      <c r="N131" s="145">
        <v>0.65</v>
      </c>
      <c r="O131" s="145">
        <v>0</v>
      </c>
      <c r="P131" s="145">
        <v>0</v>
      </c>
      <c r="Q131" s="144">
        <v>-0.01</v>
      </c>
      <c r="R131" s="144">
        <v>-0.12</v>
      </c>
      <c r="S131" s="144">
        <v>-0.21</v>
      </c>
      <c r="T131" s="144">
        <v>-0.01</v>
      </c>
      <c r="U131" s="145">
        <v>0</v>
      </c>
      <c r="V131" s="145">
        <v>20.079999999999998</v>
      </c>
      <c r="W131" s="145">
        <v>79.5</v>
      </c>
      <c r="X131" s="145">
        <v>109.63</v>
      </c>
      <c r="Y131" s="144">
        <v>77</v>
      </c>
      <c r="Z131" s="144">
        <v>40.700000000000003</v>
      </c>
      <c r="AA131" s="149">
        <v>45.66</v>
      </c>
      <c r="AB131" s="142">
        <f t="shared" si="10"/>
        <v>14.072727272727274</v>
      </c>
      <c r="AC131" s="142">
        <f t="shared" si="11"/>
        <v>0.30820690479034768</v>
      </c>
      <c r="AK131" t="s">
        <v>287</v>
      </c>
      <c r="AL131" s="143">
        <v>10.44</v>
      </c>
      <c r="AM131" s="143">
        <v>10.31</v>
      </c>
      <c r="AN131" s="143">
        <v>12.89</v>
      </c>
      <c r="AO131" s="143">
        <v>15.28</v>
      </c>
      <c r="AP131" s="143">
        <v>16.04</v>
      </c>
      <c r="AQ131" s="143">
        <v>16.309999999999999</v>
      </c>
      <c r="AR131" s="143">
        <v>20.91</v>
      </c>
      <c r="AS131" s="143">
        <v>35.19</v>
      </c>
      <c r="AT131" s="144">
        <v>26.58</v>
      </c>
      <c r="AU131" s="145">
        <v>9.25</v>
      </c>
      <c r="AV131" s="145">
        <v>6.26</v>
      </c>
      <c r="AW131" s="145">
        <v>8.02</v>
      </c>
      <c r="AX131" s="145">
        <v>9.32</v>
      </c>
      <c r="AY131" s="145">
        <v>9.51</v>
      </c>
      <c r="AZ131" s="144">
        <v>9.5</v>
      </c>
      <c r="BA131" s="144">
        <v>9.5</v>
      </c>
      <c r="BB131" s="144">
        <v>9.41</v>
      </c>
      <c r="BC131" s="144">
        <v>9.06</v>
      </c>
      <c r="BD131" s="145">
        <v>9.07</v>
      </c>
      <c r="BE131" s="145">
        <v>7.93</v>
      </c>
      <c r="BF131" s="145">
        <v>22.7</v>
      </c>
      <c r="BG131" s="145">
        <v>26.58</v>
      </c>
      <c r="BH131" s="144">
        <v>15.32</v>
      </c>
      <c r="BI131" s="144">
        <v>11.55</v>
      </c>
      <c r="BJ131" s="149">
        <v>14.13</v>
      </c>
    </row>
    <row r="132" spans="1:67">
      <c r="B132" s="139" t="s">
        <v>288</v>
      </c>
      <c r="C132" s="143">
        <v>19.86</v>
      </c>
      <c r="D132" s="143">
        <v>7.83</v>
      </c>
      <c r="E132" s="143">
        <v>5.3</v>
      </c>
      <c r="F132" s="143">
        <v>7.11</v>
      </c>
      <c r="G132" s="143">
        <v>7.11</v>
      </c>
      <c r="H132" s="143">
        <v>5.3</v>
      </c>
      <c r="I132" s="143">
        <v>8.5</v>
      </c>
      <c r="J132" s="143">
        <v>15.5</v>
      </c>
      <c r="K132" s="143">
        <v>6.98</v>
      </c>
      <c r="L132" s="143">
        <v>0</v>
      </c>
      <c r="M132" s="143">
        <v>-0.51</v>
      </c>
      <c r="N132" s="143">
        <v>-1.54</v>
      </c>
      <c r="O132" s="143">
        <v>-2</v>
      </c>
      <c r="P132" s="143">
        <v>-2</v>
      </c>
      <c r="Q132" s="143">
        <v>-3</v>
      </c>
      <c r="R132" s="143">
        <v>-3</v>
      </c>
      <c r="S132" s="143">
        <v>-3.03</v>
      </c>
      <c r="T132" s="143">
        <v>-2.5</v>
      </c>
      <c r="U132" s="143">
        <v>-1.54</v>
      </c>
      <c r="V132" s="143">
        <v>0</v>
      </c>
      <c r="W132" s="143">
        <v>11</v>
      </c>
      <c r="X132" s="143">
        <v>23.04</v>
      </c>
      <c r="Y132" s="143">
        <v>18.45</v>
      </c>
      <c r="Z132" s="143">
        <v>16.079999999999998</v>
      </c>
      <c r="AA132" s="149">
        <v>5.54</v>
      </c>
      <c r="AB132" s="142">
        <f t="shared" si="10"/>
        <v>-1.1036363636363637</v>
      </c>
      <c r="AC132" s="142">
        <f t="shared" si="11"/>
        <v>-0.19921234000656385</v>
      </c>
      <c r="AK132" s="139" t="s">
        <v>288</v>
      </c>
      <c r="AL132" s="143">
        <v>14.87</v>
      </c>
      <c r="AM132" s="143">
        <v>16.57</v>
      </c>
      <c r="AN132" s="143">
        <v>22.29</v>
      </c>
      <c r="AO132" s="143">
        <v>22.99</v>
      </c>
      <c r="AP132" s="143">
        <v>23.81</v>
      </c>
      <c r="AQ132" s="143">
        <v>24.06</v>
      </c>
      <c r="AR132" s="143">
        <v>22.22</v>
      </c>
      <c r="AS132" s="143">
        <v>15.9</v>
      </c>
      <c r="AT132" s="143">
        <v>14.92</v>
      </c>
      <c r="AU132" s="143">
        <v>11.33</v>
      </c>
      <c r="AV132" s="143">
        <v>11.88</v>
      </c>
      <c r="AW132" s="143">
        <v>13.96</v>
      </c>
      <c r="AX132" s="143">
        <v>14.56</v>
      </c>
      <c r="AY132" s="143">
        <v>13.87</v>
      </c>
      <c r="AZ132" s="143">
        <v>14.43</v>
      </c>
      <c r="BA132" s="143">
        <v>14.92</v>
      </c>
      <c r="BB132" s="143">
        <v>14.51</v>
      </c>
      <c r="BC132" s="143">
        <v>15.34</v>
      </c>
      <c r="BD132" s="143">
        <v>12.75</v>
      </c>
      <c r="BE132" s="143">
        <v>11.05</v>
      </c>
      <c r="BF132" s="143">
        <v>13.97</v>
      </c>
      <c r="BG132" s="143">
        <v>25.68</v>
      </c>
      <c r="BH132" s="143">
        <v>25.64</v>
      </c>
      <c r="BI132" s="143">
        <v>17.22</v>
      </c>
      <c r="BJ132" s="149">
        <v>16.97</v>
      </c>
    </row>
    <row r="133" spans="1:67">
      <c r="B133" s="139" t="s">
        <v>289</v>
      </c>
      <c r="C133" s="143">
        <v>14</v>
      </c>
      <c r="D133" s="143">
        <v>5.1100000000000003</v>
      </c>
      <c r="E133" s="143">
        <v>3.6</v>
      </c>
      <c r="F133" s="143">
        <v>3.52</v>
      </c>
      <c r="G133" s="143">
        <v>3.52</v>
      </c>
      <c r="H133" s="143">
        <v>3.52</v>
      </c>
      <c r="I133" s="143">
        <v>3.6</v>
      </c>
      <c r="J133" s="143">
        <v>3.52</v>
      </c>
      <c r="K133" s="143">
        <v>0</v>
      </c>
      <c r="L133" s="143">
        <v>-1.51</v>
      </c>
      <c r="M133" s="143">
        <v>-3</v>
      </c>
      <c r="N133" s="143">
        <v>-5</v>
      </c>
      <c r="O133" s="143">
        <v>-5</v>
      </c>
      <c r="P133" s="143">
        <v>-5.8</v>
      </c>
      <c r="Q133" s="143">
        <v>-5.8</v>
      </c>
      <c r="R133" s="143">
        <v>-6.01</v>
      </c>
      <c r="S133" s="143">
        <v>-5.17</v>
      </c>
      <c r="T133" s="143">
        <v>-3.02</v>
      </c>
      <c r="U133" s="143">
        <v>-0.99</v>
      </c>
      <c r="V133" s="143">
        <v>3.52</v>
      </c>
      <c r="W133" s="143">
        <v>35</v>
      </c>
      <c r="X133" s="143">
        <v>100.7</v>
      </c>
      <c r="Y133" s="143">
        <v>85.14</v>
      </c>
      <c r="Z133" s="143">
        <v>40</v>
      </c>
      <c r="AA133" s="149">
        <v>10.98</v>
      </c>
      <c r="AB133" s="142">
        <f t="shared" si="10"/>
        <v>-3.7545454545454549</v>
      </c>
      <c r="AC133" s="142">
        <f t="shared" si="11"/>
        <v>-0.34194403046862065</v>
      </c>
      <c r="AK133" s="139" t="s">
        <v>289</v>
      </c>
      <c r="AL133" s="143">
        <v>27.67</v>
      </c>
      <c r="AM133" s="143">
        <v>30.49</v>
      </c>
      <c r="AN133" s="143">
        <v>32.51</v>
      </c>
      <c r="AO133" s="143">
        <v>34.229999999999997</v>
      </c>
      <c r="AP133" s="143">
        <v>34.619999999999997</v>
      </c>
      <c r="AQ133" s="143">
        <v>34.770000000000003</v>
      </c>
      <c r="AR133" s="143">
        <v>33.82</v>
      </c>
      <c r="AS133" s="143">
        <v>33.520000000000003</v>
      </c>
      <c r="AT133" s="143">
        <v>30.59</v>
      </c>
      <c r="AU133" s="143">
        <v>26.43</v>
      </c>
      <c r="AV133" s="143">
        <v>23.57</v>
      </c>
      <c r="AW133" s="143">
        <v>24.29</v>
      </c>
      <c r="AX133" s="143">
        <v>24.65</v>
      </c>
      <c r="AY133" s="143">
        <v>24.86</v>
      </c>
      <c r="AZ133" s="143">
        <v>24.98</v>
      </c>
      <c r="BA133" s="143">
        <v>26.55</v>
      </c>
      <c r="BB133" s="143">
        <v>27.34</v>
      </c>
      <c r="BC133" s="143">
        <v>25.96</v>
      </c>
      <c r="BD133" s="143">
        <v>24.16</v>
      </c>
      <c r="BE133" s="143">
        <v>17.77</v>
      </c>
      <c r="BF133" s="143">
        <v>17.079999999999998</v>
      </c>
      <c r="BG133" s="143">
        <v>22.86</v>
      </c>
      <c r="BH133" s="143">
        <v>20.89</v>
      </c>
      <c r="BI133" s="143">
        <v>9.11</v>
      </c>
      <c r="BJ133" s="149">
        <v>25.92</v>
      </c>
    </row>
    <row r="134" spans="1:67">
      <c r="B134" t="s">
        <v>290</v>
      </c>
      <c r="C134" s="143">
        <v>24.63</v>
      </c>
      <c r="D134" s="143">
        <v>16.3</v>
      </c>
      <c r="E134" s="143">
        <v>18.100000000000001</v>
      </c>
      <c r="F134" s="143">
        <v>18</v>
      </c>
      <c r="G134" s="143">
        <v>18</v>
      </c>
      <c r="H134" s="143">
        <v>25</v>
      </c>
      <c r="I134" s="143">
        <v>25</v>
      </c>
      <c r="J134" s="143">
        <v>47.94</v>
      </c>
      <c r="K134" s="144">
        <v>33</v>
      </c>
      <c r="L134" s="145">
        <v>3.52</v>
      </c>
      <c r="M134" s="145">
        <v>0</v>
      </c>
      <c r="N134" s="145">
        <v>-0.01</v>
      </c>
      <c r="O134" s="145">
        <v>-1.01</v>
      </c>
      <c r="P134" s="145">
        <v>-2.5</v>
      </c>
      <c r="Q134" s="144">
        <v>-3</v>
      </c>
      <c r="R134" s="144">
        <v>-1.54</v>
      </c>
      <c r="S134" s="144">
        <v>-0.3</v>
      </c>
      <c r="T134" s="144">
        <v>-0.01</v>
      </c>
      <c r="U134" s="145">
        <v>0.01</v>
      </c>
      <c r="V134" s="145">
        <v>5.2</v>
      </c>
      <c r="W134" s="145">
        <v>40.700000000000003</v>
      </c>
      <c r="X134" s="145">
        <v>80.8</v>
      </c>
      <c r="Y134" s="144">
        <v>61.15</v>
      </c>
      <c r="Z134" s="144">
        <v>35</v>
      </c>
      <c r="AA134" s="149">
        <v>18.5</v>
      </c>
      <c r="AB134" s="142">
        <f t="shared" si="10"/>
        <v>2.5600000000000005</v>
      </c>
      <c r="AC134" s="142">
        <f t="shared" si="11"/>
        <v>0.13837837837837841</v>
      </c>
      <c r="AK134" t="s">
        <v>290</v>
      </c>
      <c r="AL134" s="143">
        <v>0</v>
      </c>
      <c r="AM134" s="143">
        <v>0</v>
      </c>
      <c r="AN134" s="143">
        <v>0</v>
      </c>
      <c r="AO134" s="143">
        <v>0</v>
      </c>
      <c r="AP134" s="143">
        <v>0</v>
      </c>
      <c r="AQ134" s="143">
        <v>0</v>
      </c>
      <c r="AR134" s="143">
        <v>0</v>
      </c>
      <c r="AS134" s="143">
        <v>0</v>
      </c>
      <c r="AT134" s="144">
        <v>0</v>
      </c>
      <c r="AU134" s="145">
        <v>0</v>
      </c>
      <c r="AV134" s="145">
        <v>0</v>
      </c>
      <c r="AW134" s="145">
        <v>0</v>
      </c>
      <c r="AX134" s="145">
        <v>0</v>
      </c>
      <c r="AY134" s="145">
        <v>0</v>
      </c>
      <c r="AZ134" s="144">
        <v>0</v>
      </c>
      <c r="BA134" s="144">
        <v>0</v>
      </c>
      <c r="BB134" s="144">
        <v>0</v>
      </c>
      <c r="BC134" s="144">
        <v>0</v>
      </c>
      <c r="BD134" s="145">
        <v>0</v>
      </c>
      <c r="BE134" s="145">
        <v>0</v>
      </c>
      <c r="BF134" s="145">
        <v>0</v>
      </c>
      <c r="BG134" s="145">
        <v>0</v>
      </c>
      <c r="BH134" s="144">
        <v>0</v>
      </c>
      <c r="BI134" s="144">
        <v>0</v>
      </c>
      <c r="BJ134" s="149">
        <v>0</v>
      </c>
    </row>
    <row r="135" spans="1:67">
      <c r="B135" t="s">
        <v>232</v>
      </c>
      <c r="C135" s="143">
        <v>6.77</v>
      </c>
      <c r="D135" s="143">
        <v>3.52</v>
      </c>
      <c r="E135" s="143">
        <v>3.52</v>
      </c>
      <c r="F135" s="143">
        <v>3.52</v>
      </c>
      <c r="G135" s="143">
        <v>3.3</v>
      </c>
      <c r="H135" s="143">
        <v>3.52</v>
      </c>
      <c r="I135" s="143">
        <v>3.52</v>
      </c>
      <c r="J135" s="143">
        <v>14</v>
      </c>
      <c r="K135" s="144">
        <v>3.52</v>
      </c>
      <c r="L135" s="145">
        <v>3</v>
      </c>
      <c r="M135" s="145">
        <v>0</v>
      </c>
      <c r="N135" s="145">
        <v>-0.3</v>
      </c>
      <c r="O135" s="145">
        <v>-1.01</v>
      </c>
      <c r="P135" s="145">
        <v>-1.9</v>
      </c>
      <c r="Q135" s="144">
        <v>-1.66</v>
      </c>
      <c r="R135" s="144">
        <v>-1.54</v>
      </c>
      <c r="S135" s="144">
        <v>-1.54</v>
      </c>
      <c r="T135" s="144">
        <v>-1</v>
      </c>
      <c r="U135" s="145">
        <v>0</v>
      </c>
      <c r="V135" s="145">
        <v>0.65</v>
      </c>
      <c r="W135" s="145">
        <v>12.53</v>
      </c>
      <c r="X135" s="145">
        <v>35.01</v>
      </c>
      <c r="Y135" s="144">
        <v>33.68</v>
      </c>
      <c r="Z135" s="144">
        <v>17.93</v>
      </c>
      <c r="AA135" s="149">
        <v>5.79</v>
      </c>
      <c r="AB135" s="142">
        <f t="shared" si="10"/>
        <v>-0.22090909090909089</v>
      </c>
      <c r="AC135" s="142">
        <f t="shared" si="11"/>
        <v>-3.8153556288271308E-2</v>
      </c>
      <c r="AK135" t="s">
        <v>232</v>
      </c>
      <c r="AL135" s="143">
        <v>0</v>
      </c>
      <c r="AM135" s="143">
        <v>0</v>
      </c>
      <c r="AN135" s="143">
        <v>0</v>
      </c>
      <c r="AO135" s="143">
        <v>0</v>
      </c>
      <c r="AP135" s="143">
        <v>0</v>
      </c>
      <c r="AQ135" s="143">
        <v>0</v>
      </c>
      <c r="AR135" s="143">
        <v>0</v>
      </c>
      <c r="AS135" s="143">
        <v>0</v>
      </c>
      <c r="AT135" s="144">
        <v>0</v>
      </c>
      <c r="AU135" s="145">
        <v>0</v>
      </c>
      <c r="AV135" s="145">
        <v>0</v>
      </c>
      <c r="AW135" s="145">
        <v>0</v>
      </c>
      <c r="AX135" s="145">
        <v>0</v>
      </c>
      <c r="AY135" s="145">
        <v>0</v>
      </c>
      <c r="AZ135" s="144">
        <v>0</v>
      </c>
      <c r="BA135" s="144">
        <v>0</v>
      </c>
      <c r="BB135" s="144">
        <v>0</v>
      </c>
      <c r="BC135" s="144">
        <v>0</v>
      </c>
      <c r="BD135" s="145">
        <v>0</v>
      </c>
      <c r="BE135" s="145">
        <v>0</v>
      </c>
      <c r="BF135" s="145">
        <v>0</v>
      </c>
      <c r="BG135" s="145">
        <v>0</v>
      </c>
      <c r="BH135" s="144">
        <v>0</v>
      </c>
      <c r="BI135" s="144">
        <v>0</v>
      </c>
      <c r="BJ135" s="149">
        <v>0</v>
      </c>
    </row>
    <row r="136" spans="1:67">
      <c r="B136" t="s">
        <v>291</v>
      </c>
      <c r="C136" s="150">
        <v>35</v>
      </c>
      <c r="D136" s="150">
        <v>16.46</v>
      </c>
      <c r="E136" s="150">
        <v>13.3</v>
      </c>
      <c r="F136" s="150">
        <v>13.3</v>
      </c>
      <c r="G136" s="150">
        <v>15.41</v>
      </c>
      <c r="H136" s="150">
        <v>35</v>
      </c>
      <c r="I136" s="150">
        <v>87.99</v>
      </c>
      <c r="J136" s="150">
        <v>117.01</v>
      </c>
      <c r="K136" s="144">
        <v>98.03</v>
      </c>
      <c r="L136" s="145">
        <v>35</v>
      </c>
      <c r="M136" s="145">
        <v>7.08</v>
      </c>
      <c r="N136" s="145">
        <v>0.1</v>
      </c>
      <c r="O136" s="145">
        <v>0</v>
      </c>
      <c r="P136" s="145">
        <v>0</v>
      </c>
      <c r="Q136" s="144">
        <v>-0.17</v>
      </c>
      <c r="R136" s="144">
        <v>-0.02</v>
      </c>
      <c r="S136" s="144">
        <v>-0.01</v>
      </c>
      <c r="T136" s="144">
        <v>0</v>
      </c>
      <c r="U136" s="145">
        <v>0.65</v>
      </c>
      <c r="V136" s="145">
        <v>3.6</v>
      </c>
      <c r="W136" s="145">
        <v>35.01</v>
      </c>
      <c r="X136" s="145">
        <v>108.14</v>
      </c>
      <c r="Y136" s="144">
        <v>95.1</v>
      </c>
      <c r="Z136" s="144">
        <v>47.9</v>
      </c>
      <c r="AA136" s="149">
        <v>31.83</v>
      </c>
      <c r="AB136" s="142">
        <f t="shared" si="10"/>
        <v>12.787272727272729</v>
      </c>
      <c r="AC136" s="142">
        <f t="shared" si="11"/>
        <v>0.40173649787221899</v>
      </c>
      <c r="AK136" t="s">
        <v>291</v>
      </c>
      <c r="AL136" s="150">
        <v>31.68</v>
      </c>
      <c r="AM136" s="150">
        <v>33.44</v>
      </c>
      <c r="AN136" s="150">
        <v>29.03</v>
      </c>
      <c r="AO136" s="150">
        <v>29.92</v>
      </c>
      <c r="AP136" s="150">
        <v>29.98</v>
      </c>
      <c r="AQ136" s="150">
        <v>27.78</v>
      </c>
      <c r="AR136" s="150">
        <v>20.5</v>
      </c>
      <c r="AS136" s="150">
        <v>23.24</v>
      </c>
      <c r="AT136" s="144">
        <v>17.73</v>
      </c>
      <c r="AU136" s="145">
        <v>16.89</v>
      </c>
      <c r="AV136" s="145">
        <v>21.6</v>
      </c>
      <c r="AW136" s="145">
        <v>23.09</v>
      </c>
      <c r="AX136" s="145">
        <v>25.24</v>
      </c>
      <c r="AY136" s="145">
        <v>26.18</v>
      </c>
      <c r="AZ136" s="144">
        <v>26.68</v>
      </c>
      <c r="BA136" s="144">
        <v>27.48</v>
      </c>
      <c r="BB136" s="144">
        <v>27.5</v>
      </c>
      <c r="BC136" s="144">
        <v>25.64</v>
      </c>
      <c r="BD136" s="145">
        <v>24.93</v>
      </c>
      <c r="BE136" s="145">
        <v>23.27</v>
      </c>
      <c r="BF136" s="145">
        <v>19.8</v>
      </c>
      <c r="BG136" s="145">
        <v>18.03</v>
      </c>
      <c r="BH136" s="144">
        <v>18.46</v>
      </c>
      <c r="BI136" s="144">
        <v>17.28</v>
      </c>
      <c r="BJ136" s="149">
        <v>24.03</v>
      </c>
    </row>
    <row r="137" spans="1:67">
      <c r="B137" t="s">
        <v>235</v>
      </c>
      <c r="C137">
        <v>38.270000000000003</v>
      </c>
      <c r="D137">
        <v>29.74</v>
      </c>
      <c r="E137">
        <v>27.59</v>
      </c>
      <c r="F137">
        <v>25.01</v>
      </c>
      <c r="G137">
        <v>23.96</v>
      </c>
      <c r="H137">
        <v>26.55</v>
      </c>
      <c r="I137">
        <v>35.549999999999997</v>
      </c>
      <c r="J137">
        <v>57.33</v>
      </c>
      <c r="K137">
        <v>53.41</v>
      </c>
      <c r="L137">
        <v>25.95</v>
      </c>
      <c r="M137">
        <v>11.01</v>
      </c>
      <c r="N137">
        <v>3.2</v>
      </c>
      <c r="O137">
        <v>1.19</v>
      </c>
      <c r="P137">
        <v>0.3</v>
      </c>
      <c r="Q137">
        <v>-0.15</v>
      </c>
      <c r="R137">
        <v>-0.44</v>
      </c>
      <c r="S137">
        <v>-0.09</v>
      </c>
      <c r="T137">
        <v>1.39</v>
      </c>
      <c r="U137">
        <v>6.64</v>
      </c>
      <c r="V137">
        <v>25.5</v>
      </c>
      <c r="W137">
        <v>61.79</v>
      </c>
      <c r="X137">
        <v>81.87</v>
      </c>
      <c r="Y137">
        <v>62.93</v>
      </c>
      <c r="Z137">
        <v>44.94</v>
      </c>
      <c r="AA137" s="421">
        <v>26.81</v>
      </c>
      <c r="AB137" s="142">
        <f t="shared" si="10"/>
        <v>9.31</v>
      </c>
      <c r="AC137" s="421">
        <f t="shared" si="11"/>
        <v>0.3472584856396867</v>
      </c>
      <c r="AK137" t="s">
        <v>235</v>
      </c>
      <c r="AL137" s="150">
        <v>15.9</v>
      </c>
      <c r="AM137" s="150">
        <v>17.5</v>
      </c>
      <c r="AN137" s="150">
        <v>19.399999999999999</v>
      </c>
      <c r="AO137" s="150">
        <v>20.84</v>
      </c>
      <c r="AP137" s="150">
        <v>21.08</v>
      </c>
      <c r="AQ137" s="150">
        <v>20.63</v>
      </c>
      <c r="AR137" s="150">
        <v>18.97</v>
      </c>
      <c r="AS137" s="150">
        <v>20.12</v>
      </c>
      <c r="AT137" s="144">
        <v>18.91</v>
      </c>
      <c r="AU137" s="145">
        <v>14.53</v>
      </c>
      <c r="AV137" s="145">
        <v>12.44</v>
      </c>
      <c r="AW137" s="145">
        <v>12.93</v>
      </c>
      <c r="AX137" s="145">
        <v>13.62</v>
      </c>
      <c r="AY137" s="145">
        <v>13.98</v>
      </c>
      <c r="AZ137" s="144">
        <v>14.9</v>
      </c>
      <c r="BA137" s="144">
        <v>15.83</v>
      </c>
      <c r="BB137" s="144">
        <v>15.49</v>
      </c>
      <c r="BC137" s="144">
        <v>14.97</v>
      </c>
      <c r="BD137" s="145">
        <v>14.05</v>
      </c>
      <c r="BE137" s="145">
        <v>12.87</v>
      </c>
      <c r="BF137" s="145">
        <v>14.7</v>
      </c>
      <c r="BG137" s="145">
        <v>14.84</v>
      </c>
      <c r="BH137" s="144">
        <v>13.81</v>
      </c>
      <c r="BI137" s="144">
        <v>15.02</v>
      </c>
      <c r="BJ137" s="149">
        <v>15.93</v>
      </c>
    </row>
    <row r="138" spans="1:67">
      <c r="C138"/>
      <c r="D138"/>
      <c r="E138"/>
      <c r="F138"/>
      <c r="G138"/>
      <c r="H138"/>
      <c r="I138"/>
      <c r="J138"/>
      <c r="K138"/>
      <c r="L138"/>
      <c r="M138"/>
      <c r="N138"/>
      <c r="O138"/>
      <c r="P138"/>
      <c r="Q138"/>
      <c r="R138"/>
      <c r="S138"/>
      <c r="T138"/>
      <c r="U138"/>
      <c r="V138"/>
      <c r="W138"/>
      <c r="X138"/>
      <c r="Y138"/>
      <c r="Z138"/>
      <c r="AA138" s="149"/>
      <c r="AK138" t="s">
        <v>235</v>
      </c>
      <c r="AL138" s="149">
        <v>10.029999999999999</v>
      </c>
      <c r="AM138" s="149">
        <v>10.84</v>
      </c>
      <c r="AN138" s="149">
        <v>12.32</v>
      </c>
      <c r="AO138" s="149">
        <v>13.2</v>
      </c>
      <c r="AP138" s="149">
        <v>13.34</v>
      </c>
      <c r="AQ138" s="149">
        <v>13.07</v>
      </c>
      <c r="AR138" s="149">
        <v>13.8</v>
      </c>
      <c r="AS138" s="149">
        <v>15.65</v>
      </c>
      <c r="AT138" s="149">
        <v>15.59</v>
      </c>
      <c r="AU138" s="149">
        <v>12.04</v>
      </c>
      <c r="AV138" s="149">
        <v>10.07</v>
      </c>
      <c r="AW138" s="149">
        <v>10.26</v>
      </c>
      <c r="AX138" s="149">
        <v>9.39</v>
      </c>
      <c r="AY138" s="149">
        <v>9.8800000000000008</v>
      </c>
      <c r="AZ138" s="149">
        <v>10.82</v>
      </c>
      <c r="BA138" s="149">
        <v>10.43</v>
      </c>
      <c r="BB138" s="149">
        <v>10.75</v>
      </c>
      <c r="BC138" s="149">
        <v>12.05</v>
      </c>
      <c r="BD138" s="149">
        <v>13.77</v>
      </c>
      <c r="BE138" s="149">
        <v>12.34</v>
      </c>
      <c r="BF138" s="149">
        <v>13.55</v>
      </c>
      <c r="BG138" s="149">
        <v>14.27</v>
      </c>
      <c r="BH138" s="149">
        <v>13.65</v>
      </c>
      <c r="BI138" s="149">
        <v>21.05</v>
      </c>
      <c r="BJ138" s="149">
        <v>12.56</v>
      </c>
    </row>
    <row r="139" spans="1:67">
      <c r="C139"/>
      <c r="D139"/>
      <c r="E139"/>
      <c r="F139"/>
      <c r="G139"/>
      <c r="H139"/>
      <c r="I139"/>
      <c r="J139"/>
      <c r="K139"/>
      <c r="L139"/>
      <c r="M139"/>
      <c r="N139"/>
      <c r="O139"/>
      <c r="P139"/>
      <c r="Q139"/>
      <c r="R139"/>
      <c r="S139"/>
      <c r="T139"/>
      <c r="U139"/>
      <c r="V139"/>
      <c r="W139"/>
      <c r="X139"/>
      <c r="Y139"/>
      <c r="Z139"/>
      <c r="AL139"/>
      <c r="AM139"/>
      <c r="AN139"/>
      <c r="AO139"/>
      <c r="AP139"/>
      <c r="AQ139"/>
      <c r="AR139"/>
      <c r="AS139"/>
      <c r="AT139"/>
      <c r="AU139"/>
      <c r="AV139"/>
      <c r="AW139"/>
      <c r="AX139"/>
      <c r="AY139"/>
      <c r="AZ139"/>
      <c r="BA139"/>
      <c r="BB139"/>
      <c r="BC139"/>
      <c r="BD139"/>
      <c r="BE139"/>
      <c r="BF139"/>
      <c r="BG139"/>
      <c r="BH139"/>
      <c r="BI139"/>
    </row>
    <row r="140" spans="1:67" ht="15.75" thickBot="1">
      <c r="C140"/>
      <c r="D140"/>
      <c r="E140"/>
      <c r="F140"/>
      <c r="G140"/>
      <c r="H140"/>
      <c r="I140"/>
      <c r="J140"/>
      <c r="K140"/>
      <c r="L140"/>
      <c r="M140"/>
      <c r="N140"/>
      <c r="O140"/>
      <c r="P140"/>
      <c r="Q140"/>
      <c r="R140"/>
      <c r="S140"/>
      <c r="T140"/>
      <c r="U140"/>
      <c r="V140"/>
      <c r="W140"/>
      <c r="X140"/>
      <c r="Y140"/>
      <c r="Z140"/>
      <c r="AE140" t="s">
        <v>524</v>
      </c>
      <c r="AL140"/>
      <c r="AM140"/>
      <c r="AN140"/>
      <c r="AO140"/>
      <c r="AP140"/>
      <c r="AQ140"/>
      <c r="AR140"/>
      <c r="AS140"/>
      <c r="AT140"/>
      <c r="AU140"/>
      <c r="AV140"/>
      <c r="AW140"/>
      <c r="AX140"/>
      <c r="AY140"/>
      <c r="AZ140"/>
      <c r="BA140"/>
      <c r="BB140"/>
      <c r="BC140"/>
      <c r="BD140"/>
      <c r="BE140"/>
      <c r="BF140"/>
      <c r="BG140"/>
      <c r="BH140"/>
      <c r="BI140"/>
    </row>
    <row r="141" spans="1:67">
      <c r="A141" s="138" t="s">
        <v>511</v>
      </c>
      <c r="B141" t="s">
        <v>178</v>
      </c>
      <c r="C141" t="s">
        <v>180</v>
      </c>
      <c r="D141" t="s">
        <v>181</v>
      </c>
      <c r="E141" t="s">
        <v>182</v>
      </c>
      <c r="F141" t="s">
        <v>183</v>
      </c>
      <c r="G141" t="s">
        <v>184</v>
      </c>
      <c r="H141" t="s">
        <v>185</v>
      </c>
      <c r="I141" t="s">
        <v>186</v>
      </c>
      <c r="J141" t="s">
        <v>187</v>
      </c>
      <c r="K141" t="s">
        <v>188</v>
      </c>
      <c r="L141" t="s">
        <v>189</v>
      </c>
      <c r="M141" t="s">
        <v>190</v>
      </c>
      <c r="N141" t="s">
        <v>191</v>
      </c>
      <c r="O141" t="s">
        <v>192</v>
      </c>
      <c r="P141" t="s">
        <v>193</v>
      </c>
      <c r="Q141" t="s">
        <v>194</v>
      </c>
      <c r="R141" t="s">
        <v>195</v>
      </c>
      <c r="S141" t="s">
        <v>196</v>
      </c>
      <c r="T141" t="s">
        <v>197</v>
      </c>
      <c r="U141" t="s">
        <v>198</v>
      </c>
      <c r="V141" t="s">
        <v>199</v>
      </c>
      <c r="W141" t="s">
        <v>200</v>
      </c>
      <c r="X141" t="s">
        <v>201</v>
      </c>
      <c r="Y141" t="s">
        <v>202</v>
      </c>
      <c r="Z141" t="s">
        <v>203</v>
      </c>
      <c r="AA141" t="s">
        <v>179</v>
      </c>
      <c r="AB141" s="142" t="s">
        <v>520</v>
      </c>
      <c r="AC141" s="142" t="s">
        <v>521</v>
      </c>
      <c r="AE141" s="422"/>
      <c r="AF141" s="423"/>
      <c r="AG141" s="424"/>
      <c r="AJ141" s="138" t="s">
        <v>511</v>
      </c>
      <c r="AK141" t="s">
        <v>178</v>
      </c>
      <c r="AL141" t="s">
        <v>180</v>
      </c>
      <c r="AM141" t="s">
        <v>181</v>
      </c>
      <c r="AN141" t="s">
        <v>182</v>
      </c>
      <c r="AO141" t="s">
        <v>183</v>
      </c>
      <c r="AP141" t="s">
        <v>184</v>
      </c>
      <c r="AQ141" t="s">
        <v>185</v>
      </c>
      <c r="AR141" t="s">
        <v>186</v>
      </c>
      <c r="AS141" t="s">
        <v>187</v>
      </c>
      <c r="AT141" t="s">
        <v>188</v>
      </c>
      <c r="AU141" t="s">
        <v>189</v>
      </c>
      <c r="AV141" t="s">
        <v>190</v>
      </c>
      <c r="AW141" t="s">
        <v>191</v>
      </c>
      <c r="AX141" t="s">
        <v>192</v>
      </c>
      <c r="AY141" t="s">
        <v>193</v>
      </c>
      <c r="AZ141" t="s">
        <v>194</v>
      </c>
      <c r="BA141" t="s">
        <v>195</v>
      </c>
      <c r="BB141" t="s">
        <v>196</v>
      </c>
      <c r="BC141" t="s">
        <v>197</v>
      </c>
      <c r="BD141" t="s">
        <v>198</v>
      </c>
      <c r="BE141" t="s">
        <v>199</v>
      </c>
      <c r="BF141" t="s">
        <v>200</v>
      </c>
      <c r="BG141" t="s">
        <v>201</v>
      </c>
      <c r="BH141" t="s">
        <v>202</v>
      </c>
      <c r="BI141" t="s">
        <v>203</v>
      </c>
      <c r="BJ141" t="s">
        <v>179</v>
      </c>
    </row>
    <row r="142" spans="1:67">
      <c r="B142" t="s">
        <v>292</v>
      </c>
      <c r="C142" s="143">
        <v>29.2</v>
      </c>
      <c r="D142" s="143">
        <v>22.66</v>
      </c>
      <c r="E142" s="143">
        <v>22.59</v>
      </c>
      <c r="F142" s="143">
        <v>23.22</v>
      </c>
      <c r="G142" s="143">
        <v>22.59</v>
      </c>
      <c r="H142" s="143">
        <v>27.2</v>
      </c>
      <c r="I142" s="143">
        <v>28.16</v>
      </c>
      <c r="J142" s="143">
        <v>23.02</v>
      </c>
      <c r="K142" s="143">
        <v>18.39</v>
      </c>
      <c r="L142" s="143">
        <v>0</v>
      </c>
      <c r="M142" s="143">
        <v>-3</v>
      </c>
      <c r="N142" s="143">
        <v>-6</v>
      </c>
      <c r="O142" s="143">
        <v>-7.02</v>
      </c>
      <c r="P142" s="143">
        <v>-7.81</v>
      </c>
      <c r="Q142" s="143">
        <v>-7.81</v>
      </c>
      <c r="R142" s="143">
        <v>-10</v>
      </c>
      <c r="S142" s="143">
        <v>-5.17</v>
      </c>
      <c r="T142" s="143">
        <v>-4</v>
      </c>
      <c r="U142" s="143">
        <v>-1.54</v>
      </c>
      <c r="V142" s="143">
        <v>0</v>
      </c>
      <c r="W142" s="143">
        <v>30</v>
      </c>
      <c r="X142" s="143">
        <v>55</v>
      </c>
      <c r="Y142" s="143">
        <v>35.5</v>
      </c>
      <c r="Z142" s="143">
        <v>33.869999999999997</v>
      </c>
      <c r="AA142" s="149">
        <v>13.29</v>
      </c>
      <c r="AB142" s="142">
        <f>AVERAGE(K142:V142)</f>
        <v>-2.83</v>
      </c>
      <c r="AC142" s="142">
        <f>AB142/AA142</f>
        <v>-0.21294206170052674</v>
      </c>
      <c r="AE142" s="425">
        <f>AVERAGE(L143:P143,L146:P150,L153:P157,L160:P164,L167:P171,U167:X171,U160:X164,U153:X157,U146:X150,U143:X143)</f>
        <v>15.708359788359799</v>
      </c>
      <c r="AF142" s="140">
        <f>AVERAGE(K143,K146:K150,K153:K157,K160:K164,K167:K171,Q143:T143,Q146:T150,Q153:T157,Q160:T164,Q167:T171,Y167:Z171,Y160:Z164,Y153:Z157,Y146:Z150,Y143:Z143)</f>
        <v>17.976258503401365</v>
      </c>
      <c r="AG142" s="426">
        <f>AVERAGE(C142:J172,K142:Z142,K144:Z145,K151:Z152,K158:Z159,K165:Z166,K172:Z172)</f>
        <v>17.114436274509806</v>
      </c>
      <c r="AK142" t="s">
        <v>292</v>
      </c>
      <c r="AL142" s="143">
        <v>26.43</v>
      </c>
      <c r="AM142" s="143">
        <v>29.33</v>
      </c>
      <c r="AN142" s="143">
        <v>31.22</v>
      </c>
      <c r="AO142" s="143">
        <v>31.99</v>
      </c>
      <c r="AP142" s="143">
        <v>33.090000000000003</v>
      </c>
      <c r="AQ142" s="143">
        <v>32.64</v>
      </c>
      <c r="AR142" s="143">
        <v>31.44</v>
      </c>
      <c r="AS142" s="143">
        <v>30.61</v>
      </c>
      <c r="AT142" s="143">
        <v>31.61</v>
      </c>
      <c r="AU142" s="143">
        <v>33.03</v>
      </c>
      <c r="AV142" s="143">
        <v>32.99</v>
      </c>
      <c r="AW142" s="143">
        <v>35.01</v>
      </c>
      <c r="AX142" s="143">
        <v>35.700000000000003</v>
      </c>
      <c r="AY142" s="143">
        <v>35.700000000000003</v>
      </c>
      <c r="AZ142" s="143">
        <v>36.51</v>
      </c>
      <c r="BA142" s="143">
        <v>39.75</v>
      </c>
      <c r="BB142" s="143">
        <v>39.21</v>
      </c>
      <c r="BC142" s="143">
        <v>37.979999999999997</v>
      </c>
      <c r="BD142" s="143">
        <v>36.340000000000003</v>
      </c>
      <c r="BE142" s="143">
        <v>31.46</v>
      </c>
      <c r="BF142" s="143">
        <v>25.36</v>
      </c>
      <c r="BG142" s="143">
        <v>18</v>
      </c>
      <c r="BH142" s="143">
        <v>19.260000000000002</v>
      </c>
      <c r="BI142" s="143">
        <v>23.8</v>
      </c>
      <c r="BJ142" s="149">
        <v>31.29</v>
      </c>
      <c r="BM142" s="141">
        <f>AVERAGE(AU143:AY143,AU146:AY150,AU153:AY157,AU160:AY164,AU167:AY171,BD167:BG171,BD160:BG164,BD153:BG157,BD146:BG150,BD143:BG143)</f>
        <v>22.358148148148157</v>
      </c>
      <c r="BN142" s="140">
        <f>AVERAGE(AT143,AT146:AT150,AT153:AT157,AT160:AT164,AT167:AT171,AZ143:BC143,AZ146:BC150,AZ153:BC157,AZ160:BC164,AZ167:BC171,BH167:BI171,BH160:BI164,BH153:BI157,BH146:BI150,BH143:BI143)</f>
        <v>23.202517006802708</v>
      </c>
      <c r="BO142" s="139">
        <f>AVERAGE(AL142:AS172,AT142:BI142,AT144:BI145,AT151:BI152,AT158:BI159,AT165:BI166,AT172:BI172)</f>
        <v>27.835735294117665</v>
      </c>
    </row>
    <row r="143" spans="1:67">
      <c r="B143" t="s">
        <v>293</v>
      </c>
      <c r="C143" s="143">
        <v>13.04</v>
      </c>
      <c r="D143" s="143">
        <v>5.1100000000000003</v>
      </c>
      <c r="E143" s="143">
        <v>2.8</v>
      </c>
      <c r="F143" s="143">
        <v>2.5</v>
      </c>
      <c r="G143" s="143">
        <v>2.5</v>
      </c>
      <c r="H143" s="143">
        <v>3.17</v>
      </c>
      <c r="I143" s="143">
        <v>7.96</v>
      </c>
      <c r="J143" s="143">
        <v>7.96</v>
      </c>
      <c r="K143" s="144">
        <v>14</v>
      </c>
      <c r="L143" s="145">
        <v>12.41</v>
      </c>
      <c r="M143" s="145">
        <v>0.85</v>
      </c>
      <c r="N143" s="145">
        <v>-0.01</v>
      </c>
      <c r="O143" s="145">
        <v>-0.99</v>
      </c>
      <c r="P143" s="145">
        <v>-3</v>
      </c>
      <c r="Q143" s="144">
        <v>-4</v>
      </c>
      <c r="R143" s="144">
        <v>-4</v>
      </c>
      <c r="S143" s="144">
        <v>-4</v>
      </c>
      <c r="T143" s="144">
        <v>-2</v>
      </c>
      <c r="U143" s="145">
        <v>0</v>
      </c>
      <c r="V143" s="145">
        <v>13.04</v>
      </c>
      <c r="W143" s="145">
        <v>35.01</v>
      </c>
      <c r="X143" s="145">
        <v>67.05</v>
      </c>
      <c r="Y143" s="144">
        <v>52.05</v>
      </c>
      <c r="Z143" s="144">
        <v>41.05</v>
      </c>
      <c r="AA143" s="149">
        <v>10.94</v>
      </c>
      <c r="AB143" s="142">
        <f t="shared" ref="AB143:AB173" si="12">AVERAGE(K143:V143)</f>
        <v>1.8583333333333334</v>
      </c>
      <c r="AC143" s="142">
        <f t="shared" ref="AC143:AC171" si="13">AB143/AA143</f>
        <v>0.16986593540524073</v>
      </c>
      <c r="AE143" s="427"/>
      <c r="AF143" s="42"/>
      <c r="AG143" s="428"/>
      <c r="AK143" t="s">
        <v>293</v>
      </c>
      <c r="AL143" s="143">
        <v>39.22</v>
      </c>
      <c r="AM143" s="143">
        <v>43.14</v>
      </c>
      <c r="AN143" s="143">
        <v>44.4</v>
      </c>
      <c r="AO143" s="143">
        <v>44.31</v>
      </c>
      <c r="AP143" s="143">
        <v>46.48</v>
      </c>
      <c r="AQ143" s="143">
        <v>46.51</v>
      </c>
      <c r="AR143" s="143">
        <v>41.94</v>
      </c>
      <c r="AS143" s="143">
        <v>37.83</v>
      </c>
      <c r="AT143" s="144">
        <v>31.41</v>
      </c>
      <c r="AU143" s="145">
        <v>30.48</v>
      </c>
      <c r="AV143" s="145">
        <v>31.44</v>
      </c>
      <c r="AW143" s="145">
        <v>31.62</v>
      </c>
      <c r="AX143" s="145">
        <v>32.159999999999997</v>
      </c>
      <c r="AY143" s="145">
        <v>32.31</v>
      </c>
      <c r="AZ143" s="144">
        <v>35.21</v>
      </c>
      <c r="BA143" s="144">
        <v>37.65</v>
      </c>
      <c r="BB143" s="144">
        <v>38.14</v>
      </c>
      <c r="BC143" s="144">
        <v>38.590000000000003</v>
      </c>
      <c r="BD143" s="145">
        <v>34.01</v>
      </c>
      <c r="BE143" s="145">
        <v>27.33</v>
      </c>
      <c r="BF143" s="145">
        <v>22.65</v>
      </c>
      <c r="BG143" s="145">
        <v>17.54</v>
      </c>
      <c r="BH143" s="144">
        <v>19.29</v>
      </c>
      <c r="BI143" s="144">
        <v>20.02</v>
      </c>
      <c r="BJ143" s="149">
        <v>33.479999999999997</v>
      </c>
    </row>
    <row r="144" spans="1:67" ht="15.75" thickBot="1">
      <c r="B144" s="139" t="s">
        <v>294</v>
      </c>
      <c r="C144" s="143">
        <v>36.130000000000003</v>
      </c>
      <c r="D144" s="143">
        <v>26</v>
      </c>
      <c r="E144" s="143">
        <v>16.16</v>
      </c>
      <c r="F144" s="143">
        <v>13.89</v>
      </c>
      <c r="G144" s="143">
        <v>13.37</v>
      </c>
      <c r="H144" s="143">
        <v>15.17</v>
      </c>
      <c r="I144" s="143">
        <v>16.91</v>
      </c>
      <c r="J144" s="143">
        <v>14.13</v>
      </c>
      <c r="K144" s="143">
        <v>12.67</v>
      </c>
      <c r="L144" s="143">
        <v>5.7</v>
      </c>
      <c r="M144" s="143">
        <v>0</v>
      </c>
      <c r="N144" s="143">
        <v>-0.05</v>
      </c>
      <c r="O144" s="143">
        <v>-1.1599999999999999</v>
      </c>
      <c r="P144" s="143">
        <v>-3.04</v>
      </c>
      <c r="Q144" s="143">
        <v>-2.69</v>
      </c>
      <c r="R144" s="143">
        <v>-3</v>
      </c>
      <c r="S144" s="143">
        <v>-3</v>
      </c>
      <c r="T144" s="143">
        <v>-1</v>
      </c>
      <c r="U144" s="143">
        <v>2.2000000000000002</v>
      </c>
      <c r="V144" s="143">
        <v>19.010000000000002</v>
      </c>
      <c r="W144" s="143">
        <v>35.24</v>
      </c>
      <c r="X144" s="143">
        <v>63.8</v>
      </c>
      <c r="Y144" s="143">
        <v>63.7</v>
      </c>
      <c r="Z144" s="143">
        <v>47.97</v>
      </c>
      <c r="AA144" s="149">
        <v>16.170000000000002</v>
      </c>
      <c r="AB144" s="142">
        <f t="shared" si="12"/>
        <v>2.1366666666666672</v>
      </c>
      <c r="AC144" s="142">
        <f t="shared" si="13"/>
        <v>0.13213770356627502</v>
      </c>
      <c r="AE144" s="429">
        <f>AVERAGE(M143:P143,M146:P150,M153:P157,M160:P164,M167:P171,U167:X171,U160:X164,U153:X157,U146:X150,U143:X143)</f>
        <v>16.28601190476191</v>
      </c>
      <c r="AF144" s="430">
        <f>AVERAGE(K143:L143,K146:L150,K153:L157,K160:L164,K167:L171,Q143:T143,Q146:T150,Q153:T157,Q160:T164,Q167:T171,Y167:Z171,Y160:Z164,Y153:Z157,Y146:Z150,Y143:Z143)</f>
        <v>17.115119047619054</v>
      </c>
      <c r="AG144" s="431">
        <f>AVERAGE(C142:J172,K142:Z142,K144:Z145,K151:Z152,K158:Z159,K165:Z166,K172:Z172)</f>
        <v>17.114436274509806</v>
      </c>
      <c r="AK144" s="139" t="s">
        <v>294</v>
      </c>
      <c r="AL144" s="143">
        <v>25.03</v>
      </c>
      <c r="AM144" s="143">
        <v>33.54</v>
      </c>
      <c r="AN144" s="143">
        <v>36.700000000000003</v>
      </c>
      <c r="AO144" s="143">
        <v>38.19</v>
      </c>
      <c r="AP144" s="143">
        <v>39.15</v>
      </c>
      <c r="AQ144" s="143">
        <v>38.49</v>
      </c>
      <c r="AR144" s="143">
        <v>36.67</v>
      </c>
      <c r="AS144" s="143">
        <v>35.450000000000003</v>
      </c>
      <c r="AT144" s="143">
        <v>31.61</v>
      </c>
      <c r="AU144" s="143">
        <v>32.68</v>
      </c>
      <c r="AV144" s="143">
        <v>30.98</v>
      </c>
      <c r="AW144" s="143">
        <v>30.95</v>
      </c>
      <c r="AX144" s="143">
        <v>31.16</v>
      </c>
      <c r="AY144" s="143">
        <v>31.74</v>
      </c>
      <c r="AZ144" s="143">
        <v>32.04</v>
      </c>
      <c r="BA144" s="143">
        <v>33.71</v>
      </c>
      <c r="BB144" s="143">
        <v>34.96</v>
      </c>
      <c r="BC144" s="143">
        <v>34.99</v>
      </c>
      <c r="BD144" s="143">
        <v>33.909999999999997</v>
      </c>
      <c r="BE144" s="143">
        <v>26.39</v>
      </c>
      <c r="BF144" s="143">
        <v>19.48</v>
      </c>
      <c r="BG144" s="143">
        <v>15.01</v>
      </c>
      <c r="BH144" s="143">
        <v>15.62</v>
      </c>
      <c r="BI144" s="143">
        <v>16.87</v>
      </c>
      <c r="BJ144" s="149">
        <v>30.11</v>
      </c>
      <c r="BM144" s="141">
        <f>AVERAGE(AV143:AY143,AV146:AY150,AV153:AY157,AV160:AY164,AV167:AY171,BD167:BG171,BD160:BG164,BD153:BG157,BD146:BG150,BD143:BG143)</f>
        <v>22.661488095238102</v>
      </c>
      <c r="BN144" s="140">
        <f>AVERAGE(AT143:AU143,AT146:AU150,AT153:AU157,AT160:AU164,AT167:AU171,AZ143:BC143,AZ146:BC150,AZ153:BC157,AZ160:BC164,AZ167:BC171,BH167:BI171,BH160:BI164,BH153:BI157,BH146:BI150,BH143:BI143)</f>
        <v>22.793630952380948</v>
      </c>
      <c r="BO144" s="139">
        <f>AVERAGE(AL142:AS172,AT142:BI142,AT144:BI145,AT151:BI152,AT158:BI159,AT165:BI166,AT172:BI172)</f>
        <v>27.835735294117665</v>
      </c>
    </row>
    <row r="145" spans="2:62">
      <c r="B145" s="139" t="s">
        <v>295</v>
      </c>
      <c r="C145" s="143">
        <v>36.130000000000003</v>
      </c>
      <c r="D145" s="143">
        <v>32.35</v>
      </c>
      <c r="E145" s="143">
        <v>24.01</v>
      </c>
      <c r="F145" s="143">
        <v>19.309999999999999</v>
      </c>
      <c r="G145" s="143">
        <v>16.54</v>
      </c>
      <c r="H145" s="143">
        <v>15.58</v>
      </c>
      <c r="I145" s="143">
        <v>13.62</v>
      </c>
      <c r="J145" s="143">
        <v>7.83</v>
      </c>
      <c r="K145" s="143">
        <v>3.5</v>
      </c>
      <c r="L145" s="143">
        <v>0</v>
      </c>
      <c r="M145" s="143">
        <v>-0.01</v>
      </c>
      <c r="N145" s="143">
        <v>-0.62</v>
      </c>
      <c r="O145" s="143">
        <v>-1.01</v>
      </c>
      <c r="P145" s="143">
        <v>-2</v>
      </c>
      <c r="Q145" s="143">
        <v>-5.01</v>
      </c>
      <c r="R145" s="143">
        <v>-4</v>
      </c>
      <c r="S145" s="143">
        <v>-4.99</v>
      </c>
      <c r="T145" s="143">
        <v>-4</v>
      </c>
      <c r="U145" s="143">
        <v>-0.05</v>
      </c>
      <c r="V145" s="143">
        <v>3.52</v>
      </c>
      <c r="W145" s="143">
        <v>19.739999999999998</v>
      </c>
      <c r="X145" s="143">
        <v>35</v>
      </c>
      <c r="Y145" s="143">
        <v>35</v>
      </c>
      <c r="Z145" s="143">
        <v>23.51</v>
      </c>
      <c r="AA145" s="149">
        <v>11</v>
      </c>
      <c r="AB145" s="142">
        <f t="shared" si="12"/>
        <v>-1.2225000000000001</v>
      </c>
      <c r="AC145" s="142">
        <f t="shared" si="13"/>
        <v>-0.11113636363636364</v>
      </c>
      <c r="AE145" s="42"/>
      <c r="AF145" s="42"/>
      <c r="AG145" s="42"/>
      <c r="AK145" s="139" t="s">
        <v>295</v>
      </c>
      <c r="AL145" s="143">
        <v>25.59</v>
      </c>
      <c r="AM145" s="143">
        <v>32.97</v>
      </c>
      <c r="AN145" s="143">
        <v>36.53</v>
      </c>
      <c r="AO145" s="143">
        <v>37.97</v>
      </c>
      <c r="AP145" s="143">
        <v>39.44</v>
      </c>
      <c r="AQ145" s="143">
        <v>39.72</v>
      </c>
      <c r="AR145" s="143">
        <v>39.29</v>
      </c>
      <c r="AS145" s="143">
        <v>42.5</v>
      </c>
      <c r="AT145" s="143">
        <v>41.55</v>
      </c>
      <c r="AU145" s="143">
        <v>39.14</v>
      </c>
      <c r="AV145" s="143">
        <v>34.159999999999997</v>
      </c>
      <c r="AW145" s="143">
        <v>34.76</v>
      </c>
      <c r="AX145" s="143">
        <v>35.25</v>
      </c>
      <c r="AY145" s="143">
        <v>34.799999999999997</v>
      </c>
      <c r="AZ145" s="143">
        <v>35.68</v>
      </c>
      <c r="BA145" s="143">
        <v>36.479999999999997</v>
      </c>
      <c r="BB145" s="143">
        <v>37.26</v>
      </c>
      <c r="BC145" s="143">
        <v>36.4</v>
      </c>
      <c r="BD145" s="143">
        <v>31.77</v>
      </c>
      <c r="BE145" s="143">
        <v>28.44</v>
      </c>
      <c r="BF145" s="143">
        <v>24.53</v>
      </c>
      <c r="BG145" s="143">
        <v>21.05</v>
      </c>
      <c r="BH145" s="143">
        <v>20.09</v>
      </c>
      <c r="BI145" s="143">
        <v>22.94</v>
      </c>
      <c r="BJ145" s="149">
        <v>33.06</v>
      </c>
    </row>
    <row r="146" spans="2:62">
      <c r="B146" t="s">
        <v>296</v>
      </c>
      <c r="C146" s="143">
        <v>28.1</v>
      </c>
      <c r="D146" s="143">
        <v>20.37</v>
      </c>
      <c r="E146" s="143">
        <v>15.78</v>
      </c>
      <c r="F146" s="143">
        <v>12.2</v>
      </c>
      <c r="G146" s="143">
        <v>9.49</v>
      </c>
      <c r="H146" s="143">
        <v>14.94</v>
      </c>
      <c r="I146" s="143">
        <v>22.89</v>
      </c>
      <c r="J146" s="143">
        <v>35</v>
      </c>
      <c r="K146" s="144">
        <v>35</v>
      </c>
      <c r="L146" s="145">
        <v>16.3</v>
      </c>
      <c r="M146" s="145">
        <v>1</v>
      </c>
      <c r="N146" s="145">
        <v>-0.01</v>
      </c>
      <c r="O146" s="145">
        <v>-0.99</v>
      </c>
      <c r="P146" s="145">
        <v>-1.54</v>
      </c>
      <c r="Q146" s="144">
        <v>-3</v>
      </c>
      <c r="R146" s="144">
        <v>-4</v>
      </c>
      <c r="S146" s="144">
        <v>-4</v>
      </c>
      <c r="T146" s="144">
        <v>-4</v>
      </c>
      <c r="U146" s="145">
        <v>-0.99</v>
      </c>
      <c r="V146" s="145">
        <v>0</v>
      </c>
      <c r="W146" s="145">
        <v>10</v>
      </c>
      <c r="X146" s="145">
        <v>28.1</v>
      </c>
      <c r="Y146" s="144">
        <v>18.559999999999999</v>
      </c>
      <c r="Z146" s="144">
        <v>12.2</v>
      </c>
      <c r="AA146" s="149">
        <v>10.89</v>
      </c>
      <c r="AB146" s="142">
        <f t="shared" si="12"/>
        <v>2.8141666666666665</v>
      </c>
      <c r="AC146" s="142">
        <f t="shared" si="13"/>
        <v>0.25841750841750838</v>
      </c>
      <c r="AK146" t="s">
        <v>296</v>
      </c>
      <c r="AL146" s="143">
        <v>35.83</v>
      </c>
      <c r="AM146" s="143">
        <v>39.51</v>
      </c>
      <c r="AN146" s="143">
        <v>41.66</v>
      </c>
      <c r="AO146" s="143">
        <v>44.31</v>
      </c>
      <c r="AP146" s="143">
        <v>45.01</v>
      </c>
      <c r="AQ146" s="143">
        <v>40.92</v>
      </c>
      <c r="AR146" s="143">
        <v>34.25</v>
      </c>
      <c r="AS146" s="143">
        <v>26.32</v>
      </c>
      <c r="AT146" s="144">
        <v>18.510000000000002</v>
      </c>
      <c r="AU146" s="145">
        <v>19.809999999999999</v>
      </c>
      <c r="AV146" s="145">
        <v>21.99</v>
      </c>
      <c r="AW146" s="145">
        <v>23.62</v>
      </c>
      <c r="AX146" s="145">
        <v>24.36</v>
      </c>
      <c r="AY146" s="145">
        <v>24.79</v>
      </c>
      <c r="AZ146" s="144">
        <v>25.24</v>
      </c>
      <c r="BA146" s="144">
        <v>26.59</v>
      </c>
      <c r="BB146" s="144">
        <v>27.28</v>
      </c>
      <c r="BC146" s="144">
        <v>25.94</v>
      </c>
      <c r="BD146" s="145">
        <v>24.7</v>
      </c>
      <c r="BE146" s="145">
        <v>23.84</v>
      </c>
      <c r="BF146" s="145">
        <v>21</v>
      </c>
      <c r="BG146" s="145">
        <v>22.55</v>
      </c>
      <c r="BH146" s="144">
        <v>25.3</v>
      </c>
      <c r="BI146" s="144">
        <v>24.64</v>
      </c>
      <c r="BJ146" s="149">
        <v>27.58</v>
      </c>
    </row>
    <row r="147" spans="2:62" ht="15.75" thickBot="1">
      <c r="B147" t="s">
        <v>297</v>
      </c>
      <c r="C147" s="143">
        <v>5</v>
      </c>
      <c r="D147" s="143">
        <v>2.95</v>
      </c>
      <c r="E147" s="143">
        <v>3.52</v>
      </c>
      <c r="F147" s="143">
        <v>1.72</v>
      </c>
      <c r="G147" s="143">
        <v>1.97</v>
      </c>
      <c r="H147" s="143">
        <v>3.6</v>
      </c>
      <c r="I147" s="143">
        <v>16.5</v>
      </c>
      <c r="J147" s="143">
        <v>30.34</v>
      </c>
      <c r="K147" s="144">
        <v>13.72</v>
      </c>
      <c r="L147" s="145">
        <v>2.99</v>
      </c>
      <c r="M147" s="145">
        <v>-0.5</v>
      </c>
      <c r="N147" s="145">
        <v>-1.54</v>
      </c>
      <c r="O147" s="145">
        <v>-1.81</v>
      </c>
      <c r="P147" s="145">
        <v>-3</v>
      </c>
      <c r="Q147" s="144">
        <v>-4</v>
      </c>
      <c r="R147" s="144">
        <v>-4</v>
      </c>
      <c r="S147" s="144">
        <v>-4.21</v>
      </c>
      <c r="T147" s="144">
        <v>-3</v>
      </c>
      <c r="U147" s="145">
        <v>-0.99</v>
      </c>
      <c r="V147" s="145">
        <v>0.65</v>
      </c>
      <c r="W147" s="145">
        <v>39.99</v>
      </c>
      <c r="X147" s="145">
        <v>65.12</v>
      </c>
      <c r="Y147" s="144">
        <v>48.23</v>
      </c>
      <c r="Z147" s="144">
        <v>32.549999999999997</v>
      </c>
      <c r="AA147" s="149">
        <v>10.24</v>
      </c>
      <c r="AB147" s="142">
        <f t="shared" si="12"/>
        <v>-0.47416666666666657</v>
      </c>
      <c r="AC147" s="142">
        <f t="shared" si="13"/>
        <v>-4.6305338541666657E-2</v>
      </c>
      <c r="AE147" t="s">
        <v>523</v>
      </c>
      <c r="AK147" t="s">
        <v>297</v>
      </c>
      <c r="AL147" s="143">
        <v>24.26</v>
      </c>
      <c r="AM147" s="143">
        <v>25.3</v>
      </c>
      <c r="AN147" s="143">
        <v>26.23</v>
      </c>
      <c r="AO147" s="143">
        <v>27.19</v>
      </c>
      <c r="AP147" s="143">
        <v>27.62</v>
      </c>
      <c r="AQ147" s="143">
        <v>26.51</v>
      </c>
      <c r="AR147" s="143">
        <v>21.97</v>
      </c>
      <c r="AS147" s="143">
        <v>20.39</v>
      </c>
      <c r="AT147" s="144">
        <v>20.39</v>
      </c>
      <c r="AU147" s="145">
        <v>19.239999999999998</v>
      </c>
      <c r="AV147" s="145">
        <v>20.13</v>
      </c>
      <c r="AW147" s="145">
        <v>20.25</v>
      </c>
      <c r="AX147" s="145">
        <v>19.84</v>
      </c>
      <c r="AY147" s="145">
        <v>20.21</v>
      </c>
      <c r="AZ147" s="144">
        <v>20.69</v>
      </c>
      <c r="BA147" s="144">
        <v>24.29</v>
      </c>
      <c r="BB147" s="144">
        <v>23.66</v>
      </c>
      <c r="BC147" s="144">
        <v>23.15</v>
      </c>
      <c r="BD147" s="145">
        <v>22.9</v>
      </c>
      <c r="BE147" s="145">
        <v>20.36</v>
      </c>
      <c r="BF147" s="145">
        <v>25.24</v>
      </c>
      <c r="BG147" s="145">
        <v>19.489999999999998</v>
      </c>
      <c r="BH147" s="144">
        <v>20.11</v>
      </c>
      <c r="BI147" s="144">
        <v>19.940000000000001</v>
      </c>
      <c r="BJ147" s="149">
        <v>22.25</v>
      </c>
    </row>
    <row r="148" spans="2:62">
      <c r="B148" t="s">
        <v>210</v>
      </c>
      <c r="C148" s="143">
        <v>11.3</v>
      </c>
      <c r="D148" s="143">
        <v>6.99</v>
      </c>
      <c r="E148" s="143">
        <v>6</v>
      </c>
      <c r="F148" s="143">
        <v>5.0999999999999996</v>
      </c>
      <c r="G148" s="143">
        <v>9.1</v>
      </c>
      <c r="H148" s="143">
        <v>15.91</v>
      </c>
      <c r="I148" s="143">
        <v>32.4</v>
      </c>
      <c r="J148" s="143">
        <v>49.1</v>
      </c>
      <c r="K148" s="144">
        <v>43.23</v>
      </c>
      <c r="L148" s="145">
        <v>12.48</v>
      </c>
      <c r="M148" s="145">
        <v>0</v>
      </c>
      <c r="N148" s="145">
        <v>0</v>
      </c>
      <c r="O148" s="145">
        <v>-0.12</v>
      </c>
      <c r="P148" s="145">
        <v>-0.13</v>
      </c>
      <c r="Q148" s="144">
        <v>-0.13</v>
      </c>
      <c r="R148" s="144">
        <v>-0.62</v>
      </c>
      <c r="S148" s="144">
        <v>-0.4</v>
      </c>
      <c r="T148" s="144">
        <v>0</v>
      </c>
      <c r="U148" s="145">
        <v>3.52</v>
      </c>
      <c r="V148" s="145">
        <v>39.53</v>
      </c>
      <c r="W148" s="145">
        <v>50.4</v>
      </c>
      <c r="X148" s="145">
        <v>80</v>
      </c>
      <c r="Y148" s="144">
        <v>57.1</v>
      </c>
      <c r="Z148" s="144">
        <v>35.4</v>
      </c>
      <c r="AA148" s="149">
        <v>19.010000000000002</v>
      </c>
      <c r="AB148" s="142">
        <f t="shared" si="12"/>
        <v>8.1133333333333333</v>
      </c>
      <c r="AC148" s="142">
        <f t="shared" si="13"/>
        <v>0.42679291600911795</v>
      </c>
      <c r="AE148" s="422"/>
      <c r="AF148" s="423"/>
      <c r="AG148" s="424"/>
      <c r="AK148" t="s">
        <v>210</v>
      </c>
      <c r="AL148" s="143">
        <v>20.46</v>
      </c>
      <c r="AM148" s="143">
        <v>22.32</v>
      </c>
      <c r="AN148" s="143">
        <v>23.29</v>
      </c>
      <c r="AO148" s="143">
        <v>23.96</v>
      </c>
      <c r="AP148" s="143">
        <v>23.73</v>
      </c>
      <c r="AQ148" s="143">
        <v>22.24</v>
      </c>
      <c r="AR148" s="143">
        <v>18.27</v>
      </c>
      <c r="AS148" s="143">
        <v>17.72</v>
      </c>
      <c r="AT148" s="144">
        <v>18.77</v>
      </c>
      <c r="AU148" s="145">
        <v>14.07</v>
      </c>
      <c r="AV148" s="145">
        <v>15.11</v>
      </c>
      <c r="AW148" s="145">
        <v>15.38</v>
      </c>
      <c r="AX148" s="145">
        <v>15.54</v>
      </c>
      <c r="AY148" s="145">
        <v>15.5</v>
      </c>
      <c r="AZ148" s="144">
        <v>15.78</v>
      </c>
      <c r="BA148" s="144">
        <v>16.420000000000002</v>
      </c>
      <c r="BB148" s="144">
        <v>16.88</v>
      </c>
      <c r="BC148" s="144">
        <v>16.66</v>
      </c>
      <c r="BD148" s="145">
        <v>15.78</v>
      </c>
      <c r="BE148" s="145">
        <v>12.33</v>
      </c>
      <c r="BF148" s="145">
        <v>13.28</v>
      </c>
      <c r="BG148" s="145">
        <v>10.72</v>
      </c>
      <c r="BH148" s="144">
        <v>13.91</v>
      </c>
      <c r="BI148" s="144">
        <v>15.55</v>
      </c>
      <c r="BJ148" s="149">
        <v>16.920000000000002</v>
      </c>
    </row>
    <row r="149" spans="2:62">
      <c r="B149" t="s">
        <v>298</v>
      </c>
      <c r="C149" s="143">
        <v>15.91</v>
      </c>
      <c r="D149" s="143">
        <v>15.78</v>
      </c>
      <c r="E149" s="143">
        <v>15.63</v>
      </c>
      <c r="F149" s="143">
        <v>3.55</v>
      </c>
      <c r="G149" s="143">
        <v>6.65</v>
      </c>
      <c r="H149" s="143">
        <v>15.02</v>
      </c>
      <c r="I149" s="143">
        <v>30.09</v>
      </c>
      <c r="J149" s="143">
        <v>45.29</v>
      </c>
      <c r="K149" s="144">
        <v>36</v>
      </c>
      <c r="L149" s="145">
        <v>7.26</v>
      </c>
      <c r="M149" s="145">
        <v>0.1</v>
      </c>
      <c r="N149" s="145">
        <v>0</v>
      </c>
      <c r="O149" s="145">
        <v>0</v>
      </c>
      <c r="P149" s="145">
        <v>-0.01</v>
      </c>
      <c r="Q149" s="144">
        <v>-0.01</v>
      </c>
      <c r="R149" s="144">
        <v>-0.01</v>
      </c>
      <c r="S149" s="144">
        <v>-0.02</v>
      </c>
      <c r="T149" s="144">
        <v>-0.01</v>
      </c>
      <c r="U149" s="145">
        <v>0.1</v>
      </c>
      <c r="V149" s="145">
        <v>16.04</v>
      </c>
      <c r="W149" s="145">
        <v>35.1</v>
      </c>
      <c r="X149" s="145">
        <v>79.59</v>
      </c>
      <c r="Y149" s="144">
        <v>50</v>
      </c>
      <c r="Z149" s="144">
        <v>30.1</v>
      </c>
      <c r="AA149" s="149">
        <v>16.760000000000002</v>
      </c>
      <c r="AB149" s="142">
        <f t="shared" si="12"/>
        <v>4.953333333333334</v>
      </c>
      <c r="AC149" s="142">
        <f t="shared" si="13"/>
        <v>0.29554494828957839</v>
      </c>
      <c r="AE149" s="425">
        <f>AE142*$AC$173</f>
        <v>1.5927948988000189</v>
      </c>
      <c r="AF149" s="140">
        <f>AF142*$AC$173</f>
        <v>1.8227550953439069</v>
      </c>
      <c r="AG149" s="426">
        <f>AG142*$AC$173</f>
        <v>1.7353681199788442</v>
      </c>
      <c r="AK149" t="s">
        <v>298</v>
      </c>
      <c r="AL149" s="143">
        <v>19.61</v>
      </c>
      <c r="AM149" s="143">
        <v>20.8</v>
      </c>
      <c r="AN149" s="143">
        <v>21.68</v>
      </c>
      <c r="AO149" s="143">
        <v>23.65</v>
      </c>
      <c r="AP149" s="143">
        <v>23.37</v>
      </c>
      <c r="AQ149" s="143">
        <v>21.72</v>
      </c>
      <c r="AR149" s="143">
        <v>17.670000000000002</v>
      </c>
      <c r="AS149" s="143">
        <v>18.82</v>
      </c>
      <c r="AT149" s="144">
        <v>20.61</v>
      </c>
      <c r="AU149" s="145">
        <v>18.14</v>
      </c>
      <c r="AV149" s="145">
        <v>19.03</v>
      </c>
      <c r="AW149" s="145">
        <v>19.27</v>
      </c>
      <c r="AX149" s="145">
        <v>19.690000000000001</v>
      </c>
      <c r="AY149" s="145">
        <v>17.32</v>
      </c>
      <c r="AZ149" s="144">
        <v>17.399999999999999</v>
      </c>
      <c r="BA149" s="144">
        <v>16.559999999999999</v>
      </c>
      <c r="BB149" s="144">
        <v>16.149999999999999</v>
      </c>
      <c r="BC149" s="144">
        <v>15.98</v>
      </c>
      <c r="BD149" s="145">
        <v>15.19</v>
      </c>
      <c r="BE149" s="145">
        <v>14.86</v>
      </c>
      <c r="BF149" s="145">
        <v>19.010000000000002</v>
      </c>
      <c r="BG149" s="145">
        <v>13.96</v>
      </c>
      <c r="BH149" s="144">
        <v>15.38</v>
      </c>
      <c r="BI149" s="144">
        <v>16.670000000000002</v>
      </c>
      <c r="BJ149" s="149">
        <v>18.23</v>
      </c>
    </row>
    <row r="150" spans="2:62">
      <c r="B150" t="s">
        <v>299</v>
      </c>
      <c r="C150" s="143">
        <v>21.61</v>
      </c>
      <c r="D150" s="143">
        <v>12.15</v>
      </c>
      <c r="E150" s="143">
        <v>13</v>
      </c>
      <c r="F150" s="143">
        <v>9.58</v>
      </c>
      <c r="G150" s="143">
        <v>7.52</v>
      </c>
      <c r="H150" s="143">
        <v>11.13</v>
      </c>
      <c r="I150" s="143">
        <v>30.26</v>
      </c>
      <c r="J150" s="143">
        <v>39.369999999999997</v>
      </c>
      <c r="K150" s="144">
        <v>30.58</v>
      </c>
      <c r="L150" s="145">
        <v>12.86</v>
      </c>
      <c r="M150" s="145">
        <v>7.17</v>
      </c>
      <c r="N150" s="145">
        <v>0.22</v>
      </c>
      <c r="O150" s="145">
        <v>0</v>
      </c>
      <c r="P150" s="145">
        <v>0</v>
      </c>
      <c r="Q150" s="144">
        <v>-0.01</v>
      </c>
      <c r="R150" s="144">
        <v>-0.01</v>
      </c>
      <c r="S150" s="144">
        <v>-0.01</v>
      </c>
      <c r="T150" s="144">
        <v>0</v>
      </c>
      <c r="U150" s="145">
        <v>7.04</v>
      </c>
      <c r="V150" s="145">
        <v>15.63</v>
      </c>
      <c r="W150" s="145">
        <v>41.92</v>
      </c>
      <c r="X150" s="145">
        <v>80.27</v>
      </c>
      <c r="Y150" s="144">
        <v>57.64</v>
      </c>
      <c r="Z150" s="144">
        <v>39.76</v>
      </c>
      <c r="AA150" s="149">
        <v>18.239999999999998</v>
      </c>
      <c r="AB150" s="142">
        <f t="shared" si="12"/>
        <v>6.1224999999999996</v>
      </c>
      <c r="AC150" s="142">
        <f t="shared" si="13"/>
        <v>0.33566337719298245</v>
      </c>
      <c r="AE150" s="427"/>
      <c r="AF150" s="42"/>
      <c r="AG150" s="428"/>
      <c r="AK150" t="s">
        <v>299</v>
      </c>
      <c r="AL150" s="143">
        <v>18.82</v>
      </c>
      <c r="AM150" s="143">
        <v>21.07</v>
      </c>
      <c r="AN150" s="143">
        <v>22.84</v>
      </c>
      <c r="AO150" s="143">
        <v>23.69</v>
      </c>
      <c r="AP150" s="143">
        <v>24.04</v>
      </c>
      <c r="AQ150" s="143">
        <v>22.98</v>
      </c>
      <c r="AR150" s="143">
        <v>18.75</v>
      </c>
      <c r="AS150" s="143">
        <v>17.59</v>
      </c>
      <c r="AT150" s="144">
        <v>17.97</v>
      </c>
      <c r="AU150" s="145">
        <v>16.62</v>
      </c>
      <c r="AV150" s="145">
        <v>15.11</v>
      </c>
      <c r="AW150" s="145">
        <v>15.99</v>
      </c>
      <c r="AX150" s="145">
        <v>15.43</v>
      </c>
      <c r="AY150" s="145">
        <v>15.65</v>
      </c>
      <c r="AZ150" s="144">
        <v>15.98</v>
      </c>
      <c r="BA150" s="144">
        <v>16.809999999999999</v>
      </c>
      <c r="BB150" s="144">
        <v>17.2</v>
      </c>
      <c r="BC150" s="144">
        <v>16.95</v>
      </c>
      <c r="BD150" s="145">
        <v>16.350000000000001</v>
      </c>
      <c r="BE150" s="145">
        <v>20.16</v>
      </c>
      <c r="BF150" s="145">
        <v>25.36</v>
      </c>
      <c r="BG150" s="145">
        <v>17.52</v>
      </c>
      <c r="BH150" s="144">
        <v>16.09</v>
      </c>
      <c r="BI150" s="144">
        <v>22.11</v>
      </c>
      <c r="BJ150" s="149">
        <v>18.59</v>
      </c>
    </row>
    <row r="151" spans="2:62" ht="15.75" thickBot="1">
      <c r="B151" s="139" t="s">
        <v>300</v>
      </c>
      <c r="C151" s="143">
        <v>29.22</v>
      </c>
      <c r="D151" s="143">
        <v>15.46</v>
      </c>
      <c r="E151" s="143">
        <v>13.52</v>
      </c>
      <c r="F151" s="143">
        <v>14.94</v>
      </c>
      <c r="G151" s="143">
        <v>11.12</v>
      </c>
      <c r="H151" s="143">
        <v>13.34</v>
      </c>
      <c r="I151" s="143">
        <v>16.100000000000001</v>
      </c>
      <c r="J151" s="143">
        <v>15.81</v>
      </c>
      <c r="K151" s="143">
        <v>10</v>
      </c>
      <c r="L151" s="143">
        <v>3.42</v>
      </c>
      <c r="M151" s="143">
        <v>-0.06</v>
      </c>
      <c r="N151" s="143">
        <v>-4</v>
      </c>
      <c r="O151" s="143">
        <v>-5.21</v>
      </c>
      <c r="P151" s="143">
        <v>-6.01</v>
      </c>
      <c r="Q151" s="143">
        <v>-7.5</v>
      </c>
      <c r="R151" s="143">
        <v>-10</v>
      </c>
      <c r="S151" s="143">
        <v>-5.8</v>
      </c>
      <c r="T151" s="143">
        <v>-1.2</v>
      </c>
      <c r="U151" s="143">
        <v>-0.01</v>
      </c>
      <c r="V151" s="143">
        <v>0.01</v>
      </c>
      <c r="W151" s="143">
        <v>21.02</v>
      </c>
      <c r="X151" s="143">
        <v>36.880000000000003</v>
      </c>
      <c r="Y151" s="143">
        <v>31.46</v>
      </c>
      <c r="Z151" s="143">
        <v>25.37</v>
      </c>
      <c r="AA151" s="149">
        <v>9.08</v>
      </c>
      <c r="AB151" s="142">
        <f t="shared" si="12"/>
        <v>-2.1966666666666668</v>
      </c>
      <c r="AC151" s="142">
        <f t="shared" si="13"/>
        <v>-0.24192364170337741</v>
      </c>
      <c r="AE151" s="429">
        <f>AE144*$AC$173</f>
        <v>1.6513676178287819</v>
      </c>
      <c r="AF151" s="430">
        <f>AF144*$AC$173</f>
        <v>1.7354373517471575</v>
      </c>
      <c r="AG151" s="431">
        <f>AG144*$AC$173</f>
        <v>1.7353681199788442</v>
      </c>
      <c r="AK151" s="139" t="s">
        <v>300</v>
      </c>
      <c r="AL151" s="143">
        <v>19.57</v>
      </c>
      <c r="AM151" s="143">
        <v>22.53</v>
      </c>
      <c r="AN151" s="143">
        <v>23.81</v>
      </c>
      <c r="AO151" s="143">
        <v>24.2</v>
      </c>
      <c r="AP151" s="143">
        <v>25.21</v>
      </c>
      <c r="AQ151" s="143">
        <v>25.05</v>
      </c>
      <c r="AR151" s="143">
        <v>23.31</v>
      </c>
      <c r="AS151" s="143">
        <v>22.28</v>
      </c>
      <c r="AT151" s="143">
        <v>21.63</v>
      </c>
      <c r="AU151" s="143">
        <v>21.05</v>
      </c>
      <c r="AV151" s="143">
        <v>20.58</v>
      </c>
      <c r="AW151" s="143">
        <v>21.35</v>
      </c>
      <c r="AX151" s="143">
        <v>21.86</v>
      </c>
      <c r="AY151" s="143">
        <v>21.99</v>
      </c>
      <c r="AZ151" s="143">
        <v>22.84</v>
      </c>
      <c r="BA151" s="143">
        <v>24.87</v>
      </c>
      <c r="BB151" s="143">
        <v>24.93</v>
      </c>
      <c r="BC151" s="143">
        <v>23.57</v>
      </c>
      <c r="BD151" s="143">
        <v>23.69</v>
      </c>
      <c r="BE151" s="143">
        <v>22.41</v>
      </c>
      <c r="BF151" s="143">
        <v>27.35</v>
      </c>
      <c r="BG151" s="143">
        <v>24.17</v>
      </c>
      <c r="BH151" s="143">
        <v>17.829999999999998</v>
      </c>
      <c r="BI151" s="143">
        <v>15.19</v>
      </c>
      <c r="BJ151" s="149">
        <v>22.48</v>
      </c>
    </row>
    <row r="152" spans="2:62">
      <c r="B152" s="139" t="s">
        <v>301</v>
      </c>
      <c r="C152" s="143">
        <v>8.7899999999999991</v>
      </c>
      <c r="D152" s="143">
        <v>6.12</v>
      </c>
      <c r="E152" s="143">
        <v>6.89</v>
      </c>
      <c r="F152" s="143">
        <v>3.96</v>
      </c>
      <c r="G152" s="143">
        <v>3.6</v>
      </c>
      <c r="H152" s="143">
        <v>4</v>
      </c>
      <c r="I152" s="143">
        <v>6</v>
      </c>
      <c r="J152" s="143">
        <v>5.88</v>
      </c>
      <c r="K152" s="143">
        <v>1.03</v>
      </c>
      <c r="L152" s="143">
        <v>-0.62</v>
      </c>
      <c r="M152" s="143">
        <v>-12</v>
      </c>
      <c r="N152" s="143">
        <v>-12</v>
      </c>
      <c r="O152" s="143">
        <v>-10.01</v>
      </c>
      <c r="P152" s="143">
        <v>-12</v>
      </c>
      <c r="Q152" s="143">
        <v>-12</v>
      </c>
      <c r="R152" s="143">
        <v>-14</v>
      </c>
      <c r="S152" s="143">
        <v>-15</v>
      </c>
      <c r="T152" s="143">
        <v>-7.5</v>
      </c>
      <c r="U152" s="143">
        <v>-3</v>
      </c>
      <c r="V152" s="143">
        <v>0</v>
      </c>
      <c r="W152" s="143">
        <v>4.5</v>
      </c>
      <c r="X152" s="143">
        <v>35.01</v>
      </c>
      <c r="Y152" s="143">
        <v>35.01</v>
      </c>
      <c r="Z152" s="143">
        <v>30.28</v>
      </c>
      <c r="AA152" s="149">
        <v>2.21</v>
      </c>
      <c r="AB152" s="142">
        <f t="shared" si="12"/>
        <v>-8.0916666666666668</v>
      </c>
      <c r="AC152" s="142">
        <f t="shared" si="13"/>
        <v>-3.6613876319758676</v>
      </c>
      <c r="AK152" s="139" t="s">
        <v>301</v>
      </c>
      <c r="AL152" s="143">
        <v>28.04</v>
      </c>
      <c r="AM152" s="143">
        <v>30.1</v>
      </c>
      <c r="AN152" s="143">
        <v>32.21</v>
      </c>
      <c r="AO152" s="143">
        <v>33.200000000000003</v>
      </c>
      <c r="AP152" s="143">
        <v>33.76</v>
      </c>
      <c r="AQ152" s="143">
        <v>33.69</v>
      </c>
      <c r="AR152" s="143">
        <v>32.92</v>
      </c>
      <c r="AS152" s="143">
        <v>35.29</v>
      </c>
      <c r="AT152" s="143">
        <v>34.79</v>
      </c>
      <c r="AU152" s="143">
        <v>32.51</v>
      </c>
      <c r="AV152" s="143">
        <v>34.450000000000003</v>
      </c>
      <c r="AW152" s="143">
        <v>34.619999999999997</v>
      </c>
      <c r="AX152" s="143">
        <v>34.49</v>
      </c>
      <c r="AY152" s="143">
        <v>34.130000000000003</v>
      </c>
      <c r="AZ152" s="143">
        <v>34.29</v>
      </c>
      <c r="BA152" s="143">
        <v>37.020000000000003</v>
      </c>
      <c r="BB152" s="143">
        <v>38.42</v>
      </c>
      <c r="BC152" s="143">
        <v>39.32</v>
      </c>
      <c r="BD152" s="143">
        <v>35.450000000000003</v>
      </c>
      <c r="BE152" s="143">
        <v>32.78</v>
      </c>
      <c r="BF152" s="143">
        <v>31.74</v>
      </c>
      <c r="BG152" s="143">
        <v>21.67</v>
      </c>
      <c r="BH152" s="143">
        <v>17.82</v>
      </c>
      <c r="BI152" s="143">
        <v>16.25</v>
      </c>
      <c r="BJ152" s="149">
        <v>31.66</v>
      </c>
    </row>
    <row r="153" spans="2:62">
      <c r="B153" t="s">
        <v>302</v>
      </c>
      <c r="C153" s="143">
        <v>15.3</v>
      </c>
      <c r="D153" s="143">
        <v>14.88</v>
      </c>
      <c r="E153" s="143">
        <v>17.7</v>
      </c>
      <c r="F153" s="143">
        <v>15.3</v>
      </c>
      <c r="G153" s="143">
        <v>14</v>
      </c>
      <c r="H153" s="143">
        <v>15.3</v>
      </c>
      <c r="I153" s="143">
        <v>22.34</v>
      </c>
      <c r="J153" s="143">
        <v>35.01</v>
      </c>
      <c r="K153" s="144">
        <v>22.1</v>
      </c>
      <c r="L153" s="145">
        <v>6</v>
      </c>
      <c r="M153" s="145">
        <v>-0.89</v>
      </c>
      <c r="N153" s="145">
        <v>-3</v>
      </c>
      <c r="O153" s="145">
        <v>-4</v>
      </c>
      <c r="P153" s="145">
        <v>-4</v>
      </c>
      <c r="Q153" s="144">
        <v>-4</v>
      </c>
      <c r="R153" s="144">
        <v>-4.21</v>
      </c>
      <c r="S153" s="144">
        <v>-4</v>
      </c>
      <c r="T153" s="144">
        <v>-1.54</v>
      </c>
      <c r="U153" s="145">
        <v>0</v>
      </c>
      <c r="V153" s="145">
        <v>10.3</v>
      </c>
      <c r="W153" s="145">
        <v>61.81</v>
      </c>
      <c r="X153" s="145">
        <v>122.03</v>
      </c>
      <c r="Y153" s="144">
        <v>103.75</v>
      </c>
      <c r="Z153" s="144">
        <v>70.44</v>
      </c>
      <c r="AA153" s="149">
        <v>21.69</v>
      </c>
      <c r="AB153" s="142">
        <f t="shared" si="12"/>
        <v>1.0633333333333335</v>
      </c>
      <c r="AC153" s="142">
        <f t="shared" si="13"/>
        <v>4.902412786230214E-2</v>
      </c>
      <c r="AK153" t="s">
        <v>302</v>
      </c>
      <c r="AL153" s="143">
        <v>30.5</v>
      </c>
      <c r="AM153" s="143">
        <v>32.51</v>
      </c>
      <c r="AN153" s="143">
        <v>33.36</v>
      </c>
      <c r="AO153" s="143">
        <v>34.270000000000003</v>
      </c>
      <c r="AP153" s="143">
        <v>34.43</v>
      </c>
      <c r="AQ153" s="143">
        <v>32.630000000000003</v>
      </c>
      <c r="AR153" s="143">
        <v>27.42</v>
      </c>
      <c r="AS153" s="143">
        <v>21.21</v>
      </c>
      <c r="AT153" s="144">
        <v>18.399999999999999</v>
      </c>
      <c r="AU153" s="145">
        <v>19.97</v>
      </c>
      <c r="AV153" s="145">
        <v>21.58</v>
      </c>
      <c r="AW153" s="145">
        <v>21.36</v>
      </c>
      <c r="AX153" s="145">
        <v>22.85</v>
      </c>
      <c r="AY153" s="145">
        <v>22.36</v>
      </c>
      <c r="AZ153" s="144">
        <v>22.72</v>
      </c>
      <c r="BA153" s="144">
        <v>23.11</v>
      </c>
      <c r="BB153" s="144">
        <v>23.43</v>
      </c>
      <c r="BC153" s="144">
        <v>22.54</v>
      </c>
      <c r="BD153" s="145">
        <v>21.95</v>
      </c>
      <c r="BE153" s="145">
        <v>19.96</v>
      </c>
      <c r="BF153" s="145">
        <v>22.84</v>
      </c>
      <c r="BG153" s="145">
        <v>20.62</v>
      </c>
      <c r="BH153" s="144">
        <v>16.559999999999999</v>
      </c>
      <c r="BI153" s="144">
        <v>13.12</v>
      </c>
      <c r="BJ153" s="149">
        <v>23.51</v>
      </c>
    </row>
    <row r="154" spans="2:62">
      <c r="B154" t="s">
        <v>303</v>
      </c>
      <c r="C154" s="143">
        <v>67</v>
      </c>
      <c r="D154" s="143">
        <v>45.01</v>
      </c>
      <c r="E154" s="143">
        <v>37.83</v>
      </c>
      <c r="F154" s="143">
        <v>35.01</v>
      </c>
      <c r="G154" s="143">
        <v>35.01</v>
      </c>
      <c r="H154" s="143">
        <v>39.79</v>
      </c>
      <c r="I154" s="143">
        <v>70</v>
      </c>
      <c r="J154" s="143">
        <v>108.09</v>
      </c>
      <c r="K154" s="144">
        <v>68.25</v>
      </c>
      <c r="L154" s="145">
        <v>25.58</v>
      </c>
      <c r="M154" s="145">
        <v>1.2</v>
      </c>
      <c r="N154" s="145">
        <v>0</v>
      </c>
      <c r="O154" s="145">
        <v>-0.5</v>
      </c>
      <c r="P154" s="145">
        <v>-2.5099999999999998</v>
      </c>
      <c r="Q154" s="144">
        <v>-2.08</v>
      </c>
      <c r="R154" s="144">
        <v>-0.01</v>
      </c>
      <c r="S154" s="144">
        <v>0</v>
      </c>
      <c r="T154" s="144">
        <v>0.65</v>
      </c>
      <c r="U154" s="145">
        <v>24.7</v>
      </c>
      <c r="V154" s="145">
        <v>33.56</v>
      </c>
      <c r="W154" s="145">
        <v>92.67</v>
      </c>
      <c r="X154" s="145">
        <v>128.07</v>
      </c>
      <c r="Y154" s="144">
        <v>112.3</v>
      </c>
      <c r="Z154" s="144">
        <v>74.55</v>
      </c>
      <c r="AA154" s="149">
        <v>41.42</v>
      </c>
      <c r="AB154" s="142">
        <f t="shared" si="12"/>
        <v>12.403333333333334</v>
      </c>
      <c r="AC154" s="142">
        <f t="shared" si="13"/>
        <v>0.29945276034122004</v>
      </c>
      <c r="AK154" t="s">
        <v>303</v>
      </c>
      <c r="AL154" s="143">
        <v>18.82</v>
      </c>
      <c r="AM154" s="143">
        <v>23.46</v>
      </c>
      <c r="AN154" s="143">
        <v>25.48</v>
      </c>
      <c r="AO154" s="143">
        <v>27.19</v>
      </c>
      <c r="AP154" s="143">
        <v>28</v>
      </c>
      <c r="AQ154" s="143">
        <v>25.09</v>
      </c>
      <c r="AR154" s="143">
        <v>18.489999999999998</v>
      </c>
      <c r="AS154" s="143">
        <v>23.56</v>
      </c>
      <c r="AT154" s="144">
        <v>30.39</v>
      </c>
      <c r="AU154" s="145">
        <v>17.52</v>
      </c>
      <c r="AV154" s="145">
        <v>20.66</v>
      </c>
      <c r="AW154" s="145">
        <v>21.82</v>
      </c>
      <c r="AX154" s="145">
        <v>20.73</v>
      </c>
      <c r="AY154" s="145">
        <v>20.170000000000002</v>
      </c>
      <c r="AZ154" s="144">
        <v>19.989999999999998</v>
      </c>
      <c r="BA154" s="144">
        <v>20.68</v>
      </c>
      <c r="BB154" s="144">
        <v>21</v>
      </c>
      <c r="BC154" s="144">
        <v>20.38</v>
      </c>
      <c r="BD154" s="145">
        <v>17.22</v>
      </c>
      <c r="BE154" s="145">
        <v>19.27</v>
      </c>
      <c r="BF154" s="145">
        <v>22.69</v>
      </c>
      <c r="BG154" s="145">
        <v>27.51</v>
      </c>
      <c r="BH154" s="144">
        <v>26.24</v>
      </c>
      <c r="BI154" s="144">
        <v>20.07</v>
      </c>
      <c r="BJ154" s="149">
        <v>22.28</v>
      </c>
    </row>
    <row r="155" spans="2:62">
      <c r="B155" t="s">
        <v>217</v>
      </c>
      <c r="C155" s="143">
        <v>64.930000000000007</v>
      </c>
      <c r="D155" s="143">
        <v>45.33</v>
      </c>
      <c r="E155" s="143">
        <v>41.2</v>
      </c>
      <c r="F155" s="143">
        <v>37.409999999999997</v>
      </c>
      <c r="G155" s="143">
        <v>36</v>
      </c>
      <c r="H155" s="143">
        <v>40.049999999999997</v>
      </c>
      <c r="I155" s="143">
        <v>53.08</v>
      </c>
      <c r="J155" s="143">
        <v>91.53</v>
      </c>
      <c r="K155" s="144">
        <v>57.64</v>
      </c>
      <c r="L155" s="145">
        <v>37.799999999999997</v>
      </c>
      <c r="M155" s="145">
        <v>0.28000000000000003</v>
      </c>
      <c r="N155" s="145">
        <v>-0.02</v>
      </c>
      <c r="O155" s="145">
        <v>-1.1299999999999999</v>
      </c>
      <c r="P155" s="145">
        <v>-4</v>
      </c>
      <c r="Q155" s="144">
        <v>-3</v>
      </c>
      <c r="R155" s="144">
        <v>-1.54</v>
      </c>
      <c r="S155" s="144">
        <v>-0.89</v>
      </c>
      <c r="T155" s="144">
        <v>-0.01</v>
      </c>
      <c r="U155" s="145">
        <v>0.17</v>
      </c>
      <c r="V155" s="145">
        <v>26.09</v>
      </c>
      <c r="W155" s="145">
        <v>46.5</v>
      </c>
      <c r="X155" s="145">
        <v>64.03</v>
      </c>
      <c r="Y155" s="144">
        <v>61.51</v>
      </c>
      <c r="Z155" s="144">
        <v>40.14</v>
      </c>
      <c r="AA155" s="149">
        <v>30.55</v>
      </c>
      <c r="AB155" s="142">
        <f t="shared" si="12"/>
        <v>9.2825000000000006</v>
      </c>
      <c r="AC155" s="142">
        <f t="shared" si="13"/>
        <v>0.30384615384615388</v>
      </c>
      <c r="AK155" t="s">
        <v>217</v>
      </c>
      <c r="AL155" s="143">
        <v>18.329999999999998</v>
      </c>
      <c r="AM155" s="143">
        <v>22.38</v>
      </c>
      <c r="AN155" s="143">
        <v>23.98</v>
      </c>
      <c r="AO155" s="143">
        <v>25.01</v>
      </c>
      <c r="AP155" s="143">
        <v>25.32</v>
      </c>
      <c r="AQ155" s="143">
        <v>23.97</v>
      </c>
      <c r="AR155" s="143">
        <v>23.59</v>
      </c>
      <c r="AS155" s="143">
        <v>22.36</v>
      </c>
      <c r="AT155" s="144">
        <v>20.81</v>
      </c>
      <c r="AU155" s="145">
        <v>13.52</v>
      </c>
      <c r="AV155" s="145">
        <v>16.649999999999999</v>
      </c>
      <c r="AW155" s="145">
        <v>18.18</v>
      </c>
      <c r="AX155" s="145">
        <v>19.309999999999999</v>
      </c>
      <c r="AY155" s="145">
        <v>20.13</v>
      </c>
      <c r="AZ155" s="144">
        <v>19.940000000000001</v>
      </c>
      <c r="BA155" s="144">
        <v>19.89</v>
      </c>
      <c r="BB155" s="144">
        <v>20.07</v>
      </c>
      <c r="BC155" s="144">
        <v>25.51</v>
      </c>
      <c r="BD155" s="145">
        <v>27.28</v>
      </c>
      <c r="BE155" s="145">
        <v>22.37</v>
      </c>
      <c r="BF155" s="145">
        <v>26.24</v>
      </c>
      <c r="BG155" s="145">
        <v>24.39</v>
      </c>
      <c r="BH155" s="144">
        <v>21.49</v>
      </c>
      <c r="BI155" s="144">
        <v>21.53</v>
      </c>
      <c r="BJ155" s="149">
        <v>21.65</v>
      </c>
    </row>
    <row r="156" spans="2:62">
      <c r="B156" t="s">
        <v>304</v>
      </c>
      <c r="C156" s="143">
        <v>32.950000000000003</v>
      </c>
      <c r="D156" s="143">
        <v>19.71</v>
      </c>
      <c r="E156" s="143">
        <v>18.47</v>
      </c>
      <c r="F156" s="143">
        <v>10.55</v>
      </c>
      <c r="G156" s="143">
        <v>10.63</v>
      </c>
      <c r="H156" s="143">
        <v>16.260000000000002</v>
      </c>
      <c r="I156" s="143">
        <v>20</v>
      </c>
      <c r="J156" s="143">
        <v>35.01</v>
      </c>
      <c r="K156" s="144">
        <v>34.11</v>
      </c>
      <c r="L156" s="145">
        <v>3.52</v>
      </c>
      <c r="M156" s="145">
        <v>-0.5</v>
      </c>
      <c r="N156" s="145">
        <v>-1.54</v>
      </c>
      <c r="O156" s="145">
        <v>-3</v>
      </c>
      <c r="P156" s="145">
        <v>-3</v>
      </c>
      <c r="Q156" s="144">
        <v>-4</v>
      </c>
      <c r="R156" s="144">
        <v>-5</v>
      </c>
      <c r="S156" s="144">
        <v>-5</v>
      </c>
      <c r="T156" s="144">
        <v>-3.99</v>
      </c>
      <c r="U156" s="145">
        <v>-0.5</v>
      </c>
      <c r="V156" s="145">
        <v>0</v>
      </c>
      <c r="W156" s="145">
        <v>18.57</v>
      </c>
      <c r="X156" s="145">
        <v>35.01</v>
      </c>
      <c r="Y156" s="144">
        <v>30.64</v>
      </c>
      <c r="Z156" s="144">
        <v>19.98</v>
      </c>
      <c r="AA156" s="149">
        <v>11.62</v>
      </c>
      <c r="AB156" s="142">
        <f t="shared" si="12"/>
        <v>0.92500000000000027</v>
      </c>
      <c r="AC156" s="142">
        <f t="shared" si="13"/>
        <v>7.960413080895011E-2</v>
      </c>
      <c r="AK156" t="s">
        <v>304</v>
      </c>
      <c r="AL156" s="143">
        <v>25.16</v>
      </c>
      <c r="AM156" s="143">
        <v>28.32</v>
      </c>
      <c r="AN156" s="143">
        <v>29.88</v>
      </c>
      <c r="AO156" s="143">
        <v>31.88</v>
      </c>
      <c r="AP156" s="143">
        <v>31.62</v>
      </c>
      <c r="AQ156" s="143">
        <v>29.83</v>
      </c>
      <c r="AR156" s="143">
        <v>24.91</v>
      </c>
      <c r="AS156" s="143">
        <v>20.91</v>
      </c>
      <c r="AT156" s="144">
        <v>19.8</v>
      </c>
      <c r="AU156" s="145">
        <v>17.78</v>
      </c>
      <c r="AV156" s="145">
        <v>18.45</v>
      </c>
      <c r="AW156" s="145">
        <v>20.22</v>
      </c>
      <c r="AX156" s="145">
        <v>20.75</v>
      </c>
      <c r="AY156" s="145">
        <v>19.940000000000001</v>
      </c>
      <c r="AZ156" s="144">
        <v>20.5</v>
      </c>
      <c r="BA156" s="144">
        <v>21.29</v>
      </c>
      <c r="BB156" s="144">
        <v>22.08</v>
      </c>
      <c r="BC156" s="144">
        <v>22.24</v>
      </c>
      <c r="BD156" s="145">
        <v>23.48</v>
      </c>
      <c r="BE156" s="145">
        <v>20.2</v>
      </c>
      <c r="BF156" s="145">
        <v>21.82</v>
      </c>
      <c r="BG156" s="145">
        <v>21.18</v>
      </c>
      <c r="BH156" s="144">
        <v>19.77</v>
      </c>
      <c r="BI156" s="144">
        <v>19.46</v>
      </c>
      <c r="BJ156" s="149">
        <v>22.61</v>
      </c>
    </row>
    <row r="157" spans="2:62">
      <c r="B157" t="s">
        <v>305</v>
      </c>
      <c r="C157" s="143">
        <v>5.1100000000000003</v>
      </c>
      <c r="D157" s="143">
        <v>5</v>
      </c>
      <c r="E157" s="143">
        <v>6</v>
      </c>
      <c r="F157" s="143">
        <v>3.6</v>
      </c>
      <c r="G157" s="143">
        <v>3.28</v>
      </c>
      <c r="H157" s="143">
        <v>4.75</v>
      </c>
      <c r="I157" s="143">
        <v>6</v>
      </c>
      <c r="J157" s="143">
        <v>10</v>
      </c>
      <c r="K157" s="144">
        <v>0.01</v>
      </c>
      <c r="L157" s="145">
        <v>-0.01</v>
      </c>
      <c r="M157" s="145">
        <v>-5</v>
      </c>
      <c r="N157" s="145">
        <v>-5.8</v>
      </c>
      <c r="O157" s="145">
        <v>-8.01</v>
      </c>
      <c r="P157" s="145">
        <v>-8.01</v>
      </c>
      <c r="Q157" s="144">
        <v>-9</v>
      </c>
      <c r="R157" s="144">
        <v>-10</v>
      </c>
      <c r="S157" s="144">
        <v>-10</v>
      </c>
      <c r="T157" s="144">
        <v>-5.5</v>
      </c>
      <c r="U157" s="145">
        <v>-1.54</v>
      </c>
      <c r="V157" s="145">
        <v>2</v>
      </c>
      <c r="W157" s="145">
        <v>18.04</v>
      </c>
      <c r="X157" s="145">
        <v>35.090000000000003</v>
      </c>
      <c r="Y157" s="144">
        <v>41.21</v>
      </c>
      <c r="Z157" s="144">
        <v>35.01</v>
      </c>
      <c r="AA157" s="149">
        <v>4.68</v>
      </c>
      <c r="AB157" s="142">
        <f t="shared" si="12"/>
        <v>-5.0716666666666663</v>
      </c>
      <c r="AC157" s="142">
        <f t="shared" si="13"/>
        <v>-1.0836894586894588</v>
      </c>
      <c r="AK157" t="s">
        <v>305</v>
      </c>
      <c r="AL157" s="143">
        <v>27.09</v>
      </c>
      <c r="AM157" s="143">
        <v>28.29</v>
      </c>
      <c r="AN157" s="143">
        <v>29.21</v>
      </c>
      <c r="AO157" s="143">
        <v>31.09</v>
      </c>
      <c r="AP157" s="143">
        <v>31.3</v>
      </c>
      <c r="AQ157" s="143">
        <v>29.68</v>
      </c>
      <c r="AR157" s="143">
        <v>26.31</v>
      </c>
      <c r="AS157" s="143">
        <v>20.66</v>
      </c>
      <c r="AT157" s="144">
        <v>19.07</v>
      </c>
      <c r="AU157" s="145">
        <v>19.12</v>
      </c>
      <c r="AV157" s="145">
        <v>19.95</v>
      </c>
      <c r="AW157" s="145">
        <v>20.54</v>
      </c>
      <c r="AX157" s="145">
        <v>21.15</v>
      </c>
      <c r="AY157" s="145">
        <v>21.21</v>
      </c>
      <c r="AZ157" s="144">
        <v>21.8</v>
      </c>
      <c r="BA157" s="144">
        <v>22.57</v>
      </c>
      <c r="BB157" s="144">
        <v>22.87</v>
      </c>
      <c r="BC157" s="144">
        <v>21.49</v>
      </c>
      <c r="BD157" s="145">
        <v>20.79</v>
      </c>
      <c r="BE157" s="145">
        <v>19.18</v>
      </c>
      <c r="BF157" s="145">
        <v>24.8</v>
      </c>
      <c r="BG157" s="145">
        <v>28.52</v>
      </c>
      <c r="BH157" s="144">
        <v>24.86</v>
      </c>
      <c r="BI157" s="144">
        <v>21.93</v>
      </c>
      <c r="BJ157" s="149">
        <v>23.67</v>
      </c>
    </row>
    <row r="158" spans="2:62">
      <c r="B158" s="139" t="s">
        <v>306</v>
      </c>
      <c r="C158" s="143">
        <v>21.23</v>
      </c>
      <c r="D158" s="143">
        <v>13.53</v>
      </c>
      <c r="E158" s="143">
        <v>12.68</v>
      </c>
      <c r="F158" s="143">
        <v>14.26</v>
      </c>
      <c r="G158" s="143">
        <v>12.82</v>
      </c>
      <c r="H158" s="143">
        <v>19</v>
      </c>
      <c r="I158" s="143">
        <v>21.79</v>
      </c>
      <c r="J158" s="143">
        <v>20.23</v>
      </c>
      <c r="K158" s="143">
        <v>6.09</v>
      </c>
      <c r="L158" s="143">
        <v>-0.01</v>
      </c>
      <c r="M158" s="143">
        <v>-3</v>
      </c>
      <c r="N158" s="143">
        <v>-5.7</v>
      </c>
      <c r="O158" s="143">
        <v>-9.6999999999999993</v>
      </c>
      <c r="P158" s="143">
        <v>-10.01</v>
      </c>
      <c r="Q158" s="143">
        <v>-11.26</v>
      </c>
      <c r="R158" s="143">
        <v>-10</v>
      </c>
      <c r="S158" s="143">
        <v>-10</v>
      </c>
      <c r="T158" s="143">
        <v>-5.8</v>
      </c>
      <c r="U158" s="143">
        <v>-1.81</v>
      </c>
      <c r="V158" s="143">
        <v>3.52</v>
      </c>
      <c r="W158" s="143">
        <v>26.56</v>
      </c>
      <c r="X158" s="143">
        <v>52.5</v>
      </c>
      <c r="Y158" s="143">
        <v>57.12</v>
      </c>
      <c r="Z158" s="143">
        <v>41.28</v>
      </c>
      <c r="AA158" s="149">
        <v>10.64</v>
      </c>
      <c r="AB158" s="142">
        <f t="shared" si="12"/>
        <v>-4.8066666666666658</v>
      </c>
      <c r="AC158" s="142">
        <f t="shared" si="13"/>
        <v>-0.45175438596491219</v>
      </c>
      <c r="AK158" s="139" t="s">
        <v>306</v>
      </c>
      <c r="AL158" s="143">
        <v>26.29</v>
      </c>
      <c r="AM158" s="143">
        <v>28.94</v>
      </c>
      <c r="AN158" s="143">
        <v>30.66</v>
      </c>
      <c r="AO158" s="143">
        <v>31.29</v>
      </c>
      <c r="AP158" s="143">
        <v>32.82</v>
      </c>
      <c r="AQ158" s="143">
        <v>32.130000000000003</v>
      </c>
      <c r="AR158" s="143">
        <v>30.51</v>
      </c>
      <c r="AS158" s="143">
        <v>28.35</v>
      </c>
      <c r="AT158" s="143">
        <v>27.89</v>
      </c>
      <c r="AU158" s="143">
        <v>27.5</v>
      </c>
      <c r="AV158" s="143">
        <v>27.49</v>
      </c>
      <c r="AW158" s="143">
        <v>28.26</v>
      </c>
      <c r="AX158" s="143">
        <v>29.33</v>
      </c>
      <c r="AY158" s="143">
        <v>29.35</v>
      </c>
      <c r="AZ158" s="143">
        <v>29.9</v>
      </c>
      <c r="BA158" s="143">
        <v>30.92</v>
      </c>
      <c r="BB158" s="143">
        <v>31.92</v>
      </c>
      <c r="BC158" s="143">
        <v>32.56</v>
      </c>
      <c r="BD158" s="143">
        <v>31.71</v>
      </c>
      <c r="BE158" s="143">
        <v>30.41</v>
      </c>
      <c r="BF158" s="143">
        <v>26.9</v>
      </c>
      <c r="BG158" s="143">
        <v>27.73</v>
      </c>
      <c r="BH158" s="143">
        <v>22.67</v>
      </c>
      <c r="BI158" s="143">
        <v>16.010000000000002</v>
      </c>
      <c r="BJ158" s="149">
        <v>28.67</v>
      </c>
    </row>
    <row r="159" spans="2:62">
      <c r="B159" s="139" t="s">
        <v>307</v>
      </c>
      <c r="C159" s="143">
        <v>37</v>
      </c>
      <c r="D159" s="143">
        <v>21.73</v>
      </c>
      <c r="E159" s="143">
        <v>15.49</v>
      </c>
      <c r="F159" s="143">
        <v>15</v>
      </c>
      <c r="G159" s="143">
        <v>13.9</v>
      </c>
      <c r="H159" s="143">
        <v>15.79</v>
      </c>
      <c r="I159" s="143">
        <v>14.5</v>
      </c>
      <c r="J159" s="143">
        <v>8.99</v>
      </c>
      <c r="K159" s="143">
        <v>0.01</v>
      </c>
      <c r="L159" s="143">
        <v>-1.54</v>
      </c>
      <c r="M159" s="143">
        <v>-10</v>
      </c>
      <c r="N159" s="143">
        <v>-10.039999999999999</v>
      </c>
      <c r="O159" s="143">
        <v>-12</v>
      </c>
      <c r="P159" s="143">
        <v>-11</v>
      </c>
      <c r="Q159" s="143">
        <v>-15</v>
      </c>
      <c r="R159" s="143">
        <v>-14.05</v>
      </c>
      <c r="S159" s="143">
        <v>-13</v>
      </c>
      <c r="T159" s="143">
        <v>-10</v>
      </c>
      <c r="U159" s="143">
        <v>-3</v>
      </c>
      <c r="V159" s="143">
        <v>0.28000000000000003</v>
      </c>
      <c r="W159" s="143">
        <v>7.44</v>
      </c>
      <c r="X159" s="143">
        <v>37</v>
      </c>
      <c r="Y159" s="143">
        <v>40.700000000000003</v>
      </c>
      <c r="Z159" s="143">
        <v>33.96</v>
      </c>
      <c r="AA159" s="149">
        <v>6.76</v>
      </c>
      <c r="AB159" s="142">
        <f t="shared" si="12"/>
        <v>-8.2783333333333342</v>
      </c>
      <c r="AC159" s="142">
        <f t="shared" si="13"/>
        <v>-1.2246055226824459</v>
      </c>
      <c r="AK159" s="139" t="s">
        <v>307</v>
      </c>
      <c r="AL159" s="143">
        <v>26.04</v>
      </c>
      <c r="AM159" s="143">
        <v>31.95</v>
      </c>
      <c r="AN159" s="143">
        <v>34.590000000000003</v>
      </c>
      <c r="AO159" s="143">
        <v>36.090000000000003</v>
      </c>
      <c r="AP159" s="143">
        <v>36.83</v>
      </c>
      <c r="AQ159" s="143">
        <v>35.229999999999997</v>
      </c>
      <c r="AR159" s="143">
        <v>33.130000000000003</v>
      </c>
      <c r="AS159" s="143">
        <v>33.479999999999997</v>
      </c>
      <c r="AT159" s="143">
        <v>33.200000000000003</v>
      </c>
      <c r="AU159" s="143">
        <v>30.27</v>
      </c>
      <c r="AV159" s="143">
        <v>35.39</v>
      </c>
      <c r="AW159" s="143">
        <v>37.619999999999997</v>
      </c>
      <c r="AX159" s="143">
        <v>38.54</v>
      </c>
      <c r="AY159" s="143">
        <v>38.06</v>
      </c>
      <c r="AZ159" s="143">
        <v>38.450000000000003</v>
      </c>
      <c r="BA159" s="143">
        <v>40.11</v>
      </c>
      <c r="BB159" s="143">
        <v>40.82</v>
      </c>
      <c r="BC159" s="143">
        <v>39.869999999999997</v>
      </c>
      <c r="BD159" s="143">
        <v>35.92</v>
      </c>
      <c r="BE159" s="143">
        <v>33.369999999999997</v>
      </c>
      <c r="BF159" s="143">
        <v>31.8</v>
      </c>
      <c r="BG159" s="143">
        <v>29.39</v>
      </c>
      <c r="BH159" s="143">
        <v>24.89</v>
      </c>
      <c r="BI159" s="143">
        <v>19.850000000000001</v>
      </c>
      <c r="BJ159" s="149">
        <v>33.67</v>
      </c>
    </row>
    <row r="160" spans="2:62">
      <c r="B160" t="s">
        <v>308</v>
      </c>
      <c r="C160" s="143">
        <v>20.82</v>
      </c>
      <c r="D160" s="143">
        <v>18.02</v>
      </c>
      <c r="E160" s="143">
        <v>13.83</v>
      </c>
      <c r="F160" s="143">
        <v>14</v>
      </c>
      <c r="G160" s="143">
        <v>10.63</v>
      </c>
      <c r="H160" s="143">
        <v>19.940000000000001</v>
      </c>
      <c r="I160" s="143">
        <v>25.95</v>
      </c>
      <c r="J160" s="143">
        <v>42.99</v>
      </c>
      <c r="K160" s="144">
        <v>22</v>
      </c>
      <c r="L160" s="145">
        <v>3.52</v>
      </c>
      <c r="M160" s="145">
        <v>0</v>
      </c>
      <c r="N160" s="145">
        <v>-0.5</v>
      </c>
      <c r="O160" s="145">
        <v>-1.01</v>
      </c>
      <c r="P160" s="145">
        <v>-1.5</v>
      </c>
      <c r="Q160" s="144">
        <v>-1.54</v>
      </c>
      <c r="R160" s="144">
        <v>-2</v>
      </c>
      <c r="S160" s="144">
        <v>-2.5</v>
      </c>
      <c r="T160" s="144">
        <v>-1.54</v>
      </c>
      <c r="U160" s="145">
        <v>-0.62</v>
      </c>
      <c r="V160" s="145">
        <v>0.66</v>
      </c>
      <c r="W160" s="145">
        <v>22.2</v>
      </c>
      <c r="X160" s="145">
        <v>37.94</v>
      </c>
      <c r="Y160" s="144">
        <v>37.22</v>
      </c>
      <c r="Z160" s="144">
        <v>29.86</v>
      </c>
      <c r="AA160" s="149">
        <v>12.85</v>
      </c>
      <c r="AB160" s="142">
        <f t="shared" si="12"/>
        <v>1.2475000000000001</v>
      </c>
      <c r="AC160" s="142">
        <f t="shared" si="13"/>
        <v>9.7081712062256811E-2</v>
      </c>
      <c r="AK160" t="s">
        <v>308</v>
      </c>
      <c r="AL160" s="143">
        <v>31.85</v>
      </c>
      <c r="AM160" s="143">
        <v>34.200000000000003</v>
      </c>
      <c r="AN160" s="143">
        <v>36.81</v>
      </c>
      <c r="AO160" s="143">
        <v>37.549999999999997</v>
      </c>
      <c r="AP160" s="143">
        <v>38.090000000000003</v>
      </c>
      <c r="AQ160" s="143">
        <v>35.25</v>
      </c>
      <c r="AR160" s="143">
        <v>27.89</v>
      </c>
      <c r="AS160" s="143">
        <v>24.13</v>
      </c>
      <c r="AT160" s="144">
        <v>25.94</v>
      </c>
      <c r="AU160" s="145">
        <v>26</v>
      </c>
      <c r="AV160" s="145">
        <v>28.66</v>
      </c>
      <c r="AW160" s="145">
        <v>29.71</v>
      </c>
      <c r="AX160" s="145">
        <v>35.49</v>
      </c>
      <c r="AY160" s="145">
        <v>39.39</v>
      </c>
      <c r="AZ160" s="144">
        <v>43.62</v>
      </c>
      <c r="BA160" s="144">
        <v>44.05</v>
      </c>
      <c r="BB160" s="144">
        <v>43.27</v>
      </c>
      <c r="BC160" s="144">
        <v>43.24</v>
      </c>
      <c r="BD160" s="145">
        <v>40.1</v>
      </c>
      <c r="BE160" s="145">
        <v>30.04</v>
      </c>
      <c r="BF160" s="145">
        <v>25.51</v>
      </c>
      <c r="BG160" s="145">
        <v>21.54</v>
      </c>
      <c r="BH160" s="144">
        <v>25.84</v>
      </c>
      <c r="BI160" s="144">
        <v>22.27</v>
      </c>
      <c r="BJ160" s="149">
        <v>32.67</v>
      </c>
    </row>
    <row r="161" spans="2:62">
      <c r="B161" t="s">
        <v>309</v>
      </c>
      <c r="C161" s="143">
        <v>20.53</v>
      </c>
      <c r="D161" s="143">
        <v>16.93</v>
      </c>
      <c r="E161" s="143">
        <v>13.58</v>
      </c>
      <c r="F161" s="143">
        <v>7.74</v>
      </c>
      <c r="G161" s="143">
        <v>7</v>
      </c>
      <c r="H161" s="143">
        <v>18.260000000000002</v>
      </c>
      <c r="I161" s="143">
        <v>25.66</v>
      </c>
      <c r="J161" s="143">
        <v>35.090000000000003</v>
      </c>
      <c r="K161" s="144">
        <v>20.2</v>
      </c>
      <c r="L161" s="145">
        <v>0</v>
      </c>
      <c r="M161" s="145">
        <v>-0.3</v>
      </c>
      <c r="N161" s="145">
        <v>-1.1000000000000001</v>
      </c>
      <c r="O161" s="145">
        <v>-1.54</v>
      </c>
      <c r="P161" s="145">
        <v>-1.81</v>
      </c>
      <c r="Q161" s="144">
        <v>-2.1</v>
      </c>
      <c r="R161" s="144">
        <v>-3.75</v>
      </c>
      <c r="S161" s="144">
        <v>-3.4</v>
      </c>
      <c r="T161" s="144">
        <v>-1.54</v>
      </c>
      <c r="U161" s="145">
        <v>-0.04</v>
      </c>
      <c r="V161" s="145">
        <v>3.52</v>
      </c>
      <c r="W161" s="145">
        <v>25.96</v>
      </c>
      <c r="X161" s="145">
        <v>53.91</v>
      </c>
      <c r="Y161" s="144">
        <v>54</v>
      </c>
      <c r="Z161" s="144">
        <v>35.01</v>
      </c>
      <c r="AA161" s="149">
        <v>13.41</v>
      </c>
      <c r="AB161" s="142">
        <f t="shared" si="12"/>
        <v>0.67833333333333312</v>
      </c>
      <c r="AC161" s="142">
        <f t="shared" si="13"/>
        <v>5.0584141188168015E-2</v>
      </c>
      <c r="AK161" t="s">
        <v>309</v>
      </c>
      <c r="AL161" s="143">
        <v>27.17</v>
      </c>
      <c r="AM161" s="143">
        <v>29.21</v>
      </c>
      <c r="AN161" s="143">
        <v>31.12</v>
      </c>
      <c r="AO161" s="143">
        <v>32.18</v>
      </c>
      <c r="AP161" s="143">
        <v>32.630000000000003</v>
      </c>
      <c r="AQ161" s="143">
        <v>30.31</v>
      </c>
      <c r="AR161" s="143">
        <v>25.59</v>
      </c>
      <c r="AS161" s="143">
        <v>20.94</v>
      </c>
      <c r="AT161" s="144">
        <v>21.04</v>
      </c>
      <c r="AU161" s="145">
        <v>24.81</v>
      </c>
      <c r="AV161" s="145">
        <v>25.45</v>
      </c>
      <c r="AW161" s="145">
        <v>27.01</v>
      </c>
      <c r="AX161" s="145">
        <v>28.68</v>
      </c>
      <c r="AY161" s="145">
        <v>28.53</v>
      </c>
      <c r="AZ161" s="144">
        <v>29.18</v>
      </c>
      <c r="BA161" s="144">
        <v>29.81</v>
      </c>
      <c r="BB161" s="144">
        <v>30.32</v>
      </c>
      <c r="BC161" s="144">
        <v>29.57</v>
      </c>
      <c r="BD161" s="145">
        <v>33.299999999999997</v>
      </c>
      <c r="BE161" s="145">
        <v>30.8</v>
      </c>
      <c r="BF161" s="145">
        <v>25.75</v>
      </c>
      <c r="BG161" s="145">
        <v>20.96</v>
      </c>
      <c r="BH161" s="144">
        <v>22.54</v>
      </c>
      <c r="BI161" s="144">
        <v>19.57</v>
      </c>
      <c r="BJ161" s="149">
        <v>27.13</v>
      </c>
    </row>
    <row r="162" spans="2:62">
      <c r="B162" t="s">
        <v>224</v>
      </c>
      <c r="C162" s="143">
        <v>35</v>
      </c>
      <c r="D162" s="143">
        <v>30.2</v>
      </c>
      <c r="E162" s="143">
        <v>28.65</v>
      </c>
      <c r="F162" s="143">
        <v>22.03</v>
      </c>
      <c r="G162" s="143">
        <v>26.72</v>
      </c>
      <c r="H162" s="143">
        <v>30.2</v>
      </c>
      <c r="I162" s="143">
        <v>35.090000000000003</v>
      </c>
      <c r="J162" s="143">
        <v>58.87</v>
      </c>
      <c r="K162" s="144">
        <v>35.01</v>
      </c>
      <c r="L162" s="145">
        <v>10</v>
      </c>
      <c r="M162" s="145">
        <v>0</v>
      </c>
      <c r="N162" s="145">
        <v>-0.3</v>
      </c>
      <c r="O162" s="145">
        <v>-0.6</v>
      </c>
      <c r="P162" s="145">
        <v>-0.6</v>
      </c>
      <c r="Q162" s="144">
        <v>-1</v>
      </c>
      <c r="R162" s="144">
        <v>-1.1000000000000001</v>
      </c>
      <c r="S162" s="144">
        <v>-1.1000000000000001</v>
      </c>
      <c r="T162" s="144">
        <v>-0.6</v>
      </c>
      <c r="U162" s="145">
        <v>0</v>
      </c>
      <c r="V162" s="145">
        <v>5.79</v>
      </c>
      <c r="W162" s="145">
        <v>34.94</v>
      </c>
      <c r="X162" s="145">
        <v>68.209999999999994</v>
      </c>
      <c r="Y162" s="144">
        <v>41.93</v>
      </c>
      <c r="Z162" s="144">
        <v>27.23</v>
      </c>
      <c r="AA162" s="149">
        <v>20.190000000000001</v>
      </c>
      <c r="AB162" s="142">
        <f t="shared" si="12"/>
        <v>3.7916666666666661</v>
      </c>
      <c r="AC162" s="142">
        <f t="shared" si="13"/>
        <v>0.18779924054812611</v>
      </c>
      <c r="AK162" t="s">
        <v>224</v>
      </c>
      <c r="AL162" s="143">
        <v>22.99</v>
      </c>
      <c r="AM162" s="143">
        <v>25.1</v>
      </c>
      <c r="AN162" s="143">
        <v>26.64</v>
      </c>
      <c r="AO162" s="143">
        <v>28.28</v>
      </c>
      <c r="AP162" s="143">
        <v>27.59</v>
      </c>
      <c r="AQ162" s="143">
        <v>26.32</v>
      </c>
      <c r="AR162" s="143">
        <v>25.8</v>
      </c>
      <c r="AS162" s="143">
        <v>22.63</v>
      </c>
      <c r="AT162" s="144">
        <v>19.03</v>
      </c>
      <c r="AU162" s="145">
        <v>22.25</v>
      </c>
      <c r="AV162" s="145">
        <v>24.14</v>
      </c>
      <c r="AW162" s="145">
        <v>27.08</v>
      </c>
      <c r="AX162" s="145">
        <v>29.38</v>
      </c>
      <c r="AY162" s="145">
        <v>29.3</v>
      </c>
      <c r="AZ162" s="144">
        <v>32.08</v>
      </c>
      <c r="BA162" s="144">
        <v>33.01</v>
      </c>
      <c r="BB162" s="144">
        <v>33.090000000000003</v>
      </c>
      <c r="BC162" s="144">
        <v>31.04</v>
      </c>
      <c r="BD162" s="145">
        <v>32.340000000000003</v>
      </c>
      <c r="BE162" s="145">
        <v>26.6</v>
      </c>
      <c r="BF162" s="145">
        <v>19.29</v>
      </c>
      <c r="BG162" s="145">
        <v>20.02</v>
      </c>
      <c r="BH162" s="144">
        <v>23.72</v>
      </c>
      <c r="BI162" s="144">
        <v>23.08</v>
      </c>
      <c r="BJ162" s="149">
        <v>26.16</v>
      </c>
    </row>
    <row r="163" spans="2:62">
      <c r="B163" t="s">
        <v>310</v>
      </c>
      <c r="C163" s="143">
        <v>13.06</v>
      </c>
      <c r="D163" s="143">
        <v>11</v>
      </c>
      <c r="E163" s="143">
        <v>7</v>
      </c>
      <c r="F163" s="143">
        <v>5.1100000000000003</v>
      </c>
      <c r="G163" s="143">
        <v>5.1100000000000003</v>
      </c>
      <c r="H163" s="143">
        <v>5.1100000000000003</v>
      </c>
      <c r="I163" s="143">
        <v>6</v>
      </c>
      <c r="J163" s="143">
        <v>12.1</v>
      </c>
      <c r="K163" s="144">
        <v>0.65</v>
      </c>
      <c r="L163" s="145">
        <v>0</v>
      </c>
      <c r="M163" s="145">
        <v>-0.6</v>
      </c>
      <c r="N163" s="145">
        <v>-4</v>
      </c>
      <c r="O163" s="145">
        <v>-5</v>
      </c>
      <c r="P163" s="145">
        <v>-5</v>
      </c>
      <c r="Q163" s="144">
        <v>-5</v>
      </c>
      <c r="R163" s="144">
        <v>-5</v>
      </c>
      <c r="S163" s="144">
        <v>-5</v>
      </c>
      <c r="T163" s="144">
        <v>-3</v>
      </c>
      <c r="U163" s="145">
        <v>-0.04</v>
      </c>
      <c r="V163" s="145">
        <v>2</v>
      </c>
      <c r="W163" s="145">
        <v>3.6</v>
      </c>
      <c r="X163" s="145">
        <v>24.42</v>
      </c>
      <c r="Y163" s="144">
        <v>12.82</v>
      </c>
      <c r="Z163" s="144">
        <v>5</v>
      </c>
      <c r="AA163" s="149">
        <v>3.35</v>
      </c>
      <c r="AB163" s="142">
        <f t="shared" si="12"/>
        <v>-2.4991666666666665</v>
      </c>
      <c r="AC163" s="142">
        <f t="shared" si="13"/>
        <v>-0.74601990049751243</v>
      </c>
      <c r="AK163" t="s">
        <v>310</v>
      </c>
      <c r="AL163" s="143">
        <v>24.73</v>
      </c>
      <c r="AM163" s="143">
        <v>25.41</v>
      </c>
      <c r="AN163" s="143">
        <v>26.55</v>
      </c>
      <c r="AO163" s="143">
        <v>28</v>
      </c>
      <c r="AP163" s="143">
        <v>28.52</v>
      </c>
      <c r="AQ163" s="143">
        <v>27.7</v>
      </c>
      <c r="AR163" s="143">
        <v>28.97</v>
      </c>
      <c r="AS163" s="143">
        <v>28.33</v>
      </c>
      <c r="AT163" s="144">
        <v>25.94</v>
      </c>
      <c r="AU163" s="145">
        <v>23.99</v>
      </c>
      <c r="AV163" s="145">
        <v>25.64</v>
      </c>
      <c r="AW163" s="145">
        <v>26.03</v>
      </c>
      <c r="AX163" s="145">
        <v>27.18</v>
      </c>
      <c r="AY163" s="145">
        <v>26.96</v>
      </c>
      <c r="AZ163" s="144">
        <v>29.12</v>
      </c>
      <c r="BA163" s="144">
        <v>30</v>
      </c>
      <c r="BB163" s="144">
        <v>30.02</v>
      </c>
      <c r="BC163" s="144">
        <v>30.49</v>
      </c>
      <c r="BD163" s="145">
        <v>30.39</v>
      </c>
      <c r="BE163" s="145">
        <v>24.69</v>
      </c>
      <c r="BF163" s="145">
        <v>25.79</v>
      </c>
      <c r="BG163" s="145">
        <v>23</v>
      </c>
      <c r="BH163" s="144">
        <v>26.03</v>
      </c>
      <c r="BI163" s="144">
        <v>20.11</v>
      </c>
      <c r="BJ163" s="149">
        <v>26.75</v>
      </c>
    </row>
    <row r="164" spans="2:62">
      <c r="B164" t="s">
        <v>311</v>
      </c>
      <c r="C164" s="143">
        <v>9.2200000000000006</v>
      </c>
      <c r="D164" s="143">
        <v>7.69</v>
      </c>
      <c r="E164" s="143">
        <v>9.3699999999999992</v>
      </c>
      <c r="F164" s="143">
        <v>5.8</v>
      </c>
      <c r="G164" s="143">
        <v>5.1100000000000003</v>
      </c>
      <c r="H164" s="143">
        <v>4.9000000000000004</v>
      </c>
      <c r="I164" s="143">
        <v>5.66</v>
      </c>
      <c r="J164" s="143">
        <v>12.34</v>
      </c>
      <c r="K164" s="144">
        <v>4.2300000000000004</v>
      </c>
      <c r="L164" s="145">
        <v>1.72</v>
      </c>
      <c r="M164" s="145">
        <v>0</v>
      </c>
      <c r="N164" s="145">
        <v>-0.5</v>
      </c>
      <c r="O164" s="145">
        <v>-0.6</v>
      </c>
      <c r="P164" s="145">
        <v>-0.6</v>
      </c>
      <c r="Q164" s="144">
        <v>-1.54</v>
      </c>
      <c r="R164" s="144">
        <v>-3</v>
      </c>
      <c r="S164" s="144">
        <v>-3</v>
      </c>
      <c r="T164" s="144">
        <v>-1.54</v>
      </c>
      <c r="U164" s="145">
        <v>-0.45</v>
      </c>
      <c r="V164" s="145">
        <v>0.65</v>
      </c>
      <c r="W164" s="145">
        <v>5.76</v>
      </c>
      <c r="X164" s="145">
        <v>31</v>
      </c>
      <c r="Y164" s="144">
        <v>17.940000000000001</v>
      </c>
      <c r="Z164" s="144">
        <v>12.58</v>
      </c>
      <c r="AA164" s="149">
        <v>5.1100000000000003</v>
      </c>
      <c r="AB164" s="142">
        <f t="shared" si="12"/>
        <v>-0.38583333333333325</v>
      </c>
      <c r="AC164" s="142">
        <f t="shared" si="13"/>
        <v>-7.5505544683626857E-2</v>
      </c>
      <c r="AK164" t="s">
        <v>311</v>
      </c>
      <c r="AL164" s="143">
        <v>23.98</v>
      </c>
      <c r="AM164" s="143">
        <v>25.7</v>
      </c>
      <c r="AN164" s="143">
        <v>26.41</v>
      </c>
      <c r="AO164" s="143">
        <v>27.4</v>
      </c>
      <c r="AP164" s="143">
        <v>29.17</v>
      </c>
      <c r="AQ164" s="143">
        <v>28.48</v>
      </c>
      <c r="AR164" s="143">
        <v>25.78</v>
      </c>
      <c r="AS164" s="143">
        <v>21.51</v>
      </c>
      <c r="AT164" s="144">
        <v>22.26</v>
      </c>
      <c r="AU164" s="145">
        <v>23.2</v>
      </c>
      <c r="AV164" s="145">
        <v>23.71</v>
      </c>
      <c r="AW164" s="145">
        <v>23.99</v>
      </c>
      <c r="AX164" s="145">
        <v>25.82</v>
      </c>
      <c r="AY164" s="145">
        <v>27.05</v>
      </c>
      <c r="AZ164" s="144">
        <v>26.45</v>
      </c>
      <c r="BA164" s="144">
        <v>27.26</v>
      </c>
      <c r="BB164" s="144">
        <v>27.31</v>
      </c>
      <c r="BC164" s="144">
        <v>26.47</v>
      </c>
      <c r="BD164" s="145">
        <v>25.24</v>
      </c>
      <c r="BE164" s="145">
        <v>23.59</v>
      </c>
      <c r="BF164" s="145">
        <v>22.77</v>
      </c>
      <c r="BG164" s="145">
        <v>18.48</v>
      </c>
      <c r="BH164" s="144">
        <v>20.399999999999999</v>
      </c>
      <c r="BI164" s="144">
        <v>20.93</v>
      </c>
      <c r="BJ164" s="149">
        <v>24.57</v>
      </c>
    </row>
    <row r="165" spans="2:62">
      <c r="B165" s="139" t="s">
        <v>312</v>
      </c>
      <c r="C165" s="143">
        <v>14</v>
      </c>
      <c r="D165" s="143">
        <v>12</v>
      </c>
      <c r="E165" s="143">
        <v>10.93</v>
      </c>
      <c r="F165" s="143">
        <v>10.34</v>
      </c>
      <c r="G165" s="143">
        <v>9.56</v>
      </c>
      <c r="H165" s="143">
        <v>9.99</v>
      </c>
      <c r="I165" s="143">
        <v>13.32</v>
      </c>
      <c r="J165" s="143">
        <v>6</v>
      </c>
      <c r="K165" s="143">
        <v>3.28</v>
      </c>
      <c r="L165" s="143">
        <v>-1</v>
      </c>
      <c r="M165" s="143">
        <v>-5</v>
      </c>
      <c r="N165" s="143">
        <v>-6</v>
      </c>
      <c r="O165" s="143">
        <v>-6</v>
      </c>
      <c r="P165" s="143">
        <v>-6</v>
      </c>
      <c r="Q165" s="143">
        <v>-6</v>
      </c>
      <c r="R165" s="143">
        <v>-8.01</v>
      </c>
      <c r="S165" s="143">
        <v>-9.6999999999999993</v>
      </c>
      <c r="T165" s="143">
        <v>-6.01</v>
      </c>
      <c r="U165" s="143">
        <v>-5.8</v>
      </c>
      <c r="V165" s="143">
        <v>-0.02</v>
      </c>
      <c r="W165" s="143">
        <v>17.72</v>
      </c>
      <c r="X165" s="143">
        <v>36.1</v>
      </c>
      <c r="Y165" s="143">
        <v>52</v>
      </c>
      <c r="Z165" s="143">
        <v>37</v>
      </c>
      <c r="AA165" s="149">
        <v>7.2</v>
      </c>
      <c r="AB165" s="142">
        <f t="shared" si="12"/>
        <v>-4.6883333333333326</v>
      </c>
      <c r="AC165" s="142">
        <f t="shared" si="13"/>
        <v>-0.65115740740740724</v>
      </c>
      <c r="AK165" s="139" t="s">
        <v>312</v>
      </c>
      <c r="AL165" s="143">
        <v>22.31</v>
      </c>
      <c r="AM165" s="143">
        <v>23.83</v>
      </c>
      <c r="AN165" s="143">
        <v>25.22</v>
      </c>
      <c r="AO165" s="143">
        <v>26.12</v>
      </c>
      <c r="AP165" s="143">
        <v>26.85</v>
      </c>
      <c r="AQ165" s="143">
        <v>28.14</v>
      </c>
      <c r="AR165" s="143">
        <v>27.12</v>
      </c>
      <c r="AS165" s="143">
        <v>26.1</v>
      </c>
      <c r="AT165" s="143">
        <v>26.03</v>
      </c>
      <c r="AU165" s="143">
        <v>27</v>
      </c>
      <c r="AV165" s="143">
        <v>27.3</v>
      </c>
      <c r="AW165" s="143">
        <v>27.9</v>
      </c>
      <c r="AX165" s="143">
        <v>28.18</v>
      </c>
      <c r="AY165" s="143">
        <v>28.07</v>
      </c>
      <c r="AZ165" s="143">
        <v>28.66</v>
      </c>
      <c r="BA165" s="143">
        <v>30.52</v>
      </c>
      <c r="BB165" s="143">
        <v>31.7</v>
      </c>
      <c r="BC165" s="143">
        <v>30.03</v>
      </c>
      <c r="BD165" s="143">
        <v>29.01</v>
      </c>
      <c r="BE165" s="143">
        <v>25.03</v>
      </c>
      <c r="BF165" s="143">
        <v>22.57</v>
      </c>
      <c r="BG165" s="143">
        <v>18.96</v>
      </c>
      <c r="BH165" s="143">
        <v>16.25</v>
      </c>
      <c r="BI165" s="143">
        <v>18.45</v>
      </c>
      <c r="BJ165" s="149">
        <v>25.69</v>
      </c>
    </row>
    <row r="166" spans="2:62">
      <c r="B166" s="139" t="s">
        <v>313</v>
      </c>
      <c r="C166" s="143">
        <v>30</v>
      </c>
      <c r="D166" s="143">
        <v>21</v>
      </c>
      <c r="E166" s="143">
        <v>18.66</v>
      </c>
      <c r="F166" s="143">
        <v>17.079999999999998</v>
      </c>
      <c r="G166" s="143">
        <v>16.010000000000002</v>
      </c>
      <c r="H166" s="143">
        <v>15.1</v>
      </c>
      <c r="I166" s="143">
        <v>15.5</v>
      </c>
      <c r="J166" s="143">
        <v>5.71</v>
      </c>
      <c r="K166" s="143">
        <v>0.01</v>
      </c>
      <c r="L166" s="143">
        <v>-1</v>
      </c>
      <c r="M166" s="143">
        <v>-5</v>
      </c>
      <c r="N166" s="143">
        <v>-6</v>
      </c>
      <c r="O166" s="143">
        <v>-7.71</v>
      </c>
      <c r="P166" s="143">
        <v>-15</v>
      </c>
      <c r="Q166" s="143">
        <v>-15</v>
      </c>
      <c r="R166" s="143">
        <v>-14</v>
      </c>
      <c r="S166" s="143">
        <v>-9.02</v>
      </c>
      <c r="T166" s="143">
        <v>-6</v>
      </c>
      <c r="U166" s="143">
        <v>-3.99</v>
      </c>
      <c r="V166" s="143">
        <v>0</v>
      </c>
      <c r="W166" s="143">
        <v>17.03</v>
      </c>
      <c r="X166" s="143">
        <v>26.71</v>
      </c>
      <c r="Y166" s="143">
        <v>35.01</v>
      </c>
      <c r="Z166" s="143">
        <v>20.170000000000002</v>
      </c>
      <c r="AA166" s="149">
        <v>6.47</v>
      </c>
      <c r="AB166" s="142">
        <f t="shared" si="12"/>
        <v>-6.8924999999999992</v>
      </c>
      <c r="AC166" s="142">
        <f t="shared" si="13"/>
        <v>-1.0653013910355487</v>
      </c>
      <c r="AK166" s="139" t="s">
        <v>313</v>
      </c>
      <c r="AL166" s="143">
        <v>26.42</v>
      </c>
      <c r="AM166" s="143">
        <v>30.14</v>
      </c>
      <c r="AN166" s="143">
        <v>32.17</v>
      </c>
      <c r="AO166" s="143">
        <v>34.24</v>
      </c>
      <c r="AP166" s="143">
        <v>34.94</v>
      </c>
      <c r="AQ166" s="143">
        <v>35.119999999999997</v>
      </c>
      <c r="AR166" s="143">
        <v>34.659999999999997</v>
      </c>
      <c r="AS166" s="143">
        <v>36.54</v>
      </c>
      <c r="AT166" s="143">
        <v>34.81</v>
      </c>
      <c r="AU166" s="143">
        <v>34.26</v>
      </c>
      <c r="AV166" s="143">
        <v>37.06</v>
      </c>
      <c r="AW166" s="143">
        <v>37.049999999999997</v>
      </c>
      <c r="AX166" s="143">
        <v>38.200000000000003</v>
      </c>
      <c r="AY166" s="143">
        <v>40.1</v>
      </c>
      <c r="AZ166" s="143">
        <v>40.630000000000003</v>
      </c>
      <c r="BA166" s="143">
        <v>42.68</v>
      </c>
      <c r="BB166" s="143">
        <v>40.9</v>
      </c>
      <c r="BC166" s="143">
        <v>38.03</v>
      </c>
      <c r="BD166" s="143">
        <v>35.69</v>
      </c>
      <c r="BE166" s="143">
        <v>31.05</v>
      </c>
      <c r="BF166" s="143">
        <v>26.17</v>
      </c>
      <c r="BG166" s="143">
        <v>18.87</v>
      </c>
      <c r="BH166" s="143">
        <v>14.96</v>
      </c>
      <c r="BI166" s="143">
        <v>17.64</v>
      </c>
      <c r="BJ166" s="149">
        <v>32.380000000000003</v>
      </c>
    </row>
    <row r="167" spans="2:62">
      <c r="B167" t="s">
        <v>314</v>
      </c>
      <c r="C167" s="143">
        <v>26.25</v>
      </c>
      <c r="D167" s="143">
        <v>18.04</v>
      </c>
      <c r="E167" s="143">
        <v>16.64</v>
      </c>
      <c r="F167" s="143">
        <v>14.43</v>
      </c>
      <c r="G167" s="143">
        <v>16.399999999999999</v>
      </c>
      <c r="H167" s="143">
        <v>20</v>
      </c>
      <c r="I167" s="143">
        <v>25.78</v>
      </c>
      <c r="J167" s="143">
        <v>35.01</v>
      </c>
      <c r="K167" s="144">
        <v>25.3</v>
      </c>
      <c r="L167" s="145">
        <v>0.01</v>
      </c>
      <c r="M167" s="145">
        <v>0</v>
      </c>
      <c r="N167" s="145">
        <v>-0.01</v>
      </c>
      <c r="O167" s="145">
        <v>-0.01</v>
      </c>
      <c r="P167" s="145">
        <v>-0.01</v>
      </c>
      <c r="Q167" s="144">
        <v>-0.02</v>
      </c>
      <c r="R167" s="144">
        <v>-0.5</v>
      </c>
      <c r="S167" s="144">
        <v>-0.3</v>
      </c>
      <c r="T167" s="144">
        <v>-0.01</v>
      </c>
      <c r="U167" s="145">
        <v>3.52</v>
      </c>
      <c r="V167" s="145">
        <v>5.1100000000000003</v>
      </c>
      <c r="W167" s="145">
        <v>35.090000000000003</v>
      </c>
      <c r="X167" s="145">
        <v>76.06</v>
      </c>
      <c r="Y167" s="144">
        <v>60.14</v>
      </c>
      <c r="Z167" s="144">
        <v>35.33</v>
      </c>
      <c r="AA167" s="149">
        <v>17.18</v>
      </c>
      <c r="AB167" s="142">
        <f t="shared" si="12"/>
        <v>2.7566666666666664</v>
      </c>
      <c r="AC167" s="142">
        <f t="shared" si="13"/>
        <v>0.16045789677920061</v>
      </c>
      <c r="AK167" t="s">
        <v>314</v>
      </c>
      <c r="AL167" s="143">
        <v>27.08</v>
      </c>
      <c r="AM167" s="143">
        <v>29.82</v>
      </c>
      <c r="AN167" s="143">
        <v>31.39</v>
      </c>
      <c r="AO167" s="143">
        <v>33.31</v>
      </c>
      <c r="AP167" s="143">
        <v>33.04</v>
      </c>
      <c r="AQ167" s="143">
        <v>31.34</v>
      </c>
      <c r="AR167" s="143">
        <v>27.47</v>
      </c>
      <c r="AS167" s="143">
        <v>27.72</v>
      </c>
      <c r="AT167" s="144">
        <v>25.93</v>
      </c>
      <c r="AU167" s="145">
        <v>22.47</v>
      </c>
      <c r="AV167" s="145">
        <v>22.75</v>
      </c>
      <c r="AW167" s="145">
        <v>24.84</v>
      </c>
      <c r="AX167" s="145">
        <v>29.77</v>
      </c>
      <c r="AY167" s="145">
        <v>35.15</v>
      </c>
      <c r="AZ167" s="144">
        <v>39.31</v>
      </c>
      <c r="BA167" s="144">
        <v>40.46</v>
      </c>
      <c r="BB167" s="144">
        <v>41.44</v>
      </c>
      <c r="BC167" s="144">
        <v>39.65</v>
      </c>
      <c r="BD167" s="145">
        <v>39.72</v>
      </c>
      <c r="BE167" s="145">
        <v>33.409999999999997</v>
      </c>
      <c r="BF167" s="145">
        <v>18.440000000000001</v>
      </c>
      <c r="BG167" s="145">
        <v>15.49</v>
      </c>
      <c r="BH167" s="144">
        <v>16.649999999999999</v>
      </c>
      <c r="BI167" s="144">
        <v>16.239999999999998</v>
      </c>
      <c r="BJ167" s="149">
        <v>29.02</v>
      </c>
    </row>
    <row r="168" spans="2:62">
      <c r="B168" t="s">
        <v>315</v>
      </c>
      <c r="C168" s="143">
        <v>35.01</v>
      </c>
      <c r="D168" s="143">
        <v>30.5</v>
      </c>
      <c r="E168" s="143">
        <v>22.46</v>
      </c>
      <c r="F168" s="143">
        <v>20</v>
      </c>
      <c r="G168" s="143">
        <v>21.03</v>
      </c>
      <c r="H168" s="143">
        <v>26.01</v>
      </c>
      <c r="I168" s="143">
        <v>33.44</v>
      </c>
      <c r="J168" s="143">
        <v>36.26</v>
      </c>
      <c r="K168" s="144">
        <v>33</v>
      </c>
      <c r="L168" s="145">
        <v>18</v>
      </c>
      <c r="M168" s="145">
        <v>0.03</v>
      </c>
      <c r="N168" s="145">
        <v>-0.01</v>
      </c>
      <c r="O168" s="145">
        <v>-0.01</v>
      </c>
      <c r="P168" s="145">
        <v>-0.01</v>
      </c>
      <c r="Q168" s="144">
        <v>-0.01</v>
      </c>
      <c r="R168" s="144">
        <v>-0.01</v>
      </c>
      <c r="S168" s="144">
        <v>-0.01</v>
      </c>
      <c r="T168" s="144">
        <v>-0.01</v>
      </c>
      <c r="U168" s="145">
        <v>0</v>
      </c>
      <c r="V168" s="145">
        <v>32.5</v>
      </c>
      <c r="W168" s="145">
        <v>49.56</v>
      </c>
      <c r="X168" s="145">
        <v>111.16</v>
      </c>
      <c r="Y168" s="144">
        <v>100</v>
      </c>
      <c r="Z168" s="144">
        <v>75.31</v>
      </c>
      <c r="AA168" s="149">
        <v>26.84</v>
      </c>
      <c r="AB168" s="142">
        <f t="shared" si="12"/>
        <v>6.955000000000001</v>
      </c>
      <c r="AC168" s="142">
        <f t="shared" si="13"/>
        <v>0.25912816691505219</v>
      </c>
      <c r="AK168" t="s">
        <v>315</v>
      </c>
      <c r="AL168" s="143">
        <v>18.77</v>
      </c>
      <c r="AM168" s="143">
        <v>20.32</v>
      </c>
      <c r="AN168" s="143">
        <v>23.49</v>
      </c>
      <c r="AO168" s="143">
        <v>23.9</v>
      </c>
      <c r="AP168" s="143">
        <v>24.17</v>
      </c>
      <c r="AQ168" s="143">
        <v>23.21</v>
      </c>
      <c r="AR168" s="143">
        <v>20.2</v>
      </c>
      <c r="AS168" s="143">
        <v>25.28</v>
      </c>
      <c r="AT168" s="144">
        <v>25.69</v>
      </c>
      <c r="AU168" s="145">
        <v>20.16</v>
      </c>
      <c r="AV168" s="145">
        <v>22.21</v>
      </c>
      <c r="AW168" s="145">
        <v>21.55</v>
      </c>
      <c r="AX168" s="145">
        <v>22.83</v>
      </c>
      <c r="AY168" s="145">
        <v>21.99</v>
      </c>
      <c r="AZ168" s="144">
        <v>22.95</v>
      </c>
      <c r="BA168" s="144">
        <v>23.54</v>
      </c>
      <c r="BB168" s="144">
        <v>23.27</v>
      </c>
      <c r="BC168" s="144">
        <v>22.49</v>
      </c>
      <c r="BD168" s="145">
        <v>22.05</v>
      </c>
      <c r="BE168" s="145">
        <v>22.02</v>
      </c>
      <c r="BF168" s="145">
        <v>21.71</v>
      </c>
      <c r="BG168" s="145">
        <v>13.41</v>
      </c>
      <c r="BH168" s="144">
        <v>9.91</v>
      </c>
      <c r="BI168" s="144">
        <v>12.21</v>
      </c>
      <c r="BJ168" s="149">
        <v>21.01</v>
      </c>
    </row>
    <row r="169" spans="2:62">
      <c r="B169" t="s">
        <v>231</v>
      </c>
      <c r="C169" s="143">
        <v>35.01</v>
      </c>
      <c r="D169" s="143">
        <v>30.5</v>
      </c>
      <c r="E169" s="143">
        <v>33.270000000000003</v>
      </c>
      <c r="F169" s="143">
        <v>32.020000000000003</v>
      </c>
      <c r="G169" s="143">
        <v>32</v>
      </c>
      <c r="H169" s="143">
        <v>31.08</v>
      </c>
      <c r="I169" s="143">
        <v>35.01</v>
      </c>
      <c r="J169" s="143">
        <v>54.88</v>
      </c>
      <c r="K169" s="144">
        <v>35.01</v>
      </c>
      <c r="L169" s="145">
        <v>17.2</v>
      </c>
      <c r="M169" s="145">
        <v>0.85</v>
      </c>
      <c r="N169" s="145">
        <v>-0.01</v>
      </c>
      <c r="O169" s="145">
        <v>-0.01</v>
      </c>
      <c r="P169" s="145">
        <v>-0.01</v>
      </c>
      <c r="Q169" s="144">
        <v>-0.5</v>
      </c>
      <c r="R169" s="144">
        <v>-0.6</v>
      </c>
      <c r="S169" s="144">
        <v>-0.62</v>
      </c>
      <c r="T169" s="144">
        <v>-0.01</v>
      </c>
      <c r="U169" s="145">
        <v>1.72</v>
      </c>
      <c r="V169" s="145">
        <v>23</v>
      </c>
      <c r="W169" s="145">
        <v>55.18</v>
      </c>
      <c r="X169" s="145">
        <v>96</v>
      </c>
      <c r="Y169" s="144">
        <v>100.86</v>
      </c>
      <c r="Z169" s="144">
        <v>54.88</v>
      </c>
      <c r="AA169" s="149">
        <v>27.78</v>
      </c>
      <c r="AB169" s="142">
        <f t="shared" si="12"/>
        <v>6.3350000000000009</v>
      </c>
      <c r="AC169" s="142">
        <f t="shared" si="13"/>
        <v>0.22804175665946727</v>
      </c>
      <c r="AK169" t="s">
        <v>231</v>
      </c>
      <c r="AL169" s="143">
        <v>18.399999999999999</v>
      </c>
      <c r="AM169" s="143">
        <v>20.95</v>
      </c>
      <c r="AN169" s="143">
        <v>21.37</v>
      </c>
      <c r="AO169" s="143">
        <v>21.92</v>
      </c>
      <c r="AP169" s="143">
        <v>22.13</v>
      </c>
      <c r="AQ169" s="143">
        <v>21.74</v>
      </c>
      <c r="AR169" s="143">
        <v>19.559999999999999</v>
      </c>
      <c r="AS169" s="143">
        <v>17.87</v>
      </c>
      <c r="AT169" s="144">
        <v>18.87</v>
      </c>
      <c r="AU169" s="145">
        <v>18.149999999999999</v>
      </c>
      <c r="AV169" s="145">
        <v>20.76</v>
      </c>
      <c r="AW169" s="145">
        <v>22.02</v>
      </c>
      <c r="AX169" s="145">
        <v>22.44</v>
      </c>
      <c r="AY169" s="145">
        <v>26.69</v>
      </c>
      <c r="AZ169" s="144">
        <v>25.98</v>
      </c>
      <c r="BA169" s="144">
        <v>25.33</v>
      </c>
      <c r="BB169" s="144">
        <v>22.76</v>
      </c>
      <c r="BC169" s="144">
        <v>21.79</v>
      </c>
      <c r="BD169" s="145">
        <v>21.57</v>
      </c>
      <c r="BE169" s="145">
        <v>22.84</v>
      </c>
      <c r="BF169" s="145">
        <v>18.38</v>
      </c>
      <c r="BG169" s="145">
        <v>17.420000000000002</v>
      </c>
      <c r="BH169" s="144">
        <v>13.66</v>
      </c>
      <c r="BI169" s="144">
        <v>18.68</v>
      </c>
      <c r="BJ169" s="149">
        <v>20.83</v>
      </c>
    </row>
    <row r="170" spans="2:62">
      <c r="B170" t="s">
        <v>316</v>
      </c>
      <c r="C170" s="143">
        <v>49.63</v>
      </c>
      <c r="D170" s="143">
        <v>39</v>
      </c>
      <c r="E170" s="143">
        <v>43.81</v>
      </c>
      <c r="F170" s="143">
        <v>39.22</v>
      </c>
      <c r="G170" s="143">
        <v>38.24</v>
      </c>
      <c r="H170" s="143">
        <v>40.01</v>
      </c>
      <c r="I170" s="143">
        <v>37.950000000000003</v>
      </c>
      <c r="J170" s="143">
        <v>45</v>
      </c>
      <c r="K170" s="144">
        <v>38.24</v>
      </c>
      <c r="L170" s="145">
        <v>16.059999999999999</v>
      </c>
      <c r="M170" s="145">
        <v>3.52</v>
      </c>
      <c r="N170" s="145">
        <v>0.65</v>
      </c>
      <c r="O170" s="145">
        <v>-0.01</v>
      </c>
      <c r="P170" s="145">
        <v>-0.48</v>
      </c>
      <c r="Q170" s="144">
        <v>-0.9</v>
      </c>
      <c r="R170" s="144">
        <v>-0.12</v>
      </c>
      <c r="S170" s="144">
        <v>-0.01</v>
      </c>
      <c r="T170" s="144">
        <v>7.0000000000000007E-2</v>
      </c>
      <c r="U170" s="145">
        <v>17.77</v>
      </c>
      <c r="V170" s="145">
        <v>36.130000000000003</v>
      </c>
      <c r="W170" s="145">
        <v>71.63</v>
      </c>
      <c r="X170" s="145">
        <v>134.99</v>
      </c>
      <c r="Y170" s="144">
        <v>119.02</v>
      </c>
      <c r="Z170" s="144">
        <v>70.900000000000006</v>
      </c>
      <c r="AA170" s="149">
        <v>35.01</v>
      </c>
      <c r="AB170" s="142">
        <f t="shared" si="12"/>
        <v>9.2433333333333341</v>
      </c>
      <c r="AC170" s="142">
        <f t="shared" si="13"/>
        <v>0.26401980386556223</v>
      </c>
      <c r="AK170" t="s">
        <v>316</v>
      </c>
      <c r="AL170" s="143">
        <v>18.36</v>
      </c>
      <c r="AM170" s="143">
        <v>19.47</v>
      </c>
      <c r="AN170" s="143">
        <v>19.670000000000002</v>
      </c>
      <c r="AO170" s="143">
        <v>20.67</v>
      </c>
      <c r="AP170" s="143">
        <v>20.9</v>
      </c>
      <c r="AQ170" s="143">
        <v>20.23</v>
      </c>
      <c r="AR170" s="143">
        <v>19.760000000000002</v>
      </c>
      <c r="AS170" s="143">
        <v>15.08</v>
      </c>
      <c r="AT170" s="144">
        <v>15.03</v>
      </c>
      <c r="AU170" s="145">
        <v>16.88</v>
      </c>
      <c r="AV170" s="145">
        <v>19.84</v>
      </c>
      <c r="AW170" s="145">
        <v>28.63</v>
      </c>
      <c r="AX170" s="145">
        <v>24.66</v>
      </c>
      <c r="AY170" s="145">
        <v>23.54</v>
      </c>
      <c r="AZ170" s="144">
        <v>24.35</v>
      </c>
      <c r="BA170" s="144">
        <v>23.98</v>
      </c>
      <c r="BB170" s="144">
        <v>25.41</v>
      </c>
      <c r="BC170" s="144">
        <v>25.89</v>
      </c>
      <c r="BD170" s="145">
        <v>30.37</v>
      </c>
      <c r="BE170" s="145">
        <v>23.48</v>
      </c>
      <c r="BF170" s="145">
        <v>16.87</v>
      </c>
      <c r="BG170" s="145">
        <v>12.02</v>
      </c>
      <c r="BH170" s="144">
        <v>11.21</v>
      </c>
      <c r="BI170" s="144">
        <v>12.11</v>
      </c>
      <c r="BJ170" s="149">
        <v>20.36</v>
      </c>
    </row>
    <row r="171" spans="2:62">
      <c r="B171" t="s">
        <v>317</v>
      </c>
      <c r="C171" s="150">
        <v>55</v>
      </c>
      <c r="D171" s="150">
        <v>53.1</v>
      </c>
      <c r="E171" s="150">
        <v>47.7</v>
      </c>
      <c r="F171" s="150">
        <v>45.78</v>
      </c>
      <c r="G171" s="150">
        <v>45.54</v>
      </c>
      <c r="H171" s="150">
        <v>46.08</v>
      </c>
      <c r="I171" s="150">
        <v>49.55</v>
      </c>
      <c r="J171" s="150">
        <v>68.38</v>
      </c>
      <c r="K171" s="144">
        <v>53.01</v>
      </c>
      <c r="L171" s="145">
        <v>29.13</v>
      </c>
      <c r="M171" s="145">
        <v>1.83</v>
      </c>
      <c r="N171" s="145">
        <v>0</v>
      </c>
      <c r="O171" s="145">
        <v>-0.01</v>
      </c>
      <c r="P171" s="145">
        <v>-0.01</v>
      </c>
      <c r="Q171" s="144">
        <v>-7.0000000000000007E-2</v>
      </c>
      <c r="R171" s="144">
        <v>-7.0000000000000007E-2</v>
      </c>
      <c r="S171" s="144">
        <v>-0.01</v>
      </c>
      <c r="T171" s="144">
        <v>5</v>
      </c>
      <c r="U171" s="145">
        <v>45.36</v>
      </c>
      <c r="V171" s="145">
        <v>55.28</v>
      </c>
      <c r="W171" s="145">
        <v>100.29</v>
      </c>
      <c r="X171" s="145">
        <v>120.59</v>
      </c>
      <c r="Y171" s="144">
        <v>130.19</v>
      </c>
      <c r="Z171" s="144">
        <v>103.35</v>
      </c>
      <c r="AA171" s="149">
        <v>43.96</v>
      </c>
      <c r="AB171" s="142">
        <f t="shared" si="12"/>
        <v>15.786666666666667</v>
      </c>
      <c r="AC171" s="142">
        <f t="shared" si="13"/>
        <v>0.35911434637549289</v>
      </c>
      <c r="AK171" t="s">
        <v>317</v>
      </c>
      <c r="AL171" s="150">
        <v>16.12</v>
      </c>
      <c r="AM171" s="150">
        <v>16.57</v>
      </c>
      <c r="AN171" s="150">
        <v>18.059999999999999</v>
      </c>
      <c r="AO171" s="150">
        <v>18.63</v>
      </c>
      <c r="AP171" s="150">
        <v>18.7</v>
      </c>
      <c r="AQ171" s="150">
        <v>18.2</v>
      </c>
      <c r="AR171" s="150">
        <v>19.78</v>
      </c>
      <c r="AS171" s="150">
        <v>16.149999999999999</v>
      </c>
      <c r="AT171" s="144">
        <v>13.62</v>
      </c>
      <c r="AU171" s="145">
        <v>14.38</v>
      </c>
      <c r="AV171" s="145">
        <v>16.309999999999999</v>
      </c>
      <c r="AW171" s="145">
        <v>16.329999999999998</v>
      </c>
      <c r="AX171" s="145">
        <v>16.100000000000001</v>
      </c>
      <c r="AY171" s="145">
        <v>15.9</v>
      </c>
      <c r="AZ171" s="144">
        <v>16</v>
      </c>
      <c r="BA171" s="144">
        <v>16.93</v>
      </c>
      <c r="BB171" s="144">
        <v>16.93</v>
      </c>
      <c r="BC171" s="144">
        <v>17.440000000000001</v>
      </c>
      <c r="BD171" s="145">
        <v>16.36</v>
      </c>
      <c r="BE171" s="145">
        <v>15.41</v>
      </c>
      <c r="BF171" s="145">
        <v>23.21</v>
      </c>
      <c r="BG171" s="145">
        <v>31.05</v>
      </c>
      <c r="BH171" s="144">
        <v>26.31</v>
      </c>
      <c r="BI171" s="144">
        <v>21.18</v>
      </c>
      <c r="BJ171" s="149">
        <v>18.18</v>
      </c>
    </row>
    <row r="172" spans="2:62">
      <c r="B172" s="139" t="s">
        <v>318</v>
      </c>
      <c r="C172" s="150">
        <v>107</v>
      </c>
      <c r="D172" s="150">
        <v>89.74</v>
      </c>
      <c r="E172" s="150">
        <v>70.55</v>
      </c>
      <c r="F172" s="150">
        <v>72</v>
      </c>
      <c r="G172" s="150">
        <v>83.61</v>
      </c>
      <c r="H172" s="150">
        <v>80</v>
      </c>
      <c r="I172" s="150">
        <v>83.61</v>
      </c>
      <c r="J172" s="150">
        <v>64.31</v>
      </c>
      <c r="K172" s="143">
        <v>33.549999999999997</v>
      </c>
      <c r="L172" s="143">
        <v>1</v>
      </c>
      <c r="M172" s="143">
        <v>-0.02</v>
      </c>
      <c r="N172" s="143">
        <v>-1</v>
      </c>
      <c r="O172" s="143">
        <v>-3.07</v>
      </c>
      <c r="P172" s="143">
        <v>-5</v>
      </c>
      <c r="Q172" s="143">
        <v>-5.48</v>
      </c>
      <c r="R172" s="143">
        <v>-3</v>
      </c>
      <c r="S172" s="143">
        <v>-0.05</v>
      </c>
      <c r="T172" s="143">
        <v>0</v>
      </c>
      <c r="U172" s="143">
        <v>1.93</v>
      </c>
      <c r="V172" s="143">
        <v>31.78</v>
      </c>
      <c r="W172" s="143">
        <v>62</v>
      </c>
      <c r="X172" s="143">
        <v>64.31</v>
      </c>
      <c r="Y172" s="143">
        <v>74.44</v>
      </c>
      <c r="Z172" s="143">
        <v>63.5</v>
      </c>
      <c r="AA172" s="149">
        <v>40.24</v>
      </c>
      <c r="AB172" s="142">
        <f t="shared" si="12"/>
        <v>4.22</v>
      </c>
      <c r="AC172" s="142">
        <f t="shared" ref="AC172:AC173" si="14">AB172/AA172</f>
        <v>0.10487077534791252</v>
      </c>
      <c r="AK172" s="139" t="s">
        <v>318</v>
      </c>
      <c r="AL172" s="150">
        <v>11.43</v>
      </c>
      <c r="AM172" s="150">
        <v>11.18</v>
      </c>
      <c r="AN172" s="150">
        <v>12.54</v>
      </c>
      <c r="AO172" s="150">
        <v>12.65</v>
      </c>
      <c r="AP172" s="150">
        <v>11.87</v>
      </c>
      <c r="AQ172" s="150">
        <v>12.44</v>
      </c>
      <c r="AR172" s="150">
        <v>11.77</v>
      </c>
      <c r="AS172" s="150">
        <v>13.26</v>
      </c>
      <c r="AT172" s="143">
        <v>16.63</v>
      </c>
      <c r="AU172" s="143">
        <v>19.52</v>
      </c>
      <c r="AV172" s="143">
        <v>19.37</v>
      </c>
      <c r="AW172" s="143">
        <v>19.309999999999999</v>
      </c>
      <c r="AX172" s="143">
        <v>19.5</v>
      </c>
      <c r="AY172" s="143">
        <v>19.440000000000001</v>
      </c>
      <c r="AZ172" s="143">
        <v>19.55</v>
      </c>
      <c r="BA172" s="143">
        <v>19.55</v>
      </c>
      <c r="BB172" s="143">
        <v>21.77</v>
      </c>
      <c r="BC172" s="143">
        <v>24.11</v>
      </c>
      <c r="BD172" s="143">
        <v>21.36</v>
      </c>
      <c r="BE172" s="143">
        <v>15.08</v>
      </c>
      <c r="BF172" s="143">
        <v>14.51</v>
      </c>
      <c r="BG172" s="143">
        <v>15.86</v>
      </c>
      <c r="BH172" s="143">
        <v>13.5</v>
      </c>
      <c r="BI172" s="143">
        <v>12.94</v>
      </c>
      <c r="BJ172" s="149">
        <v>16.34</v>
      </c>
    </row>
    <row r="173" spans="2:62">
      <c r="B173" t="s">
        <v>235</v>
      </c>
      <c r="C173" s="149">
        <v>29.95</v>
      </c>
      <c r="D173" s="149">
        <v>22.87</v>
      </c>
      <c r="E173" s="149">
        <v>20.18</v>
      </c>
      <c r="F173" s="149">
        <v>17.63</v>
      </c>
      <c r="G173" s="149">
        <v>17.649999999999999</v>
      </c>
      <c r="H173" s="149">
        <v>20.54</v>
      </c>
      <c r="I173" s="149">
        <v>26.49</v>
      </c>
      <c r="J173" s="149">
        <v>34.18</v>
      </c>
      <c r="K173" s="149">
        <v>22.9</v>
      </c>
      <c r="L173" s="149">
        <v>7.7</v>
      </c>
      <c r="M173" s="149">
        <v>-0.94</v>
      </c>
      <c r="N173" s="149">
        <v>-2.2200000000000002</v>
      </c>
      <c r="O173" s="149">
        <v>-2.98</v>
      </c>
      <c r="P173" s="149">
        <v>-3.78</v>
      </c>
      <c r="Q173" s="149">
        <v>-4.3099999999999996</v>
      </c>
      <c r="R173" s="149">
        <v>-4.5</v>
      </c>
      <c r="S173" s="149">
        <v>-4.01</v>
      </c>
      <c r="T173" s="149">
        <v>-2.2000000000000002</v>
      </c>
      <c r="U173" s="149">
        <v>2.7</v>
      </c>
      <c r="V173" s="149">
        <v>12.24</v>
      </c>
      <c r="W173" s="149">
        <v>35.340000000000003</v>
      </c>
      <c r="X173" s="149">
        <v>63.9</v>
      </c>
      <c r="Y173" s="149">
        <v>57</v>
      </c>
      <c r="Z173" s="149">
        <v>39.92</v>
      </c>
      <c r="AA173" s="421">
        <v>16.93</v>
      </c>
      <c r="AB173" s="142">
        <f t="shared" si="12"/>
        <v>1.7166666666666666</v>
      </c>
      <c r="AC173" s="421">
        <f t="shared" si="14"/>
        <v>0.10139791297499508</v>
      </c>
      <c r="AK173" t="s">
        <v>235</v>
      </c>
      <c r="AL173" s="149">
        <v>23.75</v>
      </c>
      <c r="AM173" s="149">
        <v>26.37</v>
      </c>
      <c r="AN173" s="149">
        <v>27.98</v>
      </c>
      <c r="AO173" s="149">
        <v>29.1</v>
      </c>
      <c r="AP173" s="149">
        <v>29.58</v>
      </c>
      <c r="AQ173" s="149">
        <v>28.54</v>
      </c>
      <c r="AR173" s="149">
        <v>25.82</v>
      </c>
      <c r="AS173" s="149">
        <v>24.13</v>
      </c>
      <c r="AT173" s="149">
        <v>23.45</v>
      </c>
      <c r="AU173" s="149">
        <v>22.41</v>
      </c>
      <c r="AV173" s="149">
        <v>23.63</v>
      </c>
      <c r="AW173" s="149">
        <v>24.75</v>
      </c>
      <c r="AX173" s="149">
        <v>25.52</v>
      </c>
      <c r="AY173" s="149">
        <v>25.9</v>
      </c>
      <c r="AZ173" s="149">
        <v>26.72</v>
      </c>
      <c r="BA173" s="149">
        <v>27.66</v>
      </c>
      <c r="BB173" s="149">
        <v>27.9</v>
      </c>
      <c r="BC173" s="149">
        <v>27.63</v>
      </c>
      <c r="BD173" s="149">
        <v>26.88</v>
      </c>
      <c r="BE173" s="149">
        <v>23.85</v>
      </c>
      <c r="BF173" s="149">
        <v>22.81</v>
      </c>
      <c r="BG173" s="149">
        <v>20.2</v>
      </c>
      <c r="BH173" s="149">
        <v>19.28</v>
      </c>
      <c r="BI173" s="149">
        <v>18.72</v>
      </c>
      <c r="BJ173" s="149">
        <v>24.91</v>
      </c>
    </row>
    <row r="174" spans="2:62">
      <c r="C174"/>
      <c r="D174"/>
      <c r="E174"/>
      <c r="F174"/>
      <c r="G174"/>
      <c r="H174"/>
      <c r="I174"/>
      <c r="J174"/>
      <c r="K174"/>
      <c r="L174"/>
      <c r="M174"/>
      <c r="N174"/>
      <c r="O174"/>
      <c r="P174"/>
      <c r="Q174"/>
      <c r="R174"/>
      <c r="S174"/>
      <c r="T174"/>
      <c r="U174"/>
      <c r="V174"/>
      <c r="W174"/>
      <c r="X174"/>
      <c r="Y174"/>
      <c r="Z174"/>
      <c r="AL174"/>
      <c r="AM174"/>
      <c r="AN174"/>
      <c r="AO174"/>
      <c r="AP174"/>
      <c r="AQ174"/>
      <c r="AR174"/>
      <c r="AS174"/>
      <c r="AT174"/>
      <c r="AU174"/>
      <c r="AV174"/>
      <c r="AW174"/>
      <c r="AX174"/>
      <c r="AY174"/>
      <c r="AZ174"/>
      <c r="BA174"/>
      <c r="BB174"/>
      <c r="BC174"/>
      <c r="BD174"/>
      <c r="BE174"/>
      <c r="BF174"/>
      <c r="BG174"/>
      <c r="BH174"/>
      <c r="BI174"/>
    </row>
    <row r="175" spans="2:62">
      <c r="C175"/>
      <c r="D175"/>
      <c r="E175"/>
      <c r="F175"/>
      <c r="G175"/>
      <c r="H175"/>
      <c r="I175"/>
      <c r="J175"/>
      <c r="K175"/>
      <c r="L175"/>
      <c r="M175"/>
      <c r="N175"/>
      <c r="O175"/>
      <c r="P175"/>
      <c r="Q175"/>
      <c r="R175"/>
      <c r="S175"/>
      <c r="T175"/>
      <c r="U175"/>
      <c r="V175"/>
      <c r="W175"/>
      <c r="X175"/>
      <c r="Y175"/>
      <c r="Z175"/>
      <c r="AL175"/>
      <c r="AM175"/>
      <c r="AN175"/>
      <c r="AO175"/>
      <c r="AP175"/>
      <c r="AQ175"/>
      <c r="AR175"/>
      <c r="AS175"/>
      <c r="AT175"/>
      <c r="AU175"/>
      <c r="AV175"/>
      <c r="AW175"/>
      <c r="AX175"/>
      <c r="AY175"/>
      <c r="AZ175"/>
      <c r="BA175"/>
      <c r="BB175"/>
      <c r="BC175"/>
      <c r="BD175"/>
      <c r="BE175"/>
      <c r="BF175"/>
      <c r="BG175"/>
      <c r="BH175"/>
      <c r="BI175"/>
    </row>
    <row r="176" spans="2:62" ht="15.75" thickBot="1">
      <c r="C176"/>
      <c r="D176"/>
      <c r="E176"/>
      <c r="F176"/>
      <c r="G176"/>
      <c r="H176"/>
      <c r="I176"/>
      <c r="J176"/>
      <c r="K176"/>
      <c r="L176"/>
      <c r="M176"/>
      <c r="N176"/>
      <c r="O176"/>
      <c r="P176"/>
      <c r="Q176"/>
      <c r="R176"/>
      <c r="S176"/>
      <c r="T176"/>
      <c r="U176"/>
      <c r="V176"/>
      <c r="W176"/>
      <c r="X176"/>
      <c r="Y176"/>
      <c r="Z176"/>
      <c r="AE176" t="s">
        <v>524</v>
      </c>
      <c r="AL176"/>
      <c r="AM176"/>
      <c r="AN176"/>
      <c r="AO176"/>
      <c r="AP176"/>
      <c r="AQ176"/>
      <c r="AR176"/>
      <c r="AS176"/>
      <c r="AT176"/>
      <c r="AU176"/>
      <c r="AV176"/>
      <c r="AW176"/>
      <c r="AX176"/>
      <c r="AY176"/>
      <c r="AZ176"/>
      <c r="BA176"/>
      <c r="BB176"/>
      <c r="BC176"/>
      <c r="BD176"/>
      <c r="BE176"/>
      <c r="BF176"/>
      <c r="BG176"/>
      <c r="BH176"/>
      <c r="BI176"/>
    </row>
    <row r="177" spans="1:67">
      <c r="A177" s="138" t="s">
        <v>512</v>
      </c>
      <c r="B177" t="s">
        <v>178</v>
      </c>
      <c r="C177" t="s">
        <v>180</v>
      </c>
      <c r="D177" t="s">
        <v>181</v>
      </c>
      <c r="E177" t="s">
        <v>182</v>
      </c>
      <c r="F177" t="s">
        <v>183</v>
      </c>
      <c r="G177" t="s">
        <v>184</v>
      </c>
      <c r="H177" t="s">
        <v>185</v>
      </c>
      <c r="I177" t="s">
        <v>186</v>
      </c>
      <c r="J177" t="s">
        <v>187</v>
      </c>
      <c r="K177" t="s">
        <v>188</v>
      </c>
      <c r="L177" t="s">
        <v>189</v>
      </c>
      <c r="M177" t="s">
        <v>190</v>
      </c>
      <c r="N177" t="s">
        <v>191</v>
      </c>
      <c r="O177" t="s">
        <v>192</v>
      </c>
      <c r="P177" t="s">
        <v>193</v>
      </c>
      <c r="Q177" t="s">
        <v>194</v>
      </c>
      <c r="R177" t="s">
        <v>195</v>
      </c>
      <c r="S177" t="s">
        <v>196</v>
      </c>
      <c r="T177" t="s">
        <v>197</v>
      </c>
      <c r="U177" t="s">
        <v>198</v>
      </c>
      <c r="V177" t="s">
        <v>199</v>
      </c>
      <c r="W177" t="s">
        <v>200</v>
      </c>
      <c r="X177" t="s">
        <v>201</v>
      </c>
      <c r="Y177" t="s">
        <v>202</v>
      </c>
      <c r="Z177" t="s">
        <v>203</v>
      </c>
      <c r="AA177" t="s">
        <v>179</v>
      </c>
      <c r="AB177" s="142" t="s">
        <v>520</v>
      </c>
      <c r="AC177" s="142" t="s">
        <v>521</v>
      </c>
      <c r="AE177" s="422"/>
      <c r="AF177" s="423"/>
      <c r="AG177" s="424"/>
      <c r="AJ177" s="138" t="s">
        <v>512</v>
      </c>
      <c r="AK177" t="s">
        <v>178</v>
      </c>
      <c r="AL177" t="s">
        <v>180</v>
      </c>
      <c r="AM177" t="s">
        <v>181</v>
      </c>
      <c r="AN177" t="s">
        <v>182</v>
      </c>
      <c r="AO177" t="s">
        <v>183</v>
      </c>
      <c r="AP177" t="s">
        <v>184</v>
      </c>
      <c r="AQ177" t="s">
        <v>185</v>
      </c>
      <c r="AR177" t="s">
        <v>186</v>
      </c>
      <c r="AS177" t="s">
        <v>187</v>
      </c>
      <c r="AT177" t="s">
        <v>188</v>
      </c>
      <c r="AU177" t="s">
        <v>189</v>
      </c>
      <c r="AV177" t="s">
        <v>190</v>
      </c>
      <c r="AW177" t="s">
        <v>191</v>
      </c>
      <c r="AX177" t="s">
        <v>192</v>
      </c>
      <c r="AY177" t="s">
        <v>193</v>
      </c>
      <c r="AZ177" t="s">
        <v>194</v>
      </c>
      <c r="BA177" t="s">
        <v>195</v>
      </c>
      <c r="BB177" t="s">
        <v>196</v>
      </c>
      <c r="BC177" t="s">
        <v>197</v>
      </c>
      <c r="BD177" t="s">
        <v>198</v>
      </c>
      <c r="BE177" t="s">
        <v>199</v>
      </c>
      <c r="BF177" t="s">
        <v>200</v>
      </c>
      <c r="BG177" t="s">
        <v>201</v>
      </c>
      <c r="BH177" t="s">
        <v>202</v>
      </c>
      <c r="BI177" t="s">
        <v>203</v>
      </c>
      <c r="BJ177" t="s">
        <v>179</v>
      </c>
    </row>
    <row r="178" spans="1:67">
      <c r="B178" t="s">
        <v>319</v>
      </c>
      <c r="C178" s="143">
        <v>60</v>
      </c>
      <c r="D178" s="143">
        <v>36.07</v>
      </c>
      <c r="E178" s="143">
        <v>35.01</v>
      </c>
      <c r="F178" s="143">
        <v>34.950000000000003</v>
      </c>
      <c r="G178" s="143">
        <v>34.43</v>
      </c>
      <c r="H178" s="143">
        <v>35</v>
      </c>
      <c r="I178" s="143">
        <v>35.01</v>
      </c>
      <c r="J178" s="143">
        <v>32.22</v>
      </c>
      <c r="K178" s="144">
        <v>2.4</v>
      </c>
      <c r="L178" s="145">
        <v>-0.01</v>
      </c>
      <c r="M178" s="145">
        <v>-0.6</v>
      </c>
      <c r="N178" s="145">
        <v>-2.11</v>
      </c>
      <c r="O178" s="145">
        <v>-5.48</v>
      </c>
      <c r="P178" s="145">
        <v>-6</v>
      </c>
      <c r="Q178" s="144">
        <v>-6</v>
      </c>
      <c r="R178" s="144">
        <v>-6.01</v>
      </c>
      <c r="S178" s="144">
        <v>-6</v>
      </c>
      <c r="T178" s="144">
        <v>-0.62</v>
      </c>
      <c r="U178" s="145">
        <v>2.94</v>
      </c>
      <c r="V178" s="145">
        <v>22.82</v>
      </c>
      <c r="W178" s="145">
        <v>35.01</v>
      </c>
      <c r="X178" s="145">
        <v>40.549999999999997</v>
      </c>
      <c r="Y178" s="144">
        <v>53.96</v>
      </c>
      <c r="Z178" s="144">
        <v>40.409999999999997</v>
      </c>
      <c r="AA178" s="149">
        <v>19.5</v>
      </c>
      <c r="AB178" s="142">
        <f t="shared" ref="AB178:AB208" si="15">AVERAGE(K178:V178)</f>
        <v>-0.38916666666666683</v>
      </c>
      <c r="AC178" s="142">
        <f>AB178/AA178</f>
        <v>-1.9957264957264964E-2</v>
      </c>
      <c r="AE178" s="425">
        <f>AVERAGE(L178:P183,L186:P190,L193:P197,L200:P204,L207:P207,U178:X183,U186:X190,U193:X197,U200:X204,U207:X207)</f>
        <v>68.389040404040429</v>
      </c>
      <c r="AF178" s="140">
        <f>AVERAGE(K178:K183,K186:K190,K193:K197,K200:K204,K207,Q178:T183,Q186:T190,Q193:T197,Q200:T204,Q207:T207,Y178:Z183,Y186:Z190,Y193:Z197,Y200:Z204,Y207:Z207)</f>
        <v>65.855259740259726</v>
      </c>
      <c r="AG178" s="426">
        <f>AVERAGE(C178:J207,K184:Z185,K191:Z192,K198:Z199,K205:Z206)</f>
        <v>77.682744565217448</v>
      </c>
      <c r="AK178" t="s">
        <v>319</v>
      </c>
      <c r="AL178" s="143">
        <v>15.73</v>
      </c>
      <c r="AM178" s="143">
        <v>20.25</v>
      </c>
      <c r="AN178" s="143">
        <v>21.27</v>
      </c>
      <c r="AO178" s="143">
        <v>23.82</v>
      </c>
      <c r="AP178" s="143">
        <v>24.47</v>
      </c>
      <c r="AQ178" s="143">
        <v>24.35</v>
      </c>
      <c r="AR178" s="143">
        <v>23.84</v>
      </c>
      <c r="AS178" s="143">
        <v>23.34</v>
      </c>
      <c r="AT178" s="144">
        <v>28.64</v>
      </c>
      <c r="AU178" s="145">
        <v>27.1</v>
      </c>
      <c r="AV178" s="145">
        <v>25.76</v>
      </c>
      <c r="AW178" s="145">
        <v>29.2</v>
      </c>
      <c r="AX178" s="145">
        <v>28.51</v>
      </c>
      <c r="AY178" s="145">
        <v>27.73</v>
      </c>
      <c r="AZ178" s="144">
        <v>27.45</v>
      </c>
      <c r="BA178" s="144">
        <v>28.38</v>
      </c>
      <c r="BB178" s="144">
        <v>29.36</v>
      </c>
      <c r="BC178" s="144">
        <v>26.99</v>
      </c>
      <c r="BD178" s="145">
        <v>24.43</v>
      </c>
      <c r="BE178" s="145">
        <v>20.62</v>
      </c>
      <c r="BF178" s="145">
        <v>21.96</v>
      </c>
      <c r="BG178" s="145">
        <v>20.350000000000001</v>
      </c>
      <c r="BH178" s="144">
        <v>13.99</v>
      </c>
      <c r="BI178" s="144">
        <v>13.36</v>
      </c>
      <c r="BJ178">
        <v>23.59</v>
      </c>
      <c r="BM178" s="141">
        <f>AVERAGE(AU178:AY183,AU186:AY190,AU193:AY197,AU200:AY204,AU207:AY207,BD178:BG183,BD186:BG190,BD193:BG197,BD200:BG204,BD207:BG207)</f>
        <v>14.97020202020202</v>
      </c>
      <c r="BN178" s="140">
        <f>AVERAGE(AT178:AT183,AT186:AT190,AT193:AT197,AT200:AT204,AT207,AZ178:BC183,AZ186:BC190,AZ193:BC197,AZ200:BC204,AZ207:BC207,BH178:BI183,BH186:BI190,BH193:BI197,BH200:BI204,BH207:BI207)</f>
        <v>16.325974025974023</v>
      </c>
      <c r="BO178" s="139">
        <f>AVERAGE(AL178:AS207,AT184:BI185,AT191:BI192,AT198:BI199,AT205:BI206)</f>
        <v>13.909157608695647</v>
      </c>
    </row>
    <row r="179" spans="1:67">
      <c r="B179" t="s">
        <v>320</v>
      </c>
      <c r="C179" s="143">
        <v>30.24</v>
      </c>
      <c r="D179" s="143">
        <v>27.25</v>
      </c>
      <c r="E179" s="143">
        <v>26.66</v>
      </c>
      <c r="F179" s="143">
        <v>19.100000000000001</v>
      </c>
      <c r="G179" s="143">
        <v>20.010000000000002</v>
      </c>
      <c r="H179" s="143">
        <v>18.89</v>
      </c>
      <c r="I179" s="143">
        <v>35.01</v>
      </c>
      <c r="J179" s="143">
        <v>45.59</v>
      </c>
      <c r="K179" s="144">
        <v>52.96</v>
      </c>
      <c r="L179" s="145">
        <v>40.01</v>
      </c>
      <c r="M179" s="145">
        <v>17.55</v>
      </c>
      <c r="N179" s="145">
        <v>2.95</v>
      </c>
      <c r="O179" s="145">
        <v>0.85</v>
      </c>
      <c r="P179" s="145">
        <v>0.46</v>
      </c>
      <c r="Q179" s="144">
        <v>0</v>
      </c>
      <c r="R179" s="144">
        <v>0</v>
      </c>
      <c r="S179" s="144">
        <v>0</v>
      </c>
      <c r="T179" s="144">
        <v>1.72</v>
      </c>
      <c r="U179" s="145">
        <v>14.9</v>
      </c>
      <c r="V179" s="145">
        <v>40.299999999999997</v>
      </c>
      <c r="W179" s="145">
        <v>88.05</v>
      </c>
      <c r="X179" s="145">
        <v>100</v>
      </c>
      <c r="Y179" s="144">
        <v>98.21</v>
      </c>
      <c r="Z179" s="144">
        <v>66.5</v>
      </c>
      <c r="AA179" s="149">
        <v>31.13</v>
      </c>
      <c r="AB179" s="142">
        <f t="shared" si="15"/>
        <v>14.308333333333332</v>
      </c>
      <c r="AC179" s="142">
        <f t="shared" ref="AC179:AC208" si="16">AB179/AA179</f>
        <v>0.45963165221115748</v>
      </c>
      <c r="AE179" s="427"/>
      <c r="AF179" s="42"/>
      <c r="AG179" s="428"/>
      <c r="AK179" t="s">
        <v>320</v>
      </c>
      <c r="AL179" s="143">
        <v>21.76</v>
      </c>
      <c r="AM179" s="143">
        <v>23.62</v>
      </c>
      <c r="AN179" s="143">
        <v>24.67</v>
      </c>
      <c r="AO179" s="143">
        <v>26.57</v>
      </c>
      <c r="AP179" s="143">
        <v>26.63</v>
      </c>
      <c r="AQ179" s="143">
        <v>25.85</v>
      </c>
      <c r="AR179" s="143">
        <v>20.51</v>
      </c>
      <c r="AS179" s="143">
        <v>16.940000000000001</v>
      </c>
      <c r="AT179" s="144">
        <v>14.5</v>
      </c>
      <c r="AU179" s="145">
        <v>14.87</v>
      </c>
      <c r="AV179" s="145">
        <v>17.47</v>
      </c>
      <c r="AW179" s="145">
        <v>24.06</v>
      </c>
      <c r="AX179" s="145">
        <v>29.76</v>
      </c>
      <c r="AY179" s="145">
        <v>28.42</v>
      </c>
      <c r="AZ179" s="144">
        <v>27.44</v>
      </c>
      <c r="BA179" s="144">
        <v>29.76</v>
      </c>
      <c r="BB179" s="144">
        <v>25.56</v>
      </c>
      <c r="BC179" s="144">
        <v>25.17</v>
      </c>
      <c r="BD179" s="145">
        <v>24.47</v>
      </c>
      <c r="BE179" s="145">
        <v>20.36</v>
      </c>
      <c r="BF179" s="145">
        <v>22.73</v>
      </c>
      <c r="BG179" s="145">
        <v>18.62</v>
      </c>
      <c r="BH179" s="144">
        <v>10.85</v>
      </c>
      <c r="BI179" s="144">
        <v>13.25</v>
      </c>
      <c r="BJ179">
        <v>22.13</v>
      </c>
    </row>
    <row r="180" spans="1:67" ht="15.75" thickBot="1">
      <c r="B180" t="s">
        <v>321</v>
      </c>
      <c r="C180" s="143">
        <v>80</v>
      </c>
      <c r="D180" s="143">
        <v>69.760000000000005</v>
      </c>
      <c r="E180" s="143">
        <v>69.760000000000005</v>
      </c>
      <c r="F180" s="143">
        <v>69.760000000000005</v>
      </c>
      <c r="G180" s="143">
        <v>69.760000000000005</v>
      </c>
      <c r="H180" s="143">
        <v>80.95</v>
      </c>
      <c r="I180" s="143">
        <v>95.94</v>
      </c>
      <c r="J180" s="143">
        <v>107.61</v>
      </c>
      <c r="K180" s="144">
        <v>82</v>
      </c>
      <c r="L180" s="145">
        <v>52</v>
      </c>
      <c r="M180" s="145">
        <v>31.45</v>
      </c>
      <c r="N180" s="145">
        <v>5</v>
      </c>
      <c r="O180" s="145">
        <v>1.03</v>
      </c>
      <c r="P180" s="145">
        <v>0</v>
      </c>
      <c r="Q180" s="144">
        <v>0</v>
      </c>
      <c r="R180" s="144">
        <v>0</v>
      </c>
      <c r="S180" s="144">
        <v>0</v>
      </c>
      <c r="T180" s="144">
        <v>3.17</v>
      </c>
      <c r="U180" s="145">
        <v>17.71</v>
      </c>
      <c r="V180" s="145">
        <v>38.57</v>
      </c>
      <c r="W180" s="145">
        <v>53.1</v>
      </c>
      <c r="X180" s="145">
        <v>108.27</v>
      </c>
      <c r="Y180" s="144">
        <v>108.78</v>
      </c>
      <c r="Z180" s="144">
        <v>96.05</v>
      </c>
      <c r="AA180" s="149">
        <v>51.69</v>
      </c>
      <c r="AB180" s="142">
        <f t="shared" si="15"/>
        <v>19.244166666666665</v>
      </c>
      <c r="AC180" s="142">
        <f t="shared" si="16"/>
        <v>0.3722996066292642</v>
      </c>
      <c r="AE180" s="429">
        <f>AVERAGE(M178:P183,M186:P190,M193:P197,M200:P204,M207:P207,U178:X183,U186:X190,U193:X197,U200:X204,U207:X207)</f>
        <v>67.908068181818223</v>
      </c>
      <c r="AF180" s="430">
        <f>AVERAGE(K178:L183,K186:L190,K193:L197,K200:L204,K207:L207,Q178:T183,Q186:T190,Q193:T197,Q200:T204,Q207:T207,Y178:Z183,Y186:Z190,Y193:Z197,Y200:Z204,Y207:Z207)</f>
        <v>66.65295454545452</v>
      </c>
      <c r="AG180" s="431">
        <f>AVERAGE(C178:J207,K184:Z185,K191:Z192,K198:Z199,K205:Z206)</f>
        <v>77.682744565217448</v>
      </c>
      <c r="AK180" t="s">
        <v>321</v>
      </c>
      <c r="AL180" s="143">
        <v>12.45</v>
      </c>
      <c r="AM180" s="143">
        <v>14.44</v>
      </c>
      <c r="AN180" s="143">
        <v>15.21</v>
      </c>
      <c r="AO180" s="143">
        <v>15.16</v>
      </c>
      <c r="AP180" s="143">
        <v>15.16</v>
      </c>
      <c r="AQ180" s="143">
        <v>13.54</v>
      </c>
      <c r="AR180" s="143">
        <v>12.9</v>
      </c>
      <c r="AS180" s="143">
        <v>11.19</v>
      </c>
      <c r="AT180" s="144">
        <v>11.01</v>
      </c>
      <c r="AU180" s="145">
        <v>12.08</v>
      </c>
      <c r="AV180" s="145">
        <v>14</v>
      </c>
      <c r="AW180" s="145">
        <v>15.94</v>
      </c>
      <c r="AX180" s="145">
        <v>17.579999999999998</v>
      </c>
      <c r="AY180" s="145">
        <v>21.04</v>
      </c>
      <c r="AZ180" s="144">
        <v>19.84</v>
      </c>
      <c r="BA180" s="144">
        <v>20.3</v>
      </c>
      <c r="BB180" s="144">
        <v>25.66</v>
      </c>
      <c r="BC180" s="144">
        <v>25.2</v>
      </c>
      <c r="BD180" s="145">
        <v>21.26</v>
      </c>
      <c r="BE180" s="145">
        <v>14.03</v>
      </c>
      <c r="BF180" s="145">
        <v>15.16</v>
      </c>
      <c r="BG180" s="145">
        <v>11.17</v>
      </c>
      <c r="BH180" s="144">
        <v>10.72</v>
      </c>
      <c r="BI180" s="144">
        <v>8.91</v>
      </c>
      <c r="BJ180">
        <v>15.68</v>
      </c>
      <c r="BM180" s="141">
        <f>AVERAGE(AV178:AY183,AV186:AY190,AV193:AY197,AV200:AY204,AV207:AY207,BD178:BG183,BD186:BG190,BD193:BG197,BD200:BG204,BD207:BG207)</f>
        <v>15.45039772727273</v>
      </c>
      <c r="BN180" s="140">
        <f>AVERAGE(AT178:AU183,AT186:AU190,AT193:AU197,AT200:AU204,AT207:AU207,AZ178:BC183,AZ186:BC190,AZ193:BC197,AZ200:BC204,AZ207:BC207,BH178:BI183,BH186:BI190,BH193:BI197,BH200:BI204,BH207:BI207)</f>
        <v>15.676306818181819</v>
      </c>
      <c r="BO180" s="139">
        <f>AVERAGE(AL178:AS207,AT184:BI185,AT191:BI192,AT198:BI199,AT205:BI206)</f>
        <v>13.909157608695647</v>
      </c>
    </row>
    <row r="181" spans="1:67">
      <c r="B181" t="s">
        <v>239</v>
      </c>
      <c r="C181" s="143">
        <v>89.6</v>
      </c>
      <c r="D181" s="143">
        <v>80.709999999999994</v>
      </c>
      <c r="E181" s="143">
        <v>75.14</v>
      </c>
      <c r="F181" s="143">
        <v>75</v>
      </c>
      <c r="G181" s="143">
        <v>74.52</v>
      </c>
      <c r="H181" s="143">
        <v>82.13</v>
      </c>
      <c r="I181" s="143">
        <v>98.22</v>
      </c>
      <c r="J181" s="143">
        <v>105</v>
      </c>
      <c r="K181" s="144">
        <v>78.099999999999994</v>
      </c>
      <c r="L181" s="145">
        <v>48.37</v>
      </c>
      <c r="M181" s="145">
        <v>32.35</v>
      </c>
      <c r="N181" s="145">
        <v>4.83</v>
      </c>
      <c r="O181" s="145">
        <v>3.6</v>
      </c>
      <c r="P181" s="145">
        <v>3.52</v>
      </c>
      <c r="Q181" s="144">
        <v>1.72</v>
      </c>
      <c r="R181" s="144">
        <v>0.09</v>
      </c>
      <c r="S181" s="144">
        <v>0</v>
      </c>
      <c r="T181" s="144">
        <v>6.2</v>
      </c>
      <c r="U181" s="145">
        <v>28.04</v>
      </c>
      <c r="V181" s="145">
        <v>60</v>
      </c>
      <c r="W181" s="145">
        <v>108.38</v>
      </c>
      <c r="X181" s="145">
        <v>127.01</v>
      </c>
      <c r="Y181" s="144">
        <v>123.46</v>
      </c>
      <c r="Z181" s="144">
        <v>99.38</v>
      </c>
      <c r="AA181" s="149">
        <v>58.56</v>
      </c>
      <c r="AB181" s="142">
        <f t="shared" si="15"/>
        <v>22.234999999999999</v>
      </c>
      <c r="AC181" s="142">
        <f t="shared" si="16"/>
        <v>0.37969603825136611</v>
      </c>
      <c r="AE181" s="42"/>
      <c r="AF181" s="42"/>
      <c r="AG181" s="42"/>
      <c r="AK181" t="s">
        <v>239</v>
      </c>
      <c r="AL181" s="143">
        <v>13.07</v>
      </c>
      <c r="AM181" s="143">
        <v>15.09</v>
      </c>
      <c r="AN181" s="143">
        <v>16.48</v>
      </c>
      <c r="AO181" s="143">
        <v>16.690000000000001</v>
      </c>
      <c r="AP181" s="143">
        <v>16.829999999999998</v>
      </c>
      <c r="AQ181" s="143">
        <v>15.24</v>
      </c>
      <c r="AR181" s="143">
        <v>13.07</v>
      </c>
      <c r="AS181" s="143">
        <v>11.18</v>
      </c>
      <c r="AT181" s="144">
        <v>11.37</v>
      </c>
      <c r="AU181" s="145">
        <v>13.89</v>
      </c>
      <c r="AV181" s="145">
        <v>18.43</v>
      </c>
      <c r="AW181" s="145">
        <v>24.22</v>
      </c>
      <c r="AX181" s="145">
        <v>27.22</v>
      </c>
      <c r="AY181" s="145">
        <v>31.55</v>
      </c>
      <c r="AZ181" s="144">
        <v>30.36</v>
      </c>
      <c r="BA181" s="144">
        <v>30.65</v>
      </c>
      <c r="BB181" s="144">
        <v>29.84</v>
      </c>
      <c r="BC181" s="144">
        <v>27.39</v>
      </c>
      <c r="BD181" s="145">
        <v>18.899999999999999</v>
      </c>
      <c r="BE181" s="145">
        <v>12.9</v>
      </c>
      <c r="BF181" s="145">
        <v>7.82</v>
      </c>
      <c r="BG181" s="145">
        <v>8.23</v>
      </c>
      <c r="BH181" s="144">
        <v>8.7100000000000009</v>
      </c>
      <c r="BI181" s="144">
        <v>10.28</v>
      </c>
      <c r="BJ181">
        <v>17.95</v>
      </c>
    </row>
    <row r="182" spans="1:67">
      <c r="B182" t="s">
        <v>322</v>
      </c>
      <c r="C182" s="143">
        <v>110.73</v>
      </c>
      <c r="D182" s="143">
        <v>96</v>
      </c>
      <c r="E182" s="143">
        <v>94.25</v>
      </c>
      <c r="F182" s="143">
        <v>92.28</v>
      </c>
      <c r="G182" s="143">
        <v>92.28</v>
      </c>
      <c r="H182" s="143">
        <v>93.86</v>
      </c>
      <c r="I182" s="143">
        <v>101.27</v>
      </c>
      <c r="J182" s="143">
        <v>111.24</v>
      </c>
      <c r="K182" s="144">
        <v>82.13</v>
      </c>
      <c r="L182" s="145">
        <v>17.010000000000002</v>
      </c>
      <c r="M182" s="145">
        <v>0</v>
      </c>
      <c r="N182" s="145">
        <v>0</v>
      </c>
      <c r="O182" s="145">
        <v>-0.01</v>
      </c>
      <c r="P182" s="145">
        <v>-0.01</v>
      </c>
      <c r="Q182" s="144">
        <v>-0.01</v>
      </c>
      <c r="R182" s="144">
        <v>-0.01</v>
      </c>
      <c r="S182" s="144">
        <v>-0.01</v>
      </c>
      <c r="T182" s="144">
        <v>0</v>
      </c>
      <c r="U182" s="145">
        <v>3.17</v>
      </c>
      <c r="V182" s="145">
        <v>33.94</v>
      </c>
      <c r="W182" s="145">
        <v>99.77</v>
      </c>
      <c r="X182" s="145">
        <v>140.34</v>
      </c>
      <c r="Y182" s="144">
        <v>142.03</v>
      </c>
      <c r="Z182" s="144">
        <v>118.24</v>
      </c>
      <c r="AA182" s="149">
        <v>59.52</v>
      </c>
      <c r="AB182" s="142">
        <f t="shared" si="15"/>
        <v>11.35</v>
      </c>
      <c r="AC182" s="142">
        <f t="shared" si="16"/>
        <v>0.19069220430107525</v>
      </c>
      <c r="AK182" t="s">
        <v>322</v>
      </c>
      <c r="AL182" s="143">
        <v>13.47</v>
      </c>
      <c r="AM182" s="143">
        <v>16.04</v>
      </c>
      <c r="AN182" s="143">
        <v>16.850000000000001</v>
      </c>
      <c r="AO182" s="143">
        <v>17.36</v>
      </c>
      <c r="AP182" s="143">
        <v>17.260000000000002</v>
      </c>
      <c r="AQ182" s="143">
        <v>14.79</v>
      </c>
      <c r="AR182" s="143">
        <v>15.29</v>
      </c>
      <c r="AS182" s="143">
        <v>13.17</v>
      </c>
      <c r="AT182" s="144">
        <v>11.26</v>
      </c>
      <c r="AU182" s="145">
        <v>17.21</v>
      </c>
      <c r="AV182" s="145">
        <v>19.920000000000002</v>
      </c>
      <c r="AW182" s="145">
        <v>23.53</v>
      </c>
      <c r="AX182" s="145">
        <v>30.39</v>
      </c>
      <c r="AY182" s="145">
        <v>36.71</v>
      </c>
      <c r="AZ182" s="144">
        <v>35.590000000000003</v>
      </c>
      <c r="BA182" s="144">
        <v>39.14</v>
      </c>
      <c r="BB182" s="144">
        <v>40.200000000000003</v>
      </c>
      <c r="BC182" s="144">
        <v>37.28</v>
      </c>
      <c r="BD182" s="145">
        <v>29.1</v>
      </c>
      <c r="BE182" s="145">
        <v>22.49</v>
      </c>
      <c r="BF182" s="145">
        <v>18.850000000000001</v>
      </c>
      <c r="BG182" s="145">
        <v>17.28</v>
      </c>
      <c r="BH182" s="144">
        <v>9.0399999999999991</v>
      </c>
      <c r="BI182" s="144">
        <v>7.37</v>
      </c>
      <c r="BJ182">
        <v>21.94</v>
      </c>
    </row>
    <row r="183" spans="1:67" ht="15.75" thickBot="1">
      <c r="B183" t="s">
        <v>323</v>
      </c>
      <c r="C183" s="143">
        <v>130.05000000000001</v>
      </c>
      <c r="D183" s="143">
        <v>127.93</v>
      </c>
      <c r="E183" s="143">
        <v>118.24</v>
      </c>
      <c r="F183" s="143">
        <v>112.75</v>
      </c>
      <c r="G183" s="143">
        <v>112.24</v>
      </c>
      <c r="H183" s="143">
        <v>113.77</v>
      </c>
      <c r="I183" s="143">
        <v>123.26</v>
      </c>
      <c r="J183" s="143">
        <v>126.83</v>
      </c>
      <c r="K183" s="144">
        <v>123.26</v>
      </c>
      <c r="L183" s="145">
        <v>57.03</v>
      </c>
      <c r="M183" s="145">
        <v>7.26</v>
      </c>
      <c r="N183" s="145">
        <v>1.72</v>
      </c>
      <c r="O183" s="145">
        <v>0.66</v>
      </c>
      <c r="P183" s="145">
        <v>0</v>
      </c>
      <c r="Q183" s="144">
        <v>0</v>
      </c>
      <c r="R183" s="144">
        <v>0</v>
      </c>
      <c r="S183" s="144">
        <v>0</v>
      </c>
      <c r="T183" s="144">
        <v>1.2</v>
      </c>
      <c r="U183" s="145">
        <v>14.34</v>
      </c>
      <c r="V183" s="145">
        <v>44.69</v>
      </c>
      <c r="W183" s="145">
        <v>105</v>
      </c>
      <c r="X183" s="145">
        <v>135.01</v>
      </c>
      <c r="Y183" s="144">
        <v>140.34</v>
      </c>
      <c r="Z183" s="144">
        <v>121.35</v>
      </c>
      <c r="AA183" s="149">
        <v>71.540000000000006</v>
      </c>
      <c r="AB183" s="142">
        <f t="shared" si="15"/>
        <v>20.846666666666668</v>
      </c>
      <c r="AC183" s="142">
        <f t="shared" si="16"/>
        <v>0.29139875128133441</v>
      </c>
      <c r="AE183" t="s">
        <v>523</v>
      </c>
      <c r="AK183" t="s">
        <v>323</v>
      </c>
      <c r="AL183" s="143">
        <v>5.28</v>
      </c>
      <c r="AM183" s="143">
        <v>5.52</v>
      </c>
      <c r="AN183" s="143">
        <v>6.9</v>
      </c>
      <c r="AO183" s="143">
        <v>7.8</v>
      </c>
      <c r="AP183" s="143">
        <v>7.93</v>
      </c>
      <c r="AQ183" s="143">
        <v>7.96</v>
      </c>
      <c r="AR183" s="143">
        <v>10.68</v>
      </c>
      <c r="AS183" s="143">
        <v>10.69</v>
      </c>
      <c r="AT183" s="144">
        <v>9.24</v>
      </c>
      <c r="AU183" s="145">
        <v>13.42</v>
      </c>
      <c r="AV183" s="145">
        <v>17.239999999999998</v>
      </c>
      <c r="AW183" s="145">
        <v>19.64</v>
      </c>
      <c r="AX183" s="145">
        <v>22.22</v>
      </c>
      <c r="AY183" s="145">
        <v>23.79</v>
      </c>
      <c r="AZ183" s="144">
        <v>23.97</v>
      </c>
      <c r="BA183" s="144">
        <v>25.15</v>
      </c>
      <c r="BB183" s="144">
        <v>28.66</v>
      </c>
      <c r="BC183" s="144">
        <v>26.13</v>
      </c>
      <c r="BD183" s="145">
        <v>27.85</v>
      </c>
      <c r="BE183" s="145">
        <v>22.23</v>
      </c>
      <c r="BF183" s="145">
        <v>10.08</v>
      </c>
      <c r="BG183" s="145">
        <v>9.32</v>
      </c>
      <c r="BH183" s="144">
        <v>7.64</v>
      </c>
      <c r="BI183" s="144">
        <v>6.59</v>
      </c>
      <c r="BJ183">
        <v>15.27</v>
      </c>
    </row>
    <row r="184" spans="1:67">
      <c r="B184" t="s">
        <v>324</v>
      </c>
      <c r="C184" s="143">
        <v>112.84</v>
      </c>
      <c r="D184" s="143">
        <v>103.77</v>
      </c>
      <c r="E184" s="143">
        <v>101.57</v>
      </c>
      <c r="F184" s="143">
        <v>100.59</v>
      </c>
      <c r="G184" s="143">
        <v>100.59</v>
      </c>
      <c r="H184" s="143">
        <v>101.57</v>
      </c>
      <c r="I184" s="143">
        <v>104</v>
      </c>
      <c r="J184" s="143">
        <v>93.8</v>
      </c>
      <c r="K184" s="143">
        <v>22.2</v>
      </c>
      <c r="L184" s="143">
        <v>0.7</v>
      </c>
      <c r="M184" s="143">
        <v>0</v>
      </c>
      <c r="N184" s="143">
        <v>-0.01</v>
      </c>
      <c r="O184" s="143">
        <v>-0.5</v>
      </c>
      <c r="P184" s="143">
        <v>-0.5</v>
      </c>
      <c r="Q184" s="143">
        <v>-0.6</v>
      </c>
      <c r="R184" s="143">
        <v>-1.21</v>
      </c>
      <c r="S184" s="143">
        <v>-1.21</v>
      </c>
      <c r="T184" s="143">
        <v>-0.6</v>
      </c>
      <c r="U184" s="143">
        <v>0</v>
      </c>
      <c r="V184" s="143">
        <v>3.52</v>
      </c>
      <c r="W184" s="143">
        <v>45</v>
      </c>
      <c r="X184" s="143">
        <v>110.2</v>
      </c>
      <c r="Y184" s="143">
        <v>104</v>
      </c>
      <c r="Z184" s="143">
        <v>90</v>
      </c>
      <c r="AA184" s="149">
        <v>49.57</v>
      </c>
      <c r="AB184" s="142">
        <f t="shared" si="15"/>
        <v>1.8158333333333327</v>
      </c>
      <c r="AC184" s="142">
        <f t="shared" si="16"/>
        <v>3.6631699280478769E-2</v>
      </c>
      <c r="AE184" s="422"/>
      <c r="AF184" s="423"/>
      <c r="AG184" s="424"/>
      <c r="AK184" t="s">
        <v>324</v>
      </c>
      <c r="AL184" s="143">
        <v>8.86</v>
      </c>
      <c r="AM184" s="143">
        <v>11.24</v>
      </c>
      <c r="AN184" s="143">
        <v>11.81</v>
      </c>
      <c r="AO184" s="143">
        <v>12.88</v>
      </c>
      <c r="AP184" s="143">
        <v>13.84</v>
      </c>
      <c r="AQ184" s="143">
        <v>13.64</v>
      </c>
      <c r="AR184" s="143">
        <v>13.08</v>
      </c>
      <c r="AS184" s="143">
        <v>13.65</v>
      </c>
      <c r="AT184" s="143">
        <v>23.42</v>
      </c>
      <c r="AU184" s="143">
        <v>25.77</v>
      </c>
      <c r="AV184" s="143">
        <v>26.35</v>
      </c>
      <c r="AW184" s="143">
        <v>26.47</v>
      </c>
      <c r="AX184" s="143">
        <v>31.27</v>
      </c>
      <c r="AY184" s="143">
        <v>31.69</v>
      </c>
      <c r="AZ184" s="143">
        <v>32.340000000000003</v>
      </c>
      <c r="BA184" s="143">
        <v>33.119999999999997</v>
      </c>
      <c r="BB184" s="143">
        <v>34.28</v>
      </c>
      <c r="BC184" s="143">
        <v>32.090000000000003</v>
      </c>
      <c r="BD184" s="143">
        <v>27.83</v>
      </c>
      <c r="BE184" s="143">
        <v>23.3</v>
      </c>
      <c r="BF184" s="143">
        <v>17.82</v>
      </c>
      <c r="BG184" s="143">
        <v>7.68</v>
      </c>
      <c r="BH184" s="143">
        <v>6.96</v>
      </c>
      <c r="BI184" s="143">
        <v>8.36</v>
      </c>
      <c r="BJ184">
        <v>20.420000000000002</v>
      </c>
    </row>
    <row r="185" spans="1:67">
      <c r="B185" t="s">
        <v>325</v>
      </c>
      <c r="C185" s="143">
        <v>79.47</v>
      </c>
      <c r="D185" s="143">
        <v>78.489999999999995</v>
      </c>
      <c r="E185" s="143">
        <v>79</v>
      </c>
      <c r="F185" s="143">
        <v>65</v>
      </c>
      <c r="G185" s="143">
        <v>65</v>
      </c>
      <c r="H185" s="143">
        <v>65</v>
      </c>
      <c r="I185" s="143">
        <v>64.36</v>
      </c>
      <c r="J185" s="143">
        <v>22.02</v>
      </c>
      <c r="K185" s="143">
        <v>0.83</v>
      </c>
      <c r="L185" s="143">
        <v>-0.5</v>
      </c>
      <c r="M185" s="143">
        <v>-2</v>
      </c>
      <c r="N185" s="143">
        <v>-2.5</v>
      </c>
      <c r="O185" s="143">
        <v>-2.5</v>
      </c>
      <c r="P185" s="143">
        <v>-2.5</v>
      </c>
      <c r="Q185" s="143">
        <v>-2.1</v>
      </c>
      <c r="R185" s="143">
        <v>-3</v>
      </c>
      <c r="S185" s="143">
        <v>-2.8</v>
      </c>
      <c r="T185" s="143">
        <v>-2.1</v>
      </c>
      <c r="U185" s="143">
        <v>0</v>
      </c>
      <c r="V185" s="143">
        <v>4.9000000000000004</v>
      </c>
      <c r="W185" s="143">
        <v>86.78</v>
      </c>
      <c r="X185" s="143">
        <v>108.78</v>
      </c>
      <c r="Y185" s="143">
        <v>109.29</v>
      </c>
      <c r="Z185" s="143">
        <v>98.8</v>
      </c>
      <c r="AA185" s="149">
        <v>37.82</v>
      </c>
      <c r="AB185" s="142">
        <f t="shared" si="15"/>
        <v>-1.1891666666666667</v>
      </c>
      <c r="AC185" s="142">
        <f t="shared" si="16"/>
        <v>-3.1442799224396266E-2</v>
      </c>
      <c r="AE185" s="425">
        <f>AE178*$AC$208</f>
        <v>35.805336442941837</v>
      </c>
      <c r="AF185" s="140">
        <f>AF178*$AC$208</f>
        <v>34.478766153268225</v>
      </c>
      <c r="AG185" s="426">
        <f>AG178*$AC$208</f>
        <v>40.67108981988865</v>
      </c>
      <c r="AK185" t="s">
        <v>325</v>
      </c>
      <c r="AL185" s="143">
        <v>15.22</v>
      </c>
      <c r="AM185" s="143">
        <v>16.71</v>
      </c>
      <c r="AN185" s="143">
        <v>17.2</v>
      </c>
      <c r="AO185" s="143">
        <v>21.04</v>
      </c>
      <c r="AP185" s="143">
        <v>21.53</v>
      </c>
      <c r="AQ185" s="143">
        <v>21.23</v>
      </c>
      <c r="AR185" s="143">
        <v>21.06</v>
      </c>
      <c r="AS185" s="143">
        <v>27.68</v>
      </c>
      <c r="AT185" s="143">
        <v>29.75</v>
      </c>
      <c r="AU185" s="143">
        <v>27.93</v>
      </c>
      <c r="AV185" s="143">
        <v>26.42</v>
      </c>
      <c r="AW185" s="143">
        <v>28.67</v>
      </c>
      <c r="AX185" s="143">
        <v>29.83</v>
      </c>
      <c r="AY185" s="143">
        <v>28.97</v>
      </c>
      <c r="AZ185" s="143">
        <v>28.4</v>
      </c>
      <c r="BA185" s="143">
        <v>29.04</v>
      </c>
      <c r="BB185" s="143">
        <v>29.66</v>
      </c>
      <c r="BC185" s="143">
        <v>28.62</v>
      </c>
      <c r="BD185" s="143">
        <v>25.48</v>
      </c>
      <c r="BE185" s="143">
        <v>22.03</v>
      </c>
      <c r="BF185" s="143">
        <v>11.96</v>
      </c>
      <c r="BG185" s="143">
        <v>6.76</v>
      </c>
      <c r="BH185" s="143">
        <v>6.55</v>
      </c>
      <c r="BI185" s="143">
        <v>7.46</v>
      </c>
      <c r="BJ185">
        <v>21.63</v>
      </c>
    </row>
    <row r="186" spans="1:67">
      <c r="B186" t="s">
        <v>326</v>
      </c>
      <c r="C186" s="143">
        <v>90.6</v>
      </c>
      <c r="D186" s="143">
        <v>77.94</v>
      </c>
      <c r="E186" s="143">
        <v>77.94</v>
      </c>
      <c r="F186" s="143">
        <v>80</v>
      </c>
      <c r="G186" s="143">
        <v>82.86</v>
      </c>
      <c r="H186" s="143">
        <v>87.35</v>
      </c>
      <c r="I186" s="143">
        <v>102.25</v>
      </c>
      <c r="J186" s="143">
        <v>107.06</v>
      </c>
      <c r="K186" s="144">
        <v>85.01</v>
      </c>
      <c r="L186" s="145">
        <v>20.100000000000001</v>
      </c>
      <c r="M186" s="145">
        <v>7.19</v>
      </c>
      <c r="N186" s="145">
        <v>3.17</v>
      </c>
      <c r="O186" s="145">
        <v>1.72</v>
      </c>
      <c r="P186" s="145">
        <v>1.72</v>
      </c>
      <c r="Q186" s="144">
        <v>2.95</v>
      </c>
      <c r="R186" s="144">
        <v>3.17</v>
      </c>
      <c r="S186" s="144">
        <v>5.57</v>
      </c>
      <c r="T186" s="144">
        <v>12.39</v>
      </c>
      <c r="U186" s="145">
        <v>50</v>
      </c>
      <c r="V186" s="145">
        <v>90</v>
      </c>
      <c r="W186" s="145">
        <v>113.76</v>
      </c>
      <c r="X186" s="145">
        <v>135</v>
      </c>
      <c r="Y186" s="144">
        <v>124.1</v>
      </c>
      <c r="Z186" s="144">
        <v>114.27</v>
      </c>
      <c r="AA186" s="149">
        <v>61.51</v>
      </c>
      <c r="AB186" s="142">
        <f t="shared" si="15"/>
        <v>23.5825</v>
      </c>
      <c r="AC186" s="142">
        <f t="shared" si="16"/>
        <v>0.3833929442367095</v>
      </c>
      <c r="AE186" s="427"/>
      <c r="AF186" s="42"/>
      <c r="AG186" s="428"/>
      <c r="AK186" t="s">
        <v>326</v>
      </c>
      <c r="AL186" s="143">
        <v>13.19</v>
      </c>
      <c r="AM186" s="143">
        <v>16.47</v>
      </c>
      <c r="AN186" s="143">
        <v>17.3</v>
      </c>
      <c r="AO186" s="143">
        <v>17.37</v>
      </c>
      <c r="AP186" s="143">
        <v>16.8</v>
      </c>
      <c r="AQ186" s="143">
        <v>15.35</v>
      </c>
      <c r="AR186" s="143">
        <v>12.18</v>
      </c>
      <c r="AS186" s="143">
        <v>11.43</v>
      </c>
      <c r="AT186" s="144">
        <v>11.15</v>
      </c>
      <c r="AU186" s="145">
        <v>17.260000000000002</v>
      </c>
      <c r="AV186" s="145">
        <v>17.38</v>
      </c>
      <c r="AW186" s="145">
        <v>17.760000000000002</v>
      </c>
      <c r="AX186" s="145">
        <v>17.73</v>
      </c>
      <c r="AY186" s="145">
        <v>17.329999999999998</v>
      </c>
      <c r="AZ186" s="144">
        <v>17.12</v>
      </c>
      <c r="BA186" s="144">
        <v>17.260000000000002</v>
      </c>
      <c r="BB186" s="144">
        <v>17.05</v>
      </c>
      <c r="BC186" s="144">
        <v>16.2</v>
      </c>
      <c r="BD186" s="145">
        <v>12.63</v>
      </c>
      <c r="BE186" s="145">
        <v>10.72</v>
      </c>
      <c r="BF186" s="145">
        <v>21.54</v>
      </c>
      <c r="BG186" s="145">
        <v>19.940000000000001</v>
      </c>
      <c r="BH186" s="144">
        <v>7.63</v>
      </c>
      <c r="BI186" s="144">
        <v>8.9600000000000009</v>
      </c>
      <c r="BJ186">
        <v>15.34</v>
      </c>
    </row>
    <row r="187" spans="1:67" ht="15.75" thickBot="1">
      <c r="B187" t="s">
        <v>327</v>
      </c>
      <c r="C187" s="143">
        <v>118.97</v>
      </c>
      <c r="D187" s="143">
        <v>114.99</v>
      </c>
      <c r="E187" s="143">
        <v>114.4</v>
      </c>
      <c r="F187" s="143">
        <v>113.01</v>
      </c>
      <c r="G187" s="143">
        <v>113.03</v>
      </c>
      <c r="H187" s="143">
        <v>113.2</v>
      </c>
      <c r="I187" s="143">
        <v>114.4</v>
      </c>
      <c r="J187" s="143">
        <v>117</v>
      </c>
      <c r="K187" s="144">
        <v>114.99</v>
      </c>
      <c r="L187" s="145">
        <v>111.72</v>
      </c>
      <c r="M187" s="145">
        <v>105</v>
      </c>
      <c r="N187" s="145">
        <v>87.47</v>
      </c>
      <c r="O187" s="145">
        <v>56.6</v>
      </c>
      <c r="P187" s="145">
        <v>56</v>
      </c>
      <c r="Q187" s="144">
        <v>55.4</v>
      </c>
      <c r="R187" s="144">
        <v>54.88</v>
      </c>
      <c r="S187" s="144">
        <v>55.01</v>
      </c>
      <c r="T187" s="144">
        <v>93.35</v>
      </c>
      <c r="U187" s="145">
        <v>105</v>
      </c>
      <c r="V187" s="145">
        <v>110.7</v>
      </c>
      <c r="W187" s="145">
        <v>119.58</v>
      </c>
      <c r="X187" s="145">
        <v>124.35</v>
      </c>
      <c r="Y187" s="144">
        <v>121.18</v>
      </c>
      <c r="Z187" s="144">
        <v>114.4</v>
      </c>
      <c r="AA187" s="149">
        <v>100.19</v>
      </c>
      <c r="AB187" s="142">
        <f t="shared" si="15"/>
        <v>83.843333333333334</v>
      </c>
      <c r="AC187" s="142">
        <f t="shared" si="16"/>
        <v>0.83684333100442498</v>
      </c>
      <c r="AE187" s="429">
        <f>AE180*$AC$208</f>
        <v>35.553521647257732</v>
      </c>
      <c r="AF187" s="430">
        <f>AF180*$AC$208</f>
        <v>34.896402235161531</v>
      </c>
      <c r="AG187" s="431">
        <f>AG180*$AC$208</f>
        <v>40.67108981988865</v>
      </c>
      <c r="AK187" t="s">
        <v>327</v>
      </c>
      <c r="AL187" s="143">
        <v>8.3000000000000007</v>
      </c>
      <c r="AM187" s="143">
        <v>9.0399999999999991</v>
      </c>
      <c r="AN187" s="143">
        <v>10.210000000000001</v>
      </c>
      <c r="AO187" s="143">
        <v>10.25</v>
      </c>
      <c r="AP187" s="143">
        <v>8.91</v>
      </c>
      <c r="AQ187" s="143">
        <v>9.31</v>
      </c>
      <c r="AR187" s="143">
        <v>11.61</v>
      </c>
      <c r="AS187" s="143">
        <v>12.8</v>
      </c>
      <c r="AT187" s="144">
        <v>10.71</v>
      </c>
      <c r="AU187" s="145">
        <v>7.65</v>
      </c>
      <c r="AV187" s="145">
        <v>6.14</v>
      </c>
      <c r="AW187" s="145">
        <v>7.68</v>
      </c>
      <c r="AX187" s="145">
        <v>10.09</v>
      </c>
      <c r="AY187" s="145">
        <v>10.029999999999999</v>
      </c>
      <c r="AZ187" s="144">
        <v>10.42</v>
      </c>
      <c r="BA187" s="144">
        <v>10.62</v>
      </c>
      <c r="BB187" s="144">
        <v>12.14</v>
      </c>
      <c r="BC187" s="144">
        <v>12.34</v>
      </c>
      <c r="BD187" s="145">
        <v>9.02</v>
      </c>
      <c r="BE187" s="145">
        <v>9.1</v>
      </c>
      <c r="BF187" s="145">
        <v>14.38</v>
      </c>
      <c r="BG187" s="145">
        <v>17.559999999999999</v>
      </c>
      <c r="BH187" s="144">
        <v>15.22</v>
      </c>
      <c r="BI187" s="144">
        <v>12.82</v>
      </c>
      <c r="BJ187">
        <v>10.77</v>
      </c>
    </row>
    <row r="188" spans="1:67">
      <c r="B188" t="s">
        <v>246</v>
      </c>
      <c r="C188" s="143">
        <v>111.89</v>
      </c>
      <c r="D188" s="143">
        <v>108.56</v>
      </c>
      <c r="E188" s="143">
        <v>106.07</v>
      </c>
      <c r="F188" s="143">
        <v>106.02</v>
      </c>
      <c r="G188" s="143">
        <v>104</v>
      </c>
      <c r="H188" s="143">
        <v>106.02</v>
      </c>
      <c r="I188" s="143">
        <v>107.49</v>
      </c>
      <c r="J188" s="143">
        <v>110.63</v>
      </c>
      <c r="K188" s="144">
        <v>109.58</v>
      </c>
      <c r="L188" s="145">
        <v>101.27</v>
      </c>
      <c r="M188" s="145">
        <v>82.28</v>
      </c>
      <c r="N188" s="145">
        <v>49.99</v>
      </c>
      <c r="O188" s="145">
        <v>14.28</v>
      </c>
      <c r="P188" s="145">
        <v>5</v>
      </c>
      <c r="Q188" s="144">
        <v>3.52</v>
      </c>
      <c r="R188" s="144">
        <v>1.1000000000000001</v>
      </c>
      <c r="S188" s="144">
        <v>2.5</v>
      </c>
      <c r="T188" s="144">
        <v>3</v>
      </c>
      <c r="U188" s="145">
        <v>15</v>
      </c>
      <c r="V188" s="145">
        <v>74</v>
      </c>
      <c r="W188" s="145">
        <v>105.01</v>
      </c>
      <c r="X188" s="145">
        <v>115.5</v>
      </c>
      <c r="Y188" s="144">
        <v>114.81</v>
      </c>
      <c r="Z188" s="144">
        <v>109.58</v>
      </c>
      <c r="AA188" s="149">
        <v>73.63</v>
      </c>
      <c r="AB188" s="142">
        <f t="shared" si="15"/>
        <v>38.46</v>
      </c>
      <c r="AC188" s="142">
        <f t="shared" si="16"/>
        <v>0.52234143691430124</v>
      </c>
      <c r="AK188" t="s">
        <v>246</v>
      </c>
      <c r="AL188" s="143">
        <v>6.22</v>
      </c>
      <c r="AM188" s="143">
        <v>6.63</v>
      </c>
      <c r="AN188" s="143">
        <v>7.25</v>
      </c>
      <c r="AO188" s="143">
        <v>7.42</v>
      </c>
      <c r="AP188" s="143">
        <v>7.7</v>
      </c>
      <c r="AQ188" s="143">
        <v>7.41</v>
      </c>
      <c r="AR188" s="143">
        <v>6.62</v>
      </c>
      <c r="AS188" s="143">
        <v>12.68</v>
      </c>
      <c r="AT188" s="144">
        <v>8.67</v>
      </c>
      <c r="AU188" s="145">
        <v>5.24</v>
      </c>
      <c r="AV188" s="145">
        <v>8.8800000000000008</v>
      </c>
      <c r="AW188" s="145">
        <v>11.41</v>
      </c>
      <c r="AX188" s="145">
        <v>15.74</v>
      </c>
      <c r="AY188" s="145">
        <v>21.96</v>
      </c>
      <c r="AZ188" s="144">
        <v>26.57</v>
      </c>
      <c r="BA188" s="144">
        <v>30.7</v>
      </c>
      <c r="BB188" s="144">
        <v>32.380000000000003</v>
      </c>
      <c r="BC188" s="144">
        <v>34.42</v>
      </c>
      <c r="BD188" s="145">
        <v>34.65</v>
      </c>
      <c r="BE188" s="145">
        <v>17.2</v>
      </c>
      <c r="BF188" s="145">
        <v>10.38</v>
      </c>
      <c r="BG188" s="145">
        <v>9.59</v>
      </c>
      <c r="BH188" s="144">
        <v>8.31</v>
      </c>
      <c r="BI188" s="144">
        <v>7.64</v>
      </c>
      <c r="BJ188">
        <v>15.01</v>
      </c>
    </row>
    <row r="189" spans="1:67">
      <c r="B189" t="s">
        <v>328</v>
      </c>
      <c r="C189" s="143">
        <v>104.59</v>
      </c>
      <c r="D189" s="143">
        <v>99.97</v>
      </c>
      <c r="E189" s="143">
        <v>95.11</v>
      </c>
      <c r="F189" s="143">
        <v>93.94</v>
      </c>
      <c r="G189" s="143">
        <v>93.94</v>
      </c>
      <c r="H189" s="143">
        <v>98.27</v>
      </c>
      <c r="I189" s="143">
        <v>102.98</v>
      </c>
      <c r="J189" s="143">
        <v>103.8</v>
      </c>
      <c r="K189" s="144">
        <v>90</v>
      </c>
      <c r="L189" s="145">
        <v>15.27</v>
      </c>
      <c r="M189" s="145">
        <v>0.01</v>
      </c>
      <c r="N189" s="145">
        <v>0</v>
      </c>
      <c r="O189" s="145">
        <v>-0.01</v>
      </c>
      <c r="P189" s="145">
        <v>0</v>
      </c>
      <c r="Q189" s="144">
        <v>0</v>
      </c>
      <c r="R189" s="144">
        <v>-0.01</v>
      </c>
      <c r="S189" s="144">
        <v>0.01</v>
      </c>
      <c r="T189" s="144">
        <v>1</v>
      </c>
      <c r="U189" s="145">
        <v>15.27</v>
      </c>
      <c r="V189" s="145">
        <v>89.6</v>
      </c>
      <c r="W189" s="145">
        <v>104.01</v>
      </c>
      <c r="X189" s="145">
        <v>131.71</v>
      </c>
      <c r="Y189" s="144">
        <v>140.63999999999999</v>
      </c>
      <c r="Z189" s="144">
        <v>117.96</v>
      </c>
      <c r="AA189" s="149">
        <v>62.42</v>
      </c>
      <c r="AB189" s="142">
        <f t="shared" si="15"/>
        <v>17.594999999999999</v>
      </c>
      <c r="AC189" s="142">
        <f t="shared" si="16"/>
        <v>0.28188080743351485</v>
      </c>
      <c r="AK189" t="s">
        <v>328</v>
      </c>
      <c r="AL189" s="143">
        <v>9.1</v>
      </c>
      <c r="AM189" s="143">
        <v>9.3800000000000008</v>
      </c>
      <c r="AN189" s="143">
        <v>9.59</v>
      </c>
      <c r="AO189" s="143">
        <v>9.94</v>
      </c>
      <c r="AP189" s="143">
        <v>9.9499999999999993</v>
      </c>
      <c r="AQ189" s="143">
        <v>10.08</v>
      </c>
      <c r="AR189" s="143">
        <v>15.71</v>
      </c>
      <c r="AS189" s="143">
        <v>17.39</v>
      </c>
      <c r="AT189" s="144">
        <v>13.62</v>
      </c>
      <c r="AU189" s="145">
        <v>18.010000000000002</v>
      </c>
      <c r="AV189" s="145">
        <v>20.47</v>
      </c>
      <c r="AW189" s="145">
        <v>21.83</v>
      </c>
      <c r="AX189" s="145">
        <v>22.52</v>
      </c>
      <c r="AY189" s="145">
        <v>22.91</v>
      </c>
      <c r="AZ189" s="144">
        <v>22.44</v>
      </c>
      <c r="BA189" s="144">
        <v>23.04</v>
      </c>
      <c r="BB189" s="144">
        <v>25.33</v>
      </c>
      <c r="BC189" s="144">
        <v>29.17</v>
      </c>
      <c r="BD189" s="145">
        <v>31.52</v>
      </c>
      <c r="BE189" s="145">
        <v>15.91</v>
      </c>
      <c r="BF189" s="145">
        <v>14.26</v>
      </c>
      <c r="BG189" s="145">
        <v>11.9</v>
      </c>
      <c r="BH189" s="144">
        <v>12.89</v>
      </c>
      <c r="BI189" s="144">
        <v>12.93</v>
      </c>
      <c r="BJ189">
        <v>17.489999999999998</v>
      </c>
    </row>
    <row r="190" spans="1:67">
      <c r="B190" t="s">
        <v>329</v>
      </c>
      <c r="C190" s="143">
        <v>126.84</v>
      </c>
      <c r="D190" s="143">
        <v>119.08</v>
      </c>
      <c r="E190" s="143">
        <v>113.98</v>
      </c>
      <c r="F190" s="143">
        <v>112.33</v>
      </c>
      <c r="G190" s="143">
        <v>111.35</v>
      </c>
      <c r="H190" s="143">
        <v>111.35</v>
      </c>
      <c r="I190" s="143">
        <v>113.89</v>
      </c>
      <c r="J190" s="143">
        <v>113.86</v>
      </c>
      <c r="K190" s="144">
        <v>112.47</v>
      </c>
      <c r="L190" s="145">
        <v>50</v>
      </c>
      <c r="M190" s="145">
        <v>14.5</v>
      </c>
      <c r="N190" s="145">
        <v>0.85</v>
      </c>
      <c r="O190" s="145">
        <v>0</v>
      </c>
      <c r="P190" s="145">
        <v>0</v>
      </c>
      <c r="Q190" s="144">
        <v>-0.01</v>
      </c>
      <c r="R190" s="144">
        <v>-0.01</v>
      </c>
      <c r="S190" s="144">
        <v>0.65</v>
      </c>
      <c r="T190" s="144">
        <v>3.52</v>
      </c>
      <c r="U190" s="145">
        <v>17.43</v>
      </c>
      <c r="V190" s="145">
        <v>90.4</v>
      </c>
      <c r="W190" s="145">
        <v>105.47</v>
      </c>
      <c r="X190" s="145">
        <v>120.58</v>
      </c>
      <c r="Y190" s="144">
        <v>120.98</v>
      </c>
      <c r="Z190" s="144">
        <v>113.98</v>
      </c>
      <c r="AA190" s="149">
        <v>69.73</v>
      </c>
      <c r="AB190" s="142">
        <f t="shared" si="15"/>
        <v>24.150000000000006</v>
      </c>
      <c r="AC190" s="142">
        <f t="shared" si="16"/>
        <v>0.34633586691524459</v>
      </c>
      <c r="AK190" t="s">
        <v>329</v>
      </c>
      <c r="AL190" s="143">
        <v>9.52</v>
      </c>
      <c r="AM190" s="143">
        <v>11.06</v>
      </c>
      <c r="AN190" s="143">
        <v>9.65</v>
      </c>
      <c r="AO190" s="143">
        <v>9.67</v>
      </c>
      <c r="AP190" s="143">
        <v>9.24</v>
      </c>
      <c r="AQ190" s="143">
        <v>11.7</v>
      </c>
      <c r="AR190" s="143">
        <v>18.7</v>
      </c>
      <c r="AS190" s="143">
        <v>16.55</v>
      </c>
      <c r="AT190" s="144">
        <v>15.28</v>
      </c>
      <c r="AU190" s="145">
        <v>13.63</v>
      </c>
      <c r="AV190" s="145">
        <v>16.72</v>
      </c>
      <c r="AW190" s="145">
        <v>20.61</v>
      </c>
      <c r="AX190" s="145">
        <v>24.68</v>
      </c>
      <c r="AY190" s="145">
        <v>26.12</v>
      </c>
      <c r="AZ190" s="144">
        <v>25.86</v>
      </c>
      <c r="BA190" s="144">
        <v>26.91</v>
      </c>
      <c r="BB190" s="144">
        <v>27.72</v>
      </c>
      <c r="BC190" s="144">
        <v>27.45</v>
      </c>
      <c r="BD190" s="145">
        <v>22.82</v>
      </c>
      <c r="BE190" s="145">
        <v>11.5</v>
      </c>
      <c r="BF190" s="145">
        <v>11.67</v>
      </c>
      <c r="BG190" s="145">
        <v>17.18</v>
      </c>
      <c r="BH190" s="144">
        <v>16.45</v>
      </c>
      <c r="BI190" s="144">
        <v>11.51</v>
      </c>
      <c r="BJ190">
        <v>17.61</v>
      </c>
    </row>
    <row r="191" spans="1:67">
      <c r="B191" t="s">
        <v>330</v>
      </c>
      <c r="C191" s="143">
        <v>110.02</v>
      </c>
      <c r="D191" s="143">
        <v>109.7</v>
      </c>
      <c r="E191" s="143">
        <v>109.8</v>
      </c>
      <c r="F191" s="143">
        <v>108.98</v>
      </c>
      <c r="G191" s="143">
        <v>109</v>
      </c>
      <c r="H191" s="143">
        <v>109.7</v>
      </c>
      <c r="I191" s="143">
        <v>109.73</v>
      </c>
      <c r="J191" s="143">
        <v>104.9</v>
      </c>
      <c r="K191" s="143">
        <v>51.21</v>
      </c>
      <c r="L191" s="143">
        <v>4.17</v>
      </c>
      <c r="M191" s="143">
        <v>0.46</v>
      </c>
      <c r="N191" s="143">
        <v>-0.01</v>
      </c>
      <c r="O191" s="143">
        <v>-0.57999999999999996</v>
      </c>
      <c r="P191" s="143">
        <v>-0.62</v>
      </c>
      <c r="Q191" s="143">
        <v>-1</v>
      </c>
      <c r="R191" s="143">
        <v>-1.5</v>
      </c>
      <c r="S191" s="143">
        <v>-0.37</v>
      </c>
      <c r="T191" s="143">
        <v>0.65</v>
      </c>
      <c r="U191" s="143">
        <v>5</v>
      </c>
      <c r="V191" s="143">
        <v>36.270000000000003</v>
      </c>
      <c r="W191" s="143">
        <v>86</v>
      </c>
      <c r="X191" s="143">
        <v>101.96</v>
      </c>
      <c r="Y191" s="143">
        <v>105.88</v>
      </c>
      <c r="Z191" s="143">
        <v>100.98</v>
      </c>
      <c r="AA191" s="149">
        <v>56.68</v>
      </c>
      <c r="AB191" s="142">
        <f t="shared" si="15"/>
        <v>7.8066666666666675</v>
      </c>
      <c r="AC191" s="142">
        <f t="shared" si="16"/>
        <v>0.13773229828275702</v>
      </c>
      <c r="AK191" t="s">
        <v>330</v>
      </c>
      <c r="AL191" s="143">
        <v>8.17</v>
      </c>
      <c r="AM191" s="143">
        <v>9.35</v>
      </c>
      <c r="AN191" s="143">
        <v>9.7899999999999991</v>
      </c>
      <c r="AO191" s="143">
        <v>10.06</v>
      </c>
      <c r="AP191" s="143">
        <v>10.31</v>
      </c>
      <c r="AQ191" s="143">
        <v>11.07</v>
      </c>
      <c r="AR191" s="143">
        <v>11.9</v>
      </c>
      <c r="AS191" s="143">
        <v>11.82</v>
      </c>
      <c r="AT191" s="143">
        <v>18.77</v>
      </c>
      <c r="AU191" s="143">
        <v>25.92</v>
      </c>
      <c r="AV191" s="143">
        <v>25.72</v>
      </c>
      <c r="AW191" s="143">
        <v>24.81</v>
      </c>
      <c r="AX191" s="143">
        <v>24.5</v>
      </c>
      <c r="AY191" s="143">
        <v>23.06</v>
      </c>
      <c r="AZ191" s="143">
        <v>23.56</v>
      </c>
      <c r="BA191" s="143">
        <v>23.88</v>
      </c>
      <c r="BB191" s="143">
        <v>24.63</v>
      </c>
      <c r="BC191" s="143">
        <v>29.5</v>
      </c>
      <c r="BD191" s="143">
        <v>27.78</v>
      </c>
      <c r="BE191" s="143">
        <v>17.32</v>
      </c>
      <c r="BF191" s="143">
        <v>10.1</v>
      </c>
      <c r="BG191" s="143">
        <v>9.1999999999999993</v>
      </c>
      <c r="BH191" s="143">
        <v>8.43</v>
      </c>
      <c r="BI191" s="143">
        <v>7.15</v>
      </c>
      <c r="BJ191">
        <v>17.149999999999999</v>
      </c>
    </row>
    <row r="192" spans="1:67">
      <c r="B192" t="s">
        <v>331</v>
      </c>
      <c r="C192" s="143">
        <v>87.47</v>
      </c>
      <c r="D192" s="143">
        <v>62</v>
      </c>
      <c r="E192" s="143">
        <v>38.700000000000003</v>
      </c>
      <c r="F192" s="143">
        <v>34.700000000000003</v>
      </c>
      <c r="G192" s="143">
        <v>24.35</v>
      </c>
      <c r="H192" s="143">
        <v>20</v>
      </c>
      <c r="I192" s="143">
        <v>18.47</v>
      </c>
      <c r="J192" s="143">
        <v>15.13</v>
      </c>
      <c r="K192" s="143">
        <v>2</v>
      </c>
      <c r="L192" s="143">
        <v>0</v>
      </c>
      <c r="M192" s="143">
        <v>-0.6</v>
      </c>
      <c r="N192" s="143">
        <v>-1.21</v>
      </c>
      <c r="O192" s="143">
        <v>-1.21</v>
      </c>
      <c r="P192" s="143">
        <v>-3</v>
      </c>
      <c r="Q192" s="143">
        <v>-2.67</v>
      </c>
      <c r="R192" s="143">
        <v>-2</v>
      </c>
      <c r="S192" s="143">
        <v>-1.21</v>
      </c>
      <c r="T192" s="143">
        <v>-0.6</v>
      </c>
      <c r="U192" s="143">
        <v>0</v>
      </c>
      <c r="V192" s="143">
        <v>2.4</v>
      </c>
      <c r="W192" s="143">
        <v>33.96</v>
      </c>
      <c r="X192" s="143">
        <v>76.849999999999994</v>
      </c>
      <c r="Y192" s="143">
        <v>78.430000000000007</v>
      </c>
      <c r="Z192" s="143">
        <v>53.97</v>
      </c>
      <c r="AA192" s="149">
        <v>22.33</v>
      </c>
      <c r="AB192" s="142">
        <f t="shared" si="15"/>
        <v>-0.67499999999999982</v>
      </c>
      <c r="AC192" s="142">
        <f t="shared" si="16"/>
        <v>-3.0228392297357808E-2</v>
      </c>
      <c r="AK192" t="s">
        <v>331</v>
      </c>
      <c r="AL192" s="143">
        <v>13.02</v>
      </c>
      <c r="AM192" s="143">
        <v>17.38</v>
      </c>
      <c r="AN192" s="143">
        <v>21.53</v>
      </c>
      <c r="AO192" s="143">
        <v>23.06</v>
      </c>
      <c r="AP192" s="143">
        <v>24.91</v>
      </c>
      <c r="AQ192" s="143">
        <v>25.76</v>
      </c>
      <c r="AR192" s="143">
        <v>25.81</v>
      </c>
      <c r="AS192" s="143">
        <v>26.14</v>
      </c>
      <c r="AT192" s="143">
        <v>29.21</v>
      </c>
      <c r="AU192" s="143">
        <v>28.43</v>
      </c>
      <c r="AV192" s="143">
        <v>23.92</v>
      </c>
      <c r="AW192" s="143">
        <v>27.84</v>
      </c>
      <c r="AX192" s="143">
        <v>26.88</v>
      </c>
      <c r="AY192" s="143">
        <v>27.11</v>
      </c>
      <c r="AZ192" s="143">
        <v>25.97</v>
      </c>
      <c r="BA192" s="143">
        <v>26.08</v>
      </c>
      <c r="BB192" s="143">
        <v>26.82</v>
      </c>
      <c r="BC192" s="143">
        <v>27.8</v>
      </c>
      <c r="BD192" s="143">
        <v>23.92</v>
      </c>
      <c r="BE192" s="143">
        <v>21.88</v>
      </c>
      <c r="BF192" s="143">
        <v>16.48</v>
      </c>
      <c r="BG192" s="143">
        <v>8.7799999999999994</v>
      </c>
      <c r="BH192" s="143">
        <v>7.93</v>
      </c>
      <c r="BI192" s="143">
        <v>10.73</v>
      </c>
      <c r="BJ192">
        <v>21.93</v>
      </c>
    </row>
    <row r="193" spans="2:62">
      <c r="B193" t="s">
        <v>332</v>
      </c>
      <c r="C193" s="143">
        <v>32.74</v>
      </c>
      <c r="D193" s="143">
        <v>19.96</v>
      </c>
      <c r="E193" s="143">
        <v>16.579999999999998</v>
      </c>
      <c r="F193" s="143">
        <v>13.27</v>
      </c>
      <c r="G193" s="143">
        <v>15</v>
      </c>
      <c r="H193" s="143">
        <v>24.76</v>
      </c>
      <c r="I193" s="143">
        <v>60</v>
      </c>
      <c r="J193" s="143">
        <v>71.599999999999994</v>
      </c>
      <c r="K193" s="144">
        <v>58.49</v>
      </c>
      <c r="L193" s="145">
        <v>20</v>
      </c>
      <c r="M193" s="145">
        <v>4.5</v>
      </c>
      <c r="N193" s="145">
        <v>1</v>
      </c>
      <c r="O193" s="145">
        <v>0.65</v>
      </c>
      <c r="P193" s="145">
        <v>0.85</v>
      </c>
      <c r="Q193" s="144">
        <v>1.72</v>
      </c>
      <c r="R193" s="144">
        <v>3.52</v>
      </c>
      <c r="S193" s="144">
        <v>17.73</v>
      </c>
      <c r="T193" s="144">
        <v>47.69</v>
      </c>
      <c r="U193" s="145">
        <v>101.64</v>
      </c>
      <c r="V193" s="145">
        <v>117.2</v>
      </c>
      <c r="W193" s="145">
        <v>125.41</v>
      </c>
      <c r="X193" s="145">
        <v>210</v>
      </c>
      <c r="Y193" s="144">
        <v>166.91</v>
      </c>
      <c r="Z193" s="144">
        <v>125.41</v>
      </c>
      <c r="AA193" s="149">
        <v>52.36</v>
      </c>
      <c r="AB193" s="142">
        <f t="shared" si="15"/>
        <v>31.249166666666667</v>
      </c>
      <c r="AC193" s="142">
        <f t="shared" si="16"/>
        <v>0.59681372549019607</v>
      </c>
      <c r="AK193" t="s">
        <v>332</v>
      </c>
      <c r="AL193" s="143">
        <v>18.239999999999998</v>
      </c>
      <c r="AM193" s="143">
        <v>20.48</v>
      </c>
      <c r="AN193" s="143">
        <v>21.76</v>
      </c>
      <c r="AO193" s="143">
        <v>23.08</v>
      </c>
      <c r="AP193" s="143">
        <v>23</v>
      </c>
      <c r="AQ193" s="143">
        <v>20.71</v>
      </c>
      <c r="AR193" s="143">
        <v>14.27</v>
      </c>
      <c r="AS193" s="143">
        <v>11.39</v>
      </c>
      <c r="AT193" s="144">
        <v>12.74</v>
      </c>
      <c r="AU193" s="145">
        <v>16.8</v>
      </c>
      <c r="AV193" s="145">
        <v>18.329999999999998</v>
      </c>
      <c r="AW193" s="145">
        <v>19.559999999999999</v>
      </c>
      <c r="AX193" s="145">
        <v>21.48</v>
      </c>
      <c r="AY193" s="145">
        <v>23.22</v>
      </c>
      <c r="AZ193" s="144">
        <v>27.18</v>
      </c>
      <c r="BA193" s="144">
        <v>27.06</v>
      </c>
      <c r="BB193" s="144">
        <v>24.24</v>
      </c>
      <c r="BC193" s="144">
        <v>18.8</v>
      </c>
      <c r="BD193" s="145">
        <v>10.98</v>
      </c>
      <c r="BE193" s="145">
        <v>7.52</v>
      </c>
      <c r="BF193" s="145">
        <v>14.18</v>
      </c>
      <c r="BG193" s="145">
        <v>11.52</v>
      </c>
      <c r="BH193" s="144">
        <v>10.89</v>
      </c>
      <c r="BI193" s="144">
        <v>9.99</v>
      </c>
      <c r="BJ193">
        <v>17.63</v>
      </c>
    </row>
    <row r="194" spans="2:62">
      <c r="B194" t="s">
        <v>333</v>
      </c>
      <c r="C194" s="143">
        <v>128.63999999999999</v>
      </c>
      <c r="D194" s="143">
        <v>124.76</v>
      </c>
      <c r="E194" s="143">
        <v>120</v>
      </c>
      <c r="F194" s="143">
        <v>119.82</v>
      </c>
      <c r="G194" s="143">
        <v>120</v>
      </c>
      <c r="H194" s="143">
        <v>117.1</v>
      </c>
      <c r="I194" s="143">
        <v>119.82</v>
      </c>
      <c r="J194" s="143">
        <v>124.59</v>
      </c>
      <c r="K194" s="144">
        <v>126.91</v>
      </c>
      <c r="L194" s="145">
        <v>112.96</v>
      </c>
      <c r="M194" s="145">
        <v>72.88</v>
      </c>
      <c r="N194" s="145">
        <v>26.75</v>
      </c>
      <c r="O194" s="145">
        <v>24.17</v>
      </c>
      <c r="P194" s="145">
        <v>22.57</v>
      </c>
      <c r="Q194" s="144">
        <v>18.16</v>
      </c>
      <c r="R194" s="144">
        <v>12</v>
      </c>
      <c r="S194" s="144">
        <v>24.2</v>
      </c>
      <c r="T194" s="144">
        <v>72.88</v>
      </c>
      <c r="U194" s="145">
        <v>94.78</v>
      </c>
      <c r="V194" s="145">
        <v>115</v>
      </c>
      <c r="W194" s="145">
        <v>126.68</v>
      </c>
      <c r="X194" s="145">
        <v>154.76</v>
      </c>
      <c r="Y194" s="144">
        <v>152.03</v>
      </c>
      <c r="Z194" s="144">
        <v>127.91</v>
      </c>
      <c r="AA194" s="149">
        <v>94.14</v>
      </c>
      <c r="AB194" s="142">
        <f t="shared" si="15"/>
        <v>60.271666666666668</v>
      </c>
      <c r="AC194" s="142">
        <f t="shared" si="16"/>
        <v>0.64023440266270093</v>
      </c>
      <c r="AK194" t="s">
        <v>333</v>
      </c>
      <c r="AL194" s="143">
        <v>8.44</v>
      </c>
      <c r="AM194" s="143">
        <v>6.64</v>
      </c>
      <c r="AN194" s="143">
        <v>6.92</v>
      </c>
      <c r="AO194" s="143">
        <v>6.02</v>
      </c>
      <c r="AP194" s="143">
        <v>6.32</v>
      </c>
      <c r="AQ194" s="143">
        <v>6.86</v>
      </c>
      <c r="AR194" s="143">
        <v>15.52</v>
      </c>
      <c r="AS194" s="143">
        <v>18.149999999999999</v>
      </c>
      <c r="AT194" s="144">
        <v>12.57</v>
      </c>
      <c r="AU194" s="145">
        <v>6.77</v>
      </c>
      <c r="AV194" s="145">
        <v>8.36</v>
      </c>
      <c r="AW194" s="145">
        <v>12.75</v>
      </c>
      <c r="AX194" s="145">
        <v>12.3</v>
      </c>
      <c r="AY194" s="145">
        <v>12.48</v>
      </c>
      <c r="AZ194" s="144">
        <v>12.97</v>
      </c>
      <c r="BA194" s="144">
        <v>13.74</v>
      </c>
      <c r="BB194" s="144">
        <v>14.27</v>
      </c>
      <c r="BC194" s="144">
        <v>10.73</v>
      </c>
      <c r="BD194" s="145">
        <v>9.5</v>
      </c>
      <c r="BE194" s="145">
        <v>12.89</v>
      </c>
      <c r="BF194" s="145">
        <v>22.84</v>
      </c>
      <c r="BG194" s="145">
        <v>12.68</v>
      </c>
      <c r="BH194" s="144">
        <v>14.38</v>
      </c>
      <c r="BI194" s="144">
        <v>16.55</v>
      </c>
      <c r="BJ194">
        <v>11.96</v>
      </c>
    </row>
    <row r="195" spans="2:62">
      <c r="B195" t="s">
        <v>253</v>
      </c>
      <c r="C195" s="143">
        <v>128.37</v>
      </c>
      <c r="D195" s="143">
        <v>123.17</v>
      </c>
      <c r="E195" s="143">
        <v>121.86</v>
      </c>
      <c r="F195" s="143">
        <v>122.11</v>
      </c>
      <c r="G195" s="143">
        <v>123.17</v>
      </c>
      <c r="H195" s="143">
        <v>125.97</v>
      </c>
      <c r="I195" s="143">
        <v>125.07</v>
      </c>
      <c r="J195" s="143">
        <v>128.31</v>
      </c>
      <c r="K195" s="144">
        <v>121.12</v>
      </c>
      <c r="L195" s="145">
        <v>114.68</v>
      </c>
      <c r="M195" s="145">
        <v>80.400000000000006</v>
      </c>
      <c r="N195" s="145">
        <v>61</v>
      </c>
      <c r="O195" s="145">
        <v>46.01</v>
      </c>
      <c r="P195" s="145">
        <v>41.55</v>
      </c>
      <c r="Q195" s="144">
        <v>41.11</v>
      </c>
      <c r="R195" s="144">
        <v>40.01</v>
      </c>
      <c r="S195" s="144">
        <v>51.77</v>
      </c>
      <c r="T195" s="144">
        <v>82.9</v>
      </c>
      <c r="U195" s="145">
        <v>114.67</v>
      </c>
      <c r="V195" s="145">
        <v>123.17</v>
      </c>
      <c r="W195" s="145">
        <v>139.03</v>
      </c>
      <c r="X195" s="145">
        <v>194.56</v>
      </c>
      <c r="Y195" s="144">
        <v>166.75</v>
      </c>
      <c r="Z195" s="144">
        <v>135.01</v>
      </c>
      <c r="AA195" s="149">
        <v>106.32</v>
      </c>
      <c r="AB195" s="142">
        <f t="shared" si="15"/>
        <v>76.532499999999999</v>
      </c>
      <c r="AC195" s="142">
        <f t="shared" si="16"/>
        <v>0.71983164033107605</v>
      </c>
      <c r="AK195" t="s">
        <v>253</v>
      </c>
      <c r="AL195" s="143">
        <v>8.4499999999999993</v>
      </c>
      <c r="AM195" s="143">
        <v>7.97</v>
      </c>
      <c r="AN195" s="143">
        <v>8.16</v>
      </c>
      <c r="AO195" s="143">
        <v>8.31</v>
      </c>
      <c r="AP195" s="143">
        <v>8.32</v>
      </c>
      <c r="AQ195" s="143">
        <v>10.6</v>
      </c>
      <c r="AR195" s="143">
        <v>16.46</v>
      </c>
      <c r="AS195" s="143">
        <v>17.989999999999998</v>
      </c>
      <c r="AT195" s="144">
        <v>12.21</v>
      </c>
      <c r="AU195" s="145">
        <v>8.76</v>
      </c>
      <c r="AV195" s="145">
        <v>12.22</v>
      </c>
      <c r="AW195" s="145">
        <v>11.36</v>
      </c>
      <c r="AX195" s="145">
        <v>12.65</v>
      </c>
      <c r="AY195" s="145">
        <v>12.46</v>
      </c>
      <c r="AZ195" s="144">
        <v>12.66</v>
      </c>
      <c r="BA195" s="144">
        <v>12.7</v>
      </c>
      <c r="BB195" s="144">
        <v>11.3</v>
      </c>
      <c r="BC195" s="144">
        <v>8.6199999999999992</v>
      </c>
      <c r="BD195" s="145">
        <v>6.36</v>
      </c>
      <c r="BE195" s="145">
        <v>11.08</v>
      </c>
      <c r="BF195" s="145">
        <v>12.79</v>
      </c>
      <c r="BG195" s="145">
        <v>11.16</v>
      </c>
      <c r="BH195" s="144">
        <v>11.91</v>
      </c>
      <c r="BI195" s="144">
        <v>12.56</v>
      </c>
      <c r="BJ195">
        <v>11.18</v>
      </c>
    </row>
    <row r="196" spans="2:62">
      <c r="B196" t="s">
        <v>334</v>
      </c>
      <c r="C196" s="143">
        <v>139.01</v>
      </c>
      <c r="D196" s="143">
        <v>131.68</v>
      </c>
      <c r="E196" s="143">
        <v>128.61000000000001</v>
      </c>
      <c r="F196" s="143">
        <v>128.31</v>
      </c>
      <c r="G196" s="143">
        <v>128.12</v>
      </c>
      <c r="H196" s="143">
        <v>128.96</v>
      </c>
      <c r="I196" s="143">
        <v>135.01</v>
      </c>
      <c r="J196" s="143">
        <v>139.01</v>
      </c>
      <c r="K196" s="144">
        <v>128.37</v>
      </c>
      <c r="L196" s="145">
        <v>124.19</v>
      </c>
      <c r="M196" s="145">
        <v>114.26</v>
      </c>
      <c r="N196" s="145">
        <v>80.27</v>
      </c>
      <c r="O196" s="145">
        <v>75.75</v>
      </c>
      <c r="P196" s="145">
        <v>70</v>
      </c>
      <c r="Q196" s="144">
        <v>67.86</v>
      </c>
      <c r="R196" s="144">
        <v>65</v>
      </c>
      <c r="S196" s="144">
        <v>76</v>
      </c>
      <c r="T196" s="144">
        <v>95</v>
      </c>
      <c r="U196" s="145">
        <v>118.18</v>
      </c>
      <c r="V196" s="145">
        <v>123</v>
      </c>
      <c r="W196" s="145">
        <v>133.22</v>
      </c>
      <c r="X196" s="145">
        <v>167.55</v>
      </c>
      <c r="Y196" s="144">
        <v>164.6</v>
      </c>
      <c r="Z196" s="144">
        <v>133.02000000000001</v>
      </c>
      <c r="AA196" s="149">
        <v>116.46</v>
      </c>
      <c r="AB196" s="142">
        <f t="shared" si="15"/>
        <v>94.823333333333323</v>
      </c>
      <c r="AC196" s="142">
        <f t="shared" si="16"/>
        <v>0.81421375007155528</v>
      </c>
      <c r="AK196" t="s">
        <v>334</v>
      </c>
      <c r="AL196" s="143">
        <v>7.5</v>
      </c>
      <c r="AM196" s="143">
        <v>7.04</v>
      </c>
      <c r="AN196" s="143">
        <v>6.79</v>
      </c>
      <c r="AO196" s="143">
        <v>6.5</v>
      </c>
      <c r="AP196" s="143">
        <v>7.01</v>
      </c>
      <c r="AQ196" s="143">
        <v>7.02</v>
      </c>
      <c r="AR196" s="143">
        <v>11.06</v>
      </c>
      <c r="AS196" s="143">
        <v>10.8</v>
      </c>
      <c r="AT196" s="144">
        <v>5.22</v>
      </c>
      <c r="AU196" s="145">
        <v>5.01</v>
      </c>
      <c r="AV196" s="145">
        <v>6.31</v>
      </c>
      <c r="AW196" s="145">
        <v>9.4499999999999993</v>
      </c>
      <c r="AX196" s="145">
        <v>10.46</v>
      </c>
      <c r="AY196" s="145">
        <v>10.48</v>
      </c>
      <c r="AZ196" s="144">
        <v>10.75</v>
      </c>
      <c r="BA196" s="144">
        <v>10.47</v>
      </c>
      <c r="BB196" s="144">
        <v>9.26</v>
      </c>
      <c r="BC196" s="144">
        <v>7.55</v>
      </c>
      <c r="BD196" s="145">
        <v>6.87</v>
      </c>
      <c r="BE196" s="145">
        <v>11.72</v>
      </c>
      <c r="BF196" s="145">
        <v>16.23</v>
      </c>
      <c r="BG196" s="145">
        <v>18.43</v>
      </c>
      <c r="BH196" s="144">
        <v>17.28</v>
      </c>
      <c r="BI196" s="144">
        <v>19.54</v>
      </c>
      <c r="BJ196">
        <v>10.119999999999999</v>
      </c>
    </row>
    <row r="197" spans="2:62">
      <c r="B197" t="s">
        <v>335</v>
      </c>
      <c r="C197" s="143">
        <v>130.78</v>
      </c>
      <c r="D197" s="143">
        <v>127.9</v>
      </c>
      <c r="E197" s="143">
        <v>125.25</v>
      </c>
      <c r="F197" s="143">
        <v>125.25</v>
      </c>
      <c r="G197" s="143">
        <v>124.94</v>
      </c>
      <c r="H197" s="143">
        <v>124.33</v>
      </c>
      <c r="I197" s="143">
        <v>127.97</v>
      </c>
      <c r="J197" s="143">
        <v>128.08000000000001</v>
      </c>
      <c r="K197" s="144">
        <v>122.57</v>
      </c>
      <c r="L197" s="145">
        <v>113.94</v>
      </c>
      <c r="M197" s="145">
        <v>86.9</v>
      </c>
      <c r="N197" s="145">
        <v>84.35</v>
      </c>
      <c r="O197" s="145">
        <v>77</v>
      </c>
      <c r="P197" s="145">
        <v>72</v>
      </c>
      <c r="Q197" s="144">
        <v>71</v>
      </c>
      <c r="R197" s="144">
        <v>70</v>
      </c>
      <c r="S197" s="144">
        <v>81.5</v>
      </c>
      <c r="T197" s="144">
        <v>88</v>
      </c>
      <c r="U197" s="145">
        <v>111.79</v>
      </c>
      <c r="V197" s="145">
        <v>128.74</v>
      </c>
      <c r="W197" s="145">
        <v>140</v>
      </c>
      <c r="X197" s="145">
        <v>163.49</v>
      </c>
      <c r="Y197" s="144">
        <v>159.99</v>
      </c>
      <c r="Z197" s="144">
        <v>132.21</v>
      </c>
      <c r="AA197" s="149">
        <v>113.25</v>
      </c>
      <c r="AB197" s="142">
        <f t="shared" si="15"/>
        <v>92.31583333333333</v>
      </c>
      <c r="AC197" s="142">
        <f t="shared" si="16"/>
        <v>0.81515084621044887</v>
      </c>
      <c r="AK197" t="s">
        <v>335</v>
      </c>
      <c r="AL197" s="143">
        <v>6.01</v>
      </c>
      <c r="AM197" s="143">
        <v>7.41</v>
      </c>
      <c r="AN197" s="143">
        <v>4.5999999999999996</v>
      </c>
      <c r="AO197" s="143">
        <v>5.72</v>
      </c>
      <c r="AP197" s="143">
        <v>5.97</v>
      </c>
      <c r="AQ197" s="143">
        <v>7.12</v>
      </c>
      <c r="AR197" s="143">
        <v>14.99</v>
      </c>
      <c r="AS197" s="143">
        <v>16.579999999999998</v>
      </c>
      <c r="AT197" s="144">
        <v>11.76</v>
      </c>
      <c r="AU197" s="145">
        <v>8.81</v>
      </c>
      <c r="AV197" s="145">
        <v>9.9</v>
      </c>
      <c r="AW197" s="145">
        <v>10.68</v>
      </c>
      <c r="AX197" s="145">
        <v>11.44</v>
      </c>
      <c r="AY197" s="145">
        <v>11.79</v>
      </c>
      <c r="AZ197" s="144">
        <v>11.94</v>
      </c>
      <c r="BA197" s="144">
        <v>11.77</v>
      </c>
      <c r="BB197" s="144">
        <v>10.97</v>
      </c>
      <c r="BC197" s="144">
        <v>11.28</v>
      </c>
      <c r="BD197" s="145">
        <v>9.1999999999999993</v>
      </c>
      <c r="BE197" s="145">
        <v>8.39</v>
      </c>
      <c r="BF197" s="145">
        <v>13.98</v>
      </c>
      <c r="BG197" s="145">
        <v>18.95</v>
      </c>
      <c r="BH197" s="144">
        <v>19.55</v>
      </c>
      <c r="BI197" s="144">
        <v>18.350000000000001</v>
      </c>
      <c r="BJ197">
        <v>11.32</v>
      </c>
    </row>
    <row r="198" spans="2:62">
      <c r="B198" s="139" t="s">
        <v>336</v>
      </c>
      <c r="C198" s="143">
        <v>128.88999999999999</v>
      </c>
      <c r="D198" s="143">
        <v>126.93</v>
      </c>
      <c r="E198" s="143">
        <v>125.87</v>
      </c>
      <c r="F198" s="143">
        <v>122.86</v>
      </c>
      <c r="G198" s="143">
        <v>122.42</v>
      </c>
      <c r="H198" s="143">
        <v>121.44</v>
      </c>
      <c r="I198" s="143">
        <v>122.86</v>
      </c>
      <c r="J198" s="143">
        <v>115.56</v>
      </c>
      <c r="K198" s="143">
        <v>103.6</v>
      </c>
      <c r="L198" s="143">
        <v>40</v>
      </c>
      <c r="M198" s="143">
        <v>2.5</v>
      </c>
      <c r="N198" s="143">
        <v>0</v>
      </c>
      <c r="O198" s="143">
        <v>0</v>
      </c>
      <c r="P198" s="143">
        <v>0</v>
      </c>
      <c r="Q198" s="143">
        <v>0</v>
      </c>
      <c r="R198" s="143">
        <v>0</v>
      </c>
      <c r="S198" s="143">
        <v>0.1</v>
      </c>
      <c r="T198" s="143">
        <v>4.3099999999999996</v>
      </c>
      <c r="U198" s="143">
        <v>74.27</v>
      </c>
      <c r="V198" s="143">
        <v>109.99</v>
      </c>
      <c r="W198" s="143">
        <v>126.34</v>
      </c>
      <c r="X198" s="143">
        <v>134.93</v>
      </c>
      <c r="Y198" s="143">
        <v>138.81</v>
      </c>
      <c r="Z198" s="143">
        <v>126.07</v>
      </c>
      <c r="AA198" s="149">
        <v>76.989999999999995</v>
      </c>
      <c r="AB198" s="142">
        <f t="shared" si="15"/>
        <v>27.897499999999997</v>
      </c>
      <c r="AC198" s="142">
        <f t="shared" si="16"/>
        <v>0.36235225353942069</v>
      </c>
      <c r="AK198" s="139" t="s">
        <v>336</v>
      </c>
      <c r="AL198" s="143">
        <v>5.52</v>
      </c>
      <c r="AM198" s="143">
        <v>7.68</v>
      </c>
      <c r="AN198" s="143">
        <v>6.92</v>
      </c>
      <c r="AO198" s="143">
        <v>6.88</v>
      </c>
      <c r="AP198" s="143">
        <v>6.01</v>
      </c>
      <c r="AQ198" s="143">
        <v>5.64</v>
      </c>
      <c r="AR198" s="143">
        <v>6.47</v>
      </c>
      <c r="AS198" s="143">
        <v>6.91</v>
      </c>
      <c r="AT198" s="143">
        <v>10.029999999999999</v>
      </c>
      <c r="AU198" s="143">
        <v>18.37</v>
      </c>
      <c r="AV198" s="143">
        <v>19.64</v>
      </c>
      <c r="AW198" s="143">
        <v>20.69</v>
      </c>
      <c r="AX198" s="143">
        <v>20.28</v>
      </c>
      <c r="AY198" s="143">
        <v>20.83</v>
      </c>
      <c r="AZ198" s="143">
        <v>21.03</v>
      </c>
      <c r="BA198" s="143">
        <v>20.57</v>
      </c>
      <c r="BB198" s="143">
        <v>20.81</v>
      </c>
      <c r="BC198" s="143">
        <v>20.75</v>
      </c>
      <c r="BD198" s="143">
        <v>15.31</v>
      </c>
      <c r="BE198" s="143">
        <v>8.33</v>
      </c>
      <c r="BF198" s="143">
        <v>14.98</v>
      </c>
      <c r="BG198" s="143">
        <v>15.84</v>
      </c>
      <c r="BH198" s="143">
        <v>11.78</v>
      </c>
      <c r="BI198" s="143">
        <v>10.06</v>
      </c>
      <c r="BJ198">
        <v>13.73</v>
      </c>
    </row>
    <row r="199" spans="2:62">
      <c r="B199" s="139" t="s">
        <v>337</v>
      </c>
      <c r="C199" s="143">
        <v>124.24</v>
      </c>
      <c r="D199" s="143">
        <v>121.96</v>
      </c>
      <c r="E199" s="143">
        <v>122.94</v>
      </c>
      <c r="F199" s="143">
        <v>123.92</v>
      </c>
      <c r="G199" s="143">
        <v>122.94</v>
      </c>
      <c r="H199" s="143">
        <v>123.58</v>
      </c>
      <c r="I199" s="143">
        <v>122.94</v>
      </c>
      <c r="J199" s="143">
        <v>119</v>
      </c>
      <c r="K199" s="143">
        <v>60</v>
      </c>
      <c r="L199" s="143">
        <v>0.65</v>
      </c>
      <c r="M199" s="143">
        <v>-0.05</v>
      </c>
      <c r="N199" s="143">
        <v>-1.21</v>
      </c>
      <c r="O199" s="143">
        <v>-1.5</v>
      </c>
      <c r="P199" s="143">
        <v>-1.01</v>
      </c>
      <c r="Q199" s="143">
        <v>-0.62</v>
      </c>
      <c r="R199" s="143">
        <v>-1.21</v>
      </c>
      <c r="S199" s="143">
        <v>-1.1000000000000001</v>
      </c>
      <c r="T199" s="143">
        <v>0</v>
      </c>
      <c r="U199" s="143">
        <v>5</v>
      </c>
      <c r="V199" s="143">
        <v>71.14</v>
      </c>
      <c r="W199" s="143">
        <v>114.12</v>
      </c>
      <c r="X199" s="143">
        <v>128.76</v>
      </c>
      <c r="Y199" s="143">
        <v>130.78</v>
      </c>
      <c r="Z199" s="143">
        <v>128.76</v>
      </c>
      <c r="AA199" s="149">
        <v>67.25</v>
      </c>
      <c r="AB199" s="142">
        <f t="shared" si="15"/>
        <v>10.840833333333334</v>
      </c>
      <c r="AC199" s="142">
        <f t="shared" si="16"/>
        <v>0.1612019826517968</v>
      </c>
      <c r="AK199" s="139" t="s">
        <v>337</v>
      </c>
      <c r="AL199" s="143">
        <v>7.64</v>
      </c>
      <c r="AM199" s="143">
        <v>6.55</v>
      </c>
      <c r="AN199" s="143">
        <v>7.19</v>
      </c>
      <c r="AO199" s="143">
        <v>7.39</v>
      </c>
      <c r="AP199" s="143">
        <v>8.0299999999999994</v>
      </c>
      <c r="AQ199" s="143">
        <v>7.92</v>
      </c>
      <c r="AR199" s="143">
        <v>8.43</v>
      </c>
      <c r="AS199" s="143">
        <v>9.5500000000000007</v>
      </c>
      <c r="AT199" s="143">
        <v>16.54</v>
      </c>
      <c r="AU199" s="143">
        <v>18.440000000000001</v>
      </c>
      <c r="AV199" s="143">
        <v>16.95</v>
      </c>
      <c r="AW199" s="143">
        <v>19.309999999999999</v>
      </c>
      <c r="AX199" s="143">
        <v>18.78</v>
      </c>
      <c r="AY199" s="143">
        <v>18.09</v>
      </c>
      <c r="AZ199" s="143">
        <v>17.809999999999999</v>
      </c>
      <c r="BA199" s="143">
        <v>18.04</v>
      </c>
      <c r="BB199" s="143">
        <v>18.239999999999998</v>
      </c>
      <c r="BC199" s="143">
        <v>18.25</v>
      </c>
      <c r="BD199" s="143">
        <v>14.92</v>
      </c>
      <c r="BE199" s="143">
        <v>9.7100000000000009</v>
      </c>
      <c r="BF199" s="143">
        <v>11.01</v>
      </c>
      <c r="BG199" s="143">
        <v>15.21</v>
      </c>
      <c r="BH199" s="143">
        <v>14.95</v>
      </c>
      <c r="BI199" s="143">
        <v>9.7200000000000006</v>
      </c>
      <c r="BJ199">
        <v>13.45</v>
      </c>
    </row>
    <row r="200" spans="2:62">
      <c r="B200" t="s">
        <v>338</v>
      </c>
      <c r="C200" s="143">
        <v>127.73</v>
      </c>
      <c r="D200" s="143">
        <v>123.58</v>
      </c>
      <c r="E200" s="143">
        <v>117.78</v>
      </c>
      <c r="F200" s="143">
        <v>115.2</v>
      </c>
      <c r="G200" s="143">
        <v>114.72</v>
      </c>
      <c r="H200" s="143">
        <v>114.96</v>
      </c>
      <c r="I200" s="143">
        <v>121.85</v>
      </c>
      <c r="J200" s="143">
        <v>127</v>
      </c>
      <c r="K200" s="144">
        <v>117.05</v>
      </c>
      <c r="L200" s="145">
        <v>98.86</v>
      </c>
      <c r="M200" s="145">
        <v>91.75</v>
      </c>
      <c r="N200" s="145">
        <v>75.48</v>
      </c>
      <c r="O200" s="145">
        <v>71.27</v>
      </c>
      <c r="P200" s="145">
        <v>70.75</v>
      </c>
      <c r="Q200" s="144">
        <v>57.42</v>
      </c>
      <c r="R200" s="144">
        <v>70.75</v>
      </c>
      <c r="S200" s="144">
        <v>71.400000000000006</v>
      </c>
      <c r="T200" s="144">
        <v>90</v>
      </c>
      <c r="U200" s="145">
        <v>108</v>
      </c>
      <c r="V200" s="145">
        <v>124.72</v>
      </c>
      <c r="W200" s="145">
        <v>136.43</v>
      </c>
      <c r="X200" s="145">
        <v>195.77</v>
      </c>
      <c r="Y200" s="144">
        <v>175.14</v>
      </c>
      <c r="Z200" s="144">
        <v>135.82</v>
      </c>
      <c r="AA200" s="149">
        <v>110.56</v>
      </c>
      <c r="AB200" s="142">
        <f t="shared" si="15"/>
        <v>87.28749999999998</v>
      </c>
      <c r="AC200" s="142">
        <f t="shared" si="16"/>
        <v>0.78950343704775672</v>
      </c>
      <c r="AK200" t="s">
        <v>338</v>
      </c>
      <c r="AL200" s="143">
        <v>6.23</v>
      </c>
      <c r="AM200" s="143">
        <v>7.2</v>
      </c>
      <c r="AN200" s="143">
        <v>8.24</v>
      </c>
      <c r="AO200" s="143">
        <v>8.33</v>
      </c>
      <c r="AP200" s="143">
        <v>8.57</v>
      </c>
      <c r="AQ200" s="143">
        <v>8.58</v>
      </c>
      <c r="AR200" s="143">
        <v>7.4</v>
      </c>
      <c r="AS200" s="143">
        <v>7.4</v>
      </c>
      <c r="AT200" s="144">
        <v>6.74</v>
      </c>
      <c r="AU200" s="145">
        <v>6.33</v>
      </c>
      <c r="AV200" s="145">
        <v>7.18</v>
      </c>
      <c r="AW200" s="145">
        <v>8.01</v>
      </c>
      <c r="AX200" s="145">
        <v>8.17</v>
      </c>
      <c r="AY200" s="145">
        <v>7.96</v>
      </c>
      <c r="AZ200" s="144">
        <v>9.8699999999999992</v>
      </c>
      <c r="BA200" s="144">
        <v>9.73</v>
      </c>
      <c r="BB200" s="144">
        <v>8.92</v>
      </c>
      <c r="BC200" s="144">
        <v>9.5299999999999994</v>
      </c>
      <c r="BD200" s="145">
        <v>13.08</v>
      </c>
      <c r="BE200" s="145">
        <v>9.65</v>
      </c>
      <c r="BF200" s="145">
        <v>10.57</v>
      </c>
      <c r="BG200" s="145">
        <v>8.36</v>
      </c>
      <c r="BH200" s="144">
        <v>10.07</v>
      </c>
      <c r="BI200" s="144">
        <v>14.35</v>
      </c>
      <c r="BJ200">
        <v>8.86</v>
      </c>
    </row>
    <row r="201" spans="2:62">
      <c r="B201" t="s">
        <v>339</v>
      </c>
      <c r="C201" s="143">
        <v>129.82</v>
      </c>
      <c r="D201" s="143">
        <v>126.84</v>
      </c>
      <c r="E201" s="143">
        <v>123.94</v>
      </c>
      <c r="F201" s="143">
        <v>124.92</v>
      </c>
      <c r="G201" s="143">
        <v>124.92</v>
      </c>
      <c r="H201" s="143">
        <v>125.21</v>
      </c>
      <c r="I201" s="143">
        <v>126.1</v>
      </c>
      <c r="J201" s="143">
        <v>126.73</v>
      </c>
      <c r="K201" s="144">
        <v>126.9</v>
      </c>
      <c r="L201" s="145">
        <v>119.04</v>
      </c>
      <c r="M201" s="145">
        <v>100.47</v>
      </c>
      <c r="N201" s="145">
        <v>77.69</v>
      </c>
      <c r="O201" s="145">
        <v>76.75</v>
      </c>
      <c r="P201" s="145">
        <v>37.28</v>
      </c>
      <c r="Q201" s="144">
        <v>16.23</v>
      </c>
      <c r="R201" s="144">
        <v>7.5</v>
      </c>
      <c r="S201" s="144">
        <v>7.5</v>
      </c>
      <c r="T201" s="144">
        <v>20.059999999999999</v>
      </c>
      <c r="U201" s="145">
        <v>71.95</v>
      </c>
      <c r="V201" s="145">
        <v>104.61</v>
      </c>
      <c r="W201" s="145">
        <v>125.4</v>
      </c>
      <c r="X201" s="145">
        <v>146.03</v>
      </c>
      <c r="Y201" s="144">
        <v>154.52000000000001</v>
      </c>
      <c r="Z201" s="144">
        <v>131.81</v>
      </c>
      <c r="AA201" s="149">
        <v>97.18</v>
      </c>
      <c r="AB201" s="142">
        <f t="shared" si="15"/>
        <v>63.831666666666671</v>
      </c>
      <c r="AC201" s="142">
        <f t="shared" si="16"/>
        <v>0.65683954174384307</v>
      </c>
      <c r="AK201" t="s">
        <v>339</v>
      </c>
      <c r="AL201" s="143">
        <v>10.9</v>
      </c>
      <c r="AM201" s="143">
        <v>6.22</v>
      </c>
      <c r="AN201" s="143">
        <v>5.64</v>
      </c>
      <c r="AO201" s="143">
        <v>6.38</v>
      </c>
      <c r="AP201" s="143">
        <v>6.66</v>
      </c>
      <c r="AQ201" s="143">
        <v>5.98</v>
      </c>
      <c r="AR201" s="143">
        <v>8.91</v>
      </c>
      <c r="AS201" s="143">
        <v>7.6</v>
      </c>
      <c r="AT201" s="144">
        <v>5.72</v>
      </c>
      <c r="AU201" s="145">
        <v>4.99</v>
      </c>
      <c r="AV201" s="145">
        <v>6.21</v>
      </c>
      <c r="AW201" s="145">
        <v>7.56</v>
      </c>
      <c r="AX201" s="145">
        <v>7.75</v>
      </c>
      <c r="AY201" s="145">
        <v>10.119999999999999</v>
      </c>
      <c r="AZ201" s="144">
        <v>12.53</v>
      </c>
      <c r="BA201" s="144">
        <v>13.16</v>
      </c>
      <c r="BB201" s="144">
        <v>12.39</v>
      </c>
      <c r="BC201" s="144">
        <v>11.28</v>
      </c>
      <c r="BD201" s="145">
        <v>8.0500000000000007</v>
      </c>
      <c r="BE201" s="145">
        <v>7.45</v>
      </c>
      <c r="BF201" s="145">
        <v>14.65</v>
      </c>
      <c r="BG201" s="145">
        <v>14.63</v>
      </c>
      <c r="BH201" s="144">
        <v>12.17</v>
      </c>
      <c r="BI201" s="144">
        <v>11.92</v>
      </c>
      <c r="BJ201">
        <v>9.32</v>
      </c>
    </row>
    <row r="202" spans="2:62">
      <c r="B202" t="s">
        <v>260</v>
      </c>
      <c r="C202" s="143">
        <v>129.80000000000001</v>
      </c>
      <c r="D202" s="143">
        <v>118.37</v>
      </c>
      <c r="E202" s="143">
        <v>116.76</v>
      </c>
      <c r="F202" s="143">
        <v>116.46</v>
      </c>
      <c r="G202" s="143">
        <v>116.46</v>
      </c>
      <c r="H202" s="143">
        <v>117.14</v>
      </c>
      <c r="I202" s="143">
        <v>119.44</v>
      </c>
      <c r="J202" s="143">
        <v>125.21</v>
      </c>
      <c r="K202" s="144">
        <v>114.8</v>
      </c>
      <c r="L202" s="145">
        <v>85.23</v>
      </c>
      <c r="M202" s="145">
        <v>42.63</v>
      </c>
      <c r="N202" s="145">
        <v>27.98</v>
      </c>
      <c r="O202" s="145">
        <v>15</v>
      </c>
      <c r="P202" s="145">
        <v>5.79</v>
      </c>
      <c r="Q202" s="144">
        <v>3.52</v>
      </c>
      <c r="R202" s="144">
        <v>2.44</v>
      </c>
      <c r="S202" s="144">
        <v>3.52</v>
      </c>
      <c r="T202" s="144">
        <v>4.9000000000000004</v>
      </c>
      <c r="U202" s="145">
        <v>35</v>
      </c>
      <c r="V202" s="145">
        <v>96</v>
      </c>
      <c r="W202" s="145">
        <v>119.26</v>
      </c>
      <c r="X202" s="145">
        <v>150</v>
      </c>
      <c r="Y202" s="144">
        <v>154.52000000000001</v>
      </c>
      <c r="Z202" s="144">
        <v>125.21</v>
      </c>
      <c r="AA202" s="149">
        <v>81.06</v>
      </c>
      <c r="AB202" s="142">
        <f t="shared" si="15"/>
        <v>36.400833333333331</v>
      </c>
      <c r="AC202" s="142">
        <f t="shared" si="16"/>
        <v>0.44906036680648076</v>
      </c>
      <c r="AK202" t="s">
        <v>260</v>
      </c>
      <c r="AL202" s="143">
        <v>4.2300000000000004</v>
      </c>
      <c r="AM202" s="143">
        <v>4.93</v>
      </c>
      <c r="AN202" s="143">
        <v>4.21</v>
      </c>
      <c r="AO202" s="143">
        <v>3.83</v>
      </c>
      <c r="AP202" s="143">
        <v>4.1900000000000004</v>
      </c>
      <c r="AQ202" s="143">
        <v>5.63</v>
      </c>
      <c r="AR202" s="143">
        <v>14.71</v>
      </c>
      <c r="AS202" s="143">
        <v>15.39</v>
      </c>
      <c r="AT202" s="144">
        <v>8.4700000000000006</v>
      </c>
      <c r="AU202" s="145">
        <v>5.91</v>
      </c>
      <c r="AV202" s="145">
        <v>10.44</v>
      </c>
      <c r="AW202" s="145">
        <v>12.45</v>
      </c>
      <c r="AX202" s="145">
        <v>13.59</v>
      </c>
      <c r="AY202" s="145">
        <v>14.6</v>
      </c>
      <c r="AZ202" s="144">
        <v>17.98</v>
      </c>
      <c r="BA202" s="144">
        <v>19.53</v>
      </c>
      <c r="BB202" s="144">
        <v>21.94</v>
      </c>
      <c r="BC202" s="144">
        <v>21.2</v>
      </c>
      <c r="BD202" s="145">
        <v>17.649999999999999</v>
      </c>
      <c r="BE202" s="145">
        <v>10.32</v>
      </c>
      <c r="BF202" s="145">
        <v>14.44</v>
      </c>
      <c r="BG202" s="145">
        <v>14.96</v>
      </c>
      <c r="BH202" s="144">
        <v>11.53</v>
      </c>
      <c r="BI202" s="144">
        <v>10.6</v>
      </c>
      <c r="BJ202">
        <v>12.26</v>
      </c>
    </row>
    <row r="203" spans="2:62">
      <c r="B203" t="s">
        <v>340</v>
      </c>
      <c r="C203" s="143">
        <v>119.95</v>
      </c>
      <c r="D203" s="143">
        <v>116.43</v>
      </c>
      <c r="E203" s="143">
        <v>112</v>
      </c>
      <c r="F203" s="143">
        <v>110</v>
      </c>
      <c r="G203" s="143">
        <v>109.57</v>
      </c>
      <c r="H203" s="143">
        <v>110.55</v>
      </c>
      <c r="I203" s="143">
        <v>116.43</v>
      </c>
      <c r="J203" s="143">
        <v>117.05</v>
      </c>
      <c r="K203" s="144">
        <v>111.53</v>
      </c>
      <c r="L203" s="145">
        <v>85</v>
      </c>
      <c r="M203" s="145">
        <v>50.24</v>
      </c>
      <c r="N203" s="145">
        <v>63</v>
      </c>
      <c r="O203" s="145">
        <v>62.59</v>
      </c>
      <c r="P203" s="145">
        <v>45.64</v>
      </c>
      <c r="Q203" s="144">
        <v>37.39</v>
      </c>
      <c r="R203" s="144">
        <v>36.200000000000003</v>
      </c>
      <c r="S203" s="144">
        <v>37.39</v>
      </c>
      <c r="T203" s="144">
        <v>59.13</v>
      </c>
      <c r="U203" s="145">
        <v>80.09</v>
      </c>
      <c r="V203" s="145">
        <v>97.81</v>
      </c>
      <c r="W203" s="145">
        <v>118.33</v>
      </c>
      <c r="X203" s="145">
        <v>159.62</v>
      </c>
      <c r="Y203" s="144">
        <v>157</v>
      </c>
      <c r="Z203" s="144">
        <v>119.77</v>
      </c>
      <c r="AA203" s="149">
        <v>93.03</v>
      </c>
      <c r="AB203" s="142">
        <f t="shared" si="15"/>
        <v>63.834166666666668</v>
      </c>
      <c r="AC203" s="142">
        <f t="shared" si="16"/>
        <v>0.68616754451968898</v>
      </c>
      <c r="AK203" t="s">
        <v>340</v>
      </c>
      <c r="AL203" s="143">
        <v>4.8899999999999997</v>
      </c>
      <c r="AM203" s="143">
        <v>4.38</v>
      </c>
      <c r="AN203" s="143">
        <v>3.29</v>
      </c>
      <c r="AO203" s="143">
        <v>3.5</v>
      </c>
      <c r="AP203" s="143">
        <v>3.74</v>
      </c>
      <c r="AQ203" s="143">
        <v>4.12</v>
      </c>
      <c r="AR203" s="143">
        <v>14.51</v>
      </c>
      <c r="AS203" s="143">
        <v>15.2</v>
      </c>
      <c r="AT203" s="144">
        <v>11.54</v>
      </c>
      <c r="AU203" s="145">
        <v>8.35</v>
      </c>
      <c r="AV203" s="145">
        <v>12.38</v>
      </c>
      <c r="AW203" s="145">
        <v>12.72</v>
      </c>
      <c r="AX203" s="145">
        <v>14.53</v>
      </c>
      <c r="AY203" s="145">
        <v>15.4</v>
      </c>
      <c r="AZ203" s="144">
        <v>13.52</v>
      </c>
      <c r="BA203" s="144">
        <v>13.6</v>
      </c>
      <c r="BB203" s="144">
        <v>13.49</v>
      </c>
      <c r="BC203" s="144">
        <v>12.49</v>
      </c>
      <c r="BD203" s="145">
        <v>11.41</v>
      </c>
      <c r="BE203" s="145">
        <v>9.65</v>
      </c>
      <c r="BF203" s="145">
        <v>6.9</v>
      </c>
      <c r="BG203" s="145">
        <v>7.76</v>
      </c>
      <c r="BH203" s="144">
        <v>7.34</v>
      </c>
      <c r="BI203" s="144">
        <v>6.95</v>
      </c>
      <c r="BJ203">
        <v>9.92</v>
      </c>
    </row>
    <row r="204" spans="2:62">
      <c r="B204" t="s">
        <v>341</v>
      </c>
      <c r="C204" s="143">
        <v>115.98</v>
      </c>
      <c r="D204" s="143">
        <v>111.91</v>
      </c>
      <c r="E204" s="143">
        <v>111.38</v>
      </c>
      <c r="F204" s="143">
        <v>111.57</v>
      </c>
      <c r="G204" s="143">
        <v>111.01</v>
      </c>
      <c r="H204" s="143">
        <v>111.91</v>
      </c>
      <c r="I204" s="143">
        <v>113.21</v>
      </c>
      <c r="J204" s="143">
        <v>115.11</v>
      </c>
      <c r="K204" s="144">
        <v>111.25</v>
      </c>
      <c r="L204" s="145">
        <v>92.91</v>
      </c>
      <c r="M204" s="145">
        <v>78.73</v>
      </c>
      <c r="N204" s="145">
        <v>67.45</v>
      </c>
      <c r="O204" s="145">
        <v>54.6</v>
      </c>
      <c r="P204" s="145">
        <v>36.950000000000003</v>
      </c>
      <c r="Q204" s="144">
        <v>36.950000000000003</v>
      </c>
      <c r="R204" s="144">
        <v>35</v>
      </c>
      <c r="S204" s="144">
        <v>37.200000000000003</v>
      </c>
      <c r="T204" s="144">
        <v>71.87</v>
      </c>
      <c r="U204" s="145">
        <v>88.27</v>
      </c>
      <c r="V204" s="145">
        <v>109.29</v>
      </c>
      <c r="W204" s="145">
        <v>116.83</v>
      </c>
      <c r="X204" s="145">
        <v>141.05000000000001</v>
      </c>
      <c r="Y204" s="144">
        <v>138.56</v>
      </c>
      <c r="Z204" s="144">
        <v>115.31</v>
      </c>
      <c r="AA204" s="149">
        <v>93.1</v>
      </c>
      <c r="AB204" s="142">
        <f t="shared" si="15"/>
        <v>68.372499999999988</v>
      </c>
      <c r="AC204" s="142">
        <f t="shared" si="16"/>
        <v>0.73439849624060138</v>
      </c>
      <c r="AK204" t="s">
        <v>341</v>
      </c>
      <c r="AL204" s="143">
        <v>4.34</v>
      </c>
      <c r="AM204" s="143">
        <v>5.57</v>
      </c>
      <c r="AN204" s="143">
        <v>4.1900000000000004</v>
      </c>
      <c r="AO204" s="143">
        <v>4.09</v>
      </c>
      <c r="AP204" s="143">
        <v>4.53</v>
      </c>
      <c r="AQ204" s="143">
        <v>4.45</v>
      </c>
      <c r="AR204" s="143">
        <v>7.81</v>
      </c>
      <c r="AS204" s="143">
        <v>9.91</v>
      </c>
      <c r="AT204" s="144">
        <v>9.2200000000000006</v>
      </c>
      <c r="AU204" s="145">
        <v>7.44</v>
      </c>
      <c r="AV204" s="145">
        <v>10.49</v>
      </c>
      <c r="AW204" s="145">
        <v>11.38</v>
      </c>
      <c r="AX204" s="145">
        <v>14.4</v>
      </c>
      <c r="AY204" s="145">
        <v>19.2</v>
      </c>
      <c r="AZ204" s="144">
        <v>20.52</v>
      </c>
      <c r="BA204" s="144">
        <v>21.02</v>
      </c>
      <c r="BB204" s="144">
        <v>20.56</v>
      </c>
      <c r="BC204" s="144">
        <v>17.12</v>
      </c>
      <c r="BD204" s="145">
        <v>15.47</v>
      </c>
      <c r="BE204" s="145">
        <v>11.66</v>
      </c>
      <c r="BF204" s="145">
        <v>9.5500000000000007</v>
      </c>
      <c r="BG204" s="145">
        <v>9.2200000000000006</v>
      </c>
      <c r="BH204" s="144">
        <v>8.3000000000000007</v>
      </c>
      <c r="BI204" s="144">
        <v>10.050000000000001</v>
      </c>
      <c r="BJ204">
        <v>11.34</v>
      </c>
    </row>
    <row r="205" spans="2:62">
      <c r="B205" s="139" t="s">
        <v>342</v>
      </c>
      <c r="C205" s="143">
        <v>112.96</v>
      </c>
      <c r="D205" s="143">
        <v>112.92</v>
      </c>
      <c r="E205" s="143">
        <v>108.5</v>
      </c>
      <c r="F205" s="143">
        <v>108.25</v>
      </c>
      <c r="G205" s="143">
        <v>107.04</v>
      </c>
      <c r="H205" s="143">
        <v>108</v>
      </c>
      <c r="I205" s="143">
        <v>108</v>
      </c>
      <c r="J205" s="143">
        <v>108</v>
      </c>
      <c r="K205" s="143">
        <v>91</v>
      </c>
      <c r="L205" s="143">
        <v>22.22</v>
      </c>
      <c r="M205" s="143">
        <v>6</v>
      </c>
      <c r="N205" s="143">
        <v>0.83</v>
      </c>
      <c r="O205" s="143">
        <v>0.65</v>
      </c>
      <c r="P205" s="143">
        <v>0.65</v>
      </c>
      <c r="Q205" s="143">
        <v>0.7</v>
      </c>
      <c r="R205" s="143">
        <v>0.65</v>
      </c>
      <c r="S205" s="143">
        <v>2.12</v>
      </c>
      <c r="T205" s="143">
        <v>10.26</v>
      </c>
      <c r="U205" s="143">
        <v>46</v>
      </c>
      <c r="V205" s="143">
        <v>96.26</v>
      </c>
      <c r="W205" s="143">
        <v>111.38</v>
      </c>
      <c r="X205" s="143">
        <v>131.33000000000001</v>
      </c>
      <c r="Y205" s="143">
        <v>132.65</v>
      </c>
      <c r="Z205" s="143">
        <v>115</v>
      </c>
      <c r="AA205" s="149">
        <v>68.39</v>
      </c>
      <c r="AB205" s="142">
        <f t="shared" si="15"/>
        <v>23.111666666666668</v>
      </c>
      <c r="AC205" s="142">
        <f t="shared" si="16"/>
        <v>0.33793926987376322</v>
      </c>
      <c r="AK205" s="139" t="s">
        <v>342</v>
      </c>
      <c r="AL205" s="143">
        <v>4.68</v>
      </c>
      <c r="AM205" s="143">
        <v>4.04</v>
      </c>
      <c r="AN205" s="143">
        <v>4.0599999999999996</v>
      </c>
      <c r="AO205" s="143">
        <v>4.41</v>
      </c>
      <c r="AP205" s="143">
        <v>3.64</v>
      </c>
      <c r="AQ205" s="143">
        <v>3.65</v>
      </c>
      <c r="AR205" s="143">
        <v>3.54</v>
      </c>
      <c r="AS205" s="143">
        <v>5.63</v>
      </c>
      <c r="AT205" s="143">
        <v>5.79</v>
      </c>
      <c r="AU205" s="143">
        <v>11.76</v>
      </c>
      <c r="AV205" s="143">
        <v>12.93</v>
      </c>
      <c r="AW205" s="143">
        <v>16.760000000000002</v>
      </c>
      <c r="AX205" s="143">
        <v>16.77</v>
      </c>
      <c r="AY205" s="143">
        <v>16.23</v>
      </c>
      <c r="AZ205" s="143">
        <v>19.39</v>
      </c>
      <c r="BA205" s="143">
        <v>20.170000000000002</v>
      </c>
      <c r="BB205" s="143">
        <v>20.97</v>
      </c>
      <c r="BC205" s="143">
        <v>19.100000000000001</v>
      </c>
      <c r="BD205" s="143">
        <v>15.44</v>
      </c>
      <c r="BE205" s="143">
        <v>6.5</v>
      </c>
      <c r="BF205" s="143">
        <v>9.61</v>
      </c>
      <c r="BG205" s="143">
        <v>9.6</v>
      </c>
      <c r="BH205" s="143">
        <v>8.19</v>
      </c>
      <c r="BI205" s="143">
        <v>8.5299999999999994</v>
      </c>
      <c r="BJ205">
        <v>10.81</v>
      </c>
    </row>
    <row r="206" spans="2:62">
      <c r="B206" s="139" t="s">
        <v>343</v>
      </c>
      <c r="C206" s="143">
        <v>111.38</v>
      </c>
      <c r="D206" s="143">
        <v>108.02</v>
      </c>
      <c r="E206" s="143">
        <v>107</v>
      </c>
      <c r="F206" s="143">
        <v>106.06</v>
      </c>
      <c r="G206" s="143">
        <v>107</v>
      </c>
      <c r="H206" s="143">
        <v>108.02</v>
      </c>
      <c r="I206" s="143">
        <v>109.98</v>
      </c>
      <c r="J206" s="143">
        <v>107.04</v>
      </c>
      <c r="K206" s="143">
        <v>81</v>
      </c>
      <c r="L206" s="143">
        <v>20</v>
      </c>
      <c r="M206" s="143">
        <v>3.5</v>
      </c>
      <c r="N206" s="143">
        <v>0.85</v>
      </c>
      <c r="O206" s="143">
        <v>0.85</v>
      </c>
      <c r="P206" s="143">
        <v>3.5</v>
      </c>
      <c r="Q206" s="143">
        <v>4.3099999999999996</v>
      </c>
      <c r="R206" s="143">
        <v>4.3099999999999996</v>
      </c>
      <c r="S206" s="143">
        <v>5</v>
      </c>
      <c r="T206" s="143">
        <v>20</v>
      </c>
      <c r="U206" s="143">
        <v>66.27</v>
      </c>
      <c r="V206" s="143">
        <v>102.14</v>
      </c>
      <c r="W206" s="143">
        <v>111.98</v>
      </c>
      <c r="X206" s="143">
        <v>129.44999999999999</v>
      </c>
      <c r="Y206" s="143">
        <v>154.52000000000001</v>
      </c>
      <c r="Z206" s="143">
        <v>133.61000000000001</v>
      </c>
      <c r="AA206" s="149">
        <v>71.069999999999993</v>
      </c>
      <c r="AB206" s="142">
        <f t="shared" si="15"/>
        <v>25.977499999999996</v>
      </c>
      <c r="AC206" s="142">
        <f t="shared" si="16"/>
        <v>0.36551990994793865</v>
      </c>
      <c r="AK206" s="139" t="s">
        <v>343</v>
      </c>
      <c r="AL206" s="143">
        <v>4.18</v>
      </c>
      <c r="AM206" s="143">
        <v>4.4800000000000004</v>
      </c>
      <c r="AN206" s="143">
        <v>4.76</v>
      </c>
      <c r="AO206" s="143">
        <v>5.52</v>
      </c>
      <c r="AP206" s="143">
        <v>5.31</v>
      </c>
      <c r="AQ206" s="143">
        <v>5.29</v>
      </c>
      <c r="AR206" s="143">
        <v>5.09</v>
      </c>
      <c r="AS206" s="143">
        <v>6.25</v>
      </c>
      <c r="AT206" s="143">
        <v>10.74</v>
      </c>
      <c r="AU206" s="143">
        <v>15.36</v>
      </c>
      <c r="AV206" s="143">
        <v>16.170000000000002</v>
      </c>
      <c r="AW206" s="143">
        <v>18.28</v>
      </c>
      <c r="AX206" s="143">
        <v>16.13</v>
      </c>
      <c r="AY206" s="143">
        <v>15.09</v>
      </c>
      <c r="AZ206" s="143">
        <v>16.010000000000002</v>
      </c>
      <c r="BA206" s="143">
        <v>16.440000000000001</v>
      </c>
      <c r="BB206" s="143">
        <v>20.77</v>
      </c>
      <c r="BC206" s="143">
        <v>18.78</v>
      </c>
      <c r="BD206" s="143">
        <v>14.64</v>
      </c>
      <c r="BE206" s="143">
        <v>5.63</v>
      </c>
      <c r="BF206" s="143">
        <v>6.42</v>
      </c>
      <c r="BG206" s="143">
        <v>12.28</v>
      </c>
      <c r="BH206" s="143">
        <v>11.58</v>
      </c>
      <c r="BI206" s="143">
        <v>5.45</v>
      </c>
      <c r="BJ206">
        <v>11.06</v>
      </c>
    </row>
    <row r="207" spans="2:62">
      <c r="B207" t="s">
        <v>344</v>
      </c>
      <c r="C207" s="150">
        <v>125.5</v>
      </c>
      <c r="D207" s="150">
        <v>116.18</v>
      </c>
      <c r="E207" s="150">
        <v>113.18</v>
      </c>
      <c r="F207" s="150">
        <v>111.74</v>
      </c>
      <c r="G207" s="150">
        <v>114.89</v>
      </c>
      <c r="H207" s="150">
        <v>115</v>
      </c>
      <c r="I207" s="150">
        <v>115</v>
      </c>
      <c r="J207" s="150">
        <v>121</v>
      </c>
      <c r="K207" s="144">
        <v>115</v>
      </c>
      <c r="L207" s="145">
        <v>109.63</v>
      </c>
      <c r="M207" s="145">
        <v>85</v>
      </c>
      <c r="N207" s="145">
        <v>78.27</v>
      </c>
      <c r="O207" s="145">
        <v>77.75</v>
      </c>
      <c r="P207" s="145">
        <v>78.010000000000005</v>
      </c>
      <c r="Q207" s="144">
        <v>78.400000000000006</v>
      </c>
      <c r="R207" s="144">
        <v>88.18</v>
      </c>
      <c r="S207" s="144">
        <v>99.32</v>
      </c>
      <c r="T207" s="144">
        <v>104.1</v>
      </c>
      <c r="U207" s="145">
        <v>110.1</v>
      </c>
      <c r="V207" s="145">
        <v>111.38</v>
      </c>
      <c r="W207" s="145">
        <v>135</v>
      </c>
      <c r="X207" s="145">
        <v>175.01</v>
      </c>
      <c r="Y207" s="144">
        <v>157</v>
      </c>
      <c r="Z207" s="144">
        <v>127.86</v>
      </c>
      <c r="AA207" s="149">
        <v>110.94</v>
      </c>
      <c r="AB207" s="142">
        <f t="shared" si="15"/>
        <v>94.594999999999985</v>
      </c>
      <c r="AC207" s="142">
        <f t="shared" si="16"/>
        <v>0.85266810888768696</v>
      </c>
      <c r="AK207" t="s">
        <v>344</v>
      </c>
      <c r="AL207" s="150">
        <v>6.27</v>
      </c>
      <c r="AM207" s="150">
        <v>5.25</v>
      </c>
      <c r="AN207" s="150">
        <v>3.93</v>
      </c>
      <c r="AO207" s="150">
        <v>3.59</v>
      </c>
      <c r="AP207" s="150">
        <v>2.87</v>
      </c>
      <c r="AQ207" s="150">
        <v>4.46</v>
      </c>
      <c r="AR207" s="150">
        <v>12.62</v>
      </c>
      <c r="AS207" s="150">
        <v>16.350000000000001</v>
      </c>
      <c r="AT207" s="144">
        <v>12.05</v>
      </c>
      <c r="AU207" s="145">
        <v>5.3</v>
      </c>
      <c r="AV207" s="145">
        <v>5.48</v>
      </c>
      <c r="AW207" s="145">
        <v>8.61</v>
      </c>
      <c r="AX207" s="145">
        <v>8.69</v>
      </c>
      <c r="AY207" s="145">
        <v>11.79</v>
      </c>
      <c r="AZ207" s="144">
        <v>8.44</v>
      </c>
      <c r="BA207" s="144">
        <v>10.26</v>
      </c>
      <c r="BB207" s="144">
        <v>11.78</v>
      </c>
      <c r="BC207" s="144">
        <v>9.57</v>
      </c>
      <c r="BD207" s="145">
        <v>8.98</v>
      </c>
      <c r="BE207" s="145">
        <v>10.6</v>
      </c>
      <c r="BF207" s="145">
        <v>14.63</v>
      </c>
      <c r="BG207" s="145">
        <v>19.57</v>
      </c>
      <c r="BH207" s="144">
        <v>12.35</v>
      </c>
      <c r="BI207" s="144">
        <v>9.51</v>
      </c>
      <c r="BJ207">
        <v>9.61</v>
      </c>
    </row>
    <row r="208" spans="2:62">
      <c r="B208" s="42" t="s">
        <v>235</v>
      </c>
      <c r="C208" s="151">
        <v>107.64</v>
      </c>
      <c r="D208" s="151">
        <v>100.76</v>
      </c>
      <c r="E208" s="151">
        <v>97.58</v>
      </c>
      <c r="F208" s="151">
        <v>95.94</v>
      </c>
      <c r="G208" s="151">
        <v>95.65</v>
      </c>
      <c r="H208" s="151">
        <v>97.13</v>
      </c>
      <c r="I208" s="151">
        <v>102.33</v>
      </c>
      <c r="J208" s="151">
        <v>103</v>
      </c>
      <c r="K208" s="146">
        <v>86.62</v>
      </c>
      <c r="L208" s="146">
        <v>55.88</v>
      </c>
      <c r="M208" s="146">
        <v>37.15</v>
      </c>
      <c r="N208" s="146">
        <v>26.46</v>
      </c>
      <c r="O208" s="146">
        <v>21.67</v>
      </c>
      <c r="P208" s="146">
        <v>17.95</v>
      </c>
      <c r="Q208" s="146">
        <v>16.18</v>
      </c>
      <c r="R208" s="146">
        <v>15.99</v>
      </c>
      <c r="S208" s="146">
        <v>18.86</v>
      </c>
      <c r="T208" s="146">
        <v>29.78</v>
      </c>
      <c r="U208" s="146">
        <v>50.49</v>
      </c>
      <c r="V208" s="146">
        <v>79.09</v>
      </c>
      <c r="W208" s="146">
        <v>105.61</v>
      </c>
      <c r="X208" s="146">
        <v>135.28</v>
      </c>
      <c r="Y208" s="146">
        <v>133</v>
      </c>
      <c r="Z208" s="146">
        <v>112.29</v>
      </c>
      <c r="AA208" s="421">
        <v>72.599999999999994</v>
      </c>
      <c r="AB208" s="142">
        <f t="shared" si="15"/>
        <v>38.010000000000012</v>
      </c>
      <c r="AC208" s="421">
        <f t="shared" si="16"/>
        <v>0.52355371900826464</v>
      </c>
      <c r="AK208" t="s">
        <v>235</v>
      </c>
      <c r="AL208">
        <v>9.15</v>
      </c>
      <c r="AM208">
        <v>9.99</v>
      </c>
      <c r="AN208">
        <v>10.220000000000001</v>
      </c>
      <c r="AO208">
        <v>10.74</v>
      </c>
      <c r="AP208">
        <v>10.84</v>
      </c>
      <c r="AQ208">
        <v>10.87</v>
      </c>
      <c r="AR208">
        <v>13.03</v>
      </c>
      <c r="AS208">
        <v>13.57</v>
      </c>
      <c r="AT208">
        <v>12.69</v>
      </c>
      <c r="AU208">
        <v>13.18</v>
      </c>
      <c r="AV208">
        <v>14.72</v>
      </c>
      <c r="AW208">
        <v>16.850000000000001</v>
      </c>
      <c r="AX208">
        <v>18.29</v>
      </c>
      <c r="AY208">
        <v>19.38</v>
      </c>
      <c r="AZ208">
        <v>19.77</v>
      </c>
      <c r="BA208">
        <v>20.46</v>
      </c>
      <c r="BB208">
        <v>20.95</v>
      </c>
      <c r="BC208">
        <v>20</v>
      </c>
      <c r="BD208">
        <v>17.440000000000001</v>
      </c>
      <c r="BE208">
        <v>13.09</v>
      </c>
      <c r="BF208">
        <v>13.89</v>
      </c>
      <c r="BG208">
        <v>13.2</v>
      </c>
      <c r="BH208">
        <v>11.19</v>
      </c>
      <c r="BI208">
        <v>10.78</v>
      </c>
      <c r="BJ208">
        <v>14.59</v>
      </c>
    </row>
    <row r="209" spans="1:67">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L209"/>
      <c r="AM209"/>
      <c r="AN209"/>
      <c r="AO209"/>
      <c r="AP209"/>
      <c r="AQ209"/>
      <c r="AR209"/>
      <c r="AS209"/>
      <c r="AT209"/>
      <c r="AU209"/>
      <c r="AV209"/>
      <c r="AW209"/>
      <c r="AX209"/>
      <c r="AY209"/>
      <c r="AZ209"/>
      <c r="BA209"/>
      <c r="BB209"/>
      <c r="BC209"/>
      <c r="BD209"/>
      <c r="BE209"/>
      <c r="BF209"/>
      <c r="BG209"/>
      <c r="BH209"/>
      <c r="BI209"/>
    </row>
    <row r="210" spans="1:67">
      <c r="C210"/>
      <c r="D210"/>
      <c r="E210"/>
      <c r="F210"/>
      <c r="G210"/>
      <c r="H210"/>
      <c r="I210"/>
      <c r="J210"/>
      <c r="K210"/>
      <c r="L210"/>
      <c r="M210"/>
      <c r="N210"/>
      <c r="O210"/>
      <c r="P210"/>
      <c r="Q210"/>
      <c r="R210"/>
      <c r="S210"/>
      <c r="T210"/>
      <c r="U210"/>
      <c r="V210"/>
      <c r="W210"/>
      <c r="X210"/>
      <c r="Y210"/>
      <c r="Z210"/>
      <c r="AL210"/>
      <c r="AM210"/>
      <c r="AN210"/>
      <c r="AO210"/>
      <c r="AP210"/>
      <c r="AQ210"/>
      <c r="AR210"/>
      <c r="AS210"/>
      <c r="AT210"/>
      <c r="AU210"/>
      <c r="AV210"/>
      <c r="AW210"/>
      <c r="AX210"/>
      <c r="AY210"/>
      <c r="AZ210"/>
      <c r="BA210"/>
      <c r="BB210"/>
      <c r="BC210"/>
      <c r="BD210"/>
      <c r="BE210"/>
      <c r="BF210"/>
      <c r="BG210"/>
      <c r="BH210"/>
      <c r="BI210"/>
    </row>
    <row r="211" spans="1:67">
      <c r="C211"/>
      <c r="D211"/>
      <c r="E211"/>
      <c r="F211"/>
      <c r="G211"/>
      <c r="H211"/>
      <c r="I211"/>
      <c r="J211"/>
      <c r="K211"/>
      <c r="L211"/>
      <c r="M211"/>
      <c r="N211"/>
      <c r="O211"/>
      <c r="P211"/>
      <c r="Q211"/>
      <c r="R211"/>
      <c r="S211"/>
      <c r="T211"/>
      <c r="U211"/>
      <c r="V211"/>
      <c r="W211"/>
      <c r="X211"/>
      <c r="Y211"/>
      <c r="Z211"/>
      <c r="AL211"/>
      <c r="AM211"/>
      <c r="AN211"/>
      <c r="AO211"/>
      <c r="AP211"/>
      <c r="AQ211"/>
      <c r="AR211"/>
      <c r="AS211"/>
      <c r="AT211"/>
      <c r="AU211"/>
      <c r="AV211"/>
      <c r="AW211"/>
      <c r="AX211"/>
      <c r="AY211"/>
      <c r="AZ211"/>
      <c r="BA211"/>
      <c r="BB211"/>
      <c r="BC211"/>
      <c r="BD211"/>
      <c r="BE211"/>
      <c r="BF211"/>
      <c r="BG211"/>
      <c r="BH211"/>
      <c r="BI211"/>
    </row>
    <row r="212" spans="1:67" ht="15.75" thickBot="1">
      <c r="C212"/>
      <c r="D212"/>
      <c r="E212"/>
      <c r="F212"/>
      <c r="G212"/>
      <c r="H212"/>
      <c r="I212"/>
      <c r="J212"/>
      <c r="K212"/>
      <c r="L212"/>
      <c r="M212"/>
      <c r="N212"/>
      <c r="O212"/>
      <c r="P212"/>
      <c r="Q212"/>
      <c r="R212"/>
      <c r="S212"/>
      <c r="T212"/>
      <c r="U212"/>
      <c r="V212"/>
      <c r="W212"/>
      <c r="X212"/>
      <c r="Y212"/>
      <c r="Z212"/>
      <c r="AE212" t="s">
        <v>524</v>
      </c>
      <c r="AL212"/>
      <c r="AM212"/>
      <c r="AN212"/>
      <c r="AO212"/>
      <c r="AP212"/>
      <c r="AQ212"/>
      <c r="AR212"/>
      <c r="AS212"/>
      <c r="AT212"/>
      <c r="AU212"/>
      <c r="AV212"/>
      <c r="AW212"/>
      <c r="AX212"/>
      <c r="AY212"/>
      <c r="AZ212"/>
      <c r="BA212"/>
      <c r="BB212"/>
      <c r="BC212"/>
      <c r="BD212"/>
      <c r="BE212"/>
      <c r="BF212"/>
      <c r="BG212"/>
      <c r="BH212"/>
      <c r="BI212"/>
    </row>
    <row r="213" spans="1:67">
      <c r="A213" s="138" t="s">
        <v>513</v>
      </c>
      <c r="B213" t="s">
        <v>178</v>
      </c>
      <c r="C213" t="s">
        <v>180</v>
      </c>
      <c r="D213" t="s">
        <v>181</v>
      </c>
      <c r="E213" t="s">
        <v>182</v>
      </c>
      <c r="F213" t="s">
        <v>183</v>
      </c>
      <c r="G213" t="s">
        <v>184</v>
      </c>
      <c r="H213" t="s">
        <v>185</v>
      </c>
      <c r="I213" t="s">
        <v>186</v>
      </c>
      <c r="J213" t="s">
        <v>187</v>
      </c>
      <c r="K213" t="s">
        <v>188</v>
      </c>
      <c r="L213" t="s">
        <v>189</v>
      </c>
      <c r="M213" t="s">
        <v>190</v>
      </c>
      <c r="N213" t="s">
        <v>191</v>
      </c>
      <c r="O213" t="s">
        <v>192</v>
      </c>
      <c r="P213" t="s">
        <v>193</v>
      </c>
      <c r="Q213" t="s">
        <v>194</v>
      </c>
      <c r="R213" t="s">
        <v>195</v>
      </c>
      <c r="S213" t="s">
        <v>196</v>
      </c>
      <c r="T213" t="s">
        <v>197</v>
      </c>
      <c r="U213" t="s">
        <v>198</v>
      </c>
      <c r="V213" t="s">
        <v>199</v>
      </c>
      <c r="W213" t="s">
        <v>200</v>
      </c>
      <c r="X213" t="s">
        <v>201</v>
      </c>
      <c r="Y213" t="s">
        <v>202</v>
      </c>
      <c r="Z213" t="s">
        <v>203</v>
      </c>
      <c r="AA213" t="s">
        <v>179</v>
      </c>
      <c r="AB213" s="142" t="s">
        <v>520</v>
      </c>
      <c r="AC213" s="142" t="s">
        <v>521</v>
      </c>
      <c r="AE213" s="422"/>
      <c r="AF213" s="423"/>
      <c r="AG213" s="424"/>
      <c r="AJ213" s="138" t="s">
        <v>513</v>
      </c>
      <c r="AK213" t="s">
        <v>178</v>
      </c>
      <c r="AL213" t="s">
        <v>180</v>
      </c>
      <c r="AM213" t="s">
        <v>181</v>
      </c>
      <c r="AN213" t="s">
        <v>182</v>
      </c>
      <c r="AO213" t="s">
        <v>183</v>
      </c>
      <c r="AP213" t="s">
        <v>184</v>
      </c>
      <c r="AQ213" t="s">
        <v>185</v>
      </c>
      <c r="AR213" t="s">
        <v>186</v>
      </c>
      <c r="AS213" t="s">
        <v>187</v>
      </c>
      <c r="AT213" t="s">
        <v>188</v>
      </c>
      <c r="AU213" t="s">
        <v>189</v>
      </c>
      <c r="AV213" t="s">
        <v>190</v>
      </c>
      <c r="AW213" t="s">
        <v>191</v>
      </c>
      <c r="AX213" t="s">
        <v>192</v>
      </c>
      <c r="AY213" t="s">
        <v>193</v>
      </c>
      <c r="AZ213" t="s">
        <v>194</v>
      </c>
      <c r="BA213" t="s">
        <v>195</v>
      </c>
      <c r="BB213" t="s">
        <v>196</v>
      </c>
      <c r="BC213" t="s">
        <v>197</v>
      </c>
      <c r="BD213" t="s">
        <v>198</v>
      </c>
      <c r="BE213" t="s">
        <v>199</v>
      </c>
      <c r="BF213" t="s">
        <v>200</v>
      </c>
      <c r="BG213" t="s">
        <v>201</v>
      </c>
      <c r="BH213" t="s">
        <v>202</v>
      </c>
      <c r="BI213" t="s">
        <v>203</v>
      </c>
      <c r="BJ213" t="s">
        <v>179</v>
      </c>
    </row>
    <row r="214" spans="1:67">
      <c r="B214" t="s">
        <v>204</v>
      </c>
      <c r="C214" s="143">
        <v>129.97999999999999</v>
      </c>
      <c r="D214" s="143">
        <v>118.32</v>
      </c>
      <c r="E214" s="143">
        <v>116.7</v>
      </c>
      <c r="F214" s="143">
        <v>115.98</v>
      </c>
      <c r="G214" s="143">
        <v>114.8</v>
      </c>
      <c r="H214" s="143">
        <v>115.98</v>
      </c>
      <c r="I214" s="143">
        <v>116.22</v>
      </c>
      <c r="J214" s="143">
        <v>121.4</v>
      </c>
      <c r="K214" s="144">
        <v>114.74</v>
      </c>
      <c r="L214" s="145">
        <v>105</v>
      </c>
      <c r="M214" s="145">
        <v>96.91</v>
      </c>
      <c r="N214" s="145">
        <v>80.7</v>
      </c>
      <c r="O214" s="145">
        <v>80</v>
      </c>
      <c r="P214" s="145">
        <v>80</v>
      </c>
      <c r="Q214" s="144">
        <v>80.19</v>
      </c>
      <c r="R214" s="144">
        <v>80.400000000000006</v>
      </c>
      <c r="S214" s="144">
        <v>92</v>
      </c>
      <c r="T214" s="144">
        <v>102.65</v>
      </c>
      <c r="U214" s="145">
        <v>109.91</v>
      </c>
      <c r="V214" s="145">
        <v>115.5</v>
      </c>
      <c r="W214" s="145">
        <v>125</v>
      </c>
      <c r="X214" s="145">
        <v>167</v>
      </c>
      <c r="Y214" s="144">
        <v>159.66</v>
      </c>
      <c r="Z214" s="144">
        <v>129.78</v>
      </c>
      <c r="AA214" s="149">
        <v>111.2</v>
      </c>
      <c r="AB214" s="142">
        <f t="shared" ref="AB214:AB245" si="17">AVERAGE(K214:V214)</f>
        <v>94.833333333333329</v>
      </c>
      <c r="AC214" s="142">
        <f>AB214/AA214</f>
        <v>0.85281774580335723</v>
      </c>
      <c r="AE214" s="425">
        <f>AVERAGE(L214:P217,L220:P224,L227:P231,L234:P238,L241:P244,U214:X217,U220:X224,U227:U228,V227:X231,U229:U231,U234:X238,U241:X244)</f>
        <v>66.574202898550723</v>
      </c>
      <c r="AF214" s="140">
        <f>AVERAGE(K214:K217,K220:K224,K227:K231,K234:K238,K241:K244,Q241:T244,Q234:T238,Q227:T231,Q221:T224,Q220:T220,Q214:T217,Y214:Z217,Y220:Z224,Y227:Z231,Y234:Z238,Y241:Z244)</f>
        <v>69.870993788819874</v>
      </c>
      <c r="AG214" s="426">
        <f>AVERAGE(C214:J244,K218:Z219,K225:Z226,K232:Z233,K239:Z240)</f>
        <v>71.970239361702156</v>
      </c>
      <c r="AK214" t="s">
        <v>204</v>
      </c>
      <c r="AL214" s="143">
        <v>5.21</v>
      </c>
      <c r="AM214" s="143">
        <v>2.92</v>
      </c>
      <c r="AN214" s="143">
        <v>2.92</v>
      </c>
      <c r="AO214" s="143">
        <v>3.23</v>
      </c>
      <c r="AP214" s="143">
        <v>3.25</v>
      </c>
      <c r="AQ214" s="143">
        <v>3.74</v>
      </c>
      <c r="AR214" s="143">
        <v>6.81</v>
      </c>
      <c r="AS214" s="143">
        <v>8.17</v>
      </c>
      <c r="AT214" s="144">
        <v>6.54</v>
      </c>
      <c r="AU214" s="145">
        <v>3.89</v>
      </c>
      <c r="AV214" s="145">
        <v>6.05</v>
      </c>
      <c r="AW214" s="145">
        <v>12.09</v>
      </c>
      <c r="AX214" s="145">
        <v>15.14</v>
      </c>
      <c r="AY214" s="145">
        <v>19.73</v>
      </c>
      <c r="AZ214" s="144">
        <v>15.09</v>
      </c>
      <c r="BA214" s="144">
        <v>15.22</v>
      </c>
      <c r="BB214" s="144">
        <v>21.49</v>
      </c>
      <c r="BC214" s="144">
        <v>14.34</v>
      </c>
      <c r="BD214" s="145">
        <v>12.3</v>
      </c>
      <c r="BE214" s="145">
        <v>12.1</v>
      </c>
      <c r="BF214" s="145">
        <v>11.25</v>
      </c>
      <c r="BG214" s="145">
        <v>15.3</v>
      </c>
      <c r="BH214" s="144">
        <v>12.19</v>
      </c>
      <c r="BI214" s="144">
        <v>12.02</v>
      </c>
      <c r="BJ214" s="149">
        <v>10.59</v>
      </c>
      <c r="BM214" s="141">
        <f>AVERAGE(AU214:AY217,AU220:AY224,AU227:AY231,AU234:AY238,AU241:AY244,BD214:BG217,BD220:BG224,BD227:BD228,BE227:BG231,BD229:BD231,BD234:BG238,BD241:BG244)</f>
        <v>14.312512077294683</v>
      </c>
      <c r="BN214" s="140">
        <f>AVERAGE(AT214:AT217,AT220:AT224,AT227:AT231,AT234:AT238,AT241:AT244,AZ241:BC244,AZ234:BC238,AZ227:BC231,AZ221:BC224,AZ220:BC220,AZ214:BC217,BH214:BI217,BH220:BI224,BH227:BI231,BH234:BI238,BH241:BI244)</f>
        <v>15.380062111801243</v>
      </c>
      <c r="BO214" s="139">
        <f>AVERAGE(AL214:AS244,AT218:BI219,AT225:BI226,AT232:BI233,AT239:BI240)</f>
        <v>12.211117021276591</v>
      </c>
    </row>
    <row r="215" spans="1:67">
      <c r="B215" t="s">
        <v>267</v>
      </c>
      <c r="C215" s="143">
        <v>130.13999999999999</v>
      </c>
      <c r="D215" s="143">
        <v>120</v>
      </c>
      <c r="E215" s="143">
        <v>112.13</v>
      </c>
      <c r="F215" s="143">
        <v>111.63</v>
      </c>
      <c r="G215" s="143">
        <v>112.13</v>
      </c>
      <c r="H215" s="143">
        <v>112.92</v>
      </c>
      <c r="I215" s="143">
        <v>111</v>
      </c>
      <c r="J215" s="143">
        <v>113.55</v>
      </c>
      <c r="K215" s="144">
        <v>110.45</v>
      </c>
      <c r="L215" s="145">
        <v>104.1</v>
      </c>
      <c r="M215" s="145">
        <v>81.790000000000006</v>
      </c>
      <c r="N215" s="145">
        <v>76.39</v>
      </c>
      <c r="O215" s="145">
        <v>70.64</v>
      </c>
      <c r="P215" s="145">
        <v>70.64</v>
      </c>
      <c r="Q215" s="144">
        <v>70.64</v>
      </c>
      <c r="R215" s="144">
        <v>71.569999999999993</v>
      </c>
      <c r="S215" s="144">
        <v>79.73</v>
      </c>
      <c r="T215" s="144">
        <v>80</v>
      </c>
      <c r="U215" s="145">
        <v>87.68</v>
      </c>
      <c r="V215" s="145">
        <v>107.04</v>
      </c>
      <c r="W215" s="145">
        <v>112.92</v>
      </c>
      <c r="X215" s="145">
        <v>126.16</v>
      </c>
      <c r="Y215" s="144">
        <v>125.1</v>
      </c>
      <c r="Z215" s="144">
        <v>110.25</v>
      </c>
      <c r="AA215" s="149">
        <v>100.36</v>
      </c>
      <c r="AB215" s="142">
        <f t="shared" si="17"/>
        <v>84.222500000000011</v>
      </c>
      <c r="AC215" s="142">
        <f t="shared" ref="AC215:AC243" si="18">AB215/AA215</f>
        <v>0.83920386608210451</v>
      </c>
      <c r="AE215" s="427"/>
      <c r="AF215" s="42"/>
      <c r="AG215" s="428"/>
      <c r="AK215" t="s">
        <v>267</v>
      </c>
      <c r="AL215" s="143">
        <v>4.47</v>
      </c>
      <c r="AM215" s="143">
        <v>4.05</v>
      </c>
      <c r="AN215" s="143">
        <v>4.84</v>
      </c>
      <c r="AO215" s="143">
        <v>4.72</v>
      </c>
      <c r="AP215" s="143">
        <v>4.68</v>
      </c>
      <c r="AQ215" s="143">
        <v>5.5</v>
      </c>
      <c r="AR215" s="143">
        <v>7.52</v>
      </c>
      <c r="AS215" s="143">
        <v>5.77</v>
      </c>
      <c r="AT215" s="144">
        <v>4.91</v>
      </c>
      <c r="AU215" s="145">
        <v>5.05</v>
      </c>
      <c r="AV215" s="145">
        <v>11.16</v>
      </c>
      <c r="AW215" s="145">
        <v>19.43</v>
      </c>
      <c r="AX215" s="145">
        <v>21.78</v>
      </c>
      <c r="AY215" s="145">
        <v>24.58</v>
      </c>
      <c r="AZ215" s="144">
        <v>23.05</v>
      </c>
      <c r="BA215" s="144">
        <v>24.56</v>
      </c>
      <c r="BB215" s="144">
        <v>19.29</v>
      </c>
      <c r="BC215" s="144">
        <v>16.18</v>
      </c>
      <c r="BD215" s="145">
        <v>13.34</v>
      </c>
      <c r="BE215" s="145">
        <v>10.91</v>
      </c>
      <c r="BF215" s="145">
        <v>15.61</v>
      </c>
      <c r="BG215" s="145">
        <v>15.37</v>
      </c>
      <c r="BH215" s="144">
        <v>15.87</v>
      </c>
      <c r="BI215" s="144">
        <v>11.31</v>
      </c>
      <c r="BJ215" s="149">
        <v>12.9</v>
      </c>
    </row>
    <row r="216" spans="1:67" ht="15.75" thickBot="1">
      <c r="B216" t="s">
        <v>268</v>
      </c>
      <c r="C216" s="143">
        <v>111.96</v>
      </c>
      <c r="D216" s="143">
        <v>110</v>
      </c>
      <c r="E216" s="143">
        <v>109.12</v>
      </c>
      <c r="F216" s="143">
        <v>101.9</v>
      </c>
      <c r="G216" s="143">
        <v>91.21</v>
      </c>
      <c r="H216" s="143">
        <v>100.18</v>
      </c>
      <c r="I216" s="143">
        <v>109.81</v>
      </c>
      <c r="J216" s="143">
        <v>111.51</v>
      </c>
      <c r="K216" s="144">
        <v>104.9</v>
      </c>
      <c r="L216" s="145">
        <v>70.58</v>
      </c>
      <c r="M216" s="145">
        <v>67.42</v>
      </c>
      <c r="N216" s="145">
        <v>55.58</v>
      </c>
      <c r="O216" s="145">
        <v>42.16</v>
      </c>
      <c r="P216" s="145">
        <v>37.200000000000003</v>
      </c>
      <c r="Q216" s="144">
        <v>39.630000000000003</v>
      </c>
      <c r="R216" s="144">
        <v>56.67</v>
      </c>
      <c r="S216" s="144">
        <v>64.709999999999994</v>
      </c>
      <c r="T216" s="144">
        <v>81</v>
      </c>
      <c r="U216" s="145">
        <v>96.34</v>
      </c>
      <c r="V216" s="145">
        <v>109</v>
      </c>
      <c r="W216" s="145">
        <v>118.8</v>
      </c>
      <c r="X216" s="145">
        <v>142.59</v>
      </c>
      <c r="Y216" s="144">
        <v>140.34</v>
      </c>
      <c r="Z216" s="144">
        <v>119.35</v>
      </c>
      <c r="AA216" s="149">
        <v>91.33</v>
      </c>
      <c r="AB216" s="142">
        <f t="shared" si="17"/>
        <v>68.765833333333333</v>
      </c>
      <c r="AC216" s="142">
        <f t="shared" si="18"/>
        <v>0.75293806343297198</v>
      </c>
      <c r="AE216" s="429">
        <f>AVERAGE(M214:P217,M220:P224,M227:P231,M234:P238,M241:P244,U214:X217,U220:X224,U227:U228,V227:X231,U229:U231,U234:X238,U241:X244)</f>
        <v>66.407065217391292</v>
      </c>
      <c r="AF216" s="430">
        <f>AVERAGE(K214:L217,K220:L224,K227:L231,K234:L238,K241:L244,Q241:T244,Q234:T238,Q227:T231,Q221:T224,Q220:T220,Q214:T217,Y214:Z217,Y220:Z224,Y227:Z231,Y234:Z238,Y241:Z244)</f>
        <v>69.626032608695652</v>
      </c>
      <c r="AG216" s="431">
        <f>AVERAGE(C214:J244,K218:Z219,K225:Z226,K232:Z233,K239:Z240)</f>
        <v>71.970239361702156</v>
      </c>
      <c r="AK216" t="s">
        <v>268</v>
      </c>
      <c r="AL216" s="143">
        <v>10.96</v>
      </c>
      <c r="AM216" s="143">
        <v>10.72</v>
      </c>
      <c r="AN216" s="143">
        <v>8.84</v>
      </c>
      <c r="AO216" s="143">
        <v>7.82</v>
      </c>
      <c r="AP216" s="143">
        <v>7.65</v>
      </c>
      <c r="AQ216" s="143">
        <v>6.45</v>
      </c>
      <c r="AR216" s="143">
        <v>7.19</v>
      </c>
      <c r="AS216" s="143">
        <v>7.59</v>
      </c>
      <c r="AT216" s="144">
        <v>7.49</v>
      </c>
      <c r="AU216" s="145">
        <v>11.46</v>
      </c>
      <c r="AV216" s="145">
        <v>16.329999999999998</v>
      </c>
      <c r="AW216" s="145">
        <v>18.82</v>
      </c>
      <c r="AX216" s="145">
        <v>21.95</v>
      </c>
      <c r="AY216" s="145">
        <v>21.99</v>
      </c>
      <c r="AZ216" s="144">
        <v>23.11</v>
      </c>
      <c r="BA216" s="144">
        <v>21.8</v>
      </c>
      <c r="BB216" s="144">
        <v>20.75</v>
      </c>
      <c r="BC216" s="144">
        <v>18.149999999999999</v>
      </c>
      <c r="BD216" s="145">
        <v>21.97</v>
      </c>
      <c r="BE216" s="145">
        <v>14.84</v>
      </c>
      <c r="BF216" s="145">
        <v>14.95</v>
      </c>
      <c r="BG216" s="145">
        <v>15.05</v>
      </c>
      <c r="BH216" s="144">
        <v>15.22</v>
      </c>
      <c r="BI216" s="144">
        <v>10.88</v>
      </c>
      <c r="BJ216" s="149">
        <v>14.79</v>
      </c>
      <c r="BM216" s="141">
        <f>AVERAGE(AV214:AY217,AV220:AY224,AV227:AY231,AV234:AY238,AV241:AY244,BD214:BG217,BD220:BG224,BD227:BD228,BE227:BG231,BD229:BD231,BD234:BG238,BD241:BG244)</f>
        <v>14.900923913043471</v>
      </c>
      <c r="BN216" s="140">
        <f>AVERAGE(AT214:AU217,AT220:AU224,AT227:AU231,AT234:AU238,AT241:AU244,AZ241:BC244,AZ234:BC238,AZ227:BC231,AZ221:BC224,AZ220:BC220,AZ214:BC217,BH214:BI217,BH220:BI224,BH227:BI231,BH234:BI238,BH241:BI244)</f>
        <v>14.658206521739128</v>
      </c>
      <c r="BO216" s="139">
        <f>AVERAGE(AL214:AS244,AT218:BI219,AT225:BI226,AT232:BI233,AT239:BI240)</f>
        <v>12.211117021276591</v>
      </c>
    </row>
    <row r="217" spans="1:67">
      <c r="B217" t="s">
        <v>269</v>
      </c>
      <c r="C217" s="143">
        <v>110.62</v>
      </c>
      <c r="D217" s="143">
        <v>107.9</v>
      </c>
      <c r="E217" s="143">
        <v>107.26</v>
      </c>
      <c r="F217" s="143">
        <v>106.76</v>
      </c>
      <c r="G217" s="143">
        <v>107.02</v>
      </c>
      <c r="H217" s="143">
        <v>107.83</v>
      </c>
      <c r="I217" s="143">
        <v>111.04</v>
      </c>
      <c r="J217" s="143">
        <v>113.37</v>
      </c>
      <c r="K217" s="144">
        <v>110</v>
      </c>
      <c r="L217" s="145">
        <v>91.15</v>
      </c>
      <c r="M217" s="145">
        <v>76.14</v>
      </c>
      <c r="N217" s="145">
        <v>72</v>
      </c>
      <c r="O217" s="145">
        <v>75</v>
      </c>
      <c r="P217" s="145">
        <v>75.58</v>
      </c>
      <c r="Q217" s="144">
        <v>75.88</v>
      </c>
      <c r="R217" s="144">
        <v>75.88</v>
      </c>
      <c r="S217" s="144">
        <v>76.14</v>
      </c>
      <c r="T217" s="144">
        <v>78.98</v>
      </c>
      <c r="U217" s="145">
        <v>90.19</v>
      </c>
      <c r="V217" s="145">
        <v>108.5</v>
      </c>
      <c r="W217" s="145">
        <v>113.85</v>
      </c>
      <c r="X217" s="145">
        <v>139.26</v>
      </c>
      <c r="Y217" s="144">
        <v>138.03</v>
      </c>
      <c r="Z217" s="144">
        <v>122.72</v>
      </c>
      <c r="AA217" s="149">
        <v>99.63</v>
      </c>
      <c r="AB217" s="142">
        <f t="shared" si="17"/>
        <v>83.786666666666676</v>
      </c>
      <c r="AC217" s="142">
        <f t="shared" si="18"/>
        <v>0.8409782863260733</v>
      </c>
      <c r="AE217" s="42"/>
      <c r="AF217" s="42"/>
      <c r="AG217" s="42"/>
      <c r="AK217" t="s">
        <v>269</v>
      </c>
      <c r="AL217" s="143">
        <v>9.64</v>
      </c>
      <c r="AM217" s="143">
        <v>8.14</v>
      </c>
      <c r="AN217" s="143">
        <v>8.8800000000000008</v>
      </c>
      <c r="AO217" s="143">
        <v>7.18</v>
      </c>
      <c r="AP217" s="143">
        <v>7.22</v>
      </c>
      <c r="AQ217" s="143">
        <v>7.67</v>
      </c>
      <c r="AR217" s="143">
        <v>10.84</v>
      </c>
      <c r="AS217" s="143">
        <v>10.66</v>
      </c>
      <c r="AT217" s="144">
        <v>7.09</v>
      </c>
      <c r="AU217" s="145">
        <v>7.62</v>
      </c>
      <c r="AV217" s="145">
        <v>9.39</v>
      </c>
      <c r="AW217" s="145">
        <v>11.21</v>
      </c>
      <c r="AX217" s="145">
        <v>10.49</v>
      </c>
      <c r="AY217" s="145">
        <v>11.49</v>
      </c>
      <c r="AZ217" s="144">
        <v>10.85</v>
      </c>
      <c r="BA217" s="144">
        <v>11.25</v>
      </c>
      <c r="BB217" s="144">
        <v>12.2</v>
      </c>
      <c r="BC217" s="144">
        <v>11.25</v>
      </c>
      <c r="BD217" s="145">
        <v>7.76</v>
      </c>
      <c r="BE217" s="145">
        <v>7.62</v>
      </c>
      <c r="BF217" s="145">
        <v>13.35</v>
      </c>
      <c r="BG217" s="145">
        <v>15.99</v>
      </c>
      <c r="BH217" s="144">
        <v>12.29</v>
      </c>
      <c r="BI217" s="144">
        <v>12.6</v>
      </c>
      <c r="BJ217" s="149">
        <v>10.23</v>
      </c>
    </row>
    <row r="218" spans="1:67">
      <c r="B218" t="s">
        <v>270</v>
      </c>
      <c r="C218" s="143">
        <v>131.56</v>
      </c>
      <c r="D218" s="143">
        <v>118.8</v>
      </c>
      <c r="E218" s="143">
        <v>110</v>
      </c>
      <c r="F218" s="143">
        <v>107.02</v>
      </c>
      <c r="G218" s="143">
        <v>107</v>
      </c>
      <c r="H218" s="143">
        <v>106.69</v>
      </c>
      <c r="I218" s="143">
        <v>109.42</v>
      </c>
      <c r="J218" s="143">
        <v>110.62</v>
      </c>
      <c r="K218" s="143">
        <v>100</v>
      </c>
      <c r="L218" s="143">
        <v>36.799999999999997</v>
      </c>
      <c r="M218" s="143">
        <v>5.76</v>
      </c>
      <c r="N218" s="143">
        <v>3.52</v>
      </c>
      <c r="O218" s="143">
        <v>4.3099999999999996</v>
      </c>
      <c r="P218" s="143">
        <v>5</v>
      </c>
      <c r="Q218" s="143">
        <v>5</v>
      </c>
      <c r="R218" s="143">
        <v>5</v>
      </c>
      <c r="S218" s="143">
        <v>5</v>
      </c>
      <c r="T218" s="143">
        <v>25.44</v>
      </c>
      <c r="U218" s="143">
        <v>41.25</v>
      </c>
      <c r="V218" s="143">
        <v>100</v>
      </c>
      <c r="W218" s="143">
        <v>112.8</v>
      </c>
      <c r="X218" s="143">
        <v>131.33000000000001</v>
      </c>
      <c r="Y218" s="143">
        <v>134</v>
      </c>
      <c r="Z218" s="143">
        <v>120</v>
      </c>
      <c r="AA218" s="149">
        <v>72.349999999999994</v>
      </c>
      <c r="AB218" s="142">
        <f t="shared" si="17"/>
        <v>28.090000000000003</v>
      </c>
      <c r="AC218" s="142">
        <f t="shared" si="18"/>
        <v>0.38825155494125785</v>
      </c>
      <c r="AK218" t="s">
        <v>270</v>
      </c>
      <c r="AL218" s="143">
        <v>4.16</v>
      </c>
      <c r="AM218" s="143">
        <v>3.95</v>
      </c>
      <c r="AN218" s="143">
        <v>3.9</v>
      </c>
      <c r="AO218" s="143">
        <v>2.75</v>
      </c>
      <c r="AP218" s="143">
        <v>2.69</v>
      </c>
      <c r="AQ218" s="143">
        <v>4.5199999999999996</v>
      </c>
      <c r="AR218" s="143">
        <v>8.14</v>
      </c>
      <c r="AS218" s="143">
        <v>7.02</v>
      </c>
      <c r="AT218" s="143">
        <v>5.07</v>
      </c>
      <c r="AU218" s="143">
        <v>12.1</v>
      </c>
      <c r="AV218" s="143">
        <v>13.2</v>
      </c>
      <c r="AW218" s="143">
        <v>14.18</v>
      </c>
      <c r="AX218" s="143">
        <v>14.61</v>
      </c>
      <c r="AY218" s="143">
        <v>16.43</v>
      </c>
      <c r="AZ218" s="143">
        <v>16.27</v>
      </c>
      <c r="BA218" s="143">
        <v>17.03</v>
      </c>
      <c r="BB218" s="143">
        <v>23.51</v>
      </c>
      <c r="BC218" s="143">
        <v>19.989999999999998</v>
      </c>
      <c r="BD218" s="143">
        <v>23.74</v>
      </c>
      <c r="BE218" s="143">
        <v>13.48</v>
      </c>
      <c r="BF218" s="143">
        <v>9.02</v>
      </c>
      <c r="BG218" s="143">
        <v>10.41</v>
      </c>
      <c r="BH218" s="143">
        <v>13.02</v>
      </c>
      <c r="BI218" s="143">
        <v>16.36</v>
      </c>
      <c r="BJ218" s="149">
        <v>11.79</v>
      </c>
    </row>
    <row r="219" spans="1:67" ht="15.75" thickBot="1">
      <c r="B219" t="s">
        <v>271</v>
      </c>
      <c r="C219" s="143">
        <v>112.17</v>
      </c>
      <c r="D219" s="143">
        <v>106.01</v>
      </c>
      <c r="E219" s="143">
        <v>103.6</v>
      </c>
      <c r="F219" s="143">
        <v>100.58</v>
      </c>
      <c r="G219" s="143">
        <v>100.1</v>
      </c>
      <c r="H219" s="143">
        <v>100.82</v>
      </c>
      <c r="I219" s="143">
        <v>101.3</v>
      </c>
      <c r="J219" s="143">
        <v>96.98</v>
      </c>
      <c r="K219" s="143">
        <v>52</v>
      </c>
      <c r="L219" s="143">
        <v>7.4</v>
      </c>
      <c r="M219" s="143">
        <v>2</v>
      </c>
      <c r="N219" s="143">
        <v>1</v>
      </c>
      <c r="O219" s="143">
        <v>0.85</v>
      </c>
      <c r="P219" s="143">
        <v>3.52</v>
      </c>
      <c r="Q219" s="143">
        <v>2.99</v>
      </c>
      <c r="R219" s="143">
        <v>0.65</v>
      </c>
      <c r="S219" s="143">
        <v>0.65</v>
      </c>
      <c r="T219" s="143">
        <v>0.65</v>
      </c>
      <c r="U219" s="143">
        <v>4.3099999999999996</v>
      </c>
      <c r="V219" s="143">
        <v>31.53</v>
      </c>
      <c r="W219" s="143">
        <v>90</v>
      </c>
      <c r="X219" s="143">
        <v>108.21</v>
      </c>
      <c r="Y219" s="143">
        <v>110.62</v>
      </c>
      <c r="Z219" s="143">
        <v>108.68</v>
      </c>
      <c r="AA219" s="149">
        <v>56.11</v>
      </c>
      <c r="AB219" s="142">
        <f t="shared" si="17"/>
        <v>8.9625000000000004</v>
      </c>
      <c r="AC219" s="142">
        <f t="shared" si="18"/>
        <v>0.15973088576011407</v>
      </c>
      <c r="AE219" t="s">
        <v>523</v>
      </c>
      <c r="AK219" t="s">
        <v>271</v>
      </c>
      <c r="AL219" s="143">
        <v>9.35</v>
      </c>
      <c r="AM219" s="143">
        <v>10.050000000000001</v>
      </c>
      <c r="AN219" s="143">
        <v>8.15</v>
      </c>
      <c r="AO219" s="143">
        <v>8.3800000000000008</v>
      </c>
      <c r="AP219" s="143">
        <v>8.64</v>
      </c>
      <c r="AQ219" s="143">
        <v>8.4499999999999993</v>
      </c>
      <c r="AR219" s="143">
        <v>9.93</v>
      </c>
      <c r="AS219" s="143">
        <v>9.92</v>
      </c>
      <c r="AT219" s="143">
        <v>13.71</v>
      </c>
      <c r="AU219" s="143">
        <v>19.52</v>
      </c>
      <c r="AV219" s="143">
        <v>23.7</v>
      </c>
      <c r="AW219" s="143">
        <v>20.85</v>
      </c>
      <c r="AX219" s="143">
        <v>20.99</v>
      </c>
      <c r="AY219" s="143">
        <v>19.37</v>
      </c>
      <c r="AZ219" s="143">
        <v>19.3</v>
      </c>
      <c r="BA219" s="143">
        <v>22.38</v>
      </c>
      <c r="BB219" s="143">
        <v>25.21</v>
      </c>
      <c r="BC219" s="143">
        <v>22.02</v>
      </c>
      <c r="BD219" s="143">
        <v>19.440000000000001</v>
      </c>
      <c r="BE219" s="143">
        <v>20.22</v>
      </c>
      <c r="BF219" s="143">
        <v>17.329999999999998</v>
      </c>
      <c r="BG219" s="143">
        <v>13.36</v>
      </c>
      <c r="BH219" s="143">
        <v>13.55</v>
      </c>
      <c r="BI219" s="143">
        <v>11.24</v>
      </c>
      <c r="BJ219" s="149">
        <v>15.87</v>
      </c>
    </row>
    <row r="220" spans="1:67">
      <c r="B220" t="s">
        <v>272</v>
      </c>
      <c r="C220" s="143">
        <v>106.65</v>
      </c>
      <c r="D220" s="143">
        <v>96.18</v>
      </c>
      <c r="E220" s="143">
        <v>92.25</v>
      </c>
      <c r="F220" s="143">
        <v>89.01</v>
      </c>
      <c r="G220" s="143">
        <v>85.01</v>
      </c>
      <c r="H220" s="143">
        <v>95</v>
      </c>
      <c r="I220" s="143">
        <v>103.5</v>
      </c>
      <c r="J220" s="143">
        <v>106.65</v>
      </c>
      <c r="K220" s="144">
        <v>94</v>
      </c>
      <c r="L220" s="145">
        <v>57.5</v>
      </c>
      <c r="M220" s="145">
        <v>37.5</v>
      </c>
      <c r="N220" s="145">
        <v>18.010000000000002</v>
      </c>
      <c r="O220" s="145">
        <v>15.01</v>
      </c>
      <c r="P220" s="145">
        <v>6</v>
      </c>
      <c r="Q220" s="144">
        <v>5.79</v>
      </c>
      <c r="R220" s="144">
        <v>5</v>
      </c>
      <c r="S220" s="144">
        <v>3.6</v>
      </c>
      <c r="T220" s="144">
        <v>4.3099999999999996</v>
      </c>
      <c r="U220" s="145">
        <v>5</v>
      </c>
      <c r="V220" s="145">
        <v>37.39</v>
      </c>
      <c r="W220" s="145">
        <v>80</v>
      </c>
      <c r="X220" s="145">
        <v>105.75</v>
      </c>
      <c r="Y220" s="144">
        <v>104.48</v>
      </c>
      <c r="Z220" s="144">
        <v>95.1</v>
      </c>
      <c r="AA220" s="149">
        <v>60.36</v>
      </c>
      <c r="AB220" s="142">
        <f t="shared" si="17"/>
        <v>24.092499999999998</v>
      </c>
      <c r="AC220" s="142">
        <f t="shared" si="18"/>
        <v>0.39914678595096087</v>
      </c>
      <c r="AE220" s="422"/>
      <c r="AF220" s="423"/>
      <c r="AG220" s="424"/>
      <c r="AK220" t="s">
        <v>272</v>
      </c>
      <c r="AL220" s="143">
        <v>8.0500000000000007</v>
      </c>
      <c r="AM220" s="143">
        <v>8.69</v>
      </c>
      <c r="AN220" s="143">
        <v>8.7899999999999991</v>
      </c>
      <c r="AO220" s="143">
        <v>8.81</v>
      </c>
      <c r="AP220" s="143">
        <v>9.32</v>
      </c>
      <c r="AQ220" s="143">
        <v>8.5299999999999994</v>
      </c>
      <c r="AR220" s="143">
        <v>8.59</v>
      </c>
      <c r="AS220" s="143">
        <v>9.09</v>
      </c>
      <c r="AT220" s="144">
        <v>9.0500000000000007</v>
      </c>
      <c r="AU220" s="145">
        <v>10.89</v>
      </c>
      <c r="AV220" s="145">
        <v>13.49</v>
      </c>
      <c r="AW220" s="145">
        <v>15.81</v>
      </c>
      <c r="AX220" s="145">
        <v>16.43</v>
      </c>
      <c r="AY220" s="145">
        <v>16.71</v>
      </c>
      <c r="AZ220" s="144">
        <v>17.8</v>
      </c>
      <c r="BA220" s="144">
        <v>17.62</v>
      </c>
      <c r="BB220" s="144">
        <v>22.01</v>
      </c>
      <c r="BC220" s="144">
        <v>20.86</v>
      </c>
      <c r="BD220" s="145">
        <v>20.32</v>
      </c>
      <c r="BE220" s="145">
        <v>17.47</v>
      </c>
      <c r="BF220" s="145">
        <v>17.79</v>
      </c>
      <c r="BG220" s="145">
        <v>19.329999999999998</v>
      </c>
      <c r="BH220" s="144">
        <v>20.16</v>
      </c>
      <c r="BI220" s="144">
        <v>21.32</v>
      </c>
      <c r="BJ220" s="149">
        <v>14.99</v>
      </c>
    </row>
    <row r="221" spans="1:67">
      <c r="B221" t="s">
        <v>211</v>
      </c>
      <c r="C221" s="143">
        <v>80.099999999999994</v>
      </c>
      <c r="D221" s="143">
        <v>62.4</v>
      </c>
      <c r="E221" s="143">
        <v>50</v>
      </c>
      <c r="F221" s="143">
        <v>35.1</v>
      </c>
      <c r="G221" s="143">
        <v>35.1</v>
      </c>
      <c r="H221" s="143">
        <v>30.1</v>
      </c>
      <c r="I221" s="143">
        <v>60.73</v>
      </c>
      <c r="J221" s="143">
        <v>74.989999999999995</v>
      </c>
      <c r="K221" s="144">
        <v>60</v>
      </c>
      <c r="L221" s="145">
        <v>18.010000000000002</v>
      </c>
      <c r="M221" s="145">
        <v>4.3099999999999996</v>
      </c>
      <c r="N221" s="145">
        <v>1.72</v>
      </c>
      <c r="O221" s="145">
        <v>1.72</v>
      </c>
      <c r="P221" s="145">
        <v>2.99</v>
      </c>
      <c r="Q221" s="144">
        <v>3.52</v>
      </c>
      <c r="R221" s="144">
        <v>3.52</v>
      </c>
      <c r="S221" s="144">
        <v>5</v>
      </c>
      <c r="T221" s="144">
        <v>17.100000000000001</v>
      </c>
      <c r="U221" s="145">
        <v>45</v>
      </c>
      <c r="V221" s="145">
        <v>60.39</v>
      </c>
      <c r="W221" s="145">
        <v>104.5</v>
      </c>
      <c r="X221" s="145">
        <v>110.69</v>
      </c>
      <c r="Y221" s="144">
        <v>110.62</v>
      </c>
      <c r="Z221" s="144">
        <v>106.06</v>
      </c>
      <c r="AA221" s="149">
        <v>45.15</v>
      </c>
      <c r="AB221" s="142">
        <f t="shared" si="17"/>
        <v>18.606666666666666</v>
      </c>
      <c r="AC221" s="142">
        <f t="shared" si="18"/>
        <v>0.41210778885197491</v>
      </c>
      <c r="AE221" s="425">
        <f>AE214*$AC$245</f>
        <v>39.997456519324011</v>
      </c>
      <c r="AF221" s="140">
        <f>AF214*$AC$245</f>
        <v>41.978152412713591</v>
      </c>
      <c r="AG221" s="426">
        <f>AG214*$AC$245</f>
        <v>43.239368918042118</v>
      </c>
      <c r="AK221" t="s">
        <v>211</v>
      </c>
      <c r="AL221" s="143">
        <v>13.06</v>
      </c>
      <c r="AM221" s="143">
        <v>16.36</v>
      </c>
      <c r="AN221" s="143">
        <v>17.64</v>
      </c>
      <c r="AO221" s="143">
        <v>18.66</v>
      </c>
      <c r="AP221" s="143">
        <v>16.7</v>
      </c>
      <c r="AQ221" s="143">
        <v>17.309999999999999</v>
      </c>
      <c r="AR221" s="143">
        <v>11.1</v>
      </c>
      <c r="AS221" s="143">
        <v>9.08</v>
      </c>
      <c r="AT221" s="144">
        <v>10.47</v>
      </c>
      <c r="AU221" s="145">
        <v>14.38</v>
      </c>
      <c r="AV221" s="145">
        <v>15.17</v>
      </c>
      <c r="AW221" s="145">
        <v>14.47</v>
      </c>
      <c r="AX221" s="145">
        <v>13.45</v>
      </c>
      <c r="AY221" s="145">
        <v>13.37</v>
      </c>
      <c r="AZ221" s="144">
        <v>16.309999999999999</v>
      </c>
      <c r="BA221" s="144">
        <v>15.29</v>
      </c>
      <c r="BB221" s="144">
        <v>17.13</v>
      </c>
      <c r="BC221" s="144">
        <v>17.59</v>
      </c>
      <c r="BD221" s="145">
        <v>14.67</v>
      </c>
      <c r="BE221" s="145">
        <v>11.66</v>
      </c>
      <c r="BF221" s="145">
        <v>7.66</v>
      </c>
      <c r="BG221" s="145">
        <v>10.92</v>
      </c>
      <c r="BH221" s="144">
        <v>10.35</v>
      </c>
      <c r="BI221" s="144">
        <v>9.6</v>
      </c>
      <c r="BJ221" s="149">
        <v>13.73</v>
      </c>
    </row>
    <row r="222" spans="1:67">
      <c r="B222" t="s">
        <v>273</v>
      </c>
      <c r="C222" s="143">
        <v>110.62</v>
      </c>
      <c r="D222" s="143">
        <v>104.01</v>
      </c>
      <c r="E222" s="143">
        <v>101.42</v>
      </c>
      <c r="F222" s="143">
        <v>103.32</v>
      </c>
      <c r="G222" s="143">
        <v>108.6</v>
      </c>
      <c r="H222" s="143">
        <v>110.37</v>
      </c>
      <c r="I222" s="143">
        <v>107.27</v>
      </c>
      <c r="J222" s="143">
        <v>111.82</v>
      </c>
      <c r="K222" s="144">
        <v>108.75</v>
      </c>
      <c r="L222" s="145">
        <v>99.5</v>
      </c>
      <c r="M222" s="145">
        <v>56.91</v>
      </c>
      <c r="N222" s="145">
        <v>40</v>
      </c>
      <c r="O222" s="145">
        <v>35.1</v>
      </c>
      <c r="P222" s="145">
        <v>36.200000000000003</v>
      </c>
      <c r="Q222" s="144">
        <v>36.200000000000003</v>
      </c>
      <c r="R222" s="144">
        <v>37.549999999999997</v>
      </c>
      <c r="S222" s="144">
        <v>50</v>
      </c>
      <c r="T222" s="144">
        <v>73.55</v>
      </c>
      <c r="U222" s="145">
        <v>75.400000000000006</v>
      </c>
      <c r="V222" s="145">
        <v>110.41</v>
      </c>
      <c r="W222" s="145">
        <v>115.04</v>
      </c>
      <c r="X222" s="145">
        <v>155.75</v>
      </c>
      <c r="Y222" s="144">
        <v>145.01</v>
      </c>
      <c r="Z222" s="144">
        <v>120</v>
      </c>
      <c r="AA222" s="149">
        <v>89.7</v>
      </c>
      <c r="AB222" s="142">
        <f t="shared" si="17"/>
        <v>63.297499999999992</v>
      </c>
      <c r="AC222" s="142">
        <f t="shared" si="18"/>
        <v>0.70565774804905224</v>
      </c>
      <c r="AE222" s="427"/>
      <c r="AF222" s="42"/>
      <c r="AG222" s="428"/>
      <c r="AK222" t="s">
        <v>273</v>
      </c>
      <c r="AL222" s="143">
        <v>6.2</v>
      </c>
      <c r="AM222" s="143">
        <v>7.24</v>
      </c>
      <c r="AN222" s="143">
        <v>6.35</v>
      </c>
      <c r="AO222" s="143">
        <v>6.02</v>
      </c>
      <c r="AP222" s="143">
        <v>5.9</v>
      </c>
      <c r="AQ222" s="143">
        <v>6.49</v>
      </c>
      <c r="AR222" s="143">
        <v>11.58</v>
      </c>
      <c r="AS222" s="143">
        <v>9.01</v>
      </c>
      <c r="AT222" s="144">
        <v>6.12</v>
      </c>
      <c r="AU222" s="145">
        <v>5.47</v>
      </c>
      <c r="AV222" s="145">
        <v>9.89</v>
      </c>
      <c r="AW222" s="145">
        <v>15.68</v>
      </c>
      <c r="AX222" s="145">
        <v>21.32</v>
      </c>
      <c r="AY222" s="145">
        <v>25.22</v>
      </c>
      <c r="AZ222" s="144">
        <v>21.89</v>
      </c>
      <c r="BA222" s="144">
        <v>22.16</v>
      </c>
      <c r="BB222" s="144">
        <v>20.49</v>
      </c>
      <c r="BC222" s="144">
        <v>20.85</v>
      </c>
      <c r="BD222" s="145">
        <v>15.18</v>
      </c>
      <c r="BE222" s="145">
        <v>9.92</v>
      </c>
      <c r="BF222" s="145">
        <v>7.87</v>
      </c>
      <c r="BG222" s="145">
        <v>7.21</v>
      </c>
      <c r="BH222" s="144">
        <v>10.91</v>
      </c>
      <c r="BI222" s="144">
        <v>11.78</v>
      </c>
      <c r="BJ222" s="149">
        <v>12.5</v>
      </c>
    </row>
    <row r="223" spans="1:67" ht="15.75" thickBot="1">
      <c r="B223" t="s">
        <v>274</v>
      </c>
      <c r="C223" s="143">
        <v>123.51</v>
      </c>
      <c r="D223" s="143">
        <v>115.5</v>
      </c>
      <c r="E223" s="143">
        <v>113.02</v>
      </c>
      <c r="F223" s="143">
        <v>112.38</v>
      </c>
      <c r="G223" s="143">
        <v>112.38</v>
      </c>
      <c r="H223" s="143">
        <v>113.53</v>
      </c>
      <c r="I223" s="143">
        <v>117.89</v>
      </c>
      <c r="J223" s="143">
        <v>123.51</v>
      </c>
      <c r="K223" s="144">
        <v>110.66</v>
      </c>
      <c r="L223" s="145">
        <v>108.1</v>
      </c>
      <c r="M223" s="145">
        <v>106.5</v>
      </c>
      <c r="N223" s="145">
        <v>90.01</v>
      </c>
      <c r="O223" s="145">
        <v>76.98</v>
      </c>
      <c r="P223" s="145">
        <v>75.569999999999993</v>
      </c>
      <c r="Q223" s="144">
        <v>75.44</v>
      </c>
      <c r="R223" s="144">
        <v>75</v>
      </c>
      <c r="S223" s="144">
        <v>74</v>
      </c>
      <c r="T223" s="144">
        <v>76.73</v>
      </c>
      <c r="U223" s="145">
        <v>88.08</v>
      </c>
      <c r="V223" s="145">
        <v>103.99</v>
      </c>
      <c r="W223" s="145">
        <v>118.65</v>
      </c>
      <c r="X223" s="145">
        <v>153.75</v>
      </c>
      <c r="Y223" s="144">
        <v>170</v>
      </c>
      <c r="Z223" s="144">
        <v>132</v>
      </c>
      <c r="AA223" s="149">
        <v>106.97</v>
      </c>
      <c r="AB223" s="142">
        <f t="shared" si="17"/>
        <v>88.421666666666667</v>
      </c>
      <c r="AC223" s="142">
        <f t="shared" si="18"/>
        <v>0.82660247421395405</v>
      </c>
      <c r="AE223" s="429">
        <f>AE216*$AC$245</f>
        <v>39.897041015362184</v>
      </c>
      <c r="AF223" s="430">
        <f>AF216*$AC$245</f>
        <v>41.830980930001715</v>
      </c>
      <c r="AG223" s="431">
        <f>AG216*$AC$245</f>
        <v>43.239368918042118</v>
      </c>
      <c r="AK223" t="s">
        <v>274</v>
      </c>
      <c r="AL223" s="143">
        <v>5.29</v>
      </c>
      <c r="AM223" s="143">
        <v>5.87</v>
      </c>
      <c r="AN223" s="143">
        <v>4.91</v>
      </c>
      <c r="AO223" s="143">
        <v>4.8499999999999996</v>
      </c>
      <c r="AP223" s="143">
        <v>5.66</v>
      </c>
      <c r="AQ223" s="143">
        <v>5.88</v>
      </c>
      <c r="AR223" s="143">
        <v>13.35</v>
      </c>
      <c r="AS223" s="143">
        <v>14.19</v>
      </c>
      <c r="AT223" s="144">
        <v>10.07</v>
      </c>
      <c r="AU223" s="145">
        <v>5.17</v>
      </c>
      <c r="AV223" s="145">
        <v>5.55</v>
      </c>
      <c r="AW223" s="145">
        <v>9.14</v>
      </c>
      <c r="AX223" s="145">
        <v>9.14</v>
      </c>
      <c r="AY223" s="145">
        <v>9.19</v>
      </c>
      <c r="AZ223" s="144">
        <v>10.95</v>
      </c>
      <c r="BA223" s="144">
        <v>12.83</v>
      </c>
      <c r="BB223" s="144">
        <v>13.76</v>
      </c>
      <c r="BC223" s="144">
        <v>9.86</v>
      </c>
      <c r="BD223" s="145">
        <v>5.01</v>
      </c>
      <c r="BE223" s="145">
        <v>5.64</v>
      </c>
      <c r="BF223" s="145">
        <v>10.8</v>
      </c>
      <c r="BG223" s="145">
        <v>11.74</v>
      </c>
      <c r="BH223" s="144">
        <v>12.25</v>
      </c>
      <c r="BI223" s="144">
        <v>12.74</v>
      </c>
      <c r="BJ223" s="149">
        <v>9.0299999999999994</v>
      </c>
    </row>
    <row r="224" spans="1:67">
      <c r="B224" t="s">
        <v>275</v>
      </c>
      <c r="C224" s="143">
        <v>121.74</v>
      </c>
      <c r="D224" s="143">
        <v>115.46</v>
      </c>
      <c r="E224" s="143">
        <v>113.85</v>
      </c>
      <c r="F224" s="143">
        <v>112.73</v>
      </c>
      <c r="G224" s="143">
        <v>112.73</v>
      </c>
      <c r="H224" s="143">
        <v>113.33</v>
      </c>
      <c r="I224" s="143">
        <v>118.47</v>
      </c>
      <c r="J224" s="143">
        <v>125</v>
      </c>
      <c r="K224" s="144">
        <v>111.07</v>
      </c>
      <c r="L224" s="145">
        <v>105.34</v>
      </c>
      <c r="M224" s="145">
        <v>63.1</v>
      </c>
      <c r="N224" s="145">
        <v>76.75</v>
      </c>
      <c r="O224" s="145">
        <v>80</v>
      </c>
      <c r="P224" s="145">
        <v>74.010000000000005</v>
      </c>
      <c r="Q224" s="144">
        <v>62.19</v>
      </c>
      <c r="R224" s="144">
        <v>59.9</v>
      </c>
      <c r="S224" s="144">
        <v>55.4</v>
      </c>
      <c r="T224" s="144">
        <v>61.98</v>
      </c>
      <c r="U224" s="145">
        <v>67</v>
      </c>
      <c r="V224" s="145">
        <v>100</v>
      </c>
      <c r="W224" s="145">
        <v>114.23</v>
      </c>
      <c r="X224" s="145">
        <v>125.67</v>
      </c>
      <c r="Y224" s="144">
        <v>138.16</v>
      </c>
      <c r="Z224" s="144">
        <v>130</v>
      </c>
      <c r="AA224" s="149">
        <v>98.25</v>
      </c>
      <c r="AB224" s="142">
        <f t="shared" si="17"/>
        <v>76.394999999999996</v>
      </c>
      <c r="AC224" s="142">
        <f t="shared" si="18"/>
        <v>0.77755725190839686</v>
      </c>
      <c r="AK224" t="s">
        <v>275</v>
      </c>
      <c r="AL224" s="143">
        <v>5.93</v>
      </c>
      <c r="AM224" s="143">
        <v>5.82</v>
      </c>
      <c r="AN224" s="143">
        <v>5.45</v>
      </c>
      <c r="AO224" s="143">
        <v>5.0199999999999996</v>
      </c>
      <c r="AP224" s="143">
        <v>5.1100000000000003</v>
      </c>
      <c r="AQ224" s="143">
        <v>4.5</v>
      </c>
      <c r="AR224" s="143">
        <v>13.97</v>
      </c>
      <c r="AS224" s="143">
        <v>10.48</v>
      </c>
      <c r="AT224" s="144">
        <v>6.94</v>
      </c>
      <c r="AU224" s="145">
        <v>4.32</v>
      </c>
      <c r="AV224" s="145">
        <v>6.95</v>
      </c>
      <c r="AW224" s="145">
        <v>5.86</v>
      </c>
      <c r="AX224" s="145">
        <v>6.78</v>
      </c>
      <c r="AY224" s="145">
        <v>7.74</v>
      </c>
      <c r="AZ224" s="144">
        <v>10.41</v>
      </c>
      <c r="BA224" s="144">
        <v>12.28</v>
      </c>
      <c r="BB224" s="144">
        <v>15.08</v>
      </c>
      <c r="BC224" s="144">
        <v>13.11</v>
      </c>
      <c r="BD224" s="145">
        <v>12.21</v>
      </c>
      <c r="BE224" s="145">
        <v>6.42</v>
      </c>
      <c r="BF224" s="145">
        <v>11.96</v>
      </c>
      <c r="BG224" s="145">
        <v>18.3</v>
      </c>
      <c r="BH224" s="144">
        <v>16.86</v>
      </c>
      <c r="BI224" s="144">
        <v>13.12</v>
      </c>
      <c r="BJ224" s="149">
        <v>9.48</v>
      </c>
    </row>
    <row r="225" spans="2:62">
      <c r="B225" t="s">
        <v>276</v>
      </c>
      <c r="C225" s="143">
        <v>119.78</v>
      </c>
      <c r="D225" s="143">
        <v>116.62</v>
      </c>
      <c r="E225" s="143">
        <v>112.18</v>
      </c>
      <c r="F225" s="143">
        <v>107.53</v>
      </c>
      <c r="G225" s="143">
        <v>105.42</v>
      </c>
      <c r="H225" s="143">
        <v>103.79</v>
      </c>
      <c r="I225" s="143">
        <v>109.85</v>
      </c>
      <c r="J225" s="143">
        <v>118.99</v>
      </c>
      <c r="K225" s="143">
        <v>105.42</v>
      </c>
      <c r="L225" s="143">
        <v>72.95</v>
      </c>
      <c r="M225" s="143">
        <v>42.1</v>
      </c>
      <c r="N225" s="143">
        <v>19</v>
      </c>
      <c r="O225" s="143">
        <v>15</v>
      </c>
      <c r="P225" s="143">
        <v>5.76</v>
      </c>
      <c r="Q225" s="143">
        <v>4.3099999999999996</v>
      </c>
      <c r="R225" s="143">
        <v>0.85</v>
      </c>
      <c r="S225" s="143">
        <v>13.68</v>
      </c>
      <c r="T225" s="143">
        <v>35</v>
      </c>
      <c r="U225" s="143">
        <v>50.08</v>
      </c>
      <c r="V225" s="143">
        <v>75.400000000000006</v>
      </c>
      <c r="W225" s="143">
        <v>107.75</v>
      </c>
      <c r="X225" s="143">
        <v>125.67</v>
      </c>
      <c r="Y225" s="143">
        <v>133</v>
      </c>
      <c r="Z225" s="143">
        <v>121.74</v>
      </c>
      <c r="AA225" s="149">
        <v>75.91</v>
      </c>
      <c r="AB225" s="142">
        <f t="shared" si="17"/>
        <v>36.62916666666667</v>
      </c>
      <c r="AC225" s="142">
        <f t="shared" si="18"/>
        <v>0.48253414130768901</v>
      </c>
      <c r="AK225" t="s">
        <v>276</v>
      </c>
      <c r="AL225" s="143">
        <v>5.55</v>
      </c>
      <c r="AM225" s="143">
        <v>5.43</v>
      </c>
      <c r="AN225" s="143">
        <v>2.76</v>
      </c>
      <c r="AO225" s="143">
        <v>3.18</v>
      </c>
      <c r="AP225" s="143">
        <v>3.47</v>
      </c>
      <c r="AQ225" s="143">
        <v>3.59</v>
      </c>
      <c r="AR225" s="143">
        <v>5.15</v>
      </c>
      <c r="AS225" s="143">
        <v>7.14</v>
      </c>
      <c r="AT225" s="143">
        <v>4.99</v>
      </c>
      <c r="AU225" s="143">
        <v>9.43</v>
      </c>
      <c r="AV225" s="143">
        <v>10.92</v>
      </c>
      <c r="AW225" s="143">
        <v>12.24</v>
      </c>
      <c r="AX225" s="143">
        <v>12.47</v>
      </c>
      <c r="AY225" s="143">
        <v>13</v>
      </c>
      <c r="AZ225" s="143">
        <v>13.74</v>
      </c>
      <c r="BA225" s="143">
        <v>15.78</v>
      </c>
      <c r="BB225" s="143">
        <v>21.92</v>
      </c>
      <c r="BC225" s="143">
        <v>21.45</v>
      </c>
      <c r="BD225" s="143">
        <v>24.41</v>
      </c>
      <c r="BE225" s="143">
        <v>17.71</v>
      </c>
      <c r="BF225" s="143">
        <v>10.95</v>
      </c>
      <c r="BG225" s="143">
        <v>11.41</v>
      </c>
      <c r="BH225" s="143">
        <v>10.38</v>
      </c>
      <c r="BI225" s="143">
        <v>6.24</v>
      </c>
      <c r="BJ225" s="149">
        <v>10.67</v>
      </c>
    </row>
    <row r="226" spans="2:62">
      <c r="B226" t="s">
        <v>277</v>
      </c>
      <c r="C226" s="143">
        <v>119.36</v>
      </c>
      <c r="D226" s="143">
        <v>117.06</v>
      </c>
      <c r="E226" s="143">
        <v>114.11</v>
      </c>
      <c r="F226" s="143">
        <v>113.99</v>
      </c>
      <c r="G226" s="143">
        <v>108.67</v>
      </c>
      <c r="H226" s="143">
        <v>104.64</v>
      </c>
      <c r="I226" s="143">
        <v>104.64</v>
      </c>
      <c r="J226" s="143">
        <v>90</v>
      </c>
      <c r="K226" s="143">
        <v>55</v>
      </c>
      <c r="L226" s="143">
        <v>22.5</v>
      </c>
      <c r="M226" s="143">
        <v>4.28</v>
      </c>
      <c r="N226" s="143">
        <v>0.05</v>
      </c>
      <c r="O226" s="143">
        <v>0</v>
      </c>
      <c r="P226" s="143">
        <v>0</v>
      </c>
      <c r="Q226" s="143">
        <v>0</v>
      </c>
      <c r="R226" s="143">
        <v>0</v>
      </c>
      <c r="S226" s="143">
        <v>1</v>
      </c>
      <c r="T226" s="143">
        <v>5.79</v>
      </c>
      <c r="U226" s="143">
        <v>30.39</v>
      </c>
      <c r="V226" s="143">
        <v>70.099999999999994</v>
      </c>
      <c r="W226" s="143">
        <v>107.69</v>
      </c>
      <c r="X226" s="143">
        <v>124.5</v>
      </c>
      <c r="Y226" s="143">
        <v>134.62</v>
      </c>
      <c r="Z226" s="143">
        <v>121.74</v>
      </c>
      <c r="AA226" s="149">
        <v>64.59</v>
      </c>
      <c r="AB226" s="142">
        <f t="shared" si="17"/>
        <v>15.759166666666667</v>
      </c>
      <c r="AC226" s="142">
        <f t="shared" si="18"/>
        <v>0.24398771739691386</v>
      </c>
      <c r="AK226" t="s">
        <v>277</v>
      </c>
      <c r="AL226" s="143">
        <v>3.95</v>
      </c>
      <c r="AM226" s="143">
        <v>4.34</v>
      </c>
      <c r="AN226" s="143">
        <v>4.4000000000000004</v>
      </c>
      <c r="AO226" s="143">
        <v>4.93</v>
      </c>
      <c r="AP226" s="143">
        <v>4.6399999999999997</v>
      </c>
      <c r="AQ226" s="143">
        <v>5.2</v>
      </c>
      <c r="AR226" s="143">
        <v>5.45</v>
      </c>
      <c r="AS226" s="143">
        <v>7.13</v>
      </c>
      <c r="AT226" s="143">
        <v>11.06</v>
      </c>
      <c r="AU226" s="143">
        <v>19.75</v>
      </c>
      <c r="AV226" s="143">
        <v>28.01</v>
      </c>
      <c r="AW226" s="143">
        <v>34.74</v>
      </c>
      <c r="AX226" s="143">
        <v>56.34</v>
      </c>
      <c r="AY226" s="143">
        <v>40.71</v>
      </c>
      <c r="AZ226" s="143">
        <v>34.880000000000003</v>
      </c>
      <c r="BA226" s="143">
        <v>37.159999999999997</v>
      </c>
      <c r="BB226" s="143">
        <v>37.11</v>
      </c>
      <c r="BC226" s="143">
        <v>38.130000000000003</v>
      </c>
      <c r="BD226" s="143">
        <v>49.26</v>
      </c>
      <c r="BE226" s="143">
        <v>30.91</v>
      </c>
      <c r="BF226" s="143">
        <v>10.76</v>
      </c>
      <c r="BG226" s="143">
        <v>12.24</v>
      </c>
      <c r="BH226" s="143">
        <v>7.51</v>
      </c>
      <c r="BI226" s="143">
        <v>6.89</v>
      </c>
      <c r="BJ226" s="149">
        <v>20.91</v>
      </c>
    </row>
    <row r="227" spans="2:62">
      <c r="B227" t="s">
        <v>278</v>
      </c>
      <c r="C227" s="143">
        <v>118.1</v>
      </c>
      <c r="D227" s="143">
        <v>112.45</v>
      </c>
      <c r="E227" s="143">
        <v>109.86</v>
      </c>
      <c r="F227" s="143">
        <v>109.23</v>
      </c>
      <c r="G227" s="143">
        <v>108.9</v>
      </c>
      <c r="H227" s="143">
        <v>110.1</v>
      </c>
      <c r="I227" s="143">
        <v>118.06</v>
      </c>
      <c r="J227" s="143">
        <v>122.72</v>
      </c>
      <c r="K227" s="144">
        <v>116</v>
      </c>
      <c r="L227" s="145">
        <v>75.19</v>
      </c>
      <c r="M227" s="145">
        <v>65</v>
      </c>
      <c r="N227" s="145">
        <v>33.72</v>
      </c>
      <c r="O227" s="145">
        <v>34.06</v>
      </c>
      <c r="P227" s="145">
        <v>38.799999999999997</v>
      </c>
      <c r="Q227" s="144">
        <v>31.49</v>
      </c>
      <c r="R227" s="144">
        <v>18.21</v>
      </c>
      <c r="S227" s="144">
        <v>27.09</v>
      </c>
      <c r="T227" s="144">
        <v>47.5</v>
      </c>
      <c r="U227" s="145">
        <v>60</v>
      </c>
      <c r="V227" s="145">
        <v>77.760000000000005</v>
      </c>
      <c r="W227" s="145">
        <v>117.06</v>
      </c>
      <c r="X227" s="145">
        <v>126.64</v>
      </c>
      <c r="Y227" s="144">
        <v>124.68</v>
      </c>
      <c r="Z227" s="144">
        <v>118.26</v>
      </c>
      <c r="AA227" s="149">
        <v>84.2</v>
      </c>
      <c r="AB227" s="142">
        <f t="shared" si="17"/>
        <v>52.068333333333328</v>
      </c>
      <c r="AC227" s="142">
        <f t="shared" si="18"/>
        <v>0.61838875692794926</v>
      </c>
      <c r="AK227" t="s">
        <v>278</v>
      </c>
      <c r="AL227" s="143">
        <v>5.36</v>
      </c>
      <c r="AM227" s="143">
        <v>6.22</v>
      </c>
      <c r="AN227" s="143">
        <v>6.23</v>
      </c>
      <c r="AO227" s="143">
        <v>6.65</v>
      </c>
      <c r="AP227" s="143">
        <v>6.75</v>
      </c>
      <c r="AQ227" s="143">
        <v>6.86</v>
      </c>
      <c r="AR227" s="143">
        <v>13.82</v>
      </c>
      <c r="AS227" s="143">
        <v>10.35</v>
      </c>
      <c r="AT227" s="144">
        <v>6.39</v>
      </c>
      <c r="AU227" s="145">
        <v>6.67</v>
      </c>
      <c r="AV227" s="145">
        <v>10.57</v>
      </c>
      <c r="AW227" s="145">
        <v>18.32</v>
      </c>
      <c r="AX227" s="145">
        <v>28.64</v>
      </c>
      <c r="AY227" s="145">
        <v>30.76</v>
      </c>
      <c r="AZ227" s="144">
        <v>41.28</v>
      </c>
      <c r="BA227" s="144">
        <v>37.1</v>
      </c>
      <c r="BB227" s="144">
        <v>36.130000000000003</v>
      </c>
      <c r="BC227" s="144">
        <v>23.31</v>
      </c>
      <c r="BD227" s="145">
        <v>19.8</v>
      </c>
      <c r="BE227" s="145">
        <v>12.33</v>
      </c>
      <c r="BF227" s="145">
        <v>6.25</v>
      </c>
      <c r="BG227" s="145">
        <v>13.05</v>
      </c>
      <c r="BH227" s="144">
        <v>12.91</v>
      </c>
      <c r="BI227" s="144">
        <v>12.4</v>
      </c>
      <c r="BJ227" s="149">
        <v>16.579999999999998</v>
      </c>
    </row>
    <row r="228" spans="2:62">
      <c r="B228" t="s">
        <v>218</v>
      </c>
      <c r="C228" s="143">
        <v>113.16</v>
      </c>
      <c r="D228" s="143">
        <v>109.48</v>
      </c>
      <c r="E228" s="143">
        <v>107.41</v>
      </c>
      <c r="F228" s="143">
        <v>107.22</v>
      </c>
      <c r="G228" s="143">
        <v>105.43</v>
      </c>
      <c r="H228" s="143">
        <v>107.38</v>
      </c>
      <c r="I228" s="143">
        <v>113.16</v>
      </c>
      <c r="J228" s="143">
        <v>118.81</v>
      </c>
      <c r="K228" s="144">
        <v>107.4</v>
      </c>
      <c r="L228" s="145">
        <v>72.97</v>
      </c>
      <c r="M228" s="145">
        <v>30.5</v>
      </c>
      <c r="N228" s="145">
        <v>39.869999999999997</v>
      </c>
      <c r="O228" s="145">
        <v>46.2</v>
      </c>
      <c r="P228" s="145">
        <v>45</v>
      </c>
      <c r="Q228" s="144">
        <v>35</v>
      </c>
      <c r="R228" s="144">
        <v>29.95</v>
      </c>
      <c r="S228" s="144">
        <v>29.95</v>
      </c>
      <c r="T228" s="144">
        <v>49</v>
      </c>
      <c r="U228" s="145">
        <v>50.08</v>
      </c>
      <c r="V228" s="145">
        <v>72.84</v>
      </c>
      <c r="W228" s="145">
        <v>112.92</v>
      </c>
      <c r="X228" s="145">
        <v>135.87</v>
      </c>
      <c r="Y228" s="144">
        <v>135.05000000000001</v>
      </c>
      <c r="Z228" s="144">
        <v>120.05</v>
      </c>
      <c r="AA228" s="149">
        <v>83.11</v>
      </c>
      <c r="AB228" s="142">
        <f t="shared" si="17"/>
        <v>50.73</v>
      </c>
      <c r="AC228" s="142">
        <f t="shared" si="18"/>
        <v>0.6103958609072313</v>
      </c>
      <c r="AK228" t="s">
        <v>218</v>
      </c>
      <c r="AL228" s="143">
        <v>6.39</v>
      </c>
      <c r="AM228" s="143">
        <v>10.8</v>
      </c>
      <c r="AN228" s="143">
        <v>9.3699999999999992</v>
      </c>
      <c r="AO228" s="143">
        <v>6.4</v>
      </c>
      <c r="AP228" s="143">
        <v>6.33</v>
      </c>
      <c r="AQ228" s="143">
        <v>8.3699999999999992</v>
      </c>
      <c r="AR228" s="143">
        <v>13.87</v>
      </c>
      <c r="AS228" s="143">
        <v>14.61</v>
      </c>
      <c r="AT228" s="144">
        <v>13.61</v>
      </c>
      <c r="AU228" s="145">
        <v>7.02</v>
      </c>
      <c r="AV228" s="145">
        <v>8.58</v>
      </c>
      <c r="AW228" s="145">
        <v>9.7200000000000006</v>
      </c>
      <c r="AX228" s="145">
        <v>9.5</v>
      </c>
      <c r="AY228" s="145">
        <v>9.6</v>
      </c>
      <c r="AZ228" s="144">
        <v>10.24</v>
      </c>
      <c r="BA228" s="144">
        <v>9.9600000000000009</v>
      </c>
      <c r="BB228" s="144">
        <v>9.73</v>
      </c>
      <c r="BC228" s="144">
        <v>8.08</v>
      </c>
      <c r="BD228" s="145">
        <v>9.3800000000000008</v>
      </c>
      <c r="BE228" s="145">
        <v>9.11</v>
      </c>
      <c r="BF228" s="145">
        <v>9.02</v>
      </c>
      <c r="BG228" s="145">
        <v>16.21</v>
      </c>
      <c r="BH228" s="144">
        <v>15.98</v>
      </c>
      <c r="BI228" s="144">
        <v>15.73</v>
      </c>
      <c r="BJ228" s="149">
        <v>10.4</v>
      </c>
    </row>
    <row r="229" spans="2:62">
      <c r="B229" t="s">
        <v>279</v>
      </c>
      <c r="C229" s="143">
        <v>113.31</v>
      </c>
      <c r="D229" s="143">
        <v>107.85</v>
      </c>
      <c r="E229" s="143">
        <v>106.83</v>
      </c>
      <c r="F229" s="143">
        <v>106.83</v>
      </c>
      <c r="G229" s="143">
        <v>107.22</v>
      </c>
      <c r="H229" s="143">
        <v>110.68</v>
      </c>
      <c r="I229" s="143">
        <v>117.61</v>
      </c>
      <c r="J229" s="143">
        <v>125.67</v>
      </c>
      <c r="K229" s="144">
        <v>109.5</v>
      </c>
      <c r="L229" s="145">
        <v>89</v>
      </c>
      <c r="M229" s="145">
        <v>75</v>
      </c>
      <c r="N229" s="145">
        <v>70.099999999999994</v>
      </c>
      <c r="O229" s="145">
        <v>70.099999999999994</v>
      </c>
      <c r="P229" s="145">
        <v>70.099999999999994</v>
      </c>
      <c r="Q229" s="144">
        <v>70</v>
      </c>
      <c r="R229" s="144">
        <v>69.84</v>
      </c>
      <c r="S229" s="144">
        <v>69.95</v>
      </c>
      <c r="T229" s="144">
        <v>70.099999999999994</v>
      </c>
      <c r="U229" s="145">
        <v>79.099999999999994</v>
      </c>
      <c r="V229" s="145">
        <v>109.62</v>
      </c>
      <c r="W229" s="145">
        <v>125</v>
      </c>
      <c r="X229" s="145">
        <v>175.49</v>
      </c>
      <c r="Y229" s="144">
        <v>169.2</v>
      </c>
      <c r="Z229" s="144">
        <v>129.36000000000001</v>
      </c>
      <c r="AA229" s="149">
        <v>101.98</v>
      </c>
      <c r="AB229" s="142">
        <f t="shared" si="17"/>
        <v>79.367500000000021</v>
      </c>
      <c r="AC229" s="142">
        <f t="shared" si="18"/>
        <v>0.77826534614630338</v>
      </c>
      <c r="AK229" t="s">
        <v>279</v>
      </c>
      <c r="AL229" s="143">
        <v>8.09</v>
      </c>
      <c r="AM229" s="143">
        <v>7.41</v>
      </c>
      <c r="AN229" s="143">
        <v>7.29</v>
      </c>
      <c r="AO229" s="143">
        <v>5.49</v>
      </c>
      <c r="AP229" s="143">
        <v>5.0199999999999996</v>
      </c>
      <c r="AQ229" s="143">
        <v>5.1100000000000003</v>
      </c>
      <c r="AR229" s="143">
        <v>13.7</v>
      </c>
      <c r="AS229" s="143">
        <v>11.18</v>
      </c>
      <c r="AT229" s="144">
        <v>7.15</v>
      </c>
      <c r="AU229" s="145">
        <v>4.24</v>
      </c>
      <c r="AV229" s="145">
        <v>6.13</v>
      </c>
      <c r="AW229" s="145">
        <v>7.16</v>
      </c>
      <c r="AX229" s="145">
        <v>6.93</v>
      </c>
      <c r="AY229" s="145">
        <v>7.81</v>
      </c>
      <c r="AZ229" s="144">
        <v>7.93</v>
      </c>
      <c r="BA229" s="144">
        <v>7.84</v>
      </c>
      <c r="BB229" s="144">
        <v>8.5299999999999994</v>
      </c>
      <c r="BC229" s="144">
        <v>8.4700000000000006</v>
      </c>
      <c r="BD229" s="145">
        <v>7.92</v>
      </c>
      <c r="BE229" s="145">
        <v>7.03</v>
      </c>
      <c r="BF229" s="145">
        <v>8.91</v>
      </c>
      <c r="BG229" s="145">
        <v>10.46</v>
      </c>
      <c r="BH229" s="144">
        <v>11.17</v>
      </c>
      <c r="BI229" s="144">
        <v>14.81</v>
      </c>
      <c r="BJ229" s="149">
        <v>8.2200000000000006</v>
      </c>
    </row>
    <row r="230" spans="2:62">
      <c r="B230" t="s">
        <v>280</v>
      </c>
      <c r="C230" s="143">
        <v>119.78</v>
      </c>
      <c r="D230" s="143">
        <v>115.13</v>
      </c>
      <c r="E230" s="143">
        <v>113.84</v>
      </c>
      <c r="F230" s="143">
        <v>108.62</v>
      </c>
      <c r="G230" s="143">
        <v>108.62</v>
      </c>
      <c r="H230" s="143">
        <v>113.46</v>
      </c>
      <c r="I230" s="143">
        <v>118.36</v>
      </c>
      <c r="J230" s="143">
        <v>125</v>
      </c>
      <c r="K230" s="144">
        <v>115.45</v>
      </c>
      <c r="L230" s="145">
        <v>104.27</v>
      </c>
      <c r="M230" s="145">
        <v>85</v>
      </c>
      <c r="N230" s="145">
        <v>77.069999999999993</v>
      </c>
      <c r="O230" s="145">
        <v>76.8</v>
      </c>
      <c r="P230" s="145">
        <v>76.680000000000007</v>
      </c>
      <c r="Q230" s="144">
        <v>75.2</v>
      </c>
      <c r="R230" s="144">
        <v>73</v>
      </c>
      <c r="S230" s="144">
        <v>76.81</v>
      </c>
      <c r="T230" s="144">
        <v>84.36</v>
      </c>
      <c r="U230" s="145">
        <v>91.52</v>
      </c>
      <c r="V230" s="145">
        <v>108.66</v>
      </c>
      <c r="W230" s="145">
        <v>121.41</v>
      </c>
      <c r="X230" s="145">
        <v>128.66999999999999</v>
      </c>
      <c r="Y230" s="144">
        <v>129.85</v>
      </c>
      <c r="Z230" s="144">
        <v>120.76</v>
      </c>
      <c r="AA230" s="149">
        <v>102.85</v>
      </c>
      <c r="AB230" s="142">
        <f t="shared" si="17"/>
        <v>87.068333333333328</v>
      </c>
      <c r="AC230" s="142">
        <f t="shared" si="18"/>
        <v>0.84655647382920107</v>
      </c>
      <c r="AK230" t="s">
        <v>280</v>
      </c>
      <c r="AL230" s="143">
        <v>6.88</v>
      </c>
      <c r="AM230" s="143">
        <v>0.73</v>
      </c>
      <c r="AN230" s="143">
        <v>2.67</v>
      </c>
      <c r="AO230" s="143">
        <v>2.98</v>
      </c>
      <c r="AP230" s="143">
        <v>3.25</v>
      </c>
      <c r="AQ230" s="143">
        <v>3.58</v>
      </c>
      <c r="AR230" s="143">
        <v>15.94</v>
      </c>
      <c r="AS230" s="143">
        <v>14.77</v>
      </c>
      <c r="AT230" s="144">
        <v>10.17</v>
      </c>
      <c r="AU230" s="145">
        <v>3.51</v>
      </c>
      <c r="AV230" s="145">
        <v>6.06</v>
      </c>
      <c r="AW230" s="145">
        <v>7.71</v>
      </c>
      <c r="AX230" s="145">
        <v>9.17</v>
      </c>
      <c r="AY230" s="145">
        <v>8.9600000000000009</v>
      </c>
      <c r="AZ230" s="144">
        <v>9.15</v>
      </c>
      <c r="BA230" s="144">
        <v>9.06</v>
      </c>
      <c r="BB230" s="144">
        <v>9</v>
      </c>
      <c r="BC230" s="144">
        <v>7.56</v>
      </c>
      <c r="BD230" s="145">
        <v>6.65</v>
      </c>
      <c r="BE230" s="145">
        <v>6.06</v>
      </c>
      <c r="BF230" s="145">
        <v>9.8000000000000007</v>
      </c>
      <c r="BG230" s="145">
        <v>12.93</v>
      </c>
      <c r="BH230" s="144">
        <v>10.78</v>
      </c>
      <c r="BI230" s="144">
        <v>9.06</v>
      </c>
      <c r="BJ230" s="149">
        <v>7.93</v>
      </c>
    </row>
    <row r="231" spans="2:62">
      <c r="B231" t="s">
        <v>281</v>
      </c>
      <c r="C231" s="143">
        <v>114</v>
      </c>
      <c r="D231" s="143">
        <v>107.61</v>
      </c>
      <c r="E231" s="143">
        <v>107.22</v>
      </c>
      <c r="F231" s="143">
        <v>105.9</v>
      </c>
      <c r="G231" s="143">
        <v>105</v>
      </c>
      <c r="H231" s="143">
        <v>107.17</v>
      </c>
      <c r="I231" s="143">
        <v>111.55</v>
      </c>
      <c r="J231" s="143">
        <v>115.14</v>
      </c>
      <c r="K231" s="144">
        <v>109.39</v>
      </c>
      <c r="L231" s="145">
        <v>90.64</v>
      </c>
      <c r="M231" s="145">
        <v>80</v>
      </c>
      <c r="N231" s="145">
        <v>81.58</v>
      </c>
      <c r="O231" s="145">
        <v>80</v>
      </c>
      <c r="P231" s="145">
        <v>73.02</v>
      </c>
      <c r="Q231" s="144">
        <v>71.2</v>
      </c>
      <c r="R231" s="144">
        <v>72.680000000000007</v>
      </c>
      <c r="S231" s="144">
        <v>72.81</v>
      </c>
      <c r="T231" s="144">
        <v>72.8</v>
      </c>
      <c r="U231" s="145">
        <v>71.08</v>
      </c>
      <c r="V231" s="145">
        <v>72.8</v>
      </c>
      <c r="W231" s="145">
        <v>110</v>
      </c>
      <c r="X231" s="145">
        <v>119.39</v>
      </c>
      <c r="Y231" s="144">
        <v>119.19</v>
      </c>
      <c r="Z231" s="144">
        <v>111.65</v>
      </c>
      <c r="AA231" s="149">
        <v>95.08</v>
      </c>
      <c r="AB231" s="142">
        <f t="shared" si="17"/>
        <v>78.999999999999986</v>
      </c>
      <c r="AC231" s="142">
        <f t="shared" si="18"/>
        <v>0.83087925957088749</v>
      </c>
      <c r="AK231" t="s">
        <v>281</v>
      </c>
      <c r="AL231" s="143">
        <v>3.88</v>
      </c>
      <c r="AM231" s="143">
        <v>3.6</v>
      </c>
      <c r="AN231" s="143">
        <v>4.5999999999999996</v>
      </c>
      <c r="AO231" s="143">
        <v>5.07</v>
      </c>
      <c r="AP231" s="143">
        <v>4.87</v>
      </c>
      <c r="AQ231" s="143">
        <v>3.36</v>
      </c>
      <c r="AR231" s="143">
        <v>6.66</v>
      </c>
      <c r="AS231" s="143">
        <v>8.36</v>
      </c>
      <c r="AT231" s="144">
        <v>7.35</v>
      </c>
      <c r="AU231" s="145">
        <v>6.64</v>
      </c>
      <c r="AV231" s="145">
        <v>8.25</v>
      </c>
      <c r="AW231" s="145">
        <v>10.66</v>
      </c>
      <c r="AX231" s="145">
        <v>10.79</v>
      </c>
      <c r="AY231" s="145">
        <v>11.42</v>
      </c>
      <c r="AZ231" s="144">
        <v>11.83</v>
      </c>
      <c r="BA231" s="144">
        <v>12.9</v>
      </c>
      <c r="BB231" s="144">
        <v>13.51</v>
      </c>
      <c r="BC231" s="144">
        <v>14.73</v>
      </c>
      <c r="BD231" s="145">
        <v>12.2</v>
      </c>
      <c r="BE231" s="145">
        <v>14.06</v>
      </c>
      <c r="BF231" s="145">
        <v>10.15</v>
      </c>
      <c r="BG231" s="145">
        <v>13.6</v>
      </c>
      <c r="BH231" s="144">
        <v>16.440000000000001</v>
      </c>
      <c r="BI231" s="144">
        <v>10.94</v>
      </c>
      <c r="BJ231" s="149">
        <v>9.7100000000000009</v>
      </c>
    </row>
    <row r="232" spans="2:62">
      <c r="B232" t="s">
        <v>282</v>
      </c>
      <c r="C232" s="143">
        <v>101.72</v>
      </c>
      <c r="D232" s="143">
        <v>98.25</v>
      </c>
      <c r="E232" s="143">
        <v>90</v>
      </c>
      <c r="F232" s="143">
        <v>84.99</v>
      </c>
      <c r="G232" s="143">
        <v>82.5</v>
      </c>
      <c r="H232" s="143">
        <v>83.74</v>
      </c>
      <c r="I232" s="143">
        <v>90</v>
      </c>
      <c r="J232" s="143">
        <v>79.3</v>
      </c>
      <c r="K232" s="143">
        <v>56.62</v>
      </c>
      <c r="L232" s="143">
        <v>9.83</v>
      </c>
      <c r="M232" s="143">
        <v>3.52</v>
      </c>
      <c r="N232" s="143">
        <v>0.65</v>
      </c>
      <c r="O232" s="143">
        <v>0</v>
      </c>
      <c r="P232" s="143">
        <v>0</v>
      </c>
      <c r="Q232" s="143">
        <v>0</v>
      </c>
      <c r="R232" s="143">
        <v>0</v>
      </c>
      <c r="S232" s="143">
        <v>0</v>
      </c>
      <c r="T232" s="143">
        <v>0.65</v>
      </c>
      <c r="U232" s="143">
        <v>3.52</v>
      </c>
      <c r="V232" s="143">
        <v>42.32</v>
      </c>
      <c r="W232" s="143">
        <v>72.92</v>
      </c>
      <c r="X232" s="143">
        <v>100.28</v>
      </c>
      <c r="Y232" s="143">
        <v>106.8</v>
      </c>
      <c r="Z232" s="143">
        <v>96.25</v>
      </c>
      <c r="AA232" s="149">
        <v>50.16</v>
      </c>
      <c r="AB232" s="142">
        <f t="shared" si="17"/>
        <v>9.7591666666666672</v>
      </c>
      <c r="AC232" s="142">
        <f t="shared" si="18"/>
        <v>0.19456073896863374</v>
      </c>
      <c r="AK232" t="s">
        <v>282</v>
      </c>
      <c r="AL232" s="143">
        <v>4.4800000000000004</v>
      </c>
      <c r="AM232" s="143">
        <v>5.63</v>
      </c>
      <c r="AN232" s="143">
        <v>6.85</v>
      </c>
      <c r="AO232" s="143">
        <v>5.54</v>
      </c>
      <c r="AP232" s="143">
        <v>5.85</v>
      </c>
      <c r="AQ232" s="143">
        <v>5.89</v>
      </c>
      <c r="AR232" s="143">
        <v>5.42</v>
      </c>
      <c r="AS232" s="143">
        <v>6.92</v>
      </c>
      <c r="AT232" s="143">
        <v>7.79</v>
      </c>
      <c r="AU232" s="143">
        <v>16.309999999999999</v>
      </c>
      <c r="AV232" s="143">
        <v>20.88</v>
      </c>
      <c r="AW232" s="143">
        <v>19.61</v>
      </c>
      <c r="AX232" s="143">
        <v>18.23</v>
      </c>
      <c r="AY232" s="143">
        <v>18.149999999999999</v>
      </c>
      <c r="AZ232" s="143">
        <v>17.38</v>
      </c>
      <c r="BA232" s="143">
        <v>17.84</v>
      </c>
      <c r="BB232" s="143">
        <v>19.329999999999998</v>
      </c>
      <c r="BC232" s="143">
        <v>19.87</v>
      </c>
      <c r="BD232" s="143">
        <v>26.47</v>
      </c>
      <c r="BE232" s="143">
        <v>20.49</v>
      </c>
      <c r="BF232" s="143">
        <v>10.83</v>
      </c>
      <c r="BG232" s="143">
        <v>7.7</v>
      </c>
      <c r="BH232" s="143">
        <v>7.12</v>
      </c>
      <c r="BI232" s="143">
        <v>6.86</v>
      </c>
      <c r="BJ232" s="149">
        <v>12.73</v>
      </c>
    </row>
    <row r="233" spans="2:62">
      <c r="B233" t="s">
        <v>283</v>
      </c>
      <c r="C233" s="143">
        <v>57.73</v>
      </c>
      <c r="D233" s="143">
        <v>45</v>
      </c>
      <c r="E233" s="143">
        <v>43.94</v>
      </c>
      <c r="F233" s="143">
        <v>43.81</v>
      </c>
      <c r="G233" s="143">
        <v>43.81</v>
      </c>
      <c r="H233" s="143">
        <v>43.81</v>
      </c>
      <c r="I233" s="143">
        <v>43.94</v>
      </c>
      <c r="J233" s="143">
        <v>38.299999999999997</v>
      </c>
      <c r="K233" s="143">
        <v>3.6</v>
      </c>
      <c r="L233" s="143">
        <v>0.65</v>
      </c>
      <c r="M233" s="143">
        <v>0</v>
      </c>
      <c r="N233" s="143">
        <v>0</v>
      </c>
      <c r="O233" s="143">
        <v>-0.01</v>
      </c>
      <c r="P233" s="143">
        <v>-0.01</v>
      </c>
      <c r="Q233" s="143">
        <v>-0.01</v>
      </c>
      <c r="R233" s="143">
        <v>-0.66</v>
      </c>
      <c r="S233" s="143">
        <v>-1.01</v>
      </c>
      <c r="T233" s="143">
        <v>-0.62</v>
      </c>
      <c r="U233" s="143">
        <v>0</v>
      </c>
      <c r="V233" s="143">
        <v>3.6</v>
      </c>
      <c r="W233" s="143">
        <v>43.81</v>
      </c>
      <c r="X233" s="143">
        <v>75.3</v>
      </c>
      <c r="Y233" s="143">
        <v>92</v>
      </c>
      <c r="Z233" s="143">
        <v>76.260000000000005</v>
      </c>
      <c r="AA233" s="149">
        <v>27.22</v>
      </c>
      <c r="AB233" s="142">
        <f t="shared" si="17"/>
        <v>0.46083333333333343</v>
      </c>
      <c r="AC233" s="142">
        <f t="shared" si="18"/>
        <v>1.692995346558903E-2</v>
      </c>
      <c r="AK233" t="s">
        <v>283</v>
      </c>
      <c r="AL233" s="143">
        <v>8.19</v>
      </c>
      <c r="AM233" s="143">
        <v>10.210000000000001</v>
      </c>
      <c r="AN233" s="143">
        <v>10.69</v>
      </c>
      <c r="AO233" s="143">
        <v>9.89</v>
      </c>
      <c r="AP233" s="143">
        <v>10.23</v>
      </c>
      <c r="AQ233" s="143">
        <v>10.34</v>
      </c>
      <c r="AR233" s="143">
        <v>10.16</v>
      </c>
      <c r="AS233" s="143">
        <v>10.85</v>
      </c>
      <c r="AT233" s="143">
        <v>13.87</v>
      </c>
      <c r="AU233" s="143">
        <v>18.989999999999998</v>
      </c>
      <c r="AV233" s="143">
        <v>23.35</v>
      </c>
      <c r="AW233" s="143">
        <v>23.99</v>
      </c>
      <c r="AX233" s="143">
        <v>23.56</v>
      </c>
      <c r="AY233" s="143">
        <v>22.52</v>
      </c>
      <c r="AZ233" s="143">
        <v>21.85</v>
      </c>
      <c r="BA233" s="143">
        <v>21.33</v>
      </c>
      <c r="BB233" s="143">
        <v>21.36</v>
      </c>
      <c r="BC233" s="143">
        <v>22.35</v>
      </c>
      <c r="BD233" s="143">
        <v>26.02</v>
      </c>
      <c r="BE233" s="143">
        <v>25.97</v>
      </c>
      <c r="BF233" s="143">
        <v>12.38</v>
      </c>
      <c r="BG233" s="143">
        <v>7.47</v>
      </c>
      <c r="BH233" s="143">
        <v>6.44</v>
      </c>
      <c r="BI233" s="143">
        <v>8.0299999999999994</v>
      </c>
      <c r="BJ233" s="149">
        <v>15.84</v>
      </c>
    </row>
    <row r="234" spans="2:62">
      <c r="B234" t="s">
        <v>284</v>
      </c>
      <c r="C234" s="143">
        <v>64.989999999999995</v>
      </c>
      <c r="D234" s="143">
        <v>51.48</v>
      </c>
      <c r="E234" s="143">
        <v>45</v>
      </c>
      <c r="F234" s="143">
        <v>40</v>
      </c>
      <c r="G234" s="143">
        <v>17.88</v>
      </c>
      <c r="H234" s="143">
        <v>50</v>
      </c>
      <c r="I234" s="143">
        <v>75.540000000000006</v>
      </c>
      <c r="J234" s="143">
        <v>107.88</v>
      </c>
      <c r="K234" s="144">
        <v>80</v>
      </c>
      <c r="L234" s="145">
        <v>40</v>
      </c>
      <c r="M234" s="145">
        <v>5.1100000000000003</v>
      </c>
      <c r="N234" s="145">
        <v>6</v>
      </c>
      <c r="O234" s="145">
        <v>15.23</v>
      </c>
      <c r="P234" s="145">
        <v>22.63</v>
      </c>
      <c r="Q234" s="144">
        <v>17.22</v>
      </c>
      <c r="R234" s="144">
        <v>16.010000000000002</v>
      </c>
      <c r="S234" s="144">
        <v>8.93</v>
      </c>
      <c r="T234" s="144">
        <v>30.17</v>
      </c>
      <c r="U234" s="145">
        <v>43.81</v>
      </c>
      <c r="V234" s="145">
        <v>75.11</v>
      </c>
      <c r="W234" s="145">
        <v>115.15</v>
      </c>
      <c r="X234" s="145">
        <v>169.2</v>
      </c>
      <c r="Y234" s="144">
        <v>165.43</v>
      </c>
      <c r="Z234" s="144">
        <v>119.78</v>
      </c>
      <c r="AA234" s="149">
        <v>57.61</v>
      </c>
      <c r="AB234" s="142">
        <f t="shared" si="17"/>
        <v>30.018333333333334</v>
      </c>
      <c r="AC234" s="142">
        <f t="shared" si="18"/>
        <v>0.52106115836371003</v>
      </c>
      <c r="AK234" t="s">
        <v>284</v>
      </c>
      <c r="AL234" s="143">
        <v>8.5500000000000007</v>
      </c>
      <c r="AM234" s="143">
        <v>10.61</v>
      </c>
      <c r="AN234" s="143">
        <v>11.94</v>
      </c>
      <c r="AO234" s="143">
        <v>12.03</v>
      </c>
      <c r="AP234" s="143">
        <v>14.19</v>
      </c>
      <c r="AQ234" s="143">
        <v>10.9</v>
      </c>
      <c r="AR234" s="143">
        <v>11.56</v>
      </c>
      <c r="AS234" s="143">
        <v>15.09</v>
      </c>
      <c r="AT234" s="144">
        <v>13.92</v>
      </c>
      <c r="AU234" s="145">
        <v>9.58</v>
      </c>
      <c r="AV234" s="145">
        <v>13.3</v>
      </c>
      <c r="AW234" s="145">
        <v>13.95</v>
      </c>
      <c r="AX234" s="145">
        <v>13.6</v>
      </c>
      <c r="AY234" s="145">
        <v>13.53</v>
      </c>
      <c r="AZ234" s="144">
        <v>14.51</v>
      </c>
      <c r="BA234" s="144">
        <v>14.99</v>
      </c>
      <c r="BB234" s="144">
        <v>17.899999999999999</v>
      </c>
      <c r="BC234" s="144">
        <v>14.81</v>
      </c>
      <c r="BD234" s="145">
        <v>15.33</v>
      </c>
      <c r="BE234" s="145">
        <v>11.5</v>
      </c>
      <c r="BF234" s="145">
        <v>6.85</v>
      </c>
      <c r="BG234" s="145">
        <v>12.6</v>
      </c>
      <c r="BH234" s="144">
        <v>15.36</v>
      </c>
      <c r="BI234" s="144">
        <v>11.19</v>
      </c>
      <c r="BJ234" s="149">
        <v>12.88</v>
      </c>
    </row>
    <row r="235" spans="2:62">
      <c r="B235" t="s">
        <v>225</v>
      </c>
      <c r="C235" s="143">
        <v>116.69</v>
      </c>
      <c r="D235" s="143">
        <v>112.66</v>
      </c>
      <c r="E235" s="143">
        <v>100</v>
      </c>
      <c r="F235" s="143">
        <v>100.62</v>
      </c>
      <c r="G235" s="143">
        <v>99.96</v>
      </c>
      <c r="H235" s="143">
        <v>107.4</v>
      </c>
      <c r="I235" s="143">
        <v>114.56</v>
      </c>
      <c r="J235" s="143">
        <v>120.76</v>
      </c>
      <c r="K235" s="144">
        <v>105.46</v>
      </c>
      <c r="L235" s="145">
        <v>69.569999999999993</v>
      </c>
      <c r="M235" s="145">
        <v>38.5</v>
      </c>
      <c r="N235" s="145">
        <v>35.01</v>
      </c>
      <c r="O235" s="145">
        <v>35.1</v>
      </c>
      <c r="P235" s="145">
        <v>35.1</v>
      </c>
      <c r="Q235" s="144">
        <v>34.75</v>
      </c>
      <c r="R235" s="144">
        <v>31.25</v>
      </c>
      <c r="S235" s="144">
        <v>31.11</v>
      </c>
      <c r="T235" s="144">
        <v>35.01</v>
      </c>
      <c r="U235" s="145">
        <v>51.83</v>
      </c>
      <c r="V235" s="145">
        <v>86.66</v>
      </c>
      <c r="W235" s="145">
        <v>113.92</v>
      </c>
      <c r="X235" s="145">
        <v>138.83000000000001</v>
      </c>
      <c r="Y235" s="144">
        <v>135.05000000000001</v>
      </c>
      <c r="Z235" s="144">
        <v>115.39</v>
      </c>
      <c r="AA235" s="149">
        <v>81.88</v>
      </c>
      <c r="AB235" s="142">
        <f t="shared" si="17"/>
        <v>49.112500000000004</v>
      </c>
      <c r="AC235" s="142">
        <f t="shared" si="18"/>
        <v>0.59981069858329272</v>
      </c>
      <c r="AK235" t="s">
        <v>225</v>
      </c>
      <c r="AL235" s="143">
        <v>8.09</v>
      </c>
      <c r="AM235" s="143">
        <v>8.14</v>
      </c>
      <c r="AN235" s="143">
        <v>7.07</v>
      </c>
      <c r="AO235" s="143">
        <v>8.77</v>
      </c>
      <c r="AP235" s="143">
        <v>9.0299999999999994</v>
      </c>
      <c r="AQ235" s="143">
        <v>8.26</v>
      </c>
      <c r="AR235" s="143">
        <v>12.4</v>
      </c>
      <c r="AS235" s="143">
        <v>14.57</v>
      </c>
      <c r="AT235" s="144">
        <v>13.84</v>
      </c>
      <c r="AU235" s="145">
        <v>8.0299999999999994</v>
      </c>
      <c r="AV235" s="145">
        <v>11.01</v>
      </c>
      <c r="AW235" s="145">
        <v>13.46</v>
      </c>
      <c r="AX235" s="145">
        <v>14.34</v>
      </c>
      <c r="AY235" s="145">
        <v>15.3</v>
      </c>
      <c r="AZ235" s="144">
        <v>15.11</v>
      </c>
      <c r="BA235" s="144">
        <v>15.63</v>
      </c>
      <c r="BB235" s="144">
        <v>14.05</v>
      </c>
      <c r="BC235" s="144">
        <v>13.22</v>
      </c>
      <c r="BD235" s="145">
        <v>9.3699999999999992</v>
      </c>
      <c r="BE235" s="145">
        <v>9.61</v>
      </c>
      <c r="BF235" s="145">
        <v>9.85</v>
      </c>
      <c r="BG235" s="145">
        <v>8.18</v>
      </c>
      <c r="BH235" s="144">
        <v>9.3800000000000008</v>
      </c>
      <c r="BI235" s="144">
        <v>10.65</v>
      </c>
      <c r="BJ235" s="149">
        <v>11.25</v>
      </c>
    </row>
    <row r="236" spans="2:62">
      <c r="B236" t="s">
        <v>285</v>
      </c>
      <c r="C236" s="143">
        <v>112.91</v>
      </c>
      <c r="D236" s="143">
        <v>106.53</v>
      </c>
      <c r="E236" s="143">
        <v>100.62</v>
      </c>
      <c r="F236" s="143">
        <v>100.5</v>
      </c>
      <c r="G236" s="143">
        <v>101.15</v>
      </c>
      <c r="H236" s="143">
        <v>101</v>
      </c>
      <c r="I236" s="143">
        <v>105.46</v>
      </c>
      <c r="J236" s="143">
        <v>113.91</v>
      </c>
      <c r="K236" s="144">
        <v>96.5</v>
      </c>
      <c r="L236" s="145">
        <v>83.31</v>
      </c>
      <c r="M236" s="145">
        <v>76.400000000000006</v>
      </c>
      <c r="N236" s="145">
        <v>68.64</v>
      </c>
      <c r="O236" s="145">
        <v>61.97</v>
      </c>
      <c r="P236" s="145">
        <v>51.89</v>
      </c>
      <c r="Q236" s="144">
        <v>44.88</v>
      </c>
      <c r="R236" s="144">
        <v>46</v>
      </c>
      <c r="S236" s="144">
        <v>47</v>
      </c>
      <c r="T236" s="144">
        <v>51.76</v>
      </c>
      <c r="U236" s="145">
        <v>52.13</v>
      </c>
      <c r="V236" s="145">
        <v>75.92</v>
      </c>
      <c r="W236" s="145">
        <v>105.46</v>
      </c>
      <c r="X236" s="145">
        <v>112</v>
      </c>
      <c r="Y236" s="144">
        <v>109.96</v>
      </c>
      <c r="Z236" s="144">
        <v>100.39</v>
      </c>
      <c r="AA236" s="149">
        <v>84.43</v>
      </c>
      <c r="AB236" s="142">
        <f t="shared" si="17"/>
        <v>63.033333333333331</v>
      </c>
      <c r="AC236" s="142">
        <f t="shared" si="18"/>
        <v>0.74657507205179829</v>
      </c>
      <c r="AK236" t="s">
        <v>285</v>
      </c>
      <c r="AL236" s="143">
        <v>3.33</v>
      </c>
      <c r="AM236" s="143">
        <v>4.5199999999999996</v>
      </c>
      <c r="AN236" s="143">
        <v>4.46</v>
      </c>
      <c r="AO236" s="143">
        <v>4.7</v>
      </c>
      <c r="AP236" s="143">
        <v>4.82</v>
      </c>
      <c r="AQ236" s="143">
        <v>4.66</v>
      </c>
      <c r="AR236" s="143">
        <v>7.27</v>
      </c>
      <c r="AS236" s="143">
        <v>7.16</v>
      </c>
      <c r="AT236" s="144">
        <v>7.38</v>
      </c>
      <c r="AU236" s="145">
        <v>7.43</v>
      </c>
      <c r="AV236" s="145">
        <v>11.01</v>
      </c>
      <c r="AW236" s="145">
        <v>19.05</v>
      </c>
      <c r="AX236" s="145">
        <v>17.079999999999998</v>
      </c>
      <c r="AY236" s="145">
        <v>19.39</v>
      </c>
      <c r="AZ236" s="144">
        <v>19.07</v>
      </c>
      <c r="BA236" s="144">
        <v>17.03</v>
      </c>
      <c r="BB236" s="144">
        <v>14.49</v>
      </c>
      <c r="BC236" s="144">
        <v>15.63</v>
      </c>
      <c r="BD236" s="145">
        <v>16.97</v>
      </c>
      <c r="BE236" s="145">
        <v>17.28</v>
      </c>
      <c r="BF236" s="145">
        <v>17.45</v>
      </c>
      <c r="BG236" s="145">
        <v>17.78</v>
      </c>
      <c r="BH236" s="144">
        <v>19.27</v>
      </c>
      <c r="BI236" s="144">
        <v>16.579999999999998</v>
      </c>
      <c r="BJ236" s="149">
        <v>12.72</v>
      </c>
    </row>
    <row r="237" spans="2:62">
      <c r="B237" t="s">
        <v>286</v>
      </c>
      <c r="C237" s="143">
        <v>95</v>
      </c>
      <c r="D237" s="143">
        <v>85</v>
      </c>
      <c r="E237" s="143">
        <v>81.88</v>
      </c>
      <c r="F237" s="143">
        <v>71.790000000000006</v>
      </c>
      <c r="G237" s="143">
        <v>63.27</v>
      </c>
      <c r="H237" s="143">
        <v>80.900000000000006</v>
      </c>
      <c r="I237" s="143">
        <v>85.62</v>
      </c>
      <c r="J237" s="143">
        <v>90.44</v>
      </c>
      <c r="K237" s="144">
        <v>60.51</v>
      </c>
      <c r="L237" s="145">
        <v>35.5</v>
      </c>
      <c r="M237" s="145">
        <v>5.1100000000000003</v>
      </c>
      <c r="N237" s="145">
        <v>3.52</v>
      </c>
      <c r="O237" s="145">
        <v>2</v>
      </c>
      <c r="P237" s="145">
        <v>3.52</v>
      </c>
      <c r="Q237" s="144">
        <v>3.52</v>
      </c>
      <c r="R237" s="144">
        <v>1.72</v>
      </c>
      <c r="S237" s="144">
        <v>1.72</v>
      </c>
      <c r="T237" s="144">
        <v>1.72</v>
      </c>
      <c r="U237" s="145">
        <v>3.52</v>
      </c>
      <c r="V237" s="145">
        <v>29.97</v>
      </c>
      <c r="W237" s="145">
        <v>50</v>
      </c>
      <c r="X237" s="145">
        <v>90.92</v>
      </c>
      <c r="Y237" s="144">
        <v>90.68</v>
      </c>
      <c r="Z237" s="144">
        <v>71.05</v>
      </c>
      <c r="AA237" s="149">
        <v>46.2</v>
      </c>
      <c r="AB237" s="142">
        <f t="shared" si="17"/>
        <v>12.694166666666666</v>
      </c>
      <c r="AC237" s="142">
        <f t="shared" si="18"/>
        <v>0.27476551226551221</v>
      </c>
      <c r="AK237" t="s">
        <v>286</v>
      </c>
      <c r="AL237" s="143">
        <v>13.39</v>
      </c>
      <c r="AM237" s="143">
        <v>9.75</v>
      </c>
      <c r="AN237" s="143">
        <v>8.2200000000000006</v>
      </c>
      <c r="AO237" s="143">
        <v>7.01</v>
      </c>
      <c r="AP237" s="143">
        <v>7.8</v>
      </c>
      <c r="AQ237" s="143">
        <v>6.7</v>
      </c>
      <c r="AR237" s="143">
        <v>9.77</v>
      </c>
      <c r="AS237" s="143">
        <v>10.67</v>
      </c>
      <c r="AT237" s="144">
        <v>12.24</v>
      </c>
      <c r="AU237" s="145">
        <v>23.92</v>
      </c>
      <c r="AV237" s="145">
        <v>25.14</v>
      </c>
      <c r="AW237" s="145">
        <v>24.83</v>
      </c>
      <c r="AX237" s="145">
        <v>24.21</v>
      </c>
      <c r="AY237" s="145">
        <v>22.49</v>
      </c>
      <c r="AZ237" s="144">
        <v>23.44</v>
      </c>
      <c r="BA237" s="144">
        <v>23.35</v>
      </c>
      <c r="BB237" s="144">
        <v>25.83</v>
      </c>
      <c r="BC237" s="144">
        <v>26.42</v>
      </c>
      <c r="BD237" s="145">
        <v>24.82</v>
      </c>
      <c r="BE237" s="145">
        <v>24.97</v>
      </c>
      <c r="BF237" s="145">
        <v>22.39</v>
      </c>
      <c r="BG237" s="145">
        <v>18.82</v>
      </c>
      <c r="BH237" s="144">
        <v>15.8</v>
      </c>
      <c r="BI237" s="144">
        <v>17.190000000000001</v>
      </c>
      <c r="BJ237" s="149">
        <v>18.37</v>
      </c>
    </row>
    <row r="238" spans="2:62">
      <c r="B238" t="s">
        <v>287</v>
      </c>
      <c r="C238" s="143">
        <v>73.63</v>
      </c>
      <c r="D238" s="143">
        <v>65.95</v>
      </c>
      <c r="E238" s="143">
        <v>62</v>
      </c>
      <c r="F238" s="143">
        <v>58.99</v>
      </c>
      <c r="G238" s="143">
        <v>51.97</v>
      </c>
      <c r="H238" s="143">
        <v>63.43</v>
      </c>
      <c r="I238" s="143">
        <v>65.95</v>
      </c>
      <c r="J238" s="143">
        <v>76</v>
      </c>
      <c r="K238" s="144">
        <v>58.99</v>
      </c>
      <c r="L238" s="145">
        <v>12.75</v>
      </c>
      <c r="M238" s="145">
        <v>2.5099999999999998</v>
      </c>
      <c r="N238" s="145">
        <v>0.65</v>
      </c>
      <c r="O238" s="145">
        <v>0.75</v>
      </c>
      <c r="P238" s="145">
        <v>0.85</v>
      </c>
      <c r="Q238" s="144">
        <v>1.1000000000000001</v>
      </c>
      <c r="R238" s="144">
        <v>0.65</v>
      </c>
      <c r="S238" s="144">
        <v>0.65</v>
      </c>
      <c r="T238" s="144">
        <v>0.65</v>
      </c>
      <c r="U238" s="145">
        <v>4.3099999999999996</v>
      </c>
      <c r="V238" s="145">
        <v>30.85</v>
      </c>
      <c r="W238" s="145">
        <v>85</v>
      </c>
      <c r="X238" s="145">
        <v>104.72</v>
      </c>
      <c r="Y238" s="144">
        <v>101.94</v>
      </c>
      <c r="Z238" s="144">
        <v>79.989999999999995</v>
      </c>
      <c r="AA238" s="149">
        <v>41.85</v>
      </c>
      <c r="AB238" s="142">
        <f t="shared" si="17"/>
        <v>9.5591666666666697</v>
      </c>
      <c r="AC238" s="142">
        <f t="shared" si="18"/>
        <v>0.22841497411389891</v>
      </c>
      <c r="AK238" t="s">
        <v>287</v>
      </c>
      <c r="AL238" s="143">
        <v>8.1999999999999993</v>
      </c>
      <c r="AM238" s="143">
        <v>9.76</v>
      </c>
      <c r="AN238" s="143">
        <v>10.4</v>
      </c>
      <c r="AO238" s="143">
        <v>9.93</v>
      </c>
      <c r="AP238" s="143">
        <v>11.2</v>
      </c>
      <c r="AQ238" s="143">
        <v>8.65</v>
      </c>
      <c r="AR238" s="143">
        <v>8.08</v>
      </c>
      <c r="AS238" s="143">
        <v>6.07</v>
      </c>
      <c r="AT238" s="144">
        <v>8.67</v>
      </c>
      <c r="AU238" s="145">
        <v>17.87</v>
      </c>
      <c r="AV238" s="145">
        <v>22.65</v>
      </c>
      <c r="AW238" s="145">
        <v>25.94</v>
      </c>
      <c r="AX238" s="145">
        <v>27.39</v>
      </c>
      <c r="AY238" s="145">
        <v>27.59</v>
      </c>
      <c r="AZ238" s="144">
        <v>27.87</v>
      </c>
      <c r="BA238" s="144">
        <v>27.45</v>
      </c>
      <c r="BB238" s="144">
        <v>22.91</v>
      </c>
      <c r="BC238" s="144">
        <v>24.53</v>
      </c>
      <c r="BD238" s="145">
        <v>29.63</v>
      </c>
      <c r="BE238" s="145">
        <v>30.11</v>
      </c>
      <c r="BF238" s="145">
        <v>17.57</v>
      </c>
      <c r="BG238" s="145">
        <v>15.16</v>
      </c>
      <c r="BH238" s="144">
        <v>11.42</v>
      </c>
      <c r="BI238" s="144">
        <v>14.09</v>
      </c>
      <c r="BJ238" s="149">
        <v>17.97</v>
      </c>
    </row>
    <row r="239" spans="2:62">
      <c r="B239" t="s">
        <v>288</v>
      </c>
      <c r="C239" s="143">
        <v>96.27</v>
      </c>
      <c r="D239" s="143">
        <v>77.16</v>
      </c>
      <c r="E239" s="143">
        <v>66.28</v>
      </c>
      <c r="F239" s="143">
        <v>56.84</v>
      </c>
      <c r="G239" s="143">
        <v>46.4</v>
      </c>
      <c r="H239" s="143">
        <v>50.74</v>
      </c>
      <c r="I239" s="143">
        <v>57.33</v>
      </c>
      <c r="J239" s="143">
        <v>55.01</v>
      </c>
      <c r="K239" s="143">
        <v>41.05</v>
      </c>
      <c r="L239" s="143">
        <v>3.6</v>
      </c>
      <c r="M239" s="143">
        <v>0.65</v>
      </c>
      <c r="N239" s="143">
        <v>0.09</v>
      </c>
      <c r="O239" s="143">
        <v>0.15</v>
      </c>
      <c r="P239" s="143">
        <v>0.09</v>
      </c>
      <c r="Q239" s="143">
        <v>0.01</v>
      </c>
      <c r="R239" s="143">
        <v>0</v>
      </c>
      <c r="S239" s="143">
        <v>0</v>
      </c>
      <c r="T239" s="143">
        <v>0</v>
      </c>
      <c r="U239" s="143">
        <v>0.65</v>
      </c>
      <c r="V239" s="143">
        <v>23.99</v>
      </c>
      <c r="W239" s="143">
        <v>65.290000000000006</v>
      </c>
      <c r="X239" s="143">
        <v>92.57</v>
      </c>
      <c r="Y239" s="143">
        <v>100</v>
      </c>
      <c r="Z239" s="143">
        <v>90.66</v>
      </c>
      <c r="AA239" s="149">
        <v>38.53</v>
      </c>
      <c r="AB239" s="142">
        <f t="shared" si="17"/>
        <v>5.8566666666666665</v>
      </c>
      <c r="AC239" s="142">
        <f t="shared" si="18"/>
        <v>0.15200276840557142</v>
      </c>
      <c r="AK239" t="s">
        <v>288</v>
      </c>
      <c r="AL239" s="143">
        <v>7.88</v>
      </c>
      <c r="AM239" s="143">
        <v>10.31</v>
      </c>
      <c r="AN239" s="143">
        <v>9.92</v>
      </c>
      <c r="AO239" s="143">
        <v>10.39</v>
      </c>
      <c r="AP239" s="143">
        <v>10.64</v>
      </c>
      <c r="AQ239" s="143">
        <v>9.57</v>
      </c>
      <c r="AR239" s="143">
        <v>8.57</v>
      </c>
      <c r="AS239" s="143">
        <v>8.61</v>
      </c>
      <c r="AT239" s="143">
        <v>11</v>
      </c>
      <c r="AU239" s="143">
        <v>18.48</v>
      </c>
      <c r="AV239" s="143">
        <v>20.61</v>
      </c>
      <c r="AW239" s="143">
        <v>21.8</v>
      </c>
      <c r="AX239" s="143">
        <v>22.04</v>
      </c>
      <c r="AY239" s="143">
        <v>22.67</v>
      </c>
      <c r="AZ239" s="143">
        <v>21.25</v>
      </c>
      <c r="BA239" s="143">
        <v>20.64</v>
      </c>
      <c r="BB239" s="143">
        <v>20.440000000000001</v>
      </c>
      <c r="BC239" s="143">
        <v>19.68</v>
      </c>
      <c r="BD239" s="143">
        <v>18.79</v>
      </c>
      <c r="BE239" s="143">
        <v>16.010000000000002</v>
      </c>
      <c r="BF239" s="143">
        <v>14.89</v>
      </c>
      <c r="BG239" s="143">
        <v>8.8800000000000008</v>
      </c>
      <c r="BH239" s="143">
        <v>7.34</v>
      </c>
      <c r="BI239" s="143">
        <v>8.11</v>
      </c>
      <c r="BJ239" s="149">
        <v>14.57</v>
      </c>
    </row>
    <row r="240" spans="2:62">
      <c r="B240" t="s">
        <v>289</v>
      </c>
      <c r="C240" s="143">
        <v>72.739999999999995</v>
      </c>
      <c r="D240" s="143">
        <v>62.67</v>
      </c>
      <c r="E240" s="143">
        <v>63</v>
      </c>
      <c r="F240" s="143">
        <v>62.94</v>
      </c>
      <c r="G240" s="143">
        <v>56.4</v>
      </c>
      <c r="H240" s="143">
        <v>56.16</v>
      </c>
      <c r="I240" s="143">
        <v>56.16</v>
      </c>
      <c r="J240" s="143">
        <v>50</v>
      </c>
      <c r="K240" s="143">
        <v>32.340000000000003</v>
      </c>
      <c r="L240" s="143">
        <v>3.52</v>
      </c>
      <c r="M240" s="143">
        <v>0</v>
      </c>
      <c r="N240" s="143">
        <v>-0.01</v>
      </c>
      <c r="O240" s="143">
        <v>-0.01</v>
      </c>
      <c r="P240" s="143">
        <v>-0.01</v>
      </c>
      <c r="Q240" s="143">
        <v>-0.01</v>
      </c>
      <c r="R240" s="143">
        <v>-0.5</v>
      </c>
      <c r="S240" s="143">
        <v>-0.6</v>
      </c>
      <c r="T240" s="143">
        <v>-0.5</v>
      </c>
      <c r="U240" s="143">
        <v>0</v>
      </c>
      <c r="V240" s="143">
        <v>4.9000000000000004</v>
      </c>
      <c r="W240" s="143">
        <v>40</v>
      </c>
      <c r="X240" s="143">
        <v>62.67</v>
      </c>
      <c r="Y240" s="143">
        <v>88.64</v>
      </c>
      <c r="Z240" s="143">
        <v>66.95</v>
      </c>
      <c r="AA240" s="149">
        <v>32.39</v>
      </c>
      <c r="AB240" s="142">
        <f t="shared" si="17"/>
        <v>3.2600000000000011</v>
      </c>
      <c r="AC240" s="142">
        <f t="shared" si="18"/>
        <v>0.10064834825563448</v>
      </c>
      <c r="AK240" t="s">
        <v>289</v>
      </c>
      <c r="AL240" s="143">
        <v>8.8000000000000007</v>
      </c>
      <c r="AM240" s="143">
        <v>12.89</v>
      </c>
      <c r="AN240" s="143">
        <v>13.28</v>
      </c>
      <c r="AO240" s="143">
        <v>13.09</v>
      </c>
      <c r="AP240" s="143">
        <v>13.64</v>
      </c>
      <c r="AQ240" s="143">
        <v>13.71</v>
      </c>
      <c r="AR240" s="143">
        <v>13.83</v>
      </c>
      <c r="AS240" s="143">
        <v>14.6</v>
      </c>
      <c r="AT240" s="143">
        <v>15.95</v>
      </c>
      <c r="AU240" s="143">
        <v>22.48</v>
      </c>
      <c r="AV240" s="143">
        <v>24.49</v>
      </c>
      <c r="AW240" s="143">
        <v>24.12</v>
      </c>
      <c r="AX240" s="143">
        <v>23.59</v>
      </c>
      <c r="AY240" s="143">
        <v>22.82</v>
      </c>
      <c r="AZ240" s="143">
        <v>22.39</v>
      </c>
      <c r="BA240" s="143">
        <v>22.74</v>
      </c>
      <c r="BB240" s="143">
        <v>22.86</v>
      </c>
      <c r="BC240" s="143">
        <v>22.29</v>
      </c>
      <c r="BD240" s="143">
        <v>21.11</v>
      </c>
      <c r="BE240" s="143">
        <v>19.809999999999999</v>
      </c>
      <c r="BF240" s="143">
        <v>13.1</v>
      </c>
      <c r="BG240" s="143">
        <v>11.93</v>
      </c>
      <c r="BH240" s="143">
        <v>10.37</v>
      </c>
      <c r="BI240" s="143">
        <v>13.41</v>
      </c>
      <c r="BJ240" s="149">
        <v>17.28</v>
      </c>
    </row>
    <row r="241" spans="1:67">
      <c r="B241" t="s">
        <v>290</v>
      </c>
      <c r="C241" s="143">
        <v>62.29</v>
      </c>
      <c r="D241" s="143">
        <v>55.75</v>
      </c>
      <c r="E241" s="143">
        <v>50</v>
      </c>
      <c r="F241" s="143">
        <v>45.03</v>
      </c>
      <c r="G241" s="143">
        <v>42.49</v>
      </c>
      <c r="H241" s="143">
        <v>45.07</v>
      </c>
      <c r="I241" s="143">
        <v>50</v>
      </c>
      <c r="J241" s="143">
        <v>56.23</v>
      </c>
      <c r="K241" s="144">
        <v>63.71</v>
      </c>
      <c r="L241" s="145">
        <v>30</v>
      </c>
      <c r="M241" s="145">
        <v>5.79</v>
      </c>
      <c r="N241" s="145">
        <v>3.52</v>
      </c>
      <c r="O241" s="145">
        <v>1.21</v>
      </c>
      <c r="P241" s="145">
        <v>0.85</v>
      </c>
      <c r="Q241" s="144">
        <v>0.85</v>
      </c>
      <c r="R241" s="144">
        <v>0.65</v>
      </c>
      <c r="S241" s="144">
        <v>0.65</v>
      </c>
      <c r="T241" s="144">
        <v>0.9</v>
      </c>
      <c r="U241" s="145">
        <v>3.52</v>
      </c>
      <c r="V241" s="145">
        <v>16</v>
      </c>
      <c r="W241" s="145">
        <v>60</v>
      </c>
      <c r="X241" s="145">
        <v>74.98</v>
      </c>
      <c r="Y241" s="144">
        <v>88.54</v>
      </c>
      <c r="Z241" s="144">
        <v>63.25</v>
      </c>
      <c r="AA241" s="149">
        <v>34.22</v>
      </c>
      <c r="AB241" s="142">
        <f t="shared" si="17"/>
        <v>10.637500000000001</v>
      </c>
      <c r="AC241" s="142">
        <f t="shared" si="18"/>
        <v>0.31085622443015787</v>
      </c>
      <c r="AK241" t="s">
        <v>290</v>
      </c>
      <c r="AL241" s="143">
        <v>16.04</v>
      </c>
      <c r="AM241" s="143">
        <v>19.420000000000002</v>
      </c>
      <c r="AN241" s="143">
        <v>20.37</v>
      </c>
      <c r="AO241" s="143">
        <v>20.27</v>
      </c>
      <c r="AP241" s="143">
        <v>20.09</v>
      </c>
      <c r="AQ241" s="143">
        <v>19.39</v>
      </c>
      <c r="AR241" s="143">
        <v>17.13</v>
      </c>
      <c r="AS241" s="143">
        <v>14.07</v>
      </c>
      <c r="AT241" s="144">
        <v>10.6</v>
      </c>
      <c r="AU241" s="145">
        <v>15.05</v>
      </c>
      <c r="AV241" s="145">
        <v>22.85</v>
      </c>
      <c r="AW241" s="145">
        <v>21.74</v>
      </c>
      <c r="AX241" s="145">
        <v>22.19</v>
      </c>
      <c r="AY241" s="145">
        <v>23.48</v>
      </c>
      <c r="AZ241" s="144">
        <v>24.03</v>
      </c>
      <c r="BA241" s="144">
        <v>23.6</v>
      </c>
      <c r="BB241" s="144">
        <v>22.46</v>
      </c>
      <c r="BC241" s="144">
        <v>22.04</v>
      </c>
      <c r="BD241" s="145">
        <v>21.18</v>
      </c>
      <c r="BE241" s="145">
        <v>20.49</v>
      </c>
      <c r="BF241" s="145">
        <v>15</v>
      </c>
      <c r="BG241" s="145">
        <v>14.97</v>
      </c>
      <c r="BH241" s="144">
        <v>13.42</v>
      </c>
      <c r="BI241" s="144">
        <v>16.29</v>
      </c>
      <c r="BJ241" s="149">
        <v>19.03</v>
      </c>
    </row>
    <row r="242" spans="1:67">
      <c r="B242" t="s">
        <v>232</v>
      </c>
      <c r="C242" s="143">
        <v>50.68</v>
      </c>
      <c r="D242" s="143">
        <v>37.97</v>
      </c>
      <c r="E242" s="143">
        <v>34.78</v>
      </c>
      <c r="F242" s="143">
        <v>32</v>
      </c>
      <c r="G242" s="143">
        <v>30.28</v>
      </c>
      <c r="H242" s="143">
        <v>34.78</v>
      </c>
      <c r="I242" s="143">
        <v>45</v>
      </c>
      <c r="J242" s="143">
        <v>50</v>
      </c>
      <c r="K242" s="144">
        <v>49.45</v>
      </c>
      <c r="L242" s="145">
        <v>13</v>
      </c>
      <c r="M242" s="145">
        <v>3.52</v>
      </c>
      <c r="N242" s="145">
        <v>0.09</v>
      </c>
      <c r="O242" s="145">
        <v>0.15</v>
      </c>
      <c r="P242" s="145">
        <v>0.65</v>
      </c>
      <c r="Q242" s="144">
        <v>0.65</v>
      </c>
      <c r="R242" s="144">
        <v>0.65</v>
      </c>
      <c r="S242" s="144">
        <v>0.65</v>
      </c>
      <c r="T242" s="144">
        <v>1.1100000000000001</v>
      </c>
      <c r="U242" s="145">
        <v>8</v>
      </c>
      <c r="V242" s="145">
        <v>35.17</v>
      </c>
      <c r="W242" s="145">
        <v>57.58</v>
      </c>
      <c r="X242" s="145">
        <v>98</v>
      </c>
      <c r="Y242" s="144">
        <v>103.27</v>
      </c>
      <c r="Z242" s="144">
        <v>84.13</v>
      </c>
      <c r="AA242" s="149">
        <v>32.15</v>
      </c>
      <c r="AB242" s="142">
        <f t="shared" si="17"/>
        <v>9.4241666666666699</v>
      </c>
      <c r="AC242" s="142">
        <f t="shared" si="18"/>
        <v>0.29313115603939877</v>
      </c>
      <c r="AK242" t="s">
        <v>232</v>
      </c>
      <c r="AL242" s="143">
        <v>18.93</v>
      </c>
      <c r="AM242" s="143">
        <v>20.440000000000001</v>
      </c>
      <c r="AN242" s="143">
        <v>22.18</v>
      </c>
      <c r="AO242" s="143">
        <v>21.25</v>
      </c>
      <c r="AP242" s="143">
        <v>20.7</v>
      </c>
      <c r="AQ242" s="143">
        <v>20.62</v>
      </c>
      <c r="AR242" s="143">
        <v>16.440000000000001</v>
      </c>
      <c r="AS242" s="143">
        <v>15.21</v>
      </c>
      <c r="AT242" s="144">
        <v>16.43</v>
      </c>
      <c r="AU242" s="145">
        <v>17.87</v>
      </c>
      <c r="AV242" s="145">
        <v>22.23</v>
      </c>
      <c r="AW242" s="145">
        <v>21.92</v>
      </c>
      <c r="AX242" s="145">
        <v>24.61</v>
      </c>
      <c r="AY242" s="145">
        <v>25.78</v>
      </c>
      <c r="AZ242" s="144">
        <v>25.23</v>
      </c>
      <c r="BA242" s="144">
        <v>25.45</v>
      </c>
      <c r="BB242" s="144">
        <v>22.06</v>
      </c>
      <c r="BC242" s="144">
        <v>20.350000000000001</v>
      </c>
      <c r="BD242" s="145">
        <v>20.47</v>
      </c>
      <c r="BE242" s="145">
        <v>21.71</v>
      </c>
      <c r="BF242" s="145">
        <v>24.56</v>
      </c>
      <c r="BG242" s="145">
        <v>19.14</v>
      </c>
      <c r="BH242" s="144">
        <v>17.36</v>
      </c>
      <c r="BI242" s="144">
        <v>21.98</v>
      </c>
      <c r="BJ242" s="149">
        <v>21</v>
      </c>
    </row>
    <row r="243" spans="1:67">
      <c r="B243" t="s">
        <v>291</v>
      </c>
      <c r="C243" s="150">
        <v>66.7</v>
      </c>
      <c r="D243" s="150">
        <v>50.92</v>
      </c>
      <c r="E243" s="150">
        <v>43.75</v>
      </c>
      <c r="F243" s="150">
        <v>38.479999999999997</v>
      </c>
      <c r="G243" s="150">
        <v>32.549999999999997</v>
      </c>
      <c r="H243" s="150">
        <v>38.479999999999997</v>
      </c>
      <c r="I243" s="150">
        <v>45.51</v>
      </c>
      <c r="J243" s="150">
        <v>72.959999999999994</v>
      </c>
      <c r="K243" s="144">
        <v>57.38</v>
      </c>
      <c r="L243" s="145">
        <v>35.17</v>
      </c>
      <c r="M243" s="145">
        <v>9.07</v>
      </c>
      <c r="N243" s="145">
        <v>3.52</v>
      </c>
      <c r="O243" s="145">
        <v>4.3099999999999996</v>
      </c>
      <c r="P243" s="145">
        <v>5.1100000000000003</v>
      </c>
      <c r="Q243" s="144">
        <v>5.79</v>
      </c>
      <c r="R243" s="144">
        <v>4.3099999999999996</v>
      </c>
      <c r="S243" s="144">
        <v>5</v>
      </c>
      <c r="T243" s="144">
        <v>6</v>
      </c>
      <c r="U243" s="145">
        <v>30.5</v>
      </c>
      <c r="V243" s="145">
        <v>39.6</v>
      </c>
      <c r="W243" s="145">
        <v>77.989999999999995</v>
      </c>
      <c r="X243" s="145">
        <v>101.49</v>
      </c>
      <c r="Y243" s="144">
        <v>104.36</v>
      </c>
      <c r="Z243" s="144">
        <v>92.18</v>
      </c>
      <c r="AA243" s="149">
        <v>40.46</v>
      </c>
      <c r="AB243" s="142">
        <f t="shared" si="17"/>
        <v>17.146666666666668</v>
      </c>
      <c r="AC243" s="142">
        <f t="shared" si="18"/>
        <v>0.42379304663041689</v>
      </c>
      <c r="AK243" t="s">
        <v>291</v>
      </c>
      <c r="AL243" s="150">
        <v>17.84</v>
      </c>
      <c r="AM243" s="150">
        <v>18.05</v>
      </c>
      <c r="AN243" s="150">
        <v>18.09</v>
      </c>
      <c r="AO243" s="150">
        <v>18.61</v>
      </c>
      <c r="AP243" s="150">
        <v>20.07</v>
      </c>
      <c r="AQ243" s="150">
        <v>18.010000000000002</v>
      </c>
      <c r="AR243" s="150">
        <v>14.96</v>
      </c>
      <c r="AS243" s="150">
        <v>10.32</v>
      </c>
      <c r="AT243" s="144">
        <v>12.52</v>
      </c>
      <c r="AU243" s="145">
        <v>14.62</v>
      </c>
      <c r="AV243" s="145">
        <v>25.36</v>
      </c>
      <c r="AW243" s="145">
        <v>26.26</v>
      </c>
      <c r="AX243" s="145">
        <v>27.61</v>
      </c>
      <c r="AY243" s="145">
        <v>27.06</v>
      </c>
      <c r="AZ243" s="144">
        <v>25.79</v>
      </c>
      <c r="BA243" s="144">
        <v>24.59</v>
      </c>
      <c r="BB243" s="144">
        <v>23.41</v>
      </c>
      <c r="BC243" s="144">
        <v>22.24</v>
      </c>
      <c r="BD243" s="145">
        <v>18.239999999999998</v>
      </c>
      <c r="BE243" s="145">
        <v>17.940000000000001</v>
      </c>
      <c r="BF243" s="145">
        <v>16.329999999999998</v>
      </c>
      <c r="BG243" s="145">
        <v>17.38</v>
      </c>
      <c r="BH243" s="144">
        <v>14.53</v>
      </c>
      <c r="BI243" s="144">
        <v>12.09</v>
      </c>
      <c r="BJ243" s="149">
        <v>19.350000000000001</v>
      </c>
    </row>
    <row r="244" spans="1:67">
      <c r="B244" t="s">
        <v>345</v>
      </c>
      <c r="C244" s="150">
        <v>90</v>
      </c>
      <c r="D244" s="150">
        <v>77.37</v>
      </c>
      <c r="E244" s="150">
        <v>71.069999999999993</v>
      </c>
      <c r="F244" s="150">
        <v>58.38</v>
      </c>
      <c r="G244" s="150">
        <v>57.75</v>
      </c>
      <c r="H244" s="150">
        <v>59.01</v>
      </c>
      <c r="I244" s="150">
        <v>81.96</v>
      </c>
      <c r="J244" s="150">
        <v>100.46</v>
      </c>
      <c r="K244" s="144">
        <v>91.55</v>
      </c>
      <c r="L244" s="145">
        <v>51.31</v>
      </c>
      <c r="M244" s="145">
        <v>30.5</v>
      </c>
      <c r="N244" s="145">
        <v>23.92</v>
      </c>
      <c r="O244" s="145">
        <v>29.01</v>
      </c>
      <c r="P244" s="145">
        <v>23.5</v>
      </c>
      <c r="Q244" s="144">
        <v>25.26</v>
      </c>
      <c r="R244" s="144">
        <v>28.5</v>
      </c>
      <c r="S244" s="144">
        <v>30</v>
      </c>
      <c r="T244" s="144">
        <v>39.1</v>
      </c>
      <c r="U244" s="145">
        <v>54.92</v>
      </c>
      <c r="V244" s="145">
        <v>86.71</v>
      </c>
      <c r="W244" s="145">
        <v>107.99</v>
      </c>
      <c r="X244" s="145">
        <v>114.45</v>
      </c>
      <c r="Y244" s="144">
        <v>110.27</v>
      </c>
      <c r="Z244" s="144">
        <v>98.32</v>
      </c>
      <c r="AA244" s="149">
        <v>64.22</v>
      </c>
      <c r="AB244" s="142">
        <f t="shared" si="17"/>
        <v>42.856666666666676</v>
      </c>
      <c r="AC244" s="142">
        <f t="shared" ref="AC244:AC245" si="19">AB244/AA244</f>
        <v>0.66734143049932537</v>
      </c>
      <c r="AK244" t="s">
        <v>345</v>
      </c>
      <c r="AL244" s="150">
        <v>7.93</v>
      </c>
      <c r="AM244" s="150">
        <v>6.64</v>
      </c>
      <c r="AN244" s="150">
        <v>8.8000000000000007</v>
      </c>
      <c r="AO244" s="150">
        <v>10.39</v>
      </c>
      <c r="AP244" s="150">
        <v>10.83</v>
      </c>
      <c r="AQ244" s="150">
        <v>10.5</v>
      </c>
      <c r="AR244" s="150">
        <v>10.039999999999999</v>
      </c>
      <c r="AS244" s="150">
        <v>10.34</v>
      </c>
      <c r="AT244" s="144">
        <v>7.36</v>
      </c>
      <c r="AU244" s="145">
        <v>10.220000000000001</v>
      </c>
      <c r="AV244" s="145">
        <v>15.12</v>
      </c>
      <c r="AW244" s="145">
        <v>17.100000000000001</v>
      </c>
      <c r="AX244" s="145">
        <v>18.71</v>
      </c>
      <c r="AY244" s="145">
        <v>18.79</v>
      </c>
      <c r="AZ244" s="144">
        <v>18.03</v>
      </c>
      <c r="BA244" s="144">
        <v>15.03</v>
      </c>
      <c r="BB244" s="144">
        <v>13.62</v>
      </c>
      <c r="BC244" s="144">
        <v>12.4</v>
      </c>
      <c r="BD244" s="145">
        <v>11.59</v>
      </c>
      <c r="BE244" s="145">
        <v>8.82</v>
      </c>
      <c r="BF244" s="145">
        <v>6.88</v>
      </c>
      <c r="BG244" s="145">
        <v>10.32</v>
      </c>
      <c r="BH244" s="144">
        <v>10.16</v>
      </c>
      <c r="BI244" s="144">
        <v>9.66</v>
      </c>
      <c r="BJ244" s="149">
        <v>11.75</v>
      </c>
    </row>
    <row r="245" spans="1:67">
      <c r="B245" t="s">
        <v>235</v>
      </c>
      <c r="C245" s="149">
        <v>101.54</v>
      </c>
      <c r="D245" s="149">
        <v>93.14</v>
      </c>
      <c r="E245" s="149">
        <v>88.81</v>
      </c>
      <c r="F245" s="149">
        <v>85.49</v>
      </c>
      <c r="G245" s="149">
        <v>82.64</v>
      </c>
      <c r="H245" s="149">
        <v>86.4</v>
      </c>
      <c r="I245" s="149">
        <v>92.8</v>
      </c>
      <c r="J245" s="149">
        <v>97.97</v>
      </c>
      <c r="K245" s="149">
        <v>83.61</v>
      </c>
      <c r="L245" s="149">
        <v>55.46</v>
      </c>
      <c r="M245" s="149">
        <v>37.450000000000003</v>
      </c>
      <c r="N245" s="149">
        <v>31.7</v>
      </c>
      <c r="O245" s="149">
        <v>30.77</v>
      </c>
      <c r="P245" s="149">
        <v>29.69</v>
      </c>
      <c r="Q245" s="149">
        <v>28.34</v>
      </c>
      <c r="R245" s="149">
        <v>27.88</v>
      </c>
      <c r="S245" s="149">
        <v>29.73</v>
      </c>
      <c r="T245" s="149">
        <v>36.54</v>
      </c>
      <c r="U245" s="149">
        <v>45.13</v>
      </c>
      <c r="V245" s="149">
        <v>68.44</v>
      </c>
      <c r="W245" s="149">
        <v>96.86</v>
      </c>
      <c r="X245" s="149">
        <v>120.57</v>
      </c>
      <c r="Y245" s="149">
        <v>123.18</v>
      </c>
      <c r="Z245" s="149">
        <v>106.2</v>
      </c>
      <c r="AA245" s="421">
        <v>70.010000000000005</v>
      </c>
      <c r="AB245" s="142">
        <f t="shared" si="17"/>
        <v>42.061666666666667</v>
      </c>
      <c r="AC245" s="421">
        <f t="shared" si="19"/>
        <v>0.6007951245060229</v>
      </c>
      <c r="AK245" t="s">
        <v>235</v>
      </c>
      <c r="AL245" s="149">
        <v>8.1300000000000008</v>
      </c>
      <c r="AM245" s="149">
        <v>8.5399999999999991</v>
      </c>
      <c r="AN245" s="149">
        <v>8.59</v>
      </c>
      <c r="AO245" s="149">
        <v>8.3800000000000008</v>
      </c>
      <c r="AP245" s="149">
        <v>8.57</v>
      </c>
      <c r="AQ245" s="149">
        <v>8.35</v>
      </c>
      <c r="AR245" s="149">
        <v>10.66</v>
      </c>
      <c r="AS245" s="149">
        <v>10.32</v>
      </c>
      <c r="AT245" s="149">
        <v>9.51</v>
      </c>
      <c r="AU245" s="149">
        <v>11</v>
      </c>
      <c r="AV245" s="149">
        <v>14.48</v>
      </c>
      <c r="AW245" s="149">
        <v>16.66</v>
      </c>
      <c r="AX245" s="149">
        <v>18.2</v>
      </c>
      <c r="AY245" s="149">
        <v>18.559999999999999</v>
      </c>
      <c r="AZ245" s="149">
        <v>18.7</v>
      </c>
      <c r="BA245" s="149">
        <v>18.72</v>
      </c>
      <c r="BB245" s="149">
        <v>19.21</v>
      </c>
      <c r="BC245" s="149">
        <v>17.63</v>
      </c>
      <c r="BD245" s="149">
        <v>17.28</v>
      </c>
      <c r="BE245" s="149">
        <v>14.75</v>
      </c>
      <c r="BF245" s="149">
        <v>12.56</v>
      </c>
      <c r="BG245" s="149">
        <v>13.39</v>
      </c>
      <c r="BH245" s="149">
        <v>12.86</v>
      </c>
      <c r="BI245" s="149">
        <v>12.47</v>
      </c>
      <c r="BJ245" s="149">
        <v>13.51</v>
      </c>
    </row>
    <row r="246" spans="1:67">
      <c r="C246"/>
      <c r="D246"/>
      <c r="E246"/>
      <c r="F246"/>
      <c r="G246"/>
      <c r="H246"/>
      <c r="I246"/>
      <c r="J246"/>
      <c r="K246"/>
      <c r="L246"/>
      <c r="M246"/>
      <c r="N246"/>
      <c r="O246"/>
      <c r="P246"/>
      <c r="Q246"/>
      <c r="R246"/>
      <c r="S246"/>
      <c r="T246"/>
      <c r="U246"/>
      <c r="V246"/>
      <c r="W246"/>
      <c r="X246"/>
      <c r="Y246"/>
      <c r="Z246"/>
      <c r="AL246"/>
      <c r="AM246"/>
      <c r="AN246"/>
      <c r="AO246"/>
      <c r="AP246"/>
      <c r="AQ246"/>
      <c r="AR246"/>
      <c r="AS246"/>
      <c r="AT246"/>
      <c r="AU246"/>
      <c r="AV246"/>
      <c r="AW246"/>
      <c r="AX246"/>
      <c r="AY246"/>
      <c r="AZ246"/>
      <c r="BA246"/>
      <c r="BB246"/>
      <c r="BC246"/>
      <c r="BD246"/>
      <c r="BE246"/>
      <c r="BF246"/>
      <c r="BG246"/>
      <c r="BH246"/>
      <c r="BI246"/>
    </row>
    <row r="247" spans="1:67" ht="15.75" thickBot="1">
      <c r="C247"/>
      <c r="D247"/>
      <c r="E247"/>
      <c r="F247"/>
      <c r="G247"/>
      <c r="H247"/>
      <c r="I247"/>
      <c r="J247"/>
      <c r="K247"/>
      <c r="L247"/>
      <c r="M247"/>
      <c r="N247"/>
      <c r="O247"/>
      <c r="P247"/>
      <c r="Q247"/>
      <c r="R247"/>
      <c r="S247"/>
      <c r="T247"/>
      <c r="U247"/>
      <c r="V247"/>
      <c r="W247"/>
      <c r="X247"/>
      <c r="Y247"/>
      <c r="Z247"/>
      <c r="AE247" t="s">
        <v>524</v>
      </c>
      <c r="AL247"/>
      <c r="AM247"/>
      <c r="AN247"/>
      <c r="AO247"/>
      <c r="AP247"/>
      <c r="AQ247"/>
      <c r="AR247"/>
      <c r="AS247"/>
      <c r="AT247"/>
      <c r="AU247"/>
      <c r="AV247"/>
      <c r="AW247"/>
      <c r="AX247"/>
      <c r="AY247"/>
      <c r="AZ247"/>
      <c r="BA247"/>
      <c r="BB247"/>
      <c r="BC247"/>
      <c r="BD247"/>
      <c r="BE247"/>
      <c r="BF247"/>
      <c r="BG247"/>
      <c r="BH247"/>
      <c r="BI247"/>
    </row>
    <row r="248" spans="1:67">
      <c r="A248" s="138" t="s">
        <v>514</v>
      </c>
      <c r="B248" s="147" t="s">
        <v>178</v>
      </c>
      <c r="C248" s="147" t="s">
        <v>180</v>
      </c>
      <c r="D248" s="147" t="s">
        <v>181</v>
      </c>
      <c r="E248" s="147" t="s">
        <v>182</v>
      </c>
      <c r="F248" s="147" t="s">
        <v>183</v>
      </c>
      <c r="G248" s="147" t="s">
        <v>184</v>
      </c>
      <c r="H248" s="147" t="s">
        <v>185</v>
      </c>
      <c r="I248" s="147" t="s">
        <v>186</v>
      </c>
      <c r="J248" s="147" t="s">
        <v>187</v>
      </c>
      <c r="K248" s="147" t="s">
        <v>188</v>
      </c>
      <c r="L248" s="147" t="s">
        <v>189</v>
      </c>
      <c r="M248" s="147" t="s">
        <v>190</v>
      </c>
      <c r="N248" s="147" t="s">
        <v>191</v>
      </c>
      <c r="O248" s="147" t="s">
        <v>192</v>
      </c>
      <c r="P248" s="147" t="s">
        <v>193</v>
      </c>
      <c r="Q248" s="147" t="s">
        <v>194</v>
      </c>
      <c r="R248" s="147" t="s">
        <v>195</v>
      </c>
      <c r="S248" s="147" t="s">
        <v>196</v>
      </c>
      <c r="T248" s="147" t="s">
        <v>197</v>
      </c>
      <c r="U248" s="147" t="s">
        <v>198</v>
      </c>
      <c r="V248" s="147" t="s">
        <v>199</v>
      </c>
      <c r="W248" s="147" t="s">
        <v>200</v>
      </c>
      <c r="X248" s="147" t="s">
        <v>201</v>
      </c>
      <c r="Y248" s="147" t="s">
        <v>202</v>
      </c>
      <c r="Z248" s="147" t="s">
        <v>203</v>
      </c>
      <c r="AA248" s="147" t="s">
        <v>179</v>
      </c>
      <c r="AB248" s="142" t="s">
        <v>520</v>
      </c>
      <c r="AC248" s="142" t="s">
        <v>521</v>
      </c>
      <c r="AE248" s="422"/>
      <c r="AF248" s="423"/>
      <c r="AG248" s="424"/>
      <c r="AJ248" s="138" t="s">
        <v>514</v>
      </c>
      <c r="AK248" s="147" t="s">
        <v>178</v>
      </c>
      <c r="AL248" s="147" t="s">
        <v>180</v>
      </c>
      <c r="AM248" s="147" t="s">
        <v>181</v>
      </c>
      <c r="AN248" s="147" t="s">
        <v>182</v>
      </c>
      <c r="AO248" s="147" t="s">
        <v>183</v>
      </c>
      <c r="AP248" s="147" t="s">
        <v>184</v>
      </c>
      <c r="AQ248" s="147" t="s">
        <v>185</v>
      </c>
      <c r="AR248" s="147" t="s">
        <v>186</v>
      </c>
      <c r="AS248" s="147" t="s">
        <v>187</v>
      </c>
      <c r="AT248" s="147" t="s">
        <v>188</v>
      </c>
      <c r="AU248" s="147" t="s">
        <v>189</v>
      </c>
      <c r="AV248" s="147" t="s">
        <v>190</v>
      </c>
      <c r="AW248" s="147" t="s">
        <v>191</v>
      </c>
      <c r="AX248" s="147" t="s">
        <v>192</v>
      </c>
      <c r="AY248" s="147" t="s">
        <v>193</v>
      </c>
      <c r="AZ248" s="147" t="s">
        <v>194</v>
      </c>
      <c r="BA248" s="147" t="s">
        <v>195</v>
      </c>
      <c r="BB248" s="147" t="s">
        <v>196</v>
      </c>
      <c r="BC248" s="147" t="s">
        <v>197</v>
      </c>
      <c r="BD248" s="147" t="s">
        <v>198</v>
      </c>
      <c r="BE248" s="147" t="s">
        <v>199</v>
      </c>
      <c r="BF248" s="147" t="s">
        <v>200</v>
      </c>
      <c r="BG248" s="147" t="s">
        <v>201</v>
      </c>
      <c r="BH248" s="147" t="s">
        <v>202</v>
      </c>
      <c r="BI248" s="147" t="s">
        <v>203</v>
      </c>
      <c r="BJ248" s="147" t="s">
        <v>179</v>
      </c>
      <c r="BO248" t="s">
        <v>369</v>
      </c>
    </row>
    <row r="249" spans="1:67">
      <c r="B249" s="147" t="s">
        <v>346</v>
      </c>
      <c r="C249" s="143">
        <v>102.22</v>
      </c>
      <c r="D249" s="143">
        <v>93.47</v>
      </c>
      <c r="E249" s="143">
        <v>81</v>
      </c>
      <c r="F249" s="143">
        <v>72.55</v>
      </c>
      <c r="G249" s="143">
        <v>63.98</v>
      </c>
      <c r="H249" s="143">
        <v>73.599999999999994</v>
      </c>
      <c r="I249" s="143">
        <v>83.14</v>
      </c>
      <c r="J249" s="143">
        <v>100.62</v>
      </c>
      <c r="K249" s="144">
        <v>100</v>
      </c>
      <c r="L249" s="145">
        <v>65.06</v>
      </c>
      <c r="M249" s="145">
        <v>45.81</v>
      </c>
      <c r="N249" s="145">
        <v>35.08</v>
      </c>
      <c r="O249" s="145">
        <v>31.87</v>
      </c>
      <c r="P249" s="145">
        <v>25.06</v>
      </c>
      <c r="Q249" s="144">
        <v>20.010000000000002</v>
      </c>
      <c r="R249" s="144">
        <v>13.43</v>
      </c>
      <c r="S249" s="144">
        <v>17.420000000000002</v>
      </c>
      <c r="T249" s="144">
        <v>27.47</v>
      </c>
      <c r="U249" s="145">
        <v>44.8</v>
      </c>
      <c r="V249" s="145">
        <v>70.12</v>
      </c>
      <c r="W249" s="145">
        <v>87.34</v>
      </c>
      <c r="X249" s="145">
        <v>103.02</v>
      </c>
      <c r="Y249" s="144">
        <v>102.52</v>
      </c>
      <c r="Z249" s="144">
        <v>95.41</v>
      </c>
      <c r="AA249" s="148">
        <v>64.790000000000006</v>
      </c>
      <c r="AB249" s="142">
        <f t="shared" ref="AB249:AB280" si="20">AVERAGE(K249:V249)</f>
        <v>41.344166666666673</v>
      </c>
      <c r="AC249" s="142">
        <f>AB249/AA249</f>
        <v>0.63812573956886354</v>
      </c>
      <c r="AE249" s="425">
        <f>AVERAGE(L249:P249,L252:P256,L259:P262,L266:P270,L273:P277,U249:X249,U252:X256,U259:X262,U266:X270,U273:X277)</f>
        <v>66.79522222222225</v>
      </c>
      <c r="AF249" s="140">
        <f>AVERAGE(K249,K252:K256,K259:K262,K266:K270,K273:K277,Q249:T249,Q252:T256,Q259:T262,Q266:T270,Q273:T277,Y249:Z249,Y252:Z256,Y259:Z262,Y266:Z270,Y273:Z277)</f>
        <v>63.306928571428557</v>
      </c>
      <c r="AG249" s="426">
        <f>AVERAGE(C249:J279,K250:Z251,K257:Z258,K263:Z265,K271:Z272,K278:Z279)</f>
        <v>70.841367924528399</v>
      </c>
      <c r="AK249" s="147" t="s">
        <v>346</v>
      </c>
      <c r="AL249" s="143">
        <v>6.17</v>
      </c>
      <c r="AM249" s="143">
        <v>6.04</v>
      </c>
      <c r="AN249" s="143">
        <v>7.36</v>
      </c>
      <c r="AO249" s="143">
        <v>8.14</v>
      </c>
      <c r="AP249" s="143">
        <v>9.01</v>
      </c>
      <c r="AQ249" s="143">
        <v>7.92</v>
      </c>
      <c r="AR249" s="143">
        <v>8.02</v>
      </c>
      <c r="AS249" s="143">
        <v>11.24</v>
      </c>
      <c r="AT249" s="144">
        <v>8.24</v>
      </c>
      <c r="AU249" s="145">
        <v>9.08</v>
      </c>
      <c r="AV249" s="145">
        <v>14.05</v>
      </c>
      <c r="AW249" s="145">
        <v>14.68</v>
      </c>
      <c r="AX249" s="145">
        <v>15.81</v>
      </c>
      <c r="AY249" s="145">
        <v>16.55</v>
      </c>
      <c r="AZ249" s="144">
        <v>16.87</v>
      </c>
      <c r="BA249" s="144">
        <v>17.5</v>
      </c>
      <c r="BB249" s="144">
        <v>16.399999999999999</v>
      </c>
      <c r="BC249" s="144">
        <v>15.34</v>
      </c>
      <c r="BD249" s="145">
        <v>15.79</v>
      </c>
      <c r="BE249" s="145">
        <v>12.71</v>
      </c>
      <c r="BF249" s="145">
        <v>8.6199999999999992</v>
      </c>
      <c r="BG249" s="145">
        <v>7.87</v>
      </c>
      <c r="BH249" s="144">
        <v>8.0399999999999991</v>
      </c>
      <c r="BI249" s="144">
        <v>8.34</v>
      </c>
      <c r="BJ249" s="148">
        <v>11.43</v>
      </c>
      <c r="BM249" s="141">
        <f>AVERAGE(AU249:AY249,AU252:AY256,AU259:AY262,AU266:AY270,AU273:AY277,BD249:BG249,BD252:BG256,BD259:BG262,BD266:BG270,BD273:BG277)</f>
        <v>12.199444444444437</v>
      </c>
      <c r="BN249" s="140">
        <f>AVERAGE(AT249,AT252:AT256,AT259:AT262,AT266:AT270,AT273:AT277,AZ249:BC249,AZ252:BC256,AZ259:BC262,AZ266:BC270,AZ273:BC277,BH249:BI249,BH252:BI256,BH259:BI262,BH266:BI270,BH273:BI277)</f>
        <v>12.905428571428569</v>
      </c>
      <c r="BO249" s="139">
        <f>AVERAGE(AL249:AS279,AT250:BI251,AT257:BI258,AT263:BI265,AT271:BI272,AT278:BI279)</f>
        <v>10.83825471698114</v>
      </c>
    </row>
    <row r="250" spans="1:67">
      <c r="B250" s="147" t="s">
        <v>347</v>
      </c>
      <c r="C250" s="143">
        <v>97.8</v>
      </c>
      <c r="D250" s="143">
        <v>77.08</v>
      </c>
      <c r="E250" s="143">
        <v>65.27</v>
      </c>
      <c r="F250" s="143">
        <v>49.56</v>
      </c>
      <c r="G250" s="143">
        <v>43.33</v>
      </c>
      <c r="H250" s="143">
        <v>44.29</v>
      </c>
      <c r="I250" s="143">
        <v>51.08</v>
      </c>
      <c r="J250" s="143">
        <v>49.81</v>
      </c>
      <c r="K250" s="143">
        <v>37.33</v>
      </c>
      <c r="L250" s="143">
        <v>3.52</v>
      </c>
      <c r="M250" s="143">
        <v>1.06</v>
      </c>
      <c r="N250" s="143">
        <v>0</v>
      </c>
      <c r="O250" s="143">
        <v>0</v>
      </c>
      <c r="P250" s="143">
        <v>0</v>
      </c>
      <c r="Q250" s="143">
        <v>0</v>
      </c>
      <c r="R250" s="143">
        <v>0</v>
      </c>
      <c r="S250" s="143">
        <v>0</v>
      </c>
      <c r="T250" s="143">
        <v>0.65</v>
      </c>
      <c r="U250" s="143">
        <v>3.52</v>
      </c>
      <c r="V250" s="143">
        <v>15.2</v>
      </c>
      <c r="W250" s="143">
        <v>74.53</v>
      </c>
      <c r="X250" s="143">
        <v>99.64</v>
      </c>
      <c r="Y250" s="143">
        <v>99.64</v>
      </c>
      <c r="Z250" s="143">
        <v>80.5</v>
      </c>
      <c r="AA250" s="148">
        <v>37.24</v>
      </c>
      <c r="AB250" s="142">
        <f t="shared" si="20"/>
        <v>5.1066666666666665</v>
      </c>
      <c r="AC250" s="142">
        <f t="shared" ref="AC250:AC280" si="21">AB250/AA250</f>
        <v>0.13712853562477623</v>
      </c>
      <c r="AE250" s="427"/>
      <c r="AF250" s="42"/>
      <c r="AG250" s="428"/>
      <c r="AK250" s="147" t="s">
        <v>347</v>
      </c>
      <c r="AL250" s="143">
        <v>6.32</v>
      </c>
      <c r="AM250" s="143">
        <v>8.34</v>
      </c>
      <c r="AN250" s="143">
        <v>11.29</v>
      </c>
      <c r="AO250" s="143">
        <v>13.48</v>
      </c>
      <c r="AP250" s="143">
        <v>15.4</v>
      </c>
      <c r="AQ250" s="143">
        <v>15.54</v>
      </c>
      <c r="AR250" s="143">
        <v>13.53</v>
      </c>
      <c r="AS250" s="143">
        <v>12.18</v>
      </c>
      <c r="AT250" s="143">
        <v>12.08</v>
      </c>
      <c r="AU250" s="143">
        <v>24.13</v>
      </c>
      <c r="AV250" s="143">
        <v>24.4</v>
      </c>
      <c r="AW250" s="143">
        <v>24.51</v>
      </c>
      <c r="AX250" s="143">
        <v>24.28</v>
      </c>
      <c r="AY250" s="143">
        <v>23.73</v>
      </c>
      <c r="AZ250" s="143">
        <v>23.27</v>
      </c>
      <c r="BA250" s="143">
        <v>23.61</v>
      </c>
      <c r="BB250" s="143">
        <v>23.56</v>
      </c>
      <c r="BC250" s="143">
        <v>22.95</v>
      </c>
      <c r="BD250" s="143">
        <v>22.41</v>
      </c>
      <c r="BE250" s="143">
        <v>22.18</v>
      </c>
      <c r="BF250" s="143">
        <v>9.4600000000000009</v>
      </c>
      <c r="BG250" s="143">
        <v>8.17</v>
      </c>
      <c r="BH250" s="143">
        <v>8.31</v>
      </c>
      <c r="BI250" s="143">
        <v>8.57</v>
      </c>
      <c r="BJ250" s="148">
        <v>16.7</v>
      </c>
    </row>
    <row r="251" spans="1:67" ht="15.75" thickBot="1">
      <c r="B251" s="147" t="s">
        <v>348</v>
      </c>
      <c r="C251" s="143">
        <v>80.400000000000006</v>
      </c>
      <c r="D251" s="143">
        <v>69.260000000000005</v>
      </c>
      <c r="E251" s="143">
        <v>42.96</v>
      </c>
      <c r="F251" s="143">
        <v>37.380000000000003</v>
      </c>
      <c r="G251" s="143">
        <v>30.02</v>
      </c>
      <c r="H251" s="143">
        <v>30.2</v>
      </c>
      <c r="I251" s="143">
        <v>32.03</v>
      </c>
      <c r="J251" s="143">
        <v>26.28</v>
      </c>
      <c r="K251" s="143">
        <v>6.16</v>
      </c>
      <c r="L251" s="143">
        <v>0</v>
      </c>
      <c r="M251" s="143">
        <v>-1.01</v>
      </c>
      <c r="N251" s="143">
        <v>-2.1</v>
      </c>
      <c r="O251" s="143">
        <v>-3</v>
      </c>
      <c r="P251" s="143">
        <v>-5</v>
      </c>
      <c r="Q251" s="143">
        <v>-4</v>
      </c>
      <c r="R251" s="143">
        <v>-4.9800000000000004</v>
      </c>
      <c r="S251" s="143">
        <v>-1.49</v>
      </c>
      <c r="T251" s="143">
        <v>-0.01</v>
      </c>
      <c r="U251" s="143">
        <v>0.01</v>
      </c>
      <c r="V251" s="143">
        <v>27.08</v>
      </c>
      <c r="W251" s="143">
        <v>78.2</v>
      </c>
      <c r="X251" s="143">
        <v>96.13</v>
      </c>
      <c r="Y251" s="143">
        <v>97.4</v>
      </c>
      <c r="Z251" s="143">
        <v>85.09</v>
      </c>
      <c r="AA251" s="148">
        <v>29.88</v>
      </c>
      <c r="AB251" s="142">
        <f t="shared" si="20"/>
        <v>0.97166666666666657</v>
      </c>
      <c r="AC251" s="142">
        <f t="shared" si="21"/>
        <v>3.2518964747880408E-2</v>
      </c>
      <c r="AE251" s="429">
        <f>AVERAGE(M249:P249,M252:P256,M259:P262,M266:P270,M273:P277,U249:X249,U252:X256,U259:X262,U266:X270,U273:X277)</f>
        <v>65.754625000000004</v>
      </c>
      <c r="AF251" s="430">
        <f>AVERAGE(K249:L249,K252:L256,K259:L262,K266:L270,K273:L277,Q249:T249,Q252:T256,Q259:T262,Q266:T270,Q273:T277,Y249:Z249,Y252:Z256,Y259:Z262,Y266:Z270,Y273:Z277)</f>
        <v>64.783562500000002</v>
      </c>
      <c r="AG251" s="431">
        <f>AVERAGE(C249:J279,K250:Z251,K257:Z258,K263:Z265,K271:Z272,K278:Z279)</f>
        <v>70.841367924528399</v>
      </c>
      <c r="AK251" s="147" t="s">
        <v>348</v>
      </c>
      <c r="AL251" s="143">
        <v>8.43</v>
      </c>
      <c r="AM251" s="143">
        <v>9.5299999999999994</v>
      </c>
      <c r="AN251" s="143">
        <v>12.72</v>
      </c>
      <c r="AO251" s="143">
        <v>14.75</v>
      </c>
      <c r="AP251" s="143">
        <v>16.02</v>
      </c>
      <c r="AQ251" s="143">
        <v>16.18</v>
      </c>
      <c r="AR251" s="143">
        <v>16.61</v>
      </c>
      <c r="AS251" s="143">
        <v>17.87</v>
      </c>
      <c r="AT251" s="143">
        <v>18.170000000000002</v>
      </c>
      <c r="AU251" s="143">
        <v>15.84</v>
      </c>
      <c r="AV251" s="143">
        <v>18.84</v>
      </c>
      <c r="AW251" s="143">
        <v>18.440000000000001</v>
      </c>
      <c r="AX251" s="143">
        <v>18.29</v>
      </c>
      <c r="AY251" s="143">
        <v>17.97</v>
      </c>
      <c r="AZ251" s="143">
        <v>17.37</v>
      </c>
      <c r="BA251" s="143">
        <v>17.670000000000002</v>
      </c>
      <c r="BB251" s="143">
        <v>17.48</v>
      </c>
      <c r="BC251" s="143">
        <v>18.57</v>
      </c>
      <c r="BD251" s="143">
        <v>15.17</v>
      </c>
      <c r="BE251" s="143">
        <v>11.44</v>
      </c>
      <c r="BF251" s="143">
        <v>8.3699999999999992</v>
      </c>
      <c r="BG251" s="143">
        <v>7.19</v>
      </c>
      <c r="BH251" s="143">
        <v>7.03</v>
      </c>
      <c r="BI251" s="143">
        <v>7.91</v>
      </c>
      <c r="BJ251" s="148">
        <v>14.2</v>
      </c>
      <c r="BM251" s="141">
        <f>AVERAGE(AV249:AY249,AV252:AY256,AV259:AY262,AV266:AY270,AV273:AY277,BD249:BG249,BD252:BG256,BD259:BG262,BD266:BG270,BD273:BG277)</f>
        <v>12.796249999999997</v>
      </c>
      <c r="BN251" s="140">
        <f>AVERAGE(AT249:AU249,AT252:AU256,AT259:AU262,AT266:AU270,AT273:AU277,AZ249:BC249,AZ252:BC256,AZ259:BC262,AZ266:BC270,AZ273:BC277,BH249:BI249,BH252:BI256,BH259:BI262,BH266:BI270,BH273:BI277)</f>
        <v>12.220375000000002</v>
      </c>
      <c r="BO251" s="139">
        <f>AVERAGE(AL249:AS279,AT250:BI251,AT257:BI258,AT263:BI265,AT271:BI272,AT278:BI279)</f>
        <v>10.83825471698114</v>
      </c>
    </row>
    <row r="252" spans="1:67">
      <c r="B252" s="147" t="s">
        <v>349</v>
      </c>
      <c r="C252" s="143">
        <v>80.989999999999995</v>
      </c>
      <c r="D252" s="143">
        <v>80.400000000000006</v>
      </c>
      <c r="E252" s="143">
        <v>80</v>
      </c>
      <c r="F252" s="143">
        <v>80.400000000000006</v>
      </c>
      <c r="G252" s="143">
        <v>85.27</v>
      </c>
      <c r="H252" s="143">
        <v>85.27</v>
      </c>
      <c r="I252" s="143">
        <v>95.67</v>
      </c>
      <c r="J252" s="143">
        <v>106.23</v>
      </c>
      <c r="K252" s="144">
        <v>97.81</v>
      </c>
      <c r="L252" s="145">
        <v>52.57</v>
      </c>
      <c r="M252" s="145">
        <v>30</v>
      </c>
      <c r="N252" s="145">
        <v>13.75</v>
      </c>
      <c r="O252" s="145">
        <v>6.76</v>
      </c>
      <c r="P252" s="145">
        <v>4.05</v>
      </c>
      <c r="Q252" s="144">
        <v>3.52</v>
      </c>
      <c r="R252" s="144">
        <v>3.52</v>
      </c>
      <c r="S252" s="144">
        <v>5.79</v>
      </c>
      <c r="T252" s="144">
        <v>26.35</v>
      </c>
      <c r="U252" s="145">
        <v>38.94</v>
      </c>
      <c r="V252" s="145">
        <v>70.77</v>
      </c>
      <c r="W252" s="145">
        <v>103.25</v>
      </c>
      <c r="X252" s="145">
        <v>168.02</v>
      </c>
      <c r="Y252" s="144">
        <v>138.80000000000001</v>
      </c>
      <c r="Z252" s="144">
        <v>115.04</v>
      </c>
      <c r="AA252" s="148">
        <v>65.55</v>
      </c>
      <c r="AB252" s="142">
        <f t="shared" si="20"/>
        <v>29.485833333333332</v>
      </c>
      <c r="AC252" s="142">
        <f t="shared" si="21"/>
        <v>0.44982201881515382</v>
      </c>
      <c r="AE252" s="42"/>
      <c r="AF252" s="42"/>
      <c r="AG252" s="42"/>
      <c r="AK252" s="147" t="s">
        <v>349</v>
      </c>
      <c r="AL252" s="143">
        <v>10.06</v>
      </c>
      <c r="AM252" s="143">
        <v>11.83</v>
      </c>
      <c r="AN252" s="143">
        <v>11.51</v>
      </c>
      <c r="AO252" s="143">
        <v>10.58</v>
      </c>
      <c r="AP252" s="143">
        <v>10.24</v>
      </c>
      <c r="AQ252" s="143">
        <v>10.07</v>
      </c>
      <c r="AR252" s="143">
        <v>8.5500000000000007</v>
      </c>
      <c r="AS252" s="143">
        <v>10.48</v>
      </c>
      <c r="AT252" s="144">
        <v>9.58</v>
      </c>
      <c r="AU252" s="145">
        <v>10.11</v>
      </c>
      <c r="AV252" s="145">
        <v>11.56</v>
      </c>
      <c r="AW252" s="145">
        <v>14.21</v>
      </c>
      <c r="AX252" s="145">
        <v>16.11</v>
      </c>
      <c r="AY252" s="145">
        <v>16.87</v>
      </c>
      <c r="AZ252" s="144">
        <v>16.54</v>
      </c>
      <c r="BA252" s="144">
        <v>15.91</v>
      </c>
      <c r="BB252" s="144">
        <v>15.05</v>
      </c>
      <c r="BC252" s="144">
        <v>13.49</v>
      </c>
      <c r="BD252" s="145">
        <v>11.91</v>
      </c>
      <c r="BE252" s="145">
        <v>9.8800000000000008</v>
      </c>
      <c r="BF252" s="145">
        <v>13.29</v>
      </c>
      <c r="BG252" s="145">
        <v>14.71</v>
      </c>
      <c r="BH252" s="144">
        <v>15.46</v>
      </c>
      <c r="BI252" s="144">
        <v>14.16</v>
      </c>
      <c r="BJ252" s="148">
        <v>12.77</v>
      </c>
    </row>
    <row r="253" spans="1:67">
      <c r="B253" s="147" t="s">
        <v>240</v>
      </c>
      <c r="C253" s="143">
        <v>140.69999999999999</v>
      </c>
      <c r="D253" s="143">
        <v>107.94</v>
      </c>
      <c r="E253" s="143">
        <v>95.4</v>
      </c>
      <c r="F253" s="143">
        <v>95.4</v>
      </c>
      <c r="G253" s="143">
        <v>94.5</v>
      </c>
      <c r="H253" s="143">
        <v>91.25</v>
      </c>
      <c r="I253" s="143">
        <v>101.42</v>
      </c>
      <c r="J253" s="143">
        <v>106.22</v>
      </c>
      <c r="K253" s="144">
        <v>80</v>
      </c>
      <c r="L253" s="145">
        <v>30.1</v>
      </c>
      <c r="M253" s="145">
        <v>5</v>
      </c>
      <c r="N253" s="145">
        <v>1.72</v>
      </c>
      <c r="O253" s="145">
        <v>0.8</v>
      </c>
      <c r="P253" s="145">
        <v>0.85</v>
      </c>
      <c r="Q253" s="144">
        <v>1</v>
      </c>
      <c r="R253" s="144">
        <v>1.01</v>
      </c>
      <c r="S253" s="144">
        <v>1.72</v>
      </c>
      <c r="T253" s="144">
        <v>0.66</v>
      </c>
      <c r="U253" s="145">
        <v>3</v>
      </c>
      <c r="V253" s="145">
        <v>46.4</v>
      </c>
      <c r="W253" s="145">
        <v>83.4</v>
      </c>
      <c r="X253" s="145">
        <v>102.62</v>
      </c>
      <c r="Y253" s="144">
        <v>98.36</v>
      </c>
      <c r="Z253" s="144">
        <v>83.16</v>
      </c>
      <c r="AA253" s="148">
        <v>57.19</v>
      </c>
      <c r="AB253" s="142">
        <f t="shared" si="20"/>
        <v>14.354999999999999</v>
      </c>
      <c r="AC253" s="142">
        <f t="shared" si="21"/>
        <v>0.25100542052806435</v>
      </c>
      <c r="AK253" s="147" t="s">
        <v>240</v>
      </c>
      <c r="AL253" s="143">
        <v>3</v>
      </c>
      <c r="AM253" s="143">
        <v>6.6</v>
      </c>
      <c r="AN253" s="143">
        <v>7.85</v>
      </c>
      <c r="AO253" s="143">
        <v>6.88</v>
      </c>
      <c r="AP253" s="143">
        <v>6.62</v>
      </c>
      <c r="AQ253" s="143">
        <v>6.66</v>
      </c>
      <c r="AR253" s="143">
        <v>5.91</v>
      </c>
      <c r="AS253" s="143">
        <v>7.12</v>
      </c>
      <c r="AT253" s="144">
        <v>7.71</v>
      </c>
      <c r="AU253" s="145">
        <v>9.24</v>
      </c>
      <c r="AV253" s="145">
        <v>9.81</v>
      </c>
      <c r="AW253" s="145">
        <v>10.91</v>
      </c>
      <c r="AX253" s="145">
        <v>11.14</v>
      </c>
      <c r="AY253" s="145">
        <v>12.41</v>
      </c>
      <c r="AZ253" s="144">
        <v>13.89</v>
      </c>
      <c r="BA253" s="144">
        <v>13.67</v>
      </c>
      <c r="BB253" s="144">
        <v>13.3</v>
      </c>
      <c r="BC253" s="144">
        <v>16.75</v>
      </c>
      <c r="BD253" s="145">
        <v>16.47</v>
      </c>
      <c r="BE253" s="145">
        <v>15.18</v>
      </c>
      <c r="BF253" s="145">
        <v>17.87</v>
      </c>
      <c r="BG253" s="145">
        <v>19.73</v>
      </c>
      <c r="BH253" s="144">
        <v>19.02</v>
      </c>
      <c r="BI253" s="144">
        <v>20.45</v>
      </c>
      <c r="BJ253" s="148">
        <v>11.98</v>
      </c>
    </row>
    <row r="254" spans="1:67" ht="15.75" thickBot="1">
      <c r="B254" s="147" t="s">
        <v>297</v>
      </c>
      <c r="C254" s="143">
        <v>80.97</v>
      </c>
      <c r="D254" s="143">
        <v>75.260000000000005</v>
      </c>
      <c r="E254" s="143">
        <v>80</v>
      </c>
      <c r="F254" s="143">
        <v>80.400000000000006</v>
      </c>
      <c r="G254" s="143">
        <v>85.72</v>
      </c>
      <c r="H254" s="143">
        <v>97.35</v>
      </c>
      <c r="I254" s="143">
        <v>94</v>
      </c>
      <c r="J254" s="143">
        <v>104.41</v>
      </c>
      <c r="K254" s="144">
        <v>97.35</v>
      </c>
      <c r="L254" s="145">
        <v>76.95</v>
      </c>
      <c r="M254" s="145">
        <v>51</v>
      </c>
      <c r="N254" s="145">
        <v>27.67</v>
      </c>
      <c r="O254" s="145">
        <v>28.4</v>
      </c>
      <c r="P254" s="145">
        <v>27.2</v>
      </c>
      <c r="Q254" s="144">
        <v>27.2</v>
      </c>
      <c r="R254" s="144">
        <v>27.2</v>
      </c>
      <c r="S254" s="144">
        <v>28.8</v>
      </c>
      <c r="T254" s="144">
        <v>52</v>
      </c>
      <c r="U254" s="145">
        <v>80.319999999999993</v>
      </c>
      <c r="V254" s="145">
        <v>106.22</v>
      </c>
      <c r="W254" s="145">
        <v>114.64</v>
      </c>
      <c r="X254" s="145">
        <v>170</v>
      </c>
      <c r="Y254" s="144">
        <v>150.01</v>
      </c>
      <c r="Z254" s="144">
        <v>115.43</v>
      </c>
      <c r="AA254" s="148">
        <v>78.27</v>
      </c>
      <c r="AB254" s="142">
        <f t="shared" si="20"/>
        <v>52.525833333333331</v>
      </c>
      <c r="AC254" s="142">
        <f t="shared" si="21"/>
        <v>0.67108513266044889</v>
      </c>
      <c r="AE254" t="s">
        <v>523</v>
      </c>
      <c r="AK254" s="147" t="s">
        <v>297</v>
      </c>
      <c r="AL254" s="143">
        <v>15.16</v>
      </c>
      <c r="AM254" s="143">
        <v>12.31</v>
      </c>
      <c r="AN254" s="143">
        <v>10.93</v>
      </c>
      <c r="AO254" s="143">
        <v>10.39</v>
      </c>
      <c r="AP254" s="143">
        <v>9.98</v>
      </c>
      <c r="AQ254" s="143">
        <v>9.32</v>
      </c>
      <c r="AR254" s="143">
        <v>12.44</v>
      </c>
      <c r="AS254" s="143">
        <v>12.05</v>
      </c>
      <c r="AT254" s="144">
        <v>9.6999999999999993</v>
      </c>
      <c r="AU254" s="145">
        <v>7.54</v>
      </c>
      <c r="AV254" s="145">
        <v>8.24</v>
      </c>
      <c r="AW254" s="145">
        <v>11.96</v>
      </c>
      <c r="AX254" s="145">
        <v>14.75</v>
      </c>
      <c r="AY254" s="145">
        <v>19.55</v>
      </c>
      <c r="AZ254" s="144">
        <v>19.71</v>
      </c>
      <c r="BA254" s="144">
        <v>19.489999999999998</v>
      </c>
      <c r="BB254" s="144">
        <v>18.239999999999998</v>
      </c>
      <c r="BC254" s="144">
        <v>15.57</v>
      </c>
      <c r="BD254" s="145">
        <v>12.05</v>
      </c>
      <c r="BE254" s="145">
        <v>13.92</v>
      </c>
      <c r="BF254" s="145">
        <v>24.37</v>
      </c>
      <c r="BG254" s="145">
        <v>19.309999999999999</v>
      </c>
      <c r="BH254" s="144">
        <v>21.78</v>
      </c>
      <c r="BI254" s="144">
        <v>16.350000000000001</v>
      </c>
      <c r="BJ254" s="148">
        <v>14.64</v>
      </c>
    </row>
    <row r="255" spans="1:67">
      <c r="B255" s="147" t="s">
        <v>350</v>
      </c>
      <c r="C255" s="143">
        <v>116.95</v>
      </c>
      <c r="D255" s="143">
        <v>108.66</v>
      </c>
      <c r="E255" s="143">
        <v>105</v>
      </c>
      <c r="F255" s="143">
        <v>108.62</v>
      </c>
      <c r="G255" s="143">
        <v>107.96</v>
      </c>
      <c r="H255" s="143">
        <v>108.59</v>
      </c>
      <c r="I255" s="143">
        <v>114.7</v>
      </c>
      <c r="J255" s="143">
        <v>119.28</v>
      </c>
      <c r="K255" s="144">
        <v>119.22</v>
      </c>
      <c r="L255" s="145">
        <v>80.430000000000007</v>
      </c>
      <c r="M255" s="145">
        <v>50</v>
      </c>
      <c r="N255" s="145">
        <v>26.39</v>
      </c>
      <c r="O255" s="145">
        <v>26.39</v>
      </c>
      <c r="P255" s="145">
        <v>28.42</v>
      </c>
      <c r="Q255" s="144">
        <v>27.2</v>
      </c>
      <c r="R255" s="144">
        <v>26.39</v>
      </c>
      <c r="S255" s="144">
        <v>27.2</v>
      </c>
      <c r="T255" s="144">
        <v>48.97</v>
      </c>
      <c r="U255" s="145">
        <v>70</v>
      </c>
      <c r="V255" s="145">
        <v>101.53</v>
      </c>
      <c r="W255" s="145">
        <v>115.42</v>
      </c>
      <c r="X255" s="145">
        <v>145.01</v>
      </c>
      <c r="Y255" s="144">
        <v>125.16</v>
      </c>
      <c r="Z255" s="144">
        <v>110</v>
      </c>
      <c r="AA255" s="148">
        <v>84.06</v>
      </c>
      <c r="AB255" s="142">
        <f t="shared" si="20"/>
        <v>52.678333333333335</v>
      </c>
      <c r="AC255" s="142">
        <f t="shared" si="21"/>
        <v>0.62667539059402011</v>
      </c>
      <c r="AE255" s="422"/>
      <c r="AF255" s="423"/>
      <c r="AG255" s="424"/>
      <c r="AK255" s="147" t="s">
        <v>350</v>
      </c>
      <c r="AL255" s="143">
        <v>5.29</v>
      </c>
      <c r="AM255" s="143">
        <v>5.98</v>
      </c>
      <c r="AN255" s="143">
        <v>5.73</v>
      </c>
      <c r="AO255" s="143">
        <v>5.15</v>
      </c>
      <c r="AP255" s="143">
        <v>6.72</v>
      </c>
      <c r="AQ255" s="143">
        <v>6.04</v>
      </c>
      <c r="AR255" s="143">
        <v>10.92</v>
      </c>
      <c r="AS255" s="143">
        <v>13.91</v>
      </c>
      <c r="AT255" s="144">
        <v>11.4</v>
      </c>
      <c r="AU255" s="145">
        <v>5.61</v>
      </c>
      <c r="AV255" s="145">
        <v>7.4</v>
      </c>
      <c r="AW255" s="145">
        <v>9.1999999999999993</v>
      </c>
      <c r="AX255" s="145">
        <v>8.8800000000000008</v>
      </c>
      <c r="AY255" s="145">
        <v>8.6199999999999992</v>
      </c>
      <c r="AZ255" s="144">
        <v>8.59</v>
      </c>
      <c r="BA255" s="144">
        <v>8.68</v>
      </c>
      <c r="BB255" s="144">
        <v>8.57</v>
      </c>
      <c r="BC255" s="144">
        <v>7.17</v>
      </c>
      <c r="BD255" s="145">
        <v>7.45</v>
      </c>
      <c r="BE255" s="145">
        <v>7.87</v>
      </c>
      <c r="BF255" s="145">
        <v>12.21</v>
      </c>
      <c r="BG255" s="145">
        <v>12.02</v>
      </c>
      <c r="BH255" s="144">
        <v>14.49</v>
      </c>
      <c r="BI255" s="144">
        <v>17.809999999999999</v>
      </c>
      <c r="BJ255" s="148">
        <v>9.1</v>
      </c>
    </row>
    <row r="256" spans="1:67">
      <c r="B256" s="147" t="s">
        <v>351</v>
      </c>
      <c r="C256" s="143">
        <v>106.54</v>
      </c>
      <c r="D256" s="143">
        <v>103.4</v>
      </c>
      <c r="E256" s="143">
        <v>104.4</v>
      </c>
      <c r="F256" s="143">
        <v>103.52</v>
      </c>
      <c r="G256" s="143">
        <v>102.39</v>
      </c>
      <c r="H256" s="143">
        <v>104.72</v>
      </c>
      <c r="I256" s="143">
        <v>105.68</v>
      </c>
      <c r="J256" s="143">
        <v>110.46</v>
      </c>
      <c r="K256" s="144">
        <v>104.72</v>
      </c>
      <c r="L256" s="145">
        <v>68.650000000000006</v>
      </c>
      <c r="M256" s="145">
        <v>41.13</v>
      </c>
      <c r="N256" s="145">
        <v>9</v>
      </c>
      <c r="O256" s="145">
        <v>5</v>
      </c>
      <c r="P256" s="145">
        <v>1.5</v>
      </c>
      <c r="Q256" s="144">
        <v>1.5</v>
      </c>
      <c r="R256" s="144">
        <v>0.74</v>
      </c>
      <c r="S256" s="144">
        <v>10.49</v>
      </c>
      <c r="T256" s="144">
        <v>49.77</v>
      </c>
      <c r="U256" s="145">
        <v>68.62</v>
      </c>
      <c r="V256" s="145">
        <v>104.07</v>
      </c>
      <c r="W256" s="145">
        <v>109.9</v>
      </c>
      <c r="X256" s="145">
        <v>136.87</v>
      </c>
      <c r="Y256" s="144">
        <v>115.97</v>
      </c>
      <c r="Z256" s="144">
        <v>109</v>
      </c>
      <c r="AA256" s="148">
        <v>74.09</v>
      </c>
      <c r="AB256" s="142">
        <f t="shared" si="20"/>
        <v>38.765833333333333</v>
      </c>
      <c r="AC256" s="142">
        <f t="shared" si="21"/>
        <v>0.52322625635488362</v>
      </c>
      <c r="AE256" s="425">
        <f>AE249*$AC$280</f>
        <v>37.497488317693808</v>
      </c>
      <c r="AF256" s="140">
        <f>AF249*$AC$280</f>
        <v>35.539230734776368</v>
      </c>
      <c r="AG256" s="426">
        <f>AG249*$AC$280</f>
        <v>39.768912772262588</v>
      </c>
      <c r="AK256" s="147" t="s">
        <v>351</v>
      </c>
      <c r="AL256" s="143">
        <v>5.36</v>
      </c>
      <c r="AM256" s="143">
        <v>4.95</v>
      </c>
      <c r="AN256" s="143">
        <v>5.24</v>
      </c>
      <c r="AO256" s="143">
        <v>3.35</v>
      </c>
      <c r="AP256" s="143">
        <v>3.43</v>
      </c>
      <c r="AQ256" s="143">
        <v>3.4</v>
      </c>
      <c r="AR256" s="143">
        <v>12.26</v>
      </c>
      <c r="AS256" s="143">
        <v>12.75</v>
      </c>
      <c r="AT256" s="144">
        <v>11.33</v>
      </c>
      <c r="AU256" s="145">
        <v>6.47</v>
      </c>
      <c r="AV256" s="145">
        <v>8.15</v>
      </c>
      <c r="AW256" s="145">
        <v>11.27</v>
      </c>
      <c r="AX256" s="145">
        <v>12.1</v>
      </c>
      <c r="AY256" s="145">
        <v>11.41</v>
      </c>
      <c r="AZ256" s="144">
        <v>11.28</v>
      </c>
      <c r="BA256" s="144">
        <v>11.86</v>
      </c>
      <c r="BB256" s="144">
        <v>10.78</v>
      </c>
      <c r="BC256" s="144">
        <v>6.19</v>
      </c>
      <c r="BD256" s="145">
        <v>5.1100000000000003</v>
      </c>
      <c r="BE256" s="145">
        <v>4.3499999999999996</v>
      </c>
      <c r="BF256" s="145">
        <v>8.75</v>
      </c>
      <c r="BG256" s="145">
        <v>12.3</v>
      </c>
      <c r="BH256" s="144">
        <v>14.56</v>
      </c>
      <c r="BI256" s="144">
        <v>13.99</v>
      </c>
      <c r="BJ256" s="148">
        <v>8.94</v>
      </c>
    </row>
    <row r="257" spans="2:62">
      <c r="B257" s="147" t="s">
        <v>352</v>
      </c>
      <c r="C257" s="143">
        <v>105.43</v>
      </c>
      <c r="D257" s="143">
        <v>105.43</v>
      </c>
      <c r="E257" s="143">
        <v>105.43</v>
      </c>
      <c r="F257" s="143">
        <v>105.41</v>
      </c>
      <c r="G257" s="143">
        <v>104.72</v>
      </c>
      <c r="H257" s="143">
        <v>104.72</v>
      </c>
      <c r="I257" s="143">
        <v>110.7</v>
      </c>
      <c r="J257" s="143">
        <v>113.12</v>
      </c>
      <c r="K257" s="143">
        <v>102.07</v>
      </c>
      <c r="L257" s="143">
        <v>43.09</v>
      </c>
      <c r="M257" s="143">
        <v>0.85</v>
      </c>
      <c r="N257" s="143">
        <v>0</v>
      </c>
      <c r="O257" s="143">
        <v>-0.01</v>
      </c>
      <c r="P257" s="143">
        <v>0</v>
      </c>
      <c r="Q257" s="143">
        <v>0</v>
      </c>
      <c r="R257" s="143">
        <v>-0.01</v>
      </c>
      <c r="S257" s="143">
        <v>0</v>
      </c>
      <c r="T257" s="143">
        <v>3.52</v>
      </c>
      <c r="U257" s="143">
        <v>28.61</v>
      </c>
      <c r="V257" s="143">
        <v>69.989999999999995</v>
      </c>
      <c r="W257" s="143">
        <v>94</v>
      </c>
      <c r="X257" s="143">
        <v>100.26</v>
      </c>
      <c r="Y257" s="143">
        <v>96.64</v>
      </c>
      <c r="Z257" s="143">
        <v>94.78</v>
      </c>
      <c r="AA257" s="148">
        <v>62.03</v>
      </c>
      <c r="AB257" s="142">
        <f t="shared" si="20"/>
        <v>20.675833333333333</v>
      </c>
      <c r="AC257" s="142">
        <f t="shared" si="21"/>
        <v>0.33331989897361491</v>
      </c>
      <c r="AE257" s="427"/>
      <c r="AF257" s="42"/>
      <c r="AG257" s="428"/>
      <c r="AK257" s="147" t="s">
        <v>352</v>
      </c>
      <c r="AL257" s="143">
        <v>3.78</v>
      </c>
      <c r="AM257" s="143">
        <v>3.54</v>
      </c>
      <c r="AN257" s="143">
        <v>3.77</v>
      </c>
      <c r="AO257" s="143">
        <v>3.86</v>
      </c>
      <c r="AP257" s="143">
        <v>3.93</v>
      </c>
      <c r="AQ257" s="143">
        <v>3.75</v>
      </c>
      <c r="AR257" s="143">
        <v>3.19</v>
      </c>
      <c r="AS257" s="143">
        <v>3.05</v>
      </c>
      <c r="AT257" s="143">
        <v>4.78</v>
      </c>
      <c r="AU257" s="143">
        <v>11.88</v>
      </c>
      <c r="AV257" s="143">
        <v>14.1</v>
      </c>
      <c r="AW257" s="143">
        <v>14.81</v>
      </c>
      <c r="AX257" s="143">
        <v>14.89</v>
      </c>
      <c r="AY257" s="143">
        <v>14.82</v>
      </c>
      <c r="AZ257" s="143">
        <v>14.5</v>
      </c>
      <c r="BA257" s="143">
        <v>14.23</v>
      </c>
      <c r="BB257" s="143">
        <v>14.29</v>
      </c>
      <c r="BC257" s="143">
        <v>16.46</v>
      </c>
      <c r="BD257" s="143">
        <v>17.84</v>
      </c>
      <c r="BE257" s="143">
        <v>8.26</v>
      </c>
      <c r="BF257" s="143">
        <v>13.2</v>
      </c>
      <c r="BG257" s="143">
        <v>12.63</v>
      </c>
      <c r="BH257" s="143">
        <v>8.4499999999999993</v>
      </c>
      <c r="BI257" s="143">
        <v>6.82</v>
      </c>
      <c r="BJ257" s="148">
        <v>9.9</v>
      </c>
    </row>
    <row r="258" spans="2:62" ht="15.75" thickBot="1">
      <c r="B258" s="147" t="s">
        <v>353</v>
      </c>
      <c r="C258" s="143">
        <v>104.72</v>
      </c>
      <c r="D258" s="143">
        <v>85.44</v>
      </c>
      <c r="E258" s="143">
        <v>79</v>
      </c>
      <c r="F258" s="143">
        <v>68</v>
      </c>
      <c r="G258" s="143">
        <v>85</v>
      </c>
      <c r="H258" s="143">
        <v>90.5</v>
      </c>
      <c r="I258" s="143">
        <v>96.44</v>
      </c>
      <c r="J258" s="143">
        <v>90</v>
      </c>
      <c r="K258" s="143">
        <v>49.9</v>
      </c>
      <c r="L258" s="143">
        <v>0</v>
      </c>
      <c r="M258" s="143">
        <v>-0.44</v>
      </c>
      <c r="N258" s="143">
        <v>-0.99</v>
      </c>
      <c r="O258" s="143">
        <v>-1</v>
      </c>
      <c r="P258" s="143">
        <v>-0.62</v>
      </c>
      <c r="Q258" s="143">
        <v>-0.6</v>
      </c>
      <c r="R258" s="143">
        <v>-0.6</v>
      </c>
      <c r="S258" s="143">
        <v>-0.5</v>
      </c>
      <c r="T258" s="143">
        <v>1.72</v>
      </c>
      <c r="U258" s="143">
        <v>26.5</v>
      </c>
      <c r="V258" s="143">
        <v>80.5</v>
      </c>
      <c r="W258" s="143">
        <v>98.01</v>
      </c>
      <c r="X258" s="143">
        <v>130</v>
      </c>
      <c r="Y258" s="143">
        <v>136.87</v>
      </c>
      <c r="Z258" s="143">
        <v>112.98</v>
      </c>
      <c r="AA258" s="148">
        <v>55.45</v>
      </c>
      <c r="AB258" s="142">
        <f t="shared" si="20"/>
        <v>12.8225</v>
      </c>
      <c r="AC258" s="142">
        <f t="shared" si="21"/>
        <v>0.23124436429215509</v>
      </c>
      <c r="AE258" s="429">
        <f>AE251*$AC$280</f>
        <v>36.913318059918666</v>
      </c>
      <c r="AF258" s="430">
        <f>AF251*$AC$280</f>
        <v>36.368183190416183</v>
      </c>
      <c r="AG258" s="431">
        <f>AG251*$AC$280</f>
        <v>39.768912772262588</v>
      </c>
      <c r="AK258" s="147" t="s">
        <v>353</v>
      </c>
      <c r="AL258" s="143">
        <v>5.93</v>
      </c>
      <c r="AM258" s="143">
        <v>8.61</v>
      </c>
      <c r="AN258" s="143">
        <v>9.82</v>
      </c>
      <c r="AO258" s="143">
        <v>8.9700000000000006</v>
      </c>
      <c r="AP258" s="143">
        <v>7.63</v>
      </c>
      <c r="AQ258" s="143">
        <v>7.41</v>
      </c>
      <c r="AR258" s="143">
        <v>6.59</v>
      </c>
      <c r="AS258" s="143">
        <v>7.49</v>
      </c>
      <c r="AT258" s="143">
        <v>11.94</v>
      </c>
      <c r="AU258" s="143">
        <v>13.78</v>
      </c>
      <c r="AV258" s="143">
        <v>17.690000000000001</v>
      </c>
      <c r="AW258" s="143">
        <v>18.37</v>
      </c>
      <c r="AX258" s="143">
        <v>17.649999999999999</v>
      </c>
      <c r="AY258" s="143">
        <v>16.86</v>
      </c>
      <c r="AZ258" s="143">
        <v>16.350000000000001</v>
      </c>
      <c r="BA258" s="143">
        <v>16.329999999999998</v>
      </c>
      <c r="BB258" s="143">
        <v>16.23</v>
      </c>
      <c r="BC258" s="143">
        <v>13.14</v>
      </c>
      <c r="BD258" s="143">
        <v>15.01</v>
      </c>
      <c r="BE258" s="143">
        <v>7.78</v>
      </c>
      <c r="BF258" s="143">
        <v>11.49</v>
      </c>
      <c r="BG258" s="143">
        <v>12.59</v>
      </c>
      <c r="BH258" s="143">
        <v>10.220000000000001</v>
      </c>
      <c r="BI258" s="143">
        <v>10.28</v>
      </c>
      <c r="BJ258" s="148">
        <v>12.06</v>
      </c>
    </row>
    <row r="259" spans="2:62">
      <c r="B259" s="147" t="s">
        <v>354</v>
      </c>
      <c r="C259" s="143">
        <v>109.7</v>
      </c>
      <c r="D259" s="143">
        <v>100.43</v>
      </c>
      <c r="E259" s="143">
        <v>100</v>
      </c>
      <c r="F259" s="143">
        <v>99.89</v>
      </c>
      <c r="G259" s="143">
        <v>99.18</v>
      </c>
      <c r="H259" s="143">
        <v>99.89</v>
      </c>
      <c r="I259" s="143">
        <v>99.65</v>
      </c>
      <c r="J259" s="143">
        <v>105.43</v>
      </c>
      <c r="K259" s="144">
        <v>100.61</v>
      </c>
      <c r="L259" s="145">
        <v>63.6</v>
      </c>
      <c r="M259" s="145">
        <v>45</v>
      </c>
      <c r="N259" s="145">
        <v>22.51</v>
      </c>
      <c r="O259" s="145">
        <v>15</v>
      </c>
      <c r="P259" s="145">
        <v>15</v>
      </c>
      <c r="Q259" s="144">
        <v>10</v>
      </c>
      <c r="R259" s="144">
        <v>9</v>
      </c>
      <c r="S259" s="144">
        <v>44.5</v>
      </c>
      <c r="T259" s="144">
        <v>57.97</v>
      </c>
      <c r="U259" s="145">
        <v>90</v>
      </c>
      <c r="V259" s="145">
        <v>111.24</v>
      </c>
      <c r="W259" s="145">
        <v>135.09</v>
      </c>
      <c r="X259" s="145">
        <v>144.41</v>
      </c>
      <c r="Y259" s="144">
        <v>133.51</v>
      </c>
      <c r="Z259" s="144">
        <v>110.91</v>
      </c>
      <c r="AA259" s="148">
        <v>80.11</v>
      </c>
      <c r="AB259" s="142">
        <f t="shared" si="20"/>
        <v>48.702500000000008</v>
      </c>
      <c r="AC259" s="142">
        <f t="shared" si="21"/>
        <v>0.60794532517788047</v>
      </c>
      <c r="AK259" s="147" t="s">
        <v>354</v>
      </c>
      <c r="AL259" s="143">
        <v>4.88</v>
      </c>
      <c r="AM259" s="143">
        <v>4.5199999999999996</v>
      </c>
      <c r="AN259" s="143">
        <v>4.33</v>
      </c>
      <c r="AO259" s="143">
        <v>4.21</v>
      </c>
      <c r="AP259" s="143">
        <v>4.34</v>
      </c>
      <c r="AQ259" s="143">
        <v>4.42</v>
      </c>
      <c r="AR259" s="143">
        <v>7.41</v>
      </c>
      <c r="AS259" s="143">
        <v>10.81</v>
      </c>
      <c r="AT259" s="144">
        <v>11.12</v>
      </c>
      <c r="AU259" s="145">
        <v>7.41</v>
      </c>
      <c r="AV259" s="145">
        <v>8.7899999999999991</v>
      </c>
      <c r="AW259" s="145">
        <v>10.94</v>
      </c>
      <c r="AX259" s="145">
        <v>11.64</v>
      </c>
      <c r="AY259" s="145">
        <v>11.3</v>
      </c>
      <c r="AZ259" s="144">
        <v>11.52</v>
      </c>
      <c r="BA259" s="144">
        <v>12.35</v>
      </c>
      <c r="BB259" s="144">
        <v>10.199999999999999</v>
      </c>
      <c r="BC259" s="144">
        <v>20.3</v>
      </c>
      <c r="BD259" s="145">
        <v>18.53</v>
      </c>
      <c r="BE259" s="145">
        <v>13.07</v>
      </c>
      <c r="BF259" s="145">
        <v>16.23</v>
      </c>
      <c r="BG259" s="145">
        <v>17.489999999999998</v>
      </c>
      <c r="BH259" s="144">
        <v>17.5</v>
      </c>
      <c r="BI259" s="144">
        <v>15.52</v>
      </c>
      <c r="BJ259" s="148">
        <v>11.34</v>
      </c>
    </row>
    <row r="260" spans="2:62">
      <c r="B260" s="147" t="s">
        <v>247</v>
      </c>
      <c r="C260" s="143">
        <v>109.13</v>
      </c>
      <c r="D260" s="143">
        <v>99.94</v>
      </c>
      <c r="E260" s="143">
        <v>104.72</v>
      </c>
      <c r="F260" s="143">
        <v>104.38</v>
      </c>
      <c r="G260" s="143">
        <v>103</v>
      </c>
      <c r="H260" s="143">
        <v>104.38</v>
      </c>
      <c r="I260" s="143">
        <v>99.18</v>
      </c>
      <c r="J260" s="143">
        <v>109.7</v>
      </c>
      <c r="K260" s="144">
        <v>98.69</v>
      </c>
      <c r="L260" s="145">
        <v>96.13</v>
      </c>
      <c r="M260" s="145">
        <v>66.34</v>
      </c>
      <c r="N260" s="145">
        <v>40.94</v>
      </c>
      <c r="O260" s="145">
        <v>27.2</v>
      </c>
      <c r="P260" s="145">
        <v>26.28</v>
      </c>
      <c r="Q260" s="144">
        <v>27.2</v>
      </c>
      <c r="R260" s="144">
        <v>35.049999999999997</v>
      </c>
      <c r="S260" s="144">
        <v>63.8</v>
      </c>
      <c r="T260" s="144">
        <v>85.82</v>
      </c>
      <c r="U260" s="145">
        <v>96.78</v>
      </c>
      <c r="V260" s="145">
        <v>121.86</v>
      </c>
      <c r="W260" s="145">
        <v>154.93</v>
      </c>
      <c r="X260" s="145">
        <v>140.81</v>
      </c>
      <c r="Y260" s="144">
        <v>126.87</v>
      </c>
      <c r="Z260" s="144">
        <v>109.7</v>
      </c>
      <c r="AA260" s="148">
        <v>89.7</v>
      </c>
      <c r="AB260" s="142">
        <f t="shared" si="20"/>
        <v>65.507499999999993</v>
      </c>
      <c r="AC260" s="142">
        <f t="shared" si="21"/>
        <v>0.73029542920847257</v>
      </c>
      <c r="AK260" s="147" t="s">
        <v>247</v>
      </c>
      <c r="AL260" s="143">
        <v>7.8</v>
      </c>
      <c r="AM260" s="143">
        <v>7.1</v>
      </c>
      <c r="AN260" s="143">
        <v>4.2</v>
      </c>
      <c r="AO260" s="143">
        <v>3.3</v>
      </c>
      <c r="AP260" s="143">
        <v>3.51</v>
      </c>
      <c r="AQ260" s="143">
        <v>3.47</v>
      </c>
      <c r="AR260" s="143">
        <v>9.65</v>
      </c>
      <c r="AS260" s="143">
        <v>14.08</v>
      </c>
      <c r="AT260" s="144">
        <v>14.09</v>
      </c>
      <c r="AU260" s="145">
        <v>6.89</v>
      </c>
      <c r="AV260" s="145">
        <v>6.25</v>
      </c>
      <c r="AW260" s="145">
        <v>8.51</v>
      </c>
      <c r="AX260" s="145">
        <v>9.75</v>
      </c>
      <c r="AY260" s="145">
        <v>9.82</v>
      </c>
      <c r="AZ260" s="144">
        <v>10.11</v>
      </c>
      <c r="BA260" s="144">
        <v>9.5</v>
      </c>
      <c r="BB260" s="144">
        <v>8.7100000000000009</v>
      </c>
      <c r="BC260" s="144">
        <v>6.59</v>
      </c>
      <c r="BD260" s="145">
        <v>12.38</v>
      </c>
      <c r="BE260" s="145">
        <v>17.87</v>
      </c>
      <c r="BF260" s="145">
        <v>25.2</v>
      </c>
      <c r="BG260" s="145">
        <v>26.61</v>
      </c>
      <c r="BH260" s="144">
        <v>20.51</v>
      </c>
      <c r="BI260" s="144">
        <v>18.079999999999998</v>
      </c>
      <c r="BJ260" s="148">
        <v>11.37</v>
      </c>
    </row>
    <row r="261" spans="2:62">
      <c r="B261" s="147" t="s">
        <v>303</v>
      </c>
      <c r="C261" s="143">
        <v>109.73</v>
      </c>
      <c r="D261" s="143">
        <v>110.7</v>
      </c>
      <c r="E261" s="143">
        <v>109.98</v>
      </c>
      <c r="F261" s="143">
        <v>105.55</v>
      </c>
      <c r="G261" s="143">
        <v>104.32</v>
      </c>
      <c r="H261" s="143">
        <v>104.32</v>
      </c>
      <c r="I261" s="143">
        <v>105</v>
      </c>
      <c r="J261" s="143">
        <v>121.17</v>
      </c>
      <c r="K261" s="144">
        <v>118.24</v>
      </c>
      <c r="L261" s="145">
        <v>94.1</v>
      </c>
      <c r="M261" s="145">
        <v>90</v>
      </c>
      <c r="N261" s="145">
        <v>71</v>
      </c>
      <c r="O261" s="145">
        <v>63.48</v>
      </c>
      <c r="P261" s="145">
        <v>60</v>
      </c>
      <c r="Q261" s="144">
        <v>63.22</v>
      </c>
      <c r="R261" s="144">
        <v>70.900000000000006</v>
      </c>
      <c r="S261" s="144">
        <v>84.15</v>
      </c>
      <c r="T261" s="144">
        <v>93.1</v>
      </c>
      <c r="U261" s="145">
        <v>105</v>
      </c>
      <c r="V261" s="145">
        <v>107.23</v>
      </c>
      <c r="W261" s="145">
        <v>155.1</v>
      </c>
      <c r="X261" s="145">
        <v>153</v>
      </c>
      <c r="Y261" s="144">
        <v>123.21</v>
      </c>
      <c r="Z261" s="144">
        <v>106.27</v>
      </c>
      <c r="AA261" s="148">
        <v>101.2</v>
      </c>
      <c r="AB261" s="142">
        <f t="shared" si="20"/>
        <v>85.034999999999997</v>
      </c>
      <c r="AC261" s="142">
        <f t="shared" si="21"/>
        <v>0.84026679841897223</v>
      </c>
      <c r="AK261" s="147" t="s">
        <v>303</v>
      </c>
      <c r="AL261" s="143">
        <v>6.47</v>
      </c>
      <c r="AM261" s="143">
        <v>8.9700000000000006</v>
      </c>
      <c r="AN261" s="143">
        <v>5.04</v>
      </c>
      <c r="AO261" s="143">
        <v>3.83</v>
      </c>
      <c r="AP261" s="143">
        <v>3.8</v>
      </c>
      <c r="AQ261" s="143">
        <v>3.71</v>
      </c>
      <c r="AR261" s="143">
        <v>10.63</v>
      </c>
      <c r="AS261" s="143">
        <v>13.97</v>
      </c>
      <c r="AT261" s="144">
        <v>9.5399999999999991</v>
      </c>
      <c r="AU261" s="145">
        <v>3.26</v>
      </c>
      <c r="AV261" s="145">
        <v>5.35</v>
      </c>
      <c r="AW261" s="145">
        <v>8.52</v>
      </c>
      <c r="AX261" s="145">
        <v>8.93</v>
      </c>
      <c r="AY261" s="145">
        <v>9.25</v>
      </c>
      <c r="AZ261" s="144">
        <v>7.92</v>
      </c>
      <c r="BA261" s="144">
        <v>7.91</v>
      </c>
      <c r="BB261" s="144">
        <v>7.8</v>
      </c>
      <c r="BC261" s="144">
        <v>6.39</v>
      </c>
      <c r="BD261" s="145">
        <v>6.02</v>
      </c>
      <c r="BE261" s="145">
        <v>11.26</v>
      </c>
      <c r="BF261" s="145">
        <v>13.11</v>
      </c>
      <c r="BG261" s="145">
        <v>15.2</v>
      </c>
      <c r="BH261" s="144">
        <v>14.18</v>
      </c>
      <c r="BI261" s="144">
        <v>12.73</v>
      </c>
      <c r="BJ261" s="148">
        <v>8.64</v>
      </c>
    </row>
    <row r="262" spans="2:62">
      <c r="B262" s="147" t="s">
        <v>355</v>
      </c>
      <c r="C262" s="143">
        <v>126.87</v>
      </c>
      <c r="D262" s="143">
        <v>115.7</v>
      </c>
      <c r="E262" s="143">
        <v>110.28</v>
      </c>
      <c r="F262" s="143">
        <v>105.27</v>
      </c>
      <c r="G262" s="143">
        <v>102</v>
      </c>
      <c r="H262" s="143">
        <v>101.12</v>
      </c>
      <c r="I262" s="143">
        <v>107</v>
      </c>
      <c r="J262" s="143">
        <v>109.65</v>
      </c>
      <c r="K262" s="144">
        <v>99.31</v>
      </c>
      <c r="L262" s="145">
        <v>90.92</v>
      </c>
      <c r="M262" s="145">
        <v>71.67</v>
      </c>
      <c r="N262" s="145">
        <v>67.400000000000006</v>
      </c>
      <c r="O262" s="145">
        <v>54.01</v>
      </c>
      <c r="P262" s="145">
        <v>40.909999999999997</v>
      </c>
      <c r="Q262" s="144">
        <v>54.9</v>
      </c>
      <c r="R262" s="144">
        <v>69.430000000000007</v>
      </c>
      <c r="S262" s="144">
        <v>71.67</v>
      </c>
      <c r="T262" s="144">
        <v>80</v>
      </c>
      <c r="U262" s="145">
        <v>102</v>
      </c>
      <c r="V262" s="145">
        <v>115.78</v>
      </c>
      <c r="W262" s="145">
        <v>137.99</v>
      </c>
      <c r="X262" s="145">
        <v>149.02000000000001</v>
      </c>
      <c r="Y262" s="144">
        <v>125.88</v>
      </c>
      <c r="Z262" s="144">
        <v>111.92</v>
      </c>
      <c r="AA262" s="148">
        <v>96.7</v>
      </c>
      <c r="AB262" s="142">
        <f t="shared" si="20"/>
        <v>76.499999999999986</v>
      </c>
      <c r="AC262" s="142">
        <f t="shared" si="21"/>
        <v>0.7911065149948292</v>
      </c>
      <c r="AK262" s="147" t="s">
        <v>355</v>
      </c>
      <c r="AL262" s="143">
        <v>3.66</v>
      </c>
      <c r="AM262" s="143">
        <v>3.23</v>
      </c>
      <c r="AN262" s="143">
        <v>3.22</v>
      </c>
      <c r="AO262" s="143">
        <v>3.64</v>
      </c>
      <c r="AP262" s="143">
        <v>3.67</v>
      </c>
      <c r="AQ262" s="143">
        <v>3.72</v>
      </c>
      <c r="AR262" s="143">
        <v>6.67</v>
      </c>
      <c r="AS262" s="143">
        <v>6.73</v>
      </c>
      <c r="AT262" s="144">
        <v>5.37</v>
      </c>
      <c r="AU262" s="145">
        <v>6.83</v>
      </c>
      <c r="AV262" s="145">
        <v>9.06</v>
      </c>
      <c r="AW262" s="145">
        <v>11.05</v>
      </c>
      <c r="AX262" s="145">
        <v>13.4</v>
      </c>
      <c r="AY262" s="145">
        <v>14.53</v>
      </c>
      <c r="AZ262" s="144">
        <v>13.12</v>
      </c>
      <c r="BA262" s="144">
        <v>11.11</v>
      </c>
      <c r="BB262" s="144">
        <v>10.11</v>
      </c>
      <c r="BC262" s="144">
        <v>8</v>
      </c>
      <c r="BD262" s="145">
        <v>5.99</v>
      </c>
      <c r="BE262" s="145">
        <v>7.76</v>
      </c>
      <c r="BF262" s="145">
        <v>7.13</v>
      </c>
      <c r="BG262" s="145">
        <v>8.02</v>
      </c>
      <c r="BH262" s="144">
        <v>9.51</v>
      </c>
      <c r="BI262" s="144">
        <v>7.04</v>
      </c>
      <c r="BJ262" s="148">
        <v>7.83</v>
      </c>
    </row>
    <row r="263" spans="2:62">
      <c r="B263" s="147" t="s">
        <v>356</v>
      </c>
      <c r="C263" s="143">
        <v>119.07</v>
      </c>
      <c r="D263" s="143">
        <v>105.3</v>
      </c>
      <c r="E263" s="143">
        <v>99.9</v>
      </c>
      <c r="F263" s="143">
        <v>96.22</v>
      </c>
      <c r="G263" s="143">
        <v>93.66</v>
      </c>
      <c r="H263" s="143">
        <v>91.16</v>
      </c>
      <c r="I263" s="143">
        <v>98.5</v>
      </c>
      <c r="J263" s="143">
        <v>97.52</v>
      </c>
      <c r="K263" s="143">
        <v>71.89</v>
      </c>
      <c r="L263" s="143">
        <v>43.97</v>
      </c>
      <c r="M263" s="143">
        <v>6</v>
      </c>
      <c r="N263" s="143">
        <v>3</v>
      </c>
      <c r="O263" s="143">
        <v>0.08</v>
      </c>
      <c r="P263" s="143">
        <v>0</v>
      </c>
      <c r="Q263" s="143">
        <v>0</v>
      </c>
      <c r="R263" s="143">
        <v>1.72</v>
      </c>
      <c r="S263" s="143">
        <v>23.53</v>
      </c>
      <c r="T263" s="143">
        <v>33.229999999999997</v>
      </c>
      <c r="U263" s="143">
        <v>61.12</v>
      </c>
      <c r="V263" s="143">
        <v>100.82</v>
      </c>
      <c r="W263" s="143">
        <v>111.39</v>
      </c>
      <c r="X263" s="143">
        <v>144.75</v>
      </c>
      <c r="Y263" s="143">
        <v>142</v>
      </c>
      <c r="Z263" s="143">
        <v>117.63</v>
      </c>
      <c r="AA263" s="148">
        <v>69.27</v>
      </c>
      <c r="AB263" s="142">
        <f t="shared" si="20"/>
        <v>28.78</v>
      </c>
      <c r="AC263" s="142">
        <f t="shared" si="21"/>
        <v>0.4154756748953371</v>
      </c>
      <c r="AK263" s="147" t="s">
        <v>356</v>
      </c>
      <c r="AL263" s="143">
        <v>4.6100000000000003</v>
      </c>
      <c r="AM263" s="143">
        <v>4.78</v>
      </c>
      <c r="AN263" s="143">
        <v>5.42</v>
      </c>
      <c r="AO263" s="143">
        <v>5.66</v>
      </c>
      <c r="AP263" s="143">
        <v>6.03</v>
      </c>
      <c r="AQ263" s="143">
        <v>6.36</v>
      </c>
      <c r="AR263" s="143">
        <v>5.56</v>
      </c>
      <c r="AS263" s="143">
        <v>5.0999999999999996</v>
      </c>
      <c r="AT263" s="143">
        <v>7.85</v>
      </c>
      <c r="AU263" s="143">
        <v>10.050000000000001</v>
      </c>
      <c r="AV263" s="143">
        <v>15.63</v>
      </c>
      <c r="AW263" s="143">
        <v>16.91</v>
      </c>
      <c r="AX263" s="143">
        <v>21.39</v>
      </c>
      <c r="AY263" s="143">
        <v>20.39</v>
      </c>
      <c r="AZ263" s="143">
        <v>20.59</v>
      </c>
      <c r="BA263" s="143">
        <v>22.41</v>
      </c>
      <c r="BB263" s="143">
        <v>21.78</v>
      </c>
      <c r="BC263" s="143">
        <v>17.850000000000001</v>
      </c>
      <c r="BD263" s="143">
        <v>11.76</v>
      </c>
      <c r="BE263" s="143">
        <v>7.43</v>
      </c>
      <c r="BF263" s="143">
        <v>7.8</v>
      </c>
      <c r="BG263" s="143">
        <v>11.12</v>
      </c>
      <c r="BH263" s="143">
        <v>11.04</v>
      </c>
      <c r="BI263" s="143">
        <v>9.82</v>
      </c>
      <c r="BJ263" s="148">
        <v>11.73</v>
      </c>
    </row>
    <row r="264" spans="2:62">
      <c r="B264" s="147" t="s">
        <v>357</v>
      </c>
      <c r="C264" s="143">
        <v>118.82</v>
      </c>
      <c r="D264" s="143">
        <v>114.32</v>
      </c>
      <c r="E264" s="143">
        <v>109.69</v>
      </c>
      <c r="F264" s="143">
        <v>105</v>
      </c>
      <c r="G264" s="143">
        <v>104.28</v>
      </c>
      <c r="H264" s="143">
        <v>105.35</v>
      </c>
      <c r="I264" s="143">
        <v>108.43</v>
      </c>
      <c r="J264" s="143">
        <v>111.19</v>
      </c>
      <c r="K264" s="143">
        <v>103.67</v>
      </c>
      <c r="L264" s="143">
        <v>60.93</v>
      </c>
      <c r="M264" s="143">
        <v>26.28</v>
      </c>
      <c r="N264" s="143">
        <v>3.8</v>
      </c>
      <c r="O264" s="143">
        <v>0.65</v>
      </c>
      <c r="P264" s="143">
        <v>0.65</v>
      </c>
      <c r="Q264" s="143">
        <v>0.66</v>
      </c>
      <c r="R264" s="143">
        <v>1.1000000000000001</v>
      </c>
      <c r="S264" s="143">
        <v>3.6</v>
      </c>
      <c r="T264" s="143">
        <v>21.52</v>
      </c>
      <c r="U264" s="143">
        <v>68.8</v>
      </c>
      <c r="V264" s="143">
        <v>100</v>
      </c>
      <c r="W264" s="143">
        <v>111.05</v>
      </c>
      <c r="X264" s="143">
        <v>144</v>
      </c>
      <c r="Y264" s="143">
        <v>137</v>
      </c>
      <c r="Z264" s="143">
        <v>117.65</v>
      </c>
      <c r="AA264" s="148">
        <v>74.099999999999994</v>
      </c>
      <c r="AB264" s="142">
        <f t="shared" si="20"/>
        <v>32.638333333333335</v>
      </c>
      <c r="AC264" s="142">
        <f t="shared" si="21"/>
        <v>0.44046333783175895</v>
      </c>
      <c r="AK264" s="147" t="s">
        <v>357</v>
      </c>
      <c r="AL264" s="143">
        <v>4.93</v>
      </c>
      <c r="AM264" s="143">
        <v>5.0999999999999996</v>
      </c>
      <c r="AN264" s="143">
        <v>4.21</v>
      </c>
      <c r="AO264" s="143">
        <v>2.86</v>
      </c>
      <c r="AP264" s="143">
        <v>2.74</v>
      </c>
      <c r="AQ264" s="143">
        <v>3</v>
      </c>
      <c r="AR264" s="143">
        <v>3.61</v>
      </c>
      <c r="AS264" s="143">
        <v>5.32</v>
      </c>
      <c r="AT264" s="143">
        <v>5.65</v>
      </c>
      <c r="AU264" s="143">
        <v>9.9600000000000009</v>
      </c>
      <c r="AV264" s="143">
        <v>12.94</v>
      </c>
      <c r="AW264" s="143">
        <v>15.58</v>
      </c>
      <c r="AX264" s="143">
        <v>13.74</v>
      </c>
      <c r="AY264" s="143">
        <v>12.55</v>
      </c>
      <c r="AZ264" s="143">
        <v>12.27</v>
      </c>
      <c r="BA264" s="143">
        <v>12.5</v>
      </c>
      <c r="BB264" s="143">
        <v>12.88</v>
      </c>
      <c r="BC264" s="143">
        <v>10.64</v>
      </c>
      <c r="BD264" s="143">
        <v>6.97</v>
      </c>
      <c r="BE264" s="143">
        <v>3.35</v>
      </c>
      <c r="BF264" s="143">
        <v>10.119999999999999</v>
      </c>
      <c r="BG264" s="143">
        <v>12.6</v>
      </c>
      <c r="BH264" s="143">
        <v>9.5500000000000007</v>
      </c>
      <c r="BI264" s="143">
        <v>10.19</v>
      </c>
      <c r="BJ264" s="148">
        <v>8.7200000000000006</v>
      </c>
    </row>
    <row r="265" spans="2:62">
      <c r="B265" s="147" t="s">
        <v>358</v>
      </c>
      <c r="C265" s="143">
        <v>118.58</v>
      </c>
      <c r="D265" s="143">
        <v>113.12</v>
      </c>
      <c r="E265" s="143">
        <v>106.27</v>
      </c>
      <c r="F265" s="143">
        <v>104.59</v>
      </c>
      <c r="G265" s="143">
        <v>104.66</v>
      </c>
      <c r="H265" s="143">
        <v>105.01</v>
      </c>
      <c r="I265" s="143">
        <v>104.34</v>
      </c>
      <c r="J265" s="143">
        <v>96.99</v>
      </c>
      <c r="K265" s="143">
        <v>101.12</v>
      </c>
      <c r="L265" s="143">
        <v>27.2</v>
      </c>
      <c r="M265" s="143">
        <v>9.6999999999999993</v>
      </c>
      <c r="N265" s="143">
        <v>0.65</v>
      </c>
      <c r="O265" s="143">
        <v>0.65</v>
      </c>
      <c r="P265" s="143">
        <v>0.65</v>
      </c>
      <c r="Q265" s="143">
        <v>0.65</v>
      </c>
      <c r="R265" s="143">
        <v>0.65</v>
      </c>
      <c r="S265" s="143">
        <v>5.13</v>
      </c>
      <c r="T265" s="143">
        <v>16.72</v>
      </c>
      <c r="U265" s="143">
        <v>51.45</v>
      </c>
      <c r="V265" s="143">
        <v>94.03</v>
      </c>
      <c r="W265" s="143">
        <v>113.12</v>
      </c>
      <c r="X265" s="143">
        <v>124.65</v>
      </c>
      <c r="Y265" s="143">
        <v>131.25</v>
      </c>
      <c r="Z265" s="143">
        <v>117.67</v>
      </c>
      <c r="AA265" s="148">
        <v>68.7</v>
      </c>
      <c r="AB265" s="142">
        <f t="shared" si="20"/>
        <v>25.716666666666669</v>
      </c>
      <c r="AC265" s="142">
        <f t="shared" si="21"/>
        <v>0.37433284813197476</v>
      </c>
      <c r="AK265" s="147" t="s">
        <v>358</v>
      </c>
      <c r="AL265" s="143">
        <v>2.82</v>
      </c>
      <c r="AM265" s="143">
        <v>2.71</v>
      </c>
      <c r="AN265" s="143">
        <v>3</v>
      </c>
      <c r="AO265" s="143">
        <v>3.08</v>
      </c>
      <c r="AP265" s="143">
        <v>3.15</v>
      </c>
      <c r="AQ265" s="143">
        <v>3.45</v>
      </c>
      <c r="AR265" s="143">
        <v>3.46</v>
      </c>
      <c r="AS265" s="143">
        <v>3.94</v>
      </c>
      <c r="AT265" s="143">
        <v>6.03</v>
      </c>
      <c r="AU265" s="143">
        <v>14.52</v>
      </c>
      <c r="AV265" s="143">
        <v>15.64</v>
      </c>
      <c r="AW265" s="143">
        <v>15.93</v>
      </c>
      <c r="AX265" s="143">
        <v>16.149999999999999</v>
      </c>
      <c r="AY265" s="143">
        <v>15.14</v>
      </c>
      <c r="AZ265" s="143">
        <v>14.72</v>
      </c>
      <c r="BA265" s="143">
        <v>14.62</v>
      </c>
      <c r="BB265" s="143">
        <v>15.21</v>
      </c>
      <c r="BC265" s="143">
        <v>15.16</v>
      </c>
      <c r="BD265" s="143">
        <v>10.86</v>
      </c>
      <c r="BE265" s="143">
        <v>5.57</v>
      </c>
      <c r="BF265" s="143">
        <v>8.19</v>
      </c>
      <c r="BG265" s="143">
        <v>11.04</v>
      </c>
      <c r="BH265" s="143">
        <v>9.39</v>
      </c>
      <c r="BI265" s="143">
        <v>6.39</v>
      </c>
      <c r="BJ265" s="148">
        <v>9.36</v>
      </c>
    </row>
    <row r="266" spans="2:62">
      <c r="B266" s="147" t="s">
        <v>359</v>
      </c>
      <c r="C266" s="143">
        <v>109.52</v>
      </c>
      <c r="D266" s="143">
        <v>105.54</v>
      </c>
      <c r="E266" s="143">
        <v>104.3</v>
      </c>
      <c r="F266" s="143">
        <v>103.1</v>
      </c>
      <c r="G266" s="143">
        <v>99.82</v>
      </c>
      <c r="H266" s="143">
        <v>101.12</v>
      </c>
      <c r="I266" s="143">
        <v>105.34</v>
      </c>
      <c r="J266" s="143">
        <v>106.54</v>
      </c>
      <c r="K266" s="144">
        <v>106.54</v>
      </c>
      <c r="L266" s="145">
        <v>104.56</v>
      </c>
      <c r="M266" s="145">
        <v>97.52</v>
      </c>
      <c r="N266" s="145">
        <v>75.59</v>
      </c>
      <c r="O266" s="145">
        <v>69</v>
      </c>
      <c r="P266" s="145">
        <v>69</v>
      </c>
      <c r="Q266" s="144">
        <v>67.900000000000006</v>
      </c>
      <c r="R266" s="144">
        <v>60</v>
      </c>
      <c r="S266" s="144">
        <v>69.260000000000005</v>
      </c>
      <c r="T266" s="144">
        <v>84.53</v>
      </c>
      <c r="U266" s="145">
        <v>104.07</v>
      </c>
      <c r="V266" s="145">
        <v>115.06</v>
      </c>
      <c r="W266" s="145">
        <v>120</v>
      </c>
      <c r="X266" s="145">
        <v>120.76</v>
      </c>
      <c r="Y266" s="144">
        <v>114.32</v>
      </c>
      <c r="Z266" s="144">
        <v>106.84</v>
      </c>
      <c r="AA266" s="148">
        <v>96.68</v>
      </c>
      <c r="AB266" s="142">
        <f t="shared" si="20"/>
        <v>85.252499999999998</v>
      </c>
      <c r="AC266" s="142">
        <f t="shared" si="21"/>
        <v>0.88180078609846912</v>
      </c>
      <c r="AK266" s="147" t="s">
        <v>359</v>
      </c>
      <c r="AL266" s="143">
        <v>3.08</v>
      </c>
      <c r="AM266" s="143">
        <v>2.99</v>
      </c>
      <c r="AN266" s="143">
        <v>3.23</v>
      </c>
      <c r="AO266" s="143">
        <v>3.17</v>
      </c>
      <c r="AP266" s="143">
        <v>3.62</v>
      </c>
      <c r="AQ266" s="143">
        <v>4.12</v>
      </c>
      <c r="AR266" s="143">
        <v>3.79</v>
      </c>
      <c r="AS266" s="143">
        <v>6.59</v>
      </c>
      <c r="AT266" s="144">
        <v>6.74</v>
      </c>
      <c r="AU266" s="145">
        <v>5.77</v>
      </c>
      <c r="AV266" s="145">
        <v>6.22</v>
      </c>
      <c r="AW266" s="145">
        <v>7.32</v>
      </c>
      <c r="AX266" s="145">
        <v>7.69</v>
      </c>
      <c r="AY266" s="145">
        <v>6.45</v>
      </c>
      <c r="AZ266" s="144">
        <v>6.39</v>
      </c>
      <c r="BA266" s="144">
        <v>6.94</v>
      </c>
      <c r="BB266" s="144">
        <v>6.43</v>
      </c>
      <c r="BC266" s="144">
        <v>5.9</v>
      </c>
      <c r="BD266" s="145">
        <v>5.07</v>
      </c>
      <c r="BE266" s="145">
        <v>12.05</v>
      </c>
      <c r="BF266" s="145">
        <v>14.87</v>
      </c>
      <c r="BG266" s="145">
        <v>14.69</v>
      </c>
      <c r="BH266" s="144">
        <v>11.51</v>
      </c>
      <c r="BI266" s="144">
        <v>10.44</v>
      </c>
      <c r="BJ266" s="148">
        <v>7.14</v>
      </c>
    </row>
    <row r="267" spans="2:62">
      <c r="B267" s="147" t="s">
        <v>254</v>
      </c>
      <c r="C267" s="143">
        <v>103.06</v>
      </c>
      <c r="D267" s="143">
        <v>101.12</v>
      </c>
      <c r="E267" s="143">
        <v>98.1</v>
      </c>
      <c r="F267" s="143">
        <v>92.41</v>
      </c>
      <c r="G267" s="143">
        <v>90.37</v>
      </c>
      <c r="H267" s="143">
        <v>91.4</v>
      </c>
      <c r="I267" s="143">
        <v>99</v>
      </c>
      <c r="J267" s="143">
        <v>102.82</v>
      </c>
      <c r="K267" s="144">
        <v>98.1</v>
      </c>
      <c r="L267" s="145">
        <v>88.57</v>
      </c>
      <c r="M267" s="145">
        <v>69.64</v>
      </c>
      <c r="N267" s="145">
        <v>43.23</v>
      </c>
      <c r="O267" s="145">
        <v>30</v>
      </c>
      <c r="P267" s="145">
        <v>29.14</v>
      </c>
      <c r="Q267" s="144">
        <v>30.91</v>
      </c>
      <c r="R267" s="144">
        <v>40.54</v>
      </c>
      <c r="S267" s="144">
        <v>46.8</v>
      </c>
      <c r="T267" s="144">
        <v>48.7</v>
      </c>
      <c r="U267" s="145">
        <v>62.2</v>
      </c>
      <c r="V267" s="145">
        <v>88.97</v>
      </c>
      <c r="W267" s="145">
        <v>97.74</v>
      </c>
      <c r="X267" s="145">
        <v>106.85</v>
      </c>
      <c r="Y267" s="144">
        <v>106.54</v>
      </c>
      <c r="Z267" s="144">
        <v>99</v>
      </c>
      <c r="AA267" s="148">
        <v>77.72</v>
      </c>
      <c r="AB267" s="142">
        <f t="shared" si="20"/>
        <v>56.400000000000013</v>
      </c>
      <c r="AC267" s="142">
        <f t="shared" si="21"/>
        <v>0.72568193515182722</v>
      </c>
      <c r="AK267" s="147" t="s">
        <v>254</v>
      </c>
      <c r="AL267" s="143">
        <v>13.29</v>
      </c>
      <c r="AM267" s="143">
        <v>9.76</v>
      </c>
      <c r="AN267" s="143">
        <v>7.64</v>
      </c>
      <c r="AO267" s="143">
        <v>6.69</v>
      </c>
      <c r="AP267" s="143">
        <v>7.08</v>
      </c>
      <c r="AQ267" s="143">
        <v>6.94</v>
      </c>
      <c r="AR267" s="143">
        <v>7.96</v>
      </c>
      <c r="AS267" s="143">
        <v>9.75</v>
      </c>
      <c r="AT267" s="144">
        <v>6.24</v>
      </c>
      <c r="AU267" s="145">
        <v>5.39</v>
      </c>
      <c r="AV267" s="145">
        <v>8.15</v>
      </c>
      <c r="AW267" s="145">
        <v>12.41</v>
      </c>
      <c r="AX267" s="145">
        <v>12.2</v>
      </c>
      <c r="AY267" s="145">
        <v>10.71</v>
      </c>
      <c r="AZ267" s="144">
        <v>10.48</v>
      </c>
      <c r="BA267" s="144">
        <v>11.46</v>
      </c>
      <c r="BB267" s="144">
        <v>11.08</v>
      </c>
      <c r="BC267" s="144">
        <v>12.76</v>
      </c>
      <c r="BD267" s="145">
        <v>14.94</v>
      </c>
      <c r="BE267" s="145">
        <v>10.45</v>
      </c>
      <c r="BF267" s="145">
        <v>12.24</v>
      </c>
      <c r="BG267" s="145">
        <v>14.66</v>
      </c>
      <c r="BH267" s="144">
        <v>11.34</v>
      </c>
      <c r="BI267" s="144">
        <v>12.16</v>
      </c>
      <c r="BJ267" s="148">
        <v>10.39</v>
      </c>
    </row>
    <row r="268" spans="2:62">
      <c r="B268" s="147" t="s">
        <v>309</v>
      </c>
      <c r="C268" s="143">
        <v>95.58</v>
      </c>
      <c r="D268" s="143">
        <v>88.03</v>
      </c>
      <c r="E268" s="143">
        <v>83</v>
      </c>
      <c r="F268" s="143">
        <v>81</v>
      </c>
      <c r="G268" s="143">
        <v>76.2</v>
      </c>
      <c r="H268" s="143">
        <v>82</v>
      </c>
      <c r="I268" s="143">
        <v>88.46</v>
      </c>
      <c r="J268" s="143">
        <v>96.54</v>
      </c>
      <c r="K268" s="144">
        <v>89.81</v>
      </c>
      <c r="L268" s="145">
        <v>71.55</v>
      </c>
      <c r="M268" s="145">
        <v>49.8</v>
      </c>
      <c r="N268" s="145">
        <v>49.9</v>
      </c>
      <c r="O268" s="145">
        <v>49.02</v>
      </c>
      <c r="P268" s="145">
        <v>35</v>
      </c>
      <c r="Q268" s="144">
        <v>31.53</v>
      </c>
      <c r="R268" s="144">
        <v>27.2</v>
      </c>
      <c r="S268" s="144">
        <v>27.99</v>
      </c>
      <c r="T268" s="144">
        <v>37</v>
      </c>
      <c r="U268" s="145">
        <v>49.27</v>
      </c>
      <c r="V268" s="145">
        <v>69.27</v>
      </c>
      <c r="W268" s="145">
        <v>78.73</v>
      </c>
      <c r="X268" s="145">
        <v>100.07</v>
      </c>
      <c r="Y268" s="144">
        <v>97.52</v>
      </c>
      <c r="Z268" s="144">
        <v>84.98</v>
      </c>
      <c r="AA268" s="148">
        <v>68.31</v>
      </c>
      <c r="AB268" s="142">
        <f t="shared" si="20"/>
        <v>48.945</v>
      </c>
      <c r="AC268" s="142">
        <f t="shared" si="21"/>
        <v>0.71651295564339046</v>
      </c>
      <c r="AK268" s="147" t="s">
        <v>309</v>
      </c>
      <c r="AL268" s="143">
        <v>8.99</v>
      </c>
      <c r="AM268" s="143">
        <v>11.67</v>
      </c>
      <c r="AN268" s="143">
        <v>14.04</v>
      </c>
      <c r="AO268" s="143">
        <v>15.11</v>
      </c>
      <c r="AP268" s="143">
        <v>14.26</v>
      </c>
      <c r="AQ268" s="143">
        <v>13.25</v>
      </c>
      <c r="AR268" s="143">
        <v>11.44</v>
      </c>
      <c r="AS268" s="143">
        <v>9.84</v>
      </c>
      <c r="AT268" s="144">
        <v>8.06</v>
      </c>
      <c r="AU268" s="145">
        <v>9.14</v>
      </c>
      <c r="AV268" s="145">
        <v>16.420000000000002</v>
      </c>
      <c r="AW268" s="145">
        <v>18.39</v>
      </c>
      <c r="AX268" s="145">
        <v>18.440000000000001</v>
      </c>
      <c r="AY268" s="145">
        <v>19.059999999999999</v>
      </c>
      <c r="AZ268" s="144">
        <v>19.04</v>
      </c>
      <c r="BA268" s="144">
        <v>19.690000000000001</v>
      </c>
      <c r="BB268" s="144">
        <v>20.09</v>
      </c>
      <c r="BC268" s="144">
        <v>18.32</v>
      </c>
      <c r="BD268" s="145">
        <v>19.350000000000001</v>
      </c>
      <c r="BE268" s="145">
        <v>16.77</v>
      </c>
      <c r="BF268" s="145">
        <v>17.02</v>
      </c>
      <c r="BG268" s="145">
        <v>15.14</v>
      </c>
      <c r="BH268" s="144">
        <v>14.52</v>
      </c>
      <c r="BI268" s="144">
        <v>12.75</v>
      </c>
      <c r="BJ268" s="148">
        <v>15.15</v>
      </c>
    </row>
    <row r="269" spans="2:62">
      <c r="B269" s="147" t="s">
        <v>360</v>
      </c>
      <c r="C269" s="143">
        <v>95.28</v>
      </c>
      <c r="D269" s="143">
        <v>88.88</v>
      </c>
      <c r="E269" s="143">
        <v>85.26</v>
      </c>
      <c r="F269" s="143">
        <v>83.68</v>
      </c>
      <c r="G269" s="143">
        <v>82.1</v>
      </c>
      <c r="H269" s="143">
        <v>84</v>
      </c>
      <c r="I269" s="143">
        <v>85.82</v>
      </c>
      <c r="J269" s="143">
        <v>101.12</v>
      </c>
      <c r="K269" s="144">
        <v>85.26</v>
      </c>
      <c r="L269" s="145">
        <v>50.2</v>
      </c>
      <c r="M269" s="145">
        <v>25.67</v>
      </c>
      <c r="N269" s="145">
        <v>10</v>
      </c>
      <c r="O269" s="145">
        <v>7.89</v>
      </c>
      <c r="P269" s="145">
        <v>5.1100000000000003</v>
      </c>
      <c r="Q269" s="144">
        <v>5.1100000000000003</v>
      </c>
      <c r="R269" s="144">
        <v>3.52</v>
      </c>
      <c r="S269" s="144">
        <v>5.79</v>
      </c>
      <c r="T269" s="144">
        <v>6</v>
      </c>
      <c r="U269" s="145">
        <v>25</v>
      </c>
      <c r="V269" s="145">
        <v>50</v>
      </c>
      <c r="W269" s="145">
        <v>77.84</v>
      </c>
      <c r="X269" s="145">
        <v>83.26</v>
      </c>
      <c r="Y269" s="144">
        <v>75</v>
      </c>
      <c r="Z269" s="144">
        <v>71.599999999999994</v>
      </c>
      <c r="AA269" s="148">
        <v>53.89</v>
      </c>
      <c r="AB269" s="142">
        <f t="shared" si="20"/>
        <v>23.295833333333334</v>
      </c>
      <c r="AC269" s="142">
        <f t="shared" si="21"/>
        <v>0.4322849013422404</v>
      </c>
      <c r="AK269" s="147" t="s">
        <v>360</v>
      </c>
      <c r="AL269" s="143">
        <v>12.4</v>
      </c>
      <c r="AM269" s="143">
        <v>12.24</v>
      </c>
      <c r="AN269" s="143">
        <v>13.23</v>
      </c>
      <c r="AO269" s="143">
        <v>12.13</v>
      </c>
      <c r="AP269" s="143">
        <v>12.39</v>
      </c>
      <c r="AQ269" s="143">
        <v>11.51</v>
      </c>
      <c r="AR269" s="143">
        <v>9.98</v>
      </c>
      <c r="AS269" s="143">
        <v>6.22</v>
      </c>
      <c r="AT269" s="144">
        <v>6.64</v>
      </c>
      <c r="AU269" s="145">
        <v>9.3699999999999992</v>
      </c>
      <c r="AV269" s="145">
        <v>13.55</v>
      </c>
      <c r="AW269" s="145">
        <v>15.59</v>
      </c>
      <c r="AX269" s="145">
        <v>17.95</v>
      </c>
      <c r="AY269" s="145">
        <v>20.29</v>
      </c>
      <c r="AZ269" s="144">
        <v>20.83</v>
      </c>
      <c r="BA269" s="144">
        <v>20.36</v>
      </c>
      <c r="BB269" s="144">
        <v>20.350000000000001</v>
      </c>
      <c r="BC269" s="144">
        <v>20.91</v>
      </c>
      <c r="BD269" s="145">
        <v>20.43</v>
      </c>
      <c r="BE269" s="145">
        <v>16.059999999999999</v>
      </c>
      <c r="BF269" s="145">
        <v>13.18</v>
      </c>
      <c r="BG269" s="145">
        <v>15.47</v>
      </c>
      <c r="BH269" s="144">
        <v>17.559999999999999</v>
      </c>
      <c r="BI269" s="144">
        <v>18.36</v>
      </c>
      <c r="BJ269" s="148">
        <v>15.03</v>
      </c>
    </row>
    <row r="270" spans="2:62">
      <c r="B270" s="147" t="s">
        <v>361</v>
      </c>
      <c r="C270" s="143">
        <v>77.099999999999994</v>
      </c>
      <c r="D270" s="143">
        <v>72</v>
      </c>
      <c r="E270" s="143">
        <v>68.010000000000005</v>
      </c>
      <c r="F270" s="143">
        <v>65.2</v>
      </c>
      <c r="G270" s="143">
        <v>70.010000000000005</v>
      </c>
      <c r="H270" s="143">
        <v>69.81</v>
      </c>
      <c r="I270" s="143">
        <v>71.03</v>
      </c>
      <c r="J270" s="143">
        <v>78.06</v>
      </c>
      <c r="K270" s="144">
        <v>75.099999999999994</v>
      </c>
      <c r="L270" s="145">
        <v>49.67</v>
      </c>
      <c r="M270" s="145">
        <v>15.57</v>
      </c>
      <c r="N270" s="145">
        <v>5.1100000000000003</v>
      </c>
      <c r="O270" s="145">
        <v>4.3099999999999996</v>
      </c>
      <c r="P270" s="145">
        <v>5.79</v>
      </c>
      <c r="Q270" s="144">
        <v>5.37</v>
      </c>
      <c r="R270" s="144">
        <v>5.01</v>
      </c>
      <c r="S270" s="144">
        <v>5.79</v>
      </c>
      <c r="T270" s="144">
        <v>20</v>
      </c>
      <c r="U270" s="145">
        <v>35.200000000000003</v>
      </c>
      <c r="V270" s="145">
        <v>84.56</v>
      </c>
      <c r="W270" s="145">
        <v>104.53</v>
      </c>
      <c r="X270" s="145">
        <v>103.49</v>
      </c>
      <c r="Y270" s="144">
        <v>101.59</v>
      </c>
      <c r="Z270" s="144">
        <v>94.37</v>
      </c>
      <c r="AA270" s="148">
        <v>53.61</v>
      </c>
      <c r="AB270" s="142">
        <f t="shared" si="20"/>
        <v>25.956666666666667</v>
      </c>
      <c r="AC270" s="142">
        <f t="shared" si="21"/>
        <v>0.48417583784119878</v>
      </c>
      <c r="AK270" s="147" t="s">
        <v>361</v>
      </c>
      <c r="AL270" s="143">
        <v>15.33</v>
      </c>
      <c r="AM270" s="143">
        <v>18.62</v>
      </c>
      <c r="AN270" s="143">
        <v>20</v>
      </c>
      <c r="AO270" s="143">
        <v>21.71</v>
      </c>
      <c r="AP270" s="143">
        <v>20.18</v>
      </c>
      <c r="AQ270" s="143">
        <v>16.12</v>
      </c>
      <c r="AR270" s="143">
        <v>14.36</v>
      </c>
      <c r="AS270" s="143">
        <v>9.01</v>
      </c>
      <c r="AT270" s="144">
        <v>8.02</v>
      </c>
      <c r="AU270" s="145">
        <v>9.83</v>
      </c>
      <c r="AV270" s="145">
        <v>15.04</v>
      </c>
      <c r="AW270" s="145">
        <v>18.11</v>
      </c>
      <c r="AX270" s="145">
        <v>19.04</v>
      </c>
      <c r="AY270" s="145">
        <v>20.03</v>
      </c>
      <c r="AZ270" s="144">
        <v>17.88</v>
      </c>
      <c r="BA270" s="144">
        <v>18.04</v>
      </c>
      <c r="BB270" s="144">
        <v>17.64</v>
      </c>
      <c r="BC270" s="144">
        <v>15.13</v>
      </c>
      <c r="BD270" s="145">
        <v>14.78</v>
      </c>
      <c r="BE270" s="145">
        <v>9.1</v>
      </c>
      <c r="BF270" s="145">
        <v>5.43</v>
      </c>
      <c r="BG270" s="145">
        <v>5.53</v>
      </c>
      <c r="BH270" s="144">
        <v>5.49</v>
      </c>
      <c r="BI270" s="144">
        <v>5.29</v>
      </c>
      <c r="BJ270" s="148">
        <v>13.93</v>
      </c>
    </row>
    <row r="271" spans="2:62">
      <c r="B271" s="147" t="s">
        <v>362</v>
      </c>
      <c r="C271" s="143">
        <v>95.33</v>
      </c>
      <c r="D271" s="143">
        <v>89.32</v>
      </c>
      <c r="E271" s="143">
        <v>80.94</v>
      </c>
      <c r="F271" s="143">
        <v>78.209999999999994</v>
      </c>
      <c r="G271" s="143">
        <v>76.06</v>
      </c>
      <c r="H271" s="143">
        <v>79.099999999999994</v>
      </c>
      <c r="I271" s="143">
        <v>84.28</v>
      </c>
      <c r="J271" s="143">
        <v>86.42</v>
      </c>
      <c r="K271" s="143">
        <v>79.150000000000006</v>
      </c>
      <c r="L271" s="143">
        <v>55.02</v>
      </c>
      <c r="M271" s="143">
        <v>15.85</v>
      </c>
      <c r="N271" s="143">
        <v>3.46</v>
      </c>
      <c r="O271" s="143">
        <v>1.82</v>
      </c>
      <c r="P271" s="143">
        <v>0.75</v>
      </c>
      <c r="Q271" s="143">
        <v>0.65</v>
      </c>
      <c r="R271" s="143">
        <v>3.52</v>
      </c>
      <c r="S271" s="143">
        <v>11.99</v>
      </c>
      <c r="T271" s="143">
        <v>38.380000000000003</v>
      </c>
      <c r="U271" s="143">
        <v>64.64</v>
      </c>
      <c r="V271" s="143">
        <v>106.96</v>
      </c>
      <c r="W271" s="143">
        <v>118.85</v>
      </c>
      <c r="X271" s="143">
        <v>130.87</v>
      </c>
      <c r="Y271" s="143">
        <v>111.16</v>
      </c>
      <c r="Z271" s="143">
        <v>108.96</v>
      </c>
      <c r="AA271" s="148">
        <v>63.4</v>
      </c>
      <c r="AB271" s="142">
        <f t="shared" si="20"/>
        <v>31.849166666666665</v>
      </c>
      <c r="AC271" s="142">
        <f t="shared" si="21"/>
        <v>0.50235278654048365</v>
      </c>
      <c r="AK271" s="147" t="s">
        <v>362</v>
      </c>
      <c r="AL271" s="143">
        <v>8.64</v>
      </c>
      <c r="AM271" s="143">
        <v>9.84</v>
      </c>
      <c r="AN271" s="143">
        <v>11.46</v>
      </c>
      <c r="AO271" s="143">
        <v>11.47</v>
      </c>
      <c r="AP271" s="143">
        <v>11.92</v>
      </c>
      <c r="AQ271" s="143">
        <v>11.89</v>
      </c>
      <c r="AR271" s="143">
        <v>10.99</v>
      </c>
      <c r="AS271" s="143">
        <v>10.29</v>
      </c>
      <c r="AT271" s="143">
        <v>9.67</v>
      </c>
      <c r="AU271" s="143">
        <v>10.58</v>
      </c>
      <c r="AV271" s="143">
        <v>13.77</v>
      </c>
      <c r="AW271" s="143">
        <v>19.059999999999999</v>
      </c>
      <c r="AX271" s="143">
        <v>19.760000000000002</v>
      </c>
      <c r="AY271" s="143">
        <v>19.52</v>
      </c>
      <c r="AZ271" s="143">
        <v>19.34</v>
      </c>
      <c r="BA271" s="143">
        <v>20.67</v>
      </c>
      <c r="BB271" s="143">
        <v>20.09</v>
      </c>
      <c r="BC271" s="143">
        <v>17.04</v>
      </c>
      <c r="BD271" s="143">
        <v>18.510000000000002</v>
      </c>
      <c r="BE271" s="143">
        <v>6.46</v>
      </c>
      <c r="BF271" s="143">
        <v>7.8</v>
      </c>
      <c r="BG271" s="143">
        <v>5.3</v>
      </c>
      <c r="BH271" s="143">
        <v>5.84</v>
      </c>
      <c r="BI271" s="143">
        <v>5.13</v>
      </c>
      <c r="BJ271" s="148">
        <v>12.65</v>
      </c>
    </row>
    <row r="272" spans="2:62">
      <c r="B272" s="147" t="s">
        <v>363</v>
      </c>
      <c r="C272" s="143">
        <v>106</v>
      </c>
      <c r="D272" s="143">
        <v>101.12</v>
      </c>
      <c r="E272" s="143">
        <v>97.52</v>
      </c>
      <c r="F272" s="143">
        <v>94.24</v>
      </c>
      <c r="G272" s="143">
        <v>93.76</v>
      </c>
      <c r="H272" s="143">
        <v>94</v>
      </c>
      <c r="I272" s="143">
        <v>94.24</v>
      </c>
      <c r="J272" s="143">
        <v>95.96</v>
      </c>
      <c r="K272" s="143">
        <v>75</v>
      </c>
      <c r="L272" s="143">
        <v>25</v>
      </c>
      <c r="M272" s="143">
        <v>0</v>
      </c>
      <c r="N272" s="143">
        <v>-0.05</v>
      </c>
      <c r="O272" s="143">
        <v>-0.6</v>
      </c>
      <c r="P272" s="143">
        <v>-0.6</v>
      </c>
      <c r="Q272" s="143">
        <v>-0.5</v>
      </c>
      <c r="R272" s="143">
        <v>-0.1</v>
      </c>
      <c r="S272" s="143">
        <v>0</v>
      </c>
      <c r="T272" s="143">
        <v>12.93</v>
      </c>
      <c r="U272" s="143">
        <v>61.15</v>
      </c>
      <c r="V272" s="143">
        <v>98.57</v>
      </c>
      <c r="W272" s="143">
        <v>114.99</v>
      </c>
      <c r="X272" s="143">
        <v>114.32</v>
      </c>
      <c r="Y272" s="143">
        <v>111.92</v>
      </c>
      <c r="Z272" s="143">
        <v>105.77</v>
      </c>
      <c r="AA272" s="148">
        <v>62.28</v>
      </c>
      <c r="AB272" s="142">
        <f t="shared" si="20"/>
        <v>22.566666666666666</v>
      </c>
      <c r="AC272" s="142">
        <f t="shared" si="21"/>
        <v>0.36234211089702417</v>
      </c>
      <c r="AK272" s="147" t="s">
        <v>363</v>
      </c>
      <c r="AL272" s="143">
        <v>6.55</v>
      </c>
      <c r="AM272" s="143">
        <v>6.73</v>
      </c>
      <c r="AN272" s="143">
        <v>8.08</v>
      </c>
      <c r="AO272" s="143">
        <v>8.8699999999999992</v>
      </c>
      <c r="AP272" s="143">
        <v>9.06</v>
      </c>
      <c r="AQ272" s="143">
        <v>9.0299999999999994</v>
      </c>
      <c r="AR272" s="143">
        <v>8.91</v>
      </c>
      <c r="AS272" s="143">
        <v>8.6199999999999992</v>
      </c>
      <c r="AT272" s="143">
        <v>11.36</v>
      </c>
      <c r="AU272" s="143">
        <v>16.23</v>
      </c>
      <c r="AV272" s="143">
        <v>16.77</v>
      </c>
      <c r="AW272" s="143">
        <v>21.49</v>
      </c>
      <c r="AX272" s="143">
        <v>21.1</v>
      </c>
      <c r="AY272" s="143">
        <v>20.45</v>
      </c>
      <c r="AZ272" s="143">
        <v>19.93</v>
      </c>
      <c r="BA272" s="143">
        <v>20.16</v>
      </c>
      <c r="BB272" s="143">
        <v>20.11</v>
      </c>
      <c r="BC272" s="143">
        <v>15.09</v>
      </c>
      <c r="BD272" s="143">
        <v>10.29</v>
      </c>
      <c r="BE272" s="143">
        <v>6.92</v>
      </c>
      <c r="BF272" s="143">
        <v>8.68</v>
      </c>
      <c r="BG272" s="143">
        <v>5.67</v>
      </c>
      <c r="BH272" s="143">
        <v>4.6500000000000004</v>
      </c>
      <c r="BI272" s="143">
        <v>5.4</v>
      </c>
      <c r="BJ272" s="148">
        <v>11.94</v>
      </c>
    </row>
    <row r="273" spans="1:67">
      <c r="B273" s="147" t="s">
        <v>364</v>
      </c>
      <c r="C273" s="143">
        <v>111.92</v>
      </c>
      <c r="D273" s="143">
        <v>107.5</v>
      </c>
      <c r="E273" s="143">
        <v>104.99</v>
      </c>
      <c r="F273" s="143">
        <v>101.12</v>
      </c>
      <c r="G273" s="143">
        <v>98.35</v>
      </c>
      <c r="H273" s="143">
        <v>104.99</v>
      </c>
      <c r="I273" s="143">
        <v>108.73</v>
      </c>
      <c r="J273" s="143">
        <v>114.32</v>
      </c>
      <c r="K273" s="144">
        <v>114.32</v>
      </c>
      <c r="L273" s="145">
        <v>108.32</v>
      </c>
      <c r="M273" s="145">
        <v>89.51</v>
      </c>
      <c r="N273" s="145">
        <v>65.010000000000005</v>
      </c>
      <c r="O273" s="145">
        <v>55.2</v>
      </c>
      <c r="P273" s="145">
        <v>35</v>
      </c>
      <c r="Q273" s="144">
        <v>26.17</v>
      </c>
      <c r="R273" s="144">
        <v>25.2</v>
      </c>
      <c r="S273" s="144">
        <v>56.43</v>
      </c>
      <c r="T273" s="144">
        <v>70.099999999999994</v>
      </c>
      <c r="U273" s="145">
        <v>97.43</v>
      </c>
      <c r="V273" s="145">
        <v>114.78</v>
      </c>
      <c r="W273" s="145">
        <v>125.95</v>
      </c>
      <c r="X273" s="145">
        <v>142</v>
      </c>
      <c r="Y273" s="144">
        <v>123.11</v>
      </c>
      <c r="Z273" s="144">
        <v>114.68</v>
      </c>
      <c r="AA273" s="148">
        <v>92.3</v>
      </c>
      <c r="AB273" s="142">
        <f t="shared" si="20"/>
        <v>71.455833333333331</v>
      </c>
      <c r="AC273" s="142">
        <f t="shared" si="21"/>
        <v>0.77416937522571327</v>
      </c>
      <c r="AK273" s="147" t="s">
        <v>364</v>
      </c>
      <c r="AL273" s="143">
        <v>4.68</v>
      </c>
      <c r="AM273" s="143">
        <v>5.66</v>
      </c>
      <c r="AN273" s="143">
        <v>6.89</v>
      </c>
      <c r="AO273" s="143">
        <v>7.73</v>
      </c>
      <c r="AP273" s="143">
        <v>8.07</v>
      </c>
      <c r="AQ273" s="143">
        <v>7.15</v>
      </c>
      <c r="AR273" s="143">
        <v>6.22</v>
      </c>
      <c r="AS273" s="143">
        <v>13.77</v>
      </c>
      <c r="AT273" s="144">
        <v>12.88</v>
      </c>
      <c r="AU273" s="145">
        <v>6.48</v>
      </c>
      <c r="AV273" s="145">
        <v>4.79</v>
      </c>
      <c r="AW273" s="145">
        <v>7.45</v>
      </c>
      <c r="AX273" s="145">
        <v>8.77</v>
      </c>
      <c r="AY273" s="145">
        <v>10.34</v>
      </c>
      <c r="AZ273" s="144">
        <v>11.2</v>
      </c>
      <c r="BA273" s="144">
        <v>11.67</v>
      </c>
      <c r="BB273" s="144">
        <v>10.18</v>
      </c>
      <c r="BC273" s="144">
        <v>11.07</v>
      </c>
      <c r="BD273" s="145">
        <v>12.17</v>
      </c>
      <c r="BE273" s="145">
        <v>14.39</v>
      </c>
      <c r="BF273" s="145">
        <v>14.5</v>
      </c>
      <c r="BG273" s="145">
        <v>11.62</v>
      </c>
      <c r="BH273" s="144">
        <v>10.73</v>
      </c>
      <c r="BI273" s="144">
        <v>10.11</v>
      </c>
      <c r="BJ273" s="148">
        <v>9.73</v>
      </c>
    </row>
    <row r="274" spans="1:67">
      <c r="B274" s="147" t="s">
        <v>261</v>
      </c>
      <c r="C274" s="143">
        <v>106.76</v>
      </c>
      <c r="D274" s="143">
        <v>102.4</v>
      </c>
      <c r="E274" s="143">
        <v>99.99</v>
      </c>
      <c r="F274" s="143">
        <v>99.6</v>
      </c>
      <c r="G274" s="143">
        <v>100.78</v>
      </c>
      <c r="H274" s="143">
        <v>102.4</v>
      </c>
      <c r="I274" s="143">
        <v>109.52</v>
      </c>
      <c r="J274" s="143">
        <v>125.95</v>
      </c>
      <c r="K274" s="144">
        <v>112.79</v>
      </c>
      <c r="L274" s="145">
        <v>97.52</v>
      </c>
      <c r="M274" s="145">
        <v>70</v>
      </c>
      <c r="N274" s="145">
        <v>60.65</v>
      </c>
      <c r="O274" s="145">
        <v>41.25</v>
      </c>
      <c r="P274" s="145">
        <v>26.28</v>
      </c>
      <c r="Q274" s="144">
        <v>38.049999999999997</v>
      </c>
      <c r="R274" s="144">
        <v>47.44</v>
      </c>
      <c r="S274" s="144">
        <v>60</v>
      </c>
      <c r="T274" s="144">
        <v>65.03</v>
      </c>
      <c r="U274" s="145">
        <v>76.099999999999994</v>
      </c>
      <c r="V274" s="145">
        <v>103.14</v>
      </c>
      <c r="W274" s="145">
        <v>117</v>
      </c>
      <c r="X274" s="145">
        <v>123.46</v>
      </c>
      <c r="Y274" s="144">
        <v>113.12</v>
      </c>
      <c r="Z274" s="144">
        <v>106.79</v>
      </c>
      <c r="AA274" s="148">
        <v>87.75</v>
      </c>
      <c r="AB274" s="142">
        <f t="shared" si="20"/>
        <v>66.520833333333329</v>
      </c>
      <c r="AC274" s="142">
        <f t="shared" si="21"/>
        <v>0.75807217473884136</v>
      </c>
      <c r="AK274" s="147" t="s">
        <v>261</v>
      </c>
      <c r="AL274" s="143">
        <v>8.4499999999999993</v>
      </c>
      <c r="AM274" s="143">
        <v>9.08</v>
      </c>
      <c r="AN274" s="143">
        <v>9.16</v>
      </c>
      <c r="AO274" s="143">
        <v>7.06</v>
      </c>
      <c r="AP274" s="143">
        <v>7.06</v>
      </c>
      <c r="AQ274" s="143">
        <v>6.93</v>
      </c>
      <c r="AR274" s="143">
        <v>7.36</v>
      </c>
      <c r="AS274" s="143">
        <v>17.260000000000002</v>
      </c>
      <c r="AT274" s="144">
        <v>18.75</v>
      </c>
      <c r="AU274" s="145">
        <v>4.5199999999999996</v>
      </c>
      <c r="AV274" s="145">
        <v>5.73</v>
      </c>
      <c r="AW274" s="145">
        <v>6.42</v>
      </c>
      <c r="AX274" s="145">
        <v>7.91</v>
      </c>
      <c r="AY274" s="145">
        <v>9.4</v>
      </c>
      <c r="AZ274" s="144">
        <v>10</v>
      </c>
      <c r="BA274" s="144">
        <v>11.17</v>
      </c>
      <c r="BB274" s="144">
        <v>10.77</v>
      </c>
      <c r="BC274" s="144">
        <v>11.5</v>
      </c>
      <c r="BD274" s="145">
        <v>8.48</v>
      </c>
      <c r="BE274" s="145">
        <v>9.31</v>
      </c>
      <c r="BF274" s="145">
        <v>17.010000000000002</v>
      </c>
      <c r="BG274" s="145">
        <v>12.32</v>
      </c>
      <c r="BH274" s="144">
        <v>11.91</v>
      </c>
      <c r="BI274" s="144">
        <v>13.16</v>
      </c>
      <c r="BJ274" s="148">
        <v>10.14</v>
      </c>
    </row>
    <row r="275" spans="1:67">
      <c r="B275" s="147" t="s">
        <v>315</v>
      </c>
      <c r="C275" s="143">
        <v>109.1</v>
      </c>
      <c r="D275" s="143">
        <v>102.84</v>
      </c>
      <c r="E275" s="143">
        <v>101.12</v>
      </c>
      <c r="F275" s="143">
        <v>97.54</v>
      </c>
      <c r="G275" s="143">
        <v>93.05</v>
      </c>
      <c r="H275" s="143">
        <v>93.05</v>
      </c>
      <c r="I275" s="143">
        <v>102.84</v>
      </c>
      <c r="J275" s="143">
        <v>113.12</v>
      </c>
      <c r="K275" s="144">
        <v>113.64</v>
      </c>
      <c r="L275" s="145">
        <v>101.63</v>
      </c>
      <c r="M275" s="145">
        <v>85.21</v>
      </c>
      <c r="N275" s="145">
        <v>77.75</v>
      </c>
      <c r="O275" s="145">
        <v>63.65</v>
      </c>
      <c r="P275" s="145">
        <v>49.85</v>
      </c>
      <c r="Q275" s="144">
        <v>50.62</v>
      </c>
      <c r="R275" s="144">
        <v>50.62</v>
      </c>
      <c r="S275" s="144">
        <v>51.14</v>
      </c>
      <c r="T275" s="144">
        <v>51.4</v>
      </c>
      <c r="U275" s="145">
        <v>64.900000000000006</v>
      </c>
      <c r="V275" s="145">
        <v>99</v>
      </c>
      <c r="W275" s="145">
        <v>109.1</v>
      </c>
      <c r="X275" s="145">
        <v>114.32</v>
      </c>
      <c r="Y275" s="144">
        <v>113.63</v>
      </c>
      <c r="Z275" s="144">
        <v>103.57</v>
      </c>
      <c r="AA275" s="148">
        <v>88.03</v>
      </c>
      <c r="AB275" s="142">
        <f t="shared" si="20"/>
        <v>71.617499999999993</v>
      </c>
      <c r="AC275" s="142">
        <f t="shared" si="21"/>
        <v>0.81355787799613755</v>
      </c>
      <c r="AK275" s="147" t="s">
        <v>315</v>
      </c>
      <c r="AL275" s="143">
        <v>5.18</v>
      </c>
      <c r="AM275" s="143">
        <v>5.17</v>
      </c>
      <c r="AN275" s="143">
        <v>5.86</v>
      </c>
      <c r="AO275" s="143">
        <v>6.04</v>
      </c>
      <c r="AP275" s="143">
        <v>6.47</v>
      </c>
      <c r="AQ275" s="143">
        <v>6.41</v>
      </c>
      <c r="AR275" s="143">
        <v>6.36</v>
      </c>
      <c r="AS275" s="143">
        <v>10.3</v>
      </c>
      <c r="AT275" s="144">
        <v>9.98</v>
      </c>
      <c r="AU275" s="145">
        <v>6</v>
      </c>
      <c r="AV275" s="145">
        <v>5.83</v>
      </c>
      <c r="AW275" s="145">
        <v>8.92</v>
      </c>
      <c r="AX275" s="145">
        <v>13.07</v>
      </c>
      <c r="AY275" s="145">
        <v>13.33</v>
      </c>
      <c r="AZ275" s="144">
        <v>11.87</v>
      </c>
      <c r="BA275" s="144">
        <v>14.08</v>
      </c>
      <c r="BB275" s="144">
        <v>15.74</v>
      </c>
      <c r="BC275" s="144">
        <v>17.38</v>
      </c>
      <c r="BD275" s="145">
        <v>17.100000000000001</v>
      </c>
      <c r="BE275" s="145">
        <v>8.48</v>
      </c>
      <c r="BF275" s="145">
        <v>13.41</v>
      </c>
      <c r="BG275" s="145">
        <v>9.85</v>
      </c>
      <c r="BH275" s="144">
        <v>9.02</v>
      </c>
      <c r="BI275" s="144">
        <v>5.97</v>
      </c>
      <c r="BJ275" s="148">
        <v>9.92</v>
      </c>
    </row>
    <row r="276" spans="1:67">
      <c r="B276" s="147" t="s">
        <v>365</v>
      </c>
      <c r="C276" s="143">
        <v>97.15</v>
      </c>
      <c r="D276" s="143">
        <v>90.14</v>
      </c>
      <c r="E276" s="143">
        <v>86.07</v>
      </c>
      <c r="F276" s="143">
        <v>73.25</v>
      </c>
      <c r="G276" s="143">
        <v>69.400000000000006</v>
      </c>
      <c r="H276" s="143">
        <v>76.42</v>
      </c>
      <c r="I276" s="143">
        <v>83.38</v>
      </c>
      <c r="J276" s="143">
        <v>90.38</v>
      </c>
      <c r="K276" s="144">
        <v>90.38</v>
      </c>
      <c r="L276" s="145">
        <v>69.400000000000006</v>
      </c>
      <c r="M276" s="145">
        <v>17.350000000000001</v>
      </c>
      <c r="N276" s="145">
        <v>3.52</v>
      </c>
      <c r="O276" s="145">
        <v>1.72</v>
      </c>
      <c r="P276" s="145">
        <v>1.5</v>
      </c>
      <c r="Q276" s="144">
        <v>0.65</v>
      </c>
      <c r="R276" s="144">
        <v>0.01</v>
      </c>
      <c r="S276" s="144">
        <v>0.65</v>
      </c>
      <c r="T276" s="144">
        <v>1.5</v>
      </c>
      <c r="U276" s="145">
        <v>5.1100000000000003</v>
      </c>
      <c r="V276" s="145">
        <v>65.28</v>
      </c>
      <c r="W276" s="145">
        <v>90</v>
      </c>
      <c r="X276" s="145">
        <v>97.08</v>
      </c>
      <c r="Y276" s="144">
        <v>93.77</v>
      </c>
      <c r="Z276" s="144">
        <v>88.09</v>
      </c>
      <c r="AA276" s="148">
        <v>53.84</v>
      </c>
      <c r="AB276" s="142">
        <f t="shared" si="20"/>
        <v>21.422500000000003</v>
      </c>
      <c r="AC276" s="142">
        <f t="shared" si="21"/>
        <v>0.39789190193164936</v>
      </c>
      <c r="AK276" s="147" t="s">
        <v>365</v>
      </c>
      <c r="AL276" s="143">
        <v>5.72</v>
      </c>
      <c r="AM276" s="143">
        <v>5.92</v>
      </c>
      <c r="AN276" s="143">
        <v>6.63</v>
      </c>
      <c r="AO276" s="143">
        <v>7.52</v>
      </c>
      <c r="AP276" s="143">
        <v>7.95</v>
      </c>
      <c r="AQ276" s="143">
        <v>7.2</v>
      </c>
      <c r="AR276" s="143">
        <v>6.16</v>
      </c>
      <c r="AS276" s="143">
        <v>9.8000000000000007</v>
      </c>
      <c r="AT276" s="144">
        <v>11.01</v>
      </c>
      <c r="AU276" s="145">
        <v>11.81</v>
      </c>
      <c r="AV276" s="145">
        <v>19.93</v>
      </c>
      <c r="AW276" s="145">
        <v>23.83</v>
      </c>
      <c r="AX276" s="145">
        <v>24.24</v>
      </c>
      <c r="AY276" s="145">
        <v>23.63</v>
      </c>
      <c r="AZ276" s="144">
        <v>24.06</v>
      </c>
      <c r="BA276" s="144">
        <v>19.29</v>
      </c>
      <c r="BB276" s="144">
        <v>18.64</v>
      </c>
      <c r="BC276" s="144">
        <v>18.190000000000001</v>
      </c>
      <c r="BD276" s="145">
        <v>17.68</v>
      </c>
      <c r="BE276" s="145">
        <v>12.48</v>
      </c>
      <c r="BF276" s="145">
        <v>11.77</v>
      </c>
      <c r="BG276" s="145">
        <v>13.7</v>
      </c>
      <c r="BH276" s="144">
        <v>11.29</v>
      </c>
      <c r="BI276" s="144">
        <v>9.99</v>
      </c>
      <c r="BJ276" s="148">
        <v>14</v>
      </c>
    </row>
    <row r="277" spans="1:67">
      <c r="B277" s="147" t="s">
        <v>366</v>
      </c>
      <c r="C277" s="143">
        <v>82.7</v>
      </c>
      <c r="D277" s="143">
        <v>79.64</v>
      </c>
      <c r="E277" s="143">
        <v>72.2</v>
      </c>
      <c r="F277" s="143">
        <v>60</v>
      </c>
      <c r="G277" s="143">
        <v>54.43</v>
      </c>
      <c r="H277" s="143">
        <v>54.6</v>
      </c>
      <c r="I277" s="143">
        <v>75.010000000000005</v>
      </c>
      <c r="J277" s="143">
        <v>80.2</v>
      </c>
      <c r="K277" s="144">
        <v>70.09</v>
      </c>
      <c r="L277" s="145">
        <v>42.47</v>
      </c>
      <c r="M277" s="145">
        <v>5</v>
      </c>
      <c r="N277" s="145">
        <v>0.83</v>
      </c>
      <c r="O277" s="145">
        <v>0.65</v>
      </c>
      <c r="P277" s="145">
        <v>0.01</v>
      </c>
      <c r="Q277" s="144">
        <v>0</v>
      </c>
      <c r="R277" s="144">
        <v>0</v>
      </c>
      <c r="S277" s="144">
        <v>0</v>
      </c>
      <c r="T277" s="144">
        <v>0</v>
      </c>
      <c r="U277" s="145">
        <v>3.52</v>
      </c>
      <c r="V277" s="145">
        <v>53.55</v>
      </c>
      <c r="W277" s="145">
        <v>81.8</v>
      </c>
      <c r="X277" s="145">
        <v>100.01</v>
      </c>
      <c r="Y277" s="144">
        <v>95.14</v>
      </c>
      <c r="Z277" s="144">
        <v>86.17</v>
      </c>
      <c r="AA277" s="148">
        <v>45.75</v>
      </c>
      <c r="AB277" s="142">
        <f t="shared" si="20"/>
        <v>14.676666666666668</v>
      </c>
      <c r="AC277" s="142">
        <f t="shared" si="21"/>
        <v>0.32080145719489983</v>
      </c>
      <c r="AK277" s="147" t="s">
        <v>366</v>
      </c>
      <c r="AL277" s="143">
        <v>7.03</v>
      </c>
      <c r="AM277" s="143">
        <v>7.79</v>
      </c>
      <c r="AN277" s="143">
        <v>8.99</v>
      </c>
      <c r="AO277" s="143">
        <v>8.3000000000000007</v>
      </c>
      <c r="AP277" s="143">
        <v>8.76</v>
      </c>
      <c r="AQ277" s="143">
        <v>8.64</v>
      </c>
      <c r="AR277" s="143">
        <v>6.36</v>
      </c>
      <c r="AS277" s="143">
        <v>5.74</v>
      </c>
      <c r="AT277" s="144">
        <v>6.16</v>
      </c>
      <c r="AU277" s="145">
        <v>7.75</v>
      </c>
      <c r="AV277" s="145">
        <v>12.75</v>
      </c>
      <c r="AW277" s="145">
        <v>19.3</v>
      </c>
      <c r="AX277" s="145">
        <v>19.510000000000002</v>
      </c>
      <c r="AY277" s="145">
        <v>19.54</v>
      </c>
      <c r="AZ277" s="144">
        <v>19.73</v>
      </c>
      <c r="BA277" s="144">
        <v>20.6</v>
      </c>
      <c r="BB277" s="144">
        <v>20.2</v>
      </c>
      <c r="BC277" s="144">
        <v>19.149999999999999</v>
      </c>
      <c r="BD277" s="145">
        <v>17.2</v>
      </c>
      <c r="BE277" s="145">
        <v>13.28</v>
      </c>
      <c r="BF277" s="145">
        <v>11.66</v>
      </c>
      <c r="BG277" s="145">
        <v>7.67</v>
      </c>
      <c r="BH277" s="144">
        <v>7.11</v>
      </c>
      <c r="BI277" s="144">
        <v>7.28</v>
      </c>
      <c r="BJ277" s="148">
        <v>12.26</v>
      </c>
    </row>
    <row r="278" spans="1:67">
      <c r="B278" s="147" t="s">
        <v>367</v>
      </c>
      <c r="C278" s="143">
        <v>91.56</v>
      </c>
      <c r="D278" s="143">
        <v>86.64</v>
      </c>
      <c r="E278" s="143">
        <v>87.56</v>
      </c>
      <c r="F278" s="143">
        <v>83.48</v>
      </c>
      <c r="G278" s="143">
        <v>80.88</v>
      </c>
      <c r="H278" s="143">
        <v>80.64</v>
      </c>
      <c r="I278" s="143">
        <v>85.06</v>
      </c>
      <c r="J278" s="143">
        <v>88.29</v>
      </c>
      <c r="K278" s="143">
        <v>77</v>
      </c>
      <c r="L278" s="143">
        <v>32</v>
      </c>
      <c r="M278" s="143">
        <v>9.5</v>
      </c>
      <c r="N278" s="143">
        <v>0.65</v>
      </c>
      <c r="O278" s="143">
        <v>0</v>
      </c>
      <c r="P278" s="143">
        <v>-0.01</v>
      </c>
      <c r="Q278" s="143">
        <v>-0.01</v>
      </c>
      <c r="R278" s="143">
        <v>0</v>
      </c>
      <c r="S278" s="143">
        <v>0</v>
      </c>
      <c r="T278" s="143">
        <v>0</v>
      </c>
      <c r="U278" s="143">
        <v>8.16</v>
      </c>
      <c r="V278" s="143">
        <v>57.97</v>
      </c>
      <c r="W278" s="143">
        <v>89.93</v>
      </c>
      <c r="X278" s="143">
        <v>107.12</v>
      </c>
      <c r="Y278" s="143">
        <v>101.12</v>
      </c>
      <c r="Z278" s="143">
        <v>95</v>
      </c>
      <c r="AA278" s="148">
        <v>52.61</v>
      </c>
      <c r="AB278" s="142">
        <f t="shared" si="20"/>
        <v>15.438333333333333</v>
      </c>
      <c r="AC278" s="142">
        <f t="shared" si="21"/>
        <v>0.29344864727871761</v>
      </c>
      <c r="AK278" s="147" t="s">
        <v>367</v>
      </c>
      <c r="AL278" s="143">
        <v>6.5</v>
      </c>
      <c r="AM278" s="143">
        <v>7.5</v>
      </c>
      <c r="AN278" s="143">
        <v>7.57</v>
      </c>
      <c r="AO278" s="143">
        <v>12.52</v>
      </c>
      <c r="AP278" s="143">
        <v>14.33</v>
      </c>
      <c r="AQ278" s="143">
        <v>14.5</v>
      </c>
      <c r="AR278" s="143">
        <v>13.6</v>
      </c>
      <c r="AS278" s="143">
        <v>13.05</v>
      </c>
      <c r="AT278" s="143">
        <v>12.51</v>
      </c>
      <c r="AU278" s="143">
        <v>16.559999999999999</v>
      </c>
      <c r="AV278" s="143">
        <v>16.72</v>
      </c>
      <c r="AW278" s="143">
        <v>17.420000000000002</v>
      </c>
      <c r="AX278" s="143">
        <v>17.48</v>
      </c>
      <c r="AY278" s="143">
        <v>17.079999999999998</v>
      </c>
      <c r="AZ278" s="143">
        <v>16.98</v>
      </c>
      <c r="BA278" s="143">
        <v>20.81</v>
      </c>
      <c r="BB278" s="143">
        <v>20.86</v>
      </c>
      <c r="BC278" s="143">
        <v>19.48</v>
      </c>
      <c r="BD278" s="143">
        <v>17.43</v>
      </c>
      <c r="BE278" s="143">
        <v>7.34</v>
      </c>
      <c r="BF278" s="143">
        <v>6.37</v>
      </c>
      <c r="BG278" s="143">
        <v>6.43</v>
      </c>
      <c r="BH278" s="143">
        <v>6.86</v>
      </c>
      <c r="BI278" s="143">
        <v>7.86</v>
      </c>
      <c r="BJ278" s="148">
        <v>13.11</v>
      </c>
    </row>
    <row r="279" spans="1:67">
      <c r="B279" s="147" t="s">
        <v>368</v>
      </c>
      <c r="C279" s="143">
        <v>81.06</v>
      </c>
      <c r="D279" s="143">
        <v>75.400000000000006</v>
      </c>
      <c r="E279" s="143">
        <v>70.5</v>
      </c>
      <c r="F279" s="143">
        <v>67</v>
      </c>
      <c r="G279" s="143">
        <v>70.12</v>
      </c>
      <c r="H279" s="143">
        <v>70.12</v>
      </c>
      <c r="I279" s="143">
        <v>70.12</v>
      </c>
      <c r="J279" s="143">
        <v>75.400000000000006</v>
      </c>
      <c r="K279" s="143">
        <v>45</v>
      </c>
      <c r="L279" s="143">
        <v>3.6</v>
      </c>
      <c r="M279" s="143">
        <v>0</v>
      </c>
      <c r="N279" s="143">
        <v>-0.01</v>
      </c>
      <c r="O279" s="143">
        <v>-0.08</v>
      </c>
      <c r="P279" s="143">
        <v>-0.95</v>
      </c>
      <c r="Q279" s="143">
        <v>-0.6</v>
      </c>
      <c r="R279" s="143">
        <v>-0.62</v>
      </c>
      <c r="S279" s="143">
        <v>-0.98</v>
      </c>
      <c r="T279" s="143">
        <v>-0.27</v>
      </c>
      <c r="U279" s="143">
        <v>0</v>
      </c>
      <c r="V279" s="143">
        <v>3.52</v>
      </c>
      <c r="W279" s="143">
        <v>59.55</v>
      </c>
      <c r="X279" s="143">
        <v>73.88</v>
      </c>
      <c r="Y279" s="143">
        <v>71.400000000000006</v>
      </c>
      <c r="Z279" s="143">
        <v>62</v>
      </c>
      <c r="AA279" s="148">
        <v>37.299999999999997</v>
      </c>
      <c r="AB279" s="142">
        <f t="shared" si="20"/>
        <v>4.0508333333333342</v>
      </c>
      <c r="AC279" s="142">
        <f t="shared" si="21"/>
        <v>0.10860142984807868</v>
      </c>
      <c r="AK279" s="147" t="s">
        <v>368</v>
      </c>
      <c r="AL279" s="143">
        <v>8</v>
      </c>
      <c r="AM279" s="143">
        <v>9.1300000000000008</v>
      </c>
      <c r="AN279" s="143">
        <v>10.06</v>
      </c>
      <c r="AO279" s="143">
        <v>10.88</v>
      </c>
      <c r="AP279" s="143">
        <v>10.77</v>
      </c>
      <c r="AQ279" s="143">
        <v>10.76</v>
      </c>
      <c r="AR279" s="143">
        <v>10.47</v>
      </c>
      <c r="AS279" s="143">
        <v>9.82</v>
      </c>
      <c r="AT279" s="143">
        <v>13.39</v>
      </c>
      <c r="AU279" s="143">
        <v>22.68</v>
      </c>
      <c r="AV279" s="143">
        <v>23.49</v>
      </c>
      <c r="AW279" s="143">
        <v>25.52</v>
      </c>
      <c r="AX279" s="143">
        <v>23.31</v>
      </c>
      <c r="AY279" s="143">
        <v>25.05</v>
      </c>
      <c r="AZ279" s="143">
        <v>27.23</v>
      </c>
      <c r="BA279" s="143">
        <v>29.27</v>
      </c>
      <c r="BB279" s="143">
        <v>29.66</v>
      </c>
      <c r="BC279" s="143">
        <v>28.9</v>
      </c>
      <c r="BD279" s="143">
        <v>24.85</v>
      </c>
      <c r="BE279" s="143">
        <v>17.53</v>
      </c>
      <c r="BF279" s="143">
        <v>7.76</v>
      </c>
      <c r="BG279" s="143">
        <v>5.56</v>
      </c>
      <c r="BH279" s="143">
        <v>5.77</v>
      </c>
      <c r="BI279" s="143">
        <v>6.82</v>
      </c>
      <c r="BJ279" s="148">
        <v>16.440000000000001</v>
      </c>
    </row>
    <row r="280" spans="1:67">
      <c r="B280" s="147" t="s">
        <v>235</v>
      </c>
      <c r="C280" s="148">
        <v>102.93</v>
      </c>
      <c r="D280" s="148">
        <v>95.37</v>
      </c>
      <c r="E280" s="148">
        <v>90.93</v>
      </c>
      <c r="F280" s="148">
        <v>87.16</v>
      </c>
      <c r="G280" s="148">
        <v>86.11</v>
      </c>
      <c r="H280" s="148">
        <v>87.92</v>
      </c>
      <c r="I280" s="148">
        <v>92.57</v>
      </c>
      <c r="J280" s="148">
        <v>97.85</v>
      </c>
      <c r="K280" s="148">
        <v>87.75</v>
      </c>
      <c r="L280" s="148">
        <v>57.96</v>
      </c>
      <c r="M280" s="148">
        <v>35.130000000000003</v>
      </c>
      <c r="N280" s="148">
        <v>23.08</v>
      </c>
      <c r="O280" s="148">
        <v>18.71</v>
      </c>
      <c r="P280" s="148">
        <v>15.51</v>
      </c>
      <c r="Q280" s="148">
        <v>15.75</v>
      </c>
      <c r="R280" s="148">
        <v>16.670000000000002</v>
      </c>
      <c r="S280" s="148">
        <v>23.25</v>
      </c>
      <c r="T280" s="148">
        <v>33.380000000000003</v>
      </c>
      <c r="U280" s="148">
        <v>51.49</v>
      </c>
      <c r="V280" s="148">
        <v>82.37</v>
      </c>
      <c r="W280" s="148">
        <v>105.27</v>
      </c>
      <c r="X280" s="148">
        <v>121.6</v>
      </c>
      <c r="Y280" s="148">
        <v>113.24</v>
      </c>
      <c r="Z280" s="148">
        <v>100.68</v>
      </c>
      <c r="AA280" s="421">
        <v>68.44</v>
      </c>
      <c r="AB280" s="142">
        <f t="shared" si="20"/>
        <v>38.420833333333334</v>
      </c>
      <c r="AC280" s="421">
        <f t="shared" si="21"/>
        <v>0.56137979738944088</v>
      </c>
      <c r="AK280" s="147" t="s">
        <v>235</v>
      </c>
      <c r="AL280" s="148">
        <v>7.03</v>
      </c>
      <c r="AM280" s="148">
        <v>7.59</v>
      </c>
      <c r="AN280" s="148">
        <v>7.96</v>
      </c>
      <c r="AO280" s="148">
        <v>8.0299999999999994</v>
      </c>
      <c r="AP280" s="148">
        <v>8.26</v>
      </c>
      <c r="AQ280" s="148">
        <v>7.95</v>
      </c>
      <c r="AR280" s="148">
        <v>8.65</v>
      </c>
      <c r="AS280" s="148">
        <v>10.02</v>
      </c>
      <c r="AT280" s="148">
        <v>9.82</v>
      </c>
      <c r="AU280" s="148">
        <v>9.7100000000000009</v>
      </c>
      <c r="AV280" s="148">
        <v>12.03</v>
      </c>
      <c r="AW280" s="148">
        <v>14.32</v>
      </c>
      <c r="AX280" s="148">
        <v>15.09</v>
      </c>
      <c r="AY280" s="148">
        <v>15.34</v>
      </c>
      <c r="AZ280" s="148">
        <v>15.24</v>
      </c>
      <c r="BA280" s="148">
        <v>15.51</v>
      </c>
      <c r="BB280" s="148">
        <v>15.13</v>
      </c>
      <c r="BC280" s="148">
        <v>14.55</v>
      </c>
      <c r="BD280" s="148">
        <v>13.64</v>
      </c>
      <c r="BE280" s="148">
        <v>10.99</v>
      </c>
      <c r="BF280" s="148">
        <v>12.34</v>
      </c>
      <c r="BG280" s="148">
        <v>12.19</v>
      </c>
      <c r="BH280" s="148">
        <v>11.53</v>
      </c>
      <c r="BI280" s="148">
        <v>10.93</v>
      </c>
      <c r="BJ280" s="148">
        <v>11.6</v>
      </c>
    </row>
    <row r="281" spans="1:67">
      <c r="C281"/>
      <c r="D281"/>
      <c r="E281"/>
      <c r="F281"/>
      <c r="G281"/>
      <c r="H281"/>
      <c r="I281"/>
      <c r="J281"/>
      <c r="K281"/>
      <c r="L281"/>
      <c r="M281"/>
      <c r="N281"/>
      <c r="O281"/>
      <c r="P281"/>
      <c r="Q281"/>
      <c r="R281"/>
      <c r="S281"/>
      <c r="T281"/>
      <c r="U281"/>
      <c r="V281"/>
      <c r="W281"/>
      <c r="X281"/>
      <c r="Y281"/>
      <c r="Z281"/>
      <c r="AL281"/>
      <c r="AM281"/>
      <c r="AN281"/>
      <c r="AO281"/>
      <c r="AP281"/>
      <c r="AQ281"/>
      <c r="AR281"/>
      <c r="AS281"/>
      <c r="AT281"/>
      <c r="AU281"/>
      <c r="AV281"/>
      <c r="AW281"/>
      <c r="AX281"/>
      <c r="AY281"/>
      <c r="AZ281"/>
      <c r="BA281"/>
      <c r="BB281"/>
      <c r="BC281"/>
      <c r="BD281"/>
      <c r="BE281"/>
      <c r="BF281"/>
      <c r="BG281"/>
      <c r="BH281"/>
      <c r="BI281"/>
    </row>
    <row r="282" spans="1:67">
      <c r="C282"/>
      <c r="D282"/>
      <c r="E282"/>
      <c r="F282"/>
      <c r="G282"/>
      <c r="H282"/>
      <c r="I282"/>
      <c r="J282"/>
      <c r="K282"/>
      <c r="L282"/>
      <c r="M282"/>
      <c r="N282"/>
      <c r="O282"/>
      <c r="P282"/>
      <c r="Q282"/>
      <c r="R282"/>
      <c r="S282"/>
      <c r="T282"/>
      <c r="U282"/>
      <c r="V282"/>
      <c r="W282"/>
      <c r="X282"/>
      <c r="Y282"/>
      <c r="Z282"/>
      <c r="AL282"/>
      <c r="AM282"/>
      <c r="AN282"/>
      <c r="AO282"/>
      <c r="AP282"/>
      <c r="AQ282"/>
      <c r="AR282"/>
      <c r="AS282"/>
      <c r="AT282"/>
      <c r="AU282"/>
      <c r="AV282"/>
      <c r="AW282"/>
      <c r="AX282"/>
      <c r="AY282"/>
      <c r="AZ282"/>
      <c r="BA282"/>
      <c r="BB282"/>
      <c r="BC282"/>
      <c r="BD282"/>
      <c r="BE282"/>
      <c r="BF282"/>
      <c r="BG282"/>
      <c r="BH282"/>
      <c r="BI282"/>
    </row>
    <row r="283" spans="1:67">
      <c r="C283"/>
      <c r="D283"/>
      <c r="E283"/>
      <c r="F283"/>
      <c r="G283"/>
      <c r="H283"/>
      <c r="I283"/>
      <c r="J283"/>
      <c r="K283"/>
      <c r="L283"/>
      <c r="M283"/>
      <c r="N283"/>
      <c r="O283"/>
      <c r="P283"/>
      <c r="Q283"/>
      <c r="R283"/>
      <c r="S283"/>
      <c r="T283"/>
      <c r="U283"/>
      <c r="V283"/>
      <c r="W283"/>
      <c r="X283"/>
      <c r="Y283"/>
      <c r="Z283"/>
      <c r="AL283"/>
      <c r="AM283"/>
      <c r="AN283"/>
      <c r="AO283"/>
      <c r="AP283"/>
      <c r="AQ283"/>
      <c r="AR283"/>
      <c r="AS283"/>
      <c r="AT283"/>
      <c r="AU283"/>
      <c r="AV283"/>
      <c r="AW283"/>
      <c r="AX283"/>
      <c r="AY283"/>
      <c r="AZ283"/>
      <c r="BA283"/>
      <c r="BB283"/>
      <c r="BC283"/>
      <c r="BD283"/>
      <c r="BE283"/>
      <c r="BF283"/>
      <c r="BG283"/>
      <c r="BH283"/>
      <c r="BI283"/>
    </row>
    <row r="284" spans="1:67">
      <c r="C284"/>
      <c r="D284"/>
      <c r="E284"/>
      <c r="F284"/>
      <c r="G284"/>
      <c r="H284"/>
      <c r="I284"/>
      <c r="J284"/>
      <c r="K284"/>
      <c r="L284"/>
      <c r="M284"/>
      <c r="N284"/>
      <c r="O284"/>
      <c r="P284"/>
      <c r="Q284"/>
      <c r="R284"/>
      <c r="S284"/>
      <c r="T284"/>
      <c r="U284"/>
      <c r="V284"/>
      <c r="W284"/>
      <c r="X284"/>
      <c r="Y284"/>
      <c r="Z284"/>
      <c r="AL284"/>
      <c r="AM284"/>
      <c r="AN284"/>
      <c r="AO284"/>
      <c r="AP284"/>
      <c r="AQ284"/>
      <c r="AR284"/>
      <c r="AS284"/>
      <c r="AT284"/>
      <c r="AU284"/>
      <c r="AV284"/>
      <c r="AW284"/>
      <c r="AX284"/>
      <c r="AY284"/>
      <c r="AZ284"/>
      <c r="BA284"/>
      <c r="BB284"/>
      <c r="BC284"/>
      <c r="BD284"/>
      <c r="BE284"/>
      <c r="BF284"/>
      <c r="BG284"/>
      <c r="BH284"/>
      <c r="BI284"/>
    </row>
    <row r="285" spans="1:67" ht="15.75" thickBot="1">
      <c r="C285"/>
      <c r="D285"/>
      <c r="E285"/>
      <c r="F285"/>
      <c r="G285"/>
      <c r="H285"/>
      <c r="I285"/>
      <c r="J285"/>
      <c r="K285"/>
      <c r="L285"/>
      <c r="M285"/>
      <c r="N285"/>
      <c r="O285"/>
      <c r="P285"/>
      <c r="Q285"/>
      <c r="R285"/>
      <c r="S285"/>
      <c r="T285"/>
      <c r="U285"/>
      <c r="V285"/>
      <c r="W285"/>
      <c r="X285"/>
      <c r="Y285"/>
      <c r="Z285"/>
      <c r="AE285" t="s">
        <v>524</v>
      </c>
      <c r="AL285"/>
      <c r="AM285"/>
      <c r="AN285"/>
      <c r="AO285"/>
      <c r="AP285"/>
      <c r="AQ285"/>
      <c r="AR285"/>
      <c r="AS285"/>
      <c r="AT285"/>
      <c r="AU285"/>
      <c r="AV285"/>
      <c r="AW285"/>
      <c r="AX285"/>
      <c r="AY285"/>
      <c r="AZ285"/>
      <c r="BA285"/>
      <c r="BB285"/>
      <c r="BC285"/>
      <c r="BD285"/>
      <c r="BE285"/>
      <c r="BF285"/>
      <c r="BG285"/>
      <c r="BH285"/>
      <c r="BI285"/>
    </row>
    <row r="286" spans="1:67">
      <c r="A286" s="138" t="s">
        <v>515</v>
      </c>
      <c r="B286" t="s">
        <v>178</v>
      </c>
      <c r="C286" t="s">
        <v>180</v>
      </c>
      <c r="D286" t="s">
        <v>181</v>
      </c>
      <c r="E286" t="s">
        <v>182</v>
      </c>
      <c r="F286" t="s">
        <v>183</v>
      </c>
      <c r="G286" t="s">
        <v>184</v>
      </c>
      <c r="H286" t="s">
        <v>185</v>
      </c>
      <c r="I286" t="s">
        <v>186</v>
      </c>
      <c r="J286" t="s">
        <v>187</v>
      </c>
      <c r="K286" t="s">
        <v>188</v>
      </c>
      <c r="L286" t="s">
        <v>189</v>
      </c>
      <c r="M286" t="s">
        <v>190</v>
      </c>
      <c r="N286" t="s">
        <v>191</v>
      </c>
      <c r="O286" t="s">
        <v>192</v>
      </c>
      <c r="P286" t="s">
        <v>193</v>
      </c>
      <c r="Q286" t="s">
        <v>194</v>
      </c>
      <c r="R286" t="s">
        <v>195</v>
      </c>
      <c r="S286" t="s">
        <v>196</v>
      </c>
      <c r="T286" t="s">
        <v>197</v>
      </c>
      <c r="U286" t="s">
        <v>198</v>
      </c>
      <c r="V286" t="s">
        <v>199</v>
      </c>
      <c r="W286" t="s">
        <v>200</v>
      </c>
      <c r="X286" t="s">
        <v>201</v>
      </c>
      <c r="Y286" t="s">
        <v>202</v>
      </c>
      <c r="Z286" t="s">
        <v>203</v>
      </c>
      <c r="AA286" t="s">
        <v>179</v>
      </c>
      <c r="AB286" s="142" t="s">
        <v>520</v>
      </c>
      <c r="AC286" s="142" t="s">
        <v>521</v>
      </c>
      <c r="AE286" s="422"/>
      <c r="AF286" s="423" t="s">
        <v>369</v>
      </c>
      <c r="AG286" s="424"/>
      <c r="AJ286" s="138" t="s">
        <v>515</v>
      </c>
      <c r="AK286" t="s">
        <v>178</v>
      </c>
      <c r="AL286" t="s">
        <v>180</v>
      </c>
      <c r="AM286" t="s">
        <v>181</v>
      </c>
      <c r="AN286" t="s">
        <v>182</v>
      </c>
      <c r="AO286" t="s">
        <v>183</v>
      </c>
      <c r="AP286" t="s">
        <v>184</v>
      </c>
      <c r="AQ286" t="s">
        <v>185</v>
      </c>
      <c r="AR286" t="s">
        <v>186</v>
      </c>
      <c r="AS286" t="s">
        <v>187</v>
      </c>
      <c r="AT286" t="s">
        <v>188</v>
      </c>
      <c r="AU286" t="s">
        <v>189</v>
      </c>
      <c r="AV286" t="s">
        <v>190</v>
      </c>
      <c r="AW286" t="s">
        <v>191</v>
      </c>
      <c r="AX286" t="s">
        <v>192</v>
      </c>
      <c r="AY286" t="s">
        <v>193</v>
      </c>
      <c r="AZ286" t="s">
        <v>194</v>
      </c>
      <c r="BA286" t="s">
        <v>195</v>
      </c>
      <c r="BB286" t="s">
        <v>196</v>
      </c>
      <c r="BC286" t="s">
        <v>197</v>
      </c>
      <c r="BD286" t="s">
        <v>198</v>
      </c>
      <c r="BE286" t="s">
        <v>199</v>
      </c>
      <c r="BF286" t="s">
        <v>200</v>
      </c>
      <c r="BG286" t="s">
        <v>201</v>
      </c>
      <c r="BH286" t="s">
        <v>202</v>
      </c>
      <c r="BI286" t="s">
        <v>203</v>
      </c>
      <c r="BJ286" t="s">
        <v>179</v>
      </c>
      <c r="BO286" t="s">
        <v>369</v>
      </c>
    </row>
    <row r="287" spans="1:67">
      <c r="B287" t="s">
        <v>415</v>
      </c>
      <c r="C287" s="143">
        <v>35.79</v>
      </c>
      <c r="D287" s="143">
        <v>18.07</v>
      </c>
      <c r="E287" s="143">
        <v>22.34</v>
      </c>
      <c r="F287" s="143">
        <v>17.64</v>
      </c>
      <c r="G287" s="143">
        <v>15</v>
      </c>
      <c r="H287" s="143">
        <v>25.21</v>
      </c>
      <c r="I287" s="143">
        <v>33.229999999999997</v>
      </c>
      <c r="J287" s="143">
        <v>53.18</v>
      </c>
      <c r="K287" s="149">
        <v>64</v>
      </c>
      <c r="L287" s="149">
        <v>35.79</v>
      </c>
      <c r="M287" s="149">
        <v>3.52</v>
      </c>
      <c r="N287" s="149">
        <v>0</v>
      </c>
      <c r="O287" s="149">
        <v>0</v>
      </c>
      <c r="P287" s="149">
        <v>0</v>
      </c>
      <c r="Q287" s="149">
        <v>0</v>
      </c>
      <c r="R287" s="149">
        <v>0</v>
      </c>
      <c r="S287" s="149">
        <v>0</v>
      </c>
      <c r="T287" s="149">
        <v>0</v>
      </c>
      <c r="U287" s="149">
        <v>3.52</v>
      </c>
      <c r="V287" s="149">
        <v>55</v>
      </c>
      <c r="W287" s="149">
        <v>80</v>
      </c>
      <c r="X287" s="149">
        <v>100.01</v>
      </c>
      <c r="Y287" s="149">
        <v>92.8</v>
      </c>
      <c r="Z287" s="149">
        <v>80</v>
      </c>
      <c r="AA287" s="149">
        <v>30.63</v>
      </c>
      <c r="AB287" s="142">
        <f t="shared" ref="AB287:AB317" si="22">AVERAGE(K287:V287)</f>
        <v>13.485833333333332</v>
      </c>
      <c r="AC287" s="142">
        <f>AB287/AA287</f>
        <v>0.4402818587441506</v>
      </c>
      <c r="AE287" s="425">
        <f>AVERAGE(L287:P291,L294:P298,L301:P305,L308:P312,L315:P316,U287:X291,U294:X298,U301:X305,U308:X312,U315:X316)</f>
        <v>62.314444444444455</v>
      </c>
      <c r="AF287" s="140">
        <f>AVERAGE(K287:K291,K294:K298,K301:K305,K308:K312,K315:K316,Q287:T291,Q294:T298,Q301:T305,Q308:T312,Q315:T316,Y287:Z291,Y294:Z298,Y301:Z305,Y308:Z312,Y315:Z316)</f>
        <v>51.59999999999998</v>
      </c>
      <c r="AG287" s="426">
        <f>AVERAGE(C287:J317,K292:Z293,K299:Z300,K306:Z307,K313:Z314)</f>
        <v>64.603111702127734</v>
      </c>
      <c r="AK287" t="s">
        <v>415</v>
      </c>
      <c r="AL287" s="143">
        <v>16.690000000000001</v>
      </c>
      <c r="AM287" s="143">
        <v>19.86</v>
      </c>
      <c r="AN287" s="143">
        <v>20.13</v>
      </c>
      <c r="AO287" s="143">
        <v>21.17</v>
      </c>
      <c r="AP287" s="143">
        <v>21.66</v>
      </c>
      <c r="AQ287" s="143">
        <v>19.95</v>
      </c>
      <c r="AR287" s="143">
        <v>16.66</v>
      </c>
      <c r="AS287" s="143">
        <v>11.94</v>
      </c>
      <c r="AT287" s="149">
        <v>9.51</v>
      </c>
      <c r="AU287" s="149">
        <v>12.51</v>
      </c>
      <c r="AV287" s="149">
        <v>23.2</v>
      </c>
      <c r="AW287" s="149">
        <v>27.07</v>
      </c>
      <c r="AX287" s="149">
        <v>25.63</v>
      </c>
      <c r="AY287" s="149">
        <v>25.11</v>
      </c>
      <c r="AZ287" s="149">
        <v>24.84</v>
      </c>
      <c r="BA287" s="149">
        <v>26.68</v>
      </c>
      <c r="BB287" s="149">
        <v>25.06</v>
      </c>
      <c r="BC287" s="149">
        <v>24.94</v>
      </c>
      <c r="BD287" s="149">
        <v>25.49</v>
      </c>
      <c r="BE287" s="149">
        <v>18.21</v>
      </c>
      <c r="BF287" s="149">
        <v>13.07</v>
      </c>
      <c r="BG287" s="149">
        <v>12.91</v>
      </c>
      <c r="BH287" s="149">
        <v>8.17</v>
      </c>
      <c r="BI287" s="149">
        <v>8.2899999999999991</v>
      </c>
      <c r="BJ287" s="149">
        <v>19.059999999999999</v>
      </c>
      <c r="BM287" s="183">
        <f>AVERAGE(AU287:AY291,AU294:AY298,AU301:AY305,AU308:AY312,AU315:AY316,BD287:BG291,BD294:BG298,BD301:BG305,BD308:BG312,BD315:BG316)</f>
        <v>14.45282828282828</v>
      </c>
      <c r="BN287" s="182">
        <f>AVERAGE(AT287:AT291,AT294:AT298,AT301:AT305,AT308:AT312,AT315:AT316,AZ287:BC291,AZ294:BC298,AZ301:BC305,AZ308:BC312,AZ315:BC316,BH287:BI291,BH294:BI298,BH301:BI305,BH308:BI312,BH315:BI316)</f>
        <v>15.613246753246759</v>
      </c>
      <c r="BO287" s="150">
        <f>AVERAGE(AL287:AS317,AT292:BI293,AT299:BI300,AT306:BI307,AT313:BI314)</f>
        <v>14.556382978723404</v>
      </c>
    </row>
    <row r="288" spans="1:67">
      <c r="B288" t="s">
        <v>267</v>
      </c>
      <c r="C288" s="143">
        <v>100.86</v>
      </c>
      <c r="D288" s="143">
        <v>95</v>
      </c>
      <c r="E288" s="143">
        <v>87.2</v>
      </c>
      <c r="F288" s="143">
        <v>81.88</v>
      </c>
      <c r="G288" s="143">
        <v>80.3</v>
      </c>
      <c r="H288" s="143">
        <v>80.3</v>
      </c>
      <c r="I288" s="143">
        <v>81.55</v>
      </c>
      <c r="J288" s="143">
        <v>95.15</v>
      </c>
      <c r="K288" s="149">
        <v>87.2</v>
      </c>
      <c r="L288" s="149">
        <v>39</v>
      </c>
      <c r="M288" s="149">
        <v>7.96</v>
      </c>
      <c r="N288" s="149">
        <v>1.2</v>
      </c>
      <c r="O288" s="149">
        <v>1.5</v>
      </c>
      <c r="P288" s="149">
        <v>0.65</v>
      </c>
      <c r="Q288" s="149">
        <v>0.21</v>
      </c>
      <c r="R288" s="149">
        <v>1.5</v>
      </c>
      <c r="S288" s="149">
        <v>3.52</v>
      </c>
      <c r="T288" s="149">
        <v>14</v>
      </c>
      <c r="U288" s="149">
        <v>32.89</v>
      </c>
      <c r="V288" s="149">
        <v>84</v>
      </c>
      <c r="W288" s="149">
        <v>109.52</v>
      </c>
      <c r="X288" s="149">
        <v>160</v>
      </c>
      <c r="Y288" s="149">
        <v>116.72</v>
      </c>
      <c r="Z288" s="149">
        <v>104.22</v>
      </c>
      <c r="AA288" s="149">
        <v>61.1</v>
      </c>
      <c r="AB288" s="142">
        <f t="shared" si="22"/>
        <v>22.802499999999998</v>
      </c>
      <c r="AC288" s="142">
        <f t="shared" ref="AC288:AC317" si="23">AB288/AA288</f>
        <v>0.37319967266775772</v>
      </c>
      <c r="AE288" s="427"/>
      <c r="AF288" s="42"/>
      <c r="AG288" s="428"/>
      <c r="AK288" t="s">
        <v>267</v>
      </c>
      <c r="AL288" s="143">
        <v>6.85</v>
      </c>
      <c r="AM288" s="143">
        <v>7.02</v>
      </c>
      <c r="AN288" s="143">
        <v>8.1300000000000008</v>
      </c>
      <c r="AO288" s="143">
        <v>8.66</v>
      </c>
      <c r="AP288" s="143">
        <v>9.15</v>
      </c>
      <c r="AQ288" s="143">
        <v>8.99</v>
      </c>
      <c r="AR288" s="143">
        <v>7.72</v>
      </c>
      <c r="AS288" s="143">
        <v>7.64</v>
      </c>
      <c r="AT288" s="149">
        <v>6.65</v>
      </c>
      <c r="AU288" s="149">
        <v>8.4600000000000009</v>
      </c>
      <c r="AV288" s="149">
        <v>13.67</v>
      </c>
      <c r="AW288" s="149">
        <v>14.56</v>
      </c>
      <c r="AX288" s="149">
        <v>16.399999999999999</v>
      </c>
      <c r="AY288" s="149">
        <v>16.2</v>
      </c>
      <c r="AZ288" s="149">
        <v>16.329999999999998</v>
      </c>
      <c r="BA288" s="149">
        <v>16.64</v>
      </c>
      <c r="BB288" s="149">
        <v>14.99</v>
      </c>
      <c r="BC288" s="149">
        <v>14.25</v>
      </c>
      <c r="BD288" s="149">
        <v>10.33</v>
      </c>
      <c r="BE288" s="149">
        <v>8</v>
      </c>
      <c r="BF288" s="149">
        <v>12.87</v>
      </c>
      <c r="BG288" s="149">
        <v>9.7100000000000009</v>
      </c>
      <c r="BH288" s="149">
        <v>8.94</v>
      </c>
      <c r="BI288" s="149">
        <v>7.93</v>
      </c>
      <c r="BJ288" s="149">
        <v>10.98</v>
      </c>
    </row>
    <row r="289" spans="2:67" ht="15.75" thickBot="1">
      <c r="B289" t="s">
        <v>321</v>
      </c>
      <c r="C289" s="143">
        <v>105.23</v>
      </c>
      <c r="D289" s="143">
        <v>95</v>
      </c>
      <c r="E289" s="143">
        <v>85</v>
      </c>
      <c r="F289" s="143">
        <v>80.5</v>
      </c>
      <c r="G289" s="143">
        <v>76.05</v>
      </c>
      <c r="H289" s="143">
        <v>76.05</v>
      </c>
      <c r="I289" s="143">
        <v>83.22</v>
      </c>
      <c r="J289" s="143">
        <v>93</v>
      </c>
      <c r="K289" s="149">
        <v>83.22</v>
      </c>
      <c r="L289" s="149">
        <v>17.5</v>
      </c>
      <c r="M289" s="149">
        <v>0</v>
      </c>
      <c r="N289" s="149">
        <v>-0.01</v>
      </c>
      <c r="O289" s="149">
        <v>-0.01</v>
      </c>
      <c r="P289" s="149">
        <v>-0.02</v>
      </c>
      <c r="Q289" s="149">
        <v>-0.02</v>
      </c>
      <c r="R289" s="149">
        <v>-0.01</v>
      </c>
      <c r="S289" s="149">
        <v>-0.01</v>
      </c>
      <c r="T289" s="149">
        <v>0</v>
      </c>
      <c r="U289" s="149">
        <v>12.85</v>
      </c>
      <c r="V289" s="149">
        <v>70</v>
      </c>
      <c r="W289" s="149">
        <v>103.13</v>
      </c>
      <c r="X289" s="149">
        <v>133.44999999999999</v>
      </c>
      <c r="Y289" s="149">
        <v>107.43</v>
      </c>
      <c r="Z289" s="149">
        <v>100.86</v>
      </c>
      <c r="AA289" s="149">
        <v>55.1</v>
      </c>
      <c r="AB289" s="142">
        <f t="shared" si="22"/>
        <v>15.290833333333332</v>
      </c>
      <c r="AC289" s="142">
        <f t="shared" si="23"/>
        <v>0.2775105868118572</v>
      </c>
      <c r="AE289" s="429">
        <f>AVERAGE(M287:P291,M294:P298,M301:P305,M308:P312,M315:P316,U287:X291,U294:X298,U301:X305,U308:X312,U315:X316)</f>
        <v>61.240056818181827</v>
      </c>
      <c r="AF289" s="430">
        <f>AVERAGE(K287:L291,K294:L298,K301:L305,K308:L312,K315:L316,Q287:T291,Q294:T298,Q301:T305,Q308:T312,Q315:T316,Y287:Z291,Y294:Z298,Y301:Z305,Y308:Z312,Y315:Z316)</f>
        <v>54.013693181818169</v>
      </c>
      <c r="AG289" s="431">
        <f>AVERAGE(C287:J317,K292:Z293,K299:Z300,K306:Z307,K313:Z314)</f>
        <v>64.603111702127734</v>
      </c>
      <c r="AK289" t="s">
        <v>321</v>
      </c>
      <c r="AL289" s="143">
        <v>4.4400000000000004</v>
      </c>
      <c r="AM289" s="143">
        <v>5.68</v>
      </c>
      <c r="AN289" s="143">
        <v>6.88</v>
      </c>
      <c r="AO289" s="143">
        <v>7.51</v>
      </c>
      <c r="AP289" s="143">
        <v>8.02</v>
      </c>
      <c r="AQ289" s="143">
        <v>7.91</v>
      </c>
      <c r="AR289" s="143">
        <v>6.8</v>
      </c>
      <c r="AS289" s="143">
        <v>9.08</v>
      </c>
      <c r="AT289" s="149">
        <v>10.02</v>
      </c>
      <c r="AU289" s="149">
        <v>10.08</v>
      </c>
      <c r="AV289" s="149">
        <v>11.06</v>
      </c>
      <c r="AW289" s="149">
        <v>12.12</v>
      </c>
      <c r="AX289" s="149">
        <v>13.09</v>
      </c>
      <c r="AY289" s="149">
        <v>13.45</v>
      </c>
      <c r="AZ289" s="149">
        <v>14.31</v>
      </c>
      <c r="BA289" s="149">
        <v>14.82</v>
      </c>
      <c r="BB289" s="149">
        <v>14.82</v>
      </c>
      <c r="BC289" s="149">
        <v>12.17</v>
      </c>
      <c r="BD289" s="149">
        <v>10.11</v>
      </c>
      <c r="BE289" s="149">
        <v>6.48</v>
      </c>
      <c r="BF289" s="149">
        <v>12.17</v>
      </c>
      <c r="BG289" s="149">
        <v>11.87</v>
      </c>
      <c r="BH289" s="149">
        <v>8.66</v>
      </c>
      <c r="BI289" s="149">
        <v>5.6</v>
      </c>
      <c r="BJ289" s="149">
        <v>10.07</v>
      </c>
      <c r="BM289" s="183">
        <f>AVERAGE(AV287:AY291,AV294:AY298,AV301:AY305,AV308:AY312,AV315:AY316,BD287:BG291,BD294:BG298,BD301:BG305,BD308:BG312,BD315:BG316)</f>
        <v>14.874034090909088</v>
      </c>
      <c r="BN289" s="182">
        <f>AVERAGE(AT287:AU291,AT294:AU298,AT301:AU305,AT308:AU312,AT315:AU316,AZ287:BC291,AZ294:BC298,AZ301:BC305,AZ308:BC312,AZ315:BC316,BH287:BI291,BH294:BI298,BH301:BI305,BH308:BI312,BH315:BI316)</f>
        <v>15.046988636363643</v>
      </c>
      <c r="BO289" s="139">
        <f>AVERAGE(AL287:AS317,AT292:BI293,AT299:BI300,AT306:BI307,AT313:BI314)</f>
        <v>14.556382978723404</v>
      </c>
    </row>
    <row r="290" spans="2:67">
      <c r="B290" t="s">
        <v>416</v>
      </c>
      <c r="C290" s="143">
        <v>91.24</v>
      </c>
      <c r="D290" s="143">
        <v>85</v>
      </c>
      <c r="E290" s="143">
        <v>79.91</v>
      </c>
      <c r="F290" s="143">
        <v>72.27</v>
      </c>
      <c r="G290" s="143">
        <v>70</v>
      </c>
      <c r="H290" s="143">
        <v>70.7</v>
      </c>
      <c r="I290" s="143">
        <v>81.02</v>
      </c>
      <c r="J290" s="143">
        <v>103.55</v>
      </c>
      <c r="K290" s="149">
        <v>93.53</v>
      </c>
      <c r="L290" s="149">
        <v>50</v>
      </c>
      <c r="M290" s="149">
        <v>18.07</v>
      </c>
      <c r="N290" s="149">
        <v>5.79</v>
      </c>
      <c r="O290" s="149">
        <v>3.2</v>
      </c>
      <c r="P290" s="149">
        <v>1.72</v>
      </c>
      <c r="Q290" s="149">
        <v>1.6</v>
      </c>
      <c r="R290" s="149">
        <v>1.55</v>
      </c>
      <c r="S290" s="149">
        <v>3.7</v>
      </c>
      <c r="T290" s="149">
        <v>7.01</v>
      </c>
      <c r="U290" s="149">
        <v>28.19</v>
      </c>
      <c r="V290" s="149">
        <v>66.040000000000006</v>
      </c>
      <c r="W290" s="149">
        <v>102.5</v>
      </c>
      <c r="X290" s="149">
        <v>112.99</v>
      </c>
      <c r="Y290" s="149">
        <v>100.45</v>
      </c>
      <c r="Z290" s="149">
        <v>85.5</v>
      </c>
      <c r="AA290" s="149">
        <v>55.65</v>
      </c>
      <c r="AB290" s="142">
        <f t="shared" si="22"/>
        <v>23.366666666666664</v>
      </c>
      <c r="AC290" s="142">
        <f t="shared" si="23"/>
        <v>0.41988619347109907</v>
      </c>
      <c r="AE290" s="42"/>
      <c r="AF290" s="42"/>
      <c r="AG290" s="42"/>
      <c r="AK290" t="s">
        <v>416</v>
      </c>
      <c r="AL290" s="143">
        <v>6.05</v>
      </c>
      <c r="AM290" s="143">
        <v>6.97</v>
      </c>
      <c r="AN290" s="143">
        <v>7.73</v>
      </c>
      <c r="AO290" s="143">
        <v>8.69</v>
      </c>
      <c r="AP290" s="143">
        <v>8.99</v>
      </c>
      <c r="AQ290" s="143">
        <v>8.73</v>
      </c>
      <c r="AR290" s="143">
        <v>6.96</v>
      </c>
      <c r="AS290" s="143">
        <v>12.17</v>
      </c>
      <c r="AT290" s="149">
        <v>13.53</v>
      </c>
      <c r="AU290" s="149">
        <v>7.59</v>
      </c>
      <c r="AV290" s="149">
        <v>14.33</v>
      </c>
      <c r="AW290" s="149">
        <v>21.51</v>
      </c>
      <c r="AX290" s="149">
        <v>23.26</v>
      </c>
      <c r="AY290" s="149">
        <v>25.11</v>
      </c>
      <c r="AZ290" s="149">
        <v>25.47</v>
      </c>
      <c r="BA290" s="149">
        <v>29.03</v>
      </c>
      <c r="BB290" s="149">
        <v>29.5</v>
      </c>
      <c r="BC290" s="149">
        <v>28.93</v>
      </c>
      <c r="BD290" s="149">
        <v>18.62</v>
      </c>
      <c r="BE290" s="149">
        <v>9.57</v>
      </c>
      <c r="BF290" s="149">
        <v>13.64</v>
      </c>
      <c r="BG290" s="149">
        <v>12.72</v>
      </c>
      <c r="BH290" s="149">
        <v>9.9600000000000009</v>
      </c>
      <c r="BI290" s="149">
        <v>10.64</v>
      </c>
      <c r="BJ290" s="149">
        <v>15.42</v>
      </c>
    </row>
    <row r="291" spans="2:67">
      <c r="B291" t="s">
        <v>417</v>
      </c>
      <c r="C291" s="143">
        <v>89.25</v>
      </c>
      <c r="D291" s="143">
        <v>79.02</v>
      </c>
      <c r="E291" s="143">
        <v>65</v>
      </c>
      <c r="F291" s="143">
        <v>60</v>
      </c>
      <c r="G291" s="143">
        <v>53.31</v>
      </c>
      <c r="H291" s="143">
        <v>60</v>
      </c>
      <c r="I291" s="143">
        <v>76.790000000000006</v>
      </c>
      <c r="J291" s="143">
        <v>89.99</v>
      </c>
      <c r="K291" s="149">
        <v>88.22</v>
      </c>
      <c r="L291" s="149">
        <v>79.099999999999994</v>
      </c>
      <c r="M291" s="149">
        <v>35</v>
      </c>
      <c r="N291" s="149">
        <v>10</v>
      </c>
      <c r="O291" s="149">
        <v>3.52</v>
      </c>
      <c r="P291" s="149">
        <v>3.52</v>
      </c>
      <c r="Q291" s="149">
        <v>1.03</v>
      </c>
      <c r="R291" s="149">
        <v>0.65</v>
      </c>
      <c r="S291" s="149">
        <v>0.85</v>
      </c>
      <c r="T291" s="149">
        <v>3.52</v>
      </c>
      <c r="U291" s="149">
        <v>45.23</v>
      </c>
      <c r="V291" s="149">
        <v>89.25</v>
      </c>
      <c r="W291" s="149">
        <v>103.97</v>
      </c>
      <c r="X291" s="149">
        <v>107.1</v>
      </c>
      <c r="Y291" s="149">
        <v>95</v>
      </c>
      <c r="Z291" s="149">
        <v>88.38</v>
      </c>
      <c r="AA291" s="149">
        <v>55.32</v>
      </c>
      <c r="AB291" s="142">
        <f t="shared" si="22"/>
        <v>29.990833333333338</v>
      </c>
      <c r="AC291" s="142">
        <f t="shared" si="23"/>
        <v>0.54213364666184627</v>
      </c>
      <c r="AK291" t="s">
        <v>417</v>
      </c>
      <c r="AL291" s="143">
        <v>5.39</v>
      </c>
      <c r="AM291" s="143">
        <v>6.35</v>
      </c>
      <c r="AN291" s="143">
        <v>7.85</v>
      </c>
      <c r="AO291" s="143">
        <v>8.4499999999999993</v>
      </c>
      <c r="AP291" s="143">
        <v>9.19</v>
      </c>
      <c r="AQ291" s="143">
        <v>8.4499999999999993</v>
      </c>
      <c r="AR291" s="143">
        <v>6.53</v>
      </c>
      <c r="AS291" s="143">
        <v>11.54</v>
      </c>
      <c r="AT291" s="149">
        <v>13.56</v>
      </c>
      <c r="AU291" s="149">
        <v>8.7200000000000006</v>
      </c>
      <c r="AV291" s="149">
        <v>12.64</v>
      </c>
      <c r="AW291" s="149">
        <v>13.9</v>
      </c>
      <c r="AX291" s="149">
        <v>13.35</v>
      </c>
      <c r="AY291" s="149">
        <v>16.28</v>
      </c>
      <c r="AZ291" s="149">
        <v>20.59</v>
      </c>
      <c r="BA291" s="149">
        <v>20.45</v>
      </c>
      <c r="BB291" s="149">
        <v>22.36</v>
      </c>
      <c r="BC291" s="149">
        <v>22.18</v>
      </c>
      <c r="BD291" s="149">
        <v>18.75</v>
      </c>
      <c r="BE291" s="149">
        <v>16.059999999999999</v>
      </c>
      <c r="BF291" s="149">
        <v>16.72</v>
      </c>
      <c r="BG291" s="149">
        <v>16.850000000000001</v>
      </c>
      <c r="BH291" s="149">
        <v>11.06</v>
      </c>
      <c r="BI291" s="149">
        <v>8.76</v>
      </c>
      <c r="BJ291" s="149">
        <v>13.52</v>
      </c>
    </row>
    <row r="292" spans="2:67" ht="15.75" thickBot="1">
      <c r="B292" s="143" t="s">
        <v>418</v>
      </c>
      <c r="C292" s="143">
        <v>74.64</v>
      </c>
      <c r="D292" s="143">
        <v>58.78</v>
      </c>
      <c r="E292" s="143">
        <v>48.71</v>
      </c>
      <c r="F292" s="143">
        <v>39.9</v>
      </c>
      <c r="G292" s="143">
        <v>34.799999999999997</v>
      </c>
      <c r="H292" s="143">
        <v>33.46</v>
      </c>
      <c r="I292" s="143">
        <v>35</v>
      </c>
      <c r="J292" s="143">
        <v>42</v>
      </c>
      <c r="K292" s="143">
        <v>34.9</v>
      </c>
      <c r="L292" s="143">
        <v>15.23</v>
      </c>
      <c r="M292" s="143">
        <v>1.72</v>
      </c>
      <c r="N292" s="143">
        <v>0</v>
      </c>
      <c r="O292" s="143">
        <v>-0.02</v>
      </c>
      <c r="P292" s="143">
        <v>-0.86</v>
      </c>
      <c r="Q292" s="143">
        <v>-0.99</v>
      </c>
      <c r="R292" s="143">
        <v>-0.16</v>
      </c>
      <c r="S292" s="143">
        <v>-0.02</v>
      </c>
      <c r="T292" s="143">
        <v>0</v>
      </c>
      <c r="U292" s="143">
        <v>0</v>
      </c>
      <c r="V292" s="143">
        <v>24.37</v>
      </c>
      <c r="W292" s="143">
        <v>42</v>
      </c>
      <c r="X292" s="143">
        <v>58.54</v>
      </c>
      <c r="Y292" s="143">
        <v>55.44</v>
      </c>
      <c r="Z292" s="143">
        <v>39.5</v>
      </c>
      <c r="AA292" s="149">
        <v>26.54</v>
      </c>
      <c r="AB292" s="142">
        <f t="shared" si="22"/>
        <v>6.1808333333333323</v>
      </c>
      <c r="AC292" s="142">
        <f t="shared" si="23"/>
        <v>0.23288746546093944</v>
      </c>
      <c r="AE292" t="s">
        <v>523</v>
      </c>
      <c r="AK292" s="143" t="s">
        <v>418</v>
      </c>
      <c r="AL292" s="143">
        <v>5.73</v>
      </c>
      <c r="AM292" s="143">
        <v>7.51</v>
      </c>
      <c r="AN292" s="143">
        <v>8.8800000000000008</v>
      </c>
      <c r="AO292" s="143">
        <v>10.01</v>
      </c>
      <c r="AP292" s="143">
        <v>10.69</v>
      </c>
      <c r="AQ292" s="143">
        <v>10.95</v>
      </c>
      <c r="AR292" s="143">
        <v>10.45</v>
      </c>
      <c r="AS292" s="143">
        <v>9.18</v>
      </c>
      <c r="AT292" s="143">
        <v>8.49</v>
      </c>
      <c r="AU292" s="143">
        <v>16.68</v>
      </c>
      <c r="AV292" s="143">
        <v>21.03</v>
      </c>
      <c r="AW292" s="143">
        <v>22.27</v>
      </c>
      <c r="AX292" s="143">
        <v>22.1</v>
      </c>
      <c r="AY292" s="143">
        <v>21.86</v>
      </c>
      <c r="AZ292" s="143">
        <v>21.91</v>
      </c>
      <c r="BA292" s="143">
        <v>22.24</v>
      </c>
      <c r="BB292" s="143">
        <v>22.64</v>
      </c>
      <c r="BC292" s="143">
        <v>23.81</v>
      </c>
      <c r="BD292" s="143">
        <v>22.82</v>
      </c>
      <c r="BE292" s="143">
        <v>16.760000000000002</v>
      </c>
      <c r="BF292" s="143">
        <v>11.19</v>
      </c>
      <c r="BG292" s="143">
        <v>9.59</v>
      </c>
      <c r="BH292" s="143">
        <v>10.5</v>
      </c>
      <c r="BI292" s="143">
        <v>12.82</v>
      </c>
      <c r="BJ292" s="149">
        <v>15.16</v>
      </c>
    </row>
    <row r="293" spans="2:67">
      <c r="B293" s="143" t="s">
        <v>419</v>
      </c>
      <c r="C293" s="143">
        <v>23</v>
      </c>
      <c r="D293" s="143">
        <v>14</v>
      </c>
      <c r="E293" s="143">
        <v>25.15</v>
      </c>
      <c r="F293" s="143">
        <v>21</v>
      </c>
      <c r="G293" s="143">
        <v>18.32</v>
      </c>
      <c r="H293" s="143">
        <v>26.28</v>
      </c>
      <c r="I293" s="143">
        <v>14</v>
      </c>
      <c r="J293" s="143">
        <v>19.989999999999998</v>
      </c>
      <c r="K293" s="143">
        <v>26.5</v>
      </c>
      <c r="L293" s="143">
        <v>25.3</v>
      </c>
      <c r="M293" s="143">
        <v>4.96</v>
      </c>
      <c r="N293" s="143">
        <v>0.66</v>
      </c>
      <c r="O293" s="143">
        <v>0</v>
      </c>
      <c r="P293" s="143">
        <v>0.01</v>
      </c>
      <c r="Q293" s="143">
        <v>0.16</v>
      </c>
      <c r="R293" s="143">
        <v>0</v>
      </c>
      <c r="S293" s="143">
        <v>0.65</v>
      </c>
      <c r="T293" s="143">
        <v>6.08</v>
      </c>
      <c r="U293" s="143">
        <v>47.5</v>
      </c>
      <c r="V293" s="143">
        <v>79.02</v>
      </c>
      <c r="W293" s="143">
        <v>98.21</v>
      </c>
      <c r="X293" s="143">
        <v>111.56</v>
      </c>
      <c r="Y293" s="143">
        <v>104.9</v>
      </c>
      <c r="Z293" s="143">
        <v>97</v>
      </c>
      <c r="AA293" s="149">
        <v>31.84</v>
      </c>
      <c r="AB293" s="142">
        <f t="shared" si="22"/>
        <v>15.903333333333331</v>
      </c>
      <c r="AC293" s="142">
        <f t="shared" si="23"/>
        <v>0.49947654941373526</v>
      </c>
      <c r="AE293" s="422"/>
      <c r="AF293" s="423"/>
      <c r="AG293" s="424"/>
      <c r="AK293" s="143" t="s">
        <v>419</v>
      </c>
      <c r="AL293" s="143">
        <v>15.56</v>
      </c>
      <c r="AM293" s="143">
        <v>17.309999999999999</v>
      </c>
      <c r="AN293" s="143">
        <v>16.7</v>
      </c>
      <c r="AO293" s="143">
        <v>17.84</v>
      </c>
      <c r="AP293" s="143">
        <v>18.62</v>
      </c>
      <c r="AQ293" s="143">
        <v>17.39</v>
      </c>
      <c r="AR293" s="143">
        <v>18.59</v>
      </c>
      <c r="AS293" s="143">
        <v>17.579999999999998</v>
      </c>
      <c r="AT293" s="143">
        <v>16.38</v>
      </c>
      <c r="AU293" s="143">
        <v>13.28</v>
      </c>
      <c r="AV293" s="143">
        <v>15.14</v>
      </c>
      <c r="AW293" s="143">
        <v>18.03</v>
      </c>
      <c r="AX293" s="143">
        <v>17.670000000000002</v>
      </c>
      <c r="AY293" s="143">
        <v>17.14</v>
      </c>
      <c r="AZ293" s="143">
        <v>16.940000000000001</v>
      </c>
      <c r="BA293" s="143">
        <v>17.54</v>
      </c>
      <c r="BB293" s="143">
        <v>17.579999999999998</v>
      </c>
      <c r="BC293" s="143">
        <v>16.62</v>
      </c>
      <c r="BD293" s="143">
        <v>10.7</v>
      </c>
      <c r="BE293" s="143">
        <v>9.8000000000000007</v>
      </c>
      <c r="BF293" s="143">
        <v>12.01</v>
      </c>
      <c r="BG293" s="143">
        <v>10.050000000000001</v>
      </c>
      <c r="BH293" s="143">
        <v>9.0299999999999994</v>
      </c>
      <c r="BI293" s="143">
        <v>8.3800000000000008</v>
      </c>
      <c r="BJ293" s="149">
        <v>15.03</v>
      </c>
    </row>
    <row r="294" spans="2:67">
      <c r="B294" t="s">
        <v>420</v>
      </c>
      <c r="C294" s="143">
        <v>104.5</v>
      </c>
      <c r="D294" s="143">
        <v>94.5</v>
      </c>
      <c r="E294" s="143">
        <v>91.54</v>
      </c>
      <c r="F294" s="143">
        <v>85.52</v>
      </c>
      <c r="G294" s="143">
        <v>80.94</v>
      </c>
      <c r="H294" s="143">
        <v>81.97</v>
      </c>
      <c r="I294" s="143">
        <v>92.02</v>
      </c>
      <c r="J294" s="143">
        <v>104.45</v>
      </c>
      <c r="K294" s="149">
        <v>108.36</v>
      </c>
      <c r="L294" s="149">
        <v>98.21</v>
      </c>
      <c r="M294" s="149">
        <v>85.83</v>
      </c>
      <c r="N294" s="149">
        <v>63</v>
      </c>
      <c r="O294" s="149">
        <v>52.01</v>
      </c>
      <c r="P294" s="149">
        <v>38.56</v>
      </c>
      <c r="Q294" s="149">
        <v>27.2</v>
      </c>
      <c r="R294" s="149">
        <v>27.08</v>
      </c>
      <c r="S294" s="149">
        <v>27.2</v>
      </c>
      <c r="T294" s="149">
        <v>48.64</v>
      </c>
      <c r="U294" s="149">
        <v>73.08</v>
      </c>
      <c r="V294" s="149">
        <v>91.15</v>
      </c>
      <c r="W294" s="149">
        <v>98.21</v>
      </c>
      <c r="X294" s="149">
        <v>95.26</v>
      </c>
      <c r="Y294" s="149">
        <v>90.51</v>
      </c>
      <c r="Z294" s="149">
        <v>73.08</v>
      </c>
      <c r="AA294" s="149">
        <v>76.37</v>
      </c>
      <c r="AB294" s="142">
        <f t="shared" si="22"/>
        <v>61.693333333333328</v>
      </c>
      <c r="AC294" s="142">
        <f t="shared" si="23"/>
        <v>0.80782157042468672</v>
      </c>
      <c r="AE294" s="425">
        <f>AE287*$AC$317</f>
        <v>35.152261419348577</v>
      </c>
      <c r="AF294" s="140">
        <f>AF287*$AC$317</f>
        <v>29.10812581913498</v>
      </c>
      <c r="AG294" s="426">
        <f>AG287*$AC$317</f>
        <v>36.443323715759036</v>
      </c>
      <c r="AK294" t="s">
        <v>420</v>
      </c>
      <c r="AL294" s="143">
        <v>5.19</v>
      </c>
      <c r="AM294" s="143">
        <v>6.61</v>
      </c>
      <c r="AN294" s="143">
        <v>7.18</v>
      </c>
      <c r="AO294" s="143">
        <v>8.0399999999999991</v>
      </c>
      <c r="AP294" s="143">
        <v>8.61</v>
      </c>
      <c r="AQ294" s="143">
        <v>8.2799999999999994</v>
      </c>
      <c r="AR294" s="143">
        <v>7.47</v>
      </c>
      <c r="AS294" s="143">
        <v>11.23</v>
      </c>
      <c r="AT294" s="149">
        <v>12.1</v>
      </c>
      <c r="AU294" s="149">
        <v>11.52</v>
      </c>
      <c r="AV294" s="149">
        <v>9.49</v>
      </c>
      <c r="AW294" s="149">
        <v>11.46</v>
      </c>
      <c r="AX294" s="149">
        <v>14.25</v>
      </c>
      <c r="AY294" s="149">
        <v>15.36</v>
      </c>
      <c r="AZ294" s="149">
        <v>16.46</v>
      </c>
      <c r="BA294" s="149">
        <v>17.37</v>
      </c>
      <c r="BB294" s="149">
        <v>17.420000000000002</v>
      </c>
      <c r="BC294" s="149">
        <v>18.309999999999999</v>
      </c>
      <c r="BD294" s="149">
        <v>15.69</v>
      </c>
      <c r="BE294" s="149">
        <v>17.059999999999999</v>
      </c>
      <c r="BF294" s="149">
        <v>19.559999999999999</v>
      </c>
      <c r="BG294" s="149">
        <v>16.66</v>
      </c>
      <c r="BH294" s="149">
        <v>9.42</v>
      </c>
      <c r="BI294" s="149">
        <v>10.51</v>
      </c>
      <c r="BJ294" s="149">
        <v>12.75</v>
      </c>
    </row>
    <row r="295" spans="2:67">
      <c r="B295" t="s">
        <v>273</v>
      </c>
      <c r="C295" s="143">
        <v>63.33</v>
      </c>
      <c r="D295" s="143">
        <v>63.33</v>
      </c>
      <c r="E295" s="143">
        <v>61.51</v>
      </c>
      <c r="F295" s="143">
        <v>61.51</v>
      </c>
      <c r="G295" s="143">
        <v>61.51</v>
      </c>
      <c r="H295" s="143">
        <v>69.45</v>
      </c>
      <c r="I295" s="143">
        <v>83.09</v>
      </c>
      <c r="J295" s="143">
        <v>96.1</v>
      </c>
      <c r="K295" s="149">
        <v>96.44</v>
      </c>
      <c r="L295" s="149">
        <v>80.709999999999994</v>
      </c>
      <c r="M295" s="149">
        <v>54.93</v>
      </c>
      <c r="N295" s="149">
        <v>30.22</v>
      </c>
      <c r="O295" s="149">
        <v>26</v>
      </c>
      <c r="P295" s="149">
        <v>19.25</v>
      </c>
      <c r="Q295" s="149">
        <v>17.190000000000001</v>
      </c>
      <c r="R295" s="149">
        <v>8.91</v>
      </c>
      <c r="S295" s="149">
        <v>16.57</v>
      </c>
      <c r="T295" s="149">
        <v>30</v>
      </c>
      <c r="U295" s="149">
        <v>56</v>
      </c>
      <c r="V295" s="149">
        <v>90</v>
      </c>
      <c r="W295" s="149">
        <v>111.37</v>
      </c>
      <c r="X295" s="149">
        <v>120</v>
      </c>
      <c r="Y295" s="149">
        <v>110</v>
      </c>
      <c r="Z295" s="149">
        <v>98.07</v>
      </c>
      <c r="AA295" s="149">
        <v>63.56</v>
      </c>
      <c r="AB295" s="142">
        <f t="shared" si="22"/>
        <v>43.851666666666667</v>
      </c>
      <c r="AC295" s="142">
        <f t="shared" si="23"/>
        <v>0.68992552968323895</v>
      </c>
      <c r="AE295" s="427"/>
      <c r="AF295" s="42"/>
      <c r="AG295" s="428"/>
      <c r="AK295" t="s">
        <v>273</v>
      </c>
      <c r="AL295" s="143">
        <v>9.0399999999999991</v>
      </c>
      <c r="AM295" s="143">
        <v>9.3699999999999992</v>
      </c>
      <c r="AN295" s="143">
        <v>9.6999999999999993</v>
      </c>
      <c r="AO295" s="143">
        <v>10.74</v>
      </c>
      <c r="AP295" s="143">
        <v>12.88</v>
      </c>
      <c r="AQ295" s="143">
        <v>11.81</v>
      </c>
      <c r="AR295" s="143">
        <v>10.82</v>
      </c>
      <c r="AS295" s="143">
        <v>17.649999999999999</v>
      </c>
      <c r="AT295" s="149">
        <v>16.57</v>
      </c>
      <c r="AU295" s="149">
        <v>11.88</v>
      </c>
      <c r="AV295" s="149">
        <v>10.28</v>
      </c>
      <c r="AW295" s="149">
        <v>13.61</v>
      </c>
      <c r="AX295" s="149">
        <v>15.17</v>
      </c>
      <c r="AY295" s="149">
        <v>15.43</v>
      </c>
      <c r="AZ295" s="149">
        <v>15.7</v>
      </c>
      <c r="BA295" s="149">
        <v>17.47</v>
      </c>
      <c r="BB295" s="149">
        <v>23.95</v>
      </c>
      <c r="BC295" s="149">
        <v>22.13</v>
      </c>
      <c r="BD295" s="149">
        <v>21.05</v>
      </c>
      <c r="BE295" s="149">
        <v>16.13</v>
      </c>
      <c r="BF295" s="149">
        <v>19.920000000000002</v>
      </c>
      <c r="BG295" s="149">
        <v>18.079999999999998</v>
      </c>
      <c r="BH295" s="149">
        <v>8.3699999999999992</v>
      </c>
      <c r="BI295" s="149">
        <v>8.5399999999999991</v>
      </c>
      <c r="BJ295" s="149">
        <v>14.68</v>
      </c>
    </row>
    <row r="296" spans="2:67" ht="15.75" thickBot="1">
      <c r="B296" t="s">
        <v>327</v>
      </c>
      <c r="C296" s="143">
        <v>89.94</v>
      </c>
      <c r="D296" s="143">
        <v>83.09</v>
      </c>
      <c r="E296" s="143">
        <v>83.09</v>
      </c>
      <c r="F296" s="143">
        <v>81.099999999999994</v>
      </c>
      <c r="G296" s="143">
        <v>72.989999999999995</v>
      </c>
      <c r="H296" s="143">
        <v>66</v>
      </c>
      <c r="I296" s="143">
        <v>77.5</v>
      </c>
      <c r="J296" s="143">
        <v>84.26</v>
      </c>
      <c r="K296" s="149">
        <v>75.989999999999995</v>
      </c>
      <c r="L296" s="149">
        <v>45.1</v>
      </c>
      <c r="M296" s="149">
        <v>8</v>
      </c>
      <c r="N296" s="149">
        <v>0</v>
      </c>
      <c r="O296" s="149">
        <v>0</v>
      </c>
      <c r="P296" s="149">
        <v>-0.01</v>
      </c>
      <c r="Q296" s="149">
        <v>-0.01</v>
      </c>
      <c r="R296" s="149">
        <v>-0.01</v>
      </c>
      <c r="S296" s="149">
        <v>-0.01</v>
      </c>
      <c r="T296" s="149">
        <v>4.9000000000000004</v>
      </c>
      <c r="U296" s="149">
        <v>23.09</v>
      </c>
      <c r="V296" s="149">
        <v>62.17</v>
      </c>
      <c r="W296" s="149">
        <v>96</v>
      </c>
      <c r="X296" s="149">
        <v>105.01</v>
      </c>
      <c r="Y296" s="149">
        <v>96.26</v>
      </c>
      <c r="Z296" s="149">
        <v>83.09</v>
      </c>
      <c r="AA296" s="149">
        <v>51.56</v>
      </c>
      <c r="AB296" s="142">
        <f t="shared" si="22"/>
        <v>18.267500000000002</v>
      </c>
      <c r="AC296" s="142">
        <f t="shared" si="23"/>
        <v>0.35429596586501166</v>
      </c>
      <c r="AE296" s="429">
        <f>AE289*$AC$317</f>
        <v>34.546187578190164</v>
      </c>
      <c r="AF296" s="430">
        <f>AF289*$AC$317</f>
        <v>30.469716610320098</v>
      </c>
      <c r="AG296" s="431">
        <f>AG289*$AC$317</f>
        <v>36.443323715759036</v>
      </c>
      <c r="AK296" t="s">
        <v>327</v>
      </c>
      <c r="AL296" s="143">
        <v>10.35</v>
      </c>
      <c r="AM296" s="143">
        <v>9.8699999999999992</v>
      </c>
      <c r="AN296" s="143">
        <v>12.41</v>
      </c>
      <c r="AO296" s="143">
        <v>12.87</v>
      </c>
      <c r="AP296" s="143">
        <v>13.65</v>
      </c>
      <c r="AQ296" s="143">
        <v>14.39</v>
      </c>
      <c r="AR296" s="143">
        <v>14.47</v>
      </c>
      <c r="AS296" s="143">
        <v>16.02</v>
      </c>
      <c r="AT296" s="149">
        <v>13.87</v>
      </c>
      <c r="AU296" s="149">
        <v>10.81</v>
      </c>
      <c r="AV296" s="149">
        <v>13.16</v>
      </c>
      <c r="AW296" s="149">
        <v>16.079999999999998</v>
      </c>
      <c r="AX296" s="149">
        <v>16.48</v>
      </c>
      <c r="AY296" s="149">
        <v>20.14</v>
      </c>
      <c r="AZ296" s="149">
        <v>21.65</v>
      </c>
      <c r="BA296" s="149">
        <v>22.2</v>
      </c>
      <c r="BB296" s="149">
        <v>22.23</v>
      </c>
      <c r="BC296" s="149">
        <v>16.54</v>
      </c>
      <c r="BD296" s="149">
        <v>12.87</v>
      </c>
      <c r="BE296" s="149">
        <v>13.39</v>
      </c>
      <c r="BF296" s="149">
        <v>18.649999999999999</v>
      </c>
      <c r="BG296" s="149">
        <v>17.84</v>
      </c>
      <c r="BH296" s="149">
        <v>14.56</v>
      </c>
      <c r="BI296" s="149">
        <v>12.13</v>
      </c>
      <c r="BJ296" s="149">
        <v>15.46</v>
      </c>
    </row>
    <row r="297" spans="2:67">
      <c r="B297" t="s">
        <v>421</v>
      </c>
      <c r="C297" s="143">
        <v>85</v>
      </c>
      <c r="D297" s="143">
        <v>78.349999999999994</v>
      </c>
      <c r="E297" s="143">
        <v>67.3</v>
      </c>
      <c r="F297" s="143">
        <v>67.3</v>
      </c>
      <c r="G297" s="143">
        <v>70</v>
      </c>
      <c r="H297" s="143">
        <v>74</v>
      </c>
      <c r="I297" s="143">
        <v>78.84</v>
      </c>
      <c r="J297" s="143">
        <v>98.3</v>
      </c>
      <c r="K297" s="149">
        <v>88.07</v>
      </c>
      <c r="L297" s="149">
        <v>45.1</v>
      </c>
      <c r="M297" s="149">
        <v>0.03</v>
      </c>
      <c r="N297" s="149">
        <v>-0.01</v>
      </c>
      <c r="O297" s="149">
        <v>-0.01</v>
      </c>
      <c r="P297" s="149">
        <v>-0.01</v>
      </c>
      <c r="Q297" s="149">
        <v>-0.01</v>
      </c>
      <c r="R297" s="149">
        <v>-0.01</v>
      </c>
      <c r="S297" s="149">
        <v>-0.01</v>
      </c>
      <c r="T297" s="149">
        <v>0</v>
      </c>
      <c r="U297" s="149">
        <v>7.05</v>
      </c>
      <c r="V297" s="149">
        <v>88.12</v>
      </c>
      <c r="W297" s="149">
        <v>106.3</v>
      </c>
      <c r="X297" s="149">
        <v>140</v>
      </c>
      <c r="Y297" s="149">
        <v>111.82</v>
      </c>
      <c r="Z297" s="149">
        <v>100.44</v>
      </c>
      <c r="AA297" s="149">
        <v>54.42</v>
      </c>
      <c r="AB297" s="142">
        <f t="shared" si="22"/>
        <v>19.025833333333338</v>
      </c>
      <c r="AC297" s="142">
        <f t="shared" si="23"/>
        <v>0.3496110498591205</v>
      </c>
      <c r="AK297" t="s">
        <v>421</v>
      </c>
      <c r="AL297" s="143">
        <v>8.15</v>
      </c>
      <c r="AM297" s="143">
        <v>11.42</v>
      </c>
      <c r="AN297" s="143">
        <v>16.23</v>
      </c>
      <c r="AO297" s="143">
        <v>16.71</v>
      </c>
      <c r="AP297" s="143">
        <v>16.100000000000001</v>
      </c>
      <c r="AQ297" s="143">
        <v>14.62</v>
      </c>
      <c r="AR297" s="143">
        <v>13.74</v>
      </c>
      <c r="AS297" s="143">
        <v>16.16</v>
      </c>
      <c r="AT297" s="149">
        <v>16.64</v>
      </c>
      <c r="AU297" s="149">
        <v>10.53</v>
      </c>
      <c r="AV297" s="149">
        <v>11.87</v>
      </c>
      <c r="AW297" s="149">
        <v>12</v>
      </c>
      <c r="AX297" s="149">
        <v>12.87</v>
      </c>
      <c r="AY297" s="149">
        <v>12.74</v>
      </c>
      <c r="AZ297" s="149">
        <v>12.81</v>
      </c>
      <c r="BA297" s="149">
        <v>13.13</v>
      </c>
      <c r="BB297" s="149">
        <v>13.8</v>
      </c>
      <c r="BC297" s="149">
        <v>13.47</v>
      </c>
      <c r="BD297" s="149">
        <v>12.78</v>
      </c>
      <c r="BE297" s="149">
        <v>10.37</v>
      </c>
      <c r="BF297" s="149">
        <v>23.68</v>
      </c>
      <c r="BG297" s="149">
        <v>23.08</v>
      </c>
      <c r="BH297" s="149">
        <v>19.600000000000001</v>
      </c>
      <c r="BI297" s="149">
        <v>16.52</v>
      </c>
      <c r="BJ297" s="149">
        <v>14.63</v>
      </c>
    </row>
    <row r="298" spans="2:67">
      <c r="B298" t="s">
        <v>422</v>
      </c>
      <c r="C298" s="143">
        <v>105</v>
      </c>
      <c r="D298" s="143">
        <v>95.03</v>
      </c>
      <c r="E298" s="143">
        <v>93.8</v>
      </c>
      <c r="F298" s="143">
        <v>93.02</v>
      </c>
      <c r="G298" s="143">
        <v>93.02</v>
      </c>
      <c r="H298" s="143">
        <v>95.03</v>
      </c>
      <c r="I298" s="143">
        <v>105.98</v>
      </c>
      <c r="J298" s="143">
        <v>143.15</v>
      </c>
      <c r="K298" s="149">
        <v>115.35</v>
      </c>
      <c r="L298" s="149">
        <v>93.84</v>
      </c>
      <c r="M298" s="149">
        <v>60.97</v>
      </c>
      <c r="N298" s="149">
        <v>19.57</v>
      </c>
      <c r="O298" s="149">
        <v>4.5</v>
      </c>
      <c r="P298" s="149">
        <v>2.5</v>
      </c>
      <c r="Q298" s="149">
        <v>1.5</v>
      </c>
      <c r="R298" s="149">
        <v>0.75</v>
      </c>
      <c r="S298" s="149">
        <v>3.52</v>
      </c>
      <c r="T298" s="149">
        <v>19.68</v>
      </c>
      <c r="U298" s="149">
        <v>46.8</v>
      </c>
      <c r="V298" s="149">
        <v>93.26</v>
      </c>
      <c r="W298" s="149">
        <v>123.45</v>
      </c>
      <c r="X298" s="149">
        <v>143.03</v>
      </c>
      <c r="Y298" s="149">
        <v>105.01</v>
      </c>
      <c r="Z298" s="149">
        <v>97.35</v>
      </c>
      <c r="AA298" s="149">
        <v>73.13</v>
      </c>
      <c r="AB298" s="142">
        <f t="shared" si="22"/>
        <v>38.519999999999996</v>
      </c>
      <c r="AC298" s="142">
        <f t="shared" si="23"/>
        <v>0.52673321482291802</v>
      </c>
      <c r="AK298" t="s">
        <v>422</v>
      </c>
      <c r="AL298" s="143">
        <v>8.84</v>
      </c>
      <c r="AM298" s="143">
        <v>8.9700000000000006</v>
      </c>
      <c r="AN298" s="143">
        <v>15.36</v>
      </c>
      <c r="AO298" s="143">
        <v>15.37</v>
      </c>
      <c r="AP298" s="143">
        <v>15.53</v>
      </c>
      <c r="AQ298" s="143">
        <v>17.059999999999999</v>
      </c>
      <c r="AR298" s="143">
        <v>14.34</v>
      </c>
      <c r="AS298" s="143">
        <v>18.95</v>
      </c>
      <c r="AT298" s="149">
        <v>17.87</v>
      </c>
      <c r="AU298" s="149">
        <v>8.9600000000000009</v>
      </c>
      <c r="AV298" s="149">
        <v>6.36</v>
      </c>
      <c r="AW298" s="149">
        <v>9.3699999999999992</v>
      </c>
      <c r="AX298" s="149">
        <v>10.72</v>
      </c>
      <c r="AY298" s="149">
        <v>10.55</v>
      </c>
      <c r="AZ298" s="149">
        <v>10.68</v>
      </c>
      <c r="BA298" s="149">
        <v>10.97</v>
      </c>
      <c r="BB298" s="149">
        <v>10.78</v>
      </c>
      <c r="BC298" s="149">
        <v>9.35</v>
      </c>
      <c r="BD298" s="149">
        <v>7.94</v>
      </c>
      <c r="BE298" s="149">
        <v>12.84</v>
      </c>
      <c r="BF298" s="149">
        <v>16.329999999999998</v>
      </c>
      <c r="BG298" s="149">
        <v>13.84</v>
      </c>
      <c r="BH298" s="149">
        <v>14.78</v>
      </c>
      <c r="BI298" s="149">
        <v>12.13</v>
      </c>
      <c r="BJ298" s="149">
        <v>12.3</v>
      </c>
    </row>
    <row r="299" spans="2:67">
      <c r="B299" s="143" t="s">
        <v>423</v>
      </c>
      <c r="C299" s="143">
        <v>102.3</v>
      </c>
      <c r="D299" s="143">
        <v>99.54</v>
      </c>
      <c r="E299" s="143">
        <v>97.96</v>
      </c>
      <c r="F299" s="143">
        <v>97.84</v>
      </c>
      <c r="G299" s="143">
        <v>96.68</v>
      </c>
      <c r="H299" s="143">
        <v>92</v>
      </c>
      <c r="I299" s="143">
        <v>94.98</v>
      </c>
      <c r="J299" s="143">
        <v>100.02</v>
      </c>
      <c r="K299" s="143">
        <v>99.78</v>
      </c>
      <c r="L299" s="143">
        <v>69.040000000000006</v>
      </c>
      <c r="M299" s="143">
        <v>9.6199999999999992</v>
      </c>
      <c r="N299" s="143">
        <v>2.37</v>
      </c>
      <c r="O299" s="143">
        <v>0</v>
      </c>
      <c r="P299" s="143">
        <v>-0.01</v>
      </c>
      <c r="Q299" s="143">
        <v>-0.01</v>
      </c>
      <c r="R299" s="143">
        <v>0</v>
      </c>
      <c r="S299" s="143">
        <v>0</v>
      </c>
      <c r="T299" s="143">
        <v>0.65</v>
      </c>
      <c r="U299" s="143">
        <v>14</v>
      </c>
      <c r="V299" s="143">
        <v>82.86</v>
      </c>
      <c r="W299" s="143">
        <v>100.13</v>
      </c>
      <c r="X299" s="143">
        <v>106.11</v>
      </c>
      <c r="Y299" s="143">
        <v>99.3</v>
      </c>
      <c r="Z299" s="143">
        <v>95.1</v>
      </c>
      <c r="AA299" s="149">
        <v>60.84</v>
      </c>
      <c r="AB299" s="142">
        <f t="shared" si="22"/>
        <v>23.191666666666666</v>
      </c>
      <c r="AC299" s="142">
        <f t="shared" si="23"/>
        <v>0.38119110234494846</v>
      </c>
      <c r="AK299" s="143" t="s">
        <v>423</v>
      </c>
      <c r="AL299" s="143">
        <v>8.9</v>
      </c>
      <c r="AM299" s="143">
        <v>8.8000000000000007</v>
      </c>
      <c r="AN299" s="143">
        <v>11.17</v>
      </c>
      <c r="AO299" s="143">
        <v>11.07</v>
      </c>
      <c r="AP299" s="143">
        <v>11.75</v>
      </c>
      <c r="AQ299" s="143">
        <v>12.67</v>
      </c>
      <c r="AR299" s="143">
        <v>19.11</v>
      </c>
      <c r="AS299" s="143">
        <v>28.24</v>
      </c>
      <c r="AT299" s="143">
        <v>24.24</v>
      </c>
      <c r="AU299" s="143">
        <v>10.38</v>
      </c>
      <c r="AV299" s="143">
        <v>17.14</v>
      </c>
      <c r="AW299" s="143">
        <v>16.71</v>
      </c>
      <c r="AX299" s="143">
        <v>16.8</v>
      </c>
      <c r="AY299" s="143">
        <v>16.53</v>
      </c>
      <c r="AZ299" s="143">
        <v>16.61</v>
      </c>
      <c r="BA299" s="143">
        <v>17.21</v>
      </c>
      <c r="BB299" s="143">
        <v>17.27</v>
      </c>
      <c r="BC299" s="143">
        <v>14.06</v>
      </c>
      <c r="BD299" s="143">
        <v>10.08</v>
      </c>
      <c r="BE299" s="143">
        <v>10.74</v>
      </c>
      <c r="BF299" s="143">
        <v>23.05</v>
      </c>
      <c r="BG299" s="143">
        <v>18.48</v>
      </c>
      <c r="BH299" s="143">
        <v>10.039999999999999</v>
      </c>
      <c r="BI299" s="143">
        <v>7.34</v>
      </c>
      <c r="BJ299" s="149">
        <v>14.96</v>
      </c>
    </row>
    <row r="300" spans="2:67">
      <c r="B300" s="143" t="s">
        <v>424</v>
      </c>
      <c r="C300" s="143">
        <v>75</v>
      </c>
      <c r="D300" s="143">
        <v>66.23</v>
      </c>
      <c r="E300" s="143">
        <v>65.290000000000006</v>
      </c>
      <c r="F300" s="143">
        <v>65.3</v>
      </c>
      <c r="G300" s="143">
        <v>65.81</v>
      </c>
      <c r="H300" s="143">
        <v>71.540000000000006</v>
      </c>
      <c r="I300" s="143">
        <v>71.540000000000006</v>
      </c>
      <c r="J300" s="143">
        <v>77.569999999999993</v>
      </c>
      <c r="K300" s="143">
        <v>66.23</v>
      </c>
      <c r="L300" s="143">
        <v>23.58</v>
      </c>
      <c r="M300" s="143">
        <v>5.01</v>
      </c>
      <c r="N300" s="143">
        <v>0</v>
      </c>
      <c r="O300" s="143">
        <v>0</v>
      </c>
      <c r="P300" s="143">
        <v>0</v>
      </c>
      <c r="Q300" s="143">
        <v>-0.01</v>
      </c>
      <c r="R300" s="143">
        <v>0</v>
      </c>
      <c r="S300" s="143">
        <v>0</v>
      </c>
      <c r="T300" s="143">
        <v>1.1000000000000001</v>
      </c>
      <c r="U300" s="143">
        <v>15.65</v>
      </c>
      <c r="V300" s="143">
        <v>67.3</v>
      </c>
      <c r="W300" s="143">
        <v>103.81</v>
      </c>
      <c r="X300" s="143">
        <v>126.13</v>
      </c>
      <c r="Y300" s="143">
        <v>106.01</v>
      </c>
      <c r="Z300" s="143">
        <v>99.84</v>
      </c>
      <c r="AA300" s="149">
        <v>48.87</v>
      </c>
      <c r="AB300" s="142">
        <f t="shared" si="22"/>
        <v>14.905000000000001</v>
      </c>
      <c r="AC300" s="142">
        <f t="shared" si="23"/>
        <v>0.30499283814200945</v>
      </c>
      <c r="AK300" s="143" t="s">
        <v>424</v>
      </c>
      <c r="AL300" s="143">
        <v>12.72</v>
      </c>
      <c r="AM300" s="143">
        <v>14.56</v>
      </c>
      <c r="AN300" s="143">
        <v>15.4</v>
      </c>
      <c r="AO300" s="143">
        <v>15.27</v>
      </c>
      <c r="AP300" s="143">
        <v>15.47</v>
      </c>
      <c r="AQ300" s="143">
        <v>14.74</v>
      </c>
      <c r="AR300" s="143">
        <v>14.43</v>
      </c>
      <c r="AS300" s="143">
        <v>13.42</v>
      </c>
      <c r="AT300" s="143">
        <v>14.78</v>
      </c>
      <c r="AU300" s="143">
        <v>19.53</v>
      </c>
      <c r="AV300" s="143">
        <v>21.56</v>
      </c>
      <c r="AW300" s="143">
        <v>22.16</v>
      </c>
      <c r="AX300" s="143">
        <v>21.75</v>
      </c>
      <c r="AY300" s="143">
        <v>21.13</v>
      </c>
      <c r="AZ300" s="143">
        <v>20.97</v>
      </c>
      <c r="BA300" s="143">
        <v>21.66</v>
      </c>
      <c r="BB300" s="143">
        <v>21.73</v>
      </c>
      <c r="BC300" s="143">
        <v>20.95</v>
      </c>
      <c r="BD300" s="143">
        <v>9.69</v>
      </c>
      <c r="BE300" s="143">
        <v>7.79</v>
      </c>
      <c r="BF300" s="143">
        <v>20.59</v>
      </c>
      <c r="BG300" s="143">
        <v>19.03</v>
      </c>
      <c r="BH300" s="143">
        <v>12.18</v>
      </c>
      <c r="BI300" s="143">
        <v>8.4600000000000009</v>
      </c>
      <c r="BJ300" s="149">
        <v>16.66</v>
      </c>
    </row>
    <row r="301" spans="2:67">
      <c r="B301" t="s">
        <v>425</v>
      </c>
      <c r="C301" s="143">
        <v>97.03</v>
      </c>
      <c r="D301" s="143">
        <v>94.95</v>
      </c>
      <c r="E301" s="143">
        <v>90</v>
      </c>
      <c r="F301" s="143">
        <v>89</v>
      </c>
      <c r="G301" s="143">
        <v>87.82</v>
      </c>
      <c r="H301" s="143">
        <v>94.17</v>
      </c>
      <c r="I301" s="143">
        <v>97.33</v>
      </c>
      <c r="J301" s="143">
        <v>120.83</v>
      </c>
      <c r="K301" s="149">
        <v>124</v>
      </c>
      <c r="L301" s="149">
        <v>84.2</v>
      </c>
      <c r="M301" s="149">
        <v>35.1</v>
      </c>
      <c r="N301" s="149">
        <v>7.63</v>
      </c>
      <c r="O301" s="149">
        <v>8</v>
      </c>
      <c r="P301" s="149">
        <v>4.5</v>
      </c>
      <c r="Q301" s="149">
        <v>2.5</v>
      </c>
      <c r="R301" s="149">
        <v>3.52</v>
      </c>
      <c r="S301" s="149">
        <v>4.96</v>
      </c>
      <c r="T301" s="149">
        <v>16</v>
      </c>
      <c r="U301" s="149">
        <v>43.99</v>
      </c>
      <c r="V301" s="149">
        <v>94.17</v>
      </c>
      <c r="W301" s="149">
        <v>110</v>
      </c>
      <c r="X301" s="149">
        <v>110.96</v>
      </c>
      <c r="Y301" s="149">
        <v>98.5</v>
      </c>
      <c r="Z301" s="149">
        <v>85.97</v>
      </c>
      <c r="AA301" s="149">
        <v>66.88</v>
      </c>
      <c r="AB301" s="142">
        <f t="shared" si="22"/>
        <v>35.714166666666664</v>
      </c>
      <c r="AC301" s="142">
        <f t="shared" si="23"/>
        <v>0.53400368819776711</v>
      </c>
      <c r="AK301" t="s">
        <v>425</v>
      </c>
      <c r="AL301" s="143">
        <v>11.58</v>
      </c>
      <c r="AM301" s="143">
        <v>12.54</v>
      </c>
      <c r="AN301" s="143">
        <v>13.69</v>
      </c>
      <c r="AO301" s="143">
        <v>12.45</v>
      </c>
      <c r="AP301" s="143">
        <v>12.58</v>
      </c>
      <c r="AQ301" s="143">
        <v>12.1</v>
      </c>
      <c r="AR301" s="143">
        <v>16.149999999999999</v>
      </c>
      <c r="AS301" s="143">
        <v>20.45</v>
      </c>
      <c r="AT301" s="149">
        <v>21.84</v>
      </c>
      <c r="AU301" s="149">
        <v>15.29</v>
      </c>
      <c r="AV301" s="149">
        <v>9.65</v>
      </c>
      <c r="AW301" s="149">
        <v>12.24</v>
      </c>
      <c r="AX301" s="149">
        <v>12.12</v>
      </c>
      <c r="AY301" s="149">
        <v>12.55</v>
      </c>
      <c r="AZ301" s="149">
        <v>12.79</v>
      </c>
      <c r="BA301" s="149">
        <v>12.61</v>
      </c>
      <c r="BB301" s="149">
        <v>12.01</v>
      </c>
      <c r="BC301" s="149">
        <v>11.69</v>
      </c>
      <c r="BD301" s="149">
        <v>10.88</v>
      </c>
      <c r="BE301" s="149">
        <v>7.69</v>
      </c>
      <c r="BF301" s="149">
        <v>18.68</v>
      </c>
      <c r="BG301" s="149">
        <v>22.15</v>
      </c>
      <c r="BH301" s="149">
        <v>19.36</v>
      </c>
      <c r="BI301" s="149">
        <v>23.47</v>
      </c>
      <c r="BJ301" s="149">
        <v>14.52</v>
      </c>
    </row>
    <row r="302" spans="2:67">
      <c r="B302" t="s">
        <v>279</v>
      </c>
      <c r="C302" s="143">
        <v>80.010000000000005</v>
      </c>
      <c r="D302" s="143">
        <v>77.989999999999995</v>
      </c>
      <c r="E302" s="143">
        <v>72.03</v>
      </c>
      <c r="F302" s="143">
        <v>73.349999999999994</v>
      </c>
      <c r="G302" s="143">
        <v>80</v>
      </c>
      <c r="H302" s="143">
        <v>84.2</v>
      </c>
      <c r="I302" s="143">
        <v>99.9</v>
      </c>
      <c r="J302" s="143">
        <v>111.87</v>
      </c>
      <c r="K302" s="149">
        <v>111.84</v>
      </c>
      <c r="L302" s="149">
        <v>93.89</v>
      </c>
      <c r="M302" s="149">
        <v>38.1</v>
      </c>
      <c r="N302" s="149">
        <v>15.2</v>
      </c>
      <c r="O302" s="149">
        <v>9.14</v>
      </c>
      <c r="P302" s="149">
        <v>9.14</v>
      </c>
      <c r="Q302" s="149">
        <v>5.76</v>
      </c>
      <c r="R302" s="149">
        <v>3.52</v>
      </c>
      <c r="S302" s="149">
        <v>9.14</v>
      </c>
      <c r="T302" s="149">
        <v>38.14</v>
      </c>
      <c r="U302" s="149">
        <v>69.290000000000006</v>
      </c>
      <c r="V302" s="149">
        <v>109.03</v>
      </c>
      <c r="W302" s="149">
        <v>134.29</v>
      </c>
      <c r="X302" s="149">
        <v>198.95</v>
      </c>
      <c r="Y302" s="149">
        <v>111.84</v>
      </c>
      <c r="Z302" s="149">
        <v>104.5</v>
      </c>
      <c r="AA302" s="149">
        <v>72.55</v>
      </c>
      <c r="AB302" s="142">
        <f t="shared" si="22"/>
        <v>42.682499999999997</v>
      </c>
      <c r="AC302" s="142">
        <f t="shared" si="23"/>
        <v>0.58831840110268774</v>
      </c>
      <c r="AK302" t="s">
        <v>279</v>
      </c>
      <c r="AL302" s="143">
        <v>17.440000000000001</v>
      </c>
      <c r="AM302" s="143">
        <v>14.45</v>
      </c>
      <c r="AN302" s="143">
        <v>15.86</v>
      </c>
      <c r="AO302" s="143">
        <v>14.57</v>
      </c>
      <c r="AP302" s="143">
        <v>13.77</v>
      </c>
      <c r="AQ302" s="143">
        <v>12.71</v>
      </c>
      <c r="AR302" s="143">
        <v>15.81</v>
      </c>
      <c r="AS302" s="143">
        <v>22.94</v>
      </c>
      <c r="AT302" s="149">
        <v>19.61</v>
      </c>
      <c r="AU302" s="149">
        <v>7.27</v>
      </c>
      <c r="AV302" s="149">
        <v>9.14</v>
      </c>
      <c r="AW302" s="149">
        <v>11.27</v>
      </c>
      <c r="AX302" s="149">
        <v>12.21</v>
      </c>
      <c r="AY302" s="149">
        <v>13.28</v>
      </c>
      <c r="AZ302" s="149">
        <v>13.53</v>
      </c>
      <c r="BA302" s="149">
        <v>13.64</v>
      </c>
      <c r="BB302" s="149">
        <v>13.31</v>
      </c>
      <c r="BC302" s="149">
        <v>12.83</v>
      </c>
      <c r="BD302" s="149">
        <v>12.54</v>
      </c>
      <c r="BE302" s="149">
        <v>18.920000000000002</v>
      </c>
      <c r="BF302" s="149">
        <v>22.7</v>
      </c>
      <c r="BG302" s="149">
        <v>15.56</v>
      </c>
      <c r="BH302" s="149">
        <v>12.1</v>
      </c>
      <c r="BI302" s="149">
        <v>13.54</v>
      </c>
      <c r="BJ302" s="149">
        <v>14.55</v>
      </c>
    </row>
    <row r="303" spans="2:67">
      <c r="B303" t="s">
        <v>333</v>
      </c>
      <c r="C303" s="143">
        <v>107.12</v>
      </c>
      <c r="D303" s="143">
        <v>104.78</v>
      </c>
      <c r="E303" s="143">
        <v>102.9</v>
      </c>
      <c r="F303" s="143">
        <v>99.91</v>
      </c>
      <c r="G303" s="143">
        <v>98.5</v>
      </c>
      <c r="H303" s="143">
        <v>102</v>
      </c>
      <c r="I303" s="143">
        <v>104.78</v>
      </c>
      <c r="J303" s="143">
        <v>118.56</v>
      </c>
      <c r="K303" s="149">
        <v>112.08</v>
      </c>
      <c r="L303" s="149">
        <v>95.05</v>
      </c>
      <c r="M303" s="149">
        <v>57.9</v>
      </c>
      <c r="N303" s="149">
        <v>37.6</v>
      </c>
      <c r="O303" s="149">
        <v>19.68</v>
      </c>
      <c r="P303" s="149">
        <v>19.57</v>
      </c>
      <c r="Q303" s="149">
        <v>15.1</v>
      </c>
      <c r="R303" s="149">
        <v>16.399999999999999</v>
      </c>
      <c r="S303" s="149">
        <v>20.329999999999998</v>
      </c>
      <c r="T303" s="149">
        <v>50</v>
      </c>
      <c r="U303" s="149">
        <v>83.12</v>
      </c>
      <c r="V303" s="149">
        <v>111.76</v>
      </c>
      <c r="W303" s="149">
        <v>150</v>
      </c>
      <c r="X303" s="149">
        <v>215</v>
      </c>
      <c r="Y303" s="149">
        <v>117.11</v>
      </c>
      <c r="Z303" s="149">
        <v>104.99</v>
      </c>
      <c r="AA303" s="149">
        <v>86.01</v>
      </c>
      <c r="AB303" s="142">
        <f t="shared" si="22"/>
        <v>53.215833333333329</v>
      </c>
      <c r="AC303" s="142">
        <f t="shared" si="23"/>
        <v>0.61871681587412308</v>
      </c>
      <c r="AK303" t="s">
        <v>333</v>
      </c>
      <c r="AL303" s="143">
        <v>7.24</v>
      </c>
      <c r="AM303" s="143">
        <v>8.1999999999999993</v>
      </c>
      <c r="AN303" s="143">
        <v>7.49</v>
      </c>
      <c r="AO303" s="143">
        <v>7.71</v>
      </c>
      <c r="AP303" s="143">
        <v>8.4</v>
      </c>
      <c r="AQ303" s="143">
        <v>9.4700000000000006</v>
      </c>
      <c r="AR303" s="143">
        <v>11.18</v>
      </c>
      <c r="AS303" s="143">
        <v>21.59</v>
      </c>
      <c r="AT303" s="149">
        <v>21.63</v>
      </c>
      <c r="AU303" s="149">
        <v>13.91</v>
      </c>
      <c r="AV303" s="149">
        <v>15.07</v>
      </c>
      <c r="AW303" s="149">
        <v>13.32</v>
      </c>
      <c r="AX303" s="149">
        <v>16.38</v>
      </c>
      <c r="AY303" s="149">
        <v>15.93</v>
      </c>
      <c r="AZ303" s="149">
        <v>16.07</v>
      </c>
      <c r="BA303" s="149">
        <v>15.72</v>
      </c>
      <c r="BB303" s="149">
        <v>15.07</v>
      </c>
      <c r="BC303" s="149">
        <v>12.18</v>
      </c>
      <c r="BD303" s="149">
        <v>10.94</v>
      </c>
      <c r="BE303" s="149">
        <v>11.37</v>
      </c>
      <c r="BF303" s="149">
        <v>9.9600000000000009</v>
      </c>
      <c r="BG303" s="149">
        <v>5.61</v>
      </c>
      <c r="BH303" s="149">
        <v>15.61</v>
      </c>
      <c r="BI303" s="149">
        <v>13.97</v>
      </c>
      <c r="BJ303" s="149">
        <v>12.87</v>
      </c>
    </row>
    <row r="304" spans="2:67">
      <c r="B304" t="s">
        <v>426</v>
      </c>
      <c r="C304" s="143">
        <v>109.18</v>
      </c>
      <c r="D304" s="143">
        <v>105.26</v>
      </c>
      <c r="E304" s="143">
        <v>104.54</v>
      </c>
      <c r="F304" s="143">
        <v>104.78</v>
      </c>
      <c r="G304" s="143">
        <v>104.78</v>
      </c>
      <c r="H304" s="143">
        <v>105.26</v>
      </c>
      <c r="I304" s="143">
        <v>107.28</v>
      </c>
      <c r="J304" s="143">
        <v>126.55</v>
      </c>
      <c r="K304" s="149">
        <v>111.4</v>
      </c>
      <c r="L304" s="149">
        <v>104.26</v>
      </c>
      <c r="M304" s="149">
        <v>56.4</v>
      </c>
      <c r="N304" s="149">
        <v>60</v>
      </c>
      <c r="O304" s="149">
        <v>50.08</v>
      </c>
      <c r="P304" s="149">
        <v>50</v>
      </c>
      <c r="Q304" s="149">
        <v>44.02</v>
      </c>
      <c r="R304" s="149">
        <v>44</v>
      </c>
      <c r="S304" s="149">
        <v>55</v>
      </c>
      <c r="T304" s="149">
        <v>66.3</v>
      </c>
      <c r="U304" s="149">
        <v>96.86</v>
      </c>
      <c r="V304" s="149">
        <v>124.7</v>
      </c>
      <c r="W304" s="149">
        <v>160</v>
      </c>
      <c r="X304" s="149">
        <v>200</v>
      </c>
      <c r="Y304" s="149">
        <v>130</v>
      </c>
      <c r="Z304" s="149">
        <v>107.65</v>
      </c>
      <c r="AA304" s="149">
        <v>97.01</v>
      </c>
      <c r="AB304" s="142">
        <f t="shared" si="22"/>
        <v>71.918333333333337</v>
      </c>
      <c r="AC304" s="142">
        <f t="shared" si="23"/>
        <v>0.74134968903549459</v>
      </c>
      <c r="AK304" t="s">
        <v>426</v>
      </c>
      <c r="AL304" s="143">
        <v>10.91</v>
      </c>
      <c r="AM304" s="143">
        <v>9.02</v>
      </c>
      <c r="AN304" s="143">
        <v>8.4499999999999993</v>
      </c>
      <c r="AO304" s="143">
        <v>5.37</v>
      </c>
      <c r="AP304" s="143">
        <v>4.25</v>
      </c>
      <c r="AQ304" s="143">
        <v>4.68</v>
      </c>
      <c r="AR304" s="143">
        <v>9.86</v>
      </c>
      <c r="AS304" s="143">
        <v>21.68</v>
      </c>
      <c r="AT304" s="149">
        <v>20.75</v>
      </c>
      <c r="AU304" s="149">
        <v>13.48</v>
      </c>
      <c r="AV304" s="149">
        <v>19.27</v>
      </c>
      <c r="AW304" s="149">
        <v>18.600000000000001</v>
      </c>
      <c r="AX304" s="149">
        <v>19.37</v>
      </c>
      <c r="AY304" s="149">
        <v>19.420000000000002</v>
      </c>
      <c r="AZ304" s="149">
        <v>20.23</v>
      </c>
      <c r="BA304" s="149">
        <v>19.57</v>
      </c>
      <c r="BB304" s="149">
        <v>16.809999999999999</v>
      </c>
      <c r="BC304" s="149">
        <v>12.91</v>
      </c>
      <c r="BD304" s="149">
        <v>11.11</v>
      </c>
      <c r="BE304" s="149">
        <v>14.73</v>
      </c>
      <c r="BF304" s="149">
        <v>13.92</v>
      </c>
      <c r="BG304" s="149">
        <v>9.1300000000000008</v>
      </c>
      <c r="BH304" s="149">
        <v>11.87</v>
      </c>
      <c r="BI304" s="149">
        <v>14.34</v>
      </c>
      <c r="BJ304" s="149">
        <v>14.14</v>
      </c>
    </row>
    <row r="305" spans="2:62">
      <c r="B305" t="s">
        <v>427</v>
      </c>
      <c r="C305" s="143">
        <v>113.07</v>
      </c>
      <c r="D305" s="143">
        <v>110.91</v>
      </c>
      <c r="E305" s="143">
        <v>108.34</v>
      </c>
      <c r="F305" s="143">
        <v>108.26</v>
      </c>
      <c r="G305" s="143">
        <v>107.21</v>
      </c>
      <c r="H305" s="143">
        <v>108.26</v>
      </c>
      <c r="I305" s="143">
        <v>110.78</v>
      </c>
      <c r="J305" s="143">
        <v>120.42</v>
      </c>
      <c r="K305" s="149">
        <v>113.54</v>
      </c>
      <c r="L305" s="149">
        <v>106.68</v>
      </c>
      <c r="M305" s="149">
        <v>66.040000000000006</v>
      </c>
      <c r="N305" s="149">
        <v>52.14</v>
      </c>
      <c r="O305" s="149">
        <v>49</v>
      </c>
      <c r="P305" s="149">
        <v>45.1</v>
      </c>
      <c r="Q305" s="149">
        <v>31.25</v>
      </c>
      <c r="R305" s="149">
        <v>32.61</v>
      </c>
      <c r="S305" s="149">
        <v>55</v>
      </c>
      <c r="T305" s="149">
        <v>65.87</v>
      </c>
      <c r="U305" s="149">
        <v>76</v>
      </c>
      <c r="V305" s="149">
        <v>108.14</v>
      </c>
      <c r="W305" s="149">
        <v>125.2</v>
      </c>
      <c r="X305" s="149">
        <v>125</v>
      </c>
      <c r="Y305" s="149">
        <v>105.78</v>
      </c>
      <c r="Z305" s="149">
        <v>104.68</v>
      </c>
      <c r="AA305" s="149">
        <v>89.55</v>
      </c>
      <c r="AB305" s="142">
        <f t="shared" si="22"/>
        <v>66.780833333333348</v>
      </c>
      <c r="AC305" s="142">
        <f t="shared" si="23"/>
        <v>0.74573794900428081</v>
      </c>
      <c r="AK305" t="s">
        <v>427</v>
      </c>
      <c r="AL305" s="143">
        <v>8.7200000000000006</v>
      </c>
      <c r="AM305" s="143">
        <v>9.7100000000000009</v>
      </c>
      <c r="AN305" s="143">
        <v>11.2</v>
      </c>
      <c r="AO305" s="143">
        <v>11.19</v>
      </c>
      <c r="AP305" s="143">
        <v>11.14</v>
      </c>
      <c r="AQ305" s="143">
        <v>12.02</v>
      </c>
      <c r="AR305" s="143">
        <v>15.48</v>
      </c>
      <c r="AS305" s="143">
        <v>27.02</v>
      </c>
      <c r="AT305" s="149">
        <v>23.14</v>
      </c>
      <c r="AU305" s="149">
        <v>10.63</v>
      </c>
      <c r="AV305" s="149">
        <v>8.58</v>
      </c>
      <c r="AW305" s="149">
        <v>8.5399999999999991</v>
      </c>
      <c r="AX305" s="149">
        <v>8.5299999999999994</v>
      </c>
      <c r="AY305" s="149">
        <v>8.25</v>
      </c>
      <c r="AZ305" s="149">
        <v>9.4</v>
      </c>
      <c r="BA305" s="149">
        <v>9.0500000000000007</v>
      </c>
      <c r="BB305" s="149">
        <v>7.9</v>
      </c>
      <c r="BC305" s="149">
        <v>7.15</v>
      </c>
      <c r="BD305" s="149">
        <v>10.83</v>
      </c>
      <c r="BE305" s="149">
        <v>25.4</v>
      </c>
      <c r="BF305" s="149">
        <v>28.19</v>
      </c>
      <c r="BG305" s="149">
        <v>23.63</v>
      </c>
      <c r="BH305" s="149">
        <v>22.34</v>
      </c>
      <c r="BI305" s="149">
        <v>24.76</v>
      </c>
      <c r="BJ305" s="149">
        <v>14.41</v>
      </c>
    </row>
    <row r="306" spans="2:62">
      <c r="B306" s="143" t="s">
        <v>428</v>
      </c>
      <c r="C306" s="143">
        <v>104.99</v>
      </c>
      <c r="D306" s="143">
        <v>99.89</v>
      </c>
      <c r="E306" s="143">
        <v>97</v>
      </c>
      <c r="F306" s="143">
        <v>93.8</v>
      </c>
      <c r="G306" s="143">
        <v>95.29</v>
      </c>
      <c r="H306" s="143">
        <v>95.15</v>
      </c>
      <c r="I306" s="143">
        <v>99.89</v>
      </c>
      <c r="J306" s="143">
        <v>101</v>
      </c>
      <c r="K306" s="143">
        <v>99.89</v>
      </c>
      <c r="L306" s="143">
        <v>65.599999999999994</v>
      </c>
      <c r="M306" s="143">
        <v>30</v>
      </c>
      <c r="N306" s="143">
        <v>3.94</v>
      </c>
      <c r="O306" s="143">
        <v>1.72</v>
      </c>
      <c r="P306" s="143">
        <v>0.65</v>
      </c>
      <c r="Q306" s="143">
        <v>0.65</v>
      </c>
      <c r="R306" s="143">
        <v>0.65</v>
      </c>
      <c r="S306" s="143">
        <v>4.3099999999999996</v>
      </c>
      <c r="T306" s="143">
        <v>15.43</v>
      </c>
      <c r="U306" s="143">
        <v>55.08</v>
      </c>
      <c r="V306" s="143">
        <v>93.56</v>
      </c>
      <c r="W306" s="143">
        <v>110.36</v>
      </c>
      <c r="X306" s="143">
        <v>110.91</v>
      </c>
      <c r="Y306" s="143">
        <v>104.6</v>
      </c>
      <c r="Z306" s="143">
        <v>101</v>
      </c>
      <c r="AA306" s="149">
        <v>66.06</v>
      </c>
      <c r="AB306" s="142">
        <f t="shared" si="22"/>
        <v>30.956666666666667</v>
      </c>
      <c r="AC306" s="142">
        <f t="shared" si="23"/>
        <v>0.46861439095771518</v>
      </c>
      <c r="AK306" s="143" t="s">
        <v>428</v>
      </c>
      <c r="AL306" s="143">
        <v>10.37</v>
      </c>
      <c r="AM306" s="143">
        <v>9.92</v>
      </c>
      <c r="AN306" s="143">
        <v>9.23</v>
      </c>
      <c r="AO306" s="143">
        <v>9.8800000000000008</v>
      </c>
      <c r="AP306" s="143">
        <v>9.94</v>
      </c>
      <c r="AQ306" s="143">
        <v>10.1</v>
      </c>
      <c r="AR306" s="143">
        <v>9.4</v>
      </c>
      <c r="AS306" s="143">
        <v>13.17</v>
      </c>
      <c r="AT306" s="143">
        <v>12.63</v>
      </c>
      <c r="AU306" s="143">
        <v>11.56</v>
      </c>
      <c r="AV306" s="143">
        <v>14.69</v>
      </c>
      <c r="AW306" s="143">
        <v>16.25</v>
      </c>
      <c r="AX306" s="143">
        <v>16.989999999999998</v>
      </c>
      <c r="AY306" s="143">
        <v>16.829999999999998</v>
      </c>
      <c r="AZ306" s="143">
        <v>17.940000000000001</v>
      </c>
      <c r="BA306" s="143">
        <v>18.2</v>
      </c>
      <c r="BB306" s="143">
        <v>18.079999999999998</v>
      </c>
      <c r="BC306" s="143">
        <v>18.850000000000001</v>
      </c>
      <c r="BD306" s="143">
        <v>11.72</v>
      </c>
      <c r="BE306" s="143">
        <v>14.72</v>
      </c>
      <c r="BF306" s="143">
        <v>18.46</v>
      </c>
      <c r="BG306" s="143">
        <v>17.059999999999999</v>
      </c>
      <c r="BH306" s="143">
        <v>9.84</v>
      </c>
      <c r="BI306" s="143">
        <v>9.02</v>
      </c>
      <c r="BJ306" s="149">
        <v>13.73</v>
      </c>
    </row>
    <row r="307" spans="2:62">
      <c r="B307" s="143" t="s">
        <v>429</v>
      </c>
      <c r="C307" s="143">
        <v>85.8</v>
      </c>
      <c r="D307" s="143">
        <v>82.85</v>
      </c>
      <c r="E307" s="143">
        <v>75.94</v>
      </c>
      <c r="F307" s="143">
        <v>79</v>
      </c>
      <c r="G307" s="143">
        <v>78.97</v>
      </c>
      <c r="H307" s="143">
        <v>75.349999999999994</v>
      </c>
      <c r="I307" s="143">
        <v>75.94</v>
      </c>
      <c r="J307" s="143">
        <v>85</v>
      </c>
      <c r="K307" s="143">
        <v>69.38</v>
      </c>
      <c r="L307" s="143">
        <v>26.2</v>
      </c>
      <c r="M307" s="143">
        <v>10</v>
      </c>
      <c r="N307" s="143">
        <v>0.65</v>
      </c>
      <c r="O307" s="143">
        <v>0</v>
      </c>
      <c r="P307" s="143">
        <v>0</v>
      </c>
      <c r="Q307" s="143">
        <v>-0.01</v>
      </c>
      <c r="R307" s="143">
        <v>-0.5</v>
      </c>
      <c r="S307" s="143">
        <v>-0.62</v>
      </c>
      <c r="T307" s="143">
        <v>-0.01</v>
      </c>
      <c r="U307" s="143">
        <v>3.52</v>
      </c>
      <c r="V307" s="143">
        <v>43.16</v>
      </c>
      <c r="W307" s="143">
        <v>69.959999999999994</v>
      </c>
      <c r="X307" s="143">
        <v>61.4</v>
      </c>
      <c r="Y307" s="143">
        <v>54.8</v>
      </c>
      <c r="Z307" s="143">
        <v>38.090000000000003</v>
      </c>
      <c r="AA307" s="149">
        <v>42.29</v>
      </c>
      <c r="AB307" s="142">
        <f t="shared" si="22"/>
        <v>12.647499999999999</v>
      </c>
      <c r="AC307" s="142">
        <f t="shared" si="23"/>
        <v>0.29906597304327265</v>
      </c>
      <c r="AK307" s="143" t="s">
        <v>429</v>
      </c>
      <c r="AL307" s="143">
        <v>12.03</v>
      </c>
      <c r="AM307" s="143">
        <v>15.83</v>
      </c>
      <c r="AN307" s="143">
        <v>19.260000000000002</v>
      </c>
      <c r="AO307" s="143">
        <v>18.920000000000002</v>
      </c>
      <c r="AP307" s="143">
        <v>19.48</v>
      </c>
      <c r="AQ307" s="143">
        <v>20.41</v>
      </c>
      <c r="AR307" s="143">
        <v>19.64</v>
      </c>
      <c r="AS307" s="143">
        <v>17.87</v>
      </c>
      <c r="AT307" s="143">
        <v>15.95</v>
      </c>
      <c r="AU307" s="143">
        <v>18.37</v>
      </c>
      <c r="AV307" s="143">
        <v>23.44</v>
      </c>
      <c r="AW307" s="143">
        <v>25.35</v>
      </c>
      <c r="AX307" s="143">
        <v>25.18</v>
      </c>
      <c r="AY307" s="143">
        <v>24.64</v>
      </c>
      <c r="AZ307" s="143">
        <v>24.32</v>
      </c>
      <c r="BA307" s="143">
        <v>26.03</v>
      </c>
      <c r="BB307" s="143">
        <v>27.34</v>
      </c>
      <c r="BC307" s="143">
        <v>27.08</v>
      </c>
      <c r="BD307" s="143">
        <v>25.94</v>
      </c>
      <c r="BE307" s="143">
        <v>17.98</v>
      </c>
      <c r="BF307" s="143">
        <v>13.44</v>
      </c>
      <c r="BG307" s="143">
        <v>10.98</v>
      </c>
      <c r="BH307" s="143">
        <v>12.61</v>
      </c>
      <c r="BI307" s="143">
        <v>16.36</v>
      </c>
      <c r="BJ307" s="149">
        <v>19.87</v>
      </c>
    </row>
    <row r="308" spans="2:62">
      <c r="B308" t="s">
        <v>430</v>
      </c>
      <c r="C308" s="143">
        <v>30.9</v>
      </c>
      <c r="D308" s="143">
        <v>30.9</v>
      </c>
      <c r="E308" s="143">
        <v>26.2</v>
      </c>
      <c r="F308" s="143">
        <v>26.2</v>
      </c>
      <c r="G308" s="143">
        <v>34.9</v>
      </c>
      <c r="H308" s="143">
        <v>30.14</v>
      </c>
      <c r="I308" s="143">
        <v>30.9</v>
      </c>
      <c r="J308" s="143">
        <v>60.6</v>
      </c>
      <c r="K308" s="149">
        <v>62.03</v>
      </c>
      <c r="L308" s="149">
        <v>29.35</v>
      </c>
      <c r="M308" s="149">
        <v>2</v>
      </c>
      <c r="N308" s="149">
        <v>0</v>
      </c>
      <c r="O308" s="149">
        <v>0</v>
      </c>
      <c r="P308" s="149">
        <v>-0.01</v>
      </c>
      <c r="Q308" s="149">
        <v>-0.01</v>
      </c>
      <c r="R308" s="149">
        <v>-0.01</v>
      </c>
      <c r="S308" s="149">
        <v>-0.01</v>
      </c>
      <c r="T308" s="149">
        <v>0</v>
      </c>
      <c r="U308" s="149">
        <v>15.6</v>
      </c>
      <c r="V308" s="149">
        <v>67.989999999999995</v>
      </c>
      <c r="W308" s="149">
        <v>108.95</v>
      </c>
      <c r="X308" s="149">
        <v>109.38</v>
      </c>
      <c r="Y308" s="149">
        <v>82.8</v>
      </c>
      <c r="Z308" s="149">
        <v>80</v>
      </c>
      <c r="AA308" s="149">
        <v>34.53</v>
      </c>
      <c r="AB308" s="142">
        <f t="shared" si="22"/>
        <v>14.744166666666663</v>
      </c>
      <c r="AC308" s="142">
        <f t="shared" si="23"/>
        <v>0.42699584902017557</v>
      </c>
      <c r="AK308" t="s">
        <v>430</v>
      </c>
      <c r="AL308" s="143">
        <v>29.45</v>
      </c>
      <c r="AM308" s="143">
        <v>30.94</v>
      </c>
      <c r="AN308" s="143">
        <v>30.34</v>
      </c>
      <c r="AO308" s="143">
        <v>27.82</v>
      </c>
      <c r="AP308" s="143">
        <v>25.4</v>
      </c>
      <c r="AQ308" s="143">
        <v>23.39</v>
      </c>
      <c r="AR308" s="143">
        <v>20.07</v>
      </c>
      <c r="AS308" s="143">
        <v>16.09</v>
      </c>
      <c r="AT308" s="149">
        <v>15.11</v>
      </c>
      <c r="AU308" s="149">
        <v>15.63</v>
      </c>
      <c r="AV308" s="149">
        <v>17.93</v>
      </c>
      <c r="AW308" s="149">
        <v>18.41</v>
      </c>
      <c r="AX308" s="149">
        <v>17.3</v>
      </c>
      <c r="AY308" s="149">
        <v>17.260000000000002</v>
      </c>
      <c r="AZ308" s="149">
        <v>18.78</v>
      </c>
      <c r="BA308" s="149">
        <v>19.760000000000002</v>
      </c>
      <c r="BB308" s="149">
        <v>19.68</v>
      </c>
      <c r="BC308" s="149">
        <v>19.010000000000002</v>
      </c>
      <c r="BD308" s="149">
        <v>13.29</v>
      </c>
      <c r="BE308" s="149">
        <v>12.94</v>
      </c>
      <c r="BF308" s="149">
        <v>14.14</v>
      </c>
      <c r="BG308" s="149">
        <v>16.079999999999998</v>
      </c>
      <c r="BH308" s="149">
        <v>19.579999999999998</v>
      </c>
      <c r="BI308" s="149">
        <v>19.32</v>
      </c>
      <c r="BJ308" s="149">
        <v>19.350000000000001</v>
      </c>
    </row>
    <row r="309" spans="2:62">
      <c r="B309" t="s">
        <v>285</v>
      </c>
      <c r="C309" s="143">
        <v>79.11</v>
      </c>
      <c r="D309" s="143">
        <v>61</v>
      </c>
      <c r="E309" s="143">
        <v>85.28</v>
      </c>
      <c r="F309" s="143">
        <v>76.95</v>
      </c>
      <c r="G309" s="143">
        <v>79.11</v>
      </c>
      <c r="H309" s="143">
        <v>83.7</v>
      </c>
      <c r="I309" s="143">
        <v>85.28</v>
      </c>
      <c r="J309" s="143">
        <v>86.56</v>
      </c>
      <c r="K309" s="149">
        <v>85.8</v>
      </c>
      <c r="L309" s="149">
        <v>39.9</v>
      </c>
      <c r="M309" s="149">
        <v>3.82</v>
      </c>
      <c r="N309" s="149">
        <v>0.65</v>
      </c>
      <c r="O309" s="149">
        <v>0.01</v>
      </c>
      <c r="P309" s="149">
        <v>0</v>
      </c>
      <c r="Q309" s="149">
        <v>0</v>
      </c>
      <c r="R309" s="149">
        <v>0</v>
      </c>
      <c r="S309" s="149">
        <v>0</v>
      </c>
      <c r="T309" s="149">
        <v>2.2000000000000002</v>
      </c>
      <c r="U309" s="149">
        <v>26.47</v>
      </c>
      <c r="V309" s="149">
        <v>86.32</v>
      </c>
      <c r="W309" s="149">
        <v>105.01</v>
      </c>
      <c r="X309" s="149">
        <v>98.5</v>
      </c>
      <c r="Y309" s="149">
        <v>76.02</v>
      </c>
      <c r="Z309" s="149">
        <v>75.84</v>
      </c>
      <c r="AA309" s="149">
        <v>51.56</v>
      </c>
      <c r="AB309" s="142">
        <f t="shared" si="22"/>
        <v>20.430833333333329</v>
      </c>
      <c r="AC309" s="142">
        <f t="shared" si="23"/>
        <v>0.3962535557279544</v>
      </c>
      <c r="AK309" t="s">
        <v>285</v>
      </c>
      <c r="AL309" s="143">
        <v>12.91</v>
      </c>
      <c r="AM309" s="143">
        <v>15.42</v>
      </c>
      <c r="AN309" s="143">
        <v>13.39</v>
      </c>
      <c r="AO309" s="143">
        <v>15.65</v>
      </c>
      <c r="AP309" s="143">
        <v>15.63</v>
      </c>
      <c r="AQ309" s="143">
        <v>14.23</v>
      </c>
      <c r="AR309" s="143">
        <v>10.01</v>
      </c>
      <c r="AS309" s="143">
        <v>10.88</v>
      </c>
      <c r="AT309" s="149">
        <v>11.87</v>
      </c>
      <c r="AU309" s="149">
        <v>12.39</v>
      </c>
      <c r="AV309" s="149">
        <v>18.78</v>
      </c>
      <c r="AW309" s="149">
        <v>20.5</v>
      </c>
      <c r="AX309" s="149">
        <v>20.85</v>
      </c>
      <c r="AY309" s="149">
        <v>17.96</v>
      </c>
      <c r="AZ309" s="149">
        <v>18.170000000000002</v>
      </c>
      <c r="BA309" s="149">
        <v>18.47</v>
      </c>
      <c r="BB309" s="149">
        <v>18.170000000000002</v>
      </c>
      <c r="BC309" s="149">
        <v>18.420000000000002</v>
      </c>
      <c r="BD309" s="149">
        <v>13.47</v>
      </c>
      <c r="BE309" s="149">
        <v>11.67</v>
      </c>
      <c r="BF309" s="149">
        <v>16.2</v>
      </c>
      <c r="BG309" s="149">
        <v>17.43</v>
      </c>
      <c r="BH309" s="149">
        <v>16.77</v>
      </c>
      <c r="BI309" s="149">
        <v>16.46</v>
      </c>
      <c r="BJ309" s="149">
        <v>15.7</v>
      </c>
    </row>
    <row r="310" spans="2:62">
      <c r="B310" t="s">
        <v>339</v>
      </c>
      <c r="C310" s="143">
        <v>53.51</v>
      </c>
      <c r="D310" s="143">
        <v>39.799999999999997</v>
      </c>
      <c r="E310" s="143">
        <v>48.6</v>
      </c>
      <c r="F310" s="143">
        <v>42</v>
      </c>
      <c r="G310" s="143">
        <v>41.5</v>
      </c>
      <c r="H310" s="143">
        <v>48.6</v>
      </c>
      <c r="I310" s="143">
        <v>48.8</v>
      </c>
      <c r="J310" s="143">
        <v>66.959999999999994</v>
      </c>
      <c r="K310" s="149">
        <v>69.010000000000005</v>
      </c>
      <c r="L310" s="149">
        <v>57.91</v>
      </c>
      <c r="M310" s="149">
        <v>9.52</v>
      </c>
      <c r="N310" s="149">
        <v>1.07</v>
      </c>
      <c r="O310" s="149">
        <v>0.65</v>
      </c>
      <c r="P310" s="149">
        <v>1.55</v>
      </c>
      <c r="Q310" s="149">
        <v>0.65</v>
      </c>
      <c r="R310" s="149">
        <v>0.01</v>
      </c>
      <c r="S310" s="149">
        <v>0.65</v>
      </c>
      <c r="T310" s="149">
        <v>20.100000000000001</v>
      </c>
      <c r="U310" s="149">
        <v>72.72</v>
      </c>
      <c r="V310" s="149">
        <v>95</v>
      </c>
      <c r="W310" s="149">
        <v>116.12</v>
      </c>
      <c r="X310" s="149">
        <v>105.77</v>
      </c>
      <c r="Y310" s="149">
        <v>90</v>
      </c>
      <c r="Z310" s="149">
        <v>83.08</v>
      </c>
      <c r="AA310" s="149">
        <v>46.4</v>
      </c>
      <c r="AB310" s="142">
        <f t="shared" si="22"/>
        <v>27.403333333333336</v>
      </c>
      <c r="AC310" s="142">
        <f t="shared" si="23"/>
        <v>0.59058908045977021</v>
      </c>
      <c r="AK310" t="s">
        <v>339</v>
      </c>
      <c r="AL310" s="143">
        <v>22.46</v>
      </c>
      <c r="AM310" s="143">
        <v>25.69</v>
      </c>
      <c r="AN310" s="143">
        <v>22.93</v>
      </c>
      <c r="AO310" s="143">
        <v>23.98</v>
      </c>
      <c r="AP310" s="143">
        <v>24.96</v>
      </c>
      <c r="AQ310" s="143">
        <v>23.89</v>
      </c>
      <c r="AR310" s="143">
        <v>20.95</v>
      </c>
      <c r="AS310" s="143">
        <v>17.36</v>
      </c>
      <c r="AT310" s="149">
        <v>16.190000000000001</v>
      </c>
      <c r="AU310" s="149">
        <v>11.91</v>
      </c>
      <c r="AV310" s="149">
        <v>16.989999999999998</v>
      </c>
      <c r="AW310" s="149">
        <v>17.920000000000002</v>
      </c>
      <c r="AX310" s="149">
        <v>17.690000000000001</v>
      </c>
      <c r="AY310" s="149">
        <v>17.45</v>
      </c>
      <c r="AZ310" s="149">
        <v>17.39</v>
      </c>
      <c r="BA310" s="149">
        <v>18.39</v>
      </c>
      <c r="BB310" s="149">
        <v>18.48</v>
      </c>
      <c r="BC310" s="149">
        <v>16.03</v>
      </c>
      <c r="BD310" s="149">
        <v>11.56</v>
      </c>
      <c r="BE310" s="149">
        <v>12.12</v>
      </c>
      <c r="BF310" s="149">
        <v>16.510000000000002</v>
      </c>
      <c r="BG310" s="149">
        <v>17.600000000000001</v>
      </c>
      <c r="BH310" s="149">
        <v>15</v>
      </c>
      <c r="BI310" s="149">
        <v>18.05</v>
      </c>
      <c r="BJ310" s="149">
        <v>18.07</v>
      </c>
    </row>
    <row r="311" spans="2:62">
      <c r="B311" t="s">
        <v>431</v>
      </c>
      <c r="C311" s="143">
        <v>83.46</v>
      </c>
      <c r="D311" s="143">
        <v>75.94</v>
      </c>
      <c r="E311" s="143">
        <v>75.94</v>
      </c>
      <c r="F311" s="143">
        <v>76.459999999999994</v>
      </c>
      <c r="G311" s="143">
        <v>79.7</v>
      </c>
      <c r="H311" s="143">
        <v>77</v>
      </c>
      <c r="I311" s="143">
        <v>85.85</v>
      </c>
      <c r="J311" s="143">
        <v>112.7</v>
      </c>
      <c r="K311" s="149">
        <v>116.89</v>
      </c>
      <c r="L311" s="149">
        <v>88.57</v>
      </c>
      <c r="M311" s="149">
        <v>55.12</v>
      </c>
      <c r="N311" s="149">
        <v>30.2</v>
      </c>
      <c r="O311" s="149">
        <v>29.99</v>
      </c>
      <c r="P311" s="149">
        <v>25.93</v>
      </c>
      <c r="Q311" s="149">
        <v>20.100000000000001</v>
      </c>
      <c r="R311" s="149">
        <v>22.74</v>
      </c>
      <c r="S311" s="149">
        <v>25.93</v>
      </c>
      <c r="T311" s="149">
        <v>53.13</v>
      </c>
      <c r="U311" s="149">
        <v>76.010000000000005</v>
      </c>
      <c r="V311" s="149">
        <v>114.11</v>
      </c>
      <c r="W311" s="149">
        <v>174.1</v>
      </c>
      <c r="X311" s="149">
        <v>175.01</v>
      </c>
      <c r="Y311" s="149">
        <v>128.80000000000001</v>
      </c>
      <c r="Z311" s="149">
        <v>101.9</v>
      </c>
      <c r="AA311" s="149">
        <v>79.400000000000006</v>
      </c>
      <c r="AB311" s="142">
        <f t="shared" si="22"/>
        <v>54.893333333333338</v>
      </c>
      <c r="AC311" s="142">
        <f t="shared" si="23"/>
        <v>0.69135180520570949</v>
      </c>
      <c r="AK311" t="s">
        <v>431</v>
      </c>
      <c r="AL311" s="143">
        <v>15.45</v>
      </c>
      <c r="AM311" s="143">
        <v>12.74</v>
      </c>
      <c r="AN311" s="143">
        <v>12.82</v>
      </c>
      <c r="AO311" s="143">
        <v>12.81</v>
      </c>
      <c r="AP311" s="143">
        <v>12.21</v>
      </c>
      <c r="AQ311" s="143">
        <v>12.29</v>
      </c>
      <c r="AR311" s="143">
        <v>14.2</v>
      </c>
      <c r="AS311" s="143">
        <v>21.58</v>
      </c>
      <c r="AT311" s="149">
        <v>19.62</v>
      </c>
      <c r="AU311" s="149">
        <v>12.04</v>
      </c>
      <c r="AV311" s="149">
        <v>10.51</v>
      </c>
      <c r="AW311" s="149">
        <v>20.63</v>
      </c>
      <c r="AX311" s="149">
        <v>14.82</v>
      </c>
      <c r="AY311" s="149">
        <v>15.33</v>
      </c>
      <c r="AZ311" s="149">
        <v>16.079999999999998</v>
      </c>
      <c r="BA311" s="149">
        <v>21.37</v>
      </c>
      <c r="BB311" s="149">
        <v>15.91</v>
      </c>
      <c r="BC311" s="149">
        <v>12.83</v>
      </c>
      <c r="BD311" s="149">
        <v>14.74</v>
      </c>
      <c r="BE311" s="149">
        <v>17.34</v>
      </c>
      <c r="BF311" s="149">
        <v>10.85</v>
      </c>
      <c r="BG311" s="149">
        <v>13.22</v>
      </c>
      <c r="BH311" s="149">
        <v>13.38</v>
      </c>
      <c r="BI311" s="149">
        <v>14.47</v>
      </c>
      <c r="BJ311" s="149">
        <v>14.96</v>
      </c>
    </row>
    <row r="312" spans="2:62">
      <c r="B312" t="s">
        <v>432</v>
      </c>
      <c r="C312" s="143">
        <v>106.48</v>
      </c>
      <c r="D312" s="143">
        <v>104.52</v>
      </c>
      <c r="E312" s="143">
        <v>100</v>
      </c>
      <c r="F312" s="143">
        <v>98.71</v>
      </c>
      <c r="G312" s="143">
        <v>99</v>
      </c>
      <c r="H312" s="143">
        <v>104.52</v>
      </c>
      <c r="I312" s="143">
        <v>107.96</v>
      </c>
      <c r="J312" s="143">
        <v>123.37</v>
      </c>
      <c r="K312" s="149">
        <v>123.28</v>
      </c>
      <c r="L312" s="149">
        <v>108.8</v>
      </c>
      <c r="M312" s="149">
        <v>88.59</v>
      </c>
      <c r="N312" s="149">
        <v>34.99</v>
      </c>
      <c r="O312" s="149">
        <v>25.76</v>
      </c>
      <c r="P312" s="149">
        <v>29.2</v>
      </c>
      <c r="Q312" s="149">
        <v>21.56</v>
      </c>
      <c r="R312" s="149">
        <v>47.06</v>
      </c>
      <c r="S312" s="149">
        <v>53</v>
      </c>
      <c r="T312" s="149">
        <v>59.28</v>
      </c>
      <c r="U312" s="149">
        <v>94.08</v>
      </c>
      <c r="V312" s="149">
        <v>123.6</v>
      </c>
      <c r="W312" s="149">
        <v>150</v>
      </c>
      <c r="X312" s="149">
        <v>160</v>
      </c>
      <c r="Y312" s="149">
        <v>122.01</v>
      </c>
      <c r="Z312" s="149">
        <v>113.92</v>
      </c>
      <c r="AA312" s="149">
        <v>91.65</v>
      </c>
      <c r="AB312" s="142">
        <f t="shared" si="22"/>
        <v>67.433333333333337</v>
      </c>
      <c r="AC312" s="142">
        <f t="shared" si="23"/>
        <v>0.73577014002545915</v>
      </c>
      <c r="AK312" t="s">
        <v>432</v>
      </c>
      <c r="AL312" s="143">
        <v>9.01</v>
      </c>
      <c r="AM312" s="143">
        <v>8.11</v>
      </c>
      <c r="AN312" s="143">
        <v>8.92</v>
      </c>
      <c r="AO312" s="143">
        <v>9.75</v>
      </c>
      <c r="AP312" s="143">
        <v>9.25</v>
      </c>
      <c r="AQ312" s="143">
        <v>8.8800000000000008</v>
      </c>
      <c r="AR312" s="143">
        <v>8.26</v>
      </c>
      <c r="AS312" s="143">
        <v>20.77</v>
      </c>
      <c r="AT312" s="149">
        <v>18.489999999999998</v>
      </c>
      <c r="AU312" s="149">
        <v>10.119999999999999</v>
      </c>
      <c r="AV312" s="149">
        <v>11.83</v>
      </c>
      <c r="AW312" s="149">
        <v>21.13</v>
      </c>
      <c r="AX312" s="149">
        <v>22.17</v>
      </c>
      <c r="AY312" s="149">
        <v>21.98</v>
      </c>
      <c r="AZ312" s="149">
        <v>22.95</v>
      </c>
      <c r="BA312" s="149">
        <v>20.04</v>
      </c>
      <c r="BB312" s="149">
        <v>14.42</v>
      </c>
      <c r="BC312" s="149">
        <v>12.05</v>
      </c>
      <c r="BD312" s="149">
        <v>9.73</v>
      </c>
      <c r="BE312" s="149">
        <v>16.79</v>
      </c>
      <c r="BF312" s="149">
        <v>16.61</v>
      </c>
      <c r="BG312" s="149">
        <v>15.26</v>
      </c>
      <c r="BH312" s="149">
        <v>12.38</v>
      </c>
      <c r="BI312" s="149">
        <v>13.6</v>
      </c>
      <c r="BJ312" s="149">
        <v>14.56</v>
      </c>
    </row>
    <row r="313" spans="2:62">
      <c r="B313" s="143" t="s">
        <v>433</v>
      </c>
      <c r="C313" s="143">
        <v>115.87</v>
      </c>
      <c r="D313" s="143">
        <v>108.83</v>
      </c>
      <c r="E313" s="143">
        <v>105.5</v>
      </c>
      <c r="F313" s="143">
        <v>109</v>
      </c>
      <c r="G313" s="143">
        <v>105.47</v>
      </c>
      <c r="H313" s="143">
        <v>98</v>
      </c>
      <c r="I313" s="143">
        <v>95</v>
      </c>
      <c r="J313" s="143">
        <v>103.5</v>
      </c>
      <c r="K313" s="143">
        <v>106.67</v>
      </c>
      <c r="L313" s="143">
        <v>82.66</v>
      </c>
      <c r="M313" s="143">
        <v>38.799999999999997</v>
      </c>
      <c r="N313" s="143">
        <v>20.25</v>
      </c>
      <c r="O313" s="143">
        <v>16.79</v>
      </c>
      <c r="P313" s="143">
        <v>12.91</v>
      </c>
      <c r="Q313" s="143">
        <v>6.51</v>
      </c>
      <c r="R313" s="143">
        <v>6</v>
      </c>
      <c r="S313" s="143">
        <v>12.27</v>
      </c>
      <c r="T313" s="143">
        <v>29.2</v>
      </c>
      <c r="U313" s="143">
        <v>67</v>
      </c>
      <c r="V313" s="143">
        <v>92.56</v>
      </c>
      <c r="W313" s="143">
        <v>103.11</v>
      </c>
      <c r="X313" s="143">
        <v>100.04</v>
      </c>
      <c r="Y313" s="143">
        <v>95.07</v>
      </c>
      <c r="Z313" s="143">
        <v>91.84</v>
      </c>
      <c r="AA313" s="149">
        <v>71.790000000000006</v>
      </c>
      <c r="AB313" s="142">
        <f t="shared" si="22"/>
        <v>40.968333333333334</v>
      </c>
      <c r="AC313" s="142">
        <f t="shared" si="23"/>
        <v>0.5706690811162185</v>
      </c>
      <c r="AK313" s="143" t="s">
        <v>433</v>
      </c>
      <c r="AL313" s="143">
        <v>7.76</v>
      </c>
      <c r="AM313" s="143">
        <v>8.06</v>
      </c>
      <c r="AN313" s="143">
        <v>7.74</v>
      </c>
      <c r="AO313" s="143">
        <v>7.37</v>
      </c>
      <c r="AP313" s="143">
        <v>7.81</v>
      </c>
      <c r="AQ313" s="143">
        <v>8.64</v>
      </c>
      <c r="AR313" s="143">
        <v>8.18</v>
      </c>
      <c r="AS313" s="143">
        <v>6.86</v>
      </c>
      <c r="AT313" s="143">
        <v>7.21</v>
      </c>
      <c r="AU313" s="143">
        <v>11.75</v>
      </c>
      <c r="AV313" s="143">
        <v>19.25</v>
      </c>
      <c r="AW313" s="143">
        <v>25.78</v>
      </c>
      <c r="AX313" s="143">
        <v>26.22</v>
      </c>
      <c r="AY313" s="143">
        <v>27.21</v>
      </c>
      <c r="AZ313" s="143">
        <v>26.84</v>
      </c>
      <c r="BA313" s="143">
        <v>27.8</v>
      </c>
      <c r="BB313" s="143">
        <v>23.95</v>
      </c>
      <c r="BC313" s="143">
        <v>18.78</v>
      </c>
      <c r="BD313" s="143">
        <v>13.46</v>
      </c>
      <c r="BE313" s="143">
        <v>10.58</v>
      </c>
      <c r="BF313" s="143">
        <v>15.69</v>
      </c>
      <c r="BG313" s="143">
        <v>17.27</v>
      </c>
      <c r="BH313" s="143">
        <v>12.54</v>
      </c>
      <c r="BI313" s="143">
        <v>8.4499999999999993</v>
      </c>
      <c r="BJ313" s="149">
        <v>15.05</v>
      </c>
    </row>
    <row r="314" spans="2:62">
      <c r="B314" s="143" t="s">
        <v>434</v>
      </c>
      <c r="C314" s="143">
        <v>63.51</v>
      </c>
      <c r="D314" s="143">
        <v>60.86</v>
      </c>
      <c r="E314" s="143">
        <v>59.83</v>
      </c>
      <c r="F314" s="143">
        <v>58.3</v>
      </c>
      <c r="G314" s="143">
        <v>58.04</v>
      </c>
      <c r="H314" s="143">
        <v>58.04</v>
      </c>
      <c r="I314" s="143">
        <v>57.91</v>
      </c>
      <c r="J314" s="143">
        <v>58.87</v>
      </c>
      <c r="K314" s="143">
        <v>58.87</v>
      </c>
      <c r="L314" s="143">
        <v>57.91</v>
      </c>
      <c r="M314" s="143">
        <v>35</v>
      </c>
      <c r="N314" s="143">
        <v>29.16</v>
      </c>
      <c r="O314" s="143">
        <v>17.11</v>
      </c>
      <c r="P314" s="143">
        <v>8.5299999999999994</v>
      </c>
      <c r="Q314" s="143">
        <v>15</v>
      </c>
      <c r="R314" s="143">
        <v>16.79</v>
      </c>
      <c r="S314" s="143">
        <v>22.97</v>
      </c>
      <c r="T314" s="143">
        <v>37.340000000000003</v>
      </c>
      <c r="U314" s="143">
        <v>61.11</v>
      </c>
      <c r="V314" s="143">
        <v>70.98</v>
      </c>
      <c r="W314" s="143">
        <v>74.14</v>
      </c>
      <c r="X314" s="143">
        <v>61</v>
      </c>
      <c r="Y314" s="143">
        <v>69.62</v>
      </c>
      <c r="Z314" s="143">
        <v>60.16</v>
      </c>
      <c r="AA314" s="149">
        <v>48.79</v>
      </c>
      <c r="AB314" s="142">
        <f t="shared" si="22"/>
        <v>35.897500000000008</v>
      </c>
      <c r="AC314" s="142">
        <f t="shared" si="23"/>
        <v>0.73575527772084459</v>
      </c>
      <c r="AK314" s="143" t="s">
        <v>434</v>
      </c>
      <c r="AL314" s="143">
        <v>15.16</v>
      </c>
      <c r="AM314" s="143">
        <v>16.43</v>
      </c>
      <c r="AN314" s="143">
        <v>17.25</v>
      </c>
      <c r="AO314" s="143">
        <v>17.989999999999998</v>
      </c>
      <c r="AP314" s="143">
        <v>18.22</v>
      </c>
      <c r="AQ314" s="143">
        <v>18.29</v>
      </c>
      <c r="AR314" s="143">
        <v>17.45</v>
      </c>
      <c r="AS314" s="143">
        <v>16.68</v>
      </c>
      <c r="AT314" s="143">
        <v>16.329999999999998</v>
      </c>
      <c r="AU314" s="143">
        <v>15.39</v>
      </c>
      <c r="AV314" s="143">
        <v>21.41</v>
      </c>
      <c r="AW314" s="143">
        <v>19.760000000000002</v>
      </c>
      <c r="AX314" s="143">
        <v>20.329999999999998</v>
      </c>
      <c r="AY314" s="143">
        <v>21.72</v>
      </c>
      <c r="AZ314" s="143">
        <v>21.35</v>
      </c>
      <c r="BA314" s="143">
        <v>20.92</v>
      </c>
      <c r="BB314" s="143">
        <v>20.66</v>
      </c>
      <c r="BC314" s="143">
        <v>18.98</v>
      </c>
      <c r="BD314" s="143">
        <v>14.13</v>
      </c>
      <c r="BE314" s="143">
        <v>13.24</v>
      </c>
      <c r="BF314" s="143">
        <v>18.059999999999999</v>
      </c>
      <c r="BG314" s="143">
        <v>15.23</v>
      </c>
      <c r="BH314" s="143">
        <v>9.23</v>
      </c>
      <c r="BI314" s="143">
        <v>10.28</v>
      </c>
      <c r="BJ314" s="149">
        <v>17.2</v>
      </c>
    </row>
    <row r="315" spans="2:62">
      <c r="B315" t="s">
        <v>435</v>
      </c>
      <c r="C315" s="143">
        <v>51.6</v>
      </c>
      <c r="D315" s="143">
        <v>47.7</v>
      </c>
      <c r="E315" s="143">
        <v>45</v>
      </c>
      <c r="F315" s="143">
        <v>32</v>
      </c>
      <c r="G315" s="143">
        <v>30</v>
      </c>
      <c r="H315" s="143">
        <v>32.5</v>
      </c>
      <c r="I315" s="143">
        <v>50</v>
      </c>
      <c r="J315" s="143">
        <v>74.400000000000006</v>
      </c>
      <c r="K315" s="149">
        <v>77.8</v>
      </c>
      <c r="L315" s="149">
        <v>73.08</v>
      </c>
      <c r="M315" s="149">
        <v>59.33</v>
      </c>
      <c r="N315" s="149">
        <v>40.14</v>
      </c>
      <c r="O315" s="149">
        <v>35</v>
      </c>
      <c r="P315" s="149">
        <v>28.3</v>
      </c>
      <c r="Q315" s="149">
        <v>21.99</v>
      </c>
      <c r="R315" s="149">
        <v>27.94</v>
      </c>
      <c r="S315" s="149">
        <v>35</v>
      </c>
      <c r="T315" s="149">
        <v>52</v>
      </c>
      <c r="U315" s="149">
        <v>85</v>
      </c>
      <c r="V315" s="149">
        <v>101.13</v>
      </c>
      <c r="W315" s="149">
        <v>133.26</v>
      </c>
      <c r="X315" s="149">
        <v>105.68</v>
      </c>
      <c r="Y315" s="149">
        <v>90.04</v>
      </c>
      <c r="Z315" s="149">
        <v>88.6</v>
      </c>
      <c r="AA315" s="149">
        <v>59.06</v>
      </c>
      <c r="AB315" s="142">
        <f t="shared" si="22"/>
        <v>53.059166666666663</v>
      </c>
      <c r="AC315" s="142">
        <f t="shared" si="23"/>
        <v>0.89839428829438983</v>
      </c>
      <c r="AK315" t="s">
        <v>435</v>
      </c>
      <c r="AL315" s="143">
        <v>16.559999999999999</v>
      </c>
      <c r="AM315" s="143">
        <v>18.12</v>
      </c>
      <c r="AN315" s="143">
        <v>18.940000000000001</v>
      </c>
      <c r="AO315" s="143">
        <v>21.12</v>
      </c>
      <c r="AP315" s="143">
        <v>21.32</v>
      </c>
      <c r="AQ315" s="143">
        <v>20.170000000000002</v>
      </c>
      <c r="AR315" s="143">
        <v>15.13</v>
      </c>
      <c r="AS315" s="143">
        <v>15.75</v>
      </c>
      <c r="AT315" s="149">
        <v>16.260000000000002</v>
      </c>
      <c r="AU315" s="149">
        <v>12.28</v>
      </c>
      <c r="AV315" s="149">
        <v>11.3</v>
      </c>
      <c r="AW315" s="149">
        <v>12.03</v>
      </c>
      <c r="AX315" s="149">
        <v>11.99</v>
      </c>
      <c r="AY315" s="149">
        <v>13.2</v>
      </c>
      <c r="AZ315" s="149">
        <v>14.25</v>
      </c>
      <c r="BA315" s="149">
        <v>14.07</v>
      </c>
      <c r="BB315" s="149">
        <v>13.04</v>
      </c>
      <c r="BC315" s="149">
        <v>10.62</v>
      </c>
      <c r="BD315" s="149">
        <v>9.75</v>
      </c>
      <c r="BE315" s="149">
        <v>18.38</v>
      </c>
      <c r="BF315" s="149">
        <v>18.91</v>
      </c>
      <c r="BG315" s="149">
        <v>20.36</v>
      </c>
      <c r="BH315" s="149">
        <v>15.13</v>
      </c>
      <c r="BI315" s="149">
        <v>9.32</v>
      </c>
      <c r="BJ315" s="149">
        <v>15.1</v>
      </c>
    </row>
    <row r="316" spans="2:62">
      <c r="B316" t="s">
        <v>291</v>
      </c>
      <c r="C316" s="143">
        <v>95.46</v>
      </c>
      <c r="D316" s="143">
        <v>88.25</v>
      </c>
      <c r="E316" s="143">
        <v>80</v>
      </c>
      <c r="F316" s="143">
        <v>76.430000000000007</v>
      </c>
      <c r="G316" s="143">
        <v>78</v>
      </c>
      <c r="H316" s="143">
        <v>80</v>
      </c>
      <c r="I316" s="143">
        <v>97.11</v>
      </c>
      <c r="J316" s="143">
        <v>105.68</v>
      </c>
      <c r="K316" s="149">
        <v>120</v>
      </c>
      <c r="L316" s="149">
        <v>93.97</v>
      </c>
      <c r="M316" s="149">
        <v>60.1</v>
      </c>
      <c r="N316" s="149">
        <v>31</v>
      </c>
      <c r="O316" s="149">
        <v>24.47</v>
      </c>
      <c r="P316" s="149">
        <v>21.9</v>
      </c>
      <c r="Q316" s="149">
        <v>22</v>
      </c>
      <c r="R316" s="149">
        <v>29.08</v>
      </c>
      <c r="S316" s="149">
        <v>35</v>
      </c>
      <c r="T316" s="149">
        <v>54.94</v>
      </c>
      <c r="U316" s="149">
        <v>84</v>
      </c>
      <c r="V316" s="149">
        <v>117</v>
      </c>
      <c r="W316" s="149">
        <v>199.34</v>
      </c>
      <c r="X316" s="149">
        <v>172.11</v>
      </c>
      <c r="Y316" s="149">
        <v>119.9</v>
      </c>
      <c r="Z316" s="149">
        <v>101.5</v>
      </c>
      <c r="AA316" s="149">
        <v>82.8</v>
      </c>
      <c r="AB316" s="142">
        <f t="shared" si="22"/>
        <v>57.788333333333327</v>
      </c>
      <c r="AC316" s="142">
        <f t="shared" si="23"/>
        <v>0.69792673107890491</v>
      </c>
      <c r="AK316" t="s">
        <v>291</v>
      </c>
      <c r="AL316" s="143">
        <v>7.1</v>
      </c>
      <c r="AM316" s="143">
        <v>8.5299999999999994</v>
      </c>
      <c r="AN316" s="143">
        <v>12.11</v>
      </c>
      <c r="AO316" s="143">
        <v>12.52</v>
      </c>
      <c r="AP316" s="143">
        <v>12.51</v>
      </c>
      <c r="AQ316" s="143">
        <v>11.8</v>
      </c>
      <c r="AR316" s="143">
        <v>8.58</v>
      </c>
      <c r="AS316" s="143">
        <v>13.97</v>
      </c>
      <c r="AT316" s="149">
        <v>10.74</v>
      </c>
      <c r="AU316" s="149">
        <v>7.82</v>
      </c>
      <c r="AV316" s="149">
        <v>7.2</v>
      </c>
      <c r="AW316" s="149">
        <v>9.16</v>
      </c>
      <c r="AX316" s="149">
        <v>10.23</v>
      </c>
      <c r="AY316" s="149">
        <v>10.57</v>
      </c>
      <c r="AZ316" s="149">
        <v>10.99</v>
      </c>
      <c r="BA316" s="149">
        <v>10.130000000000001</v>
      </c>
      <c r="BB316" s="149">
        <v>9.25</v>
      </c>
      <c r="BC316" s="149">
        <v>7.31</v>
      </c>
      <c r="BD316" s="149">
        <v>7.89</v>
      </c>
      <c r="BE316" s="149">
        <v>9.48</v>
      </c>
      <c r="BF316" s="149">
        <v>8.77</v>
      </c>
      <c r="BG316" s="149">
        <v>14.72</v>
      </c>
      <c r="BH316" s="149">
        <v>16.41</v>
      </c>
      <c r="BI316" s="149">
        <v>17.760000000000002</v>
      </c>
      <c r="BJ316" s="149">
        <v>10.6</v>
      </c>
    </row>
    <row r="317" spans="2:62">
      <c r="B317" t="s">
        <v>235</v>
      </c>
      <c r="C317" s="149">
        <v>84.07</v>
      </c>
      <c r="D317" s="149">
        <v>77.31</v>
      </c>
      <c r="E317" s="149">
        <v>75.03</v>
      </c>
      <c r="F317" s="149">
        <v>72.3</v>
      </c>
      <c r="G317" s="149">
        <v>71.569999999999993</v>
      </c>
      <c r="H317" s="149">
        <v>73.3</v>
      </c>
      <c r="I317" s="149">
        <v>78.78</v>
      </c>
      <c r="J317" s="149">
        <v>92.59</v>
      </c>
      <c r="K317" s="149">
        <v>89.68</v>
      </c>
      <c r="L317" s="149">
        <v>64.180000000000007</v>
      </c>
      <c r="M317" s="149">
        <v>31.38</v>
      </c>
      <c r="N317" s="149">
        <v>16.579999999999998</v>
      </c>
      <c r="O317" s="149">
        <v>12.6</v>
      </c>
      <c r="P317" s="149">
        <v>10.75</v>
      </c>
      <c r="Q317" s="149">
        <v>8.5</v>
      </c>
      <c r="R317" s="149">
        <v>9.67</v>
      </c>
      <c r="S317" s="149">
        <v>12.96</v>
      </c>
      <c r="T317" s="149">
        <v>23.18</v>
      </c>
      <c r="U317" s="149">
        <v>47.19</v>
      </c>
      <c r="V317" s="149">
        <v>86.53</v>
      </c>
      <c r="W317" s="149">
        <v>113.41</v>
      </c>
      <c r="X317" s="149">
        <v>124.3</v>
      </c>
      <c r="Y317" s="149">
        <v>99.62</v>
      </c>
      <c r="Z317" s="149">
        <v>89.54</v>
      </c>
      <c r="AA317" s="421">
        <v>61.04</v>
      </c>
      <c r="AB317" s="142">
        <f t="shared" si="22"/>
        <v>34.43333333333333</v>
      </c>
      <c r="AC317" s="421">
        <f t="shared" si="23"/>
        <v>0.56411096548711226</v>
      </c>
      <c r="AK317" t="s">
        <v>235</v>
      </c>
      <c r="AL317" s="149">
        <v>11.11</v>
      </c>
      <c r="AM317" s="149">
        <v>11.95</v>
      </c>
      <c r="AN317" s="149">
        <v>12.94</v>
      </c>
      <c r="AO317" s="149">
        <v>13.21</v>
      </c>
      <c r="AP317" s="149">
        <v>13.41</v>
      </c>
      <c r="AQ317" s="149">
        <v>13.15</v>
      </c>
      <c r="AR317" s="149">
        <v>12.82</v>
      </c>
      <c r="AS317" s="149">
        <v>16.3</v>
      </c>
      <c r="AT317" s="149">
        <v>15.49</v>
      </c>
      <c r="AU317" s="149">
        <v>11.85</v>
      </c>
      <c r="AV317" s="149">
        <v>14.25</v>
      </c>
      <c r="AW317" s="149">
        <v>16.440000000000001</v>
      </c>
      <c r="AX317" s="149">
        <v>16.82</v>
      </c>
      <c r="AY317" s="149">
        <v>17.14</v>
      </c>
      <c r="AZ317" s="149">
        <v>17.7</v>
      </c>
      <c r="BA317" s="149">
        <v>18.239999999999998</v>
      </c>
      <c r="BB317" s="149">
        <v>17.760000000000002</v>
      </c>
      <c r="BC317" s="149">
        <v>16.29</v>
      </c>
      <c r="BD317" s="149">
        <v>13.57</v>
      </c>
      <c r="BE317" s="149">
        <v>13.6</v>
      </c>
      <c r="BF317" s="149">
        <v>16.510000000000002</v>
      </c>
      <c r="BG317" s="149">
        <v>15.37</v>
      </c>
      <c r="BH317" s="149">
        <v>13.01</v>
      </c>
      <c r="BI317" s="149">
        <v>12.75</v>
      </c>
      <c r="BJ317" s="149">
        <v>14.76</v>
      </c>
    </row>
    <row r="318" spans="2:62">
      <c r="C318"/>
      <c r="D318"/>
      <c r="E318"/>
      <c r="F318"/>
      <c r="G318"/>
      <c r="H318"/>
      <c r="I318"/>
      <c r="J318"/>
      <c r="K318"/>
      <c r="L318"/>
      <c r="M318"/>
      <c r="N318"/>
      <c r="O318"/>
      <c r="P318"/>
      <c r="Q318"/>
      <c r="R318"/>
      <c r="S318"/>
      <c r="T318"/>
      <c r="U318"/>
      <c r="V318"/>
      <c r="W318"/>
      <c r="X318"/>
      <c r="Y318"/>
      <c r="Z318"/>
      <c r="AA318" s="149"/>
      <c r="AL318" s="149"/>
      <c r="AM318" s="149"/>
      <c r="AN318" s="149"/>
      <c r="AO318" s="149"/>
      <c r="AP318" s="149"/>
      <c r="AQ318" s="149"/>
      <c r="AR318" s="149"/>
      <c r="AS318" s="149"/>
      <c r="AT318" s="149"/>
      <c r="AU318" s="149"/>
      <c r="AV318" s="149"/>
      <c r="AW318" s="149"/>
      <c r="AX318" s="149"/>
      <c r="AY318" s="149"/>
      <c r="AZ318" s="149"/>
      <c r="BA318" s="149"/>
      <c r="BB318" s="149"/>
      <c r="BC318" s="149"/>
      <c r="BD318" s="149"/>
      <c r="BE318" s="149"/>
      <c r="BF318" s="149"/>
      <c r="BG318" s="149"/>
      <c r="BH318" s="149"/>
      <c r="BI318" s="149"/>
      <c r="BJ318" s="149"/>
    </row>
    <row r="319" spans="2:62">
      <c r="C319"/>
      <c r="D319"/>
      <c r="E319"/>
      <c r="F319"/>
      <c r="G319"/>
      <c r="H319"/>
      <c r="I319"/>
      <c r="J319"/>
      <c r="K319"/>
      <c r="L319"/>
      <c r="M319"/>
      <c r="N319"/>
      <c r="O319"/>
      <c r="P319"/>
      <c r="Q319"/>
      <c r="R319"/>
      <c r="S319"/>
      <c r="T319"/>
      <c r="U319"/>
      <c r="V319"/>
      <c r="W319"/>
      <c r="X319"/>
      <c r="Y319"/>
      <c r="Z319"/>
      <c r="AL319"/>
      <c r="AM319"/>
      <c r="AN319"/>
      <c r="AO319"/>
      <c r="AP319"/>
      <c r="AQ319"/>
      <c r="AR319"/>
      <c r="AS319"/>
      <c r="AT319"/>
      <c r="AU319"/>
      <c r="AV319"/>
      <c r="AW319"/>
      <c r="AX319"/>
      <c r="AY319"/>
      <c r="AZ319"/>
      <c r="BA319"/>
      <c r="BB319"/>
      <c r="BC319"/>
      <c r="BD319"/>
      <c r="BE319"/>
      <c r="BF319"/>
      <c r="BG319"/>
      <c r="BH319"/>
      <c r="BI319"/>
    </row>
    <row r="320" spans="2:62">
      <c r="C320"/>
      <c r="D320"/>
      <c r="E320"/>
      <c r="F320"/>
      <c r="G320"/>
      <c r="H320"/>
      <c r="I320"/>
      <c r="J320"/>
      <c r="K320"/>
      <c r="L320"/>
      <c r="M320"/>
      <c r="N320"/>
      <c r="O320"/>
      <c r="P320"/>
      <c r="Q320"/>
      <c r="R320"/>
      <c r="S320"/>
      <c r="T320"/>
      <c r="U320"/>
      <c r="V320"/>
      <c r="W320"/>
      <c r="X320"/>
      <c r="Y320"/>
      <c r="Z320"/>
      <c r="AL320"/>
      <c r="AM320"/>
      <c r="AN320"/>
      <c r="AO320"/>
      <c r="AP320"/>
      <c r="AQ320"/>
      <c r="AR320"/>
      <c r="AS320"/>
      <c r="AT320"/>
      <c r="AU320"/>
      <c r="AV320"/>
      <c r="AW320"/>
      <c r="AX320"/>
      <c r="AY320"/>
      <c r="AZ320"/>
      <c r="BA320"/>
      <c r="BB320"/>
      <c r="BC320"/>
      <c r="BD320"/>
      <c r="BE320"/>
      <c r="BF320"/>
      <c r="BG320"/>
      <c r="BH320"/>
      <c r="BI320"/>
    </row>
    <row r="321" spans="1:67" ht="15.75" thickBot="1">
      <c r="C321"/>
      <c r="D321"/>
      <c r="E321"/>
      <c r="F321"/>
      <c r="G321"/>
      <c r="H321"/>
      <c r="I321"/>
      <c r="J321"/>
      <c r="K321"/>
      <c r="L321"/>
      <c r="M321"/>
      <c r="N321"/>
      <c r="O321"/>
      <c r="P321"/>
      <c r="Q321"/>
      <c r="R321"/>
      <c r="S321"/>
      <c r="T321"/>
      <c r="U321"/>
      <c r="V321"/>
      <c r="W321"/>
      <c r="X321"/>
      <c r="Y321"/>
      <c r="Z321"/>
      <c r="AE321" t="s">
        <v>524</v>
      </c>
      <c r="AL321"/>
      <c r="AM321"/>
      <c r="AN321"/>
      <c r="AO321"/>
      <c r="AP321"/>
      <c r="AQ321"/>
      <c r="AR321"/>
      <c r="AS321"/>
      <c r="AT321"/>
      <c r="AU321"/>
      <c r="AV321"/>
      <c r="AW321"/>
      <c r="AX321"/>
      <c r="AY321"/>
      <c r="AZ321"/>
      <c r="BA321"/>
      <c r="BB321"/>
      <c r="BC321"/>
      <c r="BD321"/>
      <c r="BE321"/>
      <c r="BF321"/>
      <c r="BG321"/>
      <c r="BH321"/>
      <c r="BI321"/>
    </row>
    <row r="322" spans="1:67">
      <c r="A322" s="138" t="s">
        <v>516</v>
      </c>
      <c r="B322" t="s">
        <v>178</v>
      </c>
      <c r="C322" t="s">
        <v>180</v>
      </c>
      <c r="D322" t="s">
        <v>181</v>
      </c>
      <c r="E322" t="s">
        <v>182</v>
      </c>
      <c r="F322" t="s">
        <v>183</v>
      </c>
      <c r="G322" t="s">
        <v>184</v>
      </c>
      <c r="H322" t="s">
        <v>185</v>
      </c>
      <c r="I322" t="s">
        <v>186</v>
      </c>
      <c r="J322" t="s">
        <v>187</v>
      </c>
      <c r="K322" t="s">
        <v>188</v>
      </c>
      <c r="L322" t="s">
        <v>189</v>
      </c>
      <c r="M322" t="s">
        <v>190</v>
      </c>
      <c r="N322" t="s">
        <v>191</v>
      </c>
      <c r="O322" t="s">
        <v>192</v>
      </c>
      <c r="P322" t="s">
        <v>193</v>
      </c>
      <c r="Q322" t="s">
        <v>194</v>
      </c>
      <c r="R322" t="s">
        <v>195</v>
      </c>
      <c r="S322" t="s">
        <v>196</v>
      </c>
      <c r="T322" t="s">
        <v>197</v>
      </c>
      <c r="U322" t="s">
        <v>198</v>
      </c>
      <c r="V322" t="s">
        <v>199</v>
      </c>
      <c r="W322" t="s">
        <v>200</v>
      </c>
      <c r="X322" t="s">
        <v>201</v>
      </c>
      <c r="Y322" t="s">
        <v>202</v>
      </c>
      <c r="Z322" t="s">
        <v>203</v>
      </c>
      <c r="AA322" t="s">
        <v>179</v>
      </c>
      <c r="AB322" s="142" t="s">
        <v>520</v>
      </c>
      <c r="AC322" s="142" t="s">
        <v>521</v>
      </c>
      <c r="AE322" s="422"/>
      <c r="AF322" s="423" t="s">
        <v>369</v>
      </c>
      <c r="AG322" s="424"/>
      <c r="AJ322" s="138" t="s">
        <v>516</v>
      </c>
      <c r="AK322" t="s">
        <v>178</v>
      </c>
      <c r="AL322" t="s">
        <v>180</v>
      </c>
      <c r="AM322" t="s">
        <v>181</v>
      </c>
      <c r="AN322" t="s">
        <v>182</v>
      </c>
      <c r="AO322" t="s">
        <v>183</v>
      </c>
      <c r="AP322" t="s">
        <v>184</v>
      </c>
      <c r="AQ322" t="s">
        <v>185</v>
      </c>
      <c r="AR322" t="s">
        <v>186</v>
      </c>
      <c r="AS322" t="s">
        <v>187</v>
      </c>
      <c r="AT322" t="s">
        <v>188</v>
      </c>
      <c r="AU322" t="s">
        <v>189</v>
      </c>
      <c r="AV322" t="s">
        <v>190</v>
      </c>
      <c r="AW322" t="s">
        <v>191</v>
      </c>
      <c r="AX322" t="s">
        <v>192</v>
      </c>
      <c r="AY322" t="s">
        <v>193</v>
      </c>
      <c r="AZ322" t="s">
        <v>194</v>
      </c>
      <c r="BA322" t="s">
        <v>195</v>
      </c>
      <c r="BB322" t="s">
        <v>196</v>
      </c>
      <c r="BC322" t="s">
        <v>197</v>
      </c>
      <c r="BD322" t="s">
        <v>198</v>
      </c>
      <c r="BE322" t="s">
        <v>199</v>
      </c>
      <c r="BF322" t="s">
        <v>200</v>
      </c>
      <c r="BG322" t="s">
        <v>201</v>
      </c>
      <c r="BH322" t="s">
        <v>202</v>
      </c>
      <c r="BI322" t="s">
        <v>203</v>
      </c>
      <c r="BJ322" t="s">
        <v>179</v>
      </c>
      <c r="BO322" t="s">
        <v>369</v>
      </c>
    </row>
    <row r="323" spans="1:67">
      <c r="B323" t="s">
        <v>204</v>
      </c>
      <c r="C323" s="143">
        <v>103.41</v>
      </c>
      <c r="D323" s="143">
        <v>105.63</v>
      </c>
      <c r="E323" s="143">
        <v>101.55</v>
      </c>
      <c r="F323" s="143">
        <v>97.63</v>
      </c>
      <c r="G323" s="143">
        <v>101.45</v>
      </c>
      <c r="H323" s="143">
        <v>101.59</v>
      </c>
      <c r="I323" s="143">
        <v>103.48</v>
      </c>
      <c r="J323" s="143">
        <v>113.42</v>
      </c>
      <c r="K323" s="144">
        <v>123.29</v>
      </c>
      <c r="L323" s="145">
        <v>95.69</v>
      </c>
      <c r="M323" s="145">
        <v>67.260000000000005</v>
      </c>
      <c r="N323" s="145">
        <v>41.03</v>
      </c>
      <c r="O323" s="145">
        <v>23.92</v>
      </c>
      <c r="P323" s="145">
        <v>16.28</v>
      </c>
      <c r="Q323" s="144">
        <v>14.02</v>
      </c>
      <c r="R323" s="144">
        <v>19.25</v>
      </c>
      <c r="S323" s="144">
        <v>36.97</v>
      </c>
      <c r="T323" s="144">
        <v>53.19</v>
      </c>
      <c r="U323" s="145">
        <v>86.57</v>
      </c>
      <c r="V323" s="145">
        <v>125.06</v>
      </c>
      <c r="W323" s="145">
        <v>217.9</v>
      </c>
      <c r="X323" s="145">
        <v>129.41</v>
      </c>
      <c r="Y323" s="144">
        <v>108.47</v>
      </c>
      <c r="Z323" s="144">
        <v>103.35</v>
      </c>
      <c r="AA323" s="149">
        <f>AVERAGE(C323:Z323)</f>
        <v>87.075833333333335</v>
      </c>
      <c r="AB323" s="142">
        <f>AVERAGE(K323:V323)</f>
        <v>58.544166666666662</v>
      </c>
      <c r="AC323" s="142">
        <f>AB323/AA323</f>
        <v>0.67233541644734951</v>
      </c>
      <c r="AE323" s="425">
        <f>AVERAGE(L323:P325,L328:P332,L336:P339,L342:P346,L349:P353,U323:X325,U328:X332,U336:X339,U342:X346,U349:X353)</f>
        <v>85.043989898989906</v>
      </c>
      <c r="AF323" s="140">
        <f>AVERAGE(K323:K325,K328:K332,K336:K339,K342:K346,K349:K353,Q323:T325,Q328:T332,Q336:T339,Q342:T346,Q349:T353,Y323:Z325,Y328:Z332,Y336:Z339,Y342:Z346,Y349:Z353)</f>
        <v>72.127142857142871</v>
      </c>
      <c r="AG323" s="426">
        <f>AVERAGE(C323:J353,K326:Z327,K333:Z335,K340:Z341,K347:Z348)</f>
        <v>72.441096938775516</v>
      </c>
      <c r="AL323" s="143">
        <v>5.0199999999999996</v>
      </c>
      <c r="AM323" s="143">
        <v>4.79</v>
      </c>
      <c r="AN323" s="143">
        <v>6.87</v>
      </c>
      <c r="AO323" s="143">
        <v>7.25</v>
      </c>
      <c r="AP323" s="143">
        <v>6.71</v>
      </c>
      <c r="AQ323" s="143">
        <v>8.15</v>
      </c>
      <c r="AR323" s="143">
        <v>10.89</v>
      </c>
      <c r="AS323" s="143">
        <v>16.91</v>
      </c>
      <c r="AT323" s="144">
        <v>15.57</v>
      </c>
      <c r="AU323" s="145">
        <v>8.4499999999999993</v>
      </c>
      <c r="AV323" s="145">
        <v>7.29</v>
      </c>
      <c r="AW323" s="145">
        <v>11.83</v>
      </c>
      <c r="AX323" s="145">
        <v>17.350000000000001</v>
      </c>
      <c r="AY323" s="145">
        <v>24.44</v>
      </c>
      <c r="AZ323" s="144">
        <v>24.63</v>
      </c>
      <c r="BA323" s="144">
        <v>24.31</v>
      </c>
      <c r="BB323" s="144">
        <v>20.27</v>
      </c>
      <c r="BC323" s="144">
        <v>15.6</v>
      </c>
      <c r="BD323" s="145">
        <v>8.48</v>
      </c>
      <c r="BE323" s="145">
        <v>10.77</v>
      </c>
      <c r="BF323" s="145">
        <v>15.26</v>
      </c>
      <c r="BG323" s="145">
        <v>13.32</v>
      </c>
      <c r="BH323" s="144">
        <v>14.29</v>
      </c>
      <c r="BI323" s="144">
        <v>12.11</v>
      </c>
      <c r="BJ323" s="149"/>
      <c r="BM323" s="141">
        <f>AVERAGE(AU323:AY325,AU328:AY332,AU336:AY339,AU342:AY346,AU349:AY353,BD323:BG325,BD328:BG332,BD336:BG339,BD342:BG346,BD349:BG353)</f>
        <v>15.089999999999996</v>
      </c>
      <c r="BN323" s="140">
        <f>AVERAGE(AT323:AT325,AT328:AT332,AT336:AT339,AT342:AT346,AT349:AT353,AZ323:BC325,AZ328:BC332,AZ336:BC339,AZ342:BC346,AZ349:BC353,BH323:BI325,BH328:BI332,BH336:BI339,BH342:BI346,BH349:BI353)</f>
        <v>16.197662337662344</v>
      </c>
      <c r="BO323" s="139">
        <f>AVERAGE(AL323:AS353,AT326:BI327,AT333:BI335,AT340:BI341,AT347:BI348)</f>
        <v>16.863137755102045</v>
      </c>
    </row>
    <row r="324" spans="1:67">
      <c r="B324" t="s">
        <v>205</v>
      </c>
      <c r="C324" s="143">
        <v>104.34</v>
      </c>
      <c r="D324" s="143">
        <v>100</v>
      </c>
      <c r="E324" s="143">
        <v>95</v>
      </c>
      <c r="F324" s="143">
        <v>97.07</v>
      </c>
      <c r="G324" s="143">
        <v>100.32</v>
      </c>
      <c r="H324" s="143">
        <v>105.02</v>
      </c>
      <c r="I324" s="143">
        <v>105.49</v>
      </c>
      <c r="J324" s="143">
        <v>121.42</v>
      </c>
      <c r="K324" s="144">
        <v>131.15</v>
      </c>
      <c r="L324" s="145">
        <v>93.62</v>
      </c>
      <c r="M324" s="145">
        <v>59.12</v>
      </c>
      <c r="N324" s="145">
        <v>34.29</v>
      </c>
      <c r="O324" s="145">
        <v>22.1</v>
      </c>
      <c r="P324" s="145">
        <v>17.670000000000002</v>
      </c>
      <c r="Q324" s="144">
        <v>16.41</v>
      </c>
      <c r="R324" s="144">
        <v>16.59</v>
      </c>
      <c r="S324" s="144">
        <v>31.9</v>
      </c>
      <c r="T324" s="144">
        <v>45.64</v>
      </c>
      <c r="U324" s="145">
        <v>80.180000000000007</v>
      </c>
      <c r="V324" s="145">
        <v>106.92</v>
      </c>
      <c r="W324" s="145">
        <v>204.26</v>
      </c>
      <c r="X324" s="145">
        <v>156.49</v>
      </c>
      <c r="Y324" s="144">
        <v>118.79</v>
      </c>
      <c r="Z324" s="144">
        <v>104.7</v>
      </c>
      <c r="AA324" s="149">
        <f t="shared" ref="AA324:AA354" si="24">AVERAGE(C324:Z324)</f>
        <v>86.18708333333332</v>
      </c>
      <c r="AB324" s="142">
        <f t="shared" ref="AB324:AB354" si="25">AVERAGE(K324:V324)</f>
        <v>54.6325</v>
      </c>
      <c r="AC324" s="142">
        <f t="shared" ref="AC324:AC351" si="26">AB324/AA324</f>
        <v>0.63388268737098086</v>
      </c>
      <c r="AE324" s="427"/>
      <c r="AF324" s="42"/>
      <c r="AG324" s="428"/>
      <c r="AL324" s="143">
        <v>8.36</v>
      </c>
      <c r="AM324" s="143">
        <v>8.98</v>
      </c>
      <c r="AN324" s="143">
        <v>7.44</v>
      </c>
      <c r="AO324" s="143">
        <v>7.44</v>
      </c>
      <c r="AP324" s="143">
        <v>7.41</v>
      </c>
      <c r="AQ324" s="143">
        <v>8.67</v>
      </c>
      <c r="AR324" s="143">
        <v>9.27</v>
      </c>
      <c r="AS324" s="143">
        <v>17.809999999999999</v>
      </c>
      <c r="AT324" s="144">
        <v>16.940000000000001</v>
      </c>
      <c r="AU324" s="145">
        <v>9.58</v>
      </c>
      <c r="AV324" s="145">
        <v>10.28</v>
      </c>
      <c r="AW324" s="145">
        <v>15.1</v>
      </c>
      <c r="AX324" s="145">
        <v>15.6</v>
      </c>
      <c r="AY324" s="145">
        <v>17.8</v>
      </c>
      <c r="AZ324" s="144">
        <v>19.18</v>
      </c>
      <c r="BA324" s="144">
        <v>18.55</v>
      </c>
      <c r="BB324" s="144">
        <v>21.4</v>
      </c>
      <c r="BC324" s="144">
        <v>19.54</v>
      </c>
      <c r="BD324" s="145">
        <v>12.87</v>
      </c>
      <c r="BE324" s="145">
        <v>18.5</v>
      </c>
      <c r="BF324" s="145">
        <v>15.54</v>
      </c>
      <c r="BG324" s="145">
        <v>11.88</v>
      </c>
      <c r="BH324" s="144">
        <v>11.64</v>
      </c>
      <c r="BI324" s="144">
        <v>13.98</v>
      </c>
      <c r="BJ324" s="149"/>
    </row>
    <row r="325" spans="1:67" ht="15.75" thickBot="1">
      <c r="B325" t="s">
        <v>206</v>
      </c>
      <c r="C325" s="143">
        <v>116.68</v>
      </c>
      <c r="D325" s="143">
        <v>112.61</v>
      </c>
      <c r="E325" s="143">
        <v>105.5</v>
      </c>
      <c r="F325" s="143">
        <v>104.06</v>
      </c>
      <c r="G325" s="143">
        <v>104.04</v>
      </c>
      <c r="H325" s="143">
        <v>106.18</v>
      </c>
      <c r="I325" s="143">
        <v>110.61</v>
      </c>
      <c r="J325" s="143">
        <v>124.45</v>
      </c>
      <c r="K325" s="144">
        <v>132.44</v>
      </c>
      <c r="L325" s="145">
        <v>115.58</v>
      </c>
      <c r="M325" s="145">
        <v>69.88</v>
      </c>
      <c r="N325" s="145">
        <v>49.7</v>
      </c>
      <c r="O325" s="145">
        <v>41.79</v>
      </c>
      <c r="P325" s="145">
        <v>39.130000000000003</v>
      </c>
      <c r="Q325" s="144">
        <v>39.119999999999997</v>
      </c>
      <c r="R325" s="144">
        <v>38.229999999999997</v>
      </c>
      <c r="S325" s="144">
        <v>44.1</v>
      </c>
      <c r="T325" s="144">
        <v>58.39</v>
      </c>
      <c r="U325" s="145">
        <v>94.91</v>
      </c>
      <c r="V325" s="145">
        <v>119.98</v>
      </c>
      <c r="W325" s="145">
        <v>138.76</v>
      </c>
      <c r="X325" s="145">
        <v>134.47999999999999</v>
      </c>
      <c r="Y325" s="144">
        <v>120.81</v>
      </c>
      <c r="Z325" s="144">
        <v>116.5</v>
      </c>
      <c r="AA325" s="149">
        <f t="shared" si="24"/>
        <v>93.247083333333322</v>
      </c>
      <c r="AB325" s="142">
        <f t="shared" si="25"/>
        <v>70.270833333333329</v>
      </c>
      <c r="AC325" s="142">
        <f t="shared" si="26"/>
        <v>0.75359819118560456</v>
      </c>
      <c r="AE325" s="429">
        <f>AVERAGE(M323:P325,M328:P332,M336:P339,M342:P346,M349:P353,U323:X325,U328:X332,U336:X339,U342:X346,U349:X353)</f>
        <v>83.527897727272702</v>
      </c>
      <c r="AF325" s="430">
        <f>AVERAGE(K323:L325,K328:L332,K336:L339,K342:L346,K349:L353,Q323:T325,Q328:T332,Q336:T339,Q342:T346,Q349:T353,Y323:Z325,Y328:Z332,Y336:Z339,Y342:Z346,Y349:Z353)</f>
        <v>75.257840909090888</v>
      </c>
      <c r="AG325" s="431">
        <f>AVERAGE(C323:J353,K326:Z327,K333:Z335,K340:Z341,K347:Z348)</f>
        <v>72.441096938775516</v>
      </c>
      <c r="AL325" s="143">
        <v>6.96</v>
      </c>
      <c r="AM325" s="143">
        <v>8.25</v>
      </c>
      <c r="AN325" s="143">
        <v>9.27</v>
      </c>
      <c r="AO325" s="143">
        <v>9.44</v>
      </c>
      <c r="AP325" s="143">
        <v>9.02</v>
      </c>
      <c r="AQ325" s="143">
        <v>8.11</v>
      </c>
      <c r="AR325" s="143">
        <v>9.6300000000000008</v>
      </c>
      <c r="AS325" s="143">
        <v>16.36</v>
      </c>
      <c r="AT325" s="144">
        <v>13.69</v>
      </c>
      <c r="AU325" s="145">
        <v>9.73</v>
      </c>
      <c r="AV325" s="145">
        <v>10</v>
      </c>
      <c r="AW325" s="145">
        <v>16.399999999999999</v>
      </c>
      <c r="AX325" s="145">
        <v>16.149999999999999</v>
      </c>
      <c r="AY325" s="145">
        <v>17.260000000000002</v>
      </c>
      <c r="AZ325" s="144">
        <v>16.45</v>
      </c>
      <c r="BA325" s="144">
        <v>20.8</v>
      </c>
      <c r="BB325" s="144">
        <v>23.29</v>
      </c>
      <c r="BC325" s="144">
        <v>21.57</v>
      </c>
      <c r="BD325" s="145">
        <v>15.72</v>
      </c>
      <c r="BE325" s="145">
        <v>13.85</v>
      </c>
      <c r="BF325" s="145">
        <v>18.96</v>
      </c>
      <c r="BG325" s="145">
        <v>18.72</v>
      </c>
      <c r="BH325" s="144">
        <v>11.13</v>
      </c>
      <c r="BI325" s="144">
        <v>11.38</v>
      </c>
      <c r="BJ325" s="149"/>
      <c r="BM325" s="141">
        <f>AVERAGE(AV323:AY325,AV328:AY332,AV336:AY339,AV342:AY346,AV349:AY353,BD323:BG325,BD328:BG332,BD336:BG339,BD342:BG346,BD349:BG353)</f>
        <v>15.477670454545448</v>
      </c>
      <c r="BN325" s="140">
        <f>AVERAGE(AT323:AU325,AT328:AU332,AT336:AU339,AT342:AU346,AT349:AU353,AZ323:BC325,AZ328:BC332,AZ336:BC339,AZ342:BC346,AZ349:BC353,BH323:BI325,BH328:BI332,BH336:BI339,BH342:BI346,BH349:BI353)</f>
        <v>15.671534090909093</v>
      </c>
      <c r="BO325" s="139">
        <f>AVERAGE(AL323:AS353,AT326:BI327,AT333:BI335,AT340:BI341,AT347:BI348)</f>
        <v>16.863137755102045</v>
      </c>
    </row>
    <row r="326" spans="1:67">
      <c r="B326" t="s">
        <v>207</v>
      </c>
      <c r="C326" s="143">
        <v>110.94</v>
      </c>
      <c r="D326" s="143">
        <v>102.92</v>
      </c>
      <c r="E326" s="143">
        <v>100.53</v>
      </c>
      <c r="F326" s="143">
        <v>95.75</v>
      </c>
      <c r="G326" s="143">
        <v>93.01</v>
      </c>
      <c r="H326" s="143">
        <v>99.63</v>
      </c>
      <c r="I326" s="143">
        <v>94.38</v>
      </c>
      <c r="J326" s="143">
        <v>100.3</v>
      </c>
      <c r="K326" s="143">
        <v>92.35</v>
      </c>
      <c r="L326" s="143">
        <v>40.369999999999997</v>
      </c>
      <c r="M326" s="143">
        <v>6.17</v>
      </c>
      <c r="N326" s="143">
        <v>0.11</v>
      </c>
      <c r="O326" s="143">
        <v>-0.01</v>
      </c>
      <c r="P326" s="143">
        <v>-0.02</v>
      </c>
      <c r="Q326" s="143">
        <v>-0.02</v>
      </c>
      <c r="R326" s="143">
        <v>-0.01</v>
      </c>
      <c r="S326" s="143">
        <v>-0.01</v>
      </c>
      <c r="T326" s="143">
        <v>0.15</v>
      </c>
      <c r="U326" s="143">
        <v>10.81</v>
      </c>
      <c r="V326" s="143">
        <v>65.61</v>
      </c>
      <c r="W326" s="143">
        <v>74.349999999999994</v>
      </c>
      <c r="X326" s="143">
        <v>71.95</v>
      </c>
      <c r="Y326" s="143">
        <v>68.260000000000005</v>
      </c>
      <c r="Z326" s="143">
        <v>47.03</v>
      </c>
      <c r="AA326" s="149">
        <f t="shared" si="24"/>
        <v>53.106249999999996</v>
      </c>
      <c r="AB326" s="142">
        <f t="shared" si="25"/>
        <v>17.958333333333332</v>
      </c>
      <c r="AC326" s="142">
        <f t="shared" si="26"/>
        <v>0.33815856576831038</v>
      </c>
      <c r="AE326" s="42"/>
      <c r="AF326" s="42"/>
      <c r="AG326" s="42"/>
      <c r="AL326" s="143">
        <v>6.13</v>
      </c>
      <c r="AM326" s="143">
        <v>9.42</v>
      </c>
      <c r="AN326" s="143">
        <v>14.12</v>
      </c>
      <c r="AO326" s="143">
        <v>15.13</v>
      </c>
      <c r="AP326" s="143">
        <v>15.98</v>
      </c>
      <c r="AQ326" s="143">
        <v>14.87</v>
      </c>
      <c r="AR326" s="143">
        <v>12.94</v>
      </c>
      <c r="AS326" s="143">
        <v>11.86</v>
      </c>
      <c r="AT326" s="143">
        <v>10.5</v>
      </c>
      <c r="AU326" s="143">
        <v>19.309999999999999</v>
      </c>
      <c r="AV326" s="143">
        <v>22.42</v>
      </c>
      <c r="AW326" s="143">
        <v>23.67</v>
      </c>
      <c r="AX326" s="143">
        <v>24.71</v>
      </c>
      <c r="AY326" s="143">
        <v>26.27</v>
      </c>
      <c r="AZ326" s="143">
        <v>26.83</v>
      </c>
      <c r="BA326" s="143">
        <v>28.13</v>
      </c>
      <c r="BB326" s="143">
        <v>27.43</v>
      </c>
      <c r="BC326" s="143">
        <v>24.15</v>
      </c>
      <c r="BD326" s="143">
        <v>24.38</v>
      </c>
      <c r="BE326" s="143">
        <v>14.71</v>
      </c>
      <c r="BF326" s="143">
        <v>12.49</v>
      </c>
      <c r="BG326" s="143">
        <v>16.809999999999999</v>
      </c>
      <c r="BH326" s="143">
        <v>15.75</v>
      </c>
      <c r="BI326" s="143">
        <v>20.39</v>
      </c>
      <c r="BJ326" s="149"/>
    </row>
    <row r="327" spans="1:67">
      <c r="B327" t="s">
        <v>208</v>
      </c>
      <c r="C327" s="143">
        <v>35.020000000000003</v>
      </c>
      <c r="D327" s="143">
        <v>33.51</v>
      </c>
      <c r="E327" s="143">
        <v>29.05</v>
      </c>
      <c r="F327" s="143">
        <v>28.93</v>
      </c>
      <c r="G327" s="143">
        <v>28.2</v>
      </c>
      <c r="H327" s="143">
        <v>28.2</v>
      </c>
      <c r="I327" s="143">
        <v>29.19</v>
      </c>
      <c r="J327" s="143">
        <v>28.1</v>
      </c>
      <c r="K327" s="143">
        <v>24.85</v>
      </c>
      <c r="L327" s="143">
        <v>5.27</v>
      </c>
      <c r="M327" s="143">
        <v>-0.01</v>
      </c>
      <c r="N327" s="143">
        <v>-0.64</v>
      </c>
      <c r="O327" s="143">
        <v>-1.1200000000000001</v>
      </c>
      <c r="P327" s="143">
        <v>-2.2200000000000002</v>
      </c>
      <c r="Q327" s="143">
        <v>-2.4500000000000002</v>
      </c>
      <c r="R327" s="143">
        <v>-1.21</v>
      </c>
      <c r="S327" s="143">
        <v>-0.63</v>
      </c>
      <c r="T327" s="143">
        <v>-0.12</v>
      </c>
      <c r="U327" s="143">
        <v>13.87</v>
      </c>
      <c r="V327" s="143">
        <v>52.43</v>
      </c>
      <c r="W327" s="143">
        <v>70.34</v>
      </c>
      <c r="X327" s="143">
        <v>83.13</v>
      </c>
      <c r="Y327" s="143">
        <v>60.49</v>
      </c>
      <c r="Z327" s="143">
        <v>41.13</v>
      </c>
      <c r="AA327" s="149">
        <f t="shared" si="24"/>
        <v>24.30458333333333</v>
      </c>
      <c r="AB327" s="142">
        <f t="shared" si="25"/>
        <v>7.335</v>
      </c>
      <c r="AC327" s="142">
        <f t="shared" si="26"/>
        <v>0.30179492894001481</v>
      </c>
      <c r="AL327" s="143">
        <v>38.229999999999997</v>
      </c>
      <c r="AM327" s="143">
        <v>39.380000000000003</v>
      </c>
      <c r="AN327" s="143">
        <v>40.4</v>
      </c>
      <c r="AO327" s="143">
        <v>40.58</v>
      </c>
      <c r="AP327" s="143">
        <v>42.21</v>
      </c>
      <c r="AQ327" s="143">
        <v>43.89</v>
      </c>
      <c r="AR327" s="143">
        <v>41.81</v>
      </c>
      <c r="AS327" s="143">
        <v>39.99</v>
      </c>
      <c r="AT327" s="143">
        <v>39.25</v>
      </c>
      <c r="AU327" s="143">
        <v>32.659999999999997</v>
      </c>
      <c r="AV327" s="143">
        <v>29.37</v>
      </c>
      <c r="AW327" s="143">
        <v>36.64</v>
      </c>
      <c r="AX327" s="143">
        <v>35.770000000000003</v>
      </c>
      <c r="AY327" s="143">
        <v>36.81</v>
      </c>
      <c r="AZ327" s="143">
        <v>35.89</v>
      </c>
      <c r="BA327" s="143">
        <v>35.270000000000003</v>
      </c>
      <c r="BB327" s="143">
        <v>36.090000000000003</v>
      </c>
      <c r="BC327" s="143">
        <v>34.89</v>
      </c>
      <c r="BD327" s="143">
        <v>26.36</v>
      </c>
      <c r="BE327" s="143">
        <v>13.28</v>
      </c>
      <c r="BF327" s="143">
        <v>12.4</v>
      </c>
      <c r="BG327" s="143">
        <v>12.75</v>
      </c>
      <c r="BH327" s="143">
        <v>15.01</v>
      </c>
      <c r="BI327" s="143">
        <v>14.65</v>
      </c>
      <c r="BJ327" s="149"/>
    </row>
    <row r="328" spans="1:67" ht="15.75" thickBot="1">
      <c r="B328" t="s">
        <v>209</v>
      </c>
      <c r="C328" s="143">
        <v>45.08</v>
      </c>
      <c r="D328" s="143">
        <v>42.42</v>
      </c>
      <c r="E328" s="143">
        <v>43.05</v>
      </c>
      <c r="F328" s="143">
        <v>45.23</v>
      </c>
      <c r="G328" s="143">
        <v>46.81</v>
      </c>
      <c r="H328" s="143">
        <v>55.81</v>
      </c>
      <c r="I328" s="143">
        <v>82.06</v>
      </c>
      <c r="J328" s="143">
        <v>112.85</v>
      </c>
      <c r="K328" s="144">
        <v>124.76</v>
      </c>
      <c r="L328" s="145">
        <v>108.4</v>
      </c>
      <c r="M328" s="145">
        <v>70.77</v>
      </c>
      <c r="N328" s="145">
        <v>46.97</v>
      </c>
      <c r="O328" s="145">
        <v>44.44</v>
      </c>
      <c r="P328" s="145">
        <v>41.44</v>
      </c>
      <c r="Q328" s="144">
        <v>36.31</v>
      </c>
      <c r="R328" s="144">
        <v>40.33</v>
      </c>
      <c r="S328" s="144">
        <v>43.78</v>
      </c>
      <c r="T328" s="144">
        <v>68.62</v>
      </c>
      <c r="U328" s="145">
        <v>98.93</v>
      </c>
      <c r="V328" s="145">
        <v>137.63999999999999</v>
      </c>
      <c r="W328" s="145">
        <v>163.34</v>
      </c>
      <c r="X328" s="145">
        <v>169.24</v>
      </c>
      <c r="Y328" s="144">
        <v>125.74</v>
      </c>
      <c r="Z328" s="144">
        <v>103.13</v>
      </c>
      <c r="AA328" s="149">
        <f t="shared" si="24"/>
        <v>79.047916666666666</v>
      </c>
      <c r="AB328" s="142">
        <f t="shared" si="25"/>
        <v>71.865833333333327</v>
      </c>
      <c r="AC328" s="142">
        <f t="shared" si="26"/>
        <v>0.90914266136046173</v>
      </c>
      <c r="AE328" t="s">
        <v>523</v>
      </c>
      <c r="AL328" s="143">
        <v>27.02</v>
      </c>
      <c r="AM328" s="143">
        <v>27.43</v>
      </c>
      <c r="AN328" s="143">
        <v>28.52</v>
      </c>
      <c r="AO328" s="143">
        <v>26.44</v>
      </c>
      <c r="AP328" s="143">
        <v>26.29</v>
      </c>
      <c r="AQ328" s="143">
        <v>22.14</v>
      </c>
      <c r="AR328" s="143">
        <v>15.03</v>
      </c>
      <c r="AS328" s="143">
        <v>18</v>
      </c>
      <c r="AT328" s="144">
        <v>14.43</v>
      </c>
      <c r="AU328" s="145">
        <v>10.64</v>
      </c>
      <c r="AV328" s="145">
        <v>13.3</v>
      </c>
      <c r="AW328" s="145">
        <v>16.32</v>
      </c>
      <c r="AX328" s="145">
        <v>20.440000000000001</v>
      </c>
      <c r="AY328" s="145">
        <v>23.5</v>
      </c>
      <c r="AZ328" s="144">
        <v>24.02</v>
      </c>
      <c r="BA328" s="144">
        <v>23.41</v>
      </c>
      <c r="BB328" s="144">
        <v>22.07</v>
      </c>
      <c r="BC328" s="144">
        <v>17.989999999999998</v>
      </c>
      <c r="BD328" s="145">
        <v>13.17</v>
      </c>
      <c r="BE328" s="145">
        <v>9.42</v>
      </c>
      <c r="BF328" s="145">
        <v>9.81</v>
      </c>
      <c r="BG328" s="145">
        <v>13.55</v>
      </c>
      <c r="BH328" s="144">
        <v>17.829999999999998</v>
      </c>
      <c r="BI328" s="144">
        <v>10.62</v>
      </c>
      <c r="BJ328" s="149"/>
    </row>
    <row r="329" spans="1:67">
      <c r="B329" t="s">
        <v>210</v>
      </c>
      <c r="C329" s="143">
        <v>110.34</v>
      </c>
      <c r="D329" s="143">
        <v>108.68</v>
      </c>
      <c r="E329" s="143">
        <v>107.25</v>
      </c>
      <c r="F329" s="143">
        <v>103.66</v>
      </c>
      <c r="G329" s="143">
        <v>103.35</v>
      </c>
      <c r="H329" s="143">
        <v>102.93</v>
      </c>
      <c r="I329" s="143">
        <v>108.51</v>
      </c>
      <c r="J329" s="143">
        <v>121.01</v>
      </c>
      <c r="K329" s="144">
        <v>132.32</v>
      </c>
      <c r="L329" s="145">
        <v>118.1</v>
      </c>
      <c r="M329" s="145">
        <v>75.89</v>
      </c>
      <c r="N329" s="145">
        <v>51.76</v>
      </c>
      <c r="O329" s="145">
        <v>50.88</v>
      </c>
      <c r="P329" s="145">
        <v>41.41</v>
      </c>
      <c r="Q329" s="144">
        <v>37.340000000000003</v>
      </c>
      <c r="R329" s="144">
        <v>42.81</v>
      </c>
      <c r="S329" s="144">
        <v>54.95</v>
      </c>
      <c r="T329" s="144">
        <v>77.72</v>
      </c>
      <c r="U329" s="145">
        <v>109.65</v>
      </c>
      <c r="V329" s="145">
        <v>150</v>
      </c>
      <c r="W329" s="145">
        <v>168.35</v>
      </c>
      <c r="X329" s="145">
        <v>156.29</v>
      </c>
      <c r="Y329" s="144">
        <v>119.76</v>
      </c>
      <c r="Z329" s="144">
        <v>114.79</v>
      </c>
      <c r="AA329" s="149">
        <f t="shared" si="24"/>
        <v>98.656250000000014</v>
      </c>
      <c r="AB329" s="142">
        <f t="shared" si="25"/>
        <v>78.569166666666675</v>
      </c>
      <c r="AC329" s="142">
        <f t="shared" si="26"/>
        <v>0.79639320029563931</v>
      </c>
      <c r="AE329" s="422"/>
      <c r="AF329" s="423"/>
      <c r="AG329" s="424"/>
      <c r="AL329" s="143">
        <v>13.49</v>
      </c>
      <c r="AM329" s="143">
        <v>13.2</v>
      </c>
      <c r="AN329" s="143">
        <v>12.31</v>
      </c>
      <c r="AO329" s="143">
        <v>13.19</v>
      </c>
      <c r="AP329" s="143">
        <v>13.07</v>
      </c>
      <c r="AQ329" s="143">
        <v>13.14</v>
      </c>
      <c r="AR329" s="143">
        <v>12.5</v>
      </c>
      <c r="AS329" s="143">
        <v>32.33</v>
      </c>
      <c r="AT329" s="144">
        <v>28.28</v>
      </c>
      <c r="AU329" s="145">
        <v>16.170000000000002</v>
      </c>
      <c r="AV329" s="145">
        <v>19.52</v>
      </c>
      <c r="AW329" s="145">
        <v>23.5</v>
      </c>
      <c r="AX329" s="145">
        <v>24.11</v>
      </c>
      <c r="AY329" s="145">
        <v>25.61</v>
      </c>
      <c r="AZ329" s="144">
        <v>26.57</v>
      </c>
      <c r="BA329" s="144">
        <v>26.2</v>
      </c>
      <c r="BB329" s="144">
        <v>23.99</v>
      </c>
      <c r="BC329" s="144">
        <v>19.82</v>
      </c>
      <c r="BD329" s="145">
        <v>13.71</v>
      </c>
      <c r="BE329" s="145">
        <v>30.47</v>
      </c>
      <c r="BF329" s="145">
        <v>29.7</v>
      </c>
      <c r="BG329" s="145">
        <v>16</v>
      </c>
      <c r="BH329" s="144">
        <v>10.27</v>
      </c>
      <c r="BI329" s="144">
        <v>5.91</v>
      </c>
      <c r="BJ329" s="149"/>
    </row>
    <row r="330" spans="1:67">
      <c r="B330" t="s">
        <v>211</v>
      </c>
      <c r="C330" s="143">
        <v>111.56</v>
      </c>
      <c r="D330" s="143">
        <v>104.25</v>
      </c>
      <c r="E330" s="143">
        <v>101.15</v>
      </c>
      <c r="F330" s="143">
        <v>99.75</v>
      </c>
      <c r="G330" s="143">
        <v>100</v>
      </c>
      <c r="H330" s="143">
        <v>97.56</v>
      </c>
      <c r="I330" s="143">
        <v>105.24</v>
      </c>
      <c r="J330" s="143">
        <v>129.15</v>
      </c>
      <c r="K330" s="144">
        <v>154.27000000000001</v>
      </c>
      <c r="L330" s="145">
        <v>109.85</v>
      </c>
      <c r="M330" s="145">
        <v>98.03</v>
      </c>
      <c r="N330" s="145">
        <v>79.739999999999995</v>
      </c>
      <c r="O330" s="145">
        <v>76.19</v>
      </c>
      <c r="P330" s="145">
        <v>68.2</v>
      </c>
      <c r="Q330" s="144">
        <v>63.23</v>
      </c>
      <c r="R330" s="144">
        <v>61.95</v>
      </c>
      <c r="S330" s="144">
        <v>55.55</v>
      </c>
      <c r="T330" s="144">
        <v>76.55</v>
      </c>
      <c r="U330" s="145">
        <v>91.03</v>
      </c>
      <c r="V330" s="145">
        <v>141.79</v>
      </c>
      <c r="W330" s="145">
        <v>139.05000000000001</v>
      </c>
      <c r="X330" s="145">
        <v>113.27</v>
      </c>
      <c r="Y330" s="144">
        <v>106.37</v>
      </c>
      <c r="Z330" s="144">
        <v>96.87</v>
      </c>
      <c r="AA330" s="149">
        <f t="shared" si="24"/>
        <v>99.191666666666663</v>
      </c>
      <c r="AB330" s="142">
        <f t="shared" si="25"/>
        <v>89.698333333333323</v>
      </c>
      <c r="AC330" s="142">
        <f t="shared" si="26"/>
        <v>0.90429303536923455</v>
      </c>
      <c r="AE330" s="425">
        <f>AE323*$AC$354</f>
        <v>65.680056990412737</v>
      </c>
      <c r="AF330" s="140">
        <f>AF323*$AC$354</f>
        <v>55.704287381618379</v>
      </c>
      <c r="AG330" s="426">
        <f>AG323*$AC$354</f>
        <v>55.946756273288401</v>
      </c>
      <c r="AL330" s="143">
        <v>10.79</v>
      </c>
      <c r="AM330" s="143">
        <v>11.46</v>
      </c>
      <c r="AN330" s="143">
        <v>12.19</v>
      </c>
      <c r="AO330" s="143">
        <v>12.6</v>
      </c>
      <c r="AP330" s="143">
        <v>12.56</v>
      </c>
      <c r="AQ330" s="143">
        <v>15.74</v>
      </c>
      <c r="AR330" s="143">
        <v>16.3</v>
      </c>
      <c r="AS330" s="143">
        <v>24.87</v>
      </c>
      <c r="AT330" s="144">
        <v>29.36</v>
      </c>
      <c r="AU330" s="145">
        <v>26.01</v>
      </c>
      <c r="AV330" s="145">
        <v>10.43</v>
      </c>
      <c r="AW330" s="145">
        <v>11.89</v>
      </c>
      <c r="AX330" s="145">
        <v>12.04</v>
      </c>
      <c r="AY330" s="145">
        <v>12.96</v>
      </c>
      <c r="AZ330" s="144">
        <v>15.48</v>
      </c>
      <c r="BA330" s="144">
        <v>17.260000000000002</v>
      </c>
      <c r="BB330" s="144">
        <v>17.920000000000002</v>
      </c>
      <c r="BC330" s="144">
        <v>14.27</v>
      </c>
      <c r="BD330" s="145">
        <v>16.68</v>
      </c>
      <c r="BE330" s="145">
        <v>16.55</v>
      </c>
      <c r="BF330" s="145">
        <v>20.05</v>
      </c>
      <c r="BG330" s="145">
        <v>18.899999999999999</v>
      </c>
      <c r="BH330" s="144">
        <v>14.15</v>
      </c>
      <c r="BI330" s="144">
        <v>11.41</v>
      </c>
      <c r="BJ330" s="149"/>
    </row>
    <row r="331" spans="1:67">
      <c r="B331" t="s">
        <v>212</v>
      </c>
      <c r="C331" s="143">
        <v>92.37</v>
      </c>
      <c r="D331" s="143">
        <v>80.959999999999994</v>
      </c>
      <c r="E331" s="143">
        <v>78.95</v>
      </c>
      <c r="F331" s="143">
        <v>69.86</v>
      </c>
      <c r="G331" s="143">
        <v>65.58</v>
      </c>
      <c r="H331" s="143">
        <v>68.47</v>
      </c>
      <c r="I331" s="143">
        <v>85.78</v>
      </c>
      <c r="J331" s="143">
        <v>101.88</v>
      </c>
      <c r="K331" s="144">
        <v>111.28</v>
      </c>
      <c r="L331" s="145">
        <v>91.06</v>
      </c>
      <c r="M331" s="145">
        <v>34.9</v>
      </c>
      <c r="N331" s="145">
        <v>12.55</v>
      </c>
      <c r="O331" s="145">
        <v>5.29</v>
      </c>
      <c r="P331" s="145">
        <v>9.43</v>
      </c>
      <c r="Q331" s="144">
        <v>6</v>
      </c>
      <c r="R331" s="144">
        <v>5.98</v>
      </c>
      <c r="S331" s="144">
        <v>12.33</v>
      </c>
      <c r="T331" s="144">
        <v>39.78</v>
      </c>
      <c r="U331" s="145">
        <v>68.87</v>
      </c>
      <c r="V331" s="145">
        <v>106</v>
      </c>
      <c r="W331" s="145">
        <v>114.46</v>
      </c>
      <c r="X331" s="145">
        <v>101.69</v>
      </c>
      <c r="Y331" s="144">
        <v>95.07</v>
      </c>
      <c r="Z331" s="144">
        <v>92.74</v>
      </c>
      <c r="AA331" s="149">
        <f t="shared" si="24"/>
        <v>64.636666666666656</v>
      </c>
      <c r="AB331" s="142">
        <f t="shared" si="25"/>
        <v>41.955833333333338</v>
      </c>
      <c r="AC331" s="142">
        <f t="shared" si="26"/>
        <v>0.64910267649940712</v>
      </c>
      <c r="AE331" s="427"/>
      <c r="AF331" s="42"/>
      <c r="AG331" s="428"/>
      <c r="AL331" s="143">
        <v>11.51</v>
      </c>
      <c r="AM331" s="143">
        <v>13.42</v>
      </c>
      <c r="AN331" s="143">
        <v>17.84</v>
      </c>
      <c r="AO331" s="143">
        <v>20.059999999999999</v>
      </c>
      <c r="AP331" s="143">
        <v>21.61</v>
      </c>
      <c r="AQ331" s="143">
        <v>21.25</v>
      </c>
      <c r="AR331" s="143">
        <v>13.12</v>
      </c>
      <c r="AS331" s="143">
        <v>21.24</v>
      </c>
      <c r="AT331" s="144">
        <v>19.41</v>
      </c>
      <c r="AU331" s="145">
        <v>14.89</v>
      </c>
      <c r="AV331" s="145">
        <v>19.59</v>
      </c>
      <c r="AW331" s="145">
        <v>26.51</v>
      </c>
      <c r="AX331" s="145">
        <v>31.84</v>
      </c>
      <c r="AY331" s="145">
        <v>30.92</v>
      </c>
      <c r="AZ331" s="144">
        <v>30.79</v>
      </c>
      <c r="BA331" s="144">
        <v>32.82</v>
      </c>
      <c r="BB331" s="144">
        <v>30.82</v>
      </c>
      <c r="BC331" s="144">
        <v>24.72</v>
      </c>
      <c r="BD331" s="145">
        <v>21.79</v>
      </c>
      <c r="BE331" s="145">
        <v>17.46</v>
      </c>
      <c r="BF331" s="145">
        <v>19.510000000000002</v>
      </c>
      <c r="BG331" s="145">
        <v>17.77</v>
      </c>
      <c r="BH331" s="144">
        <v>15.54</v>
      </c>
      <c r="BI331" s="144">
        <v>15.03</v>
      </c>
      <c r="BJ331" s="149"/>
    </row>
    <row r="332" spans="1:67" ht="15.75" thickBot="1">
      <c r="B332" t="s">
        <v>213</v>
      </c>
      <c r="C332" s="143">
        <v>89.02</v>
      </c>
      <c r="D332" s="143">
        <v>85.02</v>
      </c>
      <c r="E332" s="143">
        <v>79.989999999999995</v>
      </c>
      <c r="F332" s="143">
        <v>72.959999999999994</v>
      </c>
      <c r="G332" s="143">
        <v>69.75</v>
      </c>
      <c r="H332" s="143">
        <v>78.87</v>
      </c>
      <c r="I332" s="143">
        <v>94.98</v>
      </c>
      <c r="J332" s="143">
        <v>100.54</v>
      </c>
      <c r="K332" s="144">
        <v>107.24</v>
      </c>
      <c r="L332" s="145">
        <v>93.84</v>
      </c>
      <c r="M332" s="145">
        <v>48.55</v>
      </c>
      <c r="N332" s="145">
        <v>42.92</v>
      </c>
      <c r="O332" s="145">
        <v>43.91</v>
      </c>
      <c r="P332" s="145">
        <v>41.08</v>
      </c>
      <c r="Q332" s="144">
        <v>33.229999999999997</v>
      </c>
      <c r="R332" s="144">
        <v>45.71</v>
      </c>
      <c r="S332" s="144">
        <v>52.19</v>
      </c>
      <c r="T332" s="144">
        <v>79.430000000000007</v>
      </c>
      <c r="U332" s="145">
        <v>96.13</v>
      </c>
      <c r="V332" s="145">
        <v>115.01</v>
      </c>
      <c r="W332" s="145">
        <v>117.47</v>
      </c>
      <c r="X332" s="145">
        <v>108.1</v>
      </c>
      <c r="Y332" s="144">
        <v>103.43</v>
      </c>
      <c r="Z332" s="144">
        <v>101.96</v>
      </c>
      <c r="AA332" s="149">
        <f t="shared" si="24"/>
        <v>79.222083333333345</v>
      </c>
      <c r="AB332" s="142">
        <f t="shared" si="25"/>
        <v>66.603333333333339</v>
      </c>
      <c r="AC332" s="142">
        <f t="shared" si="26"/>
        <v>0.84071676142489726</v>
      </c>
      <c r="AE332" s="429">
        <f>AE325*$AC$354</f>
        <v>64.509168602422278</v>
      </c>
      <c r="AF332" s="430">
        <f>AF325*$AC$354</f>
        <v>58.122146970708073</v>
      </c>
      <c r="AG332" s="431">
        <f>AG325*$AC$354</f>
        <v>55.946756273288401</v>
      </c>
      <c r="AL332" s="143">
        <v>9.4700000000000006</v>
      </c>
      <c r="AM332" s="143">
        <v>10.5</v>
      </c>
      <c r="AN332" s="143">
        <v>14.31</v>
      </c>
      <c r="AO332" s="143">
        <v>15.53</v>
      </c>
      <c r="AP332" s="143">
        <v>16.03</v>
      </c>
      <c r="AQ332" s="143">
        <v>14.33</v>
      </c>
      <c r="AR332" s="143">
        <v>7.57</v>
      </c>
      <c r="AS332" s="143">
        <v>15.33</v>
      </c>
      <c r="AT332" s="144">
        <v>17.329999999999998</v>
      </c>
      <c r="AU332" s="145">
        <v>14.67</v>
      </c>
      <c r="AV332" s="145">
        <v>15.44</v>
      </c>
      <c r="AW332" s="145">
        <v>16.3</v>
      </c>
      <c r="AX332" s="145">
        <v>16.170000000000002</v>
      </c>
      <c r="AY332" s="145">
        <v>16.3</v>
      </c>
      <c r="AZ332" s="144">
        <v>16.47</v>
      </c>
      <c r="BA332" s="144">
        <v>16.670000000000002</v>
      </c>
      <c r="BB332" s="144">
        <v>16.46</v>
      </c>
      <c r="BC332" s="144">
        <v>12.61</v>
      </c>
      <c r="BD332" s="145">
        <v>12.42</v>
      </c>
      <c r="BE332" s="145">
        <v>17.100000000000001</v>
      </c>
      <c r="BF332" s="145">
        <v>18.27</v>
      </c>
      <c r="BG332" s="145">
        <v>16.3</v>
      </c>
      <c r="BH332" s="144">
        <v>12.6</v>
      </c>
      <c r="BI332" s="144">
        <v>12.56</v>
      </c>
      <c r="BJ332" s="149"/>
    </row>
    <row r="333" spans="1:67">
      <c r="B333" t="s">
        <v>214</v>
      </c>
      <c r="C333" s="143">
        <v>106.95</v>
      </c>
      <c r="D333" s="143">
        <v>105.45</v>
      </c>
      <c r="E333" s="143">
        <v>103.81</v>
      </c>
      <c r="F333" s="143">
        <v>101.03</v>
      </c>
      <c r="G333" s="143">
        <v>100.34</v>
      </c>
      <c r="H333" s="143">
        <v>101.89</v>
      </c>
      <c r="I333" s="143">
        <v>102.35</v>
      </c>
      <c r="J333" s="143">
        <v>101.41</v>
      </c>
      <c r="K333" s="143">
        <v>102.09</v>
      </c>
      <c r="L333" s="143">
        <v>85.69</v>
      </c>
      <c r="M333" s="143">
        <v>53.84</v>
      </c>
      <c r="N333" s="143">
        <v>18.25</v>
      </c>
      <c r="O333" s="143">
        <v>4.88</v>
      </c>
      <c r="P333" s="143">
        <v>4.4400000000000004</v>
      </c>
      <c r="Q333" s="143">
        <v>3.84</v>
      </c>
      <c r="R333" s="143">
        <v>3.72</v>
      </c>
      <c r="S333" s="143">
        <v>7.51</v>
      </c>
      <c r="T333" s="143">
        <v>41.98</v>
      </c>
      <c r="U333" s="143">
        <v>83.06</v>
      </c>
      <c r="V333" s="143">
        <v>106.6</v>
      </c>
      <c r="W333" s="143">
        <v>108.26</v>
      </c>
      <c r="X333" s="143">
        <v>109.81</v>
      </c>
      <c r="Y333" s="143">
        <v>106.99</v>
      </c>
      <c r="Z333" s="143">
        <v>104.65</v>
      </c>
      <c r="AA333" s="149">
        <f t="shared" si="24"/>
        <v>73.701666666666668</v>
      </c>
      <c r="AB333" s="142">
        <f t="shared" si="25"/>
        <v>42.991666666666667</v>
      </c>
      <c r="AC333" s="142">
        <f t="shared" si="26"/>
        <v>0.58332014201397531</v>
      </c>
      <c r="AL333" s="143">
        <v>11.59</v>
      </c>
      <c r="AM333" s="143">
        <v>12.95</v>
      </c>
      <c r="AN333" s="143">
        <v>14.35</v>
      </c>
      <c r="AO333" s="143">
        <v>15.17</v>
      </c>
      <c r="AP333" s="143">
        <v>16.18</v>
      </c>
      <c r="AQ333" s="143">
        <v>15.97</v>
      </c>
      <c r="AR333" s="143">
        <v>14.72</v>
      </c>
      <c r="AS333" s="143">
        <v>12.76</v>
      </c>
      <c r="AT333" s="143">
        <v>10.89</v>
      </c>
      <c r="AU333" s="143">
        <v>14.91</v>
      </c>
      <c r="AV333" s="143">
        <v>18.09</v>
      </c>
      <c r="AW333" s="143">
        <v>20.9</v>
      </c>
      <c r="AX333" s="143">
        <v>23</v>
      </c>
      <c r="AY333" s="143">
        <v>22.89</v>
      </c>
      <c r="AZ333" s="143">
        <v>23.29</v>
      </c>
      <c r="BA333" s="143">
        <v>24.28</v>
      </c>
      <c r="BB333" s="143">
        <v>24.46</v>
      </c>
      <c r="BC333" s="143">
        <v>18.989999999999998</v>
      </c>
      <c r="BD333" s="143">
        <v>13.54</v>
      </c>
      <c r="BE333" s="143">
        <v>13.6</v>
      </c>
      <c r="BF333" s="143">
        <v>17.07</v>
      </c>
      <c r="BG333" s="143">
        <v>15.85</v>
      </c>
      <c r="BH333" s="143">
        <v>8.76</v>
      </c>
      <c r="BI333" s="143">
        <v>5.66</v>
      </c>
      <c r="BJ333" s="149"/>
    </row>
    <row r="334" spans="1:67">
      <c r="B334" t="s">
        <v>215</v>
      </c>
      <c r="C334" s="143">
        <v>105.06</v>
      </c>
      <c r="D334" s="143">
        <v>101.87</v>
      </c>
      <c r="E334" s="143">
        <v>81.28</v>
      </c>
      <c r="F334" s="143">
        <v>77</v>
      </c>
      <c r="G334" s="143">
        <v>77.5</v>
      </c>
      <c r="H334" s="143">
        <v>77.5</v>
      </c>
      <c r="I334" s="143">
        <v>77.16</v>
      </c>
      <c r="J334" s="143">
        <v>81.48</v>
      </c>
      <c r="K334" s="143">
        <v>85.21</v>
      </c>
      <c r="L334" s="143">
        <v>65.58</v>
      </c>
      <c r="M334" s="143">
        <v>24.23</v>
      </c>
      <c r="N334" s="143">
        <v>1.29</v>
      </c>
      <c r="O334" s="143">
        <v>0.65</v>
      </c>
      <c r="P334" s="143">
        <v>1.04</v>
      </c>
      <c r="Q334" s="143">
        <v>1.72</v>
      </c>
      <c r="R334" s="143">
        <v>1.5</v>
      </c>
      <c r="S334" s="143">
        <v>7.24</v>
      </c>
      <c r="T334" s="143">
        <v>34.42</v>
      </c>
      <c r="U334" s="143">
        <v>86.32</v>
      </c>
      <c r="V334" s="143">
        <v>109.4</v>
      </c>
      <c r="W334" s="143">
        <v>115.14</v>
      </c>
      <c r="X334" s="143">
        <v>115.12</v>
      </c>
      <c r="Y334" s="143">
        <v>113.64</v>
      </c>
      <c r="Z334" s="143">
        <v>109.72</v>
      </c>
      <c r="AA334" s="149">
        <f t="shared" si="24"/>
        <v>64.627916666666678</v>
      </c>
      <c r="AB334" s="142">
        <f t="shared" si="25"/>
        <v>34.883333333333333</v>
      </c>
      <c r="AC334" s="142">
        <f t="shared" si="26"/>
        <v>0.53975642620900399</v>
      </c>
      <c r="AL334" s="143">
        <v>10.43</v>
      </c>
      <c r="AM334" s="143">
        <v>12.1</v>
      </c>
      <c r="AN334" s="143">
        <v>16.25</v>
      </c>
      <c r="AO334" s="143">
        <v>17.260000000000002</v>
      </c>
      <c r="AP334" s="143">
        <v>17.41</v>
      </c>
      <c r="AQ334" s="143">
        <v>17.29</v>
      </c>
      <c r="AR334" s="143">
        <v>16.36</v>
      </c>
      <c r="AS334" s="143">
        <v>17.43</v>
      </c>
      <c r="AT334" s="143">
        <v>16.329999999999998</v>
      </c>
      <c r="AU334" s="143">
        <v>18.39</v>
      </c>
      <c r="AV334" s="143">
        <v>27.85</v>
      </c>
      <c r="AW334" s="143">
        <v>30.75</v>
      </c>
      <c r="AX334" s="143">
        <v>30.89</v>
      </c>
      <c r="AY334" s="143">
        <v>31.34</v>
      </c>
      <c r="AZ334" s="143">
        <v>31.7</v>
      </c>
      <c r="BA334" s="143">
        <v>32.31</v>
      </c>
      <c r="BB334" s="143">
        <v>32.049999999999997</v>
      </c>
      <c r="BC334" s="143">
        <v>25.94</v>
      </c>
      <c r="BD334" s="143">
        <v>15.81</v>
      </c>
      <c r="BE334" s="143">
        <v>14.97</v>
      </c>
      <c r="BF334" s="143">
        <v>18.14</v>
      </c>
      <c r="BG334" s="143">
        <v>12.85</v>
      </c>
      <c r="BH334" s="143">
        <v>7.37</v>
      </c>
      <c r="BI334" s="143">
        <v>5.92</v>
      </c>
      <c r="BJ334" s="149"/>
    </row>
    <row r="335" spans="1:67">
      <c r="B335" t="s">
        <v>216</v>
      </c>
      <c r="C335" s="143">
        <v>101.01</v>
      </c>
      <c r="D335" s="143">
        <v>92.19</v>
      </c>
      <c r="E335" s="143">
        <v>83.88</v>
      </c>
      <c r="F335" s="143">
        <v>92.17</v>
      </c>
      <c r="G335" s="143">
        <v>95.07</v>
      </c>
      <c r="H335" s="143">
        <v>101.93</v>
      </c>
      <c r="I335" s="143">
        <v>105.92</v>
      </c>
      <c r="J335" s="143">
        <v>115.2</v>
      </c>
      <c r="K335" s="143">
        <v>127.41</v>
      </c>
      <c r="L335" s="143">
        <v>120.55</v>
      </c>
      <c r="M335" s="143">
        <v>103.94</v>
      </c>
      <c r="N335" s="143">
        <v>88.36</v>
      </c>
      <c r="O335" s="143">
        <v>77.290000000000006</v>
      </c>
      <c r="P335" s="143">
        <v>70.42</v>
      </c>
      <c r="Q335" s="143">
        <v>68.7</v>
      </c>
      <c r="R335" s="143">
        <v>63.72</v>
      </c>
      <c r="S335" s="143">
        <v>70.91</v>
      </c>
      <c r="T335" s="143">
        <v>79.260000000000005</v>
      </c>
      <c r="U335" s="143">
        <v>99.91</v>
      </c>
      <c r="V335" s="143">
        <v>132.08000000000001</v>
      </c>
      <c r="W335" s="143">
        <v>162.09</v>
      </c>
      <c r="X335" s="143">
        <v>160.49</v>
      </c>
      <c r="Y335" s="143">
        <v>129.25</v>
      </c>
      <c r="Z335" s="143">
        <v>115.02</v>
      </c>
      <c r="AA335" s="149">
        <f t="shared" si="24"/>
        <v>102.36541666666666</v>
      </c>
      <c r="AB335" s="142">
        <f t="shared" si="25"/>
        <v>91.879166666666663</v>
      </c>
      <c r="AC335" s="142">
        <f t="shared" si="26"/>
        <v>0.89756061821008892</v>
      </c>
      <c r="AL335" s="143">
        <v>8.94</v>
      </c>
      <c r="AM335" s="143">
        <v>13.34</v>
      </c>
      <c r="AN335" s="143">
        <v>15.66</v>
      </c>
      <c r="AO335" s="143">
        <v>14.68</v>
      </c>
      <c r="AP335" s="143">
        <v>13.9</v>
      </c>
      <c r="AQ335" s="143">
        <v>12.18</v>
      </c>
      <c r="AR335" s="143">
        <v>8.73</v>
      </c>
      <c r="AS335" s="143">
        <v>11.88</v>
      </c>
      <c r="AT335" s="143">
        <v>12</v>
      </c>
      <c r="AU335" s="143">
        <v>8.61</v>
      </c>
      <c r="AV335" s="143">
        <v>8.4700000000000006</v>
      </c>
      <c r="AW335" s="143">
        <v>8.98</v>
      </c>
      <c r="AX335" s="143">
        <v>10.17</v>
      </c>
      <c r="AY335" s="143">
        <v>11.18</v>
      </c>
      <c r="AZ335" s="143">
        <v>11.94</v>
      </c>
      <c r="BA335" s="143">
        <v>12.84</v>
      </c>
      <c r="BB335" s="143">
        <v>11.93</v>
      </c>
      <c r="BC335" s="143">
        <v>11.06</v>
      </c>
      <c r="BD335" s="143">
        <v>13.11</v>
      </c>
      <c r="BE335" s="143">
        <v>18.100000000000001</v>
      </c>
      <c r="BF335" s="143">
        <v>15.42</v>
      </c>
      <c r="BG335" s="143">
        <v>21.13</v>
      </c>
      <c r="BH335" s="143">
        <v>19.07</v>
      </c>
      <c r="BI335" s="143">
        <v>14.71</v>
      </c>
      <c r="BJ335" s="149"/>
    </row>
    <row r="336" spans="1:67">
      <c r="B336" t="s">
        <v>217</v>
      </c>
      <c r="C336" s="143">
        <v>116.29</v>
      </c>
      <c r="D336" s="143">
        <v>109.22</v>
      </c>
      <c r="E336" s="143">
        <v>107.06</v>
      </c>
      <c r="F336" s="143">
        <v>106.93</v>
      </c>
      <c r="G336" s="143">
        <v>107.22</v>
      </c>
      <c r="H336" s="143">
        <v>108.5</v>
      </c>
      <c r="I336" s="143">
        <v>115.58</v>
      </c>
      <c r="J336" s="143">
        <v>126.63</v>
      </c>
      <c r="K336" s="144">
        <v>155.86000000000001</v>
      </c>
      <c r="L336" s="145">
        <v>122.51</v>
      </c>
      <c r="M336" s="145">
        <v>105.43</v>
      </c>
      <c r="N336" s="145">
        <v>88.04</v>
      </c>
      <c r="O336" s="145">
        <v>76.86</v>
      </c>
      <c r="P336" s="145">
        <v>66.760000000000005</v>
      </c>
      <c r="Q336" s="144">
        <v>63.5</v>
      </c>
      <c r="R336" s="144">
        <v>61.72</v>
      </c>
      <c r="S336" s="144">
        <v>69.349999999999994</v>
      </c>
      <c r="T336" s="144">
        <v>86.95</v>
      </c>
      <c r="U336" s="145">
        <v>112.33</v>
      </c>
      <c r="V336" s="145">
        <v>145.16</v>
      </c>
      <c r="W336" s="145">
        <v>160.19999999999999</v>
      </c>
      <c r="X336" s="145">
        <v>144.19</v>
      </c>
      <c r="Y336" s="144">
        <v>130.07</v>
      </c>
      <c r="Z336" s="144">
        <v>111.39</v>
      </c>
      <c r="AA336" s="149">
        <f t="shared" si="24"/>
        <v>108.23958333333331</v>
      </c>
      <c r="AB336" s="142">
        <f t="shared" si="25"/>
        <v>96.205833333333359</v>
      </c>
      <c r="AC336" s="142">
        <f t="shared" si="26"/>
        <v>0.88882301992108592</v>
      </c>
      <c r="AL336" s="143">
        <v>7.38</v>
      </c>
      <c r="AM336" s="143">
        <v>7.35</v>
      </c>
      <c r="AN336" s="143">
        <v>8.08</v>
      </c>
      <c r="AO336" s="143">
        <v>8.0299999999999994</v>
      </c>
      <c r="AP336" s="143">
        <v>8.09</v>
      </c>
      <c r="AQ336" s="143">
        <v>8</v>
      </c>
      <c r="AR336" s="143">
        <v>9.17</v>
      </c>
      <c r="AS336" s="143">
        <v>14.32</v>
      </c>
      <c r="AT336" s="144">
        <v>16.170000000000002</v>
      </c>
      <c r="AU336" s="145">
        <v>13.56</v>
      </c>
      <c r="AV336" s="145">
        <v>7.87</v>
      </c>
      <c r="AW336" s="145">
        <v>15.06</v>
      </c>
      <c r="AX336" s="145">
        <v>16.010000000000002</v>
      </c>
      <c r="AY336" s="145">
        <v>16.920000000000002</v>
      </c>
      <c r="AZ336" s="144">
        <v>17.84</v>
      </c>
      <c r="BA336" s="144">
        <v>18.13</v>
      </c>
      <c r="BB336" s="144">
        <v>16.95</v>
      </c>
      <c r="BC336" s="144">
        <v>13.82</v>
      </c>
      <c r="BD336" s="145">
        <v>8.5399999999999991</v>
      </c>
      <c r="BE336" s="145">
        <v>25.74</v>
      </c>
      <c r="BF336" s="145">
        <v>19.39</v>
      </c>
      <c r="BG336" s="145">
        <v>13.96</v>
      </c>
      <c r="BH336" s="144">
        <v>12.85</v>
      </c>
      <c r="BI336" s="144">
        <v>13.84</v>
      </c>
      <c r="BJ336" s="149"/>
    </row>
    <row r="337" spans="2:62">
      <c r="B337" t="s">
        <v>218</v>
      </c>
      <c r="C337" s="143">
        <v>116.04</v>
      </c>
      <c r="D337" s="143">
        <v>108.26</v>
      </c>
      <c r="E337" s="143">
        <v>105.45</v>
      </c>
      <c r="F337" s="143">
        <v>103.77</v>
      </c>
      <c r="G337" s="143">
        <v>103.77</v>
      </c>
      <c r="H337" s="143">
        <v>106.96</v>
      </c>
      <c r="I337" s="143">
        <v>113.9</v>
      </c>
      <c r="J337" s="143">
        <v>142.4</v>
      </c>
      <c r="K337" s="144">
        <v>158.16999999999999</v>
      </c>
      <c r="L337" s="145">
        <v>121.39</v>
      </c>
      <c r="M337" s="145">
        <v>100.44</v>
      </c>
      <c r="N337" s="145">
        <v>84.62</v>
      </c>
      <c r="O337" s="145">
        <v>73.02</v>
      </c>
      <c r="P337" s="145">
        <v>68.599999999999994</v>
      </c>
      <c r="Q337" s="144">
        <v>66.75</v>
      </c>
      <c r="R337" s="144">
        <v>66.95</v>
      </c>
      <c r="S337" s="144">
        <v>76.05</v>
      </c>
      <c r="T337" s="144">
        <v>90.87</v>
      </c>
      <c r="U337" s="145">
        <v>116.88</v>
      </c>
      <c r="V337" s="145">
        <v>156.52000000000001</v>
      </c>
      <c r="W337" s="145">
        <v>163.07</v>
      </c>
      <c r="X337" s="145">
        <v>148.72999999999999</v>
      </c>
      <c r="Y337" s="144">
        <v>120.25</v>
      </c>
      <c r="Z337" s="144">
        <v>112.67</v>
      </c>
      <c r="AA337" s="149">
        <f t="shared" si="24"/>
        <v>109.39708333333334</v>
      </c>
      <c r="AB337" s="142">
        <f t="shared" si="25"/>
        <v>98.355000000000004</v>
      </c>
      <c r="AC337" s="142">
        <f t="shared" si="26"/>
        <v>0.8990641889447083</v>
      </c>
      <c r="AL337" s="143">
        <v>7.91</v>
      </c>
      <c r="AM337" s="143">
        <v>8.6199999999999992</v>
      </c>
      <c r="AN337" s="143">
        <v>8.42</v>
      </c>
      <c r="AO337" s="143">
        <v>6.87</v>
      </c>
      <c r="AP337" s="143">
        <v>6.84</v>
      </c>
      <c r="AQ337" s="143">
        <v>8.59</v>
      </c>
      <c r="AR337" s="143">
        <v>8.5</v>
      </c>
      <c r="AS337" s="143">
        <v>18.149999999999999</v>
      </c>
      <c r="AT337" s="144">
        <v>18.11</v>
      </c>
      <c r="AU337" s="145">
        <v>10.59</v>
      </c>
      <c r="AV337" s="145">
        <v>8.36</v>
      </c>
      <c r="AW337" s="145">
        <v>14.22</v>
      </c>
      <c r="AX337" s="145">
        <v>16</v>
      </c>
      <c r="AY337" s="145">
        <v>16.559999999999999</v>
      </c>
      <c r="AZ337" s="144">
        <v>17.600000000000001</v>
      </c>
      <c r="BA337" s="144">
        <v>17.79</v>
      </c>
      <c r="BB337" s="144">
        <v>15.99</v>
      </c>
      <c r="BC337" s="144">
        <v>12.63</v>
      </c>
      <c r="BD337" s="145">
        <v>14.04</v>
      </c>
      <c r="BE337" s="145">
        <v>15.36</v>
      </c>
      <c r="BF337" s="145">
        <v>18.059999999999999</v>
      </c>
      <c r="BG337" s="145">
        <v>20.100000000000001</v>
      </c>
      <c r="BH337" s="144">
        <v>12.67</v>
      </c>
      <c r="BI337" s="144">
        <v>9.44</v>
      </c>
      <c r="BJ337" s="149"/>
    </row>
    <row r="338" spans="2:62">
      <c r="B338" t="s">
        <v>219</v>
      </c>
      <c r="C338" s="143">
        <v>117.37</v>
      </c>
      <c r="D338" s="143">
        <v>109.67</v>
      </c>
      <c r="E338" s="143">
        <v>106.1</v>
      </c>
      <c r="F338" s="143">
        <v>105</v>
      </c>
      <c r="G338" s="143">
        <v>104.98</v>
      </c>
      <c r="H338" s="143">
        <v>106.63</v>
      </c>
      <c r="I338" s="143">
        <v>114.89</v>
      </c>
      <c r="J338" s="143">
        <v>128.11000000000001</v>
      </c>
      <c r="K338" s="144">
        <v>152.88999999999999</v>
      </c>
      <c r="L338" s="145">
        <v>124.77</v>
      </c>
      <c r="M338" s="145">
        <v>107.52</v>
      </c>
      <c r="N338" s="145">
        <v>85.92</v>
      </c>
      <c r="O338" s="145">
        <v>77.7</v>
      </c>
      <c r="P338" s="145">
        <v>73.209999999999994</v>
      </c>
      <c r="Q338" s="144">
        <v>70.44</v>
      </c>
      <c r="R338" s="144">
        <v>71.680000000000007</v>
      </c>
      <c r="S338" s="144">
        <v>78.61</v>
      </c>
      <c r="T338" s="144">
        <v>94.63</v>
      </c>
      <c r="U338" s="145">
        <v>119.33</v>
      </c>
      <c r="V338" s="145">
        <v>147.31</v>
      </c>
      <c r="W338" s="145">
        <v>153.47</v>
      </c>
      <c r="X338" s="145">
        <v>141.78</v>
      </c>
      <c r="Y338" s="144">
        <v>129.84</v>
      </c>
      <c r="Z338" s="144">
        <v>115.22</v>
      </c>
      <c r="AA338" s="149">
        <f t="shared" si="24"/>
        <v>109.87791666666665</v>
      </c>
      <c r="AB338" s="142">
        <f t="shared" si="25"/>
        <v>100.33416666666666</v>
      </c>
      <c r="AC338" s="142">
        <f t="shared" si="26"/>
        <v>0.91314223740742573</v>
      </c>
      <c r="AL338" s="143">
        <v>4.72</v>
      </c>
      <c r="AM338" s="143">
        <v>5.33</v>
      </c>
      <c r="AN338" s="143">
        <v>5.98</v>
      </c>
      <c r="AO338" s="143">
        <v>5.3</v>
      </c>
      <c r="AP338" s="143">
        <v>5.32</v>
      </c>
      <c r="AQ338" s="143">
        <v>5.53</v>
      </c>
      <c r="AR338" s="143">
        <v>6.5</v>
      </c>
      <c r="AS338" s="143">
        <v>14.6</v>
      </c>
      <c r="AT338" s="144">
        <v>12.23</v>
      </c>
      <c r="AU338" s="145">
        <v>9.68</v>
      </c>
      <c r="AV338" s="145">
        <v>2.17</v>
      </c>
      <c r="AW338" s="145">
        <v>8.39</v>
      </c>
      <c r="AX338" s="145">
        <v>12.2</v>
      </c>
      <c r="AY338" s="145">
        <v>12.93</v>
      </c>
      <c r="AZ338" s="144">
        <v>13.38</v>
      </c>
      <c r="BA338" s="144">
        <v>13.17</v>
      </c>
      <c r="BB338" s="144">
        <v>11.31</v>
      </c>
      <c r="BC338" s="144">
        <v>8.07</v>
      </c>
      <c r="BD338" s="145">
        <v>8.65</v>
      </c>
      <c r="BE338" s="145">
        <v>18.41</v>
      </c>
      <c r="BF338" s="145">
        <v>20.21</v>
      </c>
      <c r="BG338" s="145">
        <v>15.95</v>
      </c>
      <c r="BH338" s="144">
        <v>16.11</v>
      </c>
      <c r="BI338" s="144">
        <v>12.15</v>
      </c>
      <c r="BJ338" s="149"/>
    </row>
    <row r="339" spans="2:62">
      <c r="B339" t="s">
        <v>220</v>
      </c>
      <c r="C339" s="143">
        <v>123.53</v>
      </c>
      <c r="D339" s="143">
        <v>109.99</v>
      </c>
      <c r="E339" s="143">
        <v>106.5</v>
      </c>
      <c r="F339" s="143">
        <v>105.16</v>
      </c>
      <c r="G339" s="143">
        <v>105.05</v>
      </c>
      <c r="H339" s="143">
        <v>106.83</v>
      </c>
      <c r="I339" s="143">
        <v>116.32</v>
      </c>
      <c r="J339" s="143">
        <v>137.28</v>
      </c>
      <c r="K339" s="144">
        <v>159.4</v>
      </c>
      <c r="L339" s="145">
        <v>129.77000000000001</v>
      </c>
      <c r="M339" s="145">
        <v>99.38</v>
      </c>
      <c r="N339" s="145">
        <v>84.42</v>
      </c>
      <c r="O339" s="145">
        <v>76.58</v>
      </c>
      <c r="P339" s="145">
        <v>59.14</v>
      </c>
      <c r="Q339" s="144">
        <v>48.39</v>
      </c>
      <c r="R339" s="144">
        <v>45</v>
      </c>
      <c r="S339" s="144">
        <v>57.8</v>
      </c>
      <c r="T339" s="144">
        <v>94.71</v>
      </c>
      <c r="U339" s="145">
        <v>120.75</v>
      </c>
      <c r="V339" s="145">
        <v>138.19</v>
      </c>
      <c r="W339" s="145">
        <v>157.65</v>
      </c>
      <c r="X339" s="145">
        <v>147.76</v>
      </c>
      <c r="Y339" s="144">
        <v>127.88</v>
      </c>
      <c r="Z339" s="144">
        <v>122.22</v>
      </c>
      <c r="AA339" s="149">
        <f t="shared" si="24"/>
        <v>107.48750000000001</v>
      </c>
      <c r="AB339" s="142">
        <f t="shared" si="25"/>
        <v>92.794166666666669</v>
      </c>
      <c r="AC339" s="142">
        <f t="shared" si="26"/>
        <v>0.86330193433344959</v>
      </c>
      <c r="AL339" s="143">
        <v>4.79</v>
      </c>
      <c r="AM339" s="143">
        <v>5</v>
      </c>
      <c r="AN339" s="143">
        <v>5.87</v>
      </c>
      <c r="AO339" s="143">
        <v>6.04</v>
      </c>
      <c r="AP339" s="143">
        <v>6.07</v>
      </c>
      <c r="AQ339" s="143">
        <v>5.83</v>
      </c>
      <c r="AR339" s="143">
        <v>6.43</v>
      </c>
      <c r="AS339" s="143">
        <v>12.66</v>
      </c>
      <c r="AT339" s="144">
        <v>13.27</v>
      </c>
      <c r="AU339" s="145">
        <v>9.41</v>
      </c>
      <c r="AV339" s="145">
        <v>6.31</v>
      </c>
      <c r="AW339" s="145">
        <v>16.03</v>
      </c>
      <c r="AX339" s="145">
        <v>16.809999999999999</v>
      </c>
      <c r="AY339" s="145">
        <v>19.489999999999998</v>
      </c>
      <c r="AZ339" s="144">
        <v>21.3</v>
      </c>
      <c r="BA339" s="144">
        <v>23.33</v>
      </c>
      <c r="BB339" s="144">
        <v>22.02</v>
      </c>
      <c r="BC339" s="144">
        <v>15.21</v>
      </c>
      <c r="BD339" s="145">
        <v>8.01</v>
      </c>
      <c r="BE339" s="145">
        <v>9.77</v>
      </c>
      <c r="BF339" s="145">
        <v>14.01</v>
      </c>
      <c r="BG339" s="145">
        <v>13.11</v>
      </c>
      <c r="BH339" s="144">
        <v>8.64</v>
      </c>
      <c r="BI339" s="144">
        <v>6.33</v>
      </c>
      <c r="BJ339" s="149"/>
    </row>
    <row r="340" spans="2:62">
      <c r="B340" t="s">
        <v>221</v>
      </c>
      <c r="C340" s="143">
        <v>125.52</v>
      </c>
      <c r="D340" s="143">
        <v>112.9</v>
      </c>
      <c r="E340" s="143">
        <v>100.88</v>
      </c>
      <c r="F340" s="143">
        <v>101.35</v>
      </c>
      <c r="G340" s="143">
        <v>102.34</v>
      </c>
      <c r="H340" s="143">
        <v>97.45</v>
      </c>
      <c r="I340" s="143">
        <v>103.83</v>
      </c>
      <c r="J340" s="143">
        <v>114.9</v>
      </c>
      <c r="K340" s="143">
        <v>118.52</v>
      </c>
      <c r="L340" s="143">
        <v>104.94</v>
      </c>
      <c r="M340" s="143">
        <v>75.37</v>
      </c>
      <c r="N340" s="143">
        <v>29.27</v>
      </c>
      <c r="O340" s="143">
        <v>6.74</v>
      </c>
      <c r="P340" s="143">
        <v>4.46</v>
      </c>
      <c r="Q340" s="143">
        <v>2.2400000000000002</v>
      </c>
      <c r="R340" s="143">
        <v>0.91</v>
      </c>
      <c r="S340" s="143">
        <v>4.2</v>
      </c>
      <c r="T340" s="143">
        <v>47.97</v>
      </c>
      <c r="U340" s="143">
        <v>96.21</v>
      </c>
      <c r="V340" s="143">
        <v>117.97</v>
      </c>
      <c r="W340" s="143">
        <v>128.65</v>
      </c>
      <c r="X340" s="143">
        <v>120.73</v>
      </c>
      <c r="Y340" s="143">
        <v>113.17</v>
      </c>
      <c r="Z340" s="143">
        <v>109.17</v>
      </c>
      <c r="AA340" s="149">
        <f t="shared" si="24"/>
        <v>80.820416666666688</v>
      </c>
      <c r="AB340" s="142">
        <f t="shared" si="25"/>
        <v>50.733333333333327</v>
      </c>
      <c r="AC340" s="142">
        <f t="shared" si="26"/>
        <v>0.6277291732184006</v>
      </c>
      <c r="AL340" s="143">
        <v>4.99</v>
      </c>
      <c r="AM340" s="143">
        <v>6.51</v>
      </c>
      <c r="AN340" s="143">
        <v>6.9</v>
      </c>
      <c r="AO340" s="143">
        <v>7.04</v>
      </c>
      <c r="AP340" s="143">
        <v>7.07</v>
      </c>
      <c r="AQ340" s="143">
        <v>9.49</v>
      </c>
      <c r="AR340" s="143">
        <v>9.7100000000000009</v>
      </c>
      <c r="AS340" s="143">
        <v>11.44</v>
      </c>
      <c r="AT340" s="143">
        <v>8.61</v>
      </c>
      <c r="AU340" s="143">
        <v>11.77</v>
      </c>
      <c r="AV340" s="143">
        <v>16.43</v>
      </c>
      <c r="AW340" s="143">
        <v>24.35</v>
      </c>
      <c r="AX340" s="143">
        <v>27.72</v>
      </c>
      <c r="AY340" s="143">
        <v>27.89</v>
      </c>
      <c r="AZ340" s="143">
        <v>28.74</v>
      </c>
      <c r="BA340" s="143">
        <v>28.48</v>
      </c>
      <c r="BB340" s="143">
        <v>27.39</v>
      </c>
      <c r="BC340" s="143">
        <v>20.440000000000001</v>
      </c>
      <c r="BD340" s="143">
        <v>14.21</v>
      </c>
      <c r="BE340" s="143">
        <v>10.07</v>
      </c>
      <c r="BF340" s="143">
        <v>7.78</v>
      </c>
      <c r="BG340" s="143">
        <v>7.93</v>
      </c>
      <c r="BH340" s="143">
        <v>4.13</v>
      </c>
      <c r="BI340" s="143">
        <v>3.56</v>
      </c>
      <c r="BJ340" s="149"/>
    </row>
    <row r="341" spans="2:62">
      <c r="B341" t="s">
        <v>222</v>
      </c>
      <c r="C341" s="143">
        <v>86.54</v>
      </c>
      <c r="D341" s="143">
        <v>71.36</v>
      </c>
      <c r="E341" s="143">
        <v>56.27</v>
      </c>
      <c r="F341" s="143">
        <v>34.130000000000003</v>
      </c>
      <c r="G341" s="143">
        <v>30.47</v>
      </c>
      <c r="H341" s="143">
        <v>29.58</v>
      </c>
      <c r="I341" s="143">
        <v>29.75</v>
      </c>
      <c r="J341" s="143">
        <v>30.62</v>
      </c>
      <c r="K341" s="143">
        <v>31.35</v>
      </c>
      <c r="L341" s="143">
        <v>24.8</v>
      </c>
      <c r="M341" s="143">
        <v>5.88</v>
      </c>
      <c r="N341" s="143">
        <v>1.67</v>
      </c>
      <c r="O341" s="143">
        <v>0.01</v>
      </c>
      <c r="P341" s="143">
        <v>0</v>
      </c>
      <c r="Q341" s="143">
        <v>0</v>
      </c>
      <c r="R341" s="143">
        <v>0</v>
      </c>
      <c r="S341" s="143">
        <v>0.17</v>
      </c>
      <c r="T341" s="143">
        <v>3.46</v>
      </c>
      <c r="U341" s="143">
        <v>36.200000000000003</v>
      </c>
      <c r="V341" s="143">
        <v>66.650000000000006</v>
      </c>
      <c r="W341" s="143">
        <v>72.14</v>
      </c>
      <c r="X341" s="143">
        <v>70.86</v>
      </c>
      <c r="Y341" s="143">
        <v>57.38</v>
      </c>
      <c r="Z341" s="143">
        <v>47.41</v>
      </c>
      <c r="AA341" s="149">
        <f t="shared" si="24"/>
        <v>32.779166666666661</v>
      </c>
      <c r="AB341" s="142">
        <f t="shared" si="25"/>
        <v>14.182499999999999</v>
      </c>
      <c r="AC341" s="142">
        <f t="shared" si="26"/>
        <v>0.43266810728358973</v>
      </c>
      <c r="AL341" s="143">
        <v>11.69</v>
      </c>
      <c r="AM341" s="143">
        <v>14.73</v>
      </c>
      <c r="AN341" s="143">
        <v>17.760000000000002</v>
      </c>
      <c r="AO341" s="143">
        <v>21.52</v>
      </c>
      <c r="AP341" s="143">
        <v>22.48</v>
      </c>
      <c r="AQ341" s="143">
        <v>22.6</v>
      </c>
      <c r="AR341" s="143">
        <v>21.78</v>
      </c>
      <c r="AS341" s="143">
        <v>20.71</v>
      </c>
      <c r="AT341" s="143">
        <v>23.42</v>
      </c>
      <c r="AU341" s="143">
        <v>22.81</v>
      </c>
      <c r="AV341" s="143">
        <v>26.63</v>
      </c>
      <c r="AW341" s="143">
        <v>28.54</v>
      </c>
      <c r="AX341" s="143">
        <v>28.64</v>
      </c>
      <c r="AY341" s="143">
        <v>27.73</v>
      </c>
      <c r="AZ341" s="143">
        <v>27.46</v>
      </c>
      <c r="BA341" s="143">
        <v>28.95</v>
      </c>
      <c r="BB341" s="143">
        <v>29.81</v>
      </c>
      <c r="BC341" s="143">
        <v>28.03</v>
      </c>
      <c r="BD341" s="143">
        <v>21.51</v>
      </c>
      <c r="BE341" s="143">
        <v>15.12</v>
      </c>
      <c r="BF341" s="143">
        <v>11.92</v>
      </c>
      <c r="BG341" s="143">
        <v>6.21</v>
      </c>
      <c r="BH341" s="143">
        <v>7.14</v>
      </c>
      <c r="BI341" s="143">
        <v>8.1199999999999992</v>
      </c>
      <c r="BJ341" s="149"/>
    </row>
    <row r="342" spans="2:62">
      <c r="B342" t="s">
        <v>223</v>
      </c>
      <c r="C342" s="143">
        <v>45.84</v>
      </c>
      <c r="D342" s="143">
        <v>28.4</v>
      </c>
      <c r="E342" s="143">
        <v>25.16</v>
      </c>
      <c r="F342" s="143">
        <v>26.19</v>
      </c>
      <c r="G342" s="143">
        <v>26.45</v>
      </c>
      <c r="H342" s="143">
        <v>27.29</v>
      </c>
      <c r="I342" s="143">
        <v>51.1</v>
      </c>
      <c r="J342" s="143">
        <v>75.319999999999993</v>
      </c>
      <c r="K342" s="144">
        <v>92.85</v>
      </c>
      <c r="L342" s="145">
        <v>84.16</v>
      </c>
      <c r="M342" s="145">
        <v>38.46</v>
      </c>
      <c r="N342" s="145">
        <v>14.1</v>
      </c>
      <c r="O342" s="145">
        <v>3.52</v>
      </c>
      <c r="P342" s="145">
        <v>2.79</v>
      </c>
      <c r="Q342" s="144">
        <v>0.8</v>
      </c>
      <c r="R342" s="144">
        <v>0.28000000000000003</v>
      </c>
      <c r="S342" s="144">
        <v>1.64</v>
      </c>
      <c r="T342" s="144">
        <v>11.77</v>
      </c>
      <c r="U342" s="145">
        <v>40.14</v>
      </c>
      <c r="V342" s="145">
        <v>79.05</v>
      </c>
      <c r="W342" s="145">
        <v>100.34</v>
      </c>
      <c r="X342" s="145">
        <v>92.9</v>
      </c>
      <c r="Y342" s="144">
        <v>67.260000000000005</v>
      </c>
      <c r="Z342" s="144">
        <v>48.18</v>
      </c>
      <c r="AA342" s="149">
        <f t="shared" si="24"/>
        <v>40.999583333333327</v>
      </c>
      <c r="AB342" s="142">
        <f t="shared" si="25"/>
        <v>30.796666666666667</v>
      </c>
      <c r="AC342" s="142">
        <f t="shared" si="26"/>
        <v>0.75114584497809955</v>
      </c>
      <c r="AL342" s="143">
        <v>18.55</v>
      </c>
      <c r="AM342" s="143">
        <v>22.66</v>
      </c>
      <c r="AN342" s="143">
        <v>23.93</v>
      </c>
      <c r="AO342" s="143">
        <v>24.26</v>
      </c>
      <c r="AP342" s="143">
        <v>24.09</v>
      </c>
      <c r="AQ342" s="143">
        <v>23.08</v>
      </c>
      <c r="AR342" s="143">
        <v>15.13</v>
      </c>
      <c r="AS342" s="143">
        <v>14.85</v>
      </c>
      <c r="AT342" s="144">
        <v>16.54</v>
      </c>
      <c r="AU342" s="145">
        <v>14.11</v>
      </c>
      <c r="AV342" s="145">
        <v>16.579999999999998</v>
      </c>
      <c r="AW342" s="145">
        <v>24.29</v>
      </c>
      <c r="AX342" s="145">
        <v>26.6</v>
      </c>
      <c r="AY342" s="145">
        <v>27.06</v>
      </c>
      <c r="AZ342" s="144">
        <v>28.28</v>
      </c>
      <c r="BA342" s="144">
        <v>29.87</v>
      </c>
      <c r="BB342" s="144">
        <v>28.78</v>
      </c>
      <c r="BC342" s="144">
        <v>26.28</v>
      </c>
      <c r="BD342" s="145">
        <v>21.27</v>
      </c>
      <c r="BE342" s="145">
        <v>16.66</v>
      </c>
      <c r="BF342" s="145">
        <v>14.18</v>
      </c>
      <c r="BG342" s="145">
        <v>11.67</v>
      </c>
      <c r="BH342" s="144">
        <v>9.86</v>
      </c>
      <c r="BI342" s="144">
        <v>9.14</v>
      </c>
      <c r="BJ342" s="149"/>
    </row>
    <row r="343" spans="2:62">
      <c r="B343" t="s">
        <v>224</v>
      </c>
      <c r="C343" s="143">
        <v>35.950000000000003</v>
      </c>
      <c r="D343" s="143">
        <v>23.74</v>
      </c>
      <c r="E343" s="143">
        <v>13.08</v>
      </c>
      <c r="F343" s="143">
        <v>11.05</v>
      </c>
      <c r="G343" s="143">
        <v>13.98</v>
      </c>
      <c r="H343" s="143">
        <v>18.04</v>
      </c>
      <c r="I343" s="143">
        <v>35.270000000000003</v>
      </c>
      <c r="J343" s="143">
        <v>62.97</v>
      </c>
      <c r="K343" s="144">
        <v>93.41</v>
      </c>
      <c r="L343" s="145">
        <v>78.52</v>
      </c>
      <c r="M343" s="145">
        <v>41.49</v>
      </c>
      <c r="N343" s="145">
        <v>19.190000000000001</v>
      </c>
      <c r="O343" s="145">
        <v>5.86</v>
      </c>
      <c r="P343" s="145">
        <v>3.52</v>
      </c>
      <c r="Q343" s="144">
        <v>3.26</v>
      </c>
      <c r="R343" s="144">
        <v>1.84</v>
      </c>
      <c r="S343" s="144">
        <v>3.39</v>
      </c>
      <c r="T343" s="144">
        <v>13.88</v>
      </c>
      <c r="U343" s="145">
        <v>48.03</v>
      </c>
      <c r="V343" s="145">
        <v>78.31</v>
      </c>
      <c r="W343" s="145">
        <v>101.19</v>
      </c>
      <c r="X343" s="145">
        <v>82.97</v>
      </c>
      <c r="Y343" s="144">
        <v>78.819999999999993</v>
      </c>
      <c r="Z343" s="144">
        <v>52.95</v>
      </c>
      <c r="AA343" s="149">
        <f t="shared" si="24"/>
        <v>38.362916666666671</v>
      </c>
      <c r="AB343" s="142">
        <f t="shared" si="25"/>
        <v>32.55833333333333</v>
      </c>
      <c r="AC343" s="142">
        <f t="shared" si="26"/>
        <v>0.84869285659979776</v>
      </c>
      <c r="AL343" s="143">
        <v>18.39</v>
      </c>
      <c r="AM343" s="143">
        <v>20.8</v>
      </c>
      <c r="AN343" s="143">
        <v>22.71</v>
      </c>
      <c r="AO343" s="143">
        <v>23.46</v>
      </c>
      <c r="AP343" s="143">
        <v>23.28</v>
      </c>
      <c r="AQ343" s="143">
        <v>22.19</v>
      </c>
      <c r="AR343" s="143">
        <v>15.41</v>
      </c>
      <c r="AS343" s="143">
        <v>11.34</v>
      </c>
      <c r="AT343" s="144">
        <v>11.64</v>
      </c>
      <c r="AU343" s="145">
        <v>13.08</v>
      </c>
      <c r="AV343" s="145">
        <v>18.55</v>
      </c>
      <c r="AW343" s="145">
        <v>23.33</v>
      </c>
      <c r="AX343" s="145">
        <v>26.14</v>
      </c>
      <c r="AY343" s="145">
        <v>25.98</v>
      </c>
      <c r="AZ343" s="144">
        <v>27.85</v>
      </c>
      <c r="BA343" s="144">
        <v>28.77</v>
      </c>
      <c r="BB343" s="144">
        <v>29.15</v>
      </c>
      <c r="BC343" s="144">
        <v>25.48</v>
      </c>
      <c r="BD343" s="145">
        <v>17.86</v>
      </c>
      <c r="BE343" s="145">
        <v>12.36</v>
      </c>
      <c r="BF343" s="145">
        <v>10.83</v>
      </c>
      <c r="BG343" s="145">
        <v>8.83</v>
      </c>
      <c r="BH343" s="144">
        <v>7.99</v>
      </c>
      <c r="BI343" s="144">
        <v>10.199999999999999</v>
      </c>
      <c r="BJ343" s="149"/>
    </row>
    <row r="344" spans="2:62">
      <c r="B344" t="s">
        <v>225</v>
      </c>
      <c r="C344" s="143">
        <v>37.6</v>
      </c>
      <c r="D344" s="143">
        <v>30.54</v>
      </c>
      <c r="E344" s="143">
        <v>27.62</v>
      </c>
      <c r="F344" s="143">
        <v>24.3</v>
      </c>
      <c r="G344" s="143">
        <v>24.28</v>
      </c>
      <c r="H344" s="143">
        <v>27.58</v>
      </c>
      <c r="I344" s="143">
        <v>43.05</v>
      </c>
      <c r="J344" s="143">
        <v>56.32</v>
      </c>
      <c r="K344" s="144">
        <v>74.39</v>
      </c>
      <c r="L344" s="145">
        <v>45.49</v>
      </c>
      <c r="M344" s="145">
        <v>12.98</v>
      </c>
      <c r="N344" s="145">
        <v>3.39</v>
      </c>
      <c r="O344" s="145">
        <v>1.02</v>
      </c>
      <c r="P344" s="145">
        <v>0.39</v>
      </c>
      <c r="Q344" s="144">
        <v>0.03</v>
      </c>
      <c r="R344" s="144">
        <v>0.01</v>
      </c>
      <c r="S344" s="144">
        <v>0.38</v>
      </c>
      <c r="T344" s="144">
        <v>3.43</v>
      </c>
      <c r="U344" s="145">
        <v>31.2</v>
      </c>
      <c r="V344" s="145">
        <v>60.14</v>
      </c>
      <c r="W344" s="145">
        <v>66.61</v>
      </c>
      <c r="X344" s="145">
        <v>43.19</v>
      </c>
      <c r="Y344" s="144">
        <v>26.26</v>
      </c>
      <c r="Z344" s="144">
        <v>20</v>
      </c>
      <c r="AA344" s="149">
        <f t="shared" si="24"/>
        <v>27.508333333333326</v>
      </c>
      <c r="AB344" s="142">
        <f t="shared" si="25"/>
        <v>19.404166666666665</v>
      </c>
      <c r="AC344" s="142">
        <f t="shared" si="26"/>
        <v>0.7053923053620117</v>
      </c>
      <c r="AL344" s="143">
        <v>19.399999999999999</v>
      </c>
      <c r="AM344" s="143">
        <v>21.96</v>
      </c>
      <c r="AN344" s="143">
        <v>23.16</v>
      </c>
      <c r="AO344" s="143">
        <v>23.95</v>
      </c>
      <c r="AP344" s="143">
        <v>24.16</v>
      </c>
      <c r="AQ344" s="143">
        <v>22.99</v>
      </c>
      <c r="AR344" s="143">
        <v>16.43</v>
      </c>
      <c r="AS344" s="143">
        <v>12.63</v>
      </c>
      <c r="AT344" s="144">
        <v>10.63</v>
      </c>
      <c r="AU344" s="145">
        <v>15.42</v>
      </c>
      <c r="AV344" s="145">
        <v>21.6</v>
      </c>
      <c r="AW344" s="145">
        <v>23.5</v>
      </c>
      <c r="AX344" s="145">
        <v>24.56</v>
      </c>
      <c r="AY344" s="145">
        <v>26.28</v>
      </c>
      <c r="AZ344" s="144">
        <v>26.89</v>
      </c>
      <c r="BA344" s="144">
        <v>27.42</v>
      </c>
      <c r="BB344" s="144">
        <v>26.93</v>
      </c>
      <c r="BC344" s="144">
        <v>25.79</v>
      </c>
      <c r="BD344" s="145">
        <v>21.61</v>
      </c>
      <c r="BE344" s="145">
        <v>12.06</v>
      </c>
      <c r="BF344" s="145">
        <v>10.6</v>
      </c>
      <c r="BG344" s="145">
        <v>8.4499999999999993</v>
      </c>
      <c r="BH344" s="144">
        <v>11.4</v>
      </c>
      <c r="BI344" s="144">
        <v>14.15</v>
      </c>
      <c r="BJ344" s="149"/>
    </row>
    <row r="345" spans="2:62">
      <c r="B345" t="s">
        <v>226</v>
      </c>
      <c r="C345" s="143">
        <v>7.22</v>
      </c>
      <c r="D345" s="143">
        <v>1.46</v>
      </c>
      <c r="E345" s="143">
        <v>0.22</v>
      </c>
      <c r="F345" s="143">
        <v>0</v>
      </c>
      <c r="G345" s="143">
        <v>0</v>
      </c>
      <c r="H345" s="143">
        <v>0</v>
      </c>
      <c r="I345" s="143">
        <v>2.62</v>
      </c>
      <c r="J345" s="143">
        <v>16.489999999999998</v>
      </c>
      <c r="K345" s="144">
        <v>23.49</v>
      </c>
      <c r="L345" s="145">
        <v>13.83</v>
      </c>
      <c r="M345" s="145">
        <v>1.45</v>
      </c>
      <c r="N345" s="145">
        <v>0.18</v>
      </c>
      <c r="O345" s="145">
        <v>0</v>
      </c>
      <c r="P345" s="145">
        <v>0</v>
      </c>
      <c r="Q345" s="144">
        <v>-0.01</v>
      </c>
      <c r="R345" s="144">
        <v>-0.01</v>
      </c>
      <c r="S345" s="144">
        <v>0</v>
      </c>
      <c r="T345" s="144">
        <v>1.8</v>
      </c>
      <c r="U345" s="145">
        <v>18.97</v>
      </c>
      <c r="V345" s="145">
        <v>69.260000000000005</v>
      </c>
      <c r="W345" s="145">
        <v>112.97</v>
      </c>
      <c r="X345" s="145">
        <v>116.54</v>
      </c>
      <c r="Y345" s="144">
        <v>102.81</v>
      </c>
      <c r="Z345" s="144">
        <v>76.989999999999995</v>
      </c>
      <c r="AA345" s="149">
        <f t="shared" si="24"/>
        <v>23.594999999999999</v>
      </c>
      <c r="AB345" s="142">
        <f t="shared" si="25"/>
        <v>10.746666666666668</v>
      </c>
      <c r="AC345" s="142">
        <f t="shared" si="26"/>
        <v>0.455463728191001</v>
      </c>
      <c r="AL345" s="143">
        <v>22.24</v>
      </c>
      <c r="AM345" s="143">
        <v>24</v>
      </c>
      <c r="AN345" s="143">
        <v>25.61</v>
      </c>
      <c r="AO345" s="143">
        <v>26.45</v>
      </c>
      <c r="AP345" s="143">
        <v>26.93</v>
      </c>
      <c r="AQ345" s="143">
        <v>27.2</v>
      </c>
      <c r="AR345" s="143">
        <v>22.79</v>
      </c>
      <c r="AS345" s="143">
        <v>18.920000000000002</v>
      </c>
      <c r="AT345" s="144">
        <v>19.12</v>
      </c>
      <c r="AU345" s="145">
        <v>21.75</v>
      </c>
      <c r="AV345" s="145">
        <v>24.07</v>
      </c>
      <c r="AW345" s="145">
        <v>25.24</v>
      </c>
      <c r="AX345" s="145">
        <v>27.76</v>
      </c>
      <c r="AY345" s="145">
        <v>27.8</v>
      </c>
      <c r="AZ345" s="144">
        <v>27.34</v>
      </c>
      <c r="BA345" s="144">
        <v>27.39</v>
      </c>
      <c r="BB345" s="144">
        <v>26.53</v>
      </c>
      <c r="BC345" s="144">
        <v>24.51</v>
      </c>
      <c r="BD345" s="145">
        <v>17.579999999999998</v>
      </c>
      <c r="BE345" s="145">
        <v>17.34</v>
      </c>
      <c r="BF345" s="145">
        <v>15.69</v>
      </c>
      <c r="BG345" s="145">
        <v>13.44</v>
      </c>
      <c r="BH345" s="144">
        <v>10.92</v>
      </c>
      <c r="BI345" s="144">
        <v>10.34</v>
      </c>
      <c r="BJ345" s="149"/>
    </row>
    <row r="346" spans="2:62">
      <c r="B346" t="s">
        <v>227</v>
      </c>
      <c r="C346" s="143">
        <v>101.85</v>
      </c>
      <c r="D346" s="143">
        <v>92.51</v>
      </c>
      <c r="E346" s="143">
        <v>88.63</v>
      </c>
      <c r="F346" s="143">
        <v>87.64</v>
      </c>
      <c r="G346" s="143">
        <v>87.84</v>
      </c>
      <c r="H346" s="143">
        <v>90.74</v>
      </c>
      <c r="I346" s="143">
        <v>105.9</v>
      </c>
      <c r="J346" s="143">
        <v>134.66999999999999</v>
      </c>
      <c r="K346" s="144">
        <v>160.68</v>
      </c>
      <c r="L346" s="145">
        <v>133.30000000000001</v>
      </c>
      <c r="M346" s="145">
        <v>93.69</v>
      </c>
      <c r="N346" s="145">
        <v>62.51</v>
      </c>
      <c r="O346" s="145">
        <v>46.22</v>
      </c>
      <c r="P346" s="145">
        <v>28.9</v>
      </c>
      <c r="Q346" s="144">
        <v>16.13</v>
      </c>
      <c r="R346" s="144">
        <v>15.87</v>
      </c>
      <c r="S346" s="144">
        <v>31.94</v>
      </c>
      <c r="T346" s="144">
        <v>65.319999999999993</v>
      </c>
      <c r="U346" s="145">
        <v>102.48</v>
      </c>
      <c r="V346" s="145">
        <v>126.58</v>
      </c>
      <c r="W346" s="145">
        <v>161.91999999999999</v>
      </c>
      <c r="X346" s="145">
        <v>149.93</v>
      </c>
      <c r="Y346" s="144">
        <v>114.69</v>
      </c>
      <c r="Z346" s="144">
        <v>103.96</v>
      </c>
      <c r="AA346" s="149">
        <f t="shared" si="24"/>
        <v>91.829166666666666</v>
      </c>
      <c r="AB346" s="142">
        <f t="shared" si="25"/>
        <v>73.635000000000005</v>
      </c>
      <c r="AC346" s="142">
        <f t="shared" si="26"/>
        <v>0.80186941331276385</v>
      </c>
      <c r="AL346" s="143">
        <v>7.88</v>
      </c>
      <c r="AM346" s="143">
        <v>9.7100000000000009</v>
      </c>
      <c r="AN346" s="143">
        <v>10.5</v>
      </c>
      <c r="AO346" s="143">
        <v>11.22</v>
      </c>
      <c r="AP346" s="143">
        <v>11.4</v>
      </c>
      <c r="AQ346" s="143">
        <v>10.23</v>
      </c>
      <c r="AR346" s="143">
        <v>8.16</v>
      </c>
      <c r="AS346" s="143">
        <v>8.4600000000000009</v>
      </c>
      <c r="AT346" s="144">
        <v>10.27</v>
      </c>
      <c r="AU346" s="145">
        <v>10.7</v>
      </c>
      <c r="AV346" s="145">
        <v>6.92</v>
      </c>
      <c r="AW346" s="145">
        <v>10.42</v>
      </c>
      <c r="AX346" s="145">
        <v>12.46</v>
      </c>
      <c r="AY346" s="145">
        <v>14.49</v>
      </c>
      <c r="AZ346" s="144">
        <v>16.16</v>
      </c>
      <c r="BA346" s="144">
        <v>19.05</v>
      </c>
      <c r="BB346" s="144">
        <v>15.87</v>
      </c>
      <c r="BC346" s="144">
        <v>10.69</v>
      </c>
      <c r="BD346" s="145">
        <v>8.09</v>
      </c>
      <c r="BE346" s="145">
        <v>12.71</v>
      </c>
      <c r="BF346" s="145">
        <v>11.37</v>
      </c>
      <c r="BG346" s="145">
        <v>5.27</v>
      </c>
      <c r="BH346" s="144">
        <v>6.57</v>
      </c>
      <c r="BI346" s="144">
        <v>10.14</v>
      </c>
      <c r="BJ346" s="149"/>
    </row>
    <row r="347" spans="2:62">
      <c r="B347" t="s">
        <v>228</v>
      </c>
      <c r="C347" s="143">
        <v>97.59</v>
      </c>
      <c r="D347" s="143">
        <v>93.08</v>
      </c>
      <c r="E347" s="143">
        <v>87.71</v>
      </c>
      <c r="F347" s="143">
        <v>84.47</v>
      </c>
      <c r="G347" s="143">
        <v>95.4</v>
      </c>
      <c r="H347" s="143">
        <v>96.39</v>
      </c>
      <c r="I347" s="143">
        <v>99.51</v>
      </c>
      <c r="J347" s="143">
        <v>108.14</v>
      </c>
      <c r="K347" s="143">
        <v>117.41</v>
      </c>
      <c r="L347" s="143">
        <v>104.38</v>
      </c>
      <c r="M347" s="143">
        <v>84.5</v>
      </c>
      <c r="N347" s="143">
        <v>56.79</v>
      </c>
      <c r="O347" s="143">
        <v>35.71</v>
      </c>
      <c r="P347" s="143">
        <v>28.96</v>
      </c>
      <c r="Q347" s="143">
        <v>21.27</v>
      </c>
      <c r="R347" s="143">
        <v>16.52</v>
      </c>
      <c r="S347" s="143">
        <v>18.059999999999999</v>
      </c>
      <c r="T347" s="143">
        <v>47.04</v>
      </c>
      <c r="U347" s="143">
        <v>88.59</v>
      </c>
      <c r="V347" s="143">
        <v>113.12</v>
      </c>
      <c r="W347" s="143">
        <v>126.49</v>
      </c>
      <c r="X347" s="143">
        <v>114.04</v>
      </c>
      <c r="Y347" s="143">
        <v>106.71</v>
      </c>
      <c r="Z347" s="143">
        <v>99.78</v>
      </c>
      <c r="AA347" s="149">
        <f t="shared" si="24"/>
        <v>80.902499999999989</v>
      </c>
      <c r="AB347" s="142">
        <f t="shared" si="25"/>
        <v>61.029166666666661</v>
      </c>
      <c r="AC347" s="142">
        <f t="shared" si="26"/>
        <v>0.75435452138891468</v>
      </c>
      <c r="AL347" s="143">
        <v>10.45</v>
      </c>
      <c r="AM347" s="143">
        <v>12.68</v>
      </c>
      <c r="AN347" s="143">
        <v>11.43</v>
      </c>
      <c r="AO347" s="143">
        <v>12.26</v>
      </c>
      <c r="AP347" s="143">
        <v>11.38</v>
      </c>
      <c r="AQ347" s="143">
        <v>11.36</v>
      </c>
      <c r="AR347" s="143">
        <v>11.2</v>
      </c>
      <c r="AS347" s="143">
        <v>11.61</v>
      </c>
      <c r="AT347" s="143">
        <v>12.41</v>
      </c>
      <c r="AU347" s="143">
        <v>14.55</v>
      </c>
      <c r="AV347" s="143">
        <v>14.23</v>
      </c>
      <c r="AW347" s="143">
        <v>17.91</v>
      </c>
      <c r="AX347" s="143">
        <v>20.84</v>
      </c>
      <c r="AY347" s="143">
        <v>21.61</v>
      </c>
      <c r="AZ347" s="143">
        <v>23.15</v>
      </c>
      <c r="BA347" s="143">
        <v>24.67</v>
      </c>
      <c r="BB347" s="143">
        <v>24.95</v>
      </c>
      <c r="BC347" s="143">
        <v>20.85</v>
      </c>
      <c r="BD347" s="143">
        <v>14.22</v>
      </c>
      <c r="BE347" s="143">
        <v>15.62</v>
      </c>
      <c r="BF347" s="143">
        <v>14.87</v>
      </c>
      <c r="BG347" s="143">
        <v>8.31</v>
      </c>
      <c r="BH347" s="143">
        <v>7.59</v>
      </c>
      <c r="BI347" s="143">
        <v>5.07</v>
      </c>
      <c r="BJ347" s="149"/>
    </row>
    <row r="348" spans="2:62">
      <c r="B348" t="s">
        <v>229</v>
      </c>
      <c r="C348" s="143">
        <v>97.49</v>
      </c>
      <c r="D348" s="143">
        <v>87.5</v>
      </c>
      <c r="E348" s="143">
        <v>63.11</v>
      </c>
      <c r="F348" s="143">
        <v>57.35</v>
      </c>
      <c r="G348" s="143">
        <v>58.55</v>
      </c>
      <c r="H348" s="143">
        <v>57.58</v>
      </c>
      <c r="I348" s="143">
        <v>56.24</v>
      </c>
      <c r="J348" s="143">
        <v>52.02</v>
      </c>
      <c r="K348" s="143">
        <v>43.03</v>
      </c>
      <c r="L348" s="143">
        <v>36.51</v>
      </c>
      <c r="M348" s="143">
        <v>14.76</v>
      </c>
      <c r="N348" s="143">
        <v>5.26</v>
      </c>
      <c r="O348" s="143">
        <v>2.2599999999999998</v>
      </c>
      <c r="P348" s="143">
        <v>1.67</v>
      </c>
      <c r="Q348" s="143">
        <v>2.42</v>
      </c>
      <c r="R348" s="143">
        <v>4.9800000000000004</v>
      </c>
      <c r="S348" s="143">
        <v>8.6199999999999992</v>
      </c>
      <c r="T348" s="143">
        <v>19.63</v>
      </c>
      <c r="U348" s="143">
        <v>48.19</v>
      </c>
      <c r="V348" s="143">
        <v>82.97</v>
      </c>
      <c r="W348" s="143">
        <v>96.42</v>
      </c>
      <c r="X348" s="143">
        <v>105.37</v>
      </c>
      <c r="Y348" s="143">
        <v>97.81</v>
      </c>
      <c r="Z348" s="143">
        <v>92.51</v>
      </c>
      <c r="AA348" s="149">
        <f t="shared" si="24"/>
        <v>49.677083333333321</v>
      </c>
      <c r="AB348" s="142">
        <f t="shared" si="25"/>
        <v>22.525000000000002</v>
      </c>
      <c r="AC348" s="142">
        <f t="shared" si="26"/>
        <v>0.45342839169637256</v>
      </c>
      <c r="AL348" s="143">
        <v>13.42</v>
      </c>
      <c r="AM348" s="143">
        <v>14.55</v>
      </c>
      <c r="AN348" s="143">
        <v>19.440000000000001</v>
      </c>
      <c r="AO348" s="143">
        <v>22</v>
      </c>
      <c r="AP348" s="143">
        <v>23.8</v>
      </c>
      <c r="AQ348" s="143">
        <v>24.93</v>
      </c>
      <c r="AR348" s="143">
        <v>25.29</v>
      </c>
      <c r="AS348" s="143">
        <v>25.77</v>
      </c>
      <c r="AT348" s="143">
        <v>26.33</v>
      </c>
      <c r="AU348" s="143">
        <v>34.82</v>
      </c>
      <c r="AV348" s="143">
        <v>39.61</v>
      </c>
      <c r="AW348" s="143">
        <v>35.93</v>
      </c>
      <c r="AX348" s="143">
        <v>36.71</v>
      </c>
      <c r="AY348" s="143">
        <v>37.229999999999997</v>
      </c>
      <c r="AZ348" s="143">
        <v>34.909999999999997</v>
      </c>
      <c r="BA348" s="143">
        <v>34.630000000000003</v>
      </c>
      <c r="BB348" s="143">
        <v>37.08</v>
      </c>
      <c r="BC348" s="143">
        <v>34.75</v>
      </c>
      <c r="BD348" s="143">
        <v>32.69</v>
      </c>
      <c r="BE348" s="143">
        <v>25.23</v>
      </c>
      <c r="BF348" s="143">
        <v>21.26</v>
      </c>
      <c r="BG348" s="143">
        <v>22.51</v>
      </c>
      <c r="BH348" s="143">
        <v>18.04</v>
      </c>
      <c r="BI348" s="143">
        <v>16.350000000000001</v>
      </c>
      <c r="BJ348" s="149"/>
    </row>
    <row r="349" spans="2:62">
      <c r="B349" t="s">
        <v>230</v>
      </c>
      <c r="C349" s="143">
        <v>87</v>
      </c>
      <c r="D349" s="143">
        <v>77.42</v>
      </c>
      <c r="E349" s="143">
        <v>76.930000000000007</v>
      </c>
      <c r="F349" s="143">
        <v>77.12</v>
      </c>
      <c r="G349" s="143">
        <v>79.599999999999994</v>
      </c>
      <c r="H349" s="143">
        <v>103.5</v>
      </c>
      <c r="I349" s="143">
        <v>110.49</v>
      </c>
      <c r="J349" s="143">
        <v>152.68</v>
      </c>
      <c r="K349" s="144">
        <v>124.09</v>
      </c>
      <c r="L349" s="145">
        <v>85.19</v>
      </c>
      <c r="M349" s="145">
        <v>51</v>
      </c>
      <c r="N349" s="145">
        <v>26.32</v>
      </c>
      <c r="O349" s="145">
        <v>29.77</v>
      </c>
      <c r="P349" s="145">
        <v>21.77</v>
      </c>
      <c r="Q349" s="144">
        <v>20.03</v>
      </c>
      <c r="R349" s="144">
        <v>42.8</v>
      </c>
      <c r="S349" s="144">
        <v>70.760000000000005</v>
      </c>
      <c r="T349" s="144">
        <v>116.14</v>
      </c>
      <c r="U349" s="145">
        <v>138.5</v>
      </c>
      <c r="V349" s="145">
        <v>145.26</v>
      </c>
      <c r="W349" s="145">
        <v>157.13</v>
      </c>
      <c r="X349" s="145">
        <v>137.69999999999999</v>
      </c>
      <c r="Y349" s="144">
        <v>114.78</v>
      </c>
      <c r="Z349" s="144">
        <v>107.43</v>
      </c>
      <c r="AA349" s="149">
        <f t="shared" si="24"/>
        <v>89.725416666666661</v>
      </c>
      <c r="AB349" s="142">
        <f t="shared" si="25"/>
        <v>72.635833333333338</v>
      </c>
      <c r="AC349" s="142">
        <f t="shared" si="26"/>
        <v>0.80953464505133732</v>
      </c>
      <c r="AL349" s="143">
        <v>22.72</v>
      </c>
      <c r="AM349" s="143">
        <v>24.64</v>
      </c>
      <c r="AN349" s="143">
        <v>22.76</v>
      </c>
      <c r="AO349" s="143">
        <v>24.33</v>
      </c>
      <c r="AP349" s="143">
        <v>23.47</v>
      </c>
      <c r="AQ349" s="143">
        <v>17.71</v>
      </c>
      <c r="AR349" s="143">
        <v>12.35</v>
      </c>
      <c r="AS349" s="143">
        <v>10.8</v>
      </c>
      <c r="AT349" s="144">
        <v>10.28</v>
      </c>
      <c r="AU349" s="145">
        <v>8.51</v>
      </c>
      <c r="AV349" s="145">
        <v>14.69</v>
      </c>
      <c r="AW349" s="145">
        <v>20.61</v>
      </c>
      <c r="AX349" s="145">
        <v>23.33</v>
      </c>
      <c r="AY349" s="145">
        <v>27.06</v>
      </c>
      <c r="AZ349" s="144">
        <v>21.85</v>
      </c>
      <c r="BA349" s="144">
        <v>22.14</v>
      </c>
      <c r="BB349" s="144">
        <v>15.08</v>
      </c>
      <c r="BC349" s="144">
        <v>13.95</v>
      </c>
      <c r="BD349" s="145">
        <v>16.309999999999999</v>
      </c>
      <c r="BE349" s="145">
        <v>16.68</v>
      </c>
      <c r="BF349" s="145">
        <v>17.12</v>
      </c>
      <c r="BG349" s="145">
        <v>14.77</v>
      </c>
      <c r="BH349" s="144">
        <v>13.55</v>
      </c>
      <c r="BI349" s="144">
        <v>14.12</v>
      </c>
      <c r="BJ349" s="149"/>
    </row>
    <row r="350" spans="2:62">
      <c r="B350" t="s">
        <v>231</v>
      </c>
      <c r="C350" s="143">
        <v>108.28</v>
      </c>
      <c r="D350" s="143">
        <v>105.77</v>
      </c>
      <c r="E350" s="143">
        <v>105.5</v>
      </c>
      <c r="F350" s="143">
        <v>104.28</v>
      </c>
      <c r="G350" s="143">
        <v>104.29</v>
      </c>
      <c r="H350" s="143">
        <v>99.62</v>
      </c>
      <c r="I350" s="143">
        <v>110.21</v>
      </c>
      <c r="J350" s="143">
        <v>121.49</v>
      </c>
      <c r="K350" s="144">
        <v>111.83</v>
      </c>
      <c r="L350" s="145">
        <v>100.44</v>
      </c>
      <c r="M350" s="145">
        <v>75.2</v>
      </c>
      <c r="N350" s="145">
        <v>62.03</v>
      </c>
      <c r="O350" s="145">
        <v>60</v>
      </c>
      <c r="P350" s="145">
        <v>63.5</v>
      </c>
      <c r="Q350" s="144">
        <v>70.81</v>
      </c>
      <c r="R350" s="144">
        <v>74.97</v>
      </c>
      <c r="S350" s="144">
        <v>98.86</v>
      </c>
      <c r="T350" s="144">
        <v>110.92</v>
      </c>
      <c r="U350" s="145">
        <v>128.04</v>
      </c>
      <c r="V350" s="145">
        <v>130.13</v>
      </c>
      <c r="W350" s="145">
        <v>142.24</v>
      </c>
      <c r="X350" s="145">
        <v>130.04</v>
      </c>
      <c r="Y350" s="144">
        <v>111.33</v>
      </c>
      <c r="Z350" s="144">
        <v>106.7</v>
      </c>
      <c r="AA350" s="149">
        <f t="shared" si="24"/>
        <v>101.51999999999998</v>
      </c>
      <c r="AB350" s="142">
        <f t="shared" si="25"/>
        <v>90.560833333333335</v>
      </c>
      <c r="AC350" s="142">
        <f t="shared" si="26"/>
        <v>0.89204918571053338</v>
      </c>
      <c r="AL350" s="143">
        <v>8.1199999999999992</v>
      </c>
      <c r="AM350" s="143">
        <v>8.18</v>
      </c>
      <c r="AN350" s="143">
        <v>8.4499999999999993</v>
      </c>
      <c r="AO350" s="143">
        <v>9.51</v>
      </c>
      <c r="AP350" s="143">
        <v>7.77</v>
      </c>
      <c r="AQ350" s="143">
        <v>9.27</v>
      </c>
      <c r="AR350" s="143">
        <v>9.9</v>
      </c>
      <c r="AS350" s="143">
        <v>12.81</v>
      </c>
      <c r="AT350" s="144">
        <v>11.97</v>
      </c>
      <c r="AU350" s="145">
        <v>5.23</v>
      </c>
      <c r="AV350" s="145">
        <v>8.7799999999999994</v>
      </c>
      <c r="AW350" s="145">
        <v>11.13</v>
      </c>
      <c r="AX350" s="145">
        <v>11.19</v>
      </c>
      <c r="AY350" s="145">
        <v>10.57</v>
      </c>
      <c r="AZ350" s="144">
        <v>9.6300000000000008</v>
      </c>
      <c r="BA350" s="144">
        <v>9.2799999999999994</v>
      </c>
      <c r="BB350" s="144">
        <v>5.57</v>
      </c>
      <c r="BC350" s="144">
        <v>4.88</v>
      </c>
      <c r="BD350" s="145">
        <v>9.91</v>
      </c>
      <c r="BE350" s="145">
        <v>8.7799999999999994</v>
      </c>
      <c r="BF350" s="145">
        <v>5.36</v>
      </c>
      <c r="BG350" s="145">
        <v>6.24</v>
      </c>
      <c r="BH350" s="144">
        <v>7.9</v>
      </c>
      <c r="BI350" s="144">
        <v>5.84</v>
      </c>
      <c r="BJ350" s="149"/>
    </row>
    <row r="351" spans="2:62">
      <c r="B351" t="s">
        <v>232</v>
      </c>
      <c r="C351" s="143">
        <v>88.77</v>
      </c>
      <c r="D351" s="143">
        <v>84.32</v>
      </c>
      <c r="E351" s="143">
        <v>80.03</v>
      </c>
      <c r="F351" s="143">
        <v>76.5</v>
      </c>
      <c r="G351" s="143">
        <v>78.569999999999993</v>
      </c>
      <c r="H351" s="143">
        <v>82.34</v>
      </c>
      <c r="I351" s="143">
        <v>90.26</v>
      </c>
      <c r="J351" s="143">
        <v>108.33</v>
      </c>
      <c r="K351" s="144">
        <v>111.7</v>
      </c>
      <c r="L351" s="145">
        <v>102.52</v>
      </c>
      <c r="M351" s="145">
        <v>89.06</v>
      </c>
      <c r="N351" s="145">
        <v>83.14</v>
      </c>
      <c r="O351" s="145">
        <v>82.82</v>
      </c>
      <c r="P351" s="145">
        <v>85.12</v>
      </c>
      <c r="Q351" s="144">
        <v>94.71</v>
      </c>
      <c r="R351" s="144">
        <v>103.02</v>
      </c>
      <c r="S351" s="144">
        <v>108.51</v>
      </c>
      <c r="T351" s="144">
        <v>123.55</v>
      </c>
      <c r="U351" s="145">
        <v>137.32</v>
      </c>
      <c r="V351" s="145">
        <v>152.38</v>
      </c>
      <c r="W351" s="145">
        <v>159.88999999999999</v>
      </c>
      <c r="X351" s="145">
        <v>147.6</v>
      </c>
      <c r="Y351" s="144">
        <v>126</v>
      </c>
      <c r="Z351" s="144">
        <v>111.25</v>
      </c>
      <c r="AA351" s="149">
        <f t="shared" si="24"/>
        <v>104.48791666666665</v>
      </c>
      <c r="AB351" s="142">
        <f t="shared" si="25"/>
        <v>106.15416666666665</v>
      </c>
      <c r="AC351" s="142">
        <f t="shared" si="26"/>
        <v>1.0159468200070982</v>
      </c>
      <c r="AL351" s="143">
        <v>9.5500000000000007</v>
      </c>
      <c r="AM351" s="143">
        <v>9.81</v>
      </c>
      <c r="AN351" s="143">
        <v>10.56</v>
      </c>
      <c r="AO351" s="143">
        <v>12</v>
      </c>
      <c r="AP351" s="143">
        <v>11.5</v>
      </c>
      <c r="AQ351" s="143">
        <v>10.71</v>
      </c>
      <c r="AR351" s="143">
        <v>9</v>
      </c>
      <c r="AS351" s="143">
        <v>11.43</v>
      </c>
      <c r="AT351" s="144">
        <v>10.34</v>
      </c>
      <c r="AU351" s="145">
        <v>6.96</v>
      </c>
      <c r="AV351" s="145">
        <v>7.87</v>
      </c>
      <c r="AW351" s="145">
        <v>8.6199999999999992</v>
      </c>
      <c r="AX351" s="145">
        <v>8.89</v>
      </c>
      <c r="AY351" s="145">
        <v>8.73</v>
      </c>
      <c r="AZ351" s="144">
        <v>7.45</v>
      </c>
      <c r="BA351" s="144">
        <v>7.28</v>
      </c>
      <c r="BB351" s="144">
        <v>7.83</v>
      </c>
      <c r="BC351" s="144">
        <v>11.24</v>
      </c>
      <c r="BD351" s="145">
        <v>13.22</v>
      </c>
      <c r="BE351" s="145">
        <v>11.4</v>
      </c>
      <c r="BF351" s="145">
        <v>10.37</v>
      </c>
      <c r="BG351" s="145">
        <v>11.54</v>
      </c>
      <c r="BH351" s="144">
        <v>12.75</v>
      </c>
      <c r="BI351" s="144">
        <v>14.63</v>
      </c>
      <c r="BJ351" s="149"/>
    </row>
    <row r="352" spans="2:62">
      <c r="B352" t="s">
        <v>233</v>
      </c>
      <c r="C352" s="150">
        <v>120.81</v>
      </c>
      <c r="D352" s="150">
        <v>113.04</v>
      </c>
      <c r="E352" s="150">
        <v>105.44</v>
      </c>
      <c r="F352" s="150">
        <v>103.72</v>
      </c>
      <c r="G352" s="150">
        <v>94.29</v>
      </c>
      <c r="H352" s="150">
        <v>92.82</v>
      </c>
      <c r="I352" s="150">
        <v>109.45</v>
      </c>
      <c r="J352" s="150">
        <v>122.43</v>
      </c>
      <c r="K352" s="144">
        <v>119.08</v>
      </c>
      <c r="L352" s="145">
        <v>110.87</v>
      </c>
      <c r="M352" s="145">
        <v>63.87</v>
      </c>
      <c r="N352" s="145">
        <v>39.32</v>
      </c>
      <c r="O352" s="145">
        <v>16.64</v>
      </c>
      <c r="P352" s="145">
        <v>17.510000000000002</v>
      </c>
      <c r="Q352" s="144">
        <v>15.46</v>
      </c>
      <c r="R352" s="144">
        <v>25.45</v>
      </c>
      <c r="S352" s="144">
        <v>63.39</v>
      </c>
      <c r="T352" s="144">
        <v>109.06</v>
      </c>
      <c r="U352" s="145">
        <v>118.41</v>
      </c>
      <c r="V352" s="145">
        <v>121.25</v>
      </c>
      <c r="W352" s="145">
        <v>135.72999999999999</v>
      </c>
      <c r="X352" s="145">
        <v>120.8</v>
      </c>
      <c r="Y352" s="144">
        <v>109.75</v>
      </c>
      <c r="Z352" s="144">
        <v>93.65</v>
      </c>
      <c r="AA352" s="149">
        <f t="shared" si="24"/>
        <v>89.26</v>
      </c>
      <c r="AB352" s="142">
        <f t="shared" si="25"/>
        <v>68.359166666666653</v>
      </c>
      <c r="AC352" s="142">
        <f>AB352/AA352</f>
        <v>0.76584322951676731</v>
      </c>
      <c r="AL352" s="150">
        <v>4.57</v>
      </c>
      <c r="AM352" s="150">
        <v>4.2300000000000004</v>
      </c>
      <c r="AN352" s="150">
        <v>5.45</v>
      </c>
      <c r="AO352" s="150">
        <v>5.98</v>
      </c>
      <c r="AP352" s="150">
        <v>7.22</v>
      </c>
      <c r="AQ352" s="150">
        <v>7.11</v>
      </c>
      <c r="AR352" s="150">
        <v>4.3499999999999996</v>
      </c>
      <c r="AS352" s="150">
        <v>7.19</v>
      </c>
      <c r="AT352" s="144">
        <v>7.2</v>
      </c>
      <c r="AU352" s="145">
        <v>3.38</v>
      </c>
      <c r="AV352" s="145">
        <v>9.6199999999999992</v>
      </c>
      <c r="AW352" s="145">
        <v>13.28</v>
      </c>
      <c r="AX352" s="145">
        <v>16.75</v>
      </c>
      <c r="AY352" s="145">
        <v>16.34</v>
      </c>
      <c r="AZ352" s="144">
        <v>16.690000000000001</v>
      </c>
      <c r="BA352" s="144">
        <v>15.04</v>
      </c>
      <c r="BB352" s="144">
        <v>10</v>
      </c>
      <c r="BC352" s="144">
        <v>4.58</v>
      </c>
      <c r="BD352" s="145">
        <v>9.27</v>
      </c>
      <c r="BE352" s="145">
        <v>8.44</v>
      </c>
      <c r="BF352" s="145">
        <v>7.28</v>
      </c>
      <c r="BG352" s="145">
        <v>3.25</v>
      </c>
      <c r="BH352" s="144">
        <v>5.25</v>
      </c>
      <c r="BI352" s="144">
        <v>7.84</v>
      </c>
      <c r="BJ352" s="149"/>
    </row>
    <row r="353" spans="1:67">
      <c r="B353" t="s">
        <v>234</v>
      </c>
      <c r="C353" s="150">
        <v>69.260000000000005</v>
      </c>
      <c r="D353" s="150">
        <v>54.36</v>
      </c>
      <c r="E353" s="150">
        <v>52.27</v>
      </c>
      <c r="F353" s="150">
        <v>50.81</v>
      </c>
      <c r="G353" s="150">
        <v>50.4</v>
      </c>
      <c r="H353" s="150">
        <v>50.81</v>
      </c>
      <c r="I353" s="150">
        <v>67.489999999999995</v>
      </c>
      <c r="J353" s="150">
        <v>77.44</v>
      </c>
      <c r="K353" s="144">
        <v>75.489999999999995</v>
      </c>
      <c r="L353" s="145">
        <v>58.9</v>
      </c>
      <c r="M353" s="145">
        <v>34.090000000000003</v>
      </c>
      <c r="N353" s="145">
        <v>18.12</v>
      </c>
      <c r="O353" s="145">
        <v>17.07</v>
      </c>
      <c r="P353" s="145">
        <v>15.92</v>
      </c>
      <c r="Q353" s="144">
        <v>15.7</v>
      </c>
      <c r="R353" s="144">
        <v>21.75</v>
      </c>
      <c r="S353" s="144">
        <v>42.3</v>
      </c>
      <c r="T353" s="144">
        <v>65.819999999999993</v>
      </c>
      <c r="U353" s="145">
        <v>83.23</v>
      </c>
      <c r="V353" s="145">
        <v>90.36</v>
      </c>
      <c r="W353" s="145">
        <v>93.74</v>
      </c>
      <c r="X353" s="145">
        <v>87.8</v>
      </c>
      <c r="Y353" s="144">
        <v>77.42</v>
      </c>
      <c r="Z353" s="144">
        <v>68.489999999999995</v>
      </c>
      <c r="AA353" s="149">
        <f t="shared" si="24"/>
        <v>55.793333333333329</v>
      </c>
      <c r="AB353" s="142">
        <f t="shared" si="25"/>
        <v>44.895833333333336</v>
      </c>
      <c r="AC353" s="142">
        <f t="shared" ref="AC353:AC354" si="27">AB353/AA353</f>
        <v>0.80468096546779788</v>
      </c>
      <c r="AL353" s="150">
        <v>10.23</v>
      </c>
      <c r="AM353" s="150">
        <v>14.19</v>
      </c>
      <c r="AN353" s="150">
        <v>18.82</v>
      </c>
      <c r="AO353" s="150">
        <v>18.440000000000001</v>
      </c>
      <c r="AP353" s="150">
        <v>18.600000000000001</v>
      </c>
      <c r="AQ353" s="150">
        <v>18.170000000000002</v>
      </c>
      <c r="AR353" s="150">
        <v>11.48</v>
      </c>
      <c r="AS353" s="150">
        <v>7.95</v>
      </c>
      <c r="AT353" s="144">
        <v>9.77</v>
      </c>
      <c r="AU353" s="145">
        <v>11.23</v>
      </c>
      <c r="AV353" s="145">
        <v>13.74</v>
      </c>
      <c r="AW353" s="145">
        <v>15.55</v>
      </c>
      <c r="AX353" s="145">
        <v>15.83</v>
      </c>
      <c r="AY353" s="145">
        <v>15.72</v>
      </c>
      <c r="AZ353" s="144">
        <v>16.100000000000001</v>
      </c>
      <c r="BA353" s="144">
        <v>15.59</v>
      </c>
      <c r="BB353" s="144">
        <v>13.39</v>
      </c>
      <c r="BC353" s="144">
        <v>11.7</v>
      </c>
      <c r="BD353" s="145">
        <v>10.89</v>
      </c>
      <c r="BE353" s="145">
        <v>10.38</v>
      </c>
      <c r="BF353" s="145">
        <v>9.44</v>
      </c>
      <c r="BG353" s="145">
        <v>6.29</v>
      </c>
      <c r="BH353" s="144">
        <v>6.53</v>
      </c>
      <c r="BI353" s="144">
        <v>7.5</v>
      </c>
      <c r="BJ353" s="149"/>
    </row>
    <row r="354" spans="1:67">
      <c r="C354">
        <f>AVERAGE(C323:C353)</f>
        <v>90.79774193548387</v>
      </c>
      <c r="D354">
        <f t="shared" ref="D354:Z354" si="28">AVERAGE(D323:D353)</f>
        <v>83.517741935483897</v>
      </c>
      <c r="E354">
        <f t="shared" si="28"/>
        <v>78.030645161290337</v>
      </c>
      <c r="F354">
        <f t="shared" si="28"/>
        <v>75.640967741935498</v>
      </c>
      <c r="G354">
        <f t="shared" si="28"/>
        <v>75.900000000000006</v>
      </c>
      <c r="H354">
        <f t="shared" si="28"/>
        <v>78.330322580645159</v>
      </c>
      <c r="I354">
        <f t="shared" si="28"/>
        <v>86.484193548387069</v>
      </c>
      <c r="J354">
        <f t="shared" si="28"/>
        <v>100.62741935483869</v>
      </c>
      <c r="K354">
        <f t="shared" si="28"/>
        <v>108.78387096774189</v>
      </c>
      <c r="L354">
        <f t="shared" si="28"/>
        <v>87.931935483870987</v>
      </c>
      <c r="M354">
        <f t="shared" si="28"/>
        <v>58.294838709677421</v>
      </c>
      <c r="N354">
        <f t="shared" si="28"/>
        <v>39.697419354838701</v>
      </c>
      <c r="O354">
        <f t="shared" si="28"/>
        <v>32.322903225806456</v>
      </c>
      <c r="P354">
        <f t="shared" si="28"/>
        <v>28.726451612903222</v>
      </c>
      <c r="Q354">
        <f t="shared" si="28"/>
        <v>26.754193548387093</v>
      </c>
      <c r="R354">
        <f t="shared" si="28"/>
        <v>28.784193548387098</v>
      </c>
      <c r="S354">
        <f t="shared" si="28"/>
        <v>37.123225806451607</v>
      </c>
      <c r="T354">
        <f t="shared" si="28"/>
        <v>56.837419354838715</v>
      </c>
      <c r="U354">
        <f t="shared" si="28"/>
        <v>84.033548387096772</v>
      </c>
      <c r="V354">
        <f t="shared" si="28"/>
        <v>112.55258064516129</v>
      </c>
      <c r="W354">
        <f t="shared" si="28"/>
        <v>131.72967741935483</v>
      </c>
      <c r="X354">
        <f t="shared" si="28"/>
        <v>119.75483870967743</v>
      </c>
      <c r="Y354">
        <f t="shared" si="28"/>
        <v>102.88064516129036</v>
      </c>
      <c r="Z354">
        <f t="shared" si="28"/>
        <v>91.985806451612916</v>
      </c>
      <c r="AA354" s="421">
        <f t="shared" si="24"/>
        <v>75.73010752688171</v>
      </c>
      <c r="AB354" s="142">
        <f t="shared" si="25"/>
        <v>58.486881720430098</v>
      </c>
      <c r="AC354" s="421">
        <f t="shared" si="27"/>
        <v>0.7723068622300473</v>
      </c>
      <c r="AL354" s="149"/>
      <c r="AM354" s="149"/>
      <c r="AN354" s="149"/>
      <c r="AO354" s="149"/>
      <c r="AP354" s="149"/>
      <c r="AQ354" s="149"/>
      <c r="AR354" s="149"/>
      <c r="AS354" s="149"/>
      <c r="AT354" s="149"/>
      <c r="AU354" s="149"/>
      <c r="AV354" s="149"/>
      <c r="AW354" s="149"/>
      <c r="AX354" s="149"/>
      <c r="AY354" s="149"/>
      <c r="AZ354" s="149"/>
      <c r="BA354" s="149"/>
      <c r="BB354" s="149"/>
      <c r="BC354" s="149"/>
      <c r="BD354" s="149"/>
      <c r="BE354" s="149"/>
      <c r="BF354" s="149"/>
      <c r="BG354" s="149"/>
      <c r="BH354" s="149"/>
      <c r="BI354" s="149"/>
      <c r="BJ354" s="149"/>
    </row>
    <row r="355" spans="1:67">
      <c r="C355"/>
      <c r="D355"/>
      <c r="E355"/>
      <c r="F355"/>
      <c r="G355"/>
      <c r="H355"/>
      <c r="I355"/>
      <c r="J355"/>
      <c r="K355"/>
      <c r="L355"/>
      <c r="M355"/>
      <c r="N355"/>
      <c r="O355"/>
      <c r="P355"/>
      <c r="Q355"/>
      <c r="R355"/>
      <c r="S355"/>
      <c r="T355"/>
      <c r="U355"/>
      <c r="V355"/>
      <c r="W355"/>
      <c r="X355"/>
      <c r="Y355"/>
      <c r="Z355"/>
      <c r="AL355"/>
      <c r="AM355"/>
      <c r="AN355"/>
      <c r="AO355"/>
      <c r="AP355"/>
      <c r="AQ355"/>
      <c r="AR355"/>
      <c r="AS355"/>
      <c r="AT355"/>
      <c r="AU355"/>
      <c r="AV355"/>
      <c r="AW355"/>
      <c r="AX355"/>
      <c r="AY355"/>
      <c r="AZ355"/>
      <c r="BA355"/>
      <c r="BB355"/>
      <c r="BC355"/>
      <c r="BD355"/>
      <c r="BE355"/>
      <c r="BF355"/>
      <c r="BG355"/>
      <c r="BH355"/>
      <c r="BI355"/>
    </row>
    <row r="356" spans="1:67">
      <c r="C356"/>
      <c r="D356"/>
      <c r="E356"/>
      <c r="F356"/>
      <c r="G356"/>
      <c r="H356"/>
      <c r="I356"/>
      <c r="J356"/>
      <c r="K356"/>
      <c r="L356"/>
      <c r="M356"/>
      <c r="N356"/>
      <c r="O356"/>
      <c r="P356"/>
      <c r="Q356"/>
      <c r="R356"/>
      <c r="S356"/>
      <c r="T356"/>
      <c r="U356"/>
      <c r="V356"/>
      <c r="W356"/>
      <c r="X356"/>
      <c r="Y356"/>
      <c r="Z356"/>
      <c r="AL356"/>
      <c r="AM356"/>
      <c r="AN356"/>
      <c r="AO356"/>
      <c r="AP356"/>
      <c r="AQ356"/>
      <c r="AR356"/>
      <c r="AS356"/>
      <c r="AT356"/>
      <c r="AU356"/>
      <c r="AV356"/>
      <c r="AW356"/>
      <c r="AX356"/>
      <c r="AY356"/>
      <c r="AZ356"/>
      <c r="BA356"/>
      <c r="BB356"/>
      <c r="BC356"/>
      <c r="BD356"/>
      <c r="BE356"/>
      <c r="BF356"/>
      <c r="BG356"/>
      <c r="BH356"/>
      <c r="BI356"/>
    </row>
    <row r="357" spans="1:67">
      <c r="C357"/>
      <c r="D357"/>
      <c r="E357"/>
      <c r="F357"/>
      <c r="G357"/>
      <c r="H357"/>
      <c r="I357"/>
      <c r="J357"/>
      <c r="K357"/>
      <c r="L357"/>
      <c r="M357"/>
      <c r="N357"/>
      <c r="O357"/>
      <c r="P357"/>
      <c r="Q357"/>
      <c r="R357"/>
      <c r="S357"/>
      <c r="T357"/>
      <c r="U357"/>
      <c r="V357"/>
      <c r="W357"/>
      <c r="X357"/>
      <c r="Y357"/>
      <c r="Z357"/>
      <c r="AL357"/>
      <c r="AM357"/>
      <c r="AN357"/>
      <c r="AO357"/>
      <c r="AP357"/>
      <c r="AQ357"/>
      <c r="AR357"/>
      <c r="AS357"/>
      <c r="AT357"/>
      <c r="AU357"/>
      <c r="AV357"/>
      <c r="AW357"/>
      <c r="AX357"/>
      <c r="AY357"/>
      <c r="AZ357"/>
      <c r="BA357"/>
      <c r="BB357"/>
      <c r="BC357"/>
      <c r="BD357"/>
      <c r="BE357"/>
      <c r="BF357"/>
      <c r="BG357"/>
      <c r="BH357"/>
      <c r="BI357"/>
    </row>
    <row r="358" spans="1:67" ht="15.75" thickBot="1">
      <c r="C358"/>
      <c r="D358"/>
      <c r="E358"/>
      <c r="F358"/>
      <c r="G358"/>
      <c r="H358"/>
      <c r="I358"/>
      <c r="J358"/>
      <c r="K358"/>
      <c r="L358"/>
      <c r="M358"/>
      <c r="N358"/>
      <c r="O358"/>
      <c r="P358"/>
      <c r="Q358"/>
      <c r="R358"/>
      <c r="S358"/>
      <c r="T358"/>
      <c r="U358"/>
      <c r="V358"/>
      <c r="W358"/>
      <c r="X358"/>
      <c r="Y358"/>
      <c r="Z358"/>
      <c r="AE358" t="s">
        <v>524</v>
      </c>
      <c r="AL358"/>
      <c r="AM358"/>
      <c r="AN358"/>
      <c r="AO358"/>
      <c r="AP358"/>
      <c r="AQ358"/>
      <c r="AR358"/>
      <c r="AS358"/>
      <c r="AT358"/>
      <c r="AU358"/>
      <c r="AV358"/>
      <c r="AW358"/>
      <c r="AX358"/>
      <c r="AY358"/>
      <c r="AZ358"/>
      <c r="BA358"/>
      <c r="BB358"/>
      <c r="BC358"/>
      <c r="BD358"/>
      <c r="BE358"/>
      <c r="BF358"/>
      <c r="BG358"/>
      <c r="BH358"/>
      <c r="BI358"/>
    </row>
    <row r="359" spans="1:67">
      <c r="A359" s="138" t="s">
        <v>517</v>
      </c>
      <c r="B359" t="s">
        <v>178</v>
      </c>
      <c r="C359" t="s">
        <v>180</v>
      </c>
      <c r="D359" t="s">
        <v>181</v>
      </c>
      <c r="E359" t="s">
        <v>182</v>
      </c>
      <c r="F359" t="s">
        <v>183</v>
      </c>
      <c r="G359" t="s">
        <v>184</v>
      </c>
      <c r="H359" t="s">
        <v>185</v>
      </c>
      <c r="I359" t="s">
        <v>186</v>
      </c>
      <c r="J359" t="s">
        <v>187</v>
      </c>
      <c r="K359" t="s">
        <v>188</v>
      </c>
      <c r="L359" t="s">
        <v>189</v>
      </c>
      <c r="M359" t="s">
        <v>190</v>
      </c>
      <c r="N359" t="s">
        <v>191</v>
      </c>
      <c r="O359" t="s">
        <v>192</v>
      </c>
      <c r="P359" t="s">
        <v>193</v>
      </c>
      <c r="Q359" t="s">
        <v>194</v>
      </c>
      <c r="R359" t="s">
        <v>195</v>
      </c>
      <c r="S359" t="s">
        <v>196</v>
      </c>
      <c r="T359" t="s">
        <v>197</v>
      </c>
      <c r="U359" t="s">
        <v>198</v>
      </c>
      <c r="V359" t="s">
        <v>199</v>
      </c>
      <c r="W359" t="s">
        <v>200</v>
      </c>
      <c r="X359" t="s">
        <v>201</v>
      </c>
      <c r="Y359" t="s">
        <v>202</v>
      </c>
      <c r="Z359" t="s">
        <v>203</v>
      </c>
      <c r="AA359" t="s">
        <v>179</v>
      </c>
      <c r="AB359" s="142" t="s">
        <v>520</v>
      </c>
      <c r="AC359" s="142" t="s">
        <v>521</v>
      </c>
      <c r="AE359" s="422"/>
      <c r="AF359" s="423"/>
      <c r="AG359" s="424"/>
      <c r="AJ359" s="138" t="s">
        <v>517</v>
      </c>
      <c r="AK359" t="s">
        <v>178</v>
      </c>
      <c r="AL359" t="s">
        <v>180</v>
      </c>
      <c r="AM359" t="s">
        <v>181</v>
      </c>
      <c r="AN359" t="s">
        <v>182</v>
      </c>
      <c r="AO359" t="s">
        <v>183</v>
      </c>
      <c r="AP359" t="s">
        <v>184</v>
      </c>
      <c r="AQ359" t="s">
        <v>185</v>
      </c>
      <c r="AR359" t="s">
        <v>186</v>
      </c>
      <c r="AS359" t="s">
        <v>187</v>
      </c>
      <c r="AT359" t="s">
        <v>188</v>
      </c>
      <c r="AU359" t="s">
        <v>189</v>
      </c>
      <c r="AV359" t="s">
        <v>190</v>
      </c>
      <c r="AW359" t="s">
        <v>191</v>
      </c>
      <c r="AX359" t="s">
        <v>192</v>
      </c>
      <c r="AY359" t="s">
        <v>193</v>
      </c>
      <c r="AZ359" t="s">
        <v>194</v>
      </c>
      <c r="BA359" t="s">
        <v>195</v>
      </c>
      <c r="BB359" t="s">
        <v>196</v>
      </c>
      <c r="BC359" t="s">
        <v>197</v>
      </c>
      <c r="BD359" t="s">
        <v>198</v>
      </c>
      <c r="BE359" t="s">
        <v>199</v>
      </c>
      <c r="BF359" t="s">
        <v>200</v>
      </c>
      <c r="BG359" t="s">
        <v>201</v>
      </c>
      <c r="BH359" t="s">
        <v>202</v>
      </c>
      <c r="BI359" t="s">
        <v>203</v>
      </c>
      <c r="BJ359" t="s">
        <v>179</v>
      </c>
      <c r="BO359" t="s">
        <v>369</v>
      </c>
    </row>
    <row r="360" spans="1:67">
      <c r="B360" s="139" t="s">
        <v>236</v>
      </c>
      <c r="C360" s="143">
        <v>45.93</v>
      </c>
      <c r="D360" s="143">
        <v>24.42</v>
      </c>
      <c r="E360" s="143">
        <v>22.49</v>
      </c>
      <c r="F360" s="143">
        <v>30</v>
      </c>
      <c r="G360" s="143">
        <v>30.09</v>
      </c>
      <c r="H360" s="143">
        <v>33.86</v>
      </c>
      <c r="I360" s="143">
        <v>47.3</v>
      </c>
      <c r="J360" s="143">
        <v>52</v>
      </c>
      <c r="K360" s="143">
        <v>50.4</v>
      </c>
      <c r="L360" s="143">
        <v>23.75</v>
      </c>
      <c r="M360" s="143">
        <v>18.3</v>
      </c>
      <c r="N360" s="143">
        <v>14.9</v>
      </c>
      <c r="O360" s="143">
        <v>10.78</v>
      </c>
      <c r="P360" s="143">
        <v>15.65</v>
      </c>
      <c r="Q360" s="143">
        <v>15.21</v>
      </c>
      <c r="R360" s="143">
        <v>21.01</v>
      </c>
      <c r="S360" s="143">
        <v>36.22</v>
      </c>
      <c r="T360" s="143">
        <v>56.66</v>
      </c>
      <c r="U360" s="143">
        <v>82.4</v>
      </c>
      <c r="V360" s="143">
        <v>103.38</v>
      </c>
      <c r="W360" s="143">
        <v>104.94</v>
      </c>
      <c r="X360" s="143">
        <v>100.43</v>
      </c>
      <c r="Y360" s="143">
        <v>80.989999999999995</v>
      </c>
      <c r="Z360" s="143">
        <v>72.87</v>
      </c>
      <c r="AA360">
        <v>45.58</v>
      </c>
      <c r="AB360" s="142">
        <f>AVERAGE(K360:T360)</f>
        <v>26.288</v>
      </c>
      <c r="AC360" s="142">
        <f>AB360/AA360</f>
        <v>0.57674418604651168</v>
      </c>
      <c r="AE360" s="425">
        <f>AVERAGE(L362:P366,L369:P373,L376:P380,L383:P387,,U362:X366,U369:X373,U376:X380,U383:X387)</f>
        <v>64.316574585635323</v>
      </c>
      <c r="AF360" s="140">
        <f>AVERAGE(K362:K366,K369:K373,K376:K380,K383:K387,Q362:T366,Q369:T373,Q376:T380,Q383:T387,Y362:Z366,Y369:Z373,Y376:Z380,Y383:Z387)</f>
        <v>63.221785714285723</v>
      </c>
      <c r="AG360" s="426">
        <f>AVERAGE(C360:J389,K360:Z361,K367:Z368,K374:Z375,K381:Z382,K388:Z389)</f>
        <v>54.339724999999959</v>
      </c>
      <c r="AK360" s="139" t="s">
        <v>236</v>
      </c>
      <c r="AL360" s="143">
        <v>14.71</v>
      </c>
      <c r="AM360" s="143">
        <v>18.12</v>
      </c>
      <c r="AN360" s="143">
        <v>19.170000000000002</v>
      </c>
      <c r="AO360" s="143">
        <v>18.77</v>
      </c>
      <c r="AP360" s="143">
        <v>19.09</v>
      </c>
      <c r="AQ360" s="143">
        <v>18.86</v>
      </c>
      <c r="AR360" s="143">
        <v>16.850000000000001</v>
      </c>
      <c r="AS360" s="143">
        <v>15.69</v>
      </c>
      <c r="AT360" s="143">
        <v>18.399999999999999</v>
      </c>
      <c r="AU360" s="143">
        <v>24.49</v>
      </c>
      <c r="AV360" s="143">
        <v>24.13</v>
      </c>
      <c r="AW360" s="143">
        <v>25.9</v>
      </c>
      <c r="AX360" s="143">
        <v>26.79</v>
      </c>
      <c r="AY360" s="143">
        <v>26.65</v>
      </c>
      <c r="AZ360" s="143">
        <v>25.55</v>
      </c>
      <c r="BA360" s="143">
        <v>23.41</v>
      </c>
      <c r="BB360" s="143">
        <v>19.78</v>
      </c>
      <c r="BC360" s="143">
        <v>15.74</v>
      </c>
      <c r="BD360" s="143">
        <v>13.33</v>
      </c>
      <c r="BE360" s="143">
        <v>11.47</v>
      </c>
      <c r="BF360" s="143">
        <v>11.16</v>
      </c>
      <c r="BG360" s="143">
        <v>6.89</v>
      </c>
      <c r="BH360" s="143">
        <v>5.65</v>
      </c>
      <c r="BI360" s="143">
        <v>6.39</v>
      </c>
      <c r="BJ360">
        <v>17.68</v>
      </c>
      <c r="BM360" s="141">
        <f>AVERAGE(AU362:AY366,AU369:AY373,AU376:AY380,AU383:AY387,,BD362:BG366,BD369:BG373,BD376:BG380,BD383:BG387)</f>
        <v>13.654033149171266</v>
      </c>
      <c r="BN360" s="140">
        <f>AVERAGE(AT362:AT366,AT369:AT373,AT376:AT380,AT383:AT387,AZ362:BC366,AZ369:BC373,AZ376:BC380,AZ383:BC387,BH362:BI366,BH369:BI373,BH376:BI380,BH383:BI387)</f>
        <v>12.802071428571425</v>
      </c>
      <c r="BO360" s="139">
        <f>AVERAGE(AL360:AS389,AT360:BI361,AT367:BI368,AT374:BI375,AT381:BI382,AT388:BI389)</f>
        <v>16.289874999999999</v>
      </c>
    </row>
    <row r="361" spans="1:67">
      <c r="B361" s="139" t="s">
        <v>237</v>
      </c>
      <c r="C361" s="143">
        <v>74.44</v>
      </c>
      <c r="D361" s="143">
        <v>53.89</v>
      </c>
      <c r="E361" s="143">
        <v>31.27</v>
      </c>
      <c r="F361" s="143">
        <v>16.71</v>
      </c>
      <c r="G361" s="143">
        <v>16.79</v>
      </c>
      <c r="H361" s="143">
        <v>17.79</v>
      </c>
      <c r="I361" s="143">
        <v>29.99</v>
      </c>
      <c r="J361" s="143">
        <v>37.25</v>
      </c>
      <c r="K361" s="143">
        <v>23.84</v>
      </c>
      <c r="L361" s="143">
        <v>7.69</v>
      </c>
      <c r="M361" s="143">
        <v>0.17</v>
      </c>
      <c r="N361" s="143">
        <v>0</v>
      </c>
      <c r="O361" s="143">
        <v>0</v>
      </c>
      <c r="P361" s="143">
        <v>0</v>
      </c>
      <c r="Q361" s="143">
        <v>0</v>
      </c>
      <c r="R361" s="143">
        <v>0</v>
      </c>
      <c r="S361" s="143">
        <v>5.13</v>
      </c>
      <c r="T361" s="143">
        <v>38.619999999999997</v>
      </c>
      <c r="U361" s="143">
        <v>80.489999999999995</v>
      </c>
      <c r="V361" s="143">
        <v>103.2</v>
      </c>
      <c r="W361" s="143">
        <v>110.62</v>
      </c>
      <c r="X361" s="143">
        <v>111.63</v>
      </c>
      <c r="Y361" s="143">
        <v>103.24</v>
      </c>
      <c r="Z361" s="143">
        <v>97.63</v>
      </c>
      <c r="AA361">
        <v>40.020000000000003</v>
      </c>
      <c r="AB361" s="142">
        <f t="shared" ref="AB361:AB389" si="29">AVERAGE(K361:T361)</f>
        <v>7.5449999999999999</v>
      </c>
      <c r="AC361" s="142">
        <f t="shared" ref="AC361:AC388" si="30">AB361/AA361</f>
        <v>0.18853073463268363</v>
      </c>
      <c r="AE361" s="427"/>
      <c r="AF361" s="42"/>
      <c r="AG361" s="428"/>
      <c r="AK361" s="139" t="s">
        <v>237</v>
      </c>
      <c r="AL361" s="143">
        <v>14.89</v>
      </c>
      <c r="AM361" s="143">
        <v>19.11</v>
      </c>
      <c r="AN361" s="143">
        <v>23.85</v>
      </c>
      <c r="AO361" s="143">
        <v>26.9</v>
      </c>
      <c r="AP361" s="143">
        <v>27.52</v>
      </c>
      <c r="AQ361" s="143">
        <v>27.22</v>
      </c>
      <c r="AR361" s="143">
        <v>24.78</v>
      </c>
      <c r="AS361" s="143">
        <v>22.92</v>
      </c>
      <c r="AT361" s="143">
        <v>27.59</v>
      </c>
      <c r="AU361" s="143">
        <v>31.83</v>
      </c>
      <c r="AV361" s="143">
        <v>30.66</v>
      </c>
      <c r="AW361" s="143">
        <v>29.74</v>
      </c>
      <c r="AX361" s="143">
        <v>29.49</v>
      </c>
      <c r="AY361" s="143">
        <v>29.52</v>
      </c>
      <c r="AZ361" s="143">
        <v>29.42</v>
      </c>
      <c r="BA361" s="143">
        <v>30.04</v>
      </c>
      <c r="BB361" s="143">
        <v>29.75</v>
      </c>
      <c r="BC361" s="143">
        <v>23.95</v>
      </c>
      <c r="BD361" s="143">
        <v>13.9</v>
      </c>
      <c r="BE361" s="143">
        <v>8.7899999999999991</v>
      </c>
      <c r="BF361" s="143">
        <v>8.1</v>
      </c>
      <c r="BG361" s="143">
        <v>7.36</v>
      </c>
      <c r="BH361" s="143">
        <v>6.99</v>
      </c>
      <c r="BI361" s="143">
        <v>8.25</v>
      </c>
      <c r="BJ361">
        <v>21.6</v>
      </c>
    </row>
    <row r="362" spans="1:67" ht="15.75" thickBot="1">
      <c r="B362" t="s">
        <v>238</v>
      </c>
      <c r="C362" s="143">
        <v>88.96</v>
      </c>
      <c r="D362" s="143">
        <v>83.82</v>
      </c>
      <c r="E362" s="143">
        <v>83</v>
      </c>
      <c r="F362" s="143">
        <v>82.56</v>
      </c>
      <c r="G362" s="143">
        <v>82.82</v>
      </c>
      <c r="H362" s="143">
        <v>86.01</v>
      </c>
      <c r="I362" s="143">
        <v>103.21</v>
      </c>
      <c r="J362" s="143">
        <v>133.09</v>
      </c>
      <c r="K362" s="144">
        <v>113.73</v>
      </c>
      <c r="L362" s="145">
        <v>70.89</v>
      </c>
      <c r="M362" s="145">
        <v>34.14</v>
      </c>
      <c r="N362" s="145">
        <v>19.97</v>
      </c>
      <c r="O362" s="145">
        <v>16.489999999999998</v>
      </c>
      <c r="P362" s="145">
        <v>13.72</v>
      </c>
      <c r="Q362" s="144">
        <v>18.62</v>
      </c>
      <c r="R362" s="144">
        <v>33.65</v>
      </c>
      <c r="S362" s="144">
        <v>63</v>
      </c>
      <c r="T362" s="144">
        <v>110.37</v>
      </c>
      <c r="U362" s="145">
        <v>125.03</v>
      </c>
      <c r="V362" s="145">
        <v>147.6</v>
      </c>
      <c r="W362" s="145">
        <v>151.41999999999999</v>
      </c>
      <c r="X362" s="145">
        <v>130.49</v>
      </c>
      <c r="Y362" s="144">
        <v>102.28</v>
      </c>
      <c r="Z362" s="144">
        <v>91.85</v>
      </c>
      <c r="AA362">
        <v>82.78</v>
      </c>
      <c r="AB362" s="142">
        <f t="shared" si="29"/>
        <v>49.457999999999998</v>
      </c>
      <c r="AC362" s="142">
        <f t="shared" si="30"/>
        <v>0.59746315535153416</v>
      </c>
      <c r="AE362" s="429">
        <f>AVERAGE(M362:P366,M369:P373,M376:P380,M383:P387,,U362:X366,U369:X373,U376:X380,U383:X387)</f>
        <v>65.082049689440979</v>
      </c>
      <c r="AF362" s="430">
        <f>AVERAGE(K362:L366,K369:L373,K376:L380,K383:L387,Q362:T366,Q369:T373,Q376:T380,Q383:T387,Y362:Z366,Y369:Z373,Y376:Z380,Y383:Z387)</f>
        <v>62.588375000000006</v>
      </c>
      <c r="AG362" s="431">
        <f>AVERAGE(C360:J389,K360:Z361,K367:Z368,K374:Z375,K381:Z382,K388:Z389)</f>
        <v>54.339724999999959</v>
      </c>
      <c r="AK362" t="s">
        <v>238</v>
      </c>
      <c r="AL362" s="143">
        <v>11.93</v>
      </c>
      <c r="AM362" s="143">
        <v>14.01</v>
      </c>
      <c r="AN362" s="143">
        <v>15.57</v>
      </c>
      <c r="AO362" s="143">
        <v>16.23</v>
      </c>
      <c r="AP362" s="143">
        <v>15.92</v>
      </c>
      <c r="AQ362" s="143">
        <v>14.79</v>
      </c>
      <c r="AR362" s="143">
        <v>9.64</v>
      </c>
      <c r="AS362" s="143">
        <v>7.86</v>
      </c>
      <c r="AT362" s="144">
        <v>10.82</v>
      </c>
      <c r="AU362" s="145">
        <v>11.63</v>
      </c>
      <c r="AV362" s="145">
        <v>15.84</v>
      </c>
      <c r="AW362" s="145">
        <v>18.149999999999999</v>
      </c>
      <c r="AX362" s="145">
        <v>18.670000000000002</v>
      </c>
      <c r="AY362" s="145">
        <v>18.940000000000001</v>
      </c>
      <c r="AZ362" s="144">
        <v>18.13</v>
      </c>
      <c r="BA362" s="144">
        <v>16.37</v>
      </c>
      <c r="BB362" s="144">
        <v>12.5</v>
      </c>
      <c r="BC362" s="144">
        <v>5.54</v>
      </c>
      <c r="BD362" s="145">
        <v>10.6</v>
      </c>
      <c r="BE362" s="145">
        <v>8.7899999999999991</v>
      </c>
      <c r="BF362" s="145">
        <v>8.48</v>
      </c>
      <c r="BG362" s="145">
        <v>4.99</v>
      </c>
      <c r="BH362" s="144">
        <v>6.81</v>
      </c>
      <c r="BI362" s="144">
        <v>4.0199999999999996</v>
      </c>
      <c r="BJ362">
        <v>12.1</v>
      </c>
      <c r="BM362" s="141">
        <f>AVERAGE(AV362:AY366,AV369:AY373,AV376:AY380,AV383:AY387,,BD362:BG366,BD369:BG373,BD376:BG380,BD383:BG387)</f>
        <v>13.707453416149063</v>
      </c>
      <c r="BN362" s="140">
        <f>AVERAGE(AT362:AU366,AT369:AU373,AT376:AU380,AT383:AU387,AZ362:BC366,AZ369:BC373,AZ376:BC380,AZ383:BC387,BH362:BI366,BH369:BI373,BH376:BI380,BH383:BI387)</f>
        <v>12.8548125</v>
      </c>
      <c r="BO362" s="139">
        <f>AVERAGE(AL360:AS389,AT360:BI361,AT367:BI368,AT374:BI375,AT381:BI382,AT388:BI389)</f>
        <v>16.289874999999999</v>
      </c>
    </row>
    <row r="363" spans="1:67">
      <c r="B363" t="s">
        <v>239</v>
      </c>
      <c r="C363" s="143">
        <v>77.89</v>
      </c>
      <c r="D363" s="143">
        <v>68.38</v>
      </c>
      <c r="E363" s="143">
        <v>67.349999999999994</v>
      </c>
      <c r="F363" s="143">
        <v>56.37</v>
      </c>
      <c r="G363" s="143">
        <v>50.03</v>
      </c>
      <c r="H363" s="143">
        <v>55.45</v>
      </c>
      <c r="I363" s="143">
        <v>66.3</v>
      </c>
      <c r="J363" s="143">
        <v>79</v>
      </c>
      <c r="K363" s="144">
        <v>72.56</v>
      </c>
      <c r="L363" s="145">
        <v>33.130000000000003</v>
      </c>
      <c r="M363" s="145">
        <v>13.66</v>
      </c>
      <c r="N363" s="145">
        <v>4.54</v>
      </c>
      <c r="O363" s="145">
        <v>3.74</v>
      </c>
      <c r="P363" s="145">
        <v>3.52</v>
      </c>
      <c r="Q363" s="144">
        <v>4.09</v>
      </c>
      <c r="R363" s="144">
        <v>12.3</v>
      </c>
      <c r="S363" s="144">
        <v>23.23</v>
      </c>
      <c r="T363" s="144">
        <v>57.37</v>
      </c>
      <c r="U363" s="145">
        <v>77.47</v>
      </c>
      <c r="V363" s="145">
        <v>83.57</v>
      </c>
      <c r="W363" s="145">
        <v>82.64</v>
      </c>
      <c r="X363" s="145">
        <v>78.12</v>
      </c>
      <c r="Y363" s="144">
        <v>72.349999999999994</v>
      </c>
      <c r="Z363" s="144">
        <v>43.53</v>
      </c>
      <c r="AA363">
        <v>49.44</v>
      </c>
      <c r="AB363" s="142">
        <f t="shared" si="29"/>
        <v>22.814</v>
      </c>
      <c r="AC363" s="142">
        <f t="shared" si="30"/>
        <v>0.46144822006472497</v>
      </c>
      <c r="AE363" s="42"/>
      <c r="AF363" s="42"/>
      <c r="AG363" s="42"/>
      <c r="AK363" t="s">
        <v>239</v>
      </c>
      <c r="AL363" s="143">
        <v>10.76</v>
      </c>
      <c r="AM363" s="143">
        <v>13.25</v>
      </c>
      <c r="AN363" s="143">
        <v>13.74</v>
      </c>
      <c r="AO363" s="143">
        <v>15.99</v>
      </c>
      <c r="AP363" s="143">
        <v>15.04</v>
      </c>
      <c r="AQ363" s="143">
        <v>13.86</v>
      </c>
      <c r="AR363" s="143">
        <v>10.75</v>
      </c>
      <c r="AS363" s="143">
        <v>8.19</v>
      </c>
      <c r="AT363" s="144">
        <v>11.44</v>
      </c>
      <c r="AU363" s="145">
        <v>16.010000000000002</v>
      </c>
      <c r="AV363" s="145">
        <v>17.5</v>
      </c>
      <c r="AW363" s="145">
        <v>21.23</v>
      </c>
      <c r="AX363" s="145">
        <v>21.42</v>
      </c>
      <c r="AY363" s="145">
        <v>21.27</v>
      </c>
      <c r="AZ363" s="144">
        <v>21.26</v>
      </c>
      <c r="BA363" s="144">
        <v>19.920000000000002</v>
      </c>
      <c r="BB363" s="144">
        <v>16.32</v>
      </c>
      <c r="BC363" s="144">
        <v>11.96</v>
      </c>
      <c r="BD363" s="145">
        <v>10.07</v>
      </c>
      <c r="BE363" s="145">
        <v>9.83</v>
      </c>
      <c r="BF363" s="145">
        <v>8.7799999999999994</v>
      </c>
      <c r="BG363" s="145">
        <v>6.07</v>
      </c>
      <c r="BH363" s="144">
        <v>6.06</v>
      </c>
      <c r="BI363" s="144">
        <v>8.75</v>
      </c>
      <c r="BJ363">
        <v>13.64</v>
      </c>
    </row>
    <row r="364" spans="1:67">
      <c r="B364" t="s">
        <v>240</v>
      </c>
      <c r="C364" s="143">
        <v>30.89</v>
      </c>
      <c r="D364" s="143">
        <v>24.59</v>
      </c>
      <c r="E364" s="143">
        <v>17.21</v>
      </c>
      <c r="F364" s="143">
        <v>13.87</v>
      </c>
      <c r="G364" s="143">
        <v>7</v>
      </c>
      <c r="H364" s="143">
        <v>13.89</v>
      </c>
      <c r="I364" s="143">
        <v>27.58</v>
      </c>
      <c r="J364" s="143">
        <v>33.99</v>
      </c>
      <c r="K364" s="144">
        <v>34.07</v>
      </c>
      <c r="L364" s="145">
        <v>21.28</v>
      </c>
      <c r="M364" s="145">
        <v>8.56</v>
      </c>
      <c r="N364" s="145">
        <v>3.72</v>
      </c>
      <c r="O364" s="145">
        <v>5.32</v>
      </c>
      <c r="P364" s="145">
        <v>5.26</v>
      </c>
      <c r="Q364" s="144">
        <v>9.76</v>
      </c>
      <c r="R364" s="144">
        <v>16.72</v>
      </c>
      <c r="S364" s="144">
        <v>26.66</v>
      </c>
      <c r="T364" s="144">
        <v>33.409999999999997</v>
      </c>
      <c r="U364" s="145">
        <v>46.22</v>
      </c>
      <c r="V364" s="145">
        <v>65.88</v>
      </c>
      <c r="W364" s="145">
        <v>70.5</v>
      </c>
      <c r="X364" s="145">
        <v>66.8</v>
      </c>
      <c r="Y364" s="144">
        <v>47.94</v>
      </c>
      <c r="Z364" s="144">
        <v>34.979999999999997</v>
      </c>
      <c r="AA364">
        <v>27.75</v>
      </c>
      <c r="AB364" s="142">
        <f t="shared" si="29"/>
        <v>16.476000000000003</v>
      </c>
      <c r="AC364" s="142">
        <f t="shared" si="30"/>
        <v>0.59372972972972982</v>
      </c>
      <c r="AK364" t="s">
        <v>240</v>
      </c>
      <c r="AL364" s="143">
        <v>16.28</v>
      </c>
      <c r="AM364" s="143">
        <v>18.14</v>
      </c>
      <c r="AN364" s="143">
        <v>19.98</v>
      </c>
      <c r="AO364" s="143">
        <v>20.76</v>
      </c>
      <c r="AP364" s="143">
        <v>21.81</v>
      </c>
      <c r="AQ364" s="143">
        <v>20.18</v>
      </c>
      <c r="AR364" s="143">
        <v>16.100000000000001</v>
      </c>
      <c r="AS364" s="143">
        <v>10.93</v>
      </c>
      <c r="AT364" s="144">
        <v>15.68</v>
      </c>
      <c r="AU364" s="145">
        <v>17.72</v>
      </c>
      <c r="AV364" s="145">
        <v>19.989999999999998</v>
      </c>
      <c r="AW364" s="145">
        <v>20.82</v>
      </c>
      <c r="AX364" s="145">
        <v>20.68</v>
      </c>
      <c r="AY364" s="145">
        <v>20.100000000000001</v>
      </c>
      <c r="AZ364" s="144">
        <v>19.8</v>
      </c>
      <c r="BA364" s="144">
        <v>19.25</v>
      </c>
      <c r="BB364" s="144">
        <v>16.649999999999999</v>
      </c>
      <c r="BC364" s="144">
        <v>15.03</v>
      </c>
      <c r="BD364" s="145">
        <v>10.7</v>
      </c>
      <c r="BE364" s="145">
        <v>9.23</v>
      </c>
      <c r="BF364" s="145">
        <v>8.66</v>
      </c>
      <c r="BG364" s="145">
        <v>5.87</v>
      </c>
      <c r="BH364" s="144">
        <v>8.16</v>
      </c>
      <c r="BI364" s="144">
        <v>10.73</v>
      </c>
      <c r="BJ364">
        <v>15.67</v>
      </c>
    </row>
    <row r="365" spans="1:67" ht="15.75" thickBot="1">
      <c r="B365" t="s">
        <v>241</v>
      </c>
      <c r="C365" s="143">
        <v>20.84</v>
      </c>
      <c r="D365" s="143">
        <v>15.09</v>
      </c>
      <c r="E365" s="143">
        <v>15.37</v>
      </c>
      <c r="F365" s="143">
        <v>11.6</v>
      </c>
      <c r="G365" s="143">
        <v>7.86</v>
      </c>
      <c r="H365" s="143">
        <v>16.32</v>
      </c>
      <c r="I365" s="143">
        <v>39.18</v>
      </c>
      <c r="J365" s="143">
        <v>69.91</v>
      </c>
      <c r="K365" s="144">
        <v>61.17</v>
      </c>
      <c r="L365" s="145">
        <v>14.9</v>
      </c>
      <c r="M365" s="145">
        <v>3.52</v>
      </c>
      <c r="N365" s="145">
        <v>0.96</v>
      </c>
      <c r="O365" s="145">
        <v>0.65</v>
      </c>
      <c r="P365" s="145">
        <v>0.86</v>
      </c>
      <c r="Q365" s="144">
        <v>1.51</v>
      </c>
      <c r="R365" s="144">
        <v>3.27</v>
      </c>
      <c r="S365" s="144">
        <v>18.149999999999999</v>
      </c>
      <c r="T365" s="144">
        <v>75.48</v>
      </c>
      <c r="U365" s="145">
        <v>101.16</v>
      </c>
      <c r="V365" s="145">
        <v>119.58</v>
      </c>
      <c r="W365" s="145">
        <v>109.62</v>
      </c>
      <c r="X365" s="145">
        <v>92.84</v>
      </c>
      <c r="Y365" s="144">
        <v>87.56</v>
      </c>
      <c r="Z365" s="144">
        <v>78.67</v>
      </c>
      <c r="AA365">
        <v>40.25</v>
      </c>
      <c r="AB365" s="142">
        <f t="shared" si="29"/>
        <v>18.047000000000004</v>
      </c>
      <c r="AC365" s="142">
        <f t="shared" si="30"/>
        <v>0.44837267080745352</v>
      </c>
      <c r="AE365" t="s">
        <v>523</v>
      </c>
      <c r="AK365" t="s">
        <v>241</v>
      </c>
      <c r="AL365" s="143">
        <v>16.39</v>
      </c>
      <c r="AM365" s="143">
        <v>18.649999999999999</v>
      </c>
      <c r="AN365" s="143">
        <v>19.45</v>
      </c>
      <c r="AO365" s="143">
        <v>20.12</v>
      </c>
      <c r="AP365" s="143">
        <v>20.71</v>
      </c>
      <c r="AQ365" s="143">
        <v>19.07</v>
      </c>
      <c r="AR365" s="143">
        <v>14.43</v>
      </c>
      <c r="AS365" s="143">
        <v>7.88</v>
      </c>
      <c r="AT365" s="144">
        <v>12.45</v>
      </c>
      <c r="AU365" s="145">
        <v>17.93</v>
      </c>
      <c r="AV365" s="145">
        <v>19.95</v>
      </c>
      <c r="AW365" s="145">
        <v>18.77</v>
      </c>
      <c r="AX365" s="145">
        <v>17.89</v>
      </c>
      <c r="AY365" s="145">
        <v>18.690000000000001</v>
      </c>
      <c r="AZ365" s="144">
        <v>19.98</v>
      </c>
      <c r="BA365" s="144">
        <v>20.72</v>
      </c>
      <c r="BB365" s="144">
        <v>21.76</v>
      </c>
      <c r="BC365" s="144">
        <v>12.03</v>
      </c>
      <c r="BD365" s="145">
        <v>9.74</v>
      </c>
      <c r="BE365" s="145">
        <v>9.77</v>
      </c>
      <c r="BF365" s="145">
        <v>10.17</v>
      </c>
      <c r="BG365" s="145">
        <v>6.33</v>
      </c>
      <c r="BH365" s="144">
        <v>7.09</v>
      </c>
      <c r="BI365" s="144">
        <v>7.19</v>
      </c>
      <c r="BJ365">
        <v>14.99</v>
      </c>
    </row>
    <row r="366" spans="1:67">
      <c r="B366" t="s">
        <v>242</v>
      </c>
      <c r="C366" s="143">
        <v>59.46</v>
      </c>
      <c r="D366" s="143">
        <v>52.91</v>
      </c>
      <c r="E366" s="143">
        <v>49.69</v>
      </c>
      <c r="F366" s="143">
        <v>37.700000000000003</v>
      </c>
      <c r="G366" s="143">
        <v>33.76</v>
      </c>
      <c r="H366" s="143">
        <v>43.34</v>
      </c>
      <c r="I366" s="143">
        <v>62.99</v>
      </c>
      <c r="J366" s="143">
        <v>80.209999999999994</v>
      </c>
      <c r="K366" s="144">
        <v>91.39</v>
      </c>
      <c r="L366" s="145">
        <v>71.849999999999994</v>
      </c>
      <c r="M366" s="145">
        <v>57.6</v>
      </c>
      <c r="N366" s="145">
        <v>49.21</v>
      </c>
      <c r="O366" s="145">
        <v>48.75</v>
      </c>
      <c r="P366" s="145">
        <v>43.02</v>
      </c>
      <c r="Q366" s="144">
        <v>50.01</v>
      </c>
      <c r="R366" s="144">
        <v>59.85</v>
      </c>
      <c r="S366" s="144">
        <v>79.44</v>
      </c>
      <c r="T366" s="144">
        <v>94.3</v>
      </c>
      <c r="U366" s="145">
        <v>107.03</v>
      </c>
      <c r="V366" s="145">
        <v>107.57</v>
      </c>
      <c r="W366" s="145">
        <v>103.21</v>
      </c>
      <c r="X366" s="145">
        <v>96.1</v>
      </c>
      <c r="Y366" s="144">
        <v>85.63</v>
      </c>
      <c r="Z366" s="144">
        <v>72.209999999999994</v>
      </c>
      <c r="AA366">
        <v>68.22</v>
      </c>
      <c r="AB366" s="142">
        <f t="shared" si="29"/>
        <v>64.542000000000002</v>
      </c>
      <c r="AC366" s="142">
        <f t="shared" si="30"/>
        <v>0.94608619173262976</v>
      </c>
      <c r="AE366" s="422"/>
      <c r="AF366" s="423"/>
      <c r="AG366" s="424"/>
      <c r="AK366" t="s">
        <v>242</v>
      </c>
      <c r="AL366" s="143">
        <v>13.16</v>
      </c>
      <c r="AM366" s="143">
        <v>14.52</v>
      </c>
      <c r="AN366" s="143">
        <v>15.79</v>
      </c>
      <c r="AO366" s="143">
        <v>17.989999999999998</v>
      </c>
      <c r="AP366" s="143">
        <v>18.84</v>
      </c>
      <c r="AQ366" s="143">
        <v>16.72</v>
      </c>
      <c r="AR366" s="143">
        <v>12.73</v>
      </c>
      <c r="AS366" s="143">
        <v>7.95</v>
      </c>
      <c r="AT366" s="144">
        <v>7.79</v>
      </c>
      <c r="AU366" s="145">
        <v>9.98</v>
      </c>
      <c r="AV366" s="145">
        <v>11.4</v>
      </c>
      <c r="AW366" s="145">
        <v>12.79</v>
      </c>
      <c r="AX366" s="145">
        <v>12.72</v>
      </c>
      <c r="AY366" s="145">
        <v>12.76</v>
      </c>
      <c r="AZ366" s="144">
        <v>12.14</v>
      </c>
      <c r="BA366" s="144">
        <v>11.05</v>
      </c>
      <c r="BB366" s="144">
        <v>8.86</v>
      </c>
      <c r="BC366" s="144">
        <v>7.88</v>
      </c>
      <c r="BD366" s="145">
        <v>12.18</v>
      </c>
      <c r="BE366" s="145">
        <v>13.26</v>
      </c>
      <c r="BF366" s="145">
        <v>13.24</v>
      </c>
      <c r="BG366" s="145">
        <v>6.78</v>
      </c>
      <c r="BH366" s="144">
        <v>8.5399999999999991</v>
      </c>
      <c r="BI366" s="144">
        <v>8.4700000000000006</v>
      </c>
      <c r="BJ366">
        <v>11.72</v>
      </c>
    </row>
    <row r="367" spans="1:67">
      <c r="B367" s="139" t="s">
        <v>243</v>
      </c>
      <c r="C367" s="143">
        <v>67.59</v>
      </c>
      <c r="D367" s="143">
        <v>56.35</v>
      </c>
      <c r="E367" s="143">
        <v>50.98</v>
      </c>
      <c r="F367" s="143">
        <v>45.53</v>
      </c>
      <c r="G367" s="143">
        <v>35.71</v>
      </c>
      <c r="H367" s="143">
        <v>36.99</v>
      </c>
      <c r="I367" s="143">
        <v>47.35</v>
      </c>
      <c r="J367" s="143">
        <v>50.9</v>
      </c>
      <c r="K367" s="143">
        <v>38.51</v>
      </c>
      <c r="L367" s="143">
        <v>4.42</v>
      </c>
      <c r="M367" s="143">
        <v>0</v>
      </c>
      <c r="N367" s="143">
        <v>-0.01</v>
      </c>
      <c r="O367" s="143">
        <v>-0.26</v>
      </c>
      <c r="P367" s="143">
        <v>-0.01</v>
      </c>
      <c r="Q367" s="143">
        <v>-0.01</v>
      </c>
      <c r="R367" s="143">
        <v>-0.01</v>
      </c>
      <c r="S367" s="143">
        <v>4.54</v>
      </c>
      <c r="T367" s="143">
        <v>62.17</v>
      </c>
      <c r="U367" s="143">
        <v>87.33</v>
      </c>
      <c r="V367" s="143">
        <v>88.84</v>
      </c>
      <c r="W367" s="143">
        <v>84.11</v>
      </c>
      <c r="X367" s="143">
        <v>78.27</v>
      </c>
      <c r="Y367" s="143">
        <v>75.819999999999993</v>
      </c>
      <c r="Z367" s="143">
        <v>73.010000000000005</v>
      </c>
      <c r="AA367">
        <v>41.17</v>
      </c>
      <c r="AB367" s="142">
        <f t="shared" si="29"/>
        <v>10.934000000000001</v>
      </c>
      <c r="AC367" s="142">
        <f t="shared" si="30"/>
        <v>0.26558173427252857</v>
      </c>
      <c r="AE367" s="425">
        <f>AE360*$AC$390</f>
        <v>54.452506582262949</v>
      </c>
      <c r="AF367" s="140">
        <f>AF360*$AC$390</f>
        <v>53.525622670807458</v>
      </c>
      <c r="AG367" s="426">
        <f>AG360*$AC$390</f>
        <v>46.005780816283</v>
      </c>
      <c r="AK367" s="139" t="s">
        <v>243</v>
      </c>
      <c r="AL367" s="143">
        <v>12.61</v>
      </c>
      <c r="AM367" s="143">
        <v>14.8</v>
      </c>
      <c r="AN367" s="143">
        <v>16.420000000000002</v>
      </c>
      <c r="AO367" s="143">
        <v>17.62</v>
      </c>
      <c r="AP367" s="143">
        <v>19.41</v>
      </c>
      <c r="AQ367" s="143">
        <v>19.190000000000001</v>
      </c>
      <c r="AR367" s="143">
        <v>17.04</v>
      </c>
      <c r="AS367" s="143">
        <v>16.02</v>
      </c>
      <c r="AT367" s="143">
        <v>16.82</v>
      </c>
      <c r="AU367" s="143">
        <v>24.46</v>
      </c>
      <c r="AV367" s="143">
        <v>29.14</v>
      </c>
      <c r="AW367" s="143">
        <v>29.44</v>
      </c>
      <c r="AX367" s="143">
        <v>31.38</v>
      </c>
      <c r="AY367" s="143">
        <v>31.98</v>
      </c>
      <c r="AZ367" s="143">
        <v>32.590000000000003</v>
      </c>
      <c r="BA367" s="143">
        <v>33.67</v>
      </c>
      <c r="BB367" s="143">
        <v>29.53</v>
      </c>
      <c r="BC367" s="143">
        <v>17.600000000000001</v>
      </c>
      <c r="BD367" s="143">
        <v>11.86</v>
      </c>
      <c r="BE367" s="143">
        <v>11.41</v>
      </c>
      <c r="BF367" s="143">
        <v>13.3</v>
      </c>
      <c r="BG367" s="143">
        <v>11.42</v>
      </c>
      <c r="BH367" s="143">
        <v>12.34</v>
      </c>
      <c r="BI367" s="143">
        <v>14.45</v>
      </c>
      <c r="BJ367">
        <v>20.21</v>
      </c>
    </row>
    <row r="368" spans="1:67">
      <c r="B368" s="139" t="s">
        <v>244</v>
      </c>
      <c r="C368" s="143">
        <v>67.92</v>
      </c>
      <c r="D368" s="143">
        <v>61.78</v>
      </c>
      <c r="E368" s="143">
        <v>55.45</v>
      </c>
      <c r="F368" s="143">
        <v>53.36</v>
      </c>
      <c r="G368" s="143">
        <v>53.12</v>
      </c>
      <c r="H368" s="143">
        <v>56.27</v>
      </c>
      <c r="I368" s="143">
        <v>67.66</v>
      </c>
      <c r="J368" s="143">
        <v>74.319999999999993</v>
      </c>
      <c r="K368" s="143">
        <v>67.89</v>
      </c>
      <c r="L368" s="143">
        <v>40.43</v>
      </c>
      <c r="M368" s="143">
        <v>2.67</v>
      </c>
      <c r="N368" s="143">
        <v>0.65</v>
      </c>
      <c r="O368" s="143">
        <v>0.68</v>
      </c>
      <c r="P368" s="143">
        <v>2.58</v>
      </c>
      <c r="Q368" s="143">
        <v>4.05</v>
      </c>
      <c r="R368" s="143">
        <v>17.64</v>
      </c>
      <c r="S368" s="143">
        <v>56.83</v>
      </c>
      <c r="T368" s="143">
        <v>84.29</v>
      </c>
      <c r="U368" s="143">
        <v>95.01</v>
      </c>
      <c r="V368" s="143">
        <v>105.5</v>
      </c>
      <c r="W368" s="143">
        <v>112.92</v>
      </c>
      <c r="X368" s="143">
        <v>115.12</v>
      </c>
      <c r="Y368" s="143">
        <v>104.01</v>
      </c>
      <c r="Z368" s="143">
        <v>89.48</v>
      </c>
      <c r="AA368">
        <v>57.9</v>
      </c>
      <c r="AB368" s="142">
        <f t="shared" si="29"/>
        <v>27.771000000000004</v>
      </c>
      <c r="AC368" s="142">
        <f t="shared" si="30"/>
        <v>0.47963730569948193</v>
      </c>
      <c r="AE368" s="427"/>
      <c r="AF368" s="42"/>
      <c r="AG368" s="428"/>
      <c r="AK368" s="139" t="s">
        <v>244</v>
      </c>
      <c r="AL368" s="143">
        <v>20.309999999999999</v>
      </c>
      <c r="AM368" s="143">
        <v>22.08</v>
      </c>
      <c r="AN368" s="143">
        <v>22.25</v>
      </c>
      <c r="AO368" s="143">
        <v>21.97</v>
      </c>
      <c r="AP368" s="143">
        <v>21.6</v>
      </c>
      <c r="AQ368" s="143">
        <v>20.260000000000002</v>
      </c>
      <c r="AR368" s="143">
        <v>17.89</v>
      </c>
      <c r="AS368" s="143">
        <v>15.86</v>
      </c>
      <c r="AT368" s="143">
        <v>20</v>
      </c>
      <c r="AU368" s="143">
        <v>24.12</v>
      </c>
      <c r="AV368" s="143">
        <v>27.08</v>
      </c>
      <c r="AW368" s="143">
        <v>28.04</v>
      </c>
      <c r="AX368" s="143">
        <v>28.37</v>
      </c>
      <c r="AY368" s="143">
        <v>28.07</v>
      </c>
      <c r="AZ368" s="143">
        <v>27.69</v>
      </c>
      <c r="BA368" s="143">
        <v>24.65</v>
      </c>
      <c r="BB368" s="143">
        <v>17.89</v>
      </c>
      <c r="BC368" s="143">
        <v>12.86</v>
      </c>
      <c r="BD368" s="143">
        <v>11.12</v>
      </c>
      <c r="BE368" s="143">
        <v>9.74</v>
      </c>
      <c r="BF368" s="143">
        <v>7.71</v>
      </c>
      <c r="BG368" s="143">
        <v>6.36</v>
      </c>
      <c r="BH368" s="143">
        <v>5.48</v>
      </c>
      <c r="BI368" s="143">
        <v>7.61</v>
      </c>
      <c r="BJ368">
        <v>18.18</v>
      </c>
    </row>
    <row r="369" spans="2:62" ht="15.75" thickBot="1">
      <c r="B369" t="s">
        <v>245</v>
      </c>
      <c r="C369" s="143">
        <v>89.33</v>
      </c>
      <c r="D369" s="143">
        <v>78.7</v>
      </c>
      <c r="E369" s="143">
        <v>66.349999999999994</v>
      </c>
      <c r="F369" s="143">
        <v>59.93</v>
      </c>
      <c r="G369" s="143">
        <v>59.68</v>
      </c>
      <c r="H369" s="143">
        <v>66.87</v>
      </c>
      <c r="I369" s="143">
        <v>91.21</v>
      </c>
      <c r="J369" s="143">
        <v>110.06</v>
      </c>
      <c r="K369" s="144">
        <v>111.6</v>
      </c>
      <c r="L369" s="145">
        <v>72.66</v>
      </c>
      <c r="M369" s="145">
        <v>44.11</v>
      </c>
      <c r="N369" s="145">
        <v>35.68</v>
      </c>
      <c r="O369" s="145">
        <v>37.72</v>
      </c>
      <c r="P369" s="145">
        <v>31</v>
      </c>
      <c r="Q369" s="144">
        <v>32.78</v>
      </c>
      <c r="R369" s="144">
        <v>47.77</v>
      </c>
      <c r="S369" s="144">
        <v>70.150000000000006</v>
      </c>
      <c r="T369" s="144">
        <v>110.49</v>
      </c>
      <c r="U369" s="145">
        <v>131.57</v>
      </c>
      <c r="V369" s="145">
        <v>143.68</v>
      </c>
      <c r="W369" s="145">
        <v>136.88</v>
      </c>
      <c r="X369" s="145">
        <v>131.29</v>
      </c>
      <c r="Y369" s="144">
        <v>107.02</v>
      </c>
      <c r="Z369" s="144">
        <v>93.97</v>
      </c>
      <c r="AA369">
        <v>81.69</v>
      </c>
      <c r="AB369" s="142">
        <f t="shared" si="29"/>
        <v>59.395999999999994</v>
      </c>
      <c r="AC369" s="142">
        <f t="shared" si="30"/>
        <v>0.72709021912106742</v>
      </c>
      <c r="AE369" s="429">
        <f>AE362*$AC$390</f>
        <v>55.100582733660559</v>
      </c>
      <c r="AF369" s="430">
        <f>AF362*$AC$390</f>
        <v>52.989356532395576</v>
      </c>
      <c r="AG369" s="431">
        <f>AG362*$AC$390</f>
        <v>46.005780816283</v>
      </c>
      <c r="AK369" t="s">
        <v>245</v>
      </c>
      <c r="AL369" s="143">
        <v>10.52</v>
      </c>
      <c r="AM369" s="143">
        <v>13.79</v>
      </c>
      <c r="AN369" s="143">
        <v>17.96</v>
      </c>
      <c r="AO369" s="143">
        <v>19.23</v>
      </c>
      <c r="AP369" s="143">
        <v>19.2</v>
      </c>
      <c r="AQ369" s="143">
        <v>17.18</v>
      </c>
      <c r="AR369" s="143">
        <v>10.31</v>
      </c>
      <c r="AS369" s="143">
        <v>6.42</v>
      </c>
      <c r="AT369" s="144">
        <v>4.91</v>
      </c>
      <c r="AU369" s="145">
        <v>8.98</v>
      </c>
      <c r="AV369" s="145">
        <v>12.13</v>
      </c>
      <c r="AW369" s="145">
        <v>13.55</v>
      </c>
      <c r="AX369" s="145">
        <v>13.45</v>
      </c>
      <c r="AY369" s="145">
        <v>14.62</v>
      </c>
      <c r="AZ369" s="144">
        <v>14.54</v>
      </c>
      <c r="BA369" s="144">
        <v>12.52</v>
      </c>
      <c r="BB369" s="144">
        <v>9.3800000000000008</v>
      </c>
      <c r="BC369" s="144">
        <v>9.4</v>
      </c>
      <c r="BD369" s="145">
        <v>9.1999999999999993</v>
      </c>
      <c r="BE369" s="145">
        <v>9.35</v>
      </c>
      <c r="BF369" s="145">
        <v>9.44</v>
      </c>
      <c r="BG369" s="145">
        <v>6.24</v>
      </c>
      <c r="BH369" s="144">
        <v>9.4700000000000006</v>
      </c>
      <c r="BI369" s="144">
        <v>10.84</v>
      </c>
      <c r="BJ369">
        <v>11.34</v>
      </c>
    </row>
    <row r="370" spans="2:62">
      <c r="B370" t="s">
        <v>246</v>
      </c>
      <c r="C370" s="143">
        <v>91.28</v>
      </c>
      <c r="D370" s="143">
        <v>88.65</v>
      </c>
      <c r="E370" s="143">
        <v>89.22</v>
      </c>
      <c r="F370" s="143">
        <v>88.95</v>
      </c>
      <c r="G370" s="143">
        <v>88.71</v>
      </c>
      <c r="H370" s="143">
        <v>88.44</v>
      </c>
      <c r="I370" s="143">
        <v>89.66</v>
      </c>
      <c r="J370" s="143">
        <v>94.87</v>
      </c>
      <c r="K370" s="144">
        <v>93.43</v>
      </c>
      <c r="L370" s="145">
        <v>50.99</v>
      </c>
      <c r="M370" s="145">
        <v>13.07</v>
      </c>
      <c r="N370" s="145">
        <v>10.7</v>
      </c>
      <c r="O370" s="145">
        <v>12.96</v>
      </c>
      <c r="P370" s="145">
        <v>8.67</v>
      </c>
      <c r="Q370" s="144">
        <v>5.64</v>
      </c>
      <c r="R370" s="144">
        <v>12.82</v>
      </c>
      <c r="S370" s="144">
        <v>42.01</v>
      </c>
      <c r="T370" s="144">
        <v>79.66</v>
      </c>
      <c r="U370" s="145">
        <v>95.78</v>
      </c>
      <c r="V370" s="145">
        <v>102.48</v>
      </c>
      <c r="W370" s="145">
        <v>102.61</v>
      </c>
      <c r="X370" s="145">
        <v>96.17</v>
      </c>
      <c r="Y370" s="144">
        <v>87.89</v>
      </c>
      <c r="Z370" s="144">
        <v>70.459999999999994</v>
      </c>
      <c r="AA370">
        <v>66.88</v>
      </c>
      <c r="AB370" s="142">
        <f t="shared" si="29"/>
        <v>32.99499999999999</v>
      </c>
      <c r="AC370" s="142">
        <f t="shared" si="30"/>
        <v>0.49334629186602857</v>
      </c>
      <c r="AK370" t="s">
        <v>246</v>
      </c>
      <c r="AL370" s="143">
        <v>11.36</v>
      </c>
      <c r="AM370" s="143">
        <v>12.91</v>
      </c>
      <c r="AN370" s="143">
        <v>13.4</v>
      </c>
      <c r="AO370" s="143">
        <v>13.83</v>
      </c>
      <c r="AP370" s="143">
        <v>14.12</v>
      </c>
      <c r="AQ370" s="143">
        <v>13.26</v>
      </c>
      <c r="AR370" s="143">
        <v>10.55</v>
      </c>
      <c r="AS370" s="143">
        <v>15.35</v>
      </c>
      <c r="AT370" s="144">
        <v>14.6</v>
      </c>
      <c r="AU370" s="145">
        <v>12.88</v>
      </c>
      <c r="AV370" s="145">
        <v>17.850000000000001</v>
      </c>
      <c r="AW370" s="145">
        <v>19.920000000000002</v>
      </c>
      <c r="AX370" s="145">
        <v>21.26</v>
      </c>
      <c r="AY370" s="145">
        <v>21.85</v>
      </c>
      <c r="AZ370" s="144">
        <v>21.53</v>
      </c>
      <c r="BA370" s="144">
        <v>22.69</v>
      </c>
      <c r="BB370" s="144">
        <v>13.57</v>
      </c>
      <c r="BC370" s="144">
        <v>8.9</v>
      </c>
      <c r="BD370" s="145">
        <v>9.9600000000000009</v>
      </c>
      <c r="BE370" s="145">
        <v>8.9499999999999993</v>
      </c>
      <c r="BF370" s="145">
        <v>8.83</v>
      </c>
      <c r="BG370" s="145">
        <v>6.43</v>
      </c>
      <c r="BH370" s="144">
        <v>6.03</v>
      </c>
      <c r="BI370" s="144">
        <v>7.53</v>
      </c>
      <c r="BJ370">
        <v>13.59</v>
      </c>
    </row>
    <row r="371" spans="2:62">
      <c r="B371" t="s">
        <v>247</v>
      </c>
      <c r="C371" s="143">
        <v>36.9</v>
      </c>
      <c r="D371" s="143">
        <v>18.71</v>
      </c>
      <c r="E371" s="143">
        <v>15.77</v>
      </c>
      <c r="F371" s="143">
        <v>12.26</v>
      </c>
      <c r="G371" s="143">
        <v>9.2100000000000009</v>
      </c>
      <c r="H371" s="143">
        <v>14.48</v>
      </c>
      <c r="I371" s="143">
        <v>37.57</v>
      </c>
      <c r="J371" s="143">
        <v>52.36</v>
      </c>
      <c r="K371" s="144">
        <v>45.46</v>
      </c>
      <c r="L371" s="145">
        <v>11.59</v>
      </c>
      <c r="M371" s="145">
        <v>2.09</v>
      </c>
      <c r="N371" s="145">
        <v>0</v>
      </c>
      <c r="O371" s="145">
        <v>1.34</v>
      </c>
      <c r="P371" s="145">
        <v>0.79</v>
      </c>
      <c r="Q371" s="144">
        <v>1.1499999999999999</v>
      </c>
      <c r="R371" s="144">
        <v>3.24</v>
      </c>
      <c r="S371" s="144">
        <v>16.149999999999999</v>
      </c>
      <c r="T371" s="144">
        <v>46.42</v>
      </c>
      <c r="U371" s="145">
        <v>55.23</v>
      </c>
      <c r="V371" s="145">
        <v>63.5</v>
      </c>
      <c r="W371" s="145">
        <v>71.569999999999993</v>
      </c>
      <c r="X371" s="145">
        <v>65.66</v>
      </c>
      <c r="Y371" s="144">
        <v>51.95</v>
      </c>
      <c r="Z371" s="144">
        <v>33.36</v>
      </c>
      <c r="AA371">
        <v>27.78</v>
      </c>
      <c r="AB371" s="142">
        <f t="shared" si="29"/>
        <v>12.823000000000002</v>
      </c>
      <c r="AC371" s="142">
        <f t="shared" si="30"/>
        <v>0.46159107271418293</v>
      </c>
      <c r="AK371" t="s">
        <v>247</v>
      </c>
      <c r="AL371" s="143">
        <v>16.72</v>
      </c>
      <c r="AM371" s="143">
        <v>20.45</v>
      </c>
      <c r="AN371" s="143">
        <v>22.48</v>
      </c>
      <c r="AO371" s="143">
        <v>23.37</v>
      </c>
      <c r="AP371" s="143">
        <v>23.86</v>
      </c>
      <c r="AQ371" s="143">
        <v>22.41</v>
      </c>
      <c r="AR371" s="143">
        <v>16.96</v>
      </c>
      <c r="AS371" s="143">
        <v>10.34</v>
      </c>
      <c r="AT371" s="144">
        <v>13.66</v>
      </c>
      <c r="AU371" s="145">
        <v>18.37</v>
      </c>
      <c r="AV371" s="145">
        <v>19.87</v>
      </c>
      <c r="AW371" s="145">
        <v>21.13</v>
      </c>
      <c r="AX371" s="145">
        <v>22.86</v>
      </c>
      <c r="AY371" s="145">
        <v>23.91</v>
      </c>
      <c r="AZ371" s="144">
        <v>23.76</v>
      </c>
      <c r="BA371" s="144">
        <v>23.34</v>
      </c>
      <c r="BB371" s="144">
        <v>20.420000000000002</v>
      </c>
      <c r="BC371" s="144">
        <v>12.44</v>
      </c>
      <c r="BD371" s="145">
        <v>10.119999999999999</v>
      </c>
      <c r="BE371" s="145">
        <v>9.3000000000000007</v>
      </c>
      <c r="BF371" s="145">
        <v>8.51</v>
      </c>
      <c r="BG371" s="145">
        <v>8.0399999999999991</v>
      </c>
      <c r="BH371" s="144">
        <v>7.76</v>
      </c>
      <c r="BI371" s="144">
        <v>9.86</v>
      </c>
      <c r="BJ371">
        <v>16.64</v>
      </c>
    </row>
    <row r="372" spans="2:62">
      <c r="B372" t="s">
        <v>248</v>
      </c>
      <c r="C372" s="143">
        <v>24.52</v>
      </c>
      <c r="D372" s="143">
        <v>21.56</v>
      </c>
      <c r="E372" s="143">
        <v>17.260000000000002</v>
      </c>
      <c r="F372" s="143">
        <v>14.23</v>
      </c>
      <c r="G372" s="143">
        <v>13.9</v>
      </c>
      <c r="H372" s="143">
        <v>17.010000000000002</v>
      </c>
      <c r="I372" s="143">
        <v>30.19</v>
      </c>
      <c r="J372" s="143">
        <v>45.87</v>
      </c>
      <c r="K372" s="144">
        <v>50</v>
      </c>
      <c r="L372" s="145">
        <v>43.03</v>
      </c>
      <c r="M372" s="145">
        <v>30.39</v>
      </c>
      <c r="N372" s="145">
        <v>21.7</v>
      </c>
      <c r="O372" s="145">
        <v>22.26</v>
      </c>
      <c r="P372" s="145">
        <v>20.99</v>
      </c>
      <c r="Q372" s="144">
        <v>21.81</v>
      </c>
      <c r="R372" s="144">
        <v>30.12</v>
      </c>
      <c r="S372" s="144">
        <v>38.85</v>
      </c>
      <c r="T372" s="144">
        <v>45.04</v>
      </c>
      <c r="U372" s="145">
        <v>53.96</v>
      </c>
      <c r="V372" s="145">
        <v>53.12</v>
      </c>
      <c r="W372" s="145">
        <v>49.19</v>
      </c>
      <c r="X372" s="145">
        <v>44.53</v>
      </c>
      <c r="Y372" s="144">
        <v>33.380000000000003</v>
      </c>
      <c r="Z372" s="144">
        <v>22.71</v>
      </c>
      <c r="AA372">
        <v>31.9</v>
      </c>
      <c r="AB372" s="142">
        <f t="shared" si="29"/>
        <v>32.419000000000004</v>
      </c>
      <c r="AC372" s="142">
        <f t="shared" si="30"/>
        <v>1.0162695924764893</v>
      </c>
      <c r="AK372" t="s">
        <v>248</v>
      </c>
      <c r="AL372" s="143">
        <v>19.91</v>
      </c>
      <c r="AM372" s="143">
        <v>21.03</v>
      </c>
      <c r="AN372" s="143">
        <v>23.74</v>
      </c>
      <c r="AO372" s="143">
        <v>24.59</v>
      </c>
      <c r="AP372" s="143">
        <v>24.74</v>
      </c>
      <c r="AQ372" s="143">
        <v>23.55</v>
      </c>
      <c r="AR372" s="143">
        <v>18.989999999999998</v>
      </c>
      <c r="AS372" s="143">
        <v>11.84</v>
      </c>
      <c r="AT372" s="144">
        <v>13.28</v>
      </c>
      <c r="AU372" s="145">
        <v>13.94</v>
      </c>
      <c r="AV372" s="145">
        <v>15.2</v>
      </c>
      <c r="AW372" s="145">
        <v>15.93</v>
      </c>
      <c r="AX372" s="145">
        <v>17.71</v>
      </c>
      <c r="AY372" s="145">
        <v>17.97</v>
      </c>
      <c r="AZ372" s="144">
        <v>18.13</v>
      </c>
      <c r="BA372" s="144">
        <v>15.9</v>
      </c>
      <c r="BB372" s="144">
        <v>16.16</v>
      </c>
      <c r="BC372" s="144">
        <v>13.45</v>
      </c>
      <c r="BD372" s="145">
        <v>12.13</v>
      </c>
      <c r="BE372" s="145">
        <v>11.96</v>
      </c>
      <c r="BF372" s="145">
        <v>11.67</v>
      </c>
      <c r="BG372" s="145">
        <v>8.07</v>
      </c>
      <c r="BH372" s="144">
        <v>10.3</v>
      </c>
      <c r="BI372" s="144">
        <v>11.97</v>
      </c>
      <c r="BJ372">
        <v>15.82</v>
      </c>
    </row>
    <row r="373" spans="2:62">
      <c r="B373" t="s">
        <v>249</v>
      </c>
      <c r="C373" s="143">
        <v>19.399999999999999</v>
      </c>
      <c r="D373" s="143">
        <v>19.43</v>
      </c>
      <c r="E373" s="143">
        <v>12.73</v>
      </c>
      <c r="F373" s="143">
        <v>8.92</v>
      </c>
      <c r="G373" s="143">
        <v>5.31</v>
      </c>
      <c r="H373" s="143">
        <v>11.37</v>
      </c>
      <c r="I373" s="143">
        <v>16.190000000000001</v>
      </c>
      <c r="J373" s="143">
        <v>41.56</v>
      </c>
      <c r="K373" s="144">
        <v>50.58</v>
      </c>
      <c r="L373" s="145">
        <v>34.67</v>
      </c>
      <c r="M373" s="145">
        <v>14.65</v>
      </c>
      <c r="N373" s="145">
        <v>18.93</v>
      </c>
      <c r="O373" s="145">
        <v>21.03</v>
      </c>
      <c r="P373" s="145">
        <v>17.079999999999998</v>
      </c>
      <c r="Q373" s="144">
        <v>20.77</v>
      </c>
      <c r="R373" s="144">
        <v>23.87</v>
      </c>
      <c r="S373" s="144">
        <v>29.4</v>
      </c>
      <c r="T373" s="144">
        <v>47.55</v>
      </c>
      <c r="U373" s="145">
        <v>54.94</v>
      </c>
      <c r="V373" s="145">
        <v>57.97</v>
      </c>
      <c r="W373" s="145">
        <v>54.98</v>
      </c>
      <c r="X373" s="145">
        <v>49.37</v>
      </c>
      <c r="Y373" s="144">
        <v>41.38</v>
      </c>
      <c r="Z373" s="144">
        <v>33.28</v>
      </c>
      <c r="AA373">
        <v>29.39</v>
      </c>
      <c r="AB373" s="142">
        <f t="shared" si="29"/>
        <v>27.853000000000002</v>
      </c>
      <c r="AC373" s="142">
        <f t="shared" si="30"/>
        <v>0.94770330044232731</v>
      </c>
      <c r="AK373" t="s">
        <v>249</v>
      </c>
      <c r="AL373" s="143">
        <v>19.14</v>
      </c>
      <c r="AM373" s="143">
        <v>19.989999999999998</v>
      </c>
      <c r="AN373" s="143">
        <v>22.14</v>
      </c>
      <c r="AO373" s="143">
        <v>23.38</v>
      </c>
      <c r="AP373" s="143">
        <v>24.07</v>
      </c>
      <c r="AQ373" s="143">
        <v>22.46</v>
      </c>
      <c r="AR373" s="143">
        <v>19.829999999999998</v>
      </c>
      <c r="AS373" s="143">
        <v>11.15</v>
      </c>
      <c r="AT373" s="144">
        <v>12.32</v>
      </c>
      <c r="AU373" s="145">
        <v>14.11</v>
      </c>
      <c r="AV373" s="145">
        <v>16.23</v>
      </c>
      <c r="AW373" s="145">
        <v>17.91</v>
      </c>
      <c r="AX373" s="145">
        <v>20.100000000000001</v>
      </c>
      <c r="AY373" s="145">
        <v>20.43</v>
      </c>
      <c r="AZ373" s="144">
        <v>20.62</v>
      </c>
      <c r="BA373" s="144">
        <v>19.93</v>
      </c>
      <c r="BB373" s="144">
        <v>15.85</v>
      </c>
      <c r="BC373" s="144">
        <v>12.38</v>
      </c>
      <c r="BD373" s="145">
        <v>8.89</v>
      </c>
      <c r="BE373" s="145">
        <v>8.3699999999999992</v>
      </c>
      <c r="BF373" s="145">
        <v>8.49</v>
      </c>
      <c r="BG373" s="145">
        <v>6.48</v>
      </c>
      <c r="BH373" s="144">
        <v>8.0500000000000007</v>
      </c>
      <c r="BI373" s="144">
        <v>9.9700000000000006</v>
      </c>
      <c r="BJ373">
        <v>15.5</v>
      </c>
    </row>
    <row r="374" spans="2:62">
      <c r="B374" s="139" t="s">
        <v>250</v>
      </c>
      <c r="C374" s="143">
        <v>22.99</v>
      </c>
      <c r="D374" s="143">
        <v>19.760000000000002</v>
      </c>
      <c r="E374" s="143">
        <v>17.600000000000001</v>
      </c>
      <c r="F374" s="143">
        <v>16.88</v>
      </c>
      <c r="G374" s="143">
        <v>16.5</v>
      </c>
      <c r="H374" s="143">
        <v>17.100000000000001</v>
      </c>
      <c r="I374" s="143">
        <v>19.64</v>
      </c>
      <c r="J374" s="143">
        <v>21.3</v>
      </c>
      <c r="K374" s="143">
        <v>30.73</v>
      </c>
      <c r="L374" s="143">
        <v>28.86</v>
      </c>
      <c r="M374" s="143">
        <v>24.32</v>
      </c>
      <c r="N374" s="143">
        <v>18.16</v>
      </c>
      <c r="O374" s="143">
        <v>23.04</v>
      </c>
      <c r="P374" s="143">
        <v>24.6</v>
      </c>
      <c r="Q374" s="143">
        <v>31.76</v>
      </c>
      <c r="R374" s="143">
        <v>36.1</v>
      </c>
      <c r="S374" s="143">
        <v>40.74</v>
      </c>
      <c r="T374" s="143">
        <v>48.17</v>
      </c>
      <c r="U374" s="143">
        <v>65.05</v>
      </c>
      <c r="V374" s="143">
        <v>58.62</v>
      </c>
      <c r="W374" s="143">
        <v>48.28</v>
      </c>
      <c r="X374" s="143">
        <v>45.25</v>
      </c>
      <c r="Y374" s="143">
        <v>41.18</v>
      </c>
      <c r="Z374" s="143">
        <v>38.520000000000003</v>
      </c>
      <c r="AA374">
        <v>31.46</v>
      </c>
      <c r="AB374" s="142">
        <f t="shared" si="29"/>
        <v>30.647999999999996</v>
      </c>
      <c r="AC374" s="142">
        <f t="shared" si="30"/>
        <v>0.97418944691671949</v>
      </c>
      <c r="AK374" s="139" t="s">
        <v>250</v>
      </c>
      <c r="AL374" s="143">
        <v>18.13</v>
      </c>
      <c r="AM374" s="143">
        <v>21.07</v>
      </c>
      <c r="AN374" s="143">
        <v>24.6</v>
      </c>
      <c r="AO374" s="143">
        <v>25.84</v>
      </c>
      <c r="AP374" s="143">
        <v>24.91</v>
      </c>
      <c r="AQ374" s="143">
        <v>24.55</v>
      </c>
      <c r="AR374" s="143">
        <v>23.44</v>
      </c>
      <c r="AS374" s="143">
        <v>21.19</v>
      </c>
      <c r="AT374" s="143">
        <v>23.55</v>
      </c>
      <c r="AU374" s="143">
        <v>18.71</v>
      </c>
      <c r="AV374" s="143">
        <v>18.73</v>
      </c>
      <c r="AW374" s="143">
        <v>20.57</v>
      </c>
      <c r="AX374" s="143">
        <v>20.170000000000002</v>
      </c>
      <c r="AY374" s="143">
        <v>19.39</v>
      </c>
      <c r="AZ374" s="143">
        <v>17.86</v>
      </c>
      <c r="BA374" s="143">
        <v>17.53</v>
      </c>
      <c r="BB374" s="143">
        <v>17.239999999999998</v>
      </c>
      <c r="BC374" s="143">
        <v>15.29</v>
      </c>
      <c r="BD374" s="143">
        <v>12.06</v>
      </c>
      <c r="BE374" s="143">
        <v>8.9600000000000009</v>
      </c>
      <c r="BF374" s="143">
        <v>9.83</v>
      </c>
      <c r="BG374" s="143">
        <v>7.95</v>
      </c>
      <c r="BH374" s="143">
        <v>9.07</v>
      </c>
      <c r="BI374" s="143">
        <v>10</v>
      </c>
      <c r="BJ374">
        <v>17.55</v>
      </c>
    </row>
    <row r="375" spans="2:62">
      <c r="B375" s="139" t="s">
        <v>251</v>
      </c>
      <c r="C375" s="143">
        <v>35.32</v>
      </c>
      <c r="D375" s="143">
        <v>29.46</v>
      </c>
      <c r="E375" s="143">
        <v>25.77</v>
      </c>
      <c r="F375" s="143">
        <v>23.58</v>
      </c>
      <c r="G375" s="143">
        <v>22.95</v>
      </c>
      <c r="H375" s="143">
        <v>23.08</v>
      </c>
      <c r="I375" s="143">
        <v>24.09</v>
      </c>
      <c r="J375" s="143">
        <v>31.08</v>
      </c>
      <c r="K375" s="143">
        <v>22.97</v>
      </c>
      <c r="L375" s="143">
        <v>15.83</v>
      </c>
      <c r="M375" s="143">
        <v>3.03</v>
      </c>
      <c r="N375" s="143">
        <v>0.25</v>
      </c>
      <c r="O375" s="143">
        <v>0</v>
      </c>
      <c r="P375" s="143">
        <v>0.01</v>
      </c>
      <c r="Q375" s="143">
        <v>0.25</v>
      </c>
      <c r="R375" s="143">
        <v>3.64</v>
      </c>
      <c r="S375" s="143">
        <v>20.07</v>
      </c>
      <c r="T375" s="143">
        <v>52.24</v>
      </c>
      <c r="U375" s="143">
        <v>72.61</v>
      </c>
      <c r="V375" s="143">
        <v>82.44</v>
      </c>
      <c r="W375" s="143">
        <v>91.59</v>
      </c>
      <c r="X375" s="143">
        <v>96.13</v>
      </c>
      <c r="Y375" s="143">
        <v>78.33</v>
      </c>
      <c r="Z375" s="143">
        <v>64.64</v>
      </c>
      <c r="AA375">
        <v>34.14</v>
      </c>
      <c r="AB375" s="142">
        <f t="shared" si="29"/>
        <v>11.828999999999999</v>
      </c>
      <c r="AC375" s="142">
        <f t="shared" si="30"/>
        <v>0.3464850615114235</v>
      </c>
      <c r="AK375" s="139" t="s">
        <v>251</v>
      </c>
      <c r="AL375" s="143">
        <v>17.86</v>
      </c>
      <c r="AM375" s="143">
        <v>19.670000000000002</v>
      </c>
      <c r="AN375" s="143">
        <v>21.23</v>
      </c>
      <c r="AO375" s="143">
        <v>22.09</v>
      </c>
      <c r="AP375" s="143">
        <v>24.01</v>
      </c>
      <c r="AQ375" s="143">
        <v>23.53</v>
      </c>
      <c r="AR375" s="143">
        <v>24.64</v>
      </c>
      <c r="AS375" s="143">
        <v>22.32</v>
      </c>
      <c r="AT375" s="143">
        <v>25.32</v>
      </c>
      <c r="AU375" s="143">
        <v>23.15</v>
      </c>
      <c r="AV375" s="143">
        <v>22.1</v>
      </c>
      <c r="AW375" s="143">
        <v>22.1</v>
      </c>
      <c r="AX375" s="143">
        <v>24.93</v>
      </c>
      <c r="AY375" s="143">
        <v>24.23</v>
      </c>
      <c r="AZ375" s="143">
        <v>23.91</v>
      </c>
      <c r="BA375" s="143">
        <v>24.65</v>
      </c>
      <c r="BB375" s="143">
        <v>21.01</v>
      </c>
      <c r="BC375" s="143">
        <v>14.87</v>
      </c>
      <c r="BD375" s="143">
        <v>10.96</v>
      </c>
      <c r="BE375" s="143">
        <v>10.02</v>
      </c>
      <c r="BF375" s="143">
        <v>8.9499999999999993</v>
      </c>
      <c r="BG375" s="143">
        <v>5.7</v>
      </c>
      <c r="BH375" s="143">
        <v>6.92</v>
      </c>
      <c r="BI375" s="143">
        <v>6.59</v>
      </c>
      <c r="BJ375">
        <v>18.23</v>
      </c>
    </row>
    <row r="376" spans="2:62">
      <c r="B376" t="s">
        <v>252</v>
      </c>
      <c r="C376" s="143">
        <v>77.53</v>
      </c>
      <c r="D376" s="143">
        <v>70.05</v>
      </c>
      <c r="E376" s="143">
        <v>66.239999999999995</v>
      </c>
      <c r="F376" s="143">
        <v>65.36</v>
      </c>
      <c r="G376" s="143">
        <v>65.92</v>
      </c>
      <c r="H376" s="143">
        <v>74.34</v>
      </c>
      <c r="I376" s="143">
        <v>91.87</v>
      </c>
      <c r="J376" s="143">
        <v>125.68</v>
      </c>
      <c r="K376" s="144">
        <v>136.41999999999999</v>
      </c>
      <c r="L376" s="145">
        <v>82.42</v>
      </c>
      <c r="M376" s="145">
        <v>66.849999999999994</v>
      </c>
      <c r="N376" s="145">
        <v>57.19</v>
      </c>
      <c r="O376" s="145">
        <v>50.95</v>
      </c>
      <c r="P376" s="145">
        <v>39.1</v>
      </c>
      <c r="Q376" s="144">
        <v>37.619999999999997</v>
      </c>
      <c r="R376" s="144">
        <v>46.51</v>
      </c>
      <c r="S376" s="144">
        <v>69.36</v>
      </c>
      <c r="T376" s="144">
        <v>92.49</v>
      </c>
      <c r="U376" s="145">
        <v>112.82</v>
      </c>
      <c r="V376" s="145">
        <v>110.74</v>
      </c>
      <c r="W376" s="145">
        <v>103.73</v>
      </c>
      <c r="X376" s="145">
        <v>90.19</v>
      </c>
      <c r="Y376" s="144">
        <v>87.47</v>
      </c>
      <c r="Z376" s="144">
        <v>80.16</v>
      </c>
      <c r="AA376">
        <v>79.209999999999994</v>
      </c>
      <c r="AB376" s="142">
        <f t="shared" si="29"/>
        <v>67.890999999999991</v>
      </c>
      <c r="AC376" s="142">
        <f t="shared" si="30"/>
        <v>0.8571013760888776</v>
      </c>
      <c r="AK376" t="s">
        <v>252</v>
      </c>
      <c r="AL376" s="143">
        <v>15.29</v>
      </c>
      <c r="AM376" s="143">
        <v>17.57</v>
      </c>
      <c r="AN376" s="143">
        <v>18.79</v>
      </c>
      <c r="AO376" s="143">
        <v>19.41</v>
      </c>
      <c r="AP376" s="143">
        <v>19.309999999999999</v>
      </c>
      <c r="AQ376" s="143">
        <v>17.41</v>
      </c>
      <c r="AR376" s="143">
        <v>12.72</v>
      </c>
      <c r="AS376" s="143">
        <v>12.26</v>
      </c>
      <c r="AT376" s="144">
        <v>11.57</v>
      </c>
      <c r="AU376" s="145">
        <v>11.4</v>
      </c>
      <c r="AV376" s="145">
        <v>10.68</v>
      </c>
      <c r="AW376" s="145">
        <v>12.2</v>
      </c>
      <c r="AX376" s="145">
        <v>12.88</v>
      </c>
      <c r="AY376" s="145">
        <v>14</v>
      </c>
      <c r="AZ376" s="144">
        <v>14.11</v>
      </c>
      <c r="BA376" s="144">
        <v>13.52</v>
      </c>
      <c r="BB376" s="144">
        <v>10.98</v>
      </c>
      <c r="BC376" s="144">
        <v>14.56</v>
      </c>
      <c r="BD376" s="145">
        <v>11.76</v>
      </c>
      <c r="BE376" s="145">
        <v>13.48</v>
      </c>
      <c r="BF376" s="145">
        <v>14.15</v>
      </c>
      <c r="BG376" s="145">
        <v>11.6</v>
      </c>
      <c r="BH376" s="144">
        <v>10.18</v>
      </c>
      <c r="BI376" s="144">
        <v>10.34</v>
      </c>
      <c r="BJ376">
        <v>13.41</v>
      </c>
    </row>
    <row r="377" spans="2:62">
      <c r="B377" t="s">
        <v>253</v>
      </c>
      <c r="C377" s="143">
        <v>78.989999999999995</v>
      </c>
      <c r="D377" s="143">
        <v>75.44</v>
      </c>
      <c r="E377" s="143">
        <v>71.53</v>
      </c>
      <c r="F377" s="143">
        <v>69.430000000000007</v>
      </c>
      <c r="G377" s="143">
        <v>68.709999999999994</v>
      </c>
      <c r="H377" s="143">
        <v>68.87</v>
      </c>
      <c r="I377" s="143">
        <v>90.41</v>
      </c>
      <c r="J377" s="143">
        <v>103.04</v>
      </c>
      <c r="K377" s="144">
        <v>103.5</v>
      </c>
      <c r="L377" s="145">
        <v>76.09</v>
      </c>
      <c r="M377" s="145">
        <v>42.02</v>
      </c>
      <c r="N377" s="145">
        <v>13.95</v>
      </c>
      <c r="O377" s="145">
        <v>9.06</v>
      </c>
      <c r="P377" s="145">
        <v>19.63</v>
      </c>
      <c r="Q377" s="144">
        <v>25.65</v>
      </c>
      <c r="R377" s="144">
        <v>48.83</v>
      </c>
      <c r="S377" s="144">
        <v>82.73</v>
      </c>
      <c r="T377" s="144">
        <v>106.06</v>
      </c>
      <c r="U377" s="145">
        <v>131.68</v>
      </c>
      <c r="V377" s="145">
        <v>133.05000000000001</v>
      </c>
      <c r="W377" s="145">
        <v>134.38</v>
      </c>
      <c r="X377" s="145">
        <v>134.41999999999999</v>
      </c>
      <c r="Y377" s="144">
        <v>112.65</v>
      </c>
      <c r="Z377" s="144">
        <v>97.76</v>
      </c>
      <c r="AA377">
        <v>79.08</v>
      </c>
      <c r="AB377" s="142">
        <f t="shared" si="29"/>
        <v>52.751999999999995</v>
      </c>
      <c r="AC377" s="142">
        <f t="shared" si="30"/>
        <v>0.66707132018209403</v>
      </c>
      <c r="AK377" t="s">
        <v>253</v>
      </c>
      <c r="AL377" s="143">
        <v>9.7100000000000009</v>
      </c>
      <c r="AM377" s="143">
        <v>10.82</v>
      </c>
      <c r="AN377" s="143">
        <v>11.25</v>
      </c>
      <c r="AO377" s="143">
        <v>11.8</v>
      </c>
      <c r="AP377" s="143">
        <v>11.93</v>
      </c>
      <c r="AQ377" s="143">
        <v>11.91</v>
      </c>
      <c r="AR377" s="143">
        <v>8.52</v>
      </c>
      <c r="AS377" s="143">
        <v>12.57</v>
      </c>
      <c r="AT377" s="144">
        <v>11.99</v>
      </c>
      <c r="AU377" s="145">
        <v>9.74</v>
      </c>
      <c r="AV377" s="145">
        <v>14.06</v>
      </c>
      <c r="AW377" s="145">
        <v>18.41</v>
      </c>
      <c r="AX377" s="145">
        <v>19.2</v>
      </c>
      <c r="AY377" s="145">
        <v>17.690000000000001</v>
      </c>
      <c r="AZ377" s="144">
        <v>16.91</v>
      </c>
      <c r="BA377" s="144">
        <v>14.01</v>
      </c>
      <c r="BB377" s="144">
        <v>10.68</v>
      </c>
      <c r="BC377" s="144">
        <v>11.91</v>
      </c>
      <c r="BD377" s="145">
        <v>10.97</v>
      </c>
      <c r="BE377" s="145">
        <v>10.6</v>
      </c>
      <c r="BF377" s="145">
        <v>10</v>
      </c>
      <c r="BG377" s="145">
        <v>7.85</v>
      </c>
      <c r="BH377" s="144">
        <v>9.0299999999999994</v>
      </c>
      <c r="BI377" s="144">
        <v>6.84</v>
      </c>
      <c r="BJ377">
        <v>12.03</v>
      </c>
    </row>
    <row r="378" spans="2:62">
      <c r="B378" t="s">
        <v>254</v>
      </c>
      <c r="C378" s="143">
        <v>119.36</v>
      </c>
      <c r="D378" s="143">
        <v>104.93</v>
      </c>
      <c r="E378" s="143">
        <v>97.01</v>
      </c>
      <c r="F378" s="143">
        <v>96.91</v>
      </c>
      <c r="G378" s="143">
        <v>95.59</v>
      </c>
      <c r="H378" s="143">
        <v>97.96</v>
      </c>
      <c r="I378" s="143">
        <v>113.23</v>
      </c>
      <c r="J378" s="143">
        <v>114.14</v>
      </c>
      <c r="K378" s="144">
        <v>116.62</v>
      </c>
      <c r="L378" s="145">
        <v>99.45</v>
      </c>
      <c r="M378" s="145">
        <v>92.11</v>
      </c>
      <c r="N378" s="145">
        <v>74.91</v>
      </c>
      <c r="O378" s="145">
        <v>70.959999999999994</v>
      </c>
      <c r="P378" s="145">
        <v>66.989999999999995</v>
      </c>
      <c r="Q378" s="144">
        <v>69.06</v>
      </c>
      <c r="R378" s="144">
        <v>82.22</v>
      </c>
      <c r="S378" s="144">
        <v>89.6</v>
      </c>
      <c r="T378" s="144">
        <v>114.24</v>
      </c>
      <c r="U378" s="145">
        <v>120.02</v>
      </c>
      <c r="V378" s="145">
        <v>124.06</v>
      </c>
      <c r="W378" s="145">
        <v>129.25</v>
      </c>
      <c r="X378" s="145">
        <v>114.51</v>
      </c>
      <c r="Y378" s="144">
        <v>104.16</v>
      </c>
      <c r="Z378" s="144">
        <v>96.68</v>
      </c>
      <c r="AA378">
        <v>100.17</v>
      </c>
      <c r="AB378" s="142">
        <f t="shared" si="29"/>
        <v>87.616</v>
      </c>
      <c r="AC378" s="142">
        <f t="shared" si="30"/>
        <v>0.87467305580513122</v>
      </c>
      <c r="AK378" t="s">
        <v>254</v>
      </c>
      <c r="AL378" s="143">
        <v>4.7699999999999996</v>
      </c>
      <c r="AM378" s="143">
        <v>6.32</v>
      </c>
      <c r="AN378" s="143">
        <v>7.52</v>
      </c>
      <c r="AO378" s="143">
        <v>8.18</v>
      </c>
      <c r="AP378" s="143">
        <v>8.68</v>
      </c>
      <c r="AQ378" s="143">
        <v>7.67</v>
      </c>
      <c r="AR378" s="143">
        <v>4.45</v>
      </c>
      <c r="AS378" s="143">
        <v>18.82</v>
      </c>
      <c r="AT378" s="144">
        <v>19.21</v>
      </c>
      <c r="AU378" s="145">
        <v>14.1</v>
      </c>
      <c r="AV378" s="145">
        <v>8.02</v>
      </c>
      <c r="AW378" s="145">
        <v>10.24</v>
      </c>
      <c r="AX378" s="145">
        <v>10.48</v>
      </c>
      <c r="AY378" s="145">
        <v>10.32</v>
      </c>
      <c r="AZ378" s="144">
        <v>9.9499999999999993</v>
      </c>
      <c r="BA378" s="144">
        <v>8.49</v>
      </c>
      <c r="BB378" s="144">
        <v>7.71</v>
      </c>
      <c r="BC378" s="144">
        <v>5.25</v>
      </c>
      <c r="BD378" s="145">
        <v>7.98</v>
      </c>
      <c r="BE378" s="145">
        <v>9.2799999999999994</v>
      </c>
      <c r="BF378" s="145">
        <v>6.74</v>
      </c>
      <c r="BG378" s="145">
        <v>6.21</v>
      </c>
      <c r="BH378" s="144">
        <v>7.03</v>
      </c>
      <c r="BI378" s="144">
        <v>5.75</v>
      </c>
      <c r="BJ378">
        <v>9.01</v>
      </c>
    </row>
    <row r="379" spans="2:62">
      <c r="B379" t="s">
        <v>255</v>
      </c>
      <c r="C379" s="143">
        <v>83.53</v>
      </c>
      <c r="D379" s="143">
        <v>75.75</v>
      </c>
      <c r="E379" s="143">
        <v>74.180000000000007</v>
      </c>
      <c r="F379" s="143">
        <v>72.42</v>
      </c>
      <c r="G379" s="143">
        <v>72.87</v>
      </c>
      <c r="H379" s="143">
        <v>83.54</v>
      </c>
      <c r="I379" s="143">
        <v>94.7</v>
      </c>
      <c r="J379" s="143">
        <v>106.43</v>
      </c>
      <c r="K379" s="144">
        <v>117.27</v>
      </c>
      <c r="L379" s="145">
        <v>91.05</v>
      </c>
      <c r="M379" s="145">
        <v>70.09</v>
      </c>
      <c r="N379" s="145">
        <v>62.71</v>
      </c>
      <c r="O379" s="145">
        <v>56.15</v>
      </c>
      <c r="P379" s="145">
        <v>46.35</v>
      </c>
      <c r="Q379" s="144">
        <v>34.880000000000003</v>
      </c>
      <c r="R379" s="144">
        <v>45.11</v>
      </c>
      <c r="S379" s="144">
        <v>77.19</v>
      </c>
      <c r="T379" s="144">
        <v>102.88</v>
      </c>
      <c r="U379" s="145">
        <v>116.58</v>
      </c>
      <c r="V379" s="145">
        <v>124.39</v>
      </c>
      <c r="W379" s="145">
        <v>125.1</v>
      </c>
      <c r="X379" s="145">
        <v>105.72</v>
      </c>
      <c r="Y379" s="144">
        <v>100.96</v>
      </c>
      <c r="Z379" s="144">
        <v>89.25</v>
      </c>
      <c r="AA379">
        <v>84.55</v>
      </c>
      <c r="AB379" s="142">
        <f t="shared" si="29"/>
        <v>70.367999999999995</v>
      </c>
      <c r="AC379" s="142">
        <f t="shared" si="30"/>
        <v>0.83226493199290352</v>
      </c>
      <c r="AK379" t="s">
        <v>255</v>
      </c>
      <c r="AL379" s="143">
        <v>9.93</v>
      </c>
      <c r="AM379" s="143">
        <v>11.71</v>
      </c>
      <c r="AN379" s="143">
        <v>12.55</v>
      </c>
      <c r="AO379" s="143">
        <v>13.99</v>
      </c>
      <c r="AP379" s="143">
        <v>13.03</v>
      </c>
      <c r="AQ379" s="143">
        <v>10.46</v>
      </c>
      <c r="AR379" s="143">
        <v>8.48</v>
      </c>
      <c r="AS379" s="143">
        <v>20.39</v>
      </c>
      <c r="AT379" s="144">
        <v>18.420000000000002</v>
      </c>
      <c r="AU379" s="145">
        <v>10.45</v>
      </c>
      <c r="AV379" s="145">
        <v>12.64</v>
      </c>
      <c r="AW379" s="145">
        <v>16.239999999999998</v>
      </c>
      <c r="AX379" s="145">
        <v>18.2</v>
      </c>
      <c r="AY379" s="145">
        <v>18.2</v>
      </c>
      <c r="AZ379" s="144">
        <v>19.670000000000002</v>
      </c>
      <c r="BA379" s="144">
        <v>18.2</v>
      </c>
      <c r="BB379" s="144">
        <v>12.09</v>
      </c>
      <c r="BC379" s="144">
        <v>10.17</v>
      </c>
      <c r="BD379" s="145">
        <v>16.62</v>
      </c>
      <c r="BE379" s="145">
        <v>14.01</v>
      </c>
      <c r="BF379" s="145">
        <v>8.1999999999999993</v>
      </c>
      <c r="BG379" s="145">
        <v>9.49</v>
      </c>
      <c r="BH379" s="144">
        <v>10.17</v>
      </c>
      <c r="BI379" s="144">
        <v>7.42</v>
      </c>
      <c r="BJ379">
        <v>13.46</v>
      </c>
    </row>
    <row r="380" spans="2:62">
      <c r="B380" t="s">
        <v>256</v>
      </c>
      <c r="C380" s="143">
        <v>73.180000000000007</v>
      </c>
      <c r="D380" s="143">
        <v>64.36</v>
      </c>
      <c r="E380" s="143">
        <v>62.35</v>
      </c>
      <c r="F380" s="143">
        <v>58.59</v>
      </c>
      <c r="G380" s="143">
        <v>58.28</v>
      </c>
      <c r="H380" s="143">
        <v>52.98</v>
      </c>
      <c r="I380" s="143">
        <v>59.5</v>
      </c>
      <c r="J380" s="143">
        <v>71.94</v>
      </c>
      <c r="K380" s="144">
        <v>73.86</v>
      </c>
      <c r="L380" s="145">
        <v>27.83</v>
      </c>
      <c r="M380" s="145">
        <v>0.25</v>
      </c>
      <c r="N380" s="145">
        <v>0.28999999999999998</v>
      </c>
      <c r="O380" s="145">
        <v>0.75</v>
      </c>
      <c r="P380" s="145">
        <v>0.82</v>
      </c>
      <c r="Q380" s="144">
        <v>1.94</v>
      </c>
      <c r="R380" s="144">
        <v>14.83</v>
      </c>
      <c r="S380" s="144">
        <v>41.46</v>
      </c>
      <c r="T380" s="144">
        <v>88.3</v>
      </c>
      <c r="U380" s="145">
        <v>113.38</v>
      </c>
      <c r="V380" s="145">
        <v>147.43</v>
      </c>
      <c r="W380" s="145">
        <v>135.34</v>
      </c>
      <c r="X380" s="145">
        <v>104.31</v>
      </c>
      <c r="Y380" s="144">
        <v>99.19</v>
      </c>
      <c r="Z380" s="144">
        <v>92.27</v>
      </c>
      <c r="AA380">
        <v>60.14</v>
      </c>
      <c r="AB380" s="142">
        <f t="shared" si="29"/>
        <v>25.032999999999998</v>
      </c>
      <c r="AC380" s="142">
        <f t="shared" si="30"/>
        <v>0.41624542733621545</v>
      </c>
      <c r="AK380" t="s">
        <v>256</v>
      </c>
      <c r="AL380" s="143">
        <v>10.33</v>
      </c>
      <c r="AM380" s="143">
        <v>12.2</v>
      </c>
      <c r="AN380" s="143">
        <v>12.83</v>
      </c>
      <c r="AO380" s="143">
        <v>13.56</v>
      </c>
      <c r="AP380" s="143">
        <v>12.6</v>
      </c>
      <c r="AQ380" s="143">
        <v>12.86</v>
      </c>
      <c r="AR380" s="143">
        <v>10.68</v>
      </c>
      <c r="AS380" s="143">
        <v>14.97</v>
      </c>
      <c r="AT380" s="144">
        <v>16.05</v>
      </c>
      <c r="AU380" s="145">
        <v>14.86</v>
      </c>
      <c r="AV380" s="145">
        <v>20.04</v>
      </c>
      <c r="AW380" s="145">
        <v>23.99</v>
      </c>
      <c r="AX380" s="145">
        <v>26.59</v>
      </c>
      <c r="AY380" s="145">
        <v>23.55</v>
      </c>
      <c r="AZ380" s="144">
        <v>22.1</v>
      </c>
      <c r="BA380" s="144">
        <v>20.28</v>
      </c>
      <c r="BB380" s="144">
        <v>15.98</v>
      </c>
      <c r="BC380" s="144">
        <v>13.31</v>
      </c>
      <c r="BD380" s="145">
        <v>12.98</v>
      </c>
      <c r="BE380" s="145">
        <v>8.86</v>
      </c>
      <c r="BF380" s="145">
        <v>10.56</v>
      </c>
      <c r="BG380" s="145">
        <v>13.33</v>
      </c>
      <c r="BH380" s="144">
        <v>9.35</v>
      </c>
      <c r="BI380" s="144">
        <v>10.61</v>
      </c>
      <c r="BJ380">
        <v>15.27</v>
      </c>
    </row>
    <row r="381" spans="2:62">
      <c r="B381" s="139" t="s">
        <v>257</v>
      </c>
      <c r="C381" s="143">
        <v>89.52</v>
      </c>
      <c r="D381" s="143">
        <v>79.16</v>
      </c>
      <c r="E381" s="143">
        <v>75.45</v>
      </c>
      <c r="F381" s="143">
        <v>70.03</v>
      </c>
      <c r="G381" s="143">
        <v>67.22</v>
      </c>
      <c r="H381" s="143">
        <v>67.22</v>
      </c>
      <c r="I381" s="143">
        <v>74.47</v>
      </c>
      <c r="J381" s="143">
        <v>83.77</v>
      </c>
      <c r="K381" s="143">
        <v>76.94</v>
      </c>
      <c r="L381" s="143">
        <v>34.68</v>
      </c>
      <c r="M381" s="143">
        <v>2.13</v>
      </c>
      <c r="N381" s="143">
        <v>0.53</v>
      </c>
      <c r="O381" s="143">
        <v>0.65</v>
      </c>
      <c r="P381" s="143">
        <v>0.65</v>
      </c>
      <c r="Q381" s="143">
        <v>0.79</v>
      </c>
      <c r="R381" s="143">
        <v>2.78</v>
      </c>
      <c r="S381" s="143">
        <v>42.91</v>
      </c>
      <c r="T381" s="143">
        <v>90.25</v>
      </c>
      <c r="U381" s="143">
        <v>98.85</v>
      </c>
      <c r="V381" s="143">
        <v>102.83</v>
      </c>
      <c r="W381" s="143">
        <v>91.13</v>
      </c>
      <c r="X381" s="143">
        <v>92.17</v>
      </c>
      <c r="Y381" s="143">
        <v>90.23</v>
      </c>
      <c r="Z381" s="143">
        <v>83.33</v>
      </c>
      <c r="AA381">
        <v>59.07</v>
      </c>
      <c r="AB381" s="142">
        <f t="shared" si="29"/>
        <v>25.231000000000002</v>
      </c>
      <c r="AC381" s="142">
        <f t="shared" si="30"/>
        <v>0.42713729473506012</v>
      </c>
      <c r="AK381" s="139" t="s">
        <v>257</v>
      </c>
      <c r="AL381" s="143">
        <v>8.42</v>
      </c>
      <c r="AM381" s="143">
        <v>10.99</v>
      </c>
      <c r="AN381" s="143">
        <v>12.22</v>
      </c>
      <c r="AO381" s="143">
        <v>13.1</v>
      </c>
      <c r="AP381" s="143">
        <v>14.41</v>
      </c>
      <c r="AQ381" s="143">
        <v>14.37</v>
      </c>
      <c r="AR381" s="143">
        <v>11.76</v>
      </c>
      <c r="AS381" s="143">
        <v>9.74</v>
      </c>
      <c r="AT381" s="143">
        <v>12.85</v>
      </c>
      <c r="AU381" s="143">
        <v>20.440000000000001</v>
      </c>
      <c r="AV381" s="143">
        <v>27.15</v>
      </c>
      <c r="AW381" s="143">
        <v>27.13</v>
      </c>
      <c r="AX381" s="143">
        <v>24.01</v>
      </c>
      <c r="AY381" s="143">
        <v>24.3</v>
      </c>
      <c r="AZ381" s="143">
        <v>22.65</v>
      </c>
      <c r="BA381" s="143">
        <v>22.82</v>
      </c>
      <c r="BB381" s="143">
        <v>18</v>
      </c>
      <c r="BC381" s="143">
        <v>10.24</v>
      </c>
      <c r="BD381" s="143">
        <v>15.39</v>
      </c>
      <c r="BE381" s="143">
        <v>18.13</v>
      </c>
      <c r="BF381" s="143">
        <v>15.06</v>
      </c>
      <c r="BG381" s="143">
        <v>9.15</v>
      </c>
      <c r="BH381" s="143">
        <v>6.85</v>
      </c>
      <c r="BI381" s="143">
        <v>7.05</v>
      </c>
      <c r="BJ381">
        <v>15.84</v>
      </c>
    </row>
    <row r="382" spans="2:62">
      <c r="B382" s="139" t="s">
        <v>258</v>
      </c>
      <c r="C382" s="143">
        <v>73.28</v>
      </c>
      <c r="D382" s="143">
        <v>62.28</v>
      </c>
      <c r="E382" s="143">
        <v>41.87</v>
      </c>
      <c r="F382" s="143">
        <v>39.39</v>
      </c>
      <c r="G382" s="143">
        <v>34.630000000000003</v>
      </c>
      <c r="H382" s="143">
        <v>42.09</v>
      </c>
      <c r="I382" s="143">
        <v>47.43</v>
      </c>
      <c r="J382" s="143">
        <v>64.209999999999994</v>
      </c>
      <c r="K382" s="143">
        <v>58.06</v>
      </c>
      <c r="L382" s="143">
        <v>16.440000000000001</v>
      </c>
      <c r="M382" s="143">
        <v>1.64</v>
      </c>
      <c r="N382" s="143">
        <v>0.03</v>
      </c>
      <c r="O382" s="143">
        <v>0</v>
      </c>
      <c r="P382" s="143">
        <v>0</v>
      </c>
      <c r="Q382" s="143">
        <v>0</v>
      </c>
      <c r="R382" s="143">
        <v>0.28000000000000003</v>
      </c>
      <c r="S382" s="143">
        <v>14.1</v>
      </c>
      <c r="T382" s="143">
        <v>58.81</v>
      </c>
      <c r="U382" s="143">
        <v>68.760000000000005</v>
      </c>
      <c r="V382" s="143">
        <v>73.510000000000005</v>
      </c>
      <c r="W382" s="143">
        <v>79.150000000000006</v>
      </c>
      <c r="X382" s="143">
        <v>72.650000000000006</v>
      </c>
      <c r="Y382" s="143">
        <v>65.19</v>
      </c>
      <c r="Z382" s="143">
        <v>43.26</v>
      </c>
      <c r="AA382">
        <v>39.880000000000003</v>
      </c>
      <c r="AB382" s="142">
        <f t="shared" si="29"/>
        <v>14.936000000000002</v>
      </c>
      <c r="AC382" s="142">
        <f t="shared" si="30"/>
        <v>0.37452357071213643</v>
      </c>
      <c r="AK382" s="139" t="s">
        <v>258</v>
      </c>
      <c r="AL382" s="143">
        <v>10.88</v>
      </c>
      <c r="AM382" s="143">
        <v>13.4</v>
      </c>
      <c r="AN382" s="143">
        <v>17</v>
      </c>
      <c r="AO382" s="143">
        <v>18.09</v>
      </c>
      <c r="AP382" s="143">
        <v>18.86</v>
      </c>
      <c r="AQ382" s="143">
        <v>17.79</v>
      </c>
      <c r="AR382" s="143">
        <v>16.25</v>
      </c>
      <c r="AS382" s="143">
        <v>12.95</v>
      </c>
      <c r="AT382" s="143">
        <v>16.39</v>
      </c>
      <c r="AU382" s="143">
        <v>20.55</v>
      </c>
      <c r="AV382" s="143">
        <v>23.06</v>
      </c>
      <c r="AW382" s="143">
        <v>22.82</v>
      </c>
      <c r="AX382" s="143">
        <v>22.87</v>
      </c>
      <c r="AY382" s="143">
        <v>22.33</v>
      </c>
      <c r="AZ382" s="143">
        <v>22.08</v>
      </c>
      <c r="BA382" s="143">
        <v>22.56</v>
      </c>
      <c r="BB382" s="143">
        <v>21.6</v>
      </c>
      <c r="BC382" s="143">
        <v>14.61</v>
      </c>
      <c r="BD382" s="143">
        <v>10.67</v>
      </c>
      <c r="BE382" s="143">
        <v>11.49</v>
      </c>
      <c r="BF382" s="143">
        <v>10.88</v>
      </c>
      <c r="BG382" s="143">
        <v>6.56</v>
      </c>
      <c r="BH382" s="143">
        <v>7.39</v>
      </c>
      <c r="BI382" s="143">
        <v>9.34</v>
      </c>
      <c r="BJ382">
        <v>16.02</v>
      </c>
    </row>
    <row r="383" spans="2:62">
      <c r="B383" t="s">
        <v>259</v>
      </c>
      <c r="C383" s="143">
        <v>27.6</v>
      </c>
      <c r="D383" s="143">
        <v>10.8</v>
      </c>
      <c r="E383" s="143">
        <v>3.91</v>
      </c>
      <c r="F383" s="143">
        <v>3.52</v>
      </c>
      <c r="G383" s="143">
        <v>3.52</v>
      </c>
      <c r="H383" s="143">
        <v>3.52</v>
      </c>
      <c r="I383" s="143">
        <v>15.94</v>
      </c>
      <c r="J383" s="143">
        <v>47.08</v>
      </c>
      <c r="K383" s="144">
        <v>61.28</v>
      </c>
      <c r="L383" s="145">
        <v>47.88</v>
      </c>
      <c r="M383" s="145">
        <v>39.200000000000003</v>
      </c>
      <c r="N383" s="145">
        <v>31.49</v>
      </c>
      <c r="O383" s="145">
        <v>28.13</v>
      </c>
      <c r="P383" s="145">
        <v>34.17</v>
      </c>
      <c r="Q383" s="144">
        <v>38.67</v>
      </c>
      <c r="R383" s="144">
        <v>45.26</v>
      </c>
      <c r="S383" s="144">
        <v>55.79</v>
      </c>
      <c r="T383" s="144">
        <v>61.68</v>
      </c>
      <c r="U383" s="145">
        <v>73.06</v>
      </c>
      <c r="V383" s="145">
        <v>74.819999999999993</v>
      </c>
      <c r="W383" s="145">
        <v>82.07</v>
      </c>
      <c r="X383" s="145">
        <v>77.739999999999995</v>
      </c>
      <c r="Y383" s="144">
        <v>71.27</v>
      </c>
      <c r="Z383" s="144">
        <v>64.2</v>
      </c>
      <c r="AA383">
        <v>41.78</v>
      </c>
      <c r="AB383" s="142">
        <f t="shared" si="29"/>
        <v>44.355000000000004</v>
      </c>
      <c r="AC383" s="142">
        <f t="shared" si="30"/>
        <v>1.0616323599808521</v>
      </c>
      <c r="AK383" t="s">
        <v>259</v>
      </c>
      <c r="AL383" s="143">
        <v>18.45</v>
      </c>
      <c r="AM383" s="143">
        <v>21.98</v>
      </c>
      <c r="AN383" s="143">
        <v>23.76</v>
      </c>
      <c r="AO383" s="143">
        <v>24.03</v>
      </c>
      <c r="AP383" s="143">
        <v>23.8</v>
      </c>
      <c r="AQ383" s="143">
        <v>22.59</v>
      </c>
      <c r="AR383" s="143">
        <v>18.989999999999998</v>
      </c>
      <c r="AS383" s="143">
        <v>11.96</v>
      </c>
      <c r="AT383" s="144">
        <v>12.28</v>
      </c>
      <c r="AU383" s="145">
        <v>14.62</v>
      </c>
      <c r="AV383" s="145">
        <v>17.53</v>
      </c>
      <c r="AW383" s="145">
        <v>18.86</v>
      </c>
      <c r="AX383" s="145">
        <v>18.75</v>
      </c>
      <c r="AY383" s="145">
        <v>17.37</v>
      </c>
      <c r="AZ383" s="144">
        <v>17.2</v>
      </c>
      <c r="BA383" s="144">
        <v>16.8</v>
      </c>
      <c r="BB383" s="144">
        <v>14.97</v>
      </c>
      <c r="BC383" s="144">
        <v>13</v>
      </c>
      <c r="BD383" s="145">
        <v>11.76</v>
      </c>
      <c r="BE383" s="145">
        <v>12.72</v>
      </c>
      <c r="BF383" s="145">
        <v>11.62</v>
      </c>
      <c r="BG383" s="145">
        <v>8.75</v>
      </c>
      <c r="BH383" s="144">
        <v>8.0500000000000007</v>
      </c>
      <c r="BI383" s="144">
        <v>9.98</v>
      </c>
      <c r="BJ383">
        <v>15.64</v>
      </c>
    </row>
    <row r="384" spans="2:62">
      <c r="B384" t="s">
        <v>260</v>
      </c>
      <c r="C384" s="143">
        <v>42.92</v>
      </c>
      <c r="D384" s="143">
        <v>39.75</v>
      </c>
      <c r="E384" s="143">
        <v>29.84</v>
      </c>
      <c r="F384" s="143">
        <v>21.51</v>
      </c>
      <c r="G384" s="143">
        <v>16.71</v>
      </c>
      <c r="H384" s="143">
        <v>31.83</v>
      </c>
      <c r="I384" s="143">
        <v>59.78</v>
      </c>
      <c r="J384" s="143">
        <v>77.680000000000007</v>
      </c>
      <c r="K384" s="144">
        <v>82.12</v>
      </c>
      <c r="L384" s="145">
        <v>58.04</v>
      </c>
      <c r="M384" s="145">
        <v>13.46</v>
      </c>
      <c r="N384" s="145">
        <v>3.24</v>
      </c>
      <c r="O384" s="145">
        <v>0.96</v>
      </c>
      <c r="P384" s="145">
        <v>0.66</v>
      </c>
      <c r="Q384" s="144">
        <v>0.66</v>
      </c>
      <c r="R384" s="144">
        <v>2.69</v>
      </c>
      <c r="S384" s="144">
        <v>27.56</v>
      </c>
      <c r="T384" s="144">
        <v>89.13</v>
      </c>
      <c r="U384" s="145">
        <v>99.83</v>
      </c>
      <c r="V384" s="145">
        <v>102.11</v>
      </c>
      <c r="W384" s="145">
        <v>96.28</v>
      </c>
      <c r="X384" s="145">
        <v>90.31</v>
      </c>
      <c r="Y384" s="144">
        <v>88.6</v>
      </c>
      <c r="Z384" s="144">
        <v>80.38</v>
      </c>
      <c r="AA384">
        <v>48.17</v>
      </c>
      <c r="AB384" s="142">
        <f t="shared" si="29"/>
        <v>27.851999999999997</v>
      </c>
      <c r="AC384" s="142">
        <f t="shared" si="30"/>
        <v>0.57820220053975491</v>
      </c>
      <c r="AK384" t="s">
        <v>260</v>
      </c>
      <c r="AL384" s="143">
        <v>14.31</v>
      </c>
      <c r="AM384" s="143">
        <v>15.53</v>
      </c>
      <c r="AN384" s="143">
        <v>17.63</v>
      </c>
      <c r="AO384" s="143">
        <v>19.05</v>
      </c>
      <c r="AP384" s="143">
        <v>19.48</v>
      </c>
      <c r="AQ384" s="143">
        <v>17.03</v>
      </c>
      <c r="AR384" s="143">
        <v>12.13</v>
      </c>
      <c r="AS384" s="143">
        <v>8.69</v>
      </c>
      <c r="AT384" s="144">
        <v>9.9600000000000009</v>
      </c>
      <c r="AU384" s="145">
        <v>12.03</v>
      </c>
      <c r="AV384" s="145">
        <v>18.93</v>
      </c>
      <c r="AW384" s="145">
        <v>22.28</v>
      </c>
      <c r="AX384" s="145">
        <v>22.19</v>
      </c>
      <c r="AY384" s="145">
        <v>22.81</v>
      </c>
      <c r="AZ384" s="144">
        <v>22.66</v>
      </c>
      <c r="BA384" s="144">
        <v>21.87</v>
      </c>
      <c r="BB384" s="144">
        <v>19.27</v>
      </c>
      <c r="BC384" s="144">
        <v>10.28</v>
      </c>
      <c r="BD384" s="145">
        <v>14.52</v>
      </c>
      <c r="BE384" s="145">
        <v>13.83</v>
      </c>
      <c r="BF384" s="145">
        <v>14.51</v>
      </c>
      <c r="BG384" s="145">
        <v>8.09</v>
      </c>
      <c r="BH384" s="144">
        <v>7.93</v>
      </c>
      <c r="BI384" s="144">
        <v>6.46</v>
      </c>
      <c r="BJ384">
        <v>15.35</v>
      </c>
    </row>
    <row r="385" spans="1:67">
      <c r="B385" t="s">
        <v>261</v>
      </c>
      <c r="C385" s="143">
        <v>78.14</v>
      </c>
      <c r="D385" s="143">
        <v>68.97</v>
      </c>
      <c r="E385" s="143">
        <v>62.38</v>
      </c>
      <c r="F385" s="143">
        <v>63.08</v>
      </c>
      <c r="G385" s="143">
        <v>61.99</v>
      </c>
      <c r="H385" s="143">
        <v>73.91</v>
      </c>
      <c r="I385" s="143">
        <v>81.05</v>
      </c>
      <c r="J385" s="143">
        <v>94.54</v>
      </c>
      <c r="K385" s="144">
        <v>104.67</v>
      </c>
      <c r="L385" s="145">
        <v>69.2</v>
      </c>
      <c r="M385" s="145">
        <v>33.79</v>
      </c>
      <c r="N385" s="145">
        <v>5.3</v>
      </c>
      <c r="O385" s="145">
        <v>3.58</v>
      </c>
      <c r="P385" s="145">
        <v>3.56</v>
      </c>
      <c r="Q385" s="144">
        <v>4.05</v>
      </c>
      <c r="R385" s="144">
        <v>17.22</v>
      </c>
      <c r="S385" s="144">
        <v>69.959999999999994</v>
      </c>
      <c r="T385" s="144">
        <v>97.46</v>
      </c>
      <c r="U385" s="145">
        <v>120.43</v>
      </c>
      <c r="V385" s="145">
        <v>142.01</v>
      </c>
      <c r="W385" s="145">
        <v>124.83</v>
      </c>
      <c r="X385" s="145">
        <v>100.21</v>
      </c>
      <c r="Y385" s="144">
        <v>91.89</v>
      </c>
      <c r="Z385" s="144">
        <v>88.89</v>
      </c>
      <c r="AA385">
        <v>69.209999999999994</v>
      </c>
      <c r="AB385" s="142">
        <f t="shared" si="29"/>
        <v>40.879000000000005</v>
      </c>
      <c r="AC385" s="142">
        <f t="shared" si="30"/>
        <v>0.59065163993642544</v>
      </c>
      <c r="AK385" t="s">
        <v>261</v>
      </c>
      <c r="AL385" s="143">
        <v>8.64</v>
      </c>
      <c r="AM385" s="143">
        <v>10.89</v>
      </c>
      <c r="AN385" s="143">
        <v>12.45</v>
      </c>
      <c r="AO385" s="143">
        <v>12.69</v>
      </c>
      <c r="AP385" s="143">
        <v>12.65</v>
      </c>
      <c r="AQ385" s="143">
        <v>10.92</v>
      </c>
      <c r="AR385" s="143">
        <v>9.09</v>
      </c>
      <c r="AS385" s="143">
        <v>10.199999999999999</v>
      </c>
      <c r="AT385" s="144">
        <v>9.2200000000000006</v>
      </c>
      <c r="AU385" s="145">
        <v>9.89</v>
      </c>
      <c r="AV385" s="145">
        <v>14.1</v>
      </c>
      <c r="AW385" s="145">
        <v>17.760000000000002</v>
      </c>
      <c r="AX385" s="145">
        <v>18.3</v>
      </c>
      <c r="AY385" s="145">
        <v>18.25</v>
      </c>
      <c r="AZ385" s="144">
        <v>17.739999999999998</v>
      </c>
      <c r="BA385" s="144">
        <v>16.38</v>
      </c>
      <c r="BB385" s="144">
        <v>9.8699999999999992</v>
      </c>
      <c r="BC385" s="144">
        <v>11.42</v>
      </c>
      <c r="BD385" s="145">
        <v>15.22</v>
      </c>
      <c r="BE385" s="145">
        <v>13.76</v>
      </c>
      <c r="BF385" s="145">
        <v>12.75</v>
      </c>
      <c r="BG385" s="145">
        <v>13.92</v>
      </c>
      <c r="BH385" s="144">
        <v>10.91</v>
      </c>
      <c r="BI385" s="144">
        <v>5.69</v>
      </c>
      <c r="BJ385">
        <v>12.74</v>
      </c>
    </row>
    <row r="386" spans="1:67">
      <c r="B386" t="s">
        <v>262</v>
      </c>
      <c r="C386" s="143">
        <v>88.89</v>
      </c>
      <c r="D386" s="143">
        <v>81.459999999999994</v>
      </c>
      <c r="E386" s="143">
        <v>73.81</v>
      </c>
      <c r="F386" s="143">
        <v>68.41</v>
      </c>
      <c r="G386" s="143">
        <v>66.38</v>
      </c>
      <c r="H386" s="143">
        <v>68.97</v>
      </c>
      <c r="I386" s="143">
        <v>77.459999999999994</v>
      </c>
      <c r="J386" s="143">
        <v>96.71</v>
      </c>
      <c r="K386" s="144">
        <v>99.89</v>
      </c>
      <c r="L386" s="145">
        <v>84.17</v>
      </c>
      <c r="M386" s="145">
        <v>55.37</v>
      </c>
      <c r="N386" s="145">
        <v>45.31</v>
      </c>
      <c r="O386" s="145">
        <v>45.91</v>
      </c>
      <c r="P386" s="145">
        <v>51.59</v>
      </c>
      <c r="Q386" s="144">
        <v>55.48</v>
      </c>
      <c r="R386" s="144">
        <v>63.83</v>
      </c>
      <c r="S386" s="144">
        <v>84.1</v>
      </c>
      <c r="T386" s="144">
        <v>101.56</v>
      </c>
      <c r="U386" s="145">
        <v>114.72</v>
      </c>
      <c r="V386" s="145">
        <v>119.01</v>
      </c>
      <c r="W386" s="145">
        <v>147.4</v>
      </c>
      <c r="X386" s="145">
        <v>155.93</v>
      </c>
      <c r="Y386" s="144">
        <v>115.75</v>
      </c>
      <c r="Z386" s="144">
        <v>102.3</v>
      </c>
      <c r="AA386">
        <v>86.02</v>
      </c>
      <c r="AB386" s="142">
        <f t="shared" si="29"/>
        <v>68.721000000000004</v>
      </c>
      <c r="AC386" s="142">
        <f t="shared" si="30"/>
        <v>0.79889560567309936</v>
      </c>
      <c r="AK386" t="s">
        <v>262</v>
      </c>
      <c r="AL386" s="143">
        <v>9.01</v>
      </c>
      <c r="AM386" s="143">
        <v>14.2</v>
      </c>
      <c r="AN386" s="143">
        <v>18.53</v>
      </c>
      <c r="AO386" s="143">
        <v>17.88</v>
      </c>
      <c r="AP386" s="143">
        <v>19.78</v>
      </c>
      <c r="AQ386" s="143">
        <v>18.940000000000001</v>
      </c>
      <c r="AR386" s="143">
        <v>11.85</v>
      </c>
      <c r="AS386" s="143">
        <v>13.07</v>
      </c>
      <c r="AT386" s="144">
        <v>15.44</v>
      </c>
      <c r="AU386" s="145">
        <v>11.12</v>
      </c>
      <c r="AV386" s="145">
        <v>13.6</v>
      </c>
      <c r="AW386" s="145">
        <v>15.92</v>
      </c>
      <c r="AX386" s="145">
        <v>16.32</v>
      </c>
      <c r="AY386" s="145">
        <v>16.579999999999998</v>
      </c>
      <c r="AZ386" s="144">
        <v>16.46</v>
      </c>
      <c r="BA386" s="144">
        <v>14.96</v>
      </c>
      <c r="BB386" s="144">
        <v>11.15</v>
      </c>
      <c r="BC386" s="144">
        <v>10.29</v>
      </c>
      <c r="BD386" s="145">
        <v>12.74</v>
      </c>
      <c r="BE386" s="145">
        <v>15.29</v>
      </c>
      <c r="BF386" s="145">
        <v>12.54</v>
      </c>
      <c r="BG386" s="145">
        <v>10.84</v>
      </c>
      <c r="BH386" s="144">
        <v>12.78</v>
      </c>
      <c r="BI386" s="144">
        <v>7.21</v>
      </c>
      <c r="BJ386">
        <v>13.84</v>
      </c>
    </row>
    <row r="387" spans="1:67">
      <c r="B387" t="s">
        <v>263</v>
      </c>
      <c r="C387" s="143">
        <v>91.7</v>
      </c>
      <c r="D387" s="143">
        <v>87.08</v>
      </c>
      <c r="E387" s="143">
        <v>90.71</v>
      </c>
      <c r="F387" s="143">
        <v>88.89</v>
      </c>
      <c r="G387" s="143">
        <v>88.8</v>
      </c>
      <c r="H387" s="143">
        <v>92.19</v>
      </c>
      <c r="I387" s="143">
        <v>97.48</v>
      </c>
      <c r="J387" s="143">
        <v>128.66</v>
      </c>
      <c r="K387" s="144">
        <v>134.41999999999999</v>
      </c>
      <c r="L387" s="145">
        <v>101.97</v>
      </c>
      <c r="M387" s="145">
        <v>88.04</v>
      </c>
      <c r="N387" s="145">
        <v>77.89</v>
      </c>
      <c r="O387" s="145">
        <v>77.349999999999994</v>
      </c>
      <c r="P387" s="145">
        <v>71.75</v>
      </c>
      <c r="Q387" s="144">
        <v>69.05</v>
      </c>
      <c r="R387" s="144">
        <v>74.73</v>
      </c>
      <c r="S387" s="144">
        <v>87.04</v>
      </c>
      <c r="T387" s="144">
        <v>105.39</v>
      </c>
      <c r="U387" s="145">
        <v>120.02</v>
      </c>
      <c r="V387" s="145">
        <v>128.19</v>
      </c>
      <c r="W387" s="145">
        <v>143.07</v>
      </c>
      <c r="X387" s="145">
        <v>123.49</v>
      </c>
      <c r="Y387" s="144">
        <v>102.59</v>
      </c>
      <c r="Z387" s="144">
        <v>99.04</v>
      </c>
      <c r="AA387">
        <v>98.73</v>
      </c>
      <c r="AB387" s="142">
        <f t="shared" si="29"/>
        <v>88.762999999999991</v>
      </c>
      <c r="AC387" s="142">
        <f t="shared" si="30"/>
        <v>0.89904790843715165</v>
      </c>
      <c r="AK387" t="s">
        <v>263</v>
      </c>
      <c r="AL387" s="143">
        <v>7.15</v>
      </c>
      <c r="AM387" s="143">
        <v>8.56</v>
      </c>
      <c r="AN387" s="143">
        <v>8.81</v>
      </c>
      <c r="AO387" s="143">
        <v>9.6999999999999993</v>
      </c>
      <c r="AP387" s="143">
        <v>9.59</v>
      </c>
      <c r="AQ387" s="143">
        <v>9.0299999999999994</v>
      </c>
      <c r="AR387" s="143">
        <v>7.59</v>
      </c>
      <c r="AS387" s="143">
        <v>17.12</v>
      </c>
      <c r="AT387" s="144">
        <v>17.96</v>
      </c>
      <c r="AU387" s="145">
        <v>14.72</v>
      </c>
      <c r="AV387" s="145">
        <v>7.72</v>
      </c>
      <c r="AW387" s="145">
        <v>9.48</v>
      </c>
      <c r="AX387" s="145">
        <v>10.74</v>
      </c>
      <c r="AY387" s="145">
        <v>11.95</v>
      </c>
      <c r="AZ387" s="144">
        <v>12.3</v>
      </c>
      <c r="BA387" s="144">
        <v>11.78</v>
      </c>
      <c r="BB387" s="144">
        <v>8.36</v>
      </c>
      <c r="BC387" s="144">
        <v>12.46</v>
      </c>
      <c r="BD387" s="145">
        <v>15.13</v>
      </c>
      <c r="BE387" s="145">
        <v>17.36</v>
      </c>
      <c r="BF387" s="145">
        <v>13.07</v>
      </c>
      <c r="BG387" s="145">
        <v>9.31</v>
      </c>
      <c r="BH387" s="144">
        <v>12.1</v>
      </c>
      <c r="BI387" s="144">
        <v>6.65</v>
      </c>
      <c r="BJ387">
        <v>11.44</v>
      </c>
    </row>
    <row r="388" spans="1:67">
      <c r="B388" s="139" t="s">
        <v>264</v>
      </c>
      <c r="C388" s="143">
        <v>105.72</v>
      </c>
      <c r="D388" s="143">
        <v>99.53</v>
      </c>
      <c r="E388" s="143">
        <v>97.06</v>
      </c>
      <c r="F388" s="143">
        <v>94.38</v>
      </c>
      <c r="G388" s="143">
        <v>84.64</v>
      </c>
      <c r="H388" s="143">
        <v>83.26</v>
      </c>
      <c r="I388" s="143">
        <v>85.6</v>
      </c>
      <c r="J388" s="143">
        <v>91.92</v>
      </c>
      <c r="K388" s="143">
        <v>93.8</v>
      </c>
      <c r="L388" s="143">
        <v>80.56</v>
      </c>
      <c r="M388" s="143">
        <v>62.88</v>
      </c>
      <c r="N388" s="143">
        <v>50.06</v>
      </c>
      <c r="O388" s="143">
        <v>50.53</v>
      </c>
      <c r="P388" s="143">
        <v>44.4</v>
      </c>
      <c r="Q388" s="143">
        <v>47.64</v>
      </c>
      <c r="R388" s="143">
        <v>56.85</v>
      </c>
      <c r="S388" s="143">
        <v>72.33</v>
      </c>
      <c r="T388" s="143">
        <v>95.85</v>
      </c>
      <c r="U388" s="143">
        <v>97.78</v>
      </c>
      <c r="V388" s="143">
        <v>100.24</v>
      </c>
      <c r="W388" s="143">
        <v>100.56</v>
      </c>
      <c r="X388" s="143">
        <v>99.61</v>
      </c>
      <c r="Y388" s="143">
        <v>91.9</v>
      </c>
      <c r="Z388" s="143">
        <v>86.59</v>
      </c>
      <c r="AA388">
        <v>82.24</v>
      </c>
      <c r="AB388" s="142">
        <f t="shared" si="29"/>
        <v>65.490000000000009</v>
      </c>
      <c r="AC388" s="142">
        <f t="shared" si="30"/>
        <v>0.79632782101167332</v>
      </c>
      <c r="AK388" s="139" t="s">
        <v>264</v>
      </c>
      <c r="AL388" s="143">
        <v>4.97</v>
      </c>
      <c r="AM388" s="143">
        <v>6.86</v>
      </c>
      <c r="AN388" s="143">
        <v>8.23</v>
      </c>
      <c r="AO388" s="143">
        <v>9.9</v>
      </c>
      <c r="AP388" s="143">
        <v>11.67</v>
      </c>
      <c r="AQ388" s="143">
        <v>11.83</v>
      </c>
      <c r="AR388" s="143">
        <v>11.03</v>
      </c>
      <c r="AS388" s="143">
        <v>8.15</v>
      </c>
      <c r="AT388" s="143">
        <v>9.85</v>
      </c>
      <c r="AU388" s="143">
        <v>9.57</v>
      </c>
      <c r="AV388" s="143">
        <v>11</v>
      </c>
      <c r="AW388" s="143">
        <v>13.02</v>
      </c>
      <c r="AX388" s="143">
        <v>13.18</v>
      </c>
      <c r="AY388" s="143">
        <v>14.55</v>
      </c>
      <c r="AZ388" s="143">
        <v>13.75</v>
      </c>
      <c r="BA388" s="143">
        <v>12.75</v>
      </c>
      <c r="BB388" s="143">
        <v>11.79</v>
      </c>
      <c r="BC388" s="143">
        <v>8.2200000000000006</v>
      </c>
      <c r="BD388" s="143">
        <v>12.56</v>
      </c>
      <c r="BE388" s="143">
        <v>13.84</v>
      </c>
      <c r="BF388" s="143">
        <v>13.83</v>
      </c>
      <c r="BG388" s="143">
        <v>6.97</v>
      </c>
      <c r="BH388" s="143">
        <v>3.43</v>
      </c>
      <c r="BI388" s="143">
        <v>2.95</v>
      </c>
      <c r="BJ388">
        <v>10.210000000000001</v>
      </c>
    </row>
    <row r="389" spans="1:67">
      <c r="B389" s="139" t="s">
        <v>265</v>
      </c>
      <c r="C389" s="150">
        <v>76.849999999999994</v>
      </c>
      <c r="D389" s="150">
        <v>70.760000000000005</v>
      </c>
      <c r="E389" s="150">
        <v>68.5</v>
      </c>
      <c r="F389" s="150">
        <v>66.400000000000006</v>
      </c>
      <c r="G389" s="150">
        <v>65.959999999999994</v>
      </c>
      <c r="H389" s="150">
        <v>66.45</v>
      </c>
      <c r="I389" s="150">
        <v>65.209999999999994</v>
      </c>
      <c r="J389" s="150">
        <v>69.37</v>
      </c>
      <c r="K389" s="143">
        <v>73.84</v>
      </c>
      <c r="L389" s="143">
        <v>77.83</v>
      </c>
      <c r="M389" s="143">
        <v>67.92</v>
      </c>
      <c r="N389" s="143">
        <v>56.16</v>
      </c>
      <c r="O389" s="143">
        <v>41.55</v>
      </c>
      <c r="P389" s="143">
        <v>48.8</v>
      </c>
      <c r="Q389" s="143">
        <v>51.49</v>
      </c>
      <c r="R389" s="143">
        <v>60.44</v>
      </c>
      <c r="S389" s="143">
        <v>80.349999999999994</v>
      </c>
      <c r="T389" s="143">
        <v>99.27</v>
      </c>
      <c r="U389" s="143">
        <v>105.38</v>
      </c>
      <c r="V389" s="143">
        <v>106.81</v>
      </c>
      <c r="W389" s="143">
        <v>101.42</v>
      </c>
      <c r="X389" s="143">
        <v>95.93</v>
      </c>
      <c r="Y389" s="143">
        <v>93.6</v>
      </c>
      <c r="Z389" s="143">
        <v>87.71</v>
      </c>
      <c r="AA389">
        <v>74.92</v>
      </c>
      <c r="AB389" s="142">
        <f t="shared" si="29"/>
        <v>65.765000000000001</v>
      </c>
      <c r="AC389" s="142">
        <f>AB389/AA389</f>
        <v>0.87780298985584626</v>
      </c>
      <c r="AK389" s="139" t="s">
        <v>265</v>
      </c>
      <c r="AL389" s="150">
        <v>12.02</v>
      </c>
      <c r="AM389" s="150">
        <v>14.26</v>
      </c>
      <c r="AN389" s="150">
        <v>17.46</v>
      </c>
      <c r="AO389" s="150">
        <v>19.45</v>
      </c>
      <c r="AP389" s="150">
        <v>21.15</v>
      </c>
      <c r="AQ389" s="150">
        <v>21.01</v>
      </c>
      <c r="AR389" s="150">
        <v>19.82</v>
      </c>
      <c r="AS389" s="150">
        <v>15.98</v>
      </c>
      <c r="AT389" s="143">
        <v>15.47</v>
      </c>
      <c r="AU389" s="143">
        <v>14.48</v>
      </c>
      <c r="AV389" s="143">
        <v>14.84</v>
      </c>
      <c r="AW389" s="143">
        <v>15.99</v>
      </c>
      <c r="AX389" s="143">
        <v>18.23</v>
      </c>
      <c r="AY389" s="143">
        <v>18.96</v>
      </c>
      <c r="AZ389" s="143">
        <v>20.47</v>
      </c>
      <c r="BA389" s="143">
        <v>17.88</v>
      </c>
      <c r="BB389" s="143">
        <v>16.2</v>
      </c>
      <c r="BC389" s="143">
        <v>11.3</v>
      </c>
      <c r="BD389" s="143">
        <v>7.99</v>
      </c>
      <c r="BE389" s="143">
        <v>9.94</v>
      </c>
      <c r="BF389" s="143">
        <v>10.130000000000001</v>
      </c>
      <c r="BG389" s="143">
        <v>6.95</v>
      </c>
      <c r="BH389" s="143">
        <v>7</v>
      </c>
      <c r="BI389" s="143">
        <v>5.31</v>
      </c>
      <c r="BJ389">
        <v>14.26</v>
      </c>
    </row>
    <row r="390" spans="1:67">
      <c r="B390" t="s">
        <v>235</v>
      </c>
      <c r="C390">
        <v>65.36</v>
      </c>
      <c r="D390">
        <v>56.93</v>
      </c>
      <c r="E390">
        <v>51.75</v>
      </c>
      <c r="F390">
        <v>48.36</v>
      </c>
      <c r="G390">
        <v>46.16</v>
      </c>
      <c r="H390">
        <v>50.18</v>
      </c>
      <c r="I390">
        <v>61.81</v>
      </c>
      <c r="J390">
        <v>76.099999999999994</v>
      </c>
      <c r="K390">
        <v>76.37</v>
      </c>
      <c r="L390">
        <v>49.79</v>
      </c>
      <c r="M390">
        <v>30.2</v>
      </c>
      <c r="N390">
        <v>22.61</v>
      </c>
      <c r="O390">
        <v>21.37</v>
      </c>
      <c r="P390">
        <v>20.54</v>
      </c>
      <c r="Q390">
        <v>21.81</v>
      </c>
      <c r="R390">
        <v>29.45</v>
      </c>
      <c r="S390">
        <v>48.84</v>
      </c>
      <c r="T390">
        <v>78.19</v>
      </c>
      <c r="U390">
        <v>94.15</v>
      </c>
      <c r="V390">
        <v>102.54</v>
      </c>
      <c r="W390">
        <v>102.63</v>
      </c>
      <c r="X390">
        <v>95.18</v>
      </c>
      <c r="Y390">
        <v>83.88</v>
      </c>
      <c r="Z390">
        <v>73.430000000000007</v>
      </c>
      <c r="AA390" s="421">
        <v>58.65</v>
      </c>
      <c r="AB390" s="142">
        <f>AVERAGE(K390:V390)</f>
        <v>49.655000000000001</v>
      </c>
      <c r="AC390" s="421">
        <f t="shared" ref="AC390" si="31">AB390/AA390</f>
        <v>0.84663256606990622</v>
      </c>
      <c r="AK390" t="s">
        <v>235</v>
      </c>
      <c r="AL390" s="150">
        <v>12.81</v>
      </c>
      <c r="AM390" s="150">
        <v>15.09</v>
      </c>
      <c r="AN390" s="150">
        <v>16.88</v>
      </c>
      <c r="AO390" s="150">
        <v>17.829999999999998</v>
      </c>
      <c r="AP390" s="150">
        <v>18.23</v>
      </c>
      <c r="AQ390" s="150">
        <v>17.18</v>
      </c>
      <c r="AR390" s="150">
        <v>13.93</v>
      </c>
      <c r="AS390" s="150">
        <v>13.03</v>
      </c>
      <c r="AT390" s="144">
        <v>14.43</v>
      </c>
      <c r="AU390" s="145">
        <v>15.33</v>
      </c>
      <c r="AV390" s="145">
        <v>17.27</v>
      </c>
      <c r="AW390" s="145">
        <v>19.010000000000002</v>
      </c>
      <c r="AX390" s="145">
        <v>19.68</v>
      </c>
      <c r="AY390" s="145">
        <v>19.739999999999998</v>
      </c>
      <c r="AZ390" s="144">
        <v>19.54</v>
      </c>
      <c r="BA390" s="144">
        <v>18.59</v>
      </c>
      <c r="BB390" s="144">
        <v>15.48</v>
      </c>
      <c r="BC390" s="144">
        <v>12.02</v>
      </c>
      <c r="BD390" s="145">
        <v>11.81</v>
      </c>
      <c r="BE390" s="145">
        <v>11.48</v>
      </c>
      <c r="BF390" s="145">
        <v>10.69</v>
      </c>
      <c r="BG390" s="145">
        <v>8.09</v>
      </c>
      <c r="BH390" s="144">
        <v>8.3000000000000007</v>
      </c>
      <c r="BI390" s="144">
        <v>8.11</v>
      </c>
      <c r="BJ390">
        <v>14.61</v>
      </c>
    </row>
    <row r="391" spans="1:67">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L391" s="149"/>
      <c r="AM391" s="149"/>
      <c r="AN391" s="149"/>
      <c r="AO391" s="149"/>
      <c r="AP391" s="149"/>
      <c r="AQ391" s="149"/>
      <c r="AR391" s="149"/>
      <c r="AS391" s="149"/>
      <c r="AT391" s="149"/>
      <c r="AU391" s="149"/>
      <c r="AV391" s="149"/>
      <c r="AW391" s="149"/>
      <c r="AX391" s="149"/>
      <c r="AY391" s="149"/>
      <c r="AZ391" s="149"/>
      <c r="BA391" s="149"/>
      <c r="BB391" s="149"/>
      <c r="BC391" s="149"/>
      <c r="BD391" s="149"/>
      <c r="BE391" s="149"/>
      <c r="BF391" s="149"/>
      <c r="BG391" s="149"/>
      <c r="BH391" s="149"/>
      <c r="BI391" s="149"/>
      <c r="BJ391" s="149"/>
    </row>
    <row r="392" spans="1:67">
      <c r="C392"/>
      <c r="D392"/>
      <c r="E392"/>
      <c r="F392"/>
      <c r="G392"/>
      <c r="H392"/>
      <c r="I392"/>
      <c r="J392"/>
      <c r="K392"/>
      <c r="L392"/>
      <c r="M392"/>
      <c r="N392"/>
      <c r="O392"/>
      <c r="P392"/>
      <c r="Q392"/>
      <c r="R392"/>
      <c r="S392"/>
      <c r="T392"/>
      <c r="U392"/>
      <c r="V392"/>
      <c r="W392"/>
      <c r="X392"/>
      <c r="Y392"/>
      <c r="Z392"/>
      <c r="AL392"/>
      <c r="AM392"/>
      <c r="AN392"/>
      <c r="AO392"/>
      <c r="AP392"/>
      <c r="AQ392"/>
      <c r="AR392"/>
      <c r="AS392"/>
      <c r="AT392"/>
      <c r="AU392"/>
      <c r="AV392"/>
      <c r="AW392"/>
      <c r="AX392"/>
      <c r="AY392"/>
      <c r="AZ392"/>
      <c r="BA392"/>
      <c r="BB392"/>
      <c r="BC392"/>
      <c r="BD392"/>
      <c r="BE392"/>
      <c r="BF392"/>
      <c r="BG392"/>
      <c r="BH392"/>
      <c r="BI392"/>
    </row>
    <row r="393" spans="1:67">
      <c r="C393"/>
      <c r="D393"/>
      <c r="E393"/>
      <c r="F393"/>
      <c r="G393"/>
      <c r="H393"/>
      <c r="I393"/>
      <c r="J393"/>
      <c r="K393"/>
      <c r="L393"/>
      <c r="M393"/>
      <c r="N393"/>
      <c r="O393"/>
      <c r="P393"/>
      <c r="Q393"/>
      <c r="R393"/>
      <c r="S393"/>
      <c r="T393"/>
      <c r="U393"/>
      <c r="V393"/>
      <c r="W393"/>
      <c r="X393"/>
      <c r="Y393"/>
      <c r="Z393"/>
      <c r="AL393"/>
      <c r="AM393"/>
      <c r="AN393"/>
      <c r="AO393"/>
      <c r="AP393"/>
      <c r="AQ393"/>
      <c r="AR393"/>
      <c r="AS393"/>
      <c r="AT393"/>
      <c r="AU393"/>
      <c r="AV393"/>
      <c r="AW393"/>
      <c r="AX393"/>
      <c r="AY393"/>
      <c r="AZ393"/>
      <c r="BA393"/>
      <c r="BB393"/>
      <c r="BC393"/>
      <c r="BD393"/>
      <c r="BE393"/>
      <c r="BF393"/>
      <c r="BG393"/>
      <c r="BH393"/>
      <c r="BI393"/>
    </row>
    <row r="394" spans="1:67">
      <c r="C394"/>
      <c r="D394"/>
      <c r="E394"/>
      <c r="F394"/>
      <c r="G394"/>
      <c r="H394"/>
      <c r="I394"/>
      <c r="J394"/>
      <c r="K394"/>
      <c r="L394"/>
      <c r="M394"/>
      <c r="N394"/>
      <c r="O394"/>
      <c r="P394"/>
      <c r="Q394"/>
      <c r="R394"/>
      <c r="S394"/>
      <c r="T394"/>
      <c r="U394"/>
      <c r="V394"/>
      <c r="W394"/>
      <c r="X394"/>
      <c r="Y394"/>
      <c r="Z394"/>
      <c r="AL394"/>
      <c r="AM394"/>
      <c r="AN394"/>
      <c r="AO394"/>
      <c r="AP394"/>
      <c r="AQ394"/>
      <c r="AR394"/>
      <c r="AS394"/>
      <c r="AT394"/>
      <c r="AU394"/>
      <c r="AV394"/>
      <c r="AW394"/>
      <c r="AX394"/>
      <c r="AY394"/>
      <c r="AZ394"/>
      <c r="BA394"/>
      <c r="BB394"/>
      <c r="BC394"/>
      <c r="BD394"/>
      <c r="BE394"/>
      <c r="BF394"/>
      <c r="BG394"/>
      <c r="BH394"/>
      <c r="BI394"/>
    </row>
    <row r="395" spans="1:67">
      <c r="C395"/>
      <c r="D395"/>
      <c r="E395"/>
      <c r="F395"/>
      <c r="G395"/>
      <c r="H395"/>
      <c r="I395"/>
      <c r="J395"/>
      <c r="K395"/>
      <c r="L395"/>
      <c r="M395"/>
      <c r="N395"/>
      <c r="O395"/>
      <c r="P395"/>
      <c r="Q395"/>
      <c r="R395"/>
      <c r="S395"/>
      <c r="T395"/>
      <c r="U395"/>
      <c r="V395"/>
      <c r="W395"/>
      <c r="X395"/>
      <c r="Y395"/>
      <c r="Z395"/>
      <c r="AL395"/>
      <c r="AM395"/>
      <c r="AN395"/>
      <c r="AO395"/>
      <c r="AP395"/>
      <c r="AQ395"/>
      <c r="AR395"/>
      <c r="AS395"/>
      <c r="AT395"/>
      <c r="AU395"/>
      <c r="AV395"/>
      <c r="AW395"/>
      <c r="AX395"/>
      <c r="AY395"/>
      <c r="AZ395"/>
      <c r="BA395"/>
      <c r="BB395"/>
      <c r="BC395"/>
      <c r="BD395"/>
      <c r="BE395"/>
      <c r="BF395"/>
      <c r="BG395"/>
      <c r="BH395"/>
      <c r="BI395"/>
    </row>
    <row r="396" spans="1:67" ht="15.75" thickBot="1">
      <c r="C396"/>
      <c r="D396"/>
      <c r="E396"/>
      <c r="F396"/>
      <c r="G396"/>
      <c r="H396"/>
      <c r="I396"/>
      <c r="J396"/>
      <c r="K396"/>
      <c r="L396"/>
      <c r="M396"/>
      <c r="N396"/>
      <c r="O396"/>
      <c r="P396"/>
      <c r="Q396"/>
      <c r="R396"/>
      <c r="S396"/>
      <c r="T396"/>
      <c r="U396"/>
      <c r="V396"/>
      <c r="W396"/>
      <c r="X396"/>
      <c r="Y396"/>
      <c r="Z396"/>
      <c r="AE396" t="s">
        <v>524</v>
      </c>
      <c r="AL396"/>
      <c r="AM396"/>
      <c r="AN396"/>
      <c r="AO396"/>
      <c r="AP396"/>
      <c r="AQ396"/>
      <c r="AR396"/>
      <c r="AS396"/>
      <c r="AT396"/>
      <c r="AU396"/>
      <c r="AV396"/>
      <c r="AW396"/>
      <c r="AX396"/>
      <c r="AY396"/>
      <c r="AZ396"/>
      <c r="BA396"/>
      <c r="BB396"/>
      <c r="BC396"/>
      <c r="BD396"/>
      <c r="BE396"/>
      <c r="BF396"/>
      <c r="BG396"/>
      <c r="BH396"/>
      <c r="BI396"/>
    </row>
    <row r="397" spans="1:67">
      <c r="A397" s="138" t="s">
        <v>518</v>
      </c>
      <c r="B397" t="s">
        <v>178</v>
      </c>
      <c r="C397" t="s">
        <v>180</v>
      </c>
      <c r="D397" t="s">
        <v>181</v>
      </c>
      <c r="E397" t="s">
        <v>182</v>
      </c>
      <c r="F397" t="s">
        <v>183</v>
      </c>
      <c r="G397" t="s">
        <v>184</v>
      </c>
      <c r="H397" t="s">
        <v>185</v>
      </c>
      <c r="I397" t="s">
        <v>186</v>
      </c>
      <c r="J397" t="s">
        <v>187</v>
      </c>
      <c r="K397" t="s">
        <v>188</v>
      </c>
      <c r="L397" t="s">
        <v>189</v>
      </c>
      <c r="M397" t="s">
        <v>190</v>
      </c>
      <c r="N397" t="s">
        <v>191</v>
      </c>
      <c r="O397" t="s">
        <v>192</v>
      </c>
      <c r="P397" t="s">
        <v>193</v>
      </c>
      <c r="Q397" t="s">
        <v>194</v>
      </c>
      <c r="R397" t="s">
        <v>195</v>
      </c>
      <c r="S397" t="s">
        <v>196</v>
      </c>
      <c r="T397" t="s">
        <v>197</v>
      </c>
      <c r="U397" t="s">
        <v>198</v>
      </c>
      <c r="V397" t="s">
        <v>199</v>
      </c>
      <c r="W397" t="s">
        <v>200</v>
      </c>
      <c r="X397" t="s">
        <v>201</v>
      </c>
      <c r="Y397" t="s">
        <v>202</v>
      </c>
      <c r="Z397" t="s">
        <v>203</v>
      </c>
      <c r="AA397" t="s">
        <v>179</v>
      </c>
      <c r="AB397" s="142" t="s">
        <v>520</v>
      </c>
      <c r="AC397" s="142" t="s">
        <v>521</v>
      </c>
      <c r="AE397" s="422"/>
      <c r="AF397" s="423" t="s">
        <v>369</v>
      </c>
      <c r="AG397" s="424"/>
      <c r="AJ397" s="138" t="s">
        <v>518</v>
      </c>
      <c r="AK397" t="s">
        <v>178</v>
      </c>
      <c r="AL397" t="s">
        <v>180</v>
      </c>
      <c r="AM397" t="s">
        <v>181</v>
      </c>
      <c r="AN397" t="s">
        <v>182</v>
      </c>
      <c r="AO397" t="s">
        <v>183</v>
      </c>
      <c r="AP397" t="s">
        <v>184</v>
      </c>
      <c r="AQ397" t="s">
        <v>185</v>
      </c>
      <c r="AR397" t="s">
        <v>186</v>
      </c>
      <c r="AS397" t="s">
        <v>187</v>
      </c>
      <c r="AT397" t="s">
        <v>188</v>
      </c>
      <c r="AU397" t="s">
        <v>189</v>
      </c>
      <c r="AV397" t="s">
        <v>190</v>
      </c>
      <c r="AW397" t="s">
        <v>191</v>
      </c>
      <c r="AX397" t="s">
        <v>192</v>
      </c>
      <c r="AY397" t="s">
        <v>193</v>
      </c>
      <c r="AZ397" t="s">
        <v>194</v>
      </c>
      <c r="BA397" t="s">
        <v>195</v>
      </c>
      <c r="BB397" t="s">
        <v>196</v>
      </c>
      <c r="BC397" t="s">
        <v>197</v>
      </c>
      <c r="BD397" t="s">
        <v>198</v>
      </c>
      <c r="BE397" t="s">
        <v>199</v>
      </c>
      <c r="BF397" t="s">
        <v>200</v>
      </c>
      <c r="BG397" t="s">
        <v>201</v>
      </c>
      <c r="BH397" t="s">
        <v>202</v>
      </c>
      <c r="BI397" t="s">
        <v>203</v>
      </c>
      <c r="BJ397" t="s">
        <v>179</v>
      </c>
      <c r="BO397" t="s">
        <v>369</v>
      </c>
    </row>
    <row r="398" spans="1:67">
      <c r="B398" t="s">
        <v>415</v>
      </c>
      <c r="C398" s="143">
        <v>87.02</v>
      </c>
      <c r="D398" s="143">
        <v>75.78</v>
      </c>
      <c r="E398" s="143">
        <v>70.5</v>
      </c>
      <c r="F398" s="143">
        <v>70.16</v>
      </c>
      <c r="G398" s="143">
        <v>77.31</v>
      </c>
      <c r="H398" s="143">
        <v>88.74</v>
      </c>
      <c r="I398" s="143">
        <v>99.67</v>
      </c>
      <c r="J398" s="143">
        <v>108.35</v>
      </c>
      <c r="K398" s="144">
        <v>113.51</v>
      </c>
      <c r="L398" s="145">
        <v>95.21</v>
      </c>
      <c r="M398" s="145">
        <v>75.12</v>
      </c>
      <c r="N398" s="145">
        <v>68.2</v>
      </c>
      <c r="O398" s="145">
        <v>70.8</v>
      </c>
      <c r="P398" s="145">
        <v>69.569999999999993</v>
      </c>
      <c r="Q398" s="144">
        <v>69.88</v>
      </c>
      <c r="R398" s="144">
        <v>73.38</v>
      </c>
      <c r="S398" s="144">
        <v>85.65</v>
      </c>
      <c r="T398" s="144">
        <v>95.12</v>
      </c>
      <c r="U398" s="145">
        <v>104.87</v>
      </c>
      <c r="V398" s="145">
        <v>122.96</v>
      </c>
      <c r="W398" s="145">
        <v>137.87</v>
      </c>
      <c r="X398" s="145">
        <v>138.25</v>
      </c>
      <c r="Y398" s="144">
        <v>109.01</v>
      </c>
      <c r="Z398" s="144">
        <v>95.78</v>
      </c>
      <c r="AA398" s="149">
        <v>91.78</v>
      </c>
      <c r="AB398" s="142">
        <f>AVERAGE(K398:T398)</f>
        <v>81.643999999999991</v>
      </c>
      <c r="AC398" s="142">
        <f>AB398/AA398</f>
        <v>0.88956199607757669</v>
      </c>
      <c r="AE398" s="425">
        <f>AVERAGE(L398:P402,L406:P409,L412:P416,L419:P421,L423:P423,U398:X402,U406:X409,U412:X416,U419:X421,U423:X423,L426:P428,U426:X428)</f>
        <v>91.521322751322742</v>
      </c>
      <c r="AF398" s="140">
        <f>AVERAGE(K398:K402,K406:K409,K412:K416,K419:K421,K426:K428,Q398:T402,Q406:T409,Q412:T416,Q419:T421,Q426:T428,Y398:Z402,Y406:Z409,Y412:Z416,Y419:Z421,Y426:Z428,K423,Q423:T423,Y423:Z423)</f>
        <v>88.007755102040818</v>
      </c>
      <c r="AG398" s="426">
        <f>AVERAGE(C398:J428,K403:Z405,K410:Z411,K417:Z418,K422:Z422,K424:Z425)</f>
        <v>67.959534313725484</v>
      </c>
      <c r="AK398" t="s">
        <v>415</v>
      </c>
      <c r="AL398" s="143">
        <v>13.52</v>
      </c>
      <c r="AM398" s="143">
        <v>16.100000000000001</v>
      </c>
      <c r="AN398" s="143">
        <v>18.88</v>
      </c>
      <c r="AO398" s="143">
        <v>19.309999999999999</v>
      </c>
      <c r="AP398" s="143">
        <v>17.16</v>
      </c>
      <c r="AQ398" s="143">
        <v>15.32</v>
      </c>
      <c r="AR398" s="143">
        <v>9.81</v>
      </c>
      <c r="AS398" s="143">
        <v>10.81</v>
      </c>
      <c r="AT398" s="144">
        <v>12.25</v>
      </c>
      <c r="AU398" s="145">
        <v>11.92</v>
      </c>
      <c r="AV398" s="145">
        <v>13.63</v>
      </c>
      <c r="AW398" s="145">
        <v>14.74</v>
      </c>
      <c r="AX398" s="145">
        <v>14.82</v>
      </c>
      <c r="AY398" s="145">
        <v>14.69</v>
      </c>
      <c r="AZ398" s="144">
        <v>14.22</v>
      </c>
      <c r="BA398" s="144">
        <v>12.99</v>
      </c>
      <c r="BB398" s="144">
        <v>9.57</v>
      </c>
      <c r="BC398" s="144">
        <v>10.76</v>
      </c>
      <c r="BD398" s="145">
        <v>12.65</v>
      </c>
      <c r="BE398" s="145">
        <v>11.63</v>
      </c>
      <c r="BF398" s="145">
        <v>10.86</v>
      </c>
      <c r="BG398" s="145">
        <v>10.43</v>
      </c>
      <c r="BH398" s="144">
        <v>9.5500000000000007</v>
      </c>
      <c r="BI398" s="144">
        <v>4.2</v>
      </c>
      <c r="BJ398" s="149"/>
      <c r="BM398" s="141">
        <f>AVERAGE(AU398:AY402,AU406:AY409,AU412:AY416,AU419:AY421,AU423:AY423,BD398:BG402,BD406:BG409,BD412:BG416,BD419:BG421,BD423:BG423,AU426:AY428,BD426:BG428)</f>
        <v>12.434708994708991</v>
      </c>
      <c r="BN398" s="140">
        <f>AVERAGE(AT398:AT402,AT406:AT409,AT412:AT416,AT419:AT421,AT426:AT428,AZ398:BC402,AZ406:BC409,AZ412:BC416,AZ419:BC421,AZ426:BC428,BH398:BI402,BH406:BI409,BH412:BI416,BH419:BI421,BH426:BI428,AT423,AZ423:BC423,BH423:BI423)</f>
        <v>11.356870748299318</v>
      </c>
      <c r="BO398" s="139">
        <f>AVERAGE(AL398:AS428,AT403:BI405,AT410:BI411,AT417:BI418,AT422:BI422,AT424:BI425)</f>
        <v>13.926789215686277</v>
      </c>
    </row>
    <row r="399" spans="1:67">
      <c r="B399" t="s">
        <v>267</v>
      </c>
      <c r="C399" s="143">
        <v>79.03</v>
      </c>
      <c r="D399" s="143">
        <v>76.36</v>
      </c>
      <c r="E399" s="143">
        <v>72.23</v>
      </c>
      <c r="F399" s="143">
        <v>68.77</v>
      </c>
      <c r="G399" s="143">
        <v>67.959999999999994</v>
      </c>
      <c r="H399" s="143">
        <v>70.099999999999994</v>
      </c>
      <c r="I399" s="143">
        <v>81</v>
      </c>
      <c r="J399" s="143">
        <v>90.29</v>
      </c>
      <c r="K399" s="144">
        <v>95.49</v>
      </c>
      <c r="L399" s="145">
        <v>91.42</v>
      </c>
      <c r="M399" s="145">
        <v>84.89</v>
      </c>
      <c r="N399" s="145">
        <v>82.51</v>
      </c>
      <c r="O399" s="145">
        <v>80.3</v>
      </c>
      <c r="P399" s="145">
        <v>73.900000000000006</v>
      </c>
      <c r="Q399" s="144">
        <v>72.42</v>
      </c>
      <c r="R399" s="144">
        <v>84.46</v>
      </c>
      <c r="S399" s="144">
        <v>87.68</v>
      </c>
      <c r="T399" s="144">
        <v>111.43</v>
      </c>
      <c r="U399" s="145">
        <v>125.89</v>
      </c>
      <c r="V399" s="145">
        <v>126.32</v>
      </c>
      <c r="W399" s="145">
        <v>120.3</v>
      </c>
      <c r="X399" s="145">
        <v>103.16</v>
      </c>
      <c r="Y399" s="144">
        <v>94.03</v>
      </c>
      <c r="Z399" s="144">
        <v>87.68</v>
      </c>
      <c r="AA399" s="149">
        <v>88.65</v>
      </c>
      <c r="AB399" s="142">
        <f t="shared" ref="AB399:AB426" si="32">AVERAGE(K399:T399)</f>
        <v>86.45</v>
      </c>
      <c r="AC399" s="142">
        <f t="shared" ref="AC399:AC426" si="33">AB399/AA399</f>
        <v>0.9751833051325437</v>
      </c>
      <c r="AE399" s="427"/>
      <c r="AF399" s="42"/>
      <c r="AG399" s="428"/>
      <c r="AK399" t="s">
        <v>267</v>
      </c>
      <c r="AL399" s="143">
        <v>7.64</v>
      </c>
      <c r="AM399" s="143">
        <v>8.65</v>
      </c>
      <c r="AN399" s="143">
        <v>9.6</v>
      </c>
      <c r="AO399" s="143">
        <v>10.39</v>
      </c>
      <c r="AP399" s="143">
        <v>10.6</v>
      </c>
      <c r="AQ399" s="143">
        <v>10.119999999999999</v>
      </c>
      <c r="AR399" s="143">
        <v>7.92</v>
      </c>
      <c r="AS399" s="143">
        <v>8.43</v>
      </c>
      <c r="AT399" s="144">
        <v>14.67</v>
      </c>
      <c r="AU399" s="145">
        <v>13.45</v>
      </c>
      <c r="AV399" s="145">
        <v>6.89</v>
      </c>
      <c r="AW399" s="145">
        <v>8.15</v>
      </c>
      <c r="AX399" s="145">
        <v>8.4600000000000009</v>
      </c>
      <c r="AY399" s="145">
        <v>9.57</v>
      </c>
      <c r="AZ399" s="144">
        <v>10.09</v>
      </c>
      <c r="BA399" s="144">
        <v>8.7799999999999994</v>
      </c>
      <c r="BB399" s="144">
        <v>8.89</v>
      </c>
      <c r="BC399" s="144">
        <v>13.77</v>
      </c>
      <c r="BD399" s="145">
        <v>16.02</v>
      </c>
      <c r="BE399" s="145">
        <v>14.36</v>
      </c>
      <c r="BF399" s="145">
        <v>14.91</v>
      </c>
      <c r="BG399" s="145">
        <v>15.17</v>
      </c>
      <c r="BH399" s="144">
        <v>9.84</v>
      </c>
      <c r="BI399" s="144">
        <v>5.0999999999999996</v>
      </c>
      <c r="BJ399" s="149"/>
    </row>
    <row r="400" spans="1:67" ht="15.75" thickBot="1">
      <c r="B400" t="s">
        <v>321</v>
      </c>
      <c r="C400" s="143">
        <v>85.05</v>
      </c>
      <c r="D400" s="143">
        <v>79.36</v>
      </c>
      <c r="E400" s="143">
        <v>74.52</v>
      </c>
      <c r="F400" s="143">
        <v>68.150000000000006</v>
      </c>
      <c r="G400" s="143">
        <v>67.14</v>
      </c>
      <c r="H400" s="143">
        <v>72.23</v>
      </c>
      <c r="I400" s="143">
        <v>77.900000000000006</v>
      </c>
      <c r="J400" s="143">
        <v>93.07</v>
      </c>
      <c r="K400" s="144">
        <v>99.84</v>
      </c>
      <c r="L400" s="145">
        <v>83.88</v>
      </c>
      <c r="M400" s="145">
        <v>67.38</v>
      </c>
      <c r="N400" s="145">
        <v>38.14</v>
      </c>
      <c r="O400" s="145">
        <v>20.63</v>
      </c>
      <c r="P400" s="145">
        <v>15.44</v>
      </c>
      <c r="Q400" s="144">
        <v>14.59</v>
      </c>
      <c r="R400" s="144">
        <v>31.11</v>
      </c>
      <c r="S400" s="144">
        <v>64.47</v>
      </c>
      <c r="T400" s="144">
        <v>88.29</v>
      </c>
      <c r="U400" s="145">
        <v>102.44</v>
      </c>
      <c r="V400" s="145">
        <v>99.22</v>
      </c>
      <c r="W400" s="145">
        <v>96.88</v>
      </c>
      <c r="X400" s="145">
        <v>88.76</v>
      </c>
      <c r="Y400" s="144">
        <v>85.48</v>
      </c>
      <c r="Z400" s="144">
        <v>76.05</v>
      </c>
      <c r="AA400" s="149">
        <v>70.42</v>
      </c>
      <c r="AB400" s="142">
        <f t="shared" si="32"/>
        <v>52.376999999999995</v>
      </c>
      <c r="AC400" s="142">
        <f t="shared" si="33"/>
        <v>0.74378017608633906</v>
      </c>
      <c r="AE400" s="429">
        <f>AVERAGE(M398:P402,M406:P409,M412:P416,M419:P421,M423:P423,U398:X402,U406:X409,U412:X416,U419:X421,U423:X423,M426:P428,U426:X428)</f>
        <v>91.246666666666684</v>
      </c>
      <c r="AF400" s="430">
        <f>AVERAGE(K398:L402,K406:L409,K412:L416,K419:L421,K426:L428,Q398:T402,Q406:T409,Q412:T416,Q419:T421,Q426:T428,Y398:Z402,Y406:Z409,Y412:Z416,Y419:Z421,Y426:Z428,K423:L423,Q423:T423,Y423:Z423)</f>
        <v>88.721607142857152</v>
      </c>
      <c r="AG400" s="431">
        <f>AVERAGE(C398:J428,K403:Z405,K410:Z411,K417:Z418,K422:Z422,K424:Z425)</f>
        <v>67.959534313725484</v>
      </c>
      <c r="AK400" t="s">
        <v>321</v>
      </c>
      <c r="AL400" s="143">
        <v>8.4700000000000006</v>
      </c>
      <c r="AM400" s="143">
        <v>9.81</v>
      </c>
      <c r="AN400" s="143">
        <v>9.58</v>
      </c>
      <c r="AO400" s="143">
        <v>10.67</v>
      </c>
      <c r="AP400" s="143">
        <v>10.83</v>
      </c>
      <c r="AQ400" s="143">
        <v>9.7799999999999994</v>
      </c>
      <c r="AR400" s="143">
        <v>8.2899999999999991</v>
      </c>
      <c r="AS400" s="143">
        <v>11.18</v>
      </c>
      <c r="AT400" s="144">
        <v>14.87</v>
      </c>
      <c r="AU400" s="145">
        <v>12.93</v>
      </c>
      <c r="AV400" s="145">
        <v>11.82</v>
      </c>
      <c r="AW400" s="145">
        <v>18.77</v>
      </c>
      <c r="AX400" s="145">
        <v>22.51</v>
      </c>
      <c r="AY400" s="145">
        <v>24.21</v>
      </c>
      <c r="AZ400" s="144">
        <v>23.41</v>
      </c>
      <c r="BA400" s="144">
        <v>20.23</v>
      </c>
      <c r="BB400" s="144">
        <v>14.28</v>
      </c>
      <c r="BC400" s="144">
        <v>12.43</v>
      </c>
      <c r="BD400" s="145">
        <v>11.07</v>
      </c>
      <c r="BE400" s="145">
        <v>18.32</v>
      </c>
      <c r="BF400" s="145">
        <v>19.47</v>
      </c>
      <c r="BG400" s="145">
        <v>16.47</v>
      </c>
      <c r="BH400" s="144">
        <v>14.61</v>
      </c>
      <c r="BI400" s="144">
        <v>13.07</v>
      </c>
      <c r="BJ400" s="149"/>
      <c r="BM400" s="141">
        <f>AVERAGE(AV398:AY402,AV406:AY409,AV412:AY416,AV419:AY421,AV423:AY423,BD398:BG402,BD406:BG409,BD412:BG416,BD419:BG421,BD423:BG423,AV426:AY428,BD426:BG428)</f>
        <v>12.331607142857141</v>
      </c>
      <c r="BN400" s="140">
        <f>AVERAGE(AT398:AU402,AT406:AU409,AT412:AU416,AT419:AU421,AT426:AU428,AZ398:BC402,AZ406:BC409,AZ412:BC416,AZ419:BC421,AZ426:BC428,BH398:BI402,BH406:BI409,BH412:BI416,BH419:BI421,BH426:BI428,AT423:AU423,AZ423:BC423,BH423:BI423)</f>
        <v>11.594702380952379</v>
      </c>
      <c r="BO400" s="139">
        <f>AVERAGE(AL398:AS428,AT403:BI405,AT410:BI411,AT417:BI418,AT422:BI422,AT424:BI425)</f>
        <v>13.926789215686277</v>
      </c>
    </row>
    <row r="401" spans="2:62">
      <c r="B401" t="s">
        <v>416</v>
      </c>
      <c r="C401" s="143">
        <v>61.08</v>
      </c>
      <c r="D401" s="143">
        <v>55.95</v>
      </c>
      <c r="E401" s="143">
        <v>47.8</v>
      </c>
      <c r="F401" s="143">
        <v>43.04</v>
      </c>
      <c r="G401" s="143">
        <v>35.700000000000003</v>
      </c>
      <c r="H401" s="143">
        <v>46.5</v>
      </c>
      <c r="I401" s="143">
        <v>61.56</v>
      </c>
      <c r="J401" s="143">
        <v>77.22</v>
      </c>
      <c r="K401" s="144">
        <v>84.46</v>
      </c>
      <c r="L401" s="145">
        <v>77.930000000000007</v>
      </c>
      <c r="M401" s="145">
        <v>65.98</v>
      </c>
      <c r="N401" s="145">
        <v>57.99</v>
      </c>
      <c r="O401" s="145">
        <v>51.6</v>
      </c>
      <c r="P401" s="145">
        <v>47.94</v>
      </c>
      <c r="Q401" s="144">
        <v>47.33</v>
      </c>
      <c r="R401" s="144">
        <v>53.3</v>
      </c>
      <c r="S401" s="144">
        <v>65.61</v>
      </c>
      <c r="T401" s="144">
        <v>79.11</v>
      </c>
      <c r="U401" s="145">
        <v>85.51</v>
      </c>
      <c r="V401" s="145">
        <v>88.96</v>
      </c>
      <c r="W401" s="145">
        <v>88.84</v>
      </c>
      <c r="X401" s="145">
        <v>85.44</v>
      </c>
      <c r="Y401" s="144">
        <v>80.23</v>
      </c>
      <c r="Z401" s="144">
        <v>65.349999999999994</v>
      </c>
      <c r="AA401" s="149">
        <v>64.77</v>
      </c>
      <c r="AB401" s="142">
        <f t="shared" si="32"/>
        <v>63.125</v>
      </c>
      <c r="AC401" s="142">
        <f t="shared" si="33"/>
        <v>0.97460243940095725</v>
      </c>
      <c r="AE401" s="42"/>
      <c r="AF401" s="42"/>
      <c r="AG401" s="42"/>
      <c r="AK401" t="s">
        <v>416</v>
      </c>
      <c r="AL401" s="143">
        <v>15.53</v>
      </c>
      <c r="AM401" s="143">
        <v>15.1</v>
      </c>
      <c r="AN401" s="143">
        <v>15.62</v>
      </c>
      <c r="AO401" s="143">
        <v>16.8</v>
      </c>
      <c r="AP401" s="143">
        <v>18.010000000000002</v>
      </c>
      <c r="AQ401" s="143">
        <v>16.239999999999998</v>
      </c>
      <c r="AR401" s="143">
        <v>11.39</v>
      </c>
      <c r="AS401" s="143">
        <v>12.32</v>
      </c>
      <c r="AT401" s="144">
        <v>13.02</v>
      </c>
      <c r="AU401" s="145">
        <v>12.61</v>
      </c>
      <c r="AV401" s="145">
        <v>13.59</v>
      </c>
      <c r="AW401" s="145">
        <v>14.72</v>
      </c>
      <c r="AX401" s="145">
        <v>14.83</v>
      </c>
      <c r="AY401" s="145">
        <v>15.53</v>
      </c>
      <c r="AZ401" s="144">
        <v>15.39</v>
      </c>
      <c r="BA401" s="144">
        <v>14.74</v>
      </c>
      <c r="BB401" s="144">
        <v>14.85</v>
      </c>
      <c r="BC401" s="144">
        <v>14.99</v>
      </c>
      <c r="BD401" s="145">
        <v>14.82</v>
      </c>
      <c r="BE401" s="145">
        <v>17.88</v>
      </c>
      <c r="BF401" s="145">
        <v>19.22</v>
      </c>
      <c r="BG401" s="145">
        <v>22.34</v>
      </c>
      <c r="BH401" s="144">
        <v>18.38</v>
      </c>
      <c r="BI401" s="144">
        <v>11.77</v>
      </c>
      <c r="BJ401" s="149"/>
    </row>
    <row r="402" spans="2:62">
      <c r="B402" t="s">
        <v>417</v>
      </c>
      <c r="C402" s="143">
        <v>73.89</v>
      </c>
      <c r="D402" s="143">
        <v>62.56</v>
      </c>
      <c r="E402" s="143">
        <v>56.61</v>
      </c>
      <c r="F402" s="143">
        <v>55.32</v>
      </c>
      <c r="G402" s="143">
        <v>54.75</v>
      </c>
      <c r="H402" s="143">
        <v>59.44</v>
      </c>
      <c r="I402" s="143">
        <v>71.08</v>
      </c>
      <c r="J402" s="143">
        <v>79.89</v>
      </c>
      <c r="K402" s="144">
        <v>88.01</v>
      </c>
      <c r="L402" s="145">
        <v>84.85</v>
      </c>
      <c r="M402" s="145">
        <v>82.03</v>
      </c>
      <c r="N402" s="145">
        <v>74.78</v>
      </c>
      <c r="O402" s="145">
        <v>65.239999999999995</v>
      </c>
      <c r="P402" s="145">
        <v>55.42</v>
      </c>
      <c r="Q402" s="144">
        <v>54.84</v>
      </c>
      <c r="R402" s="144">
        <v>67.88</v>
      </c>
      <c r="S402" s="144">
        <v>78.290000000000006</v>
      </c>
      <c r="T402" s="144">
        <v>84.32</v>
      </c>
      <c r="U402" s="145">
        <v>87.16</v>
      </c>
      <c r="V402" s="145">
        <v>83</v>
      </c>
      <c r="W402" s="145">
        <v>79.19</v>
      </c>
      <c r="X402" s="145">
        <v>71.819999999999993</v>
      </c>
      <c r="Y402" s="144">
        <v>67.94</v>
      </c>
      <c r="Z402" s="144">
        <v>56.47</v>
      </c>
      <c r="AA402" s="149">
        <v>70.62</v>
      </c>
      <c r="AB402" s="142">
        <f t="shared" si="32"/>
        <v>73.566000000000003</v>
      </c>
      <c r="AC402" s="142">
        <f t="shared" si="33"/>
        <v>1.041716227697536</v>
      </c>
      <c r="AK402" t="s">
        <v>417</v>
      </c>
      <c r="AL402" s="143">
        <v>12.57</v>
      </c>
      <c r="AM402" s="143">
        <v>12.97</v>
      </c>
      <c r="AN402" s="143">
        <v>13.07</v>
      </c>
      <c r="AO402" s="143">
        <v>13.36</v>
      </c>
      <c r="AP402" s="143">
        <v>13.85</v>
      </c>
      <c r="AQ402" s="143">
        <v>13.42</v>
      </c>
      <c r="AR402" s="143">
        <v>11.08</v>
      </c>
      <c r="AS402" s="143">
        <v>12.64</v>
      </c>
      <c r="AT402" s="144">
        <v>15.9</v>
      </c>
      <c r="AU402" s="145">
        <v>15.35</v>
      </c>
      <c r="AV402" s="145">
        <v>11.91</v>
      </c>
      <c r="AW402" s="145">
        <v>12.98</v>
      </c>
      <c r="AX402" s="145">
        <v>13.87</v>
      </c>
      <c r="AY402" s="145">
        <v>15.28</v>
      </c>
      <c r="AZ402" s="144">
        <v>14.13</v>
      </c>
      <c r="BA402" s="144">
        <v>12.8</v>
      </c>
      <c r="BB402" s="144">
        <v>12.73</v>
      </c>
      <c r="BC402" s="144">
        <v>16.100000000000001</v>
      </c>
      <c r="BD402" s="145">
        <v>16.11</v>
      </c>
      <c r="BE402" s="145">
        <v>16.45</v>
      </c>
      <c r="BF402" s="145">
        <v>16.02</v>
      </c>
      <c r="BG402" s="145">
        <v>13.77</v>
      </c>
      <c r="BH402" s="144">
        <v>11.62</v>
      </c>
      <c r="BI402" s="144">
        <v>9.76</v>
      </c>
      <c r="BJ402" s="149"/>
    </row>
    <row r="403" spans="2:62" ht="15.75" thickBot="1">
      <c r="B403" t="s">
        <v>418</v>
      </c>
      <c r="C403" s="143">
        <v>33.83</v>
      </c>
      <c r="D403" s="143">
        <v>22.84</v>
      </c>
      <c r="E403" s="143">
        <v>19.28</v>
      </c>
      <c r="F403" s="143">
        <v>15.14</v>
      </c>
      <c r="G403" s="143">
        <v>12.7</v>
      </c>
      <c r="H403" s="143">
        <v>13.67</v>
      </c>
      <c r="I403" s="143">
        <v>17.62</v>
      </c>
      <c r="J403" s="143">
        <v>23.35</v>
      </c>
      <c r="K403" s="143">
        <v>25.06</v>
      </c>
      <c r="L403" s="143">
        <v>30.19</v>
      </c>
      <c r="M403" s="143">
        <v>26.24</v>
      </c>
      <c r="N403" s="143">
        <v>17.600000000000001</v>
      </c>
      <c r="O403" s="143">
        <v>18.579999999999998</v>
      </c>
      <c r="P403" s="143">
        <v>15.32</v>
      </c>
      <c r="Q403" s="143">
        <v>16.61</v>
      </c>
      <c r="R403" s="143">
        <v>19.510000000000002</v>
      </c>
      <c r="S403" s="143">
        <v>30.37</v>
      </c>
      <c r="T403" s="143">
        <v>52</v>
      </c>
      <c r="U403" s="143">
        <v>61.05</v>
      </c>
      <c r="V403" s="143">
        <v>64.95</v>
      </c>
      <c r="W403" s="143">
        <v>69.900000000000006</v>
      </c>
      <c r="X403" s="143">
        <v>68.650000000000006</v>
      </c>
      <c r="Y403" s="143">
        <v>66.95</v>
      </c>
      <c r="Z403" s="143">
        <v>52.37</v>
      </c>
      <c r="AA403" s="149">
        <v>33.07</v>
      </c>
      <c r="AB403" s="142">
        <f t="shared" si="32"/>
        <v>25.148000000000003</v>
      </c>
      <c r="AC403" s="142">
        <f t="shared" si="33"/>
        <v>0.76044753553069255</v>
      </c>
      <c r="AE403" t="s">
        <v>523</v>
      </c>
      <c r="AK403" t="s">
        <v>418</v>
      </c>
      <c r="AL403" s="143">
        <v>15.66</v>
      </c>
      <c r="AM403" s="143">
        <v>19.95</v>
      </c>
      <c r="AN403" s="143">
        <v>20.57</v>
      </c>
      <c r="AO403" s="143">
        <v>20.91</v>
      </c>
      <c r="AP403" s="143">
        <v>22.1</v>
      </c>
      <c r="AQ403" s="143">
        <v>21.86</v>
      </c>
      <c r="AR403" s="143">
        <v>21.72</v>
      </c>
      <c r="AS403" s="143">
        <v>21.19</v>
      </c>
      <c r="AT403" s="143">
        <v>21.94</v>
      </c>
      <c r="AU403" s="143">
        <v>22.37</v>
      </c>
      <c r="AV403" s="143">
        <v>22.49</v>
      </c>
      <c r="AW403" s="143">
        <v>25.45</v>
      </c>
      <c r="AX403" s="143">
        <v>23.56</v>
      </c>
      <c r="AY403" s="143">
        <v>23.99</v>
      </c>
      <c r="AZ403" s="143">
        <v>22.42</v>
      </c>
      <c r="BA403" s="143">
        <v>22.48</v>
      </c>
      <c r="BB403" s="143">
        <v>19.37</v>
      </c>
      <c r="BC403" s="143">
        <v>15.59</v>
      </c>
      <c r="BD403" s="143">
        <v>12.77</v>
      </c>
      <c r="BE403" s="143">
        <v>14.09</v>
      </c>
      <c r="BF403" s="143">
        <v>14.38</v>
      </c>
      <c r="BG403" s="143">
        <v>13.23</v>
      </c>
      <c r="BH403" s="143">
        <v>11.42</v>
      </c>
      <c r="BI403" s="143">
        <v>12.64</v>
      </c>
      <c r="BJ403" s="149"/>
    </row>
    <row r="404" spans="2:62">
      <c r="B404" t="s">
        <v>419</v>
      </c>
      <c r="C404" s="143">
        <v>33.32</v>
      </c>
      <c r="D404" s="143">
        <v>24</v>
      </c>
      <c r="E404" s="143">
        <v>22.71</v>
      </c>
      <c r="F404" s="143">
        <v>17.68</v>
      </c>
      <c r="G404" s="143">
        <v>11</v>
      </c>
      <c r="H404" s="143">
        <v>14.53</v>
      </c>
      <c r="I404" s="143">
        <v>18.37</v>
      </c>
      <c r="J404" s="143">
        <v>18.989999999999998</v>
      </c>
      <c r="K404" s="143">
        <v>19.920000000000002</v>
      </c>
      <c r="L404" s="143">
        <v>16.329999999999998</v>
      </c>
      <c r="M404" s="143">
        <v>11.14</v>
      </c>
      <c r="N404" s="143">
        <v>6.27</v>
      </c>
      <c r="O404" s="143">
        <v>0.74</v>
      </c>
      <c r="P404" s="143">
        <v>0.5</v>
      </c>
      <c r="Q404" s="143">
        <v>0.81</v>
      </c>
      <c r="R404" s="143">
        <v>4.55</v>
      </c>
      <c r="S404" s="143">
        <v>15.08</v>
      </c>
      <c r="T404" s="143">
        <v>49.92</v>
      </c>
      <c r="U404" s="143">
        <v>73.63</v>
      </c>
      <c r="V404" s="143">
        <v>83.03</v>
      </c>
      <c r="W404" s="143">
        <v>89.59</v>
      </c>
      <c r="X404" s="143">
        <v>91.14</v>
      </c>
      <c r="Y404" s="143">
        <v>80.3</v>
      </c>
      <c r="Z404" s="143">
        <v>71.599999999999994</v>
      </c>
      <c r="AA404" s="149">
        <v>32.299999999999997</v>
      </c>
      <c r="AB404" s="142">
        <f t="shared" si="32"/>
        <v>12.526</v>
      </c>
      <c r="AC404" s="142">
        <f t="shared" si="33"/>
        <v>0.38780185758513935</v>
      </c>
      <c r="AE404" s="422"/>
      <c r="AF404" s="423"/>
      <c r="AG404" s="424"/>
      <c r="AK404" t="s">
        <v>419</v>
      </c>
      <c r="AL404" s="143">
        <v>21.53</v>
      </c>
      <c r="AM404" s="143">
        <v>21.75</v>
      </c>
      <c r="AN404" s="143">
        <v>26.6</v>
      </c>
      <c r="AO404" s="143">
        <v>26.19</v>
      </c>
      <c r="AP404" s="143">
        <v>26.16</v>
      </c>
      <c r="AQ404" s="143">
        <v>24.16</v>
      </c>
      <c r="AR404" s="143">
        <v>22.33</v>
      </c>
      <c r="AS404" s="143">
        <v>21.18</v>
      </c>
      <c r="AT404" s="143">
        <v>24.9</v>
      </c>
      <c r="AU404" s="143">
        <v>24.45</v>
      </c>
      <c r="AV404" s="143">
        <v>26.5</v>
      </c>
      <c r="AW404" s="143">
        <v>28.26</v>
      </c>
      <c r="AX404" s="143">
        <v>31.69</v>
      </c>
      <c r="AY404" s="143">
        <v>31.15</v>
      </c>
      <c r="AZ404" s="143">
        <v>30.89</v>
      </c>
      <c r="BA404" s="143">
        <v>31.07</v>
      </c>
      <c r="BB404" s="143">
        <v>28.59</v>
      </c>
      <c r="BC404" s="143">
        <v>21.25</v>
      </c>
      <c r="BD404" s="143">
        <v>16.149999999999999</v>
      </c>
      <c r="BE404" s="143">
        <v>15.77</v>
      </c>
      <c r="BF404" s="143">
        <v>14.9</v>
      </c>
      <c r="BG404" s="143">
        <v>12.09</v>
      </c>
      <c r="BH404" s="143">
        <v>12.23</v>
      </c>
      <c r="BI404" s="143">
        <v>13.5</v>
      </c>
      <c r="BJ404" s="149"/>
    </row>
    <row r="405" spans="2:62">
      <c r="B405" t="s">
        <v>420</v>
      </c>
      <c r="C405" s="143">
        <v>71.34</v>
      </c>
      <c r="D405" s="143">
        <v>65.53</v>
      </c>
      <c r="E405" s="143">
        <v>52.42</v>
      </c>
      <c r="F405" s="143">
        <v>50</v>
      </c>
      <c r="G405" s="143">
        <v>47.46</v>
      </c>
      <c r="H405" s="143">
        <v>50.18</v>
      </c>
      <c r="I405" s="143">
        <v>52.05</v>
      </c>
      <c r="J405" s="143">
        <v>67.400000000000006</v>
      </c>
      <c r="K405" s="143">
        <v>64.150000000000006</v>
      </c>
      <c r="L405" s="143">
        <v>45.21</v>
      </c>
      <c r="M405" s="143">
        <v>27.82</v>
      </c>
      <c r="N405" s="143">
        <v>23.02</v>
      </c>
      <c r="O405" s="143">
        <v>20.92</v>
      </c>
      <c r="P405" s="143">
        <v>14.12</v>
      </c>
      <c r="Q405" s="143">
        <v>15.54</v>
      </c>
      <c r="R405" s="143">
        <v>24.81</v>
      </c>
      <c r="S405" s="143">
        <v>39.380000000000003</v>
      </c>
      <c r="T405" s="143">
        <v>76.06</v>
      </c>
      <c r="U405" s="143">
        <v>83.31</v>
      </c>
      <c r="V405" s="143">
        <v>91.09</v>
      </c>
      <c r="W405" s="143">
        <v>96.27</v>
      </c>
      <c r="X405" s="143">
        <v>95.29</v>
      </c>
      <c r="Y405" s="143">
        <v>81.52</v>
      </c>
      <c r="Z405" s="143">
        <v>72.88</v>
      </c>
      <c r="AA405" s="149">
        <v>55.32</v>
      </c>
      <c r="AB405" s="142">
        <f t="shared" si="32"/>
        <v>35.103000000000002</v>
      </c>
      <c r="AC405" s="142">
        <f t="shared" si="33"/>
        <v>0.63454446854663782</v>
      </c>
      <c r="AE405" s="425">
        <f>AE398*$AC$429</f>
        <v>85.955567043509021</v>
      </c>
      <c r="AF405" s="140">
        <f>AF398*$AC$429</f>
        <v>82.655672652118213</v>
      </c>
      <c r="AG405" s="426">
        <f>AG398*$AC$429</f>
        <v>63.826659540545769</v>
      </c>
      <c r="AK405" t="s">
        <v>420</v>
      </c>
      <c r="AL405" s="143">
        <v>17.36</v>
      </c>
      <c r="AM405" s="143">
        <v>18.18</v>
      </c>
      <c r="AN405" s="143">
        <v>20.010000000000002</v>
      </c>
      <c r="AO405" s="143">
        <v>21.2</v>
      </c>
      <c r="AP405" s="143">
        <v>21.81</v>
      </c>
      <c r="AQ405" s="143">
        <v>21.48</v>
      </c>
      <c r="AR405" s="143">
        <v>20.18</v>
      </c>
      <c r="AS405" s="143">
        <v>16.899999999999999</v>
      </c>
      <c r="AT405" s="143">
        <v>17.89</v>
      </c>
      <c r="AU405" s="143">
        <v>19.760000000000002</v>
      </c>
      <c r="AV405" s="143">
        <v>18.77</v>
      </c>
      <c r="AW405" s="143">
        <v>21.11</v>
      </c>
      <c r="AX405" s="143">
        <v>22</v>
      </c>
      <c r="AY405" s="143">
        <v>22.8</v>
      </c>
      <c r="AZ405" s="143">
        <v>22.34</v>
      </c>
      <c r="BA405" s="143">
        <v>20.87</v>
      </c>
      <c r="BB405" s="143">
        <v>15.78</v>
      </c>
      <c r="BC405" s="143">
        <v>10.14</v>
      </c>
      <c r="BD405" s="143">
        <v>6.7</v>
      </c>
      <c r="BE405" s="143">
        <v>8.7899999999999991</v>
      </c>
      <c r="BF405" s="143">
        <v>8.3800000000000008</v>
      </c>
      <c r="BG405" s="143">
        <v>5.18</v>
      </c>
      <c r="BH405" s="143">
        <v>4.8</v>
      </c>
      <c r="BI405" s="143">
        <v>6.02</v>
      </c>
      <c r="BJ405" s="149"/>
    </row>
    <row r="406" spans="2:62">
      <c r="B406" t="s">
        <v>273</v>
      </c>
      <c r="C406" s="143">
        <v>55.68</v>
      </c>
      <c r="D406" s="143">
        <v>47.17</v>
      </c>
      <c r="E406" s="143">
        <v>43.71</v>
      </c>
      <c r="F406" s="143">
        <v>39.979999999999997</v>
      </c>
      <c r="G406" s="143">
        <v>36.61</v>
      </c>
      <c r="H406" s="143">
        <v>42.12</v>
      </c>
      <c r="I406" s="143">
        <v>57.01</v>
      </c>
      <c r="J406" s="143">
        <v>79.55</v>
      </c>
      <c r="K406" s="144">
        <v>85.77</v>
      </c>
      <c r="L406" s="145">
        <v>62.18</v>
      </c>
      <c r="M406" s="145">
        <v>36.65</v>
      </c>
      <c r="N406" s="145">
        <v>11.61</v>
      </c>
      <c r="O406" s="145">
        <v>11.17</v>
      </c>
      <c r="P406" s="145">
        <v>11.61</v>
      </c>
      <c r="Q406" s="144">
        <v>16.79</v>
      </c>
      <c r="R406" s="144">
        <v>38.67</v>
      </c>
      <c r="S406" s="144">
        <v>69.760000000000005</v>
      </c>
      <c r="T406" s="144">
        <v>92.69</v>
      </c>
      <c r="U406" s="145">
        <v>104.32</v>
      </c>
      <c r="V406" s="145">
        <v>117.6</v>
      </c>
      <c r="W406" s="145">
        <v>126.47</v>
      </c>
      <c r="X406" s="145">
        <v>130.16999999999999</v>
      </c>
      <c r="Y406" s="144">
        <v>104.44</v>
      </c>
      <c r="Z406" s="144">
        <v>94.44</v>
      </c>
      <c r="AA406" s="149">
        <v>63.17</v>
      </c>
      <c r="AB406" s="142">
        <f t="shared" si="32"/>
        <v>43.689999999999991</v>
      </c>
      <c r="AC406" s="142">
        <f t="shared" si="33"/>
        <v>0.6916257717270855</v>
      </c>
      <c r="AE406" s="427"/>
      <c r="AF406" s="42"/>
      <c r="AG406" s="428"/>
      <c r="AK406" t="s">
        <v>273</v>
      </c>
      <c r="AL406" s="143">
        <v>17.23</v>
      </c>
      <c r="AM406" s="143">
        <v>19.71</v>
      </c>
      <c r="AN406" s="143">
        <v>21.38</v>
      </c>
      <c r="AO406" s="143">
        <v>22.34</v>
      </c>
      <c r="AP406" s="143">
        <v>22.85</v>
      </c>
      <c r="AQ406" s="143">
        <v>21.31</v>
      </c>
      <c r="AR406" s="143">
        <v>16.420000000000002</v>
      </c>
      <c r="AS406" s="143">
        <v>7.64</v>
      </c>
      <c r="AT406" s="144">
        <v>8.27</v>
      </c>
      <c r="AU406" s="145">
        <v>10.42</v>
      </c>
      <c r="AV406" s="145">
        <v>12.54</v>
      </c>
      <c r="AW406" s="145">
        <v>15.51</v>
      </c>
      <c r="AX406" s="145">
        <v>15.98</v>
      </c>
      <c r="AY406" s="145">
        <v>15.81</v>
      </c>
      <c r="AZ406" s="144">
        <v>15.04</v>
      </c>
      <c r="BA406" s="144">
        <v>12.71</v>
      </c>
      <c r="BB406" s="144">
        <v>10.199999999999999</v>
      </c>
      <c r="BC406" s="144">
        <v>12.06</v>
      </c>
      <c r="BD406" s="145">
        <v>14.9</v>
      </c>
      <c r="BE406" s="145">
        <v>14.42</v>
      </c>
      <c r="BF406" s="145">
        <v>13.11</v>
      </c>
      <c r="BG406" s="145">
        <v>12.18</v>
      </c>
      <c r="BH406" s="144">
        <v>9.67</v>
      </c>
      <c r="BI406" s="144">
        <v>6.81</v>
      </c>
      <c r="BJ406" s="149"/>
    </row>
    <row r="407" spans="2:62" ht="15.75" thickBot="1">
      <c r="B407" t="s">
        <v>327</v>
      </c>
      <c r="C407" s="143">
        <v>97.13</v>
      </c>
      <c r="D407" s="143">
        <v>87.48</v>
      </c>
      <c r="E407" s="143">
        <v>85.46</v>
      </c>
      <c r="F407" s="143">
        <v>81.8</v>
      </c>
      <c r="G407" s="143">
        <v>84.1</v>
      </c>
      <c r="H407" s="143">
        <v>87.43</v>
      </c>
      <c r="I407" s="143">
        <v>96.49</v>
      </c>
      <c r="J407" s="143">
        <v>108.25</v>
      </c>
      <c r="K407" s="144">
        <v>114.39</v>
      </c>
      <c r="L407" s="145">
        <v>108.52</v>
      </c>
      <c r="M407" s="145">
        <v>104.27</v>
      </c>
      <c r="N407" s="145">
        <v>100.65</v>
      </c>
      <c r="O407" s="145">
        <v>98.43</v>
      </c>
      <c r="P407" s="145">
        <v>97.42</v>
      </c>
      <c r="Q407" s="144">
        <v>98.45</v>
      </c>
      <c r="R407" s="144">
        <v>101.08</v>
      </c>
      <c r="S407" s="144">
        <v>108.4</v>
      </c>
      <c r="T407" s="144">
        <v>115.18</v>
      </c>
      <c r="U407" s="145">
        <v>118.28</v>
      </c>
      <c r="V407" s="145">
        <v>119.93</v>
      </c>
      <c r="W407" s="145">
        <v>124.67</v>
      </c>
      <c r="X407" s="145">
        <v>119.92</v>
      </c>
      <c r="Y407" s="144">
        <v>112.21</v>
      </c>
      <c r="Z407" s="144">
        <v>102.22</v>
      </c>
      <c r="AA407" s="149">
        <v>103.01</v>
      </c>
      <c r="AB407" s="142">
        <f t="shared" si="32"/>
        <v>104.679</v>
      </c>
      <c r="AC407" s="142">
        <f t="shared" si="33"/>
        <v>1.0162023104552955</v>
      </c>
      <c r="AE407" s="429">
        <f>AE400*$AC$429</f>
        <v>85.697613827921117</v>
      </c>
      <c r="AF407" s="430">
        <f>AF400*$AC$429</f>
        <v>83.326112666629996</v>
      </c>
      <c r="AG407" s="431">
        <f>AG400*$AC$429</f>
        <v>63.826659540545769</v>
      </c>
      <c r="AK407" t="s">
        <v>327</v>
      </c>
      <c r="AL407" s="143">
        <v>6.29</v>
      </c>
      <c r="AM407" s="143">
        <v>7.73</v>
      </c>
      <c r="AN407" s="143">
        <v>9.4600000000000009</v>
      </c>
      <c r="AO407" s="143">
        <v>10.7</v>
      </c>
      <c r="AP407" s="143">
        <v>10.46</v>
      </c>
      <c r="AQ407" s="143">
        <v>8.43</v>
      </c>
      <c r="AR407" s="143">
        <v>5.14</v>
      </c>
      <c r="AS407" s="143">
        <v>7.32</v>
      </c>
      <c r="AT407" s="144">
        <v>10.14</v>
      </c>
      <c r="AU407" s="145">
        <v>10.23</v>
      </c>
      <c r="AV407" s="145">
        <v>7.82</v>
      </c>
      <c r="AW407" s="145">
        <v>7.96</v>
      </c>
      <c r="AX407" s="145">
        <v>8.25</v>
      </c>
      <c r="AY407" s="145">
        <v>8.31</v>
      </c>
      <c r="AZ407" s="144">
        <v>8.23</v>
      </c>
      <c r="BA407" s="144">
        <v>9.8800000000000008</v>
      </c>
      <c r="BB407" s="144">
        <v>13.57</v>
      </c>
      <c r="BC407" s="144">
        <v>18.190000000000001</v>
      </c>
      <c r="BD407" s="145">
        <v>17.09</v>
      </c>
      <c r="BE407" s="145">
        <v>17.22</v>
      </c>
      <c r="BF407" s="145">
        <v>16.559999999999999</v>
      </c>
      <c r="BG407" s="145">
        <v>15.68</v>
      </c>
      <c r="BH407" s="144">
        <v>10.71</v>
      </c>
      <c r="BI407" s="144">
        <v>6.29</v>
      </c>
      <c r="BJ407" s="149"/>
    </row>
    <row r="408" spans="2:62">
      <c r="B408" t="s">
        <v>421</v>
      </c>
      <c r="C408" s="143">
        <v>103.52</v>
      </c>
      <c r="D408" s="143">
        <v>93.81</v>
      </c>
      <c r="E408" s="143">
        <v>92.33</v>
      </c>
      <c r="F408" s="143">
        <v>82.85</v>
      </c>
      <c r="G408" s="143">
        <v>80.459999999999994</v>
      </c>
      <c r="H408" s="143">
        <v>82.27</v>
      </c>
      <c r="I408" s="143">
        <v>95.09</v>
      </c>
      <c r="J408" s="143">
        <v>113</v>
      </c>
      <c r="K408" s="144">
        <v>118.51</v>
      </c>
      <c r="L408" s="145">
        <v>105.23</v>
      </c>
      <c r="M408" s="145">
        <v>85.5</v>
      </c>
      <c r="N408" s="145">
        <v>78.77</v>
      </c>
      <c r="O408" s="145">
        <v>76.55</v>
      </c>
      <c r="P408" s="145">
        <v>75.02</v>
      </c>
      <c r="Q408" s="144">
        <v>75.150000000000006</v>
      </c>
      <c r="R408" s="144">
        <v>77.84</v>
      </c>
      <c r="S408" s="144">
        <v>92.76</v>
      </c>
      <c r="T408" s="144">
        <v>112.78</v>
      </c>
      <c r="U408" s="145">
        <v>111</v>
      </c>
      <c r="V408" s="145">
        <v>115.58</v>
      </c>
      <c r="W408" s="145">
        <v>124.52</v>
      </c>
      <c r="X408" s="145">
        <v>118</v>
      </c>
      <c r="Y408" s="144">
        <v>103.29</v>
      </c>
      <c r="Z408" s="144">
        <v>94.75</v>
      </c>
      <c r="AA408" s="149">
        <v>96.19</v>
      </c>
      <c r="AB408" s="142">
        <f t="shared" si="32"/>
        <v>89.811000000000007</v>
      </c>
      <c r="AC408" s="142">
        <f t="shared" si="33"/>
        <v>0.93368333506601531</v>
      </c>
      <c r="AK408" t="s">
        <v>421</v>
      </c>
      <c r="AL408" s="143">
        <v>6.14</v>
      </c>
      <c r="AM408" s="143">
        <v>6.7</v>
      </c>
      <c r="AN408" s="143">
        <v>7.65</v>
      </c>
      <c r="AO408" s="143">
        <v>8.7799999999999994</v>
      </c>
      <c r="AP408" s="143">
        <v>9.0299999999999994</v>
      </c>
      <c r="AQ408" s="143">
        <v>8.73</v>
      </c>
      <c r="AR408" s="143">
        <v>6.4</v>
      </c>
      <c r="AS408" s="143">
        <v>10.75</v>
      </c>
      <c r="AT408" s="144">
        <v>12.84</v>
      </c>
      <c r="AU408" s="145">
        <v>15.24</v>
      </c>
      <c r="AV408" s="145">
        <v>10.25</v>
      </c>
      <c r="AW408" s="145">
        <v>9.5</v>
      </c>
      <c r="AX408" s="145">
        <v>9.91</v>
      </c>
      <c r="AY408" s="145">
        <v>10.34</v>
      </c>
      <c r="AZ408" s="144">
        <v>10.43</v>
      </c>
      <c r="BA408" s="144">
        <v>10.220000000000001</v>
      </c>
      <c r="BB408" s="144">
        <v>10.83</v>
      </c>
      <c r="BC408" s="144">
        <v>13.6</v>
      </c>
      <c r="BD408" s="145">
        <v>12.41</v>
      </c>
      <c r="BE408" s="145">
        <v>13.57</v>
      </c>
      <c r="BF408" s="145">
        <v>11.06</v>
      </c>
      <c r="BG408" s="145">
        <v>9.98</v>
      </c>
      <c r="BH408" s="144">
        <v>8.86</v>
      </c>
      <c r="BI408" s="144">
        <v>8.0299999999999994</v>
      </c>
      <c r="BJ408" s="149"/>
    </row>
    <row r="409" spans="2:62">
      <c r="B409" t="s">
        <v>422</v>
      </c>
      <c r="C409" s="143">
        <v>94.05</v>
      </c>
      <c r="D409" s="143">
        <v>79.06</v>
      </c>
      <c r="E409" s="143">
        <v>76.78</v>
      </c>
      <c r="F409" s="143">
        <v>75.239999999999995</v>
      </c>
      <c r="G409" s="143">
        <v>75.709999999999994</v>
      </c>
      <c r="H409" s="143">
        <v>82.27</v>
      </c>
      <c r="I409" s="143">
        <v>94.44</v>
      </c>
      <c r="J409" s="143">
        <v>104.19</v>
      </c>
      <c r="K409" s="144">
        <v>119.18</v>
      </c>
      <c r="L409" s="145">
        <v>110.19</v>
      </c>
      <c r="M409" s="145">
        <v>102.93</v>
      </c>
      <c r="N409" s="145">
        <v>103.63</v>
      </c>
      <c r="O409" s="145">
        <v>100.19</v>
      </c>
      <c r="P409" s="145">
        <v>98.15</v>
      </c>
      <c r="Q409" s="144">
        <v>99.11</v>
      </c>
      <c r="R409" s="144">
        <v>94.44</v>
      </c>
      <c r="S409" s="144">
        <v>97.27</v>
      </c>
      <c r="T409" s="144">
        <v>105.05</v>
      </c>
      <c r="U409" s="145">
        <v>112.98</v>
      </c>
      <c r="V409" s="145">
        <v>109.45</v>
      </c>
      <c r="W409" s="145">
        <v>108.99</v>
      </c>
      <c r="X409" s="145">
        <v>104.82</v>
      </c>
      <c r="Y409" s="144">
        <v>96.13</v>
      </c>
      <c r="Z409" s="144">
        <v>88.24</v>
      </c>
      <c r="AA409" s="149">
        <v>97.19</v>
      </c>
      <c r="AB409" s="142">
        <f t="shared" si="32"/>
        <v>103.01399999999998</v>
      </c>
      <c r="AC409" s="142">
        <f t="shared" si="33"/>
        <v>1.059923860479473</v>
      </c>
      <c r="AK409" t="s">
        <v>422</v>
      </c>
      <c r="AL409" s="143">
        <v>7.02</v>
      </c>
      <c r="AM409" s="143">
        <v>8.9499999999999993</v>
      </c>
      <c r="AN409" s="143">
        <v>9.9700000000000006</v>
      </c>
      <c r="AO409" s="143">
        <v>10.33</v>
      </c>
      <c r="AP409" s="143">
        <v>10.37</v>
      </c>
      <c r="AQ409" s="143">
        <v>9.5399999999999991</v>
      </c>
      <c r="AR409" s="143">
        <v>7.66</v>
      </c>
      <c r="AS409" s="143">
        <v>12.84</v>
      </c>
      <c r="AT409" s="144">
        <v>16.04</v>
      </c>
      <c r="AU409" s="145">
        <v>16.440000000000001</v>
      </c>
      <c r="AV409" s="145">
        <v>15.48</v>
      </c>
      <c r="AW409" s="145">
        <v>10.61</v>
      </c>
      <c r="AX409" s="145">
        <v>7.86</v>
      </c>
      <c r="AY409" s="145">
        <v>8</v>
      </c>
      <c r="AZ409" s="144">
        <v>8</v>
      </c>
      <c r="BA409" s="144">
        <v>8.8000000000000007</v>
      </c>
      <c r="BB409" s="144">
        <v>10.82</v>
      </c>
      <c r="BC409" s="144">
        <v>13.89</v>
      </c>
      <c r="BD409" s="145">
        <v>11.28</v>
      </c>
      <c r="BE409" s="145">
        <v>12.35</v>
      </c>
      <c r="BF409" s="145">
        <v>12.48</v>
      </c>
      <c r="BG409" s="145">
        <v>11.28</v>
      </c>
      <c r="BH409" s="144">
        <v>7.2</v>
      </c>
      <c r="BI409" s="144">
        <v>6.78</v>
      </c>
      <c r="BJ409" s="149"/>
    </row>
    <row r="410" spans="2:62">
      <c r="B410" t="s">
        <v>423</v>
      </c>
      <c r="C410" s="143">
        <v>90.73</v>
      </c>
      <c r="D410" s="143">
        <v>81.09</v>
      </c>
      <c r="E410" s="143">
        <v>74.39</v>
      </c>
      <c r="F410" s="143">
        <v>68.95</v>
      </c>
      <c r="G410" s="143">
        <v>65.739999999999995</v>
      </c>
      <c r="H410" s="143">
        <v>67.12</v>
      </c>
      <c r="I410" s="143">
        <v>70.58</v>
      </c>
      <c r="J410" s="143">
        <v>78.31</v>
      </c>
      <c r="K410" s="143">
        <v>84.96</v>
      </c>
      <c r="L410" s="143">
        <v>80.790000000000006</v>
      </c>
      <c r="M410" s="143">
        <v>72.44</v>
      </c>
      <c r="N410" s="143">
        <v>67.64</v>
      </c>
      <c r="O410" s="143">
        <v>65.52</v>
      </c>
      <c r="P410" s="143">
        <v>59.31</v>
      </c>
      <c r="Q410" s="143">
        <v>59.98</v>
      </c>
      <c r="R410" s="143">
        <v>66.42</v>
      </c>
      <c r="S410" s="143">
        <v>76.62</v>
      </c>
      <c r="T410" s="143">
        <v>91.91</v>
      </c>
      <c r="U410" s="143">
        <v>99.41</v>
      </c>
      <c r="V410" s="143">
        <v>96.28</v>
      </c>
      <c r="W410" s="143">
        <v>97.9</v>
      </c>
      <c r="X410" s="143">
        <v>98.62</v>
      </c>
      <c r="Y410" s="143">
        <v>98.23</v>
      </c>
      <c r="Z410" s="143">
        <v>87.81</v>
      </c>
      <c r="AA410" s="149">
        <v>79.2</v>
      </c>
      <c r="AB410" s="142">
        <f t="shared" si="32"/>
        <v>72.558999999999997</v>
      </c>
      <c r="AC410" s="142">
        <f t="shared" si="33"/>
        <v>0.91614898989898985</v>
      </c>
      <c r="AK410" t="s">
        <v>423</v>
      </c>
      <c r="AL410" s="143">
        <v>8.6300000000000008</v>
      </c>
      <c r="AM410" s="143">
        <v>8.2100000000000009</v>
      </c>
      <c r="AN410" s="143">
        <v>9.34</v>
      </c>
      <c r="AO410" s="143">
        <v>10.97</v>
      </c>
      <c r="AP410" s="143">
        <v>11.5</v>
      </c>
      <c r="AQ410" s="143">
        <v>12.62</v>
      </c>
      <c r="AR410" s="143">
        <v>11.94</v>
      </c>
      <c r="AS410" s="143">
        <v>10.98</v>
      </c>
      <c r="AT410" s="143">
        <v>10.27</v>
      </c>
      <c r="AU410" s="143">
        <v>10.119999999999999</v>
      </c>
      <c r="AV410" s="143">
        <v>10.83</v>
      </c>
      <c r="AW410" s="143">
        <v>11.57</v>
      </c>
      <c r="AX410" s="143">
        <v>11.96</v>
      </c>
      <c r="AY410" s="143">
        <v>12.66</v>
      </c>
      <c r="AZ410" s="143">
        <v>12.67</v>
      </c>
      <c r="BA410" s="143">
        <v>12.16</v>
      </c>
      <c r="BB410" s="143">
        <v>11.36</v>
      </c>
      <c r="BC410" s="143">
        <v>11.47</v>
      </c>
      <c r="BD410" s="143">
        <v>14.1</v>
      </c>
      <c r="BE410" s="143">
        <v>15.8</v>
      </c>
      <c r="BF410" s="143">
        <v>15.08</v>
      </c>
      <c r="BG410" s="143">
        <v>7.06</v>
      </c>
      <c r="BH410" s="143">
        <v>4.3600000000000003</v>
      </c>
      <c r="BI410" s="143">
        <v>4.2</v>
      </c>
      <c r="BJ410" s="149"/>
    </row>
    <row r="411" spans="2:62">
      <c r="B411" t="s">
        <v>424</v>
      </c>
      <c r="C411" s="143">
        <v>86.78</v>
      </c>
      <c r="D411" s="143">
        <v>76.06</v>
      </c>
      <c r="E411" s="143">
        <v>70.739999999999995</v>
      </c>
      <c r="F411" s="143">
        <v>68.459999999999994</v>
      </c>
      <c r="G411" s="143">
        <v>65.08</v>
      </c>
      <c r="H411" s="143">
        <v>66.03</v>
      </c>
      <c r="I411" s="143">
        <v>70.760000000000005</v>
      </c>
      <c r="J411" s="143">
        <v>72.53</v>
      </c>
      <c r="K411" s="143">
        <v>73.47</v>
      </c>
      <c r="L411" s="143">
        <v>72.36</v>
      </c>
      <c r="M411" s="143">
        <v>68.099999999999994</v>
      </c>
      <c r="N411" s="143">
        <v>61.69</v>
      </c>
      <c r="O411" s="143">
        <v>62.29</v>
      </c>
      <c r="P411" s="143">
        <v>59</v>
      </c>
      <c r="Q411" s="143">
        <v>59.13</v>
      </c>
      <c r="R411" s="143">
        <v>63.42</v>
      </c>
      <c r="S411" s="143">
        <v>74.89</v>
      </c>
      <c r="T411" s="143">
        <v>93.13</v>
      </c>
      <c r="U411" s="143">
        <v>105.97</v>
      </c>
      <c r="V411" s="143">
        <v>105.94</v>
      </c>
      <c r="W411" s="143">
        <v>106.68</v>
      </c>
      <c r="X411" s="143">
        <v>106.06</v>
      </c>
      <c r="Y411" s="143">
        <v>102.15</v>
      </c>
      <c r="Z411" s="143">
        <v>94.9</v>
      </c>
      <c r="AA411" s="149">
        <v>78.569999999999993</v>
      </c>
      <c r="AB411" s="142">
        <f t="shared" si="32"/>
        <v>68.748000000000005</v>
      </c>
      <c r="AC411" s="142">
        <f t="shared" si="33"/>
        <v>0.87499045437189782</v>
      </c>
      <c r="AK411" t="s">
        <v>424</v>
      </c>
      <c r="AL411" s="143">
        <v>8.9700000000000006</v>
      </c>
      <c r="AM411" s="143">
        <v>11.47</v>
      </c>
      <c r="AN411" s="143">
        <v>12.77</v>
      </c>
      <c r="AO411" s="143">
        <v>13.31</v>
      </c>
      <c r="AP411" s="143">
        <v>14.71</v>
      </c>
      <c r="AQ411" s="143">
        <v>14.1</v>
      </c>
      <c r="AR411" s="143">
        <v>13.14</v>
      </c>
      <c r="AS411" s="143">
        <v>14.34</v>
      </c>
      <c r="AT411" s="143">
        <v>16.04</v>
      </c>
      <c r="AU411" s="143">
        <v>13.43</v>
      </c>
      <c r="AV411" s="143">
        <v>11.53</v>
      </c>
      <c r="AW411" s="143">
        <v>12.29</v>
      </c>
      <c r="AX411" s="143">
        <v>12.26</v>
      </c>
      <c r="AY411" s="143">
        <v>12.36</v>
      </c>
      <c r="AZ411" s="143">
        <v>12.1</v>
      </c>
      <c r="BA411" s="143">
        <v>11.94</v>
      </c>
      <c r="BB411" s="143">
        <v>10.83</v>
      </c>
      <c r="BC411" s="143">
        <v>10.01</v>
      </c>
      <c r="BD411" s="143">
        <v>8.36</v>
      </c>
      <c r="BE411" s="143">
        <v>10.77</v>
      </c>
      <c r="BF411" s="143">
        <v>10.64</v>
      </c>
      <c r="BG411" s="143">
        <v>6.55</v>
      </c>
      <c r="BH411" s="143">
        <v>3.61</v>
      </c>
      <c r="BI411" s="143">
        <v>4.0999999999999996</v>
      </c>
      <c r="BJ411" s="149"/>
    </row>
    <row r="412" spans="2:62">
      <c r="B412" t="s">
        <v>425</v>
      </c>
      <c r="C412" s="143">
        <v>83.43</v>
      </c>
      <c r="D412" s="143">
        <v>71.73</v>
      </c>
      <c r="E412" s="143">
        <v>71.180000000000007</v>
      </c>
      <c r="F412" s="143">
        <v>70.12</v>
      </c>
      <c r="G412" s="143">
        <v>67.03</v>
      </c>
      <c r="H412" s="143">
        <v>70.98</v>
      </c>
      <c r="I412" s="143">
        <v>83.11</v>
      </c>
      <c r="J412" s="143">
        <v>96.58</v>
      </c>
      <c r="K412" s="144">
        <v>106.1</v>
      </c>
      <c r="L412" s="145">
        <v>101.33</v>
      </c>
      <c r="M412" s="145">
        <v>95.6</v>
      </c>
      <c r="N412" s="145">
        <v>88.56</v>
      </c>
      <c r="O412" s="145">
        <v>84.65</v>
      </c>
      <c r="P412" s="145">
        <v>85.44</v>
      </c>
      <c r="Q412" s="144">
        <v>91.2</v>
      </c>
      <c r="R412" s="144">
        <v>99.39</v>
      </c>
      <c r="S412" s="144">
        <v>104.35</v>
      </c>
      <c r="T412" s="144">
        <v>104.26</v>
      </c>
      <c r="U412" s="145">
        <v>102.52</v>
      </c>
      <c r="V412" s="145">
        <v>105.43</v>
      </c>
      <c r="W412" s="145">
        <v>115.04</v>
      </c>
      <c r="X412" s="145">
        <v>112.54</v>
      </c>
      <c r="Y412" s="144">
        <v>109.77</v>
      </c>
      <c r="Z412" s="144">
        <v>98.97</v>
      </c>
      <c r="AA412" s="149">
        <v>92.47</v>
      </c>
      <c r="AB412" s="142">
        <f t="shared" si="32"/>
        <v>96.088000000000008</v>
      </c>
      <c r="AC412" s="142">
        <f t="shared" si="33"/>
        <v>1.0391262030928952</v>
      </c>
      <c r="AK412" t="s">
        <v>425</v>
      </c>
      <c r="AL412" s="143">
        <v>10.01</v>
      </c>
      <c r="AM412" s="143">
        <v>12.23</v>
      </c>
      <c r="AN412" s="143">
        <v>14.28</v>
      </c>
      <c r="AO412" s="143">
        <v>14.72</v>
      </c>
      <c r="AP412" s="143">
        <v>15.16</v>
      </c>
      <c r="AQ412" s="143">
        <v>13.98</v>
      </c>
      <c r="AR412" s="143">
        <v>9.4499999999999993</v>
      </c>
      <c r="AS412" s="143">
        <v>9.57</v>
      </c>
      <c r="AT412" s="144">
        <v>13.42</v>
      </c>
      <c r="AU412" s="145">
        <v>13.37</v>
      </c>
      <c r="AV412" s="145">
        <v>10.15</v>
      </c>
      <c r="AW412" s="145">
        <v>8.84</v>
      </c>
      <c r="AX412" s="145">
        <v>8.25</v>
      </c>
      <c r="AY412" s="145">
        <v>8.7799999999999994</v>
      </c>
      <c r="AZ412" s="144">
        <v>8.17</v>
      </c>
      <c r="BA412" s="144">
        <v>9.17</v>
      </c>
      <c r="BB412" s="144">
        <v>10</v>
      </c>
      <c r="BC412" s="144">
        <v>12.14</v>
      </c>
      <c r="BD412" s="145">
        <v>16.25</v>
      </c>
      <c r="BE412" s="145">
        <v>17.32</v>
      </c>
      <c r="BF412" s="145">
        <v>16.41</v>
      </c>
      <c r="BG412" s="145">
        <v>13.59</v>
      </c>
      <c r="BH412" s="144">
        <v>10.76</v>
      </c>
      <c r="BI412" s="144">
        <v>9.59</v>
      </c>
      <c r="BJ412" s="149"/>
    </row>
    <row r="413" spans="2:62">
      <c r="B413" t="s">
        <v>279</v>
      </c>
      <c r="C413" s="143">
        <v>95.73</v>
      </c>
      <c r="D413" s="143">
        <v>86</v>
      </c>
      <c r="E413" s="143">
        <v>81.48</v>
      </c>
      <c r="F413" s="143">
        <v>76.459999999999994</v>
      </c>
      <c r="G413" s="143">
        <v>74.5</v>
      </c>
      <c r="H413" s="143">
        <v>76.13</v>
      </c>
      <c r="I413" s="143">
        <v>87.63</v>
      </c>
      <c r="J413" s="143">
        <v>93.17</v>
      </c>
      <c r="K413" s="144">
        <v>99.23</v>
      </c>
      <c r="L413" s="145">
        <v>99.06</v>
      </c>
      <c r="M413" s="145">
        <v>92.69</v>
      </c>
      <c r="N413" s="145">
        <v>89.45</v>
      </c>
      <c r="O413" s="145">
        <v>88.5</v>
      </c>
      <c r="P413" s="145">
        <v>85.9</v>
      </c>
      <c r="Q413" s="144">
        <v>88.49</v>
      </c>
      <c r="R413" s="144">
        <v>95.71</v>
      </c>
      <c r="S413" s="144">
        <v>99.42</v>
      </c>
      <c r="T413" s="144">
        <v>107.73</v>
      </c>
      <c r="U413" s="145">
        <v>122.4</v>
      </c>
      <c r="V413" s="145">
        <v>132.91999999999999</v>
      </c>
      <c r="W413" s="145">
        <v>115.37</v>
      </c>
      <c r="X413" s="145">
        <v>102.06</v>
      </c>
      <c r="Y413" s="144">
        <v>93.68</v>
      </c>
      <c r="Z413" s="144">
        <v>84.95</v>
      </c>
      <c r="AA413" s="149">
        <v>94.53</v>
      </c>
      <c r="AB413" s="142">
        <f t="shared" si="32"/>
        <v>94.618000000000009</v>
      </c>
      <c r="AC413" s="142">
        <f t="shared" si="33"/>
        <v>1.0009309214006137</v>
      </c>
      <c r="AK413" t="s">
        <v>279</v>
      </c>
      <c r="AL413" s="143">
        <v>6.95</v>
      </c>
      <c r="AM413" s="143">
        <v>7.63</v>
      </c>
      <c r="AN413" s="143">
        <v>9.4</v>
      </c>
      <c r="AO413" s="143">
        <v>10.18</v>
      </c>
      <c r="AP413" s="143">
        <v>10.59</v>
      </c>
      <c r="AQ413" s="143">
        <v>10</v>
      </c>
      <c r="AR413" s="143">
        <v>7.81</v>
      </c>
      <c r="AS413" s="143">
        <v>8.5299999999999994</v>
      </c>
      <c r="AT413" s="144">
        <v>10.99</v>
      </c>
      <c r="AU413" s="145">
        <v>10.84</v>
      </c>
      <c r="AV413" s="145">
        <v>10.61</v>
      </c>
      <c r="AW413" s="145">
        <v>6.95</v>
      </c>
      <c r="AX413" s="145">
        <v>7.23</v>
      </c>
      <c r="AY413" s="145">
        <v>6.9</v>
      </c>
      <c r="AZ413" s="144">
        <v>6.17</v>
      </c>
      <c r="BA413" s="144">
        <v>7.35</v>
      </c>
      <c r="BB413" s="144">
        <v>8.5299999999999994</v>
      </c>
      <c r="BC413" s="144">
        <v>10.7</v>
      </c>
      <c r="BD413" s="145">
        <v>10.3</v>
      </c>
      <c r="BE413" s="145">
        <v>12.66</v>
      </c>
      <c r="BF413" s="145">
        <v>15.12</v>
      </c>
      <c r="BG413" s="145">
        <v>13.4</v>
      </c>
      <c r="BH413" s="144">
        <v>9.36</v>
      </c>
      <c r="BI413" s="144">
        <v>6.6</v>
      </c>
      <c r="BJ413" s="149"/>
    </row>
    <row r="414" spans="2:62">
      <c r="B414" t="s">
        <v>333</v>
      </c>
      <c r="C414" s="143">
        <v>83.14</v>
      </c>
      <c r="D414" s="143">
        <v>82.26</v>
      </c>
      <c r="E414" s="143">
        <v>81.209999999999994</v>
      </c>
      <c r="F414" s="143">
        <v>77.53</v>
      </c>
      <c r="G414" s="143">
        <v>76.53</v>
      </c>
      <c r="H414" s="143">
        <v>78.59</v>
      </c>
      <c r="I414" s="143">
        <v>97.93</v>
      </c>
      <c r="J414" s="143">
        <v>113.82</v>
      </c>
      <c r="K414" s="144">
        <v>136.16</v>
      </c>
      <c r="L414" s="145">
        <v>114.85</v>
      </c>
      <c r="M414" s="145">
        <v>98.46</v>
      </c>
      <c r="N414" s="145">
        <v>90.67</v>
      </c>
      <c r="O414" s="145">
        <v>87.86</v>
      </c>
      <c r="P414" s="145">
        <v>84.38</v>
      </c>
      <c r="Q414" s="144">
        <v>86.24</v>
      </c>
      <c r="R414" s="144">
        <v>94.01</v>
      </c>
      <c r="S414" s="144">
        <v>110.13</v>
      </c>
      <c r="T414" s="144">
        <v>112.4</v>
      </c>
      <c r="U414" s="145">
        <v>124.22</v>
      </c>
      <c r="V414" s="145">
        <v>123.05</v>
      </c>
      <c r="W414" s="145">
        <v>136.16</v>
      </c>
      <c r="X414" s="145">
        <v>123.48</v>
      </c>
      <c r="Y414" s="144">
        <v>115.14</v>
      </c>
      <c r="Z414" s="144">
        <v>105.66</v>
      </c>
      <c r="AA414" s="149">
        <v>101.41</v>
      </c>
      <c r="AB414" s="142">
        <f t="shared" si="32"/>
        <v>101.51599999999999</v>
      </c>
      <c r="AC414" s="142">
        <f t="shared" si="33"/>
        <v>1.0010452618085002</v>
      </c>
      <c r="AK414" t="s">
        <v>333</v>
      </c>
      <c r="AL414" s="143">
        <v>7.67</v>
      </c>
      <c r="AM414" s="143">
        <v>8.3000000000000007</v>
      </c>
      <c r="AN414" s="143">
        <v>9.31</v>
      </c>
      <c r="AO414" s="143">
        <v>10.24</v>
      </c>
      <c r="AP414" s="143">
        <v>10.44</v>
      </c>
      <c r="AQ414" s="143">
        <v>9.89</v>
      </c>
      <c r="AR414" s="143">
        <v>6.81</v>
      </c>
      <c r="AS414" s="143">
        <v>18.079999999999998</v>
      </c>
      <c r="AT414" s="144">
        <v>21.13</v>
      </c>
      <c r="AU414" s="145">
        <v>21.07</v>
      </c>
      <c r="AV414" s="145">
        <v>8.4499999999999993</v>
      </c>
      <c r="AW414" s="145">
        <v>6.72</v>
      </c>
      <c r="AX414" s="145">
        <v>7.11</v>
      </c>
      <c r="AY414" s="145">
        <v>7.4</v>
      </c>
      <c r="AZ414" s="144">
        <v>7.43</v>
      </c>
      <c r="BA414" s="144">
        <v>6.7</v>
      </c>
      <c r="BB414" s="144">
        <v>9.5</v>
      </c>
      <c r="BC414" s="144">
        <v>18.53</v>
      </c>
      <c r="BD414" s="145">
        <v>19.95</v>
      </c>
      <c r="BE414" s="145">
        <v>19.850000000000001</v>
      </c>
      <c r="BF414" s="145">
        <v>18.37</v>
      </c>
      <c r="BG414" s="145">
        <v>20.149999999999999</v>
      </c>
      <c r="BH414" s="144">
        <v>15.7</v>
      </c>
      <c r="BI414" s="144">
        <v>12.21</v>
      </c>
      <c r="BJ414" s="149"/>
    </row>
    <row r="415" spans="2:62">
      <c r="B415" t="s">
        <v>426</v>
      </c>
      <c r="C415" s="143">
        <v>109.35</v>
      </c>
      <c r="D415" s="143">
        <v>99.61</v>
      </c>
      <c r="E415" s="143">
        <v>97.34</v>
      </c>
      <c r="F415" s="143">
        <v>87.78</v>
      </c>
      <c r="G415" s="143">
        <v>84.25</v>
      </c>
      <c r="H415" s="143">
        <v>84.79</v>
      </c>
      <c r="I415" s="143">
        <v>93.48</v>
      </c>
      <c r="J415" s="143">
        <v>98.46</v>
      </c>
      <c r="K415" s="144">
        <v>105.38</v>
      </c>
      <c r="L415" s="145">
        <v>92.03</v>
      </c>
      <c r="M415" s="145">
        <v>76.23</v>
      </c>
      <c r="N415" s="145">
        <v>46.18</v>
      </c>
      <c r="O415" s="145">
        <v>40.659999999999997</v>
      </c>
      <c r="P415" s="145">
        <v>30.47</v>
      </c>
      <c r="Q415" s="144">
        <v>32.44</v>
      </c>
      <c r="R415" s="144">
        <v>60.98</v>
      </c>
      <c r="S415" s="144">
        <v>79.790000000000006</v>
      </c>
      <c r="T415" s="144">
        <v>99.18</v>
      </c>
      <c r="U415" s="145">
        <v>103.6</v>
      </c>
      <c r="V415" s="145">
        <v>108.61</v>
      </c>
      <c r="W415" s="145">
        <v>110.85</v>
      </c>
      <c r="X415" s="145">
        <v>109.19</v>
      </c>
      <c r="Y415" s="144">
        <v>98.33</v>
      </c>
      <c r="Z415" s="144">
        <v>92.23</v>
      </c>
      <c r="AA415" s="149">
        <v>85.05</v>
      </c>
      <c r="AB415" s="142">
        <f t="shared" si="32"/>
        <v>66.334000000000017</v>
      </c>
      <c r="AC415" s="142">
        <f t="shared" si="33"/>
        <v>0.77994121105232239</v>
      </c>
      <c r="AK415" t="s">
        <v>426</v>
      </c>
      <c r="AL415" s="143">
        <v>6.78</v>
      </c>
      <c r="AM415" s="143">
        <v>7.83</v>
      </c>
      <c r="AN415" s="143">
        <v>10.59</v>
      </c>
      <c r="AO415" s="143">
        <v>12.52</v>
      </c>
      <c r="AP415" s="143">
        <v>12.76</v>
      </c>
      <c r="AQ415" s="143">
        <v>12.41</v>
      </c>
      <c r="AR415" s="143">
        <v>9.82</v>
      </c>
      <c r="AS415" s="143">
        <v>10.07</v>
      </c>
      <c r="AT415" s="144">
        <v>10.74</v>
      </c>
      <c r="AU415" s="145">
        <v>10.68</v>
      </c>
      <c r="AV415" s="145">
        <v>8.1999999999999993</v>
      </c>
      <c r="AW415" s="145">
        <v>11.38</v>
      </c>
      <c r="AX415" s="145">
        <v>12.09</v>
      </c>
      <c r="AY415" s="145">
        <v>13.2</v>
      </c>
      <c r="AZ415" s="144">
        <v>13.03</v>
      </c>
      <c r="BA415" s="144">
        <v>10.43</v>
      </c>
      <c r="BB415" s="144">
        <v>8.7200000000000006</v>
      </c>
      <c r="BC415" s="144">
        <v>11.09</v>
      </c>
      <c r="BD415" s="145">
        <v>13.31</v>
      </c>
      <c r="BE415" s="145">
        <v>14.1</v>
      </c>
      <c r="BF415" s="145">
        <v>13.91</v>
      </c>
      <c r="BG415" s="145">
        <v>13.52</v>
      </c>
      <c r="BH415" s="144">
        <v>9.7899999999999991</v>
      </c>
      <c r="BI415" s="144">
        <v>6.64</v>
      </c>
      <c r="BJ415" s="149"/>
    </row>
    <row r="416" spans="2:62">
      <c r="B416" t="s">
        <v>427</v>
      </c>
      <c r="C416" s="143">
        <v>89.47</v>
      </c>
      <c r="D416" s="143">
        <v>86.56</v>
      </c>
      <c r="E416" s="143">
        <v>83.32</v>
      </c>
      <c r="F416" s="143">
        <v>81.400000000000006</v>
      </c>
      <c r="G416" s="143">
        <v>83.17</v>
      </c>
      <c r="H416" s="143">
        <v>88.42</v>
      </c>
      <c r="I416" s="143">
        <v>99.16</v>
      </c>
      <c r="J416" s="143">
        <v>113.2</v>
      </c>
      <c r="K416" s="144">
        <v>113.6</v>
      </c>
      <c r="L416" s="145">
        <v>109.06</v>
      </c>
      <c r="M416" s="145">
        <v>105.11</v>
      </c>
      <c r="N416" s="145">
        <v>104.51</v>
      </c>
      <c r="O416" s="145">
        <v>103.43</v>
      </c>
      <c r="P416" s="145">
        <v>104.3</v>
      </c>
      <c r="Q416" s="144">
        <v>107.21</v>
      </c>
      <c r="R416" s="144">
        <v>107.74</v>
      </c>
      <c r="S416" s="144">
        <v>103.05</v>
      </c>
      <c r="T416" s="144">
        <v>103.83</v>
      </c>
      <c r="U416" s="145">
        <v>113.79</v>
      </c>
      <c r="V416" s="145">
        <v>116.1</v>
      </c>
      <c r="W416" s="145">
        <v>117.51</v>
      </c>
      <c r="X416" s="145">
        <v>115.55</v>
      </c>
      <c r="Y416" s="144">
        <v>110.88</v>
      </c>
      <c r="Z416" s="144">
        <v>105.9</v>
      </c>
      <c r="AA416" s="149">
        <v>102.76</v>
      </c>
      <c r="AB416" s="142">
        <f t="shared" si="32"/>
        <v>106.184</v>
      </c>
      <c r="AC416" s="142">
        <f t="shared" si="33"/>
        <v>1.0333203581159984</v>
      </c>
      <c r="AK416" t="s">
        <v>427</v>
      </c>
      <c r="AL416" s="143">
        <v>7.09</v>
      </c>
      <c r="AM416" s="143">
        <v>8.26</v>
      </c>
      <c r="AN416" s="143">
        <v>8.82</v>
      </c>
      <c r="AO416" s="143">
        <v>9.52</v>
      </c>
      <c r="AP416" s="143">
        <v>10.24</v>
      </c>
      <c r="AQ416" s="143">
        <v>9.94</v>
      </c>
      <c r="AR416" s="143">
        <v>7.93</v>
      </c>
      <c r="AS416" s="143">
        <v>7.52</v>
      </c>
      <c r="AT416" s="144">
        <v>13.5</v>
      </c>
      <c r="AU416" s="145">
        <v>14.4</v>
      </c>
      <c r="AV416" s="145">
        <v>14.6</v>
      </c>
      <c r="AW416" s="145">
        <v>14.27</v>
      </c>
      <c r="AX416" s="145">
        <v>7.99</v>
      </c>
      <c r="AY416" s="145">
        <v>7.82</v>
      </c>
      <c r="AZ416" s="144">
        <v>8.6</v>
      </c>
      <c r="BA416" s="144">
        <v>13.17</v>
      </c>
      <c r="BB416" s="144">
        <v>17.190000000000001</v>
      </c>
      <c r="BC416" s="144">
        <v>16.690000000000001</v>
      </c>
      <c r="BD416" s="145">
        <v>14.56</v>
      </c>
      <c r="BE416" s="145">
        <v>14.8</v>
      </c>
      <c r="BF416" s="145">
        <v>14.98</v>
      </c>
      <c r="BG416" s="145">
        <v>15.38</v>
      </c>
      <c r="BH416" s="144">
        <v>13.01</v>
      </c>
      <c r="BI416" s="144">
        <v>8.4700000000000006</v>
      </c>
      <c r="BJ416" s="149"/>
    </row>
    <row r="417" spans="2:62">
      <c r="B417" t="s">
        <v>428</v>
      </c>
      <c r="C417" s="143">
        <v>92.98</v>
      </c>
      <c r="D417" s="143">
        <v>83.51</v>
      </c>
      <c r="E417" s="143">
        <v>77.63</v>
      </c>
      <c r="F417" s="143">
        <v>68.25</v>
      </c>
      <c r="G417" s="143">
        <v>67.59</v>
      </c>
      <c r="H417" s="143">
        <v>67.06</v>
      </c>
      <c r="I417" s="143">
        <v>73.2</v>
      </c>
      <c r="J417" s="143">
        <v>75.55</v>
      </c>
      <c r="K417" s="143">
        <v>79.25</v>
      </c>
      <c r="L417" s="143">
        <v>80.84</v>
      </c>
      <c r="M417" s="143">
        <v>75.03</v>
      </c>
      <c r="N417" s="143">
        <v>65.08</v>
      </c>
      <c r="O417" s="143">
        <v>59.85</v>
      </c>
      <c r="P417" s="143">
        <v>49.87</v>
      </c>
      <c r="Q417" s="143">
        <v>52.52</v>
      </c>
      <c r="R417" s="143">
        <v>54.92</v>
      </c>
      <c r="S417" s="143">
        <v>63.72</v>
      </c>
      <c r="T417" s="143">
        <v>74.58</v>
      </c>
      <c r="U417" s="143">
        <v>76.44</v>
      </c>
      <c r="V417" s="143">
        <v>77.540000000000006</v>
      </c>
      <c r="W417" s="143">
        <v>73.28</v>
      </c>
      <c r="X417" s="143">
        <v>69.41</v>
      </c>
      <c r="Y417" s="143">
        <v>73.17</v>
      </c>
      <c r="Z417" s="143">
        <v>67.2</v>
      </c>
      <c r="AA417" s="149">
        <v>70.77</v>
      </c>
      <c r="AB417" s="142">
        <f t="shared" si="32"/>
        <v>65.566000000000003</v>
      </c>
      <c r="AC417" s="142">
        <f t="shared" si="33"/>
        <v>0.92646601667373185</v>
      </c>
      <c r="AK417" t="s">
        <v>428</v>
      </c>
      <c r="AL417" s="143">
        <v>8.48</v>
      </c>
      <c r="AM417" s="143">
        <v>11.52</v>
      </c>
      <c r="AN417" s="143">
        <v>13.04</v>
      </c>
      <c r="AO417" s="143">
        <v>14.89</v>
      </c>
      <c r="AP417" s="143">
        <v>15.33</v>
      </c>
      <c r="AQ417" s="143">
        <v>15.24</v>
      </c>
      <c r="AR417" s="143">
        <v>12.38</v>
      </c>
      <c r="AS417" s="143">
        <v>10.62</v>
      </c>
      <c r="AT417" s="143">
        <v>8.14</v>
      </c>
      <c r="AU417" s="143">
        <v>8.34</v>
      </c>
      <c r="AV417" s="143">
        <v>8.5299999999999994</v>
      </c>
      <c r="AW417" s="143">
        <v>10.25</v>
      </c>
      <c r="AX417" s="143">
        <v>10.6</v>
      </c>
      <c r="AY417" s="143">
        <v>11.5</v>
      </c>
      <c r="AZ417" s="143">
        <v>11.2</v>
      </c>
      <c r="BA417" s="143">
        <v>11.66</v>
      </c>
      <c r="BB417" s="143">
        <v>10.75</v>
      </c>
      <c r="BC417" s="143">
        <v>8.1999999999999993</v>
      </c>
      <c r="BD417" s="143">
        <v>6.54</v>
      </c>
      <c r="BE417" s="143">
        <v>8.8699999999999992</v>
      </c>
      <c r="BF417" s="143">
        <v>8.8800000000000008</v>
      </c>
      <c r="BG417" s="143">
        <v>4.17</v>
      </c>
      <c r="BH417" s="143">
        <v>3.4</v>
      </c>
      <c r="BI417" s="143">
        <v>3.82</v>
      </c>
      <c r="BJ417" s="149"/>
    </row>
    <row r="418" spans="2:62">
      <c r="B418" t="s">
        <v>429</v>
      </c>
      <c r="C418" s="143">
        <v>49.78</v>
      </c>
      <c r="D418" s="143">
        <v>56.44</v>
      </c>
      <c r="E418" s="143">
        <v>51.5</v>
      </c>
      <c r="F418" s="143">
        <v>46.62</v>
      </c>
      <c r="G418" s="143">
        <v>42.64</v>
      </c>
      <c r="H418" s="143">
        <v>41.71</v>
      </c>
      <c r="I418" s="143">
        <v>48.96</v>
      </c>
      <c r="J418" s="143">
        <v>55.72</v>
      </c>
      <c r="K418" s="143">
        <v>63.69</v>
      </c>
      <c r="L418" s="143">
        <v>64.7</v>
      </c>
      <c r="M418" s="143">
        <v>61.56</v>
      </c>
      <c r="N418" s="143">
        <v>60.8</v>
      </c>
      <c r="O418" s="143">
        <v>63.23</v>
      </c>
      <c r="P418" s="143">
        <v>58.73</v>
      </c>
      <c r="Q418" s="143">
        <v>56.46</v>
      </c>
      <c r="R418" s="143">
        <v>59.35</v>
      </c>
      <c r="S418" s="143">
        <v>62.58</v>
      </c>
      <c r="T418" s="143">
        <v>67.319999999999993</v>
      </c>
      <c r="U418" s="143">
        <v>76.62</v>
      </c>
      <c r="V418" s="143">
        <v>82.34</v>
      </c>
      <c r="W418" s="143">
        <v>81.510000000000005</v>
      </c>
      <c r="X418" s="143">
        <v>75.58</v>
      </c>
      <c r="Y418" s="143">
        <v>76.78</v>
      </c>
      <c r="Z418" s="143">
        <v>70.91</v>
      </c>
      <c r="AA418" s="149">
        <v>61.48</v>
      </c>
      <c r="AB418" s="142">
        <f t="shared" si="32"/>
        <v>61.842000000000006</v>
      </c>
      <c r="AC418" s="142">
        <f t="shared" si="33"/>
        <v>1.0058880936890047</v>
      </c>
      <c r="AK418" t="s">
        <v>429</v>
      </c>
      <c r="AL418" s="143">
        <v>12.06</v>
      </c>
      <c r="AM418" s="143">
        <v>12.13</v>
      </c>
      <c r="AN418" s="143">
        <v>14.21</v>
      </c>
      <c r="AO418" s="143">
        <v>15.4</v>
      </c>
      <c r="AP418" s="143">
        <v>16.63</v>
      </c>
      <c r="AQ418" s="143">
        <v>17.95</v>
      </c>
      <c r="AR418" s="143">
        <v>16.920000000000002</v>
      </c>
      <c r="AS418" s="143">
        <v>15.19</v>
      </c>
      <c r="AT418" s="143">
        <v>15.69</v>
      </c>
      <c r="AU418" s="143">
        <v>13.75</v>
      </c>
      <c r="AV418" s="143">
        <v>13.18</v>
      </c>
      <c r="AW418" s="143">
        <v>12.38</v>
      </c>
      <c r="AX418" s="143">
        <v>11.88</v>
      </c>
      <c r="AY418" s="143">
        <v>12.03</v>
      </c>
      <c r="AZ418" s="143">
        <v>12.98</v>
      </c>
      <c r="BA418" s="143">
        <v>13.08</v>
      </c>
      <c r="BB418" s="143">
        <v>12.21</v>
      </c>
      <c r="BC418" s="143">
        <v>11.68</v>
      </c>
      <c r="BD418" s="143">
        <v>11.11</v>
      </c>
      <c r="BE418" s="143">
        <v>11.34</v>
      </c>
      <c r="BF418" s="143">
        <v>11.31</v>
      </c>
      <c r="BG418" s="143">
        <v>6.72</v>
      </c>
      <c r="BH418" s="143">
        <v>2.95</v>
      </c>
      <c r="BI418" s="143">
        <v>3.38</v>
      </c>
      <c r="BJ418" s="149"/>
    </row>
    <row r="419" spans="2:62">
      <c r="B419" t="s">
        <v>430</v>
      </c>
      <c r="C419" s="143">
        <v>56.16</v>
      </c>
      <c r="D419" s="143">
        <v>46.5</v>
      </c>
      <c r="E419" s="143">
        <v>43.72</v>
      </c>
      <c r="F419" s="143">
        <v>37.630000000000003</v>
      </c>
      <c r="G419" s="143">
        <v>26.09</v>
      </c>
      <c r="H419" s="143">
        <v>36.4</v>
      </c>
      <c r="I419" s="143">
        <v>58.66</v>
      </c>
      <c r="J419" s="143">
        <v>79.36</v>
      </c>
      <c r="K419" s="144">
        <v>87.26</v>
      </c>
      <c r="L419" s="145">
        <v>88.42</v>
      </c>
      <c r="M419" s="145">
        <v>84.98</v>
      </c>
      <c r="N419" s="145">
        <v>72.459999999999994</v>
      </c>
      <c r="O419" s="145">
        <v>66.739999999999995</v>
      </c>
      <c r="P419" s="145">
        <v>59.92</v>
      </c>
      <c r="Q419" s="144">
        <v>62.03</v>
      </c>
      <c r="R419" s="144">
        <v>69.58</v>
      </c>
      <c r="S419" s="144">
        <v>84.75</v>
      </c>
      <c r="T419" s="144">
        <v>95.31</v>
      </c>
      <c r="U419" s="145">
        <v>101.57</v>
      </c>
      <c r="V419" s="145">
        <v>97.92</v>
      </c>
      <c r="W419" s="145">
        <v>91.74</v>
      </c>
      <c r="X419" s="145">
        <v>85.28</v>
      </c>
      <c r="Y419" s="144">
        <v>84.1</v>
      </c>
      <c r="Z419" s="144">
        <v>77.849999999999994</v>
      </c>
      <c r="AA419" s="149">
        <v>70.599999999999994</v>
      </c>
      <c r="AB419" s="142">
        <f t="shared" si="32"/>
        <v>77.14500000000001</v>
      </c>
      <c r="AC419" s="142">
        <f t="shared" si="33"/>
        <v>1.0927053824362609</v>
      </c>
      <c r="AK419" t="s">
        <v>430</v>
      </c>
      <c r="AL419" s="143">
        <v>13.24</v>
      </c>
      <c r="AM419" s="143">
        <v>15.56</v>
      </c>
      <c r="AN419" s="143">
        <v>16.75</v>
      </c>
      <c r="AO419" s="143">
        <v>18.61</v>
      </c>
      <c r="AP419" s="143">
        <v>20.23</v>
      </c>
      <c r="AQ419" s="143">
        <v>18.02</v>
      </c>
      <c r="AR419" s="143">
        <v>14.02</v>
      </c>
      <c r="AS419" s="143">
        <v>8.91</v>
      </c>
      <c r="AT419" s="144">
        <v>16.88</v>
      </c>
      <c r="AU419" s="145">
        <v>14.84</v>
      </c>
      <c r="AV419" s="145">
        <v>8.67</v>
      </c>
      <c r="AW419" s="145">
        <v>7.73</v>
      </c>
      <c r="AX419" s="145">
        <v>8.31</v>
      </c>
      <c r="AY419" s="145">
        <v>8.8800000000000008</v>
      </c>
      <c r="AZ419" s="144">
        <v>8.5</v>
      </c>
      <c r="BA419" s="144">
        <v>9.23</v>
      </c>
      <c r="BB419" s="144">
        <v>10.25</v>
      </c>
      <c r="BC419" s="144">
        <v>15.59</v>
      </c>
      <c r="BD419" s="145">
        <v>15.16</v>
      </c>
      <c r="BE419" s="145">
        <v>16.41</v>
      </c>
      <c r="BF419" s="145">
        <v>17.350000000000001</v>
      </c>
      <c r="BG419" s="145">
        <v>11.71</v>
      </c>
      <c r="BH419" s="144">
        <v>9.91</v>
      </c>
      <c r="BI419" s="144">
        <v>8.02</v>
      </c>
      <c r="BJ419" s="149"/>
    </row>
    <row r="420" spans="2:62">
      <c r="B420" t="s">
        <v>285</v>
      </c>
      <c r="C420" s="143">
        <v>70.89</v>
      </c>
      <c r="D420" s="143">
        <v>62.05</v>
      </c>
      <c r="E420" s="143">
        <v>61.35</v>
      </c>
      <c r="F420" s="143">
        <v>59.43</v>
      </c>
      <c r="G420" s="143">
        <v>56.65</v>
      </c>
      <c r="H420" s="143">
        <v>60.85</v>
      </c>
      <c r="I420" s="143">
        <v>70.400000000000006</v>
      </c>
      <c r="J420" s="143">
        <v>81</v>
      </c>
      <c r="K420" s="144">
        <v>87.17</v>
      </c>
      <c r="L420" s="145">
        <v>88.77</v>
      </c>
      <c r="M420" s="145">
        <v>85.14</v>
      </c>
      <c r="N420" s="145">
        <v>83.4</v>
      </c>
      <c r="O420" s="145">
        <v>84.18</v>
      </c>
      <c r="P420" s="145">
        <v>81.17</v>
      </c>
      <c r="Q420" s="144">
        <v>80.67</v>
      </c>
      <c r="R420" s="144">
        <v>84.32</v>
      </c>
      <c r="S420" s="144">
        <v>82.87</v>
      </c>
      <c r="T420" s="144">
        <v>85.89</v>
      </c>
      <c r="U420" s="145">
        <v>87.46</v>
      </c>
      <c r="V420" s="145">
        <v>86.09</v>
      </c>
      <c r="W420" s="145">
        <v>89.97</v>
      </c>
      <c r="X420" s="145">
        <v>89.07</v>
      </c>
      <c r="Y420" s="144">
        <v>81.37</v>
      </c>
      <c r="Z420" s="144">
        <v>69.819999999999993</v>
      </c>
      <c r="AA420" s="149">
        <v>77.92</v>
      </c>
      <c r="AB420" s="142">
        <f t="shared" si="32"/>
        <v>84.35799999999999</v>
      </c>
      <c r="AC420" s="142">
        <f t="shared" si="33"/>
        <v>1.0826232032854208</v>
      </c>
      <c r="AK420" t="s">
        <v>285</v>
      </c>
      <c r="AL420" s="143">
        <v>10.72</v>
      </c>
      <c r="AM420" s="143">
        <v>12.06</v>
      </c>
      <c r="AN420" s="143">
        <v>12.84</v>
      </c>
      <c r="AO420" s="143">
        <v>13.64</v>
      </c>
      <c r="AP420" s="143">
        <v>14.02</v>
      </c>
      <c r="AQ420" s="143">
        <v>13.07</v>
      </c>
      <c r="AR420" s="143">
        <v>10.66</v>
      </c>
      <c r="AS420" s="143">
        <v>6.87</v>
      </c>
      <c r="AT420" s="144">
        <v>13.28</v>
      </c>
      <c r="AU420" s="145">
        <v>14.93</v>
      </c>
      <c r="AV420" s="145">
        <v>11.81</v>
      </c>
      <c r="AW420" s="145">
        <v>5.83</v>
      </c>
      <c r="AX420" s="145">
        <v>5.89</v>
      </c>
      <c r="AY420" s="145">
        <v>7.93</v>
      </c>
      <c r="AZ420" s="144">
        <v>7.65</v>
      </c>
      <c r="BA420" s="144">
        <v>10.35</v>
      </c>
      <c r="BB420" s="144">
        <v>13.6</v>
      </c>
      <c r="BC420" s="144">
        <v>14.64</v>
      </c>
      <c r="BD420" s="145">
        <v>13.69</v>
      </c>
      <c r="BE420" s="145">
        <v>14.31</v>
      </c>
      <c r="BF420" s="145">
        <v>14.29</v>
      </c>
      <c r="BG420" s="145">
        <v>14.06</v>
      </c>
      <c r="BH420" s="144">
        <v>15.82</v>
      </c>
      <c r="BI420" s="144">
        <v>11.01</v>
      </c>
      <c r="BJ420" s="149"/>
    </row>
    <row r="421" spans="2:62">
      <c r="B421" t="s">
        <v>339</v>
      </c>
      <c r="C421" s="143">
        <v>70.45</v>
      </c>
      <c r="D421" s="143">
        <v>48.63</v>
      </c>
      <c r="E421" s="143">
        <v>31.53</v>
      </c>
      <c r="F421" s="143">
        <v>30.92</v>
      </c>
      <c r="G421" s="143">
        <v>26.21</v>
      </c>
      <c r="H421" s="143">
        <v>25.43</v>
      </c>
      <c r="I421" s="143">
        <v>23.55</v>
      </c>
      <c r="J421" s="143">
        <v>35.770000000000003</v>
      </c>
      <c r="K421" s="144">
        <v>58.65</v>
      </c>
      <c r="L421" s="145">
        <v>50.68</v>
      </c>
      <c r="M421" s="145">
        <v>39.65</v>
      </c>
      <c r="N421" s="145">
        <v>25.39</v>
      </c>
      <c r="O421" s="145">
        <v>17.87</v>
      </c>
      <c r="P421" s="145">
        <v>16.649999999999999</v>
      </c>
      <c r="Q421" s="144">
        <v>17.45</v>
      </c>
      <c r="R421" s="144">
        <v>23.66</v>
      </c>
      <c r="S421" s="144">
        <v>36.270000000000003</v>
      </c>
      <c r="T421" s="144">
        <v>53.73</v>
      </c>
      <c r="U421" s="145">
        <v>72.849999999999994</v>
      </c>
      <c r="V421" s="145">
        <v>69.06</v>
      </c>
      <c r="W421" s="145">
        <v>63.23</v>
      </c>
      <c r="X421" s="145">
        <v>55.4</v>
      </c>
      <c r="Y421" s="144">
        <v>43.84</v>
      </c>
      <c r="Z421" s="144">
        <v>38.51</v>
      </c>
      <c r="AA421" s="149">
        <v>40.64</v>
      </c>
      <c r="AB421" s="142">
        <f t="shared" si="32"/>
        <v>34</v>
      </c>
      <c r="AC421" s="142">
        <f t="shared" si="33"/>
        <v>0.83661417322834641</v>
      </c>
      <c r="AK421" t="s">
        <v>339</v>
      </c>
      <c r="AL421" s="143">
        <v>9.6</v>
      </c>
      <c r="AM421" s="143">
        <v>12.81</v>
      </c>
      <c r="AN421" s="143">
        <v>16.079999999999998</v>
      </c>
      <c r="AO421" s="143">
        <v>18.16</v>
      </c>
      <c r="AP421" s="143">
        <v>18.75</v>
      </c>
      <c r="AQ421" s="143">
        <v>18.63</v>
      </c>
      <c r="AR421" s="143">
        <v>16.89</v>
      </c>
      <c r="AS421" s="143">
        <v>14.99</v>
      </c>
      <c r="AT421" s="144">
        <v>9.09</v>
      </c>
      <c r="AU421" s="145">
        <v>9.35</v>
      </c>
      <c r="AV421" s="145">
        <v>9.82</v>
      </c>
      <c r="AW421" s="145">
        <v>11.44</v>
      </c>
      <c r="AX421" s="145">
        <v>12.39</v>
      </c>
      <c r="AY421" s="145">
        <v>12.63</v>
      </c>
      <c r="AZ421" s="144">
        <v>12.67</v>
      </c>
      <c r="BA421" s="144">
        <v>12.73</v>
      </c>
      <c r="BB421" s="144">
        <v>11.23</v>
      </c>
      <c r="BC421" s="144">
        <v>9.2100000000000009</v>
      </c>
      <c r="BD421" s="145">
        <v>6.07</v>
      </c>
      <c r="BE421" s="145">
        <v>7.09</v>
      </c>
      <c r="BF421" s="145">
        <v>11.09</v>
      </c>
      <c r="BG421" s="145">
        <v>13.54</v>
      </c>
      <c r="BH421" s="144">
        <v>11.05</v>
      </c>
      <c r="BI421" s="144">
        <v>7.02</v>
      </c>
      <c r="BJ421" s="149"/>
    </row>
    <row r="422" spans="2:62">
      <c r="B422" t="s">
        <v>431</v>
      </c>
      <c r="C422" s="143">
        <v>33.18</v>
      </c>
      <c r="D422" s="143">
        <v>30.16</v>
      </c>
      <c r="E422" s="143">
        <v>23.39</v>
      </c>
      <c r="F422" s="143">
        <v>15.32</v>
      </c>
      <c r="G422" s="143">
        <v>10.62</v>
      </c>
      <c r="H422" s="143">
        <v>15.97</v>
      </c>
      <c r="I422" s="143">
        <v>21.84</v>
      </c>
      <c r="J422" s="143">
        <v>38</v>
      </c>
      <c r="K422" s="143">
        <v>42.64</v>
      </c>
      <c r="L422" s="143">
        <v>38.97</v>
      </c>
      <c r="M422" s="143">
        <v>30.72</v>
      </c>
      <c r="N422" s="143">
        <v>24.28</v>
      </c>
      <c r="O422" s="143">
        <v>31.46</v>
      </c>
      <c r="P422" s="143">
        <v>30.98</v>
      </c>
      <c r="Q422" s="143">
        <v>23.23</v>
      </c>
      <c r="R422" s="143">
        <v>35.5</v>
      </c>
      <c r="S422" s="143">
        <v>63.21</v>
      </c>
      <c r="T422" s="143">
        <v>89.51</v>
      </c>
      <c r="U422" s="143">
        <v>95.77</v>
      </c>
      <c r="V422" s="143">
        <v>93.27</v>
      </c>
      <c r="W422" s="143">
        <v>97.03</v>
      </c>
      <c r="X422" s="143">
        <v>99.17</v>
      </c>
      <c r="Y422" s="143">
        <v>94</v>
      </c>
      <c r="Z422" s="143">
        <v>90.57</v>
      </c>
      <c r="AA422" s="149">
        <v>48.7</v>
      </c>
      <c r="AB422" s="142">
        <f t="shared" si="32"/>
        <v>41.05</v>
      </c>
      <c r="AC422" s="142">
        <f t="shared" si="33"/>
        <v>0.84291581108829561</v>
      </c>
      <c r="AK422" t="s">
        <v>431</v>
      </c>
      <c r="AL422" s="143">
        <v>20.72</v>
      </c>
      <c r="AM422" s="143">
        <v>22.33</v>
      </c>
      <c r="AN422" s="143">
        <v>24.09</v>
      </c>
      <c r="AO422" s="143">
        <v>26.76</v>
      </c>
      <c r="AP422" s="143">
        <v>28.06</v>
      </c>
      <c r="AQ422" s="143">
        <v>27.88</v>
      </c>
      <c r="AR422" s="143">
        <v>26.76</v>
      </c>
      <c r="AS422" s="143">
        <v>23.75</v>
      </c>
      <c r="AT422" s="143">
        <v>24.7</v>
      </c>
      <c r="AU422" s="143">
        <v>23.13</v>
      </c>
      <c r="AV422" s="143">
        <v>19.920000000000002</v>
      </c>
      <c r="AW422" s="143">
        <v>19.11</v>
      </c>
      <c r="AX422" s="143">
        <v>16.07</v>
      </c>
      <c r="AY422" s="143">
        <v>16.03</v>
      </c>
      <c r="AZ422" s="143">
        <v>17.64</v>
      </c>
      <c r="BA422" s="143">
        <v>16.89</v>
      </c>
      <c r="BB422" s="143">
        <v>13.83</v>
      </c>
      <c r="BC422" s="143">
        <v>13.25</v>
      </c>
      <c r="BD422" s="143">
        <v>12.89</v>
      </c>
      <c r="BE422" s="143">
        <v>16.93</v>
      </c>
      <c r="BF422" s="143">
        <v>16.3</v>
      </c>
      <c r="BG422" s="143">
        <v>11.47</v>
      </c>
      <c r="BH422" s="143">
        <v>7.73</v>
      </c>
      <c r="BI422" s="143">
        <v>8.86</v>
      </c>
      <c r="BJ422" s="149"/>
    </row>
    <row r="423" spans="2:62">
      <c r="B423" t="s">
        <v>432</v>
      </c>
      <c r="C423" s="143">
        <v>97.1</v>
      </c>
      <c r="D423" s="143">
        <v>91.05</v>
      </c>
      <c r="E423" s="143">
        <v>85.08</v>
      </c>
      <c r="F423" s="143">
        <v>80.19</v>
      </c>
      <c r="G423" s="143">
        <v>72.31</v>
      </c>
      <c r="H423" s="143">
        <v>73.040000000000006</v>
      </c>
      <c r="I423" s="143">
        <v>82.72</v>
      </c>
      <c r="J423" s="143">
        <v>90.86</v>
      </c>
      <c r="K423" s="144">
        <v>92.94</v>
      </c>
      <c r="L423" s="145">
        <v>93.19</v>
      </c>
      <c r="M423" s="145">
        <v>89.25</v>
      </c>
      <c r="N423" s="145">
        <v>84.99</v>
      </c>
      <c r="O423" s="145">
        <v>82.31</v>
      </c>
      <c r="P423" s="145">
        <v>80.33</v>
      </c>
      <c r="Q423" s="144">
        <v>77.53</v>
      </c>
      <c r="R423" s="144">
        <v>78.11</v>
      </c>
      <c r="S423" s="144">
        <v>85.01</v>
      </c>
      <c r="T423" s="144">
        <v>93.46</v>
      </c>
      <c r="U423" s="145">
        <v>99.95</v>
      </c>
      <c r="V423" s="145">
        <v>100.46</v>
      </c>
      <c r="W423" s="145">
        <v>111.58</v>
      </c>
      <c r="X423" s="145">
        <v>109.5</v>
      </c>
      <c r="Y423" s="144">
        <v>98.5</v>
      </c>
      <c r="Z423" s="144">
        <v>91.26</v>
      </c>
      <c r="AA423" s="149">
        <v>89.2</v>
      </c>
      <c r="AB423" s="142">
        <f t="shared" si="32"/>
        <v>85.712000000000003</v>
      </c>
      <c r="AC423" s="142">
        <f t="shared" si="33"/>
        <v>0.96089686098654714</v>
      </c>
      <c r="AK423" t="s">
        <v>432</v>
      </c>
      <c r="AL423" s="143">
        <v>13.04</v>
      </c>
      <c r="AM423" s="143">
        <v>15.21</v>
      </c>
      <c r="AN423" s="143">
        <v>17.55</v>
      </c>
      <c r="AO423" s="143">
        <v>21.38</v>
      </c>
      <c r="AP423" s="143">
        <v>24.71</v>
      </c>
      <c r="AQ423" s="143">
        <v>24.81</v>
      </c>
      <c r="AR423" s="143">
        <v>20.94</v>
      </c>
      <c r="AS423" s="143">
        <v>15.86</v>
      </c>
      <c r="AT423" s="144">
        <v>18.489999999999998</v>
      </c>
      <c r="AU423" s="145">
        <v>14.81</v>
      </c>
      <c r="AV423" s="145">
        <v>7.37</v>
      </c>
      <c r="AW423" s="145">
        <v>7.21</v>
      </c>
      <c r="AX423" s="145">
        <v>7.67</v>
      </c>
      <c r="AY423" s="145">
        <v>7.95</v>
      </c>
      <c r="AZ423" s="144">
        <v>8.43</v>
      </c>
      <c r="BA423" s="144">
        <v>8.8800000000000008</v>
      </c>
      <c r="BB423" s="144">
        <v>9.86</v>
      </c>
      <c r="BC423" s="144">
        <v>16.989999999999998</v>
      </c>
      <c r="BD423" s="145">
        <v>14.95</v>
      </c>
      <c r="BE423" s="145">
        <v>15.39</v>
      </c>
      <c r="BF423" s="145">
        <v>14.86</v>
      </c>
      <c r="BG423" s="145">
        <v>14.71</v>
      </c>
      <c r="BH423" s="144">
        <v>17.11</v>
      </c>
      <c r="BI423" s="144">
        <v>10.01</v>
      </c>
      <c r="BJ423" s="149"/>
    </row>
    <row r="424" spans="2:62">
      <c r="B424" t="s">
        <v>433</v>
      </c>
      <c r="C424" s="143">
        <v>92.34</v>
      </c>
      <c r="D424" s="143">
        <v>88.08</v>
      </c>
      <c r="E424" s="143">
        <v>80.53</v>
      </c>
      <c r="F424" s="143">
        <v>70.959999999999994</v>
      </c>
      <c r="G424" s="143">
        <v>69.36</v>
      </c>
      <c r="H424" s="143">
        <v>68.95</v>
      </c>
      <c r="I424" s="143">
        <v>69.17</v>
      </c>
      <c r="J424" s="143">
        <v>72.510000000000005</v>
      </c>
      <c r="K424" s="143">
        <v>86.79</v>
      </c>
      <c r="L424" s="143">
        <v>88.12</v>
      </c>
      <c r="M424" s="143">
        <v>75.37</v>
      </c>
      <c r="N424" s="143">
        <v>69.260000000000005</v>
      </c>
      <c r="O424" s="143">
        <v>68.849999999999994</v>
      </c>
      <c r="P424" s="143">
        <v>69.14</v>
      </c>
      <c r="Q424" s="143">
        <v>69.36</v>
      </c>
      <c r="R424" s="143">
        <v>69.989999999999995</v>
      </c>
      <c r="S424" s="143">
        <v>81.98</v>
      </c>
      <c r="T424" s="143">
        <v>91.16</v>
      </c>
      <c r="U424" s="143">
        <v>96.57</v>
      </c>
      <c r="V424" s="143">
        <v>98.4</v>
      </c>
      <c r="W424" s="143">
        <v>91.77</v>
      </c>
      <c r="X424" s="143">
        <v>86.71</v>
      </c>
      <c r="Y424" s="143">
        <v>86.63</v>
      </c>
      <c r="Z424" s="143">
        <v>80.819999999999993</v>
      </c>
      <c r="AA424" s="149">
        <v>80.12</v>
      </c>
      <c r="AB424" s="142">
        <f t="shared" si="32"/>
        <v>77.001999999999995</v>
      </c>
      <c r="AC424" s="142">
        <f t="shared" si="33"/>
        <v>0.96108337493759355</v>
      </c>
      <c r="AK424" t="s">
        <v>433</v>
      </c>
      <c r="AL424" s="143">
        <v>14.75</v>
      </c>
      <c r="AM424" s="143">
        <v>16.91</v>
      </c>
      <c r="AN424" s="143">
        <v>18.170000000000002</v>
      </c>
      <c r="AO424" s="143">
        <v>20.399999999999999</v>
      </c>
      <c r="AP424" s="143">
        <v>21.66</v>
      </c>
      <c r="AQ424" s="143">
        <v>21.82</v>
      </c>
      <c r="AR424" s="143">
        <v>20.37</v>
      </c>
      <c r="AS424" s="143">
        <v>18.850000000000001</v>
      </c>
      <c r="AT424" s="143">
        <v>8.75</v>
      </c>
      <c r="AU424" s="143">
        <v>8.1300000000000008</v>
      </c>
      <c r="AV424" s="143">
        <v>8.58</v>
      </c>
      <c r="AW424" s="143">
        <v>9.16</v>
      </c>
      <c r="AX424" s="143">
        <v>9.1</v>
      </c>
      <c r="AY424" s="143">
        <v>8.83</v>
      </c>
      <c r="AZ424" s="143">
        <v>8.66</v>
      </c>
      <c r="BA424" s="143">
        <v>9.23</v>
      </c>
      <c r="BB424" s="143">
        <v>7.96</v>
      </c>
      <c r="BC424" s="143">
        <v>7.67</v>
      </c>
      <c r="BD424" s="143">
        <v>11.24</v>
      </c>
      <c r="BE424" s="143">
        <v>12.99</v>
      </c>
      <c r="BF424" s="143">
        <v>14.03</v>
      </c>
      <c r="BG424" s="143">
        <v>9.7899999999999991</v>
      </c>
      <c r="BH424" s="143">
        <v>6.14</v>
      </c>
      <c r="BI424" s="143">
        <v>5.35</v>
      </c>
      <c r="BJ424" s="149"/>
    </row>
    <row r="425" spans="2:62">
      <c r="B425" t="s">
        <v>434</v>
      </c>
      <c r="C425" s="143">
        <v>62.5</v>
      </c>
      <c r="D425" s="143">
        <v>63.75</v>
      </c>
      <c r="E425" s="143">
        <v>54.51</v>
      </c>
      <c r="F425" s="143">
        <v>48.86</v>
      </c>
      <c r="G425" s="143">
        <v>51.86</v>
      </c>
      <c r="H425" s="143">
        <v>55.2</v>
      </c>
      <c r="I425" s="143">
        <v>65.87</v>
      </c>
      <c r="J425" s="143">
        <v>70.31</v>
      </c>
      <c r="K425" s="143">
        <v>79.540000000000006</v>
      </c>
      <c r="L425" s="143">
        <v>83</v>
      </c>
      <c r="M425" s="143">
        <v>79.099999999999994</v>
      </c>
      <c r="N425" s="143">
        <v>72.37</v>
      </c>
      <c r="O425" s="143">
        <v>79.31</v>
      </c>
      <c r="P425" s="143">
        <v>76.150000000000006</v>
      </c>
      <c r="Q425" s="143">
        <v>78.09</v>
      </c>
      <c r="R425" s="143">
        <v>82.43</v>
      </c>
      <c r="S425" s="143">
        <v>91.44</v>
      </c>
      <c r="T425" s="143">
        <v>98.56</v>
      </c>
      <c r="U425" s="143">
        <v>103.05</v>
      </c>
      <c r="V425" s="143">
        <v>105.21</v>
      </c>
      <c r="W425" s="143">
        <v>105.01</v>
      </c>
      <c r="X425" s="143">
        <v>99.47</v>
      </c>
      <c r="Y425" s="143">
        <v>98.28</v>
      </c>
      <c r="Z425" s="143">
        <v>90.63</v>
      </c>
      <c r="AA425" s="149">
        <v>78.94</v>
      </c>
      <c r="AB425" s="142">
        <f t="shared" si="32"/>
        <v>81.998999999999995</v>
      </c>
      <c r="AC425" s="142">
        <f t="shared" si="33"/>
        <v>1.0387509500886749</v>
      </c>
      <c r="AK425" t="s">
        <v>434</v>
      </c>
      <c r="AL425" s="143">
        <v>17.07</v>
      </c>
      <c r="AM425" s="143">
        <v>18.510000000000002</v>
      </c>
      <c r="AN425" s="143">
        <v>20.16</v>
      </c>
      <c r="AO425" s="143">
        <v>21.34</v>
      </c>
      <c r="AP425" s="143">
        <v>21.65</v>
      </c>
      <c r="AQ425" s="143">
        <v>21.53</v>
      </c>
      <c r="AR425" s="143">
        <v>20.12</v>
      </c>
      <c r="AS425" s="143">
        <v>18.63</v>
      </c>
      <c r="AT425" s="143">
        <v>18.66</v>
      </c>
      <c r="AU425" s="143">
        <v>15.62</v>
      </c>
      <c r="AV425" s="143">
        <v>12.34</v>
      </c>
      <c r="AW425" s="143">
        <v>11.48</v>
      </c>
      <c r="AX425" s="143">
        <v>10.64</v>
      </c>
      <c r="AY425" s="143">
        <v>10.73</v>
      </c>
      <c r="AZ425" s="143">
        <v>9.9</v>
      </c>
      <c r="BA425" s="143">
        <v>9.5500000000000007</v>
      </c>
      <c r="BB425" s="143">
        <v>8.5299999999999994</v>
      </c>
      <c r="BC425" s="143">
        <v>8.56</v>
      </c>
      <c r="BD425" s="143">
        <v>12.73</v>
      </c>
      <c r="BE425" s="143">
        <v>15.94</v>
      </c>
      <c r="BF425" s="143">
        <v>16.39</v>
      </c>
      <c r="BG425" s="143">
        <v>13.08</v>
      </c>
      <c r="BH425" s="143">
        <v>9.18</v>
      </c>
      <c r="BI425" s="143">
        <v>8.09</v>
      </c>
      <c r="BJ425" s="149"/>
    </row>
    <row r="426" spans="2:62">
      <c r="B426" t="s">
        <v>435</v>
      </c>
      <c r="C426" s="143">
        <v>99.58</v>
      </c>
      <c r="D426" s="143">
        <v>91.33</v>
      </c>
      <c r="E426" s="143">
        <v>89.76</v>
      </c>
      <c r="F426" s="143">
        <v>88.03</v>
      </c>
      <c r="G426" s="143">
        <v>89.99</v>
      </c>
      <c r="H426" s="143">
        <v>92.06</v>
      </c>
      <c r="I426" s="143">
        <v>101.29</v>
      </c>
      <c r="J426" s="143">
        <v>116.99</v>
      </c>
      <c r="K426" s="144">
        <v>127.17</v>
      </c>
      <c r="L426" s="145">
        <v>114.06</v>
      </c>
      <c r="M426" s="145">
        <v>102.99</v>
      </c>
      <c r="N426" s="145">
        <v>93.27</v>
      </c>
      <c r="O426" s="145">
        <v>89.74</v>
      </c>
      <c r="P426" s="145">
        <v>89.59</v>
      </c>
      <c r="Q426" s="144">
        <v>95.16</v>
      </c>
      <c r="R426" s="144">
        <v>95.77</v>
      </c>
      <c r="S426" s="144">
        <v>102.85</v>
      </c>
      <c r="T426" s="144">
        <v>113.01</v>
      </c>
      <c r="U426" s="145">
        <v>123.85</v>
      </c>
      <c r="V426" s="145">
        <v>125.01</v>
      </c>
      <c r="W426" s="145">
        <v>158.13999999999999</v>
      </c>
      <c r="X426" s="145">
        <v>147.55000000000001</v>
      </c>
      <c r="Y426" s="144">
        <v>120.86</v>
      </c>
      <c r="Z426" s="144">
        <v>104.73</v>
      </c>
      <c r="AA426" s="149">
        <v>107.2</v>
      </c>
      <c r="AB426" s="142">
        <f t="shared" si="32"/>
        <v>102.361</v>
      </c>
      <c r="AC426" s="142">
        <f t="shared" si="33"/>
        <v>0.95486007462686573</v>
      </c>
      <c r="AK426" t="s">
        <v>435</v>
      </c>
      <c r="AL426" s="143">
        <v>14.39</v>
      </c>
      <c r="AM426" s="143">
        <v>17.899999999999999</v>
      </c>
      <c r="AN426" s="143">
        <v>19.079999999999998</v>
      </c>
      <c r="AO426" s="143">
        <v>20.02</v>
      </c>
      <c r="AP426" s="143">
        <v>19.77</v>
      </c>
      <c r="AQ426" s="143">
        <v>19.36</v>
      </c>
      <c r="AR426" s="143">
        <v>15.69</v>
      </c>
      <c r="AS426" s="143">
        <v>10.9</v>
      </c>
      <c r="AT426" s="144">
        <v>15.63</v>
      </c>
      <c r="AU426" s="145">
        <v>15.8</v>
      </c>
      <c r="AV426" s="145">
        <v>9.1999999999999993</v>
      </c>
      <c r="AW426" s="145">
        <v>7.56</v>
      </c>
      <c r="AX426" s="145">
        <v>6.27</v>
      </c>
      <c r="AY426" s="145">
        <v>6.87</v>
      </c>
      <c r="AZ426" s="144">
        <v>7.02</v>
      </c>
      <c r="BA426" s="144">
        <v>14.43</v>
      </c>
      <c r="BB426" s="144">
        <v>12.64</v>
      </c>
      <c r="BC426" s="144">
        <v>14.66</v>
      </c>
      <c r="BD426" s="145">
        <v>18.03</v>
      </c>
      <c r="BE426" s="145">
        <v>18.61</v>
      </c>
      <c r="BF426" s="145">
        <v>8.9499999999999993</v>
      </c>
      <c r="BG426" s="145">
        <v>7.76</v>
      </c>
      <c r="BH426" s="144">
        <v>11.54</v>
      </c>
      <c r="BI426" s="144">
        <v>9.6999999999999993</v>
      </c>
      <c r="BJ426" s="149"/>
    </row>
    <row r="427" spans="2:62">
      <c r="B427" t="s">
        <v>291</v>
      </c>
      <c r="C427" s="150">
        <v>104.79</v>
      </c>
      <c r="D427" s="150">
        <v>97.67</v>
      </c>
      <c r="E427" s="150">
        <v>87.34</v>
      </c>
      <c r="F427" s="150">
        <v>85.48</v>
      </c>
      <c r="G427" s="150">
        <v>82.09</v>
      </c>
      <c r="H427" s="150">
        <v>82.36</v>
      </c>
      <c r="I427" s="150">
        <v>84.2</v>
      </c>
      <c r="J427" s="150">
        <v>90.11</v>
      </c>
      <c r="K427" s="144">
        <v>99.61</v>
      </c>
      <c r="L427" s="145">
        <v>94.97</v>
      </c>
      <c r="M427" s="145">
        <v>85.92</v>
      </c>
      <c r="N427" s="145">
        <v>79.38</v>
      </c>
      <c r="O427" s="145">
        <v>76.16</v>
      </c>
      <c r="P427" s="145">
        <v>73.040000000000006</v>
      </c>
      <c r="Q427" s="144">
        <v>73.03</v>
      </c>
      <c r="R427" s="144">
        <v>75.849999999999994</v>
      </c>
      <c r="S427" s="144">
        <v>87.15</v>
      </c>
      <c r="T427" s="144">
        <v>99.6</v>
      </c>
      <c r="U427" s="145">
        <v>104.9</v>
      </c>
      <c r="V427" s="145">
        <v>105.77</v>
      </c>
      <c r="W427" s="145">
        <v>105.27</v>
      </c>
      <c r="X427" s="145">
        <v>106.52</v>
      </c>
      <c r="Y427" s="144">
        <v>104.75</v>
      </c>
      <c r="Z427" s="144">
        <v>103.71</v>
      </c>
      <c r="AA427" s="149">
        <v>91.24</v>
      </c>
      <c r="AB427" s="142">
        <f>AVERAGE(K427:T427)</f>
        <v>84.471000000000004</v>
      </c>
      <c r="AC427" s="142">
        <f>AB427/AA427</f>
        <v>0.92581104778605883</v>
      </c>
      <c r="AK427" t="s">
        <v>291</v>
      </c>
      <c r="AL427" s="150">
        <v>8.98</v>
      </c>
      <c r="AM427" s="150">
        <v>11.67</v>
      </c>
      <c r="AN427" s="150">
        <v>14.35</v>
      </c>
      <c r="AO427" s="150">
        <v>16.600000000000001</v>
      </c>
      <c r="AP427" s="150">
        <v>17.37</v>
      </c>
      <c r="AQ427" s="150">
        <v>16.850000000000001</v>
      </c>
      <c r="AR427" s="150">
        <v>13.32</v>
      </c>
      <c r="AS427" s="150">
        <v>10.37</v>
      </c>
      <c r="AT427" s="144">
        <v>11.38</v>
      </c>
      <c r="AU427" s="145">
        <v>10.36</v>
      </c>
      <c r="AV427" s="145">
        <v>5.94</v>
      </c>
      <c r="AW427" s="145">
        <v>6.48</v>
      </c>
      <c r="AX427" s="145">
        <v>7.31</v>
      </c>
      <c r="AY427" s="145">
        <v>7.71</v>
      </c>
      <c r="AZ427" s="144">
        <v>7.75</v>
      </c>
      <c r="BA427" s="144">
        <v>7.65</v>
      </c>
      <c r="BB427" s="144">
        <v>8.02</v>
      </c>
      <c r="BC427" s="144">
        <v>9.34</v>
      </c>
      <c r="BD427" s="145">
        <v>13.72</v>
      </c>
      <c r="BE427" s="145">
        <v>14.46</v>
      </c>
      <c r="BF427" s="145">
        <v>13.39</v>
      </c>
      <c r="BG427" s="145">
        <v>11.83</v>
      </c>
      <c r="BH427" s="144">
        <v>10.38</v>
      </c>
      <c r="BI427" s="144">
        <v>10.98</v>
      </c>
      <c r="BJ427" s="149"/>
    </row>
    <row r="428" spans="2:62">
      <c r="B428" t="s">
        <v>484</v>
      </c>
      <c r="C428" s="150">
        <v>100.4</v>
      </c>
      <c r="D428" s="150">
        <v>85.36</v>
      </c>
      <c r="E428" s="150">
        <v>81.540000000000006</v>
      </c>
      <c r="F428" s="150">
        <v>76.58</v>
      </c>
      <c r="G428" s="150">
        <v>75.16</v>
      </c>
      <c r="H428" s="150">
        <v>77.39</v>
      </c>
      <c r="I428" s="150">
        <v>83.6</v>
      </c>
      <c r="J428" s="150">
        <v>95.08</v>
      </c>
      <c r="K428" s="144">
        <v>105.94</v>
      </c>
      <c r="L428" s="145">
        <v>102.26</v>
      </c>
      <c r="M428" s="145">
        <v>97.34</v>
      </c>
      <c r="N428" s="145">
        <v>84.5</v>
      </c>
      <c r="O428" s="145">
        <v>83.05</v>
      </c>
      <c r="P428" s="145">
        <v>85.17</v>
      </c>
      <c r="Q428" s="144">
        <v>87.6</v>
      </c>
      <c r="R428" s="144">
        <v>94.42</v>
      </c>
      <c r="S428" s="144">
        <v>104.21</v>
      </c>
      <c r="T428" s="144">
        <v>112.02</v>
      </c>
      <c r="U428" s="145">
        <v>129.12</v>
      </c>
      <c r="V428" s="145">
        <v>135.43</v>
      </c>
      <c r="W428" s="145">
        <v>131.12</v>
      </c>
      <c r="X428" s="145">
        <v>113.66</v>
      </c>
      <c r="Y428" s="144">
        <v>105.83</v>
      </c>
      <c r="Z428" s="144">
        <v>100.95</v>
      </c>
      <c r="AA428" s="149">
        <v>97.82</v>
      </c>
      <c r="AB428" s="142">
        <f>AVERAGE(K428:T428)</f>
        <v>95.650999999999996</v>
      </c>
      <c r="AC428" s="142">
        <f>AB428/AA428</f>
        <v>0.97782662032304235</v>
      </c>
      <c r="AK428" t="s">
        <v>484</v>
      </c>
      <c r="AL428" s="150">
        <v>10.25</v>
      </c>
      <c r="AM428" s="150">
        <v>13.54</v>
      </c>
      <c r="AN428" s="150">
        <v>14.57</v>
      </c>
      <c r="AO428" s="150">
        <v>16.04</v>
      </c>
      <c r="AP428" s="150">
        <v>16.55</v>
      </c>
      <c r="AQ428" s="150">
        <v>15.98</v>
      </c>
      <c r="AR428" s="150">
        <v>14.11</v>
      </c>
      <c r="AS428" s="150">
        <v>10.44</v>
      </c>
      <c r="AT428" s="144">
        <v>9.98</v>
      </c>
      <c r="AU428" s="145">
        <v>9.41</v>
      </c>
      <c r="AV428" s="145">
        <v>5.0199999999999996</v>
      </c>
      <c r="AW428" s="145">
        <v>6.06</v>
      </c>
      <c r="AX428" s="145">
        <v>6.37</v>
      </c>
      <c r="AY428" s="145">
        <v>6.22</v>
      </c>
      <c r="AZ428" s="144">
        <v>6.02</v>
      </c>
      <c r="BA428" s="144">
        <v>5.6</v>
      </c>
      <c r="BB428" s="144">
        <v>5.76</v>
      </c>
      <c r="BC428" s="144">
        <v>11.56</v>
      </c>
      <c r="BD428" s="145">
        <v>12.9</v>
      </c>
      <c r="BE428" s="145">
        <v>12.98</v>
      </c>
      <c r="BF428" s="145">
        <v>13.69</v>
      </c>
      <c r="BG428" s="145">
        <v>14.66</v>
      </c>
      <c r="BH428" s="144">
        <v>8.57</v>
      </c>
      <c r="BI428" s="144">
        <v>6.26</v>
      </c>
      <c r="BJ428" s="149"/>
    </row>
    <row r="429" spans="2:62">
      <c r="B429" t="s">
        <v>235</v>
      </c>
      <c r="C429" s="149">
        <v>78.83</v>
      </c>
      <c r="D429" s="149">
        <v>70.89</v>
      </c>
      <c r="E429" s="149">
        <v>65.87</v>
      </c>
      <c r="F429" s="149">
        <v>61.52</v>
      </c>
      <c r="G429" s="149">
        <v>59.28</v>
      </c>
      <c r="H429" s="149">
        <v>62.51</v>
      </c>
      <c r="I429" s="149">
        <v>71.239999999999995</v>
      </c>
      <c r="J429" s="149">
        <v>81.64</v>
      </c>
      <c r="K429" s="149">
        <v>88.96</v>
      </c>
      <c r="L429" s="149">
        <v>82.86</v>
      </c>
      <c r="M429" s="149">
        <v>73.73</v>
      </c>
      <c r="N429" s="149">
        <v>65.39</v>
      </c>
      <c r="O429" s="149">
        <v>62.93</v>
      </c>
      <c r="P429" s="149">
        <v>59.8</v>
      </c>
      <c r="Q429" s="149">
        <v>60.62</v>
      </c>
      <c r="R429" s="149">
        <v>67.180000000000007</v>
      </c>
      <c r="S429" s="149">
        <v>78.36</v>
      </c>
      <c r="T429" s="149">
        <v>91.89</v>
      </c>
      <c r="U429" s="149">
        <v>100.34</v>
      </c>
      <c r="V429" s="149">
        <v>102.8</v>
      </c>
      <c r="W429" s="149">
        <v>105.25</v>
      </c>
      <c r="X429" s="149">
        <v>100.65</v>
      </c>
      <c r="Y429" s="149">
        <v>92.83</v>
      </c>
      <c r="Z429" s="149">
        <v>84.36</v>
      </c>
      <c r="AA429" s="421">
        <v>77.91</v>
      </c>
      <c r="AB429" s="142">
        <f>AVERAGE(K429:T429)</f>
        <v>73.171999999999997</v>
      </c>
      <c r="AC429" s="421">
        <f>AB429/AA429</f>
        <v>0.93918624053394939</v>
      </c>
      <c r="AL429" s="149"/>
      <c r="AM429" s="149"/>
      <c r="AN429" s="149"/>
      <c r="AO429" s="149"/>
      <c r="AP429" s="149"/>
      <c r="AQ429" s="149"/>
      <c r="AR429" s="149"/>
      <c r="AS429" s="149"/>
      <c r="AT429" s="149"/>
      <c r="AU429" s="149"/>
      <c r="AV429" s="149"/>
      <c r="AW429" s="149"/>
      <c r="AX429" s="149"/>
      <c r="AY429" s="149"/>
      <c r="AZ429" s="149"/>
      <c r="BA429" s="149"/>
      <c r="BB429" s="149"/>
      <c r="BC429" s="149"/>
      <c r="BD429" s="149"/>
      <c r="BE429" s="149"/>
      <c r="BF429" s="149"/>
      <c r="BG429" s="149"/>
      <c r="BH429" s="149"/>
      <c r="BI429" s="149"/>
      <c r="BJ429" s="14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96950-8D1B-4567-A616-D086E495378F}">
  <sheetPr codeName="Hoja35"/>
  <dimension ref="A1:BE101"/>
  <sheetViews>
    <sheetView topLeftCell="A37"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5.5703125" customWidth="1"/>
    <col min="6" max="6" width="13.7109375" customWidth="1"/>
    <col min="7" max="7" width="14.28515625" customWidth="1"/>
    <col min="8" max="8" width="15.28515625" customWidth="1"/>
    <col min="21" max="21" width="14" bestFit="1" customWidth="1"/>
    <col min="25" max="25" width="12"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c r="A28" s="94"/>
      <c r="B28" s="133" t="s">
        <v>470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'PETICION DATOS LUZ'!J57</f>
        <v>0</v>
      </c>
      <c r="D29" s="159">
        <f>'PETICION DATOS LUZ'!J58</f>
        <v>0</v>
      </c>
      <c r="E29" s="159">
        <f>'PETICION DATOS LUZ'!J59</f>
        <v>0</v>
      </c>
      <c r="F29" s="159">
        <f>'PETICION DATOS LUZ'!J60</f>
        <v>0</v>
      </c>
      <c r="G29" s="159">
        <f>'PETICION DATOS LUZ'!J61</f>
        <v>0</v>
      </c>
      <c r="H29" s="159">
        <f>'PETICION DATOS LUZ'!J62</f>
        <v>0</v>
      </c>
      <c r="I29" s="95"/>
      <c r="R29" s="95"/>
      <c r="T29" s="94"/>
      <c r="U29" s="95"/>
      <c r="V29" s="159">
        <f>'PETICION DATOS LUZ'!J57</f>
        <v>0</v>
      </c>
      <c r="W29" s="159">
        <f>'PETICION DATOS LUZ'!J58</f>
        <v>0</v>
      </c>
      <c r="X29" s="159">
        <f>'PETICION DATOS LUZ'!J59</f>
        <v>0</v>
      </c>
      <c r="Y29" s="159">
        <f>'PETICION DATOS LUZ'!J60</f>
        <v>0</v>
      </c>
      <c r="Z29" s="159">
        <f>'PETICION DATOS LUZ'!J61</f>
        <v>0</v>
      </c>
      <c r="AA29" s="159">
        <f>'PETICION DATOS LUZ'!J62</f>
        <v>0</v>
      </c>
      <c r="AB29" s="95"/>
      <c r="AK29" s="95"/>
      <c r="AN29" s="94"/>
      <c r="AR29" s="158">
        <f>'PETICION DATOS LUZ'!J57</f>
        <v>0</v>
      </c>
      <c r="AS29" s="158">
        <f>'PETICION DATOS LUZ'!J58</f>
        <v>0</v>
      </c>
      <c r="AT29" s="158">
        <f>'PETICION DATOS LUZ'!J59</f>
        <v>0</v>
      </c>
      <c r="AU29" s="95"/>
      <c r="AV29" s="95"/>
      <c r="BB29" s="95"/>
      <c r="BC29" s="95"/>
      <c r="BD29" s="95"/>
      <c r="BE29" s="95"/>
    </row>
    <row r="30" spans="1:57">
      <c r="A30" s="94"/>
      <c r="B30" s="95"/>
      <c r="C30" s="95"/>
      <c r="D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R31" s="95"/>
      <c r="T31" s="94"/>
      <c r="U31" s="95"/>
      <c r="V31" s="95"/>
      <c r="W31" s="95"/>
      <c r="X31" s="95"/>
      <c r="Y31" s="95"/>
      <c r="Z31" s="95"/>
      <c r="AA31" s="95"/>
      <c r="AB31" s="95"/>
      <c r="AK31" s="95"/>
      <c r="AN31" s="94"/>
      <c r="AU31" s="95"/>
      <c r="AV31" s="95"/>
      <c r="BB31" s="95"/>
      <c r="BC31" s="95"/>
      <c r="BD31" s="95"/>
      <c r="BE31" s="95"/>
    </row>
    <row r="32" spans="1:57">
      <c r="R32" s="95"/>
      <c r="T32" s="94"/>
      <c r="U32" s="95"/>
      <c r="V32" s="95"/>
      <c r="W32" s="95"/>
      <c r="X32" s="95"/>
      <c r="Y32" s="95"/>
      <c r="Z32" s="95"/>
      <c r="AA32" s="95"/>
      <c r="AB32" s="95"/>
      <c r="AK32" s="95"/>
      <c r="AN32" s="94"/>
      <c r="AU32" s="95"/>
      <c r="AV32" s="95"/>
      <c r="BB32" s="95"/>
      <c r="BC32" s="95"/>
      <c r="BD32" s="95"/>
      <c r="BE32" s="95"/>
    </row>
    <row r="33" spans="5:57">
      <c r="R33" s="95"/>
      <c r="T33" s="94"/>
      <c r="U33" s="95"/>
      <c r="V33" s="95"/>
      <c r="W33" s="95"/>
      <c r="X33" s="95"/>
      <c r="Y33" s="95"/>
      <c r="Z33" s="95"/>
      <c r="AA33" s="95"/>
      <c r="AB33" s="95"/>
      <c r="AK33" s="95"/>
      <c r="AN33" s="94"/>
      <c r="AU33" s="95"/>
      <c r="AV33" s="95"/>
      <c r="BB33" s="95"/>
      <c r="BC33" s="95"/>
      <c r="BD33" s="95"/>
      <c r="BE33" s="95"/>
    </row>
    <row r="34" spans="5:57">
      <c r="R34" s="95"/>
      <c r="T34" s="94"/>
      <c r="U34" s="95"/>
      <c r="V34" s="95"/>
      <c r="W34" s="95"/>
      <c r="X34" s="95"/>
      <c r="Y34" s="95"/>
      <c r="Z34" s="95"/>
      <c r="AA34" s="95"/>
      <c r="AB34" s="95"/>
      <c r="AK34" s="95"/>
      <c r="AN34" s="94"/>
      <c r="AU34" s="95"/>
      <c r="AV34" s="95"/>
      <c r="BB34" s="95"/>
      <c r="BC34" s="95"/>
      <c r="BD34" s="95"/>
      <c r="BE34" s="95"/>
    </row>
    <row r="35" spans="5:57">
      <c r="R35" s="95"/>
      <c r="T35" s="94"/>
      <c r="U35" s="95"/>
      <c r="V35" s="95"/>
      <c r="W35" s="95"/>
      <c r="X35" s="95"/>
      <c r="Y35" s="95"/>
      <c r="Z35" s="95"/>
      <c r="AA35" s="95"/>
      <c r="AB35" s="95"/>
      <c r="AK35" s="95"/>
      <c r="AN35" s="94"/>
      <c r="AU35" s="95"/>
      <c r="AV35" s="95"/>
      <c r="BB35" s="95"/>
      <c r="BC35" s="95"/>
      <c r="BD35" s="95"/>
      <c r="BE35" s="95"/>
    </row>
    <row r="36" spans="5:57">
      <c r="R36" s="95"/>
      <c r="T36" s="94"/>
      <c r="U36" s="95"/>
      <c r="V36" s="95"/>
      <c r="W36" s="95"/>
      <c r="X36" s="95"/>
      <c r="Y36" s="95"/>
      <c r="Z36" s="95"/>
      <c r="AA36" s="95"/>
      <c r="AB36" s="95"/>
      <c r="AK36" s="95"/>
      <c r="AN36" s="94"/>
      <c r="AU36" s="95"/>
      <c r="AV36" s="95"/>
      <c r="BB36" s="95"/>
      <c r="BC36" s="95"/>
      <c r="BD36" s="95"/>
      <c r="BE36" s="95"/>
    </row>
    <row r="37" spans="5:57">
      <c r="R37" s="95"/>
      <c r="T37" s="94"/>
      <c r="U37" s="95"/>
      <c r="V37" s="95"/>
      <c r="W37" s="95"/>
      <c r="X37" s="95"/>
      <c r="Y37" s="95"/>
      <c r="Z37" s="95"/>
      <c r="AA37" s="95"/>
      <c r="AB37" s="95"/>
      <c r="AK37" s="95"/>
      <c r="AN37" s="94"/>
      <c r="AU37" s="95"/>
      <c r="AV37" s="95"/>
      <c r="BB37" s="95"/>
      <c r="BC37" s="95"/>
      <c r="BD37" s="95"/>
      <c r="BE37" s="95"/>
    </row>
    <row r="38" spans="5:57">
      <c r="R38" s="95"/>
      <c r="T38" s="94"/>
      <c r="U38" s="95"/>
      <c r="V38" s="95"/>
      <c r="W38" s="95"/>
      <c r="X38" s="95"/>
      <c r="Y38" s="95"/>
      <c r="Z38" s="95"/>
      <c r="AA38" s="95"/>
      <c r="AB38" s="95"/>
      <c r="AK38" s="95"/>
      <c r="AN38" s="94"/>
      <c r="AU38" s="95"/>
      <c r="AV38" s="95"/>
      <c r="BB38" s="95"/>
      <c r="BC38" s="95"/>
      <c r="BD38" s="95"/>
      <c r="BE38" s="95"/>
    </row>
    <row r="39" spans="5:57">
      <c r="R39" s="95"/>
      <c r="T39" s="94"/>
      <c r="U39" s="95"/>
      <c r="V39" s="95"/>
      <c r="W39" s="95"/>
      <c r="X39" s="95"/>
      <c r="Y39" s="95"/>
      <c r="Z39" s="95"/>
      <c r="AA39" s="95"/>
      <c r="AB39" s="95"/>
      <c r="AK39" s="95"/>
      <c r="AN39" s="94"/>
      <c r="AU39" s="95"/>
      <c r="AV39" s="95"/>
      <c r="BB39" s="95"/>
      <c r="BC39" s="95"/>
      <c r="BD39" s="95"/>
      <c r="BE39" s="95"/>
    </row>
    <row r="40" spans="5:57">
      <c r="R40" s="95"/>
      <c r="T40" s="94"/>
      <c r="U40" s="95"/>
      <c r="V40" s="95"/>
      <c r="W40" s="95"/>
      <c r="X40" s="95"/>
      <c r="Y40" s="95"/>
      <c r="Z40" s="95"/>
      <c r="AA40" s="95"/>
      <c r="AB40" s="95"/>
      <c r="AK40" s="95"/>
      <c r="AN40" s="94"/>
      <c r="AU40" s="95"/>
      <c r="AV40" s="95"/>
      <c r="BB40" s="95"/>
      <c r="BC40" s="95"/>
      <c r="BD40" s="95"/>
      <c r="BE40" s="95"/>
    </row>
    <row r="41" spans="5:57">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5:57">
      <c r="G42" s="95" t="str">
        <f>'PETICION DATOS LUZ'!$E$11</f>
        <v>Peninsula</v>
      </c>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5:57" ht="15.75" thickBot="1">
      <c r="E43" s="95" t="s">
        <v>475</v>
      </c>
      <c r="F43" s="95"/>
      <c r="G43" s="95"/>
      <c r="H43" s="95"/>
      <c r="I43" s="137"/>
      <c r="J43" s="137"/>
      <c r="K43" s="137"/>
      <c r="L43" s="137"/>
      <c r="M43" s="137"/>
      <c r="N43" s="137"/>
      <c r="O43" s="137"/>
      <c r="P43" s="137"/>
      <c r="Q43" s="137"/>
      <c r="R43" s="137"/>
      <c r="T43" s="94"/>
      <c r="U43" s="95"/>
      <c r="V43" s="95"/>
      <c r="W43" s="95"/>
      <c r="X43" s="95" t="s">
        <v>474</v>
      </c>
      <c r="Y43" s="95"/>
      <c r="Z43" s="95"/>
      <c r="AA43" s="95"/>
      <c r="AB43" s="137"/>
      <c r="AC43" s="137"/>
      <c r="AD43" s="137"/>
      <c r="AE43" s="137"/>
      <c r="AF43" s="137"/>
      <c r="AG43" s="137"/>
      <c r="AH43" s="137"/>
      <c r="AI43" s="137"/>
      <c r="AJ43" s="137"/>
      <c r="AK43" s="137"/>
      <c r="AN43" s="94"/>
      <c r="AO43" s="95"/>
      <c r="AP43" s="95"/>
      <c r="AQ43" s="95"/>
      <c r="AR43" s="95" t="s">
        <v>473</v>
      </c>
      <c r="AS43" s="95"/>
      <c r="AT43" s="95"/>
      <c r="AU43" s="95"/>
      <c r="AV43" s="137"/>
      <c r="AW43" s="137"/>
      <c r="AX43" s="137"/>
      <c r="AY43" s="137"/>
      <c r="AZ43" s="137"/>
      <c r="BA43" s="137"/>
      <c r="BD43" s="137"/>
      <c r="BE43" s="137"/>
    </row>
    <row r="44" spans="5:57" ht="15.75" customHeight="1">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5:57">
      <c r="E45" s="586" t="str">
        <f>B15</f>
        <v>ENERO-26</v>
      </c>
      <c r="F45" s="587"/>
      <c r="G45" s="152" cm="1">
        <f t="array" ref="G45">_xlfn.IFS($G$42="Peninsula",IF(C15=0,0,(((C15+(C$29))*(1+L15*J$7/100)*(1+0.01528))+J$8)),$G$42="Canarias",0)</f>
        <v>125.66210716475553</v>
      </c>
      <c r="H45" s="152" cm="1">
        <f t="array" ref="H45">_xlfn.IFS($G$42="Peninsula",IF(D15=0,0,(((D15+(D$29))*(1+M15*K$7/100)*(1+0.01528))+K$8)),$G$42="Canarias",IF(C15=0,0,(((C15+(D$29))*(1+L15*K$7/100)*(1+0.01528))+K$8)))</f>
        <v>102.89915120790587</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 t="shared" ref="L45:L55" si="6">IF(H15=0,0,(((H15+(H$29))*(1+Q15*O$7/100)*(1+0.01528))+O$8))</f>
        <v>71.657279890599966</v>
      </c>
      <c r="M45" s="137"/>
      <c r="N45" s="137"/>
      <c r="O45" s="137"/>
      <c r="P45" s="137"/>
      <c r="Q45" s="137"/>
      <c r="R45" s="137"/>
      <c r="T45" s="94"/>
      <c r="U45" s="95"/>
      <c r="V45" s="95"/>
      <c r="W45" s="95"/>
      <c r="X45" s="581" t="str">
        <f>U15</f>
        <v>ENERO-26</v>
      </c>
      <c r="Y45" s="582"/>
      <c r="Z45" s="152" cm="1">
        <f t="array" ref="Z45">_xlfn.IFS($G$42="Peninsula",IF(V15=0,0,(((V15+(V$29))*(1+AE15*AC$7/100)*(1+0.01528))+AC$8)),$G$42="Canarias",0)</f>
        <v>147.29412741715552</v>
      </c>
      <c r="AA45" s="152" cm="1">
        <f t="array" ref="AA45">_xlfn.IFS($G$42="Peninsula",IF(W15=0,0,(((W15+(W$29))*(1+AF15*AD$7/100)*(1+0.01528))+AD$8)),$G$42="Canarias",IF(V15=0,0,(((V15+(W$29))*(1+AE15*AD$7/100)*(1+0.01528))+AD$8)))</f>
        <v>120.45820381019607</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 t="shared" ref="AE45:AE47" si="7">IF(AA15=0,0,(((AA15+(AA$29))*(1+AJ15*AH$7/100)*(1+0.01528))+AH$8))</f>
        <v>79.304265803999982</v>
      </c>
      <c r="AF45" s="137"/>
      <c r="AG45" s="137"/>
      <c r="AH45" s="137"/>
      <c r="AI45" s="137"/>
      <c r="AJ45" s="137"/>
      <c r="AK45" s="137"/>
      <c r="AN45" s="94"/>
      <c r="AO45" s="95"/>
      <c r="AP45" s="95"/>
      <c r="AQ45" s="95"/>
      <c r="AR45" s="581" t="str">
        <f>AQ15</f>
        <v>ENERO-26</v>
      </c>
      <c r="AS45" s="583"/>
      <c r="AT45" s="152">
        <f t="shared" ref="AT45:AT55" si="8">IF(AR15=0,0,(((AR15+(AR$29))*(1+AY15*AW$7/100)*(1+0.01528))+AW$8))</f>
        <v>177.29496483319997</v>
      </c>
      <c r="AU45" s="152">
        <f t="shared" ref="AU45:AU55" si="9">IF(AS15=0,0,(((AS15+(AS$29))*(1+AZ15*AX$7/100)*(1+0.01528))+AX$8))</f>
        <v>120.20720352095799</v>
      </c>
      <c r="AV45" s="152">
        <f t="shared" ref="AV45:AV55" si="10">IF(AT15=0,0,(((AT15+(AT$29))*(1+BA15*AY$7/100)*(1+0.01528))+AY$8))</f>
        <v>82.784770629549172</v>
      </c>
      <c r="AW45" s="137"/>
      <c r="AX45" s="137"/>
      <c r="AY45" s="137"/>
      <c r="AZ45" s="137"/>
      <c r="BA45" s="137"/>
      <c r="BD45" s="137"/>
      <c r="BE45" s="137"/>
    </row>
    <row r="46" spans="5:57">
      <c r="E46" s="586" t="str">
        <f t="shared" ref="E46:E56" si="11">B16</f>
        <v>FEBRERO-26</v>
      </c>
      <c r="F46" s="587"/>
      <c r="G46" s="152" cm="1">
        <f t="array" ref="G46">_xlfn.IFS($G$42="Peninsula",IF(C16=0,0,(((C16+(C$29))*(1+L16*J$7/100)*(1+0.01528))+J$8)),$G$42="Canarias",0)</f>
        <v>66.004125484780246</v>
      </c>
      <c r="H46" s="152" cm="1">
        <f t="array" ref="H46">_xlfn.IFS($G$42="Peninsula",IF(D16=0,0,(((D16+(D$29))*(1+M16*K$7/100)*(1+0.01528))+K$8)),$G$42="Canarias",IF(C16=0,0,(((C16+(D$29))*(1+L16*K$7/100)*(1+0.01528))+K$8)))</f>
        <v>36.350054817007276</v>
      </c>
      <c r="I46" s="121">
        <f>I47</f>
        <v>54.074583356664931</v>
      </c>
      <c r="J46" s="121" cm="1">
        <f t="array" ref="J46">_xlfn.IFS($G$42="Peninsula",IF(F16=0,0,(((F16+(F$29*1000))*(1+O16*M$7/100)*(1+0.01528))+M$8)),$G$42="Canarias",IF(D16=0,0,(((D16+(F$29))*(1+M16*M$7/100)*(1+0.01528))+M$8)))</f>
        <v>0</v>
      </c>
      <c r="K46" s="121">
        <f>IF(G16=0,0,(((G16+(G$29*1000))*(1+P16*N$7/100)*(1+0.01528))+N$8))</f>
        <v>0</v>
      </c>
      <c r="L46" s="152">
        <f t="shared" si="6"/>
        <v>13.508227028559208</v>
      </c>
      <c r="M46" s="137"/>
      <c r="N46" s="137"/>
      <c r="O46" s="137"/>
      <c r="P46" s="137"/>
      <c r="Q46" s="137"/>
      <c r="R46" s="137"/>
      <c r="T46" s="94"/>
      <c r="U46" s="95"/>
      <c r="V46" s="95"/>
      <c r="W46" s="95"/>
      <c r="X46" s="581" t="str">
        <f t="shared" ref="X46:X56" si="12">U16</f>
        <v>FEBRERO-26</v>
      </c>
      <c r="Y46" s="582"/>
      <c r="Z46" s="152" cm="1">
        <f t="array" ref="Z46">_xlfn.IFS($G$42="Peninsula",IF(V16=0,0,(((V16+(V$29))*(1+AE16*AC$7/100)*(1+0.01528))+AC$8)),$G$42="Canarias",0)</f>
        <v>82.375617883684441</v>
      </c>
      <c r="AA46" s="152" cm="1">
        <f t="array" ref="AA46">_xlfn.IFS($G$42="Peninsula",IF(W16=0,0,(((W16+(W$29))*(1+AF16*AD$7/100)*(1+0.01528))+AD$8)),$G$42="Canarias",IF(V16=0,0,(((V16+(W$29))*(1+AE16*AD$7/100)*(1+0.01528))+AD$8)))</f>
        <v>47.451199900631465</v>
      </c>
      <c r="AB46" s="121">
        <f>AB47</f>
        <v>63.149539289995587</v>
      </c>
      <c r="AC46" s="121" cm="1">
        <f t="array" ref="AC46">_xlfn.IFS($G$42="Peninsula",IF(Y16=0,0,(((Y16+(Y$29*1000))*(1+AH16*AF$7/100)*(1+0.01528))+AF$8)),$G$42="Canarias",IF(W16=0,0,(((W16+(Y$29))*(1+AF16*AF$7/100)*(1+0.01528))+AF$8)))</f>
        <v>0</v>
      </c>
      <c r="AD46" s="121">
        <f>IF(Z16=0,0,(((Z16+(Z$29*1000))*(1+AI16*AG$7/100)*(1+0.01528))+AG$8))</f>
        <v>0</v>
      </c>
      <c r="AE46" s="152">
        <f t="shared" si="7"/>
        <v>15.834519609186025</v>
      </c>
      <c r="AF46" s="137"/>
      <c r="AG46" s="137"/>
      <c r="AH46" s="137"/>
      <c r="AI46" s="137"/>
      <c r="AJ46" s="137"/>
      <c r="AK46" s="137"/>
      <c r="AN46" s="94"/>
      <c r="AO46" s="95"/>
      <c r="AP46" s="95"/>
      <c r="AQ46" s="95"/>
      <c r="AR46" s="581" t="str">
        <f t="shared" ref="AR46:AR56" si="13">AQ16</f>
        <v>FEBRERO-26</v>
      </c>
      <c r="AS46" s="583"/>
      <c r="AT46" s="152">
        <f t="shared" si="8"/>
        <v>112.7405232588215</v>
      </c>
      <c r="AU46" s="152">
        <f t="shared" si="9"/>
        <v>44.693658085842813</v>
      </c>
      <c r="AV46" s="152">
        <f t="shared" si="10"/>
        <v>16.394519609186023</v>
      </c>
      <c r="AW46" s="137"/>
      <c r="AX46" s="137"/>
      <c r="AY46" s="137"/>
      <c r="AZ46" s="137"/>
      <c r="BA46" s="137"/>
      <c r="BD46" s="137"/>
      <c r="BE46" s="137"/>
    </row>
    <row r="47" spans="5:57">
      <c r="E47" s="586" t="str">
        <f t="shared" si="11"/>
        <v>MARZO-26</v>
      </c>
      <c r="F47" s="587"/>
      <c r="G47" s="113">
        <f>G46</f>
        <v>66.004125484780246</v>
      </c>
      <c r="H47" s="152" cm="1">
        <f t="array" ref="H47">_xlfn.IFS($G$42="Peninsula",IF(D17=0,0,(((D17+(D$29))*(1+M17*K$7/100)*(1+0.01528))+K$8)),$G$42="Canarias",IF(D17=0,0,(((D17+(D$29))*(1+M17*K$7/100)*(1+0.01528))+K$8)))</f>
        <v>76.87782211213775</v>
      </c>
      <c r="I47" s="152" cm="1">
        <f t="array" ref="I47">_xlfn.IFS($G$42="Peninsula",IF(E17=0,0,(((E17+(E$29))*(1+N17*L$7/100)*(1+0.01528))+L$8)),$G$42="Canarias",0)</f>
        <v>54.074583356664931</v>
      </c>
      <c r="J47" s="113" cm="1">
        <f t="array" ref="J47">_xlfn.IFS($G$42="Peninsula",J48,$G$42="Canarias",IF(E17=0,0,(((E17+(F$29))*(1+N17*M$7/100)*(1+0.01528))+M$8)))</f>
        <v>38.969386391426085</v>
      </c>
      <c r="K47" s="113">
        <f>K48</f>
        <v>31.03589427095045</v>
      </c>
      <c r="L47" s="152">
        <f t="shared" si="6"/>
        <v>43.91101681311968</v>
      </c>
      <c r="M47" s="137"/>
      <c r="N47" s="137"/>
      <c r="O47" s="137"/>
      <c r="P47" s="137"/>
      <c r="Q47" s="137"/>
      <c r="R47" s="137"/>
      <c r="T47" s="94"/>
      <c r="U47" s="95"/>
      <c r="V47" s="95"/>
      <c r="W47" s="95"/>
      <c r="X47" s="581" t="str">
        <f t="shared" si="12"/>
        <v>MARZO-26</v>
      </c>
      <c r="Y47" s="582"/>
      <c r="Z47" s="113">
        <f>Z46</f>
        <v>82.375617883684441</v>
      </c>
      <c r="AA47" s="152" cm="1">
        <f t="array" ref="AA47">_xlfn.IFS($G$42="Peninsula",IF(W17=0,0,(((W17+(W$29))*(1+AF17*AD$7/100)*(1+0.01528))+AD$8)),$G$42="Canarias",IF(W17=0,0,(((W17+(W$29))*(1+AF17*AD$7/100)*(1+0.01528))+AD$8)))</f>
        <v>92.115400328061256</v>
      </c>
      <c r="AB47" s="152" cm="1">
        <f t="array" ref="AB47">_xlfn.IFS($G$42="Peninsula",IF(X17=0,0,(((X17+(X$29))*(1+AG17*AE$7/100)*(1+0.01528))+AE$8)),$G$42="Canarias",0)</f>
        <v>63.149539289995587</v>
      </c>
      <c r="AC47" s="113" cm="1">
        <f t="array" ref="AC47">_xlfn.IFS($G$42="Peninsula",AC48,$G$42="Canarias",IF(X17=0,0,(((X17+(Y$29))*(1+AG17*AF$7/100)*(1+0.01528))+AF$8)))</f>
        <v>44.255315793620042</v>
      </c>
      <c r="AD47" s="113">
        <f>AD48</f>
        <v>35.615604404445705</v>
      </c>
      <c r="AE47" s="152">
        <f t="shared" si="7"/>
        <v>49.69919572078188</v>
      </c>
      <c r="AF47" s="137"/>
      <c r="AG47" s="137"/>
      <c r="AH47" s="137"/>
      <c r="AI47" s="137"/>
      <c r="AJ47" s="137"/>
      <c r="AK47" s="137"/>
      <c r="AN47" s="94"/>
      <c r="AO47" s="95"/>
      <c r="AP47" s="95"/>
      <c r="AQ47" s="95"/>
      <c r="AR47" s="581" t="str">
        <f t="shared" si="13"/>
        <v>MARZO-26</v>
      </c>
      <c r="AS47" s="583"/>
      <c r="AT47" s="152">
        <f t="shared" si="8"/>
        <v>140.59712876121444</v>
      </c>
      <c r="AU47" s="152">
        <f t="shared" si="9"/>
        <v>72.647273966250722</v>
      </c>
      <c r="AV47" s="152">
        <f t="shared" si="10"/>
        <v>50.259195720781882</v>
      </c>
      <c r="AW47" s="137"/>
      <c r="AX47" s="137"/>
      <c r="AY47" s="137"/>
      <c r="AZ47" s="137"/>
      <c r="BA47" s="137"/>
      <c r="BD47" s="137"/>
      <c r="BE47" s="137"/>
    </row>
    <row r="48" spans="5:57">
      <c r="E48" s="586" t="str">
        <f t="shared" si="11"/>
        <v>ABRIL-25</v>
      </c>
      <c r="F48" s="587"/>
      <c r="G48" s="121">
        <f>IF(C18=0,0,(((C18+(C$29*1000))*(1+L18*J$7/100)*(1+0.01528))+J$8))</f>
        <v>0</v>
      </c>
      <c r="H48" s="121">
        <f>H47</f>
        <v>76.87782211213775</v>
      </c>
      <c r="I48" s="121">
        <f>I47</f>
        <v>54.074583356664931</v>
      </c>
      <c r="J48" s="152" cm="1">
        <f t="array" ref="J48">_xlfn.IFS($G$42="Peninsula",IF(F18=0,0,(((F18+(F$29))*(1+O18*M$7/100)*(1+0.01528))+M$8)),$G$42="Canarias",IF(F18=0,0,(((F18+(F$29))*(1+O18*M$7/100)*(1+0.01528))+M$8)))</f>
        <v>38.969386391426085</v>
      </c>
      <c r="K48" s="152" cm="1">
        <f t="array" ref="K48">_xlfn.IFS($G$42="Peninsula",IF(G18=0,0,(((G18+(G$29))*(1+P18*N$7/100)*(1+0.01528))+N$8)),$G$42="Canarias",IF(G18=0,0,(((G18+(G$29))*(1+P18*N$7/100)*(1+0.01528))+N$8)))</f>
        <v>31.03589427095045</v>
      </c>
      <c r="L48" s="152" cm="1">
        <f t="array" ref="L48">_xlfn.IFS($G$42="Peninsula",IF(H18=0,0,(((H18+(H$29))*(1+Q18*O$7/100)*(1+0.01528))+O$8)),$G$42="Canarias",IF(H18=0,0,(((H18+(H$29))*(1+Q18*O$7/100)*(1+0.01528))+O$8)))</f>
        <v>29.945737306065332</v>
      </c>
      <c r="M48" s="137"/>
      <c r="N48" s="137"/>
      <c r="O48" s="137"/>
      <c r="P48" s="137"/>
      <c r="Q48" s="137"/>
      <c r="R48" s="137"/>
      <c r="T48" s="94"/>
      <c r="U48" s="95"/>
      <c r="V48" s="95"/>
      <c r="W48" s="95"/>
      <c r="X48" s="581" t="str">
        <f t="shared" si="12"/>
        <v>ABRIL-25</v>
      </c>
      <c r="Y48" s="582"/>
      <c r="Z48" s="121">
        <f>IF(V18=0,0,(((V18+(V$29*1000))*(1+AE18*AC$7/100)*(1+0.01528))+AC$8))</f>
        <v>0</v>
      </c>
      <c r="AA48" s="121">
        <f>AA47</f>
        <v>92.115400328061256</v>
      </c>
      <c r="AB48" s="121">
        <f>AB47</f>
        <v>63.149539289995587</v>
      </c>
      <c r="AC48" s="152" cm="1">
        <f t="array" ref="AC48">_xlfn.IFS($G$42="Peninsula",IF(Y18=0,0,(((Y18+(Y$29))*(1+AH18*AF$7/100)*(1+0.01528))+AF$8)),$G$42="Canarias",IF(Y18=0,0,(((Y18+(Y$29))*(1+AH18*AF$7/100)*(1+0.01528))+AF$8)))</f>
        <v>44.255315793620042</v>
      </c>
      <c r="AD48" s="152" cm="1">
        <f t="array" ref="AD48">_xlfn.IFS($G$42="Peninsula",IF(Z18=0,0,(((Z18+(Z$29))*(1+AI18*AG$7/100)*(1+0.01528))+AG$8)),$G$42="Canarias",IF(Z18=0,0,(((Z18+(Z$29))*(1+AI18*AG$7/100)*(1+0.01528))+AG$8)))</f>
        <v>35.615604404445705</v>
      </c>
      <c r="AE48" s="152" cm="1">
        <f t="array" ref="AE48">_xlfn.IFS($G$42="Peninsula",IF(AA18=0,0,(((AA18+(AA$29))*(1+AJ18*AH$7/100)*(1+0.01528))+AH$8)),$G$42="Canarias",IF(AA18=0,0,(((AA18+(AA$29))*(1+AJ18*AH$7/100)*(1+0.01528))+AH$8)))</f>
        <v>33.836109278120645</v>
      </c>
      <c r="AF48" s="137"/>
      <c r="AG48" s="137"/>
      <c r="AH48" s="137"/>
      <c r="AI48" s="137"/>
      <c r="AJ48" s="137"/>
      <c r="AK48" s="137"/>
      <c r="AN48" s="94"/>
      <c r="AO48" s="95"/>
      <c r="AP48" s="95"/>
      <c r="AQ48" s="95"/>
      <c r="AR48" s="581" t="str">
        <f t="shared" si="13"/>
        <v>ABRIL-25</v>
      </c>
      <c r="AS48" s="583"/>
      <c r="AT48" s="152">
        <f t="shared" si="8"/>
        <v>109.86112227463056</v>
      </c>
      <c r="AU48" s="152">
        <f t="shared" si="9"/>
        <v>62.020854886393401</v>
      </c>
      <c r="AV48" s="152">
        <f t="shared" si="10"/>
        <v>34.39610927812064</v>
      </c>
      <c r="AW48" s="137"/>
      <c r="AX48" s="137"/>
      <c r="AY48" s="137"/>
      <c r="AZ48" s="137"/>
      <c r="BA48" s="137"/>
      <c r="BD48" s="137"/>
      <c r="BE48" s="137"/>
    </row>
    <row r="49" spans="2:57">
      <c r="E49" s="586" t="str">
        <f t="shared" si="11"/>
        <v>MAYO-25</v>
      </c>
      <c r="F49" s="587"/>
      <c r="G49" s="113">
        <f>IF(C19=0,0,(((C19+(C$29*1000))*(1+L19*J$7/100)*(1+0.01528))+J$8))</f>
        <v>0</v>
      </c>
      <c r="H49" s="113">
        <f>IF(D19=0,0,(((D19+(D$29*1000))*(1+M19*K$7/100)*(1+0.01528))+K$8))</f>
        <v>0</v>
      </c>
      <c r="I49" s="113">
        <f>I50</f>
        <v>86.027018910931545</v>
      </c>
      <c r="J49" s="152" cm="1">
        <f t="array" ref="J49">_xlfn.IFS($G$42="Peninsula",IF(F19=0,0,(((F19+(F$29))*(1+O19*M$7/100)*(1+0.01528))+M$8)),$G$42="Canarias",IF(F19=0,0,(((F19+(F$29))*(1+O19*M$7/100)*(1+0.01528))+M$8)))</f>
        <v>24.936935318976609</v>
      </c>
      <c r="K49" s="152" cm="1">
        <f t="array" ref="K49">_xlfn.IFS($G$42="Peninsula",IF(G19=0,0,(((G19+(G$29))*(1+P19*N$7/100)*(1+0.01528))+N$8)),$G$42="Canarias",IF(G19=0,0,(((G19+(G$29))*(1+P19*N$7/100)*(1+0.01528))+N$8)))</f>
        <v>21.221733611107041</v>
      </c>
      <c r="L49" s="152" cm="1">
        <f t="array" ref="L49">_xlfn.IFS($G$42="Peninsula",IF(H19=0,0,(((H19+(H$29))*(1+Q19*O$7/100)*(1+0.01528))+O$8)),$G$42="Canarias",IF(H19=0,0,(((H19+(H$29))*(1+Q19*O$7/100)*(1+0.01528))+O$8)))</f>
        <v>19.980047254370593</v>
      </c>
      <c r="M49" s="137"/>
      <c r="N49" s="137"/>
      <c r="O49" s="137"/>
      <c r="P49" s="137"/>
      <c r="Q49" s="137"/>
      <c r="R49" s="137"/>
      <c r="T49" s="94"/>
      <c r="U49" s="95"/>
      <c r="V49" s="95"/>
      <c r="W49" s="95"/>
      <c r="X49" s="581" t="str">
        <f t="shared" si="12"/>
        <v>MAYO-25</v>
      </c>
      <c r="Y49" s="582"/>
      <c r="Z49" s="113">
        <f>IF(V19=0,0,(((V19+(V$29*1000))*(1+AE19*AC$7/100)*(1+0.01528))+AC$8))</f>
        <v>0</v>
      </c>
      <c r="AA49" s="113">
        <f>IF(W19=0,0,(((W19+(W$29*1000))*(1+AF19*AD$7/100)*(1+0.01528))+AD$8))</f>
        <v>0</v>
      </c>
      <c r="AB49" s="113">
        <f>AB50</f>
        <v>96.636625017881386</v>
      </c>
      <c r="AC49" s="152" cm="1">
        <f t="array" ref="AC49">_xlfn.IFS($G$42="Peninsula",IF(Y19=0,0,(((Y19+(Y$29))*(1+AH19*AF$7/100)*(1+0.01528))+AF$8)),$G$42="Canarias",IF(Y19=0,0,(((Y19+(Y$29))*(1+AH19*AF$7/100)*(1+0.01528))+AF$8)))</f>
        <v>28.752861154439184</v>
      </c>
      <c r="AD49" s="152" cm="1">
        <f t="array" ref="AD49">_xlfn.IFS($G$42="Peninsula",IF(Z19=0,0,(((Z19+(Z$29))*(1+AI19*AG$7/100)*(1+0.01528))+AG$8)),$G$42="Canarias",IF(Z19=0,0,(((Z19+(Z$29))*(1+AI19*AG$7/100)*(1+0.01528))+AG$8)))</f>
        <v>24.568077759676839</v>
      </c>
      <c r="AE49" s="152" cm="1">
        <f t="array" ref="AE49">_xlfn.IFS($G$42="Peninsula",IF(AA19=0,0,(((AA19+(AA$29))*(1+AJ19*AH$7/100)*(1+0.01528))+AH$8)),$G$42="Canarias",IF(AA19=0,0,(((AA19+(AA$29))*(1+AJ19*AH$7/100)*(1+0.01528))+AH$8)))</f>
        <v>22.67259980683016</v>
      </c>
      <c r="AF49" s="137"/>
      <c r="AG49" s="137"/>
      <c r="AH49" s="137"/>
      <c r="AI49" s="137"/>
      <c r="AJ49" s="137"/>
      <c r="AK49" s="137"/>
      <c r="AN49" s="94"/>
      <c r="AO49" s="95"/>
      <c r="AP49" s="95"/>
      <c r="AQ49" s="95"/>
      <c r="AR49" s="581" t="str">
        <f t="shared" si="13"/>
        <v>MAYO-25</v>
      </c>
      <c r="AS49" s="583"/>
      <c r="AT49" s="152">
        <f t="shared" si="8"/>
        <v>96.055555302165502</v>
      </c>
      <c r="AU49" s="152">
        <f t="shared" si="9"/>
        <v>48.364337349840909</v>
      </c>
      <c r="AV49" s="152">
        <f t="shared" si="10"/>
        <v>23.232599806830159</v>
      </c>
      <c r="AW49" s="137"/>
      <c r="AX49" s="137"/>
      <c r="AY49" s="137"/>
      <c r="AZ49" s="137"/>
      <c r="BA49" s="137"/>
      <c r="BD49" s="137"/>
      <c r="BE49" s="137"/>
    </row>
    <row r="50" spans="2:57">
      <c r="E50" s="586" t="str">
        <f t="shared" si="11"/>
        <v>JUNIO-25</v>
      </c>
      <c r="F50" s="587"/>
      <c r="G50" s="121">
        <f>IF(C20=0,0,(((C20+(C$29*1000))*(1+L20*J$7/100)*(1+0.01528))+J$8))</f>
        <v>0</v>
      </c>
      <c r="H50" s="121">
        <f>IF(D20=0,0,(((D20+(D$29*1000))*(1+M20*K$7/100)*(1+0.01528))+K$8))</f>
        <v>0</v>
      </c>
      <c r="I50" s="152" cm="1">
        <f t="array" ref="I50">_xlfn.IFS($G$42="Peninsula",IF(E20=0,0,(((E20+(E$29))*(1+N20*L$7/100)*(1+0.01528))+L$8)),$G$42="Canarias",0)</f>
        <v>86.027018910931545</v>
      </c>
      <c r="J50" s="152" cm="1">
        <f t="array" ref="J50">_xlfn.IFS($G$42="Peninsula",IF(F20=0,0,(((F20+(F$29))*(1+O20*M$7/100)*(1+0.01528))+M$8)),$G$42="Canarias",IF(E20=0,0,(((E20+(F$29))*(1+N20*M$7/100)*(1+0.01528))+M$8)))</f>
        <v>78.765215744137109</v>
      </c>
      <c r="K50" s="121" cm="1">
        <f t="array" ref="K50">_xlfn.IFS($G$42="Peninsula",K49,$G$42="Canarias",IF(F20=0,0,(((F20+(G$29))*(1+O20*N$7/100)*(1+0.01528))+N$8)))</f>
        <v>21.221733611107041</v>
      </c>
      <c r="L50" s="152">
        <f t="shared" si="6"/>
        <v>85.718240798459206</v>
      </c>
      <c r="M50" s="137"/>
      <c r="Q50" s="137"/>
      <c r="R50" s="137"/>
      <c r="T50" s="94"/>
      <c r="U50" s="95"/>
      <c r="V50" s="95"/>
      <c r="W50" s="95"/>
      <c r="X50" s="581" t="str">
        <f t="shared" si="12"/>
        <v>JUNIO-25</v>
      </c>
      <c r="Y50" s="582"/>
      <c r="Z50" s="121">
        <f>IF(V20=0,0,(((V20+(V$29*1000))*(1+AE20*AC$7/100)*(1+0.01528))+AC$8))</f>
        <v>0</v>
      </c>
      <c r="AA50" s="121">
        <f>IF(W20=0,0,(((W20+(W$29*1000))*(1+AF20*AD$7/100)*(1+0.01528))+AD$8))</f>
        <v>0</v>
      </c>
      <c r="AB50" s="152" cm="1">
        <f t="array" ref="AB50">_xlfn.IFS($G$42="Peninsula",IF(X20=0,0,(((X20+(X$29))*(1+AG20*AE$7/100)*(1+0.01528))+AE$8)),$G$42="Canarias",0)</f>
        <v>96.636625017881386</v>
      </c>
      <c r="AC50" s="152" cm="1">
        <f t="array" ref="AC50">_xlfn.IFS($G$42="Peninsula",IF(Y20=0,0,(((Y20+(Y$29))*(1+AH20*AF$7/100)*(1+0.01528))+AF$8)),$G$42="Canarias",IF(X20=0,0,(((X20+(Y$29))*(1+AG20*AF$7/100)*(1+0.01528))+AF$8)))</f>
        <v>87.065965951900537</v>
      </c>
      <c r="AD50" s="121" cm="1">
        <f t="array" ref="AD50">_xlfn.IFS($G$42="Peninsula",AD49,$G$42="Canarias",IF(Y20=0,0,(((Y20+(Z$29))*(1+AH20*AG$7/100)*(1+0.01528))+AG$8)))</f>
        <v>24.568077759676839</v>
      </c>
      <c r="AE50" s="152">
        <f t="shared" ref="AE50:AE55" si="14">IF(AA20=0,0,(((AA20+(AA$29))*(1+AJ20*AH$7/100)*(1+0.01528))+AH$8))</f>
        <v>94.088369386996646</v>
      </c>
      <c r="AF50" s="137"/>
      <c r="AG50" s="137"/>
      <c r="AH50" s="137"/>
      <c r="AI50" s="137"/>
      <c r="AJ50" s="137"/>
      <c r="AK50" s="137"/>
      <c r="AN50" s="94"/>
      <c r="AO50" s="95"/>
      <c r="AP50" s="95"/>
      <c r="AQ50" s="95"/>
      <c r="AR50" s="581" t="str">
        <f t="shared" si="13"/>
        <v>JUNIO-25</v>
      </c>
      <c r="AS50" s="583"/>
      <c r="AT50" s="152">
        <f t="shared" si="8"/>
        <v>155.85801802023141</v>
      </c>
      <c r="AU50" s="152">
        <f t="shared" si="9"/>
        <v>105.36054230504067</v>
      </c>
      <c r="AV50" s="152">
        <f t="shared" si="10"/>
        <v>94.648369386996634</v>
      </c>
      <c r="AW50" s="137"/>
      <c r="AX50" s="137"/>
      <c r="AY50" s="137"/>
      <c r="AZ50" s="137"/>
      <c r="BA50" s="137"/>
      <c r="BD50" s="137"/>
      <c r="BE50" s="137"/>
    </row>
    <row r="51" spans="2:57">
      <c r="E51" s="586" t="str">
        <f t="shared" si="11"/>
        <v>JULIO-25</v>
      </c>
      <c r="F51" s="587"/>
      <c r="G51" s="152" cm="1">
        <f t="array" ref="G51">_xlfn.IFS($G$42="Peninsula",IF(C21=0,0,(((C21+(C$29))*(1+L21*J$7/100)*(1+0.01528))+J$8)),$G$42="Canarias",IF(C21=0,0,(((C21+(C$29))*(1+L21*J$7/100)*(1+0.01528))+J$8)))</f>
        <v>106.75203967558724</v>
      </c>
      <c r="H51" s="152" cm="1">
        <f t="array" ref="H51">_xlfn.IFS($G$42="Peninsula",IF(D21=0,0,(((D21+(D$29))*(1+M21*K$7/100)*(1+0.01528))+K$8)),$G$42="Canarias",0)</f>
        <v>96.759898361533232</v>
      </c>
      <c r="I51" s="113" cm="1">
        <f t="array" ref="I51">_xlfn.IFS($G$42="Peninsula",I50,$G$42="Canarias",IF(D21=0,0,(((D21+(E$29))*(1+M21*L$7/100)*(1+0.01528))+L$8)))</f>
        <v>86.027018910931545</v>
      </c>
      <c r="J51" s="113">
        <f>J50</f>
        <v>78.765215744137109</v>
      </c>
      <c r="K51" s="113">
        <f>IF(G21=0,0,(((G21+(G$29*1000))*(1+P21*N$7/100)*(1+0.01528))+N$8))</f>
        <v>0</v>
      </c>
      <c r="L51" s="152">
        <f t="shared" si="6"/>
        <v>79.411863326729275</v>
      </c>
      <c r="M51" s="137"/>
      <c r="N51" s="137"/>
      <c r="O51" s="137"/>
      <c r="P51" s="137"/>
      <c r="Q51" s="137"/>
      <c r="R51" s="137"/>
      <c r="T51" s="94"/>
      <c r="U51" s="95"/>
      <c r="V51" s="95"/>
      <c r="W51" s="95"/>
      <c r="X51" s="581" t="str">
        <f t="shared" si="12"/>
        <v>JULIO-25</v>
      </c>
      <c r="Y51" s="582"/>
      <c r="Z51" s="152" cm="1">
        <f t="array" ref="Z51">_xlfn.IFS($G$42="Peninsula",IF(V21=0,0,(((V21+(V$29))*(1+AE21*AC$7/100)*(1+0.01528))+AC$8)),$G$42="Canarias",IF(V21=0,0,(((V21+(V$29))*(1+AE21*AC$7/100)*(1+0.01528))+AC$8)))</f>
        <v>125.83733389525767</v>
      </c>
      <c r="AA51" s="152" cm="1">
        <f t="array" ref="AA51">_xlfn.IFS($G$42="Peninsula",IF(W21=0,0,(((W21+(W$29))*(1+AF21*AD$7/100)*(1+0.01528))+AD$8)),$G$42="Canarias",0)</f>
        <v>112.91777349793557</v>
      </c>
      <c r="AB51" s="113" cm="1">
        <f t="array" ref="AB51">_xlfn.IFS($G$42="Peninsula",AB50,$G$42="Canarias",IF(W21=0,0,(((W21+(X$29))*(1+AF21*AE$7/100)*(1+0.01528))+AE$8)))</f>
        <v>96.636625017881386</v>
      </c>
      <c r="AC51" s="113">
        <f>AC50</f>
        <v>87.065965951900537</v>
      </c>
      <c r="AD51" s="113">
        <f>IF(Z21=0,0,(((Z21+(Z$29*1000))*(1+AI21*AG$7/100)*(1+0.01528))+AG$8))</f>
        <v>0</v>
      </c>
      <c r="AE51" s="152">
        <f t="shared" si="14"/>
        <v>87.104351987518555</v>
      </c>
      <c r="AF51" s="137"/>
      <c r="AG51" s="137"/>
      <c r="AH51" s="137"/>
      <c r="AI51" s="137"/>
      <c r="AJ51" s="137"/>
      <c r="AK51" s="137"/>
      <c r="AN51" s="94"/>
      <c r="AO51" s="95"/>
      <c r="AP51" s="95"/>
      <c r="AQ51" s="95"/>
      <c r="AR51" s="581" t="str">
        <f t="shared" si="13"/>
        <v>JULIO-25</v>
      </c>
      <c r="AS51" s="583"/>
      <c r="AT51" s="152">
        <f t="shared" si="8"/>
        <v>154.29062010241398</v>
      </c>
      <c r="AU51" s="152">
        <f t="shared" si="9"/>
        <v>108.8192489363754</v>
      </c>
      <c r="AV51" s="152">
        <f t="shared" si="10"/>
        <v>87.664351987518558</v>
      </c>
      <c r="AW51" s="137"/>
      <c r="AX51" s="137"/>
      <c r="AY51" s="137"/>
      <c r="AZ51" s="137"/>
      <c r="BA51" s="137"/>
      <c r="BB51" s="137"/>
      <c r="BC51" s="137"/>
      <c r="BD51" s="137"/>
      <c r="BE51" s="137"/>
    </row>
    <row r="52" spans="2:57">
      <c r="E52" s="586" t="str">
        <f t="shared" si="11"/>
        <v>AGOSTO-25</v>
      </c>
      <c r="F52" s="587"/>
      <c r="G52" s="121" cm="1">
        <f t="array" ref="G52">_xlfn.IFS($G$42="Peninsula",G51,$G$42="Canarias",IF(E22=0,0,(((E22+(C$29))*(1+N22*J$7/100)*(1+0.01528))+J$8)))</f>
        <v>106.75203967558724</v>
      </c>
      <c r="H52" s="121" cm="1">
        <f t="array" ref="H52">_xlfn.IFS($G$42="Peninsula",H51,$G$42="Canarias",0)</f>
        <v>96.759898361533232</v>
      </c>
      <c r="I52" s="152" cm="1">
        <f t="array" ref="I52">_xlfn.IFS($G$42="Peninsula",IF(E22=0,0,(((E22+(E$29))*(1+N22*L$7/100)*(1+0.01528))+L$8)),$G$42="Canarias",IF(F22=0,0,(((F22+(E$29))*(1+O22*L$7/100)*(1+0.01528))+L$8)))</f>
        <v>84.383072555594381</v>
      </c>
      <c r="J52" s="152" cm="1">
        <f t="array" ref="J52">_xlfn.IFS($G$42="Peninsula",IF(F22=0,0,(((F22+(F$29))*(1+O22*M$7/100)*(1+0.01528))+M$8)),$G$42="Canarias",0)</f>
        <v>76.026986974577781</v>
      </c>
      <c r="K52" s="121">
        <f>IF(G22=0,0,(((G22+(G$29*1000))*(1+P22*N$7/100)*(1+0.01528))+N$8))</f>
        <v>0</v>
      </c>
      <c r="L52" s="152">
        <f t="shared" si="6"/>
        <v>78.186282515678187</v>
      </c>
      <c r="M52" s="137"/>
      <c r="N52" s="137"/>
      <c r="O52" s="137"/>
      <c r="P52" s="137"/>
      <c r="Q52" s="137"/>
      <c r="R52" s="137"/>
      <c r="T52" s="94"/>
      <c r="U52" s="95"/>
      <c r="V52" s="95"/>
      <c r="W52" s="95"/>
      <c r="X52" s="581" t="str">
        <f t="shared" si="12"/>
        <v>AGOSTO-25</v>
      </c>
      <c r="Y52" s="582"/>
      <c r="Z52" s="121" cm="1">
        <f t="array" ref="Z52">_xlfn.IFS($G$42="Peninsula",Z51,$G$42="Canarias",IF(X22=0,0,(((X22+(V$29))*(1+AG22*AC$7/100)*(1+0.01528))+AC$8)))</f>
        <v>125.83733389525767</v>
      </c>
      <c r="AA52" s="121" cm="1">
        <f t="array" ref="AA52">_xlfn.IFS($G$42="Peninsula",AA51,$G$42="Canarias",0)</f>
        <v>112.91777349793557</v>
      </c>
      <c r="AB52" s="152" cm="1">
        <f t="array" ref="AB52">_xlfn.IFS($G$42="Peninsula",IF(X22=0,0,(((X22+(X$29))*(1+AG22*AE$7/100)*(1+0.01528))+AE$8)),$G$42="Canarias",IF(Y22=0,0,(((Y22+(X$29))*(1+AH22*AE$7/100)*(1+0.01528))+AE$8)))</f>
        <v>94.95302538300453</v>
      </c>
      <c r="AC52" s="152" cm="1">
        <f t="array" ref="AC52">_xlfn.IFS($G$42="Peninsula",IF(Y22=0,0,(((Y22+(Y$29))*(1+AH22*AF$7/100)*(1+0.01528))+AF$8)),$G$42="Canarias",0)</f>
        <v>84.095492412389788</v>
      </c>
      <c r="AD52" s="121">
        <f>IF(Z22=0,0,(((Z22+(Z$29*1000))*(1+AI22*AG$7/100)*(1+0.01528))+AG$8))</f>
        <v>0</v>
      </c>
      <c r="AE52" s="152">
        <f t="shared" si="14"/>
        <v>85.772480235081929</v>
      </c>
      <c r="AF52" s="137"/>
      <c r="AG52" s="137"/>
      <c r="AH52" s="137"/>
      <c r="AI52" s="137"/>
      <c r="AJ52" s="137"/>
      <c r="AK52" s="137"/>
      <c r="AN52" s="94"/>
      <c r="AO52" s="95"/>
      <c r="AP52" s="95"/>
      <c r="AQ52" s="95"/>
      <c r="AR52" s="581" t="str">
        <f t="shared" si="13"/>
        <v>AGOSTO-25</v>
      </c>
      <c r="AS52" s="583"/>
      <c r="AT52" s="152">
        <f t="shared" si="8"/>
        <v>153.53099501941352</v>
      </c>
      <c r="AU52" s="152">
        <f t="shared" si="9"/>
        <v>103.19572058202894</v>
      </c>
      <c r="AV52" s="152">
        <f t="shared" si="10"/>
        <v>86.332480235081931</v>
      </c>
      <c r="AW52" s="137"/>
      <c r="AX52" s="137"/>
      <c r="AY52" s="137"/>
      <c r="AZ52" s="137"/>
      <c r="BA52" s="137"/>
      <c r="BB52" s="137"/>
      <c r="BC52" s="137"/>
      <c r="BD52" s="137"/>
      <c r="BE52" s="137"/>
    </row>
    <row r="53" spans="2:57" ht="14.45" customHeight="1">
      <c r="E53" s="586" t="str">
        <f t="shared" si="11"/>
        <v>SEPTIEMBRE-25</v>
      </c>
      <c r="F53" s="587"/>
      <c r="G53" s="113" cm="1">
        <f t="array" ref="G53">_xlfn.IFS($G$42="Peninsula",IFERROR(IF(C23=0,0,(((C23+(C$29*1000))*(1+L23*J$7/100)*(1+0.01528))+J$8)),""),$G$42="Canarias",IF(E23=0,0,(((E23+(C$29))*(1+N23*J$7/100)*(1+0.01528))+J$8)))</f>
        <v>0</v>
      </c>
      <c r="H53" s="113">
        <f>IFERROR(IF(D23=0,0,(((D23+(D$29*1000))*(1+M23*K$7/100)*(1+0.01528))+K$8)),"")</f>
        <v>0</v>
      </c>
      <c r="I53" s="152" cm="1">
        <f t="array" ref="I53">_xlfn.IFS($G$42="Peninsula",IF(E23=0,0,(((E23+(E$29))*(1+N23*L$7/100)*(1+0.01528))+L$8)),G$42="Canarias",IF(F23=0,0,(((F23+(E$29))*(1+O23*L$7/100)*(1+0.01528))+L$8)))</f>
        <v>79.526846004930661</v>
      </c>
      <c r="J53" s="152" cm="1">
        <f t="array" ref="J53">_xlfn.IFS($G$42="Peninsula",IF(F23=0,0,(((F23+(F$29))*(1+O23*M$7/100)*(1+0.01528))+M$8)),$G$42="Canarias",0)</f>
        <v>63.514265804916455</v>
      </c>
      <c r="K53" s="113">
        <f>K54</f>
        <v>78.197259407645618</v>
      </c>
      <c r="L53" s="152">
        <f t="shared" si="6"/>
        <v>71.458881550535153</v>
      </c>
      <c r="M53" s="137"/>
      <c r="N53" s="137"/>
      <c r="O53" s="137"/>
      <c r="P53" s="137"/>
      <c r="Q53" s="137"/>
      <c r="R53" s="137"/>
      <c r="T53" s="94"/>
      <c r="U53" s="95"/>
      <c r="V53" s="95"/>
      <c r="W53" s="95"/>
      <c r="X53" s="581" t="str">
        <f t="shared" si="12"/>
        <v>SEPTIEMBRE-25</v>
      </c>
      <c r="Y53" s="582"/>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_xlfn.IFS($G$42="Peninsula",IF(X23=0,0,(((X23+(X$29))*(1+AG23*AE$7/100)*(1+0.01528))+AE$8)),Z$42="Canarias",IF(Y23=0,0,(((Y23+(X$29))*(1+AH23*AE$7/100)*(1+0.01528))+AE$8)))</f>
        <v>89.624518080892372</v>
      </c>
      <c r="AC53" s="152" cm="1">
        <f t="array" ref="AC53">_xlfn.IFS($G$42="Peninsula",IF(Y23=0,0,(((Y23+(Y$29))*(1+AH23*AF$7/100)*(1+0.01528))+AF$8)),$G$42="Canarias",0)</f>
        <v>70.618293197095653</v>
      </c>
      <c r="AD53" s="113">
        <f>AD54</f>
        <v>85.956057354769626</v>
      </c>
      <c r="AE53" s="152">
        <f t="shared" si="14"/>
        <v>78.518275486440189</v>
      </c>
      <c r="AF53" s="137"/>
      <c r="AG53" s="137"/>
      <c r="AH53" s="137"/>
      <c r="AI53" s="137"/>
      <c r="AJ53" s="137"/>
      <c r="AK53" s="137"/>
      <c r="AN53" s="94"/>
      <c r="AO53" s="95"/>
      <c r="AP53" s="95"/>
      <c r="AQ53" s="95"/>
      <c r="AR53" s="581" t="str">
        <f t="shared" si="13"/>
        <v>SEPTIEMBRE-25</v>
      </c>
      <c r="AS53" s="583"/>
      <c r="AT53" s="152">
        <f t="shared" si="8"/>
        <v>148.13504236117905</v>
      </c>
      <c r="AU53" s="152">
        <f t="shared" si="9"/>
        <v>90.828399297783889</v>
      </c>
      <c r="AV53" s="152">
        <f t="shared" si="10"/>
        <v>79.078275486440191</v>
      </c>
      <c r="AW53" s="137"/>
      <c r="AX53" s="137"/>
      <c r="AY53" s="137"/>
      <c r="AZ53" s="137"/>
      <c r="BA53" s="137"/>
      <c r="BB53" s="137"/>
      <c r="BC53" s="137"/>
      <c r="BD53" s="137"/>
      <c r="BE53" s="137"/>
    </row>
    <row r="54" spans="2:57">
      <c r="E54" s="586" t="str">
        <f t="shared" si="11"/>
        <v>OCTUBRE-25</v>
      </c>
      <c r="F54" s="587"/>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_xlfn.IFS($G$42="Peninsula",I53,$G$42="Canarias",IF(G24=0,0,(((G24+(E$29))*(1+P24*L$7/100)*(1+0.01528))+L$8)))</f>
        <v>79.526846004930661</v>
      </c>
      <c r="J54" s="152" cm="1">
        <f t="array" ref="J54">_xlfn.IFS($G$42="Peninsula",IF(F24=0,0,(((F24+(F$29))*(1+O24*M$7/100)*(1+0.01528))+M$8)),$G$42="Canarias",0)</f>
        <v>99.21828624412862</v>
      </c>
      <c r="K54" s="152" cm="1">
        <f t="array" ref="K54">_xlfn.IFS($G$42="Peninsula",IF(G24=0,0,(((G24+(G$29))*(1+P24*N$7/100)*(1+0.01528))+N$8)),$G$42="Canarias",0)</f>
        <v>78.197259407645618</v>
      </c>
      <c r="L54" s="152">
        <f t="shared" si="6"/>
        <v>79.973833461750559</v>
      </c>
      <c r="M54" s="137"/>
      <c r="N54" s="137"/>
      <c r="O54" s="137"/>
      <c r="P54" s="137"/>
      <c r="Q54" s="137"/>
      <c r="R54" s="137"/>
      <c r="T54" s="94"/>
      <c r="U54" s="95"/>
      <c r="V54" s="95"/>
      <c r="W54" s="95"/>
      <c r="X54" s="581" t="str">
        <f t="shared" si="12"/>
        <v>OCTUBRE-25</v>
      </c>
      <c r="Y54" s="582"/>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_xlfn.IFS($G$42="Peninsula",AB53,$G$42="Canarias",IF(Z24=0,0,(((Z24+(X$29))*(1+AI24*AE$7/100)*(1+0.01528))+AE$8)))</f>
        <v>89.624518080892372</v>
      </c>
      <c r="AC54" s="152" cm="1">
        <f t="array" ref="AC54">_xlfn.IFS($G$42="Peninsula",IF(Y24=0,0,(((Y24+(Y$29))*(1+AH24*AF$7/100)*(1+0.01528))+AF$8)),$G$42="Canarias",0)</f>
        <v>109.01309267410113</v>
      </c>
      <c r="AD54" s="152" cm="1">
        <f t="array" ref="AD54">_xlfn.IFS($G$42="Peninsula",IF(Z24=0,0,(((Z24+(Z$29))*(1+AI24*AG$7/100)*(1+0.01528))+AG$8)),$G$42="Canarias",0)</f>
        <v>85.956057354769626</v>
      </c>
      <c r="AE54" s="152">
        <f t="shared" si="14"/>
        <v>87.778575875520772</v>
      </c>
      <c r="AF54" s="137"/>
      <c r="AG54" s="137"/>
      <c r="AH54" s="137"/>
      <c r="AI54" s="137"/>
      <c r="AJ54" s="137"/>
      <c r="AK54" s="137"/>
      <c r="AN54" s="94"/>
      <c r="AO54" s="95"/>
      <c r="AP54" s="95"/>
      <c r="AQ54" s="95"/>
      <c r="AR54" s="581" t="str">
        <f t="shared" si="13"/>
        <v>OCTUBRE-25</v>
      </c>
      <c r="AS54" s="583"/>
      <c r="AT54" s="152">
        <f t="shared" si="8"/>
        <v>174.03354855917058</v>
      </c>
      <c r="AU54" s="152">
        <f t="shared" si="9"/>
        <v>115.5540151730128</v>
      </c>
      <c r="AV54" s="152">
        <f t="shared" si="10"/>
        <v>88.338575875520775</v>
      </c>
      <c r="AW54" s="137"/>
      <c r="AX54" s="137"/>
      <c r="AY54" s="137"/>
      <c r="AZ54" s="137"/>
      <c r="BA54" s="137"/>
      <c r="BB54" s="137"/>
      <c r="BC54" s="137"/>
      <c r="BD54" s="137"/>
      <c r="BE54" s="137"/>
    </row>
    <row r="55" spans="2:57" ht="14.45" customHeight="1">
      <c r="E55" s="586" t="str">
        <f t="shared" si="11"/>
        <v>NOVIEMBRE-25</v>
      </c>
      <c r="F55" s="587"/>
      <c r="G55" s="113">
        <f>G56</f>
        <v>133.49025687654833</v>
      </c>
      <c r="H55" s="152">
        <f>IF(D25=0,0,(((D25+(D$29))*(1+M25*K$7/100)*(1+0.01528))+K$8))</f>
        <v>90.657917480748154</v>
      </c>
      <c r="I55" s="152">
        <f>IF(E25=0,0,(((E25+(E$29))*(1+N25*L$7/100)*(1+0.01528))+L$8))</f>
        <v>80.688007209743006</v>
      </c>
      <c r="J55" s="113">
        <f>J54</f>
        <v>99.21828624412862</v>
      </c>
      <c r="K55" s="113">
        <f>K54</f>
        <v>78.197259407645618</v>
      </c>
      <c r="L55" s="152">
        <f t="shared" si="6"/>
        <v>60.309046283404406</v>
      </c>
      <c r="M55" s="137"/>
      <c r="N55" s="137"/>
      <c r="O55" s="137"/>
      <c r="P55" s="137"/>
      <c r="Q55" s="137"/>
      <c r="R55" s="137"/>
      <c r="T55" s="94"/>
      <c r="U55" s="95"/>
      <c r="V55" s="95"/>
      <c r="W55" s="95"/>
      <c r="X55" s="581" t="str">
        <f t="shared" si="12"/>
        <v>NOVIEMBRE-25</v>
      </c>
      <c r="Y55" s="582"/>
      <c r="Z55" s="113">
        <f>Z56</f>
        <v>154.65884408617444</v>
      </c>
      <c r="AA55" s="152">
        <f>IF(W25=0,0,(((W25+(W$29))*(1+AF25*AD$7/100)*(1+0.01528))+AD$8))</f>
        <v>106.08773605416792</v>
      </c>
      <c r="AB55" s="152">
        <f>IF(X25=0,0,(((X25+(X$29))*(1+AG25*AE$7/100)*(1+0.01528))+AE$8))</f>
        <v>91.154841993963018</v>
      </c>
      <c r="AC55" s="113">
        <f>AC54</f>
        <v>109.01309267410113</v>
      </c>
      <c r="AD55" s="113">
        <f>AD54</f>
        <v>85.956057354769626</v>
      </c>
      <c r="AE55" s="152">
        <f t="shared" si="14"/>
        <v>66.39244965219217</v>
      </c>
      <c r="AF55" s="137"/>
      <c r="AG55" s="137"/>
      <c r="AH55" s="137"/>
      <c r="AI55" s="137"/>
      <c r="AJ55" s="137"/>
      <c r="AK55" s="137"/>
      <c r="AN55" s="94"/>
      <c r="AO55" s="95"/>
      <c r="AP55" s="95"/>
      <c r="AQ55" s="95"/>
      <c r="AR55" s="581" t="str">
        <f t="shared" si="13"/>
        <v>NOVIEMBRE-25</v>
      </c>
      <c r="AS55" s="583"/>
      <c r="AT55" s="152">
        <f t="shared" si="8"/>
        <v>152.59944412152899</v>
      </c>
      <c r="AU55" s="152">
        <f t="shared" si="9"/>
        <v>100.8082907770968</v>
      </c>
      <c r="AV55" s="152">
        <f t="shared" si="10"/>
        <v>66.952449652192172</v>
      </c>
      <c r="AW55" s="137"/>
      <c r="AX55" s="137"/>
      <c r="AY55" s="137"/>
      <c r="AZ55" s="137"/>
      <c r="BA55" s="137"/>
      <c r="BB55" s="137"/>
      <c r="BC55" s="137"/>
      <c r="BD55" s="137"/>
      <c r="BE55" s="137"/>
    </row>
    <row r="56" spans="2:57" ht="15" customHeight="1" thickBot="1">
      <c r="E56" s="581" t="str">
        <f t="shared" si="11"/>
        <v>DICIEMBRE-25</v>
      </c>
      <c r="F56" s="582"/>
      <c r="G56" s="157" cm="1">
        <f t="array" ref="G56">_xlfn.IFS($G$42="Peninsula",IFERROR(IF(C26=0,0,(((C26+(C$29))*(1+L26*J$7/100)*(1+0.01528))+J$8)),""),$G$42="Canarias",0)</f>
        <v>133.49025687654833</v>
      </c>
      <c r="H56" s="157" cm="1">
        <f t="array" ref="H56">_xlfn.IFS($G$42="Peninsula",IFERROR(IF(D26=0,0,(((D26+(D$29))*(1+M26*K$7/100)*(1+0.01528))+K$8)),""),$G$42="Canarias",IF(C26=0,0,(((C26+(D$29))*(1+L26*K$7/100)*(1+0.01528))+K$8)))</f>
        <v>116.12100053717759</v>
      </c>
      <c r="I56" s="128" cm="1">
        <f t="array" ref="I56">_xlfn.IFS($G$42="Peninsula",I55,$G$42="Canarias",IF(D26=0,0,(((D26+(E$29))*(1+M26*L$7/100)*(1+0.01528))+L$8)))</f>
        <v>80.688007209743006</v>
      </c>
      <c r="J56" s="128">
        <f>IFERROR(IF(F26=0,0,(((F26+(F$29))*(1+O26*M$7/100)*(1+0.01528))+M$8)),"")</f>
        <v>0</v>
      </c>
      <c r="K56" s="128">
        <f>IFERROR(IF(G26=0,0,(((G26+(G$29))*(1+P26*N$7/100)*(1+0.01528))+N$8)),"")</f>
        <v>0</v>
      </c>
      <c r="L56" s="154">
        <f>IFERROR(IF(H26=0,0,(((H26+(H$29))*(1+Q26*O$7/100)*(1+0.01528))+O$8)),"")</f>
        <v>75.105198335854098</v>
      </c>
      <c r="M56" s="137"/>
      <c r="N56" s="137"/>
      <c r="O56" s="137"/>
      <c r="P56" s="137"/>
      <c r="Q56" s="137"/>
      <c r="R56" s="137"/>
      <c r="T56" s="94"/>
      <c r="U56" s="95"/>
      <c r="V56" s="95"/>
      <c r="W56" s="95"/>
      <c r="X56" s="581" t="str">
        <f t="shared" si="12"/>
        <v>DICIEMBRE-25</v>
      </c>
      <c r="Y56" s="582"/>
      <c r="Z56" s="157" cm="1">
        <f t="array" ref="Z56">_xlfn.IFS($G$42="Peninsula",IFERROR(IF(V26=0,0,(((V26+(V$29))*(1+AE26*AC$7/100)*(1+0.01528))+AC$8)),""),$G$42="Canarias",0)</f>
        <v>154.65884408617444</v>
      </c>
      <c r="AA56" s="157" cm="1">
        <f t="array" ref="AA56">_xlfn.IFS($G$42="Peninsula",IFERROR(IF(W26=0,0,(((W26+(W$29))*(1+AF26*AD$7/100)*(1+0.01528))+AD$8)),""),$G$42="Canarias",IF(V26=0,0,(((V26+(W$29))*(1+AE26*AD$7/100)*(1+0.01528))+AD$8)))</f>
        <v>133.76934027656</v>
      </c>
      <c r="AB56" s="128" cm="1">
        <f t="array" ref="AB56">_xlfn.IFS($G$42="Peninsula",AB55,$G$42="Canarias",IF(W26=0,0,(((W26+(X$29))*(1+AF26*AE$7/100)*(1+0.01528))+AE$8)))</f>
        <v>91.154841993963018</v>
      </c>
      <c r="AC56" s="128">
        <f>IFERROR(IF(Y26=0,0,(((Y26+(Y$29))*(1+AH26*AF$7/100)*(1+0.01528))+AF$8)),"")</f>
        <v>0</v>
      </c>
      <c r="AD56" s="128">
        <f>IFERROR(IF(Z26=0,0,(((Z26+(Z$29))*(1+AI26*AG$7/100)*(1+0.01528))+AG$8)),"")</f>
        <v>0</v>
      </c>
      <c r="AE56" s="154">
        <f>IFERROR(IF(AA26=0,0,(((AA26+(AA$29))*(1+AJ26*AH$7/100)*(1+0.01528))+AH$8)),"")</f>
        <v>82.48376925526884</v>
      </c>
      <c r="AF56" s="137"/>
      <c r="AG56" s="137"/>
      <c r="AH56" s="137"/>
      <c r="AI56" s="137"/>
      <c r="AJ56" s="137"/>
      <c r="AK56" s="137"/>
      <c r="AN56" s="94"/>
      <c r="AO56" s="95"/>
      <c r="AP56" s="95"/>
      <c r="AQ56" s="95"/>
      <c r="AR56" s="581" t="str">
        <f t="shared" si="13"/>
        <v>DICIEMBRE-25</v>
      </c>
      <c r="AS56" s="583"/>
      <c r="AT56" s="152">
        <f>IFERROR(IF(AR26=0,0,(((AR26+(AR$29))*(1+AY26*AW$7/100)*(1+0.01528))+AW$8)),"")</f>
        <v>182.95094611680963</v>
      </c>
      <c r="AU56" s="152">
        <f>IFERROR(IF(AS26=0,0,(((AS26+(AS$29))*(1+AZ26*AX$7/100)*(1+0.01528))+AX$8)),"")</f>
        <v>130.69667066228982</v>
      </c>
      <c r="AV56" s="152">
        <f>IFERROR(IF(AT26=0,0,(((AT26+(AT$29))*(1+BA26*AY$7/100)*(1+0.01528))+AY$8)),"")</f>
        <v>83.039401558438385</v>
      </c>
      <c r="AW56" s="137"/>
      <c r="AX56" s="137"/>
      <c r="AY56" s="137"/>
      <c r="AZ56" s="137"/>
      <c r="BA56" s="137"/>
      <c r="BB56" s="137"/>
      <c r="BC56" s="137"/>
      <c r="BD56" s="137"/>
      <c r="BE56" s="137"/>
    </row>
    <row r="57" spans="2:57">
      <c r="G57" s="113"/>
      <c r="H57" s="113"/>
      <c r="I57" s="113"/>
      <c r="J57" s="113"/>
      <c r="K57" s="113"/>
      <c r="L57" s="156"/>
      <c r="Z57" s="113"/>
      <c r="AA57" s="113"/>
      <c r="AB57" s="113"/>
      <c r="AC57" s="113"/>
      <c r="AD57" s="113"/>
      <c r="AE57" s="156"/>
      <c r="AW57" s="137"/>
      <c r="AX57" s="137"/>
      <c r="AY57" s="137"/>
    </row>
    <row r="58" spans="2:57" ht="15.75" thickBot="1">
      <c r="E58" s="584" t="s">
        <v>371</v>
      </c>
      <c r="F58" s="585"/>
      <c r="G58" s="137" cm="1">
        <f t="array" ref="G58">_xlfn.IFS($G$42="Peninsula",AVERAGE(G45,G46,G51,G56),$G$42="Canarias",AVERAGE(G51,G52,G53,G54))</f>
        <v>107.97713230041782</v>
      </c>
      <c r="H58" s="137" cm="1">
        <f t="array" ref="H58">_xlfn.IFS($G$42="Peninsula",AVERAGE(H45,H46,H47,H51,H55,H56),$G$42="Canarias",AVERAGE(H45,H46,H47,H55,H56))</f>
        <v>86.61097408608498</v>
      </c>
      <c r="I58" s="137" cm="1">
        <f t="array" ref="I58">_xlfn.IFS($G$42="Peninsula",AVERAGE(I47,I50,I52,I53,I55),$G$42="Canarias",AVERAGE(I51,I52,I53,I54,I55,I56))</f>
        <v>76.939905607572911</v>
      </c>
      <c r="J58" s="137" cm="1">
        <f t="array" ref="J58">_xlfn.IFS($G$42="Peninsula",AVERAGE(J48,J49,J50,J52,J53,J54),$G$42="Canarias",AVERAGE(J45,J46,J47,J48,J49,J50,J51))</f>
        <v>63.571846079693785</v>
      </c>
      <c r="K58" s="137" cm="1">
        <f t="array" ref="K58">_xlfn.IFS($G$42="Peninsula",AVERAGE(K48,K49,K54),$G$42="Canarias",AVERAGE(K48,K49,K50))</f>
        <v>43.484962429901032</v>
      </c>
      <c r="L58" s="137">
        <f>AVERAGE(L45,L46,L47,L48,L49,L50,L51,L52,L53,L54,L55,L56)</f>
        <v>59.097137880427134</v>
      </c>
      <c r="X58" s="584" t="s">
        <v>371</v>
      </c>
      <c r="Y58" s="585"/>
      <c r="Z58" s="137" cm="1">
        <f t="array" ref="Z58">_xlfn.IFS($G$42="Peninsula",AVERAGE(Z45,Z46,Z51,Z56),$G$42="Canarias",AVERAGE(Z51,Z52,Z53,Z54))</f>
        <v>127.54148082056801</v>
      </c>
      <c r="AA58" s="137" cm="1">
        <f t="array" ref="AA58">_xlfn.IFS($G$42="Peninsula",AVERAGE(AA45,AA46,AA47,AA51,AA55,AA56),$G$42="Canarias",AVERAGE(AA45,AA46,AA47,AA55,AA56))</f>
        <v>102.13327564459205</v>
      </c>
      <c r="AB58" s="137" cm="1">
        <f t="array" ref="AB58">_xlfn.IFS($G$42="Peninsula",AVERAGE(AB47,AB50,AB52,AB53,AB55),$G$42="Canarias",AVERAGE(AB51,AB52,AB53,AB54,AB55,AB56))</f>
        <v>87.103709953147387</v>
      </c>
      <c r="AC58" s="137" cm="1">
        <f t="array" ref="AC58">_xlfn.IFS($G$42="Peninsula",AVERAGE(AC48,AC49,AC50,AC52,AC53,AC54),$G$42="Canarias",AVERAGE(AC45,AC46,AC47,AC48,AC49,AC50,AC51))</f>
        <v>70.633503530591057</v>
      </c>
      <c r="AD58" s="137" cm="1">
        <f t="array" ref="AD58">_xlfn.IFS($G$42="Peninsula",AVERAGE(AD48,AD49,AD54),$G$42="Canarias",AVERAGE(AD48,AD49,AD50))</f>
        <v>48.713246506297388</v>
      </c>
      <c r="AE58" s="137">
        <f>AVERAGE(AE45,AE46,AE47,AE48,AE49,AE50,AE51,AE52,AE53,AE54,AE55,AE56)</f>
        <v>65.290413508161492</v>
      </c>
      <c r="AR58" s="584" t="s">
        <v>371</v>
      </c>
      <c r="AS58" s="585"/>
      <c r="AT58" s="137">
        <f>AVERAGE(AT45:AT56)</f>
        <v>146.49565906089825</v>
      </c>
      <c r="AU58" s="137">
        <f>AVERAGE(AU45:AU56)</f>
        <v>91.933017961909513</v>
      </c>
      <c r="AV58" s="137">
        <f>AVERAGE(AV45:AV56)</f>
        <v>66.093424935554708</v>
      </c>
    </row>
    <row r="63" spans="2:57" ht="15.75" thickBot="1">
      <c r="B63" s="51" t="s">
        <v>34</v>
      </c>
    </row>
    <row r="64" spans="2:57">
      <c r="C64" s="134" t="s">
        <v>3</v>
      </c>
      <c r="D64" s="135" t="s">
        <v>4</v>
      </c>
      <c r="E64" s="135" t="s">
        <v>5</v>
      </c>
      <c r="F64" s="135" t="s">
        <v>6</v>
      </c>
      <c r="G64" s="135" t="s">
        <v>7</v>
      </c>
      <c r="H64" s="136" t="s">
        <v>8</v>
      </c>
    </row>
    <row r="65" spans="2:16" ht="15.75">
      <c r="B65" s="55" t="s">
        <v>56</v>
      </c>
      <c r="C65" s="56">
        <f>('BASE DE DATOS INDEX'!K80+K73)/365</f>
        <v>7.5902501369863012E-2</v>
      </c>
      <c r="D65" s="56">
        <f>('BASE DE DATOS INDEX'!L80+L73)/365</f>
        <v>1.9874602739726028E-3</v>
      </c>
      <c r="E65" s="54"/>
      <c r="F65" s="54"/>
      <c r="G65" s="54"/>
      <c r="H65" s="54"/>
    </row>
    <row r="66" spans="2:16" ht="15.75">
      <c r="B66" s="57" t="s">
        <v>31</v>
      </c>
      <c r="C66" s="56">
        <f>('BASE DE DATOS INDEX'!K81+K74)/365</f>
        <v>5.5827197260273971E-2</v>
      </c>
      <c r="D66" s="56">
        <f>('BASE DE DATOS INDEX'!L81+L74)/365</f>
        <v>2.9089372602739725E-2</v>
      </c>
      <c r="E66" s="56">
        <f>('BASE DE DATOS INDEX'!M81+M74)/365</f>
        <v>1.2278175342465752E-2</v>
      </c>
      <c r="F66" s="56">
        <f>('BASE DE DATOS INDEX'!N81+N74)/365</f>
        <v>1.0647487671232877E-2</v>
      </c>
      <c r="G66" s="56">
        <f>('BASE DE DATOS INDEX'!O81+O74)/365</f>
        <v>6.8872630136986293E-3</v>
      </c>
      <c r="H66" s="56">
        <f>('BASE DE DATOS INDEX'!P81+P74)/365</f>
        <v>3.9514712328767125E-3</v>
      </c>
    </row>
    <row r="67" spans="2:16" ht="15.75">
      <c r="B67" s="57" t="s">
        <v>32</v>
      </c>
      <c r="C67" s="56">
        <f>('BASE DE DATOS INDEX'!K82+K75)/365</f>
        <v>8.1083200000000008E-2</v>
      </c>
      <c r="D67" s="56">
        <f>('BASE DE DATOS INDEX'!L82+L75)/365</f>
        <v>4.2506052054794519E-2</v>
      </c>
      <c r="E67" s="56">
        <f>('BASE DE DATOS INDEX'!M82+M75)/365</f>
        <v>1.8635290410958905E-2</v>
      </c>
      <c r="F67" s="56">
        <f>('BASE DE DATOS INDEX'!N82+N75)/365</f>
        <v>1.4777613698630138E-2</v>
      </c>
      <c r="G67" s="56">
        <f>('BASE DE DATOS INDEX'!O82+O75)/365</f>
        <v>5.8222273972602734E-3</v>
      </c>
      <c r="H67" s="56">
        <f>('BASE DE DATOS INDEX'!P82+P75)/365</f>
        <v>2.7511808219178083E-3</v>
      </c>
    </row>
    <row r="71" spans="2:16">
      <c r="B71" t="s">
        <v>34</v>
      </c>
      <c r="J71" t="s">
        <v>34</v>
      </c>
    </row>
    <row r="73" spans="2:16" ht="15.75">
      <c r="B73" s="55" t="s">
        <v>56</v>
      </c>
      <c r="C73" s="56">
        <v>7.378232876712329E-2</v>
      </c>
      <c r="D73" s="56">
        <v>1.9112000000000001E-3</v>
      </c>
      <c r="E73" s="54"/>
      <c r="F73" s="54"/>
      <c r="G73" s="54"/>
      <c r="H73" s="54"/>
      <c r="J73" s="55" t="s">
        <v>56</v>
      </c>
      <c r="K73" s="191">
        <f>'PETICION DATOS LUZ'!$J$48</f>
        <v>0</v>
      </c>
      <c r="L73" s="191">
        <f>'PETICION DATOS LUZ'!$J$49</f>
        <v>0</v>
      </c>
      <c r="M73" s="54"/>
      <c r="N73" s="54"/>
      <c r="O73" s="54"/>
      <c r="P73" s="54"/>
    </row>
    <row r="74" spans="2:16" ht="15.75">
      <c r="B74" s="57" t="s">
        <v>31</v>
      </c>
      <c r="C74" s="56">
        <v>5.3858890410958898E-2</v>
      </c>
      <c r="D74" s="56">
        <v>2.8086715068493154E-2</v>
      </c>
      <c r="E74" s="56">
        <v>1.1678180821917808E-2</v>
      </c>
      <c r="F74" s="56">
        <v>1.008644109589041E-2</v>
      </c>
      <c r="G74" s="56">
        <v>6.3785397260273978E-3</v>
      </c>
      <c r="H74" s="56">
        <v>3.7161479452054798E-3</v>
      </c>
      <c r="J74" s="57" t="s">
        <v>31</v>
      </c>
      <c r="K74" s="191">
        <f>'PETICION DATOS LUZ'!$J$48</f>
        <v>0</v>
      </c>
      <c r="L74" s="191">
        <f>'PETICION DATOS LUZ'!$J$49</f>
        <v>0</v>
      </c>
      <c r="M74" s="191">
        <f>'PETICION DATOS LUZ'!$J$50</f>
        <v>0</v>
      </c>
      <c r="N74" s="191">
        <f>'PETICION DATOS LUZ'!$J$51</f>
        <v>0</v>
      </c>
      <c r="O74" s="191">
        <f>'PETICION DATOS LUZ'!$J$52</f>
        <v>0</v>
      </c>
      <c r="P74" s="191">
        <f>'PETICION DATOS LUZ'!$J$53</f>
        <v>0</v>
      </c>
    </row>
    <row r="75" spans="2:16" ht="15.75">
      <c r="B75" s="57" t="s">
        <v>32</v>
      </c>
      <c r="C75" s="56">
        <v>7.8881824657534239E-2</v>
      </c>
      <c r="D75" s="56">
        <v>4.1308610958904111E-2</v>
      </c>
      <c r="E75" s="56">
        <v>1.7970328767123289E-2</v>
      </c>
      <c r="F75" s="56">
        <v>1.4170095890410959E-2</v>
      </c>
      <c r="G75" s="56">
        <v>5.2953561643835616E-3</v>
      </c>
      <c r="H75" s="56">
        <v>2.5098301369863014E-3</v>
      </c>
      <c r="J75" s="57" t="s">
        <v>32</v>
      </c>
      <c r="K75" s="191">
        <f>'PETICION DATOS LUZ'!$J$48</f>
        <v>0</v>
      </c>
      <c r="L75" s="191">
        <f>'PETICION DATOS LUZ'!$J$49</f>
        <v>0</v>
      </c>
      <c r="M75" s="191">
        <f>'PETICION DATOS LUZ'!$J$50</f>
        <v>0</v>
      </c>
      <c r="N75" s="191">
        <f>'PETICION DATOS LUZ'!$J$51</f>
        <v>0</v>
      </c>
      <c r="O75" s="191">
        <f>'PETICION DATOS LUZ'!$J$52</f>
        <v>0</v>
      </c>
      <c r="P75" s="191">
        <f>'PETICION DATOS LUZ'!$J$53</f>
        <v>0</v>
      </c>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E9026-469A-404E-A523-51391C3D48C1}">
  <sheetPr codeName="Hoja34"/>
  <dimension ref="A1:BE101"/>
  <sheetViews>
    <sheetView topLeftCell="A34" zoomScale="70" zoomScaleNormal="70" workbookViewId="0">
      <selection activeCell="B56" sqref="B56"/>
    </sheetView>
  </sheetViews>
  <sheetFormatPr baseColWidth="10" defaultColWidth="11.5703125" defaultRowHeight="15"/>
  <cols>
    <col min="2" max="2" width="21.85546875" customWidth="1"/>
    <col min="3" max="3" width="19" bestFit="1" customWidth="1"/>
    <col min="4" max="4" width="20.28515625" bestFit="1" customWidth="1"/>
    <col min="5" max="5" width="14.85546875" customWidth="1"/>
    <col min="6" max="6" width="12.140625" customWidth="1"/>
    <col min="7" max="7" width="12.42578125" customWidth="1"/>
    <col min="8" max="8" width="13" customWidth="1"/>
    <col min="21" max="21" width="21"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617" t="s">
        <v>155</v>
      </c>
      <c r="D7" s="618"/>
      <c r="E7" s="618"/>
      <c r="F7" s="618"/>
      <c r="G7" s="618"/>
      <c r="H7" s="618"/>
      <c r="I7" s="619"/>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17" t="s">
        <v>155</v>
      </c>
      <c r="W7" s="618"/>
      <c r="X7" s="618"/>
      <c r="Y7" s="618"/>
      <c r="Z7" s="618"/>
      <c r="AA7" s="618"/>
      <c r="AB7" s="619"/>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17" t="s">
        <v>155</v>
      </c>
      <c r="AQ7" s="618"/>
      <c r="AR7" s="618"/>
      <c r="AS7" s="618"/>
      <c r="AT7" s="618"/>
      <c r="AU7" s="618"/>
      <c r="AV7" s="619"/>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595" t="s">
        <v>156</v>
      </c>
      <c r="D8" s="596"/>
      <c r="E8" s="596"/>
      <c r="F8" s="596"/>
      <c r="G8" s="596"/>
      <c r="H8" s="596"/>
      <c r="I8" s="597"/>
      <c r="J8" s="97">
        <v>6.7</v>
      </c>
      <c r="K8" s="98">
        <v>6.8</v>
      </c>
      <c r="L8" s="98">
        <v>6.5</v>
      </c>
      <c r="M8" s="98">
        <v>6.5</v>
      </c>
      <c r="N8" s="98">
        <v>4.3</v>
      </c>
      <c r="O8" s="99">
        <v>7.7</v>
      </c>
      <c r="P8" s="95"/>
      <c r="Q8" s="95"/>
      <c r="R8" s="95"/>
      <c r="T8" s="94"/>
      <c r="U8" s="95"/>
      <c r="V8" s="595" t="s">
        <v>156</v>
      </c>
      <c r="W8" s="596"/>
      <c r="X8" s="596"/>
      <c r="Y8" s="596"/>
      <c r="Z8" s="596"/>
      <c r="AA8" s="596"/>
      <c r="AB8" s="597"/>
      <c r="AC8" s="97">
        <v>16.600000000000001</v>
      </c>
      <c r="AD8" s="98">
        <v>17.5</v>
      </c>
      <c r="AE8" s="98">
        <v>16.5</v>
      </c>
      <c r="AF8" s="98">
        <v>16.5</v>
      </c>
      <c r="AG8" s="98">
        <v>13.8</v>
      </c>
      <c r="AH8" s="99">
        <v>18</v>
      </c>
      <c r="AI8" s="95"/>
      <c r="AJ8" s="95"/>
      <c r="AK8" s="95"/>
      <c r="AN8" s="94"/>
      <c r="AO8" s="95"/>
      <c r="AP8" s="595" t="s">
        <v>156</v>
      </c>
      <c r="AQ8" s="596"/>
      <c r="AR8" s="596"/>
      <c r="AS8" s="596"/>
      <c r="AT8" s="596"/>
      <c r="AU8" s="596"/>
      <c r="AV8" s="597"/>
      <c r="AW8" s="97">
        <v>16.7</v>
      </c>
      <c r="AX8" s="98">
        <v>16.3</v>
      </c>
      <c r="AY8" s="98">
        <v>18</v>
      </c>
      <c r="AZ8" s="42"/>
      <c r="BA8" s="42"/>
      <c r="BB8" s="42"/>
      <c r="BC8" s="95"/>
      <c r="BD8" s="95"/>
      <c r="BE8" s="95"/>
    </row>
    <row r="9" spans="1:57">
      <c r="A9" s="94"/>
      <c r="B9" s="95"/>
      <c r="C9" s="595" t="s">
        <v>370</v>
      </c>
      <c r="D9" s="596" t="s">
        <v>158</v>
      </c>
      <c r="E9" s="596"/>
      <c r="F9" s="596"/>
      <c r="G9" s="596"/>
      <c r="H9" s="596"/>
      <c r="I9" s="597"/>
      <c r="J9" s="614">
        <f>P45+P48</f>
        <v>0</v>
      </c>
      <c r="K9" s="614"/>
      <c r="L9" s="614"/>
      <c r="M9" s="614"/>
      <c r="N9" s="614"/>
      <c r="O9" s="615"/>
      <c r="P9" s="95"/>
      <c r="Q9" s="95"/>
      <c r="R9" s="95"/>
      <c r="T9" s="94"/>
      <c r="U9" s="95"/>
      <c r="V9" s="595" t="s">
        <v>158</v>
      </c>
      <c r="W9" s="596" t="s">
        <v>158</v>
      </c>
      <c r="X9" s="596"/>
      <c r="Y9" s="596"/>
      <c r="Z9" s="596"/>
      <c r="AA9" s="596"/>
      <c r="AB9" s="597"/>
      <c r="AC9" s="614">
        <f>AI45+AI48</f>
        <v>0</v>
      </c>
      <c r="AD9" s="614"/>
      <c r="AE9" s="614"/>
      <c r="AF9" s="614"/>
      <c r="AG9" s="614"/>
      <c r="AH9" s="615"/>
      <c r="AI9" s="95"/>
      <c r="AJ9" s="95"/>
      <c r="AK9" s="95"/>
      <c r="AN9" s="94"/>
      <c r="AO9" s="95"/>
      <c r="AP9" s="595" t="s">
        <v>158</v>
      </c>
      <c r="AQ9" s="596" t="s">
        <v>158</v>
      </c>
      <c r="AR9" s="596"/>
      <c r="AS9" s="596"/>
      <c r="AT9" s="596"/>
      <c r="AU9" s="596"/>
      <c r="AV9" s="597"/>
      <c r="AW9" s="616">
        <f>AZ46+AZ49</f>
        <v>0</v>
      </c>
      <c r="AX9" s="614"/>
      <c r="AY9" s="614"/>
      <c r="AZ9" s="42"/>
      <c r="BA9" s="42"/>
      <c r="BB9" s="42"/>
      <c r="BC9" s="95"/>
      <c r="BD9" s="95"/>
      <c r="BE9" s="95"/>
    </row>
    <row r="10" spans="1:57" ht="15.75" thickBot="1">
      <c r="A10" s="94"/>
      <c r="B10" s="95"/>
      <c r="C10" s="598" t="s">
        <v>159</v>
      </c>
      <c r="D10" s="599" t="s">
        <v>159</v>
      </c>
      <c r="E10" s="599"/>
      <c r="F10" s="599"/>
      <c r="G10" s="599"/>
      <c r="H10" s="599"/>
      <c r="I10" s="600"/>
      <c r="J10" s="100">
        <v>35.204000000000001</v>
      </c>
      <c r="K10" s="101">
        <v>21.530999999999999</v>
      </c>
      <c r="L10" s="101">
        <v>12.715999999999999</v>
      </c>
      <c r="M10" s="101">
        <v>8.0370000000000008</v>
      </c>
      <c r="N10" s="101">
        <v>2.1120000000000001</v>
      </c>
      <c r="O10" s="102">
        <v>1.276</v>
      </c>
      <c r="P10" s="95"/>
      <c r="Q10" s="95"/>
      <c r="R10" s="95"/>
      <c r="T10" s="94"/>
      <c r="U10" s="95"/>
      <c r="V10" s="598" t="s">
        <v>159</v>
      </c>
      <c r="W10" s="599" t="s">
        <v>159</v>
      </c>
      <c r="X10" s="599"/>
      <c r="Y10" s="599"/>
      <c r="Z10" s="599"/>
      <c r="AA10" s="599"/>
      <c r="AB10" s="600"/>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8" t="s">
        <v>159</v>
      </c>
      <c r="AQ10" s="599" t="s">
        <v>159</v>
      </c>
      <c r="AR10" s="599"/>
      <c r="AS10" s="599"/>
      <c r="AT10" s="599"/>
      <c r="AU10" s="599"/>
      <c r="AV10" s="600"/>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602" t="s">
        <v>161</v>
      </c>
      <c r="K14" s="603"/>
      <c r="L14" s="603"/>
      <c r="M14" s="603"/>
      <c r="N14" s="603"/>
      <c r="O14" s="603"/>
      <c r="P14" s="603"/>
      <c r="Q14" s="604"/>
      <c r="R14" s="42"/>
      <c r="T14" s="90"/>
      <c r="U14" s="106" t="s">
        <v>160</v>
      </c>
      <c r="V14" s="107" t="s">
        <v>3</v>
      </c>
      <c r="W14" s="108" t="s">
        <v>4</v>
      </c>
      <c r="X14" s="108" t="s">
        <v>5</v>
      </c>
      <c r="Y14" s="108" t="s">
        <v>6</v>
      </c>
      <c r="Z14" s="108" t="s">
        <v>7</v>
      </c>
      <c r="AA14" s="109" t="s">
        <v>8</v>
      </c>
      <c r="AB14" s="42"/>
      <c r="AC14" s="602" t="s">
        <v>161</v>
      </c>
      <c r="AD14" s="603"/>
      <c r="AE14" s="603"/>
      <c r="AF14" s="603"/>
      <c r="AG14" s="603"/>
      <c r="AH14" s="603"/>
      <c r="AI14" s="603"/>
      <c r="AJ14" s="604"/>
      <c r="AK14" s="42"/>
      <c r="AN14" s="90"/>
      <c r="AQ14" s="106" t="s">
        <v>160</v>
      </c>
      <c r="AR14" s="107" t="s">
        <v>3</v>
      </c>
      <c r="AS14" s="108" t="s">
        <v>4</v>
      </c>
      <c r="AT14" s="108" t="s">
        <v>5</v>
      </c>
      <c r="AU14" s="95"/>
      <c r="AV14" s="42"/>
      <c r="AW14" s="602" t="s">
        <v>161</v>
      </c>
      <c r="AX14" s="603"/>
      <c r="AY14" s="603"/>
      <c r="AZ14" s="603"/>
      <c r="BA14" s="603"/>
      <c r="BB14" s="95"/>
      <c r="BC14" s="95"/>
      <c r="BD14" s="95"/>
      <c r="BE14" s="42"/>
    </row>
    <row r="15" spans="1:57" ht="15.75" thickBot="1">
      <c r="A15" s="110" t="e">
        <v>#REF!</v>
      </c>
      <c r="B15" s="111" t="str">
        <f>'.'!W23</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610" t="s">
        <v>162</v>
      </c>
      <c r="K15" s="611"/>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610" t="s">
        <v>162</v>
      </c>
      <c r="AD15" s="611"/>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610" t="s">
        <v>162</v>
      </c>
      <c r="AX15" s="611"/>
      <c r="AY15" s="115">
        <v>0.92600000000000005</v>
      </c>
      <c r="AZ15" s="116">
        <v>0.154</v>
      </c>
      <c r="BA15" s="118">
        <v>0</v>
      </c>
      <c r="BB15" s="95"/>
      <c r="BC15" s="95"/>
      <c r="BD15" s="95"/>
      <c r="BE15" s="95"/>
    </row>
    <row r="16" spans="1:57" ht="15.75" thickBot="1">
      <c r="A16" s="110" t="e">
        <v>#REF!</v>
      </c>
      <c r="B16" s="119" t="str">
        <f>'.'!W24</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610" t="s">
        <v>163</v>
      </c>
      <c r="K16" s="611"/>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610" t="s">
        <v>163</v>
      </c>
      <c r="AD16" s="611"/>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610" t="s">
        <v>163</v>
      </c>
      <c r="AX16" s="611"/>
      <c r="AY16" s="123">
        <v>4.0960000000000003E-2</v>
      </c>
      <c r="AZ16" s="95"/>
      <c r="BA16" s="95"/>
      <c r="BB16" s="95"/>
      <c r="BC16" s="95"/>
      <c r="BD16" s="95"/>
      <c r="BE16" s="95"/>
    </row>
    <row r="17" spans="1:57" ht="15.75" thickBot="1">
      <c r="A17" s="110" t="e">
        <v>#REF!</v>
      </c>
      <c r="B17" s="119" t="str">
        <f>'.'!W25</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610" t="s">
        <v>164</v>
      </c>
      <c r="K17" s="611"/>
      <c r="L17" s="123">
        <v>0.17498</v>
      </c>
      <c r="M17" s="95"/>
      <c r="N17" s="95"/>
      <c r="O17" s="95"/>
      <c r="P17" s="95"/>
      <c r="Q17" s="95"/>
      <c r="R17" s="95"/>
      <c r="T17" s="110"/>
      <c r="U17" s="119" t="str">
        <f t="shared" si="4"/>
        <v>MARZO-26</v>
      </c>
      <c r="V17" s="113">
        <f t="shared" si="4"/>
        <v>0</v>
      </c>
      <c r="W17" s="113">
        <f t="shared" si="3"/>
        <v>50.864202898550722</v>
      </c>
      <c r="X17" s="113">
        <f t="shared" si="3"/>
        <v>37.899999999999991</v>
      </c>
      <c r="Y17" s="113">
        <f t="shared" si="3"/>
        <v>0</v>
      </c>
      <c r="Z17" s="113">
        <f t="shared" si="3"/>
        <v>0</v>
      </c>
      <c r="AA17" s="114">
        <f t="shared" si="3"/>
        <v>38.405866666666689</v>
      </c>
      <c r="AB17" s="95"/>
      <c r="AC17" s="610" t="s">
        <v>164</v>
      </c>
      <c r="AD17" s="611"/>
      <c r="AE17" s="123">
        <v>0.17498</v>
      </c>
      <c r="AF17" s="95"/>
      <c r="AG17" s="95"/>
      <c r="AH17" s="95"/>
      <c r="AI17" s="95"/>
      <c r="AJ17" s="95"/>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610" t="s">
        <v>164</v>
      </c>
      <c r="AX17" s="611"/>
      <c r="AY17" s="123">
        <v>0.17498</v>
      </c>
      <c r="AZ17" s="95"/>
      <c r="BA17" s="95"/>
      <c r="BB17" s="95"/>
      <c r="BC17" s="95"/>
      <c r="BD17" s="95"/>
      <c r="BE17" s="95"/>
    </row>
    <row r="18" spans="1:57" ht="15.75" thickBot="1">
      <c r="A18" s="110" t="e">
        <v>#REF!</v>
      </c>
      <c r="B18" s="119" t="str">
        <f>'.'!W26</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610" t="s">
        <v>165</v>
      </c>
      <c r="K18" s="611"/>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610" t="s">
        <v>165</v>
      </c>
      <c r="AD18" s="611"/>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610" t="s">
        <v>165</v>
      </c>
      <c r="AX18" s="611"/>
      <c r="AY18" s="123">
        <v>0.97529999999999994</v>
      </c>
      <c r="AZ18" s="95"/>
      <c r="BA18" s="95"/>
      <c r="BB18" s="95"/>
      <c r="BC18" s="95"/>
      <c r="BD18" s="95"/>
      <c r="BE18" s="95"/>
    </row>
    <row r="19" spans="1:57" ht="15.75" thickBot="1">
      <c r="A19" s="110" t="e">
        <v>#REF!</v>
      </c>
      <c r="B19" s="119" t="str">
        <f>'.'!W27</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610" t="s">
        <v>166</v>
      </c>
      <c r="K19" s="611"/>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610" t="s">
        <v>166</v>
      </c>
      <c r="AD19" s="611"/>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610" t="s">
        <v>166</v>
      </c>
      <c r="AX19" s="611"/>
      <c r="AY19" s="123">
        <v>1.25</v>
      </c>
      <c r="AZ19" s="95"/>
      <c r="BA19" s="95"/>
      <c r="BB19" s="95"/>
      <c r="BC19" s="95"/>
      <c r="BD19" s="95"/>
      <c r="BE19" s="95"/>
    </row>
    <row r="20" spans="1:57" ht="15.75" thickBot="1">
      <c r="A20" s="110" t="e">
        <v>#REF!</v>
      </c>
      <c r="B20" s="119" t="str">
        <f>'.'!W28</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612" t="s">
        <v>167</v>
      </c>
      <c r="K20" s="613"/>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612" t="s">
        <v>167</v>
      </c>
      <c r="AD20" s="613"/>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612" t="s">
        <v>167</v>
      </c>
      <c r="AX20" s="613"/>
      <c r="AY20" s="123">
        <v>0.75</v>
      </c>
      <c r="AZ20" s="95"/>
      <c r="BA20" s="95"/>
      <c r="BB20" s="95"/>
      <c r="BC20" s="95"/>
      <c r="BD20" s="95"/>
      <c r="BE20" s="95"/>
    </row>
    <row r="21" spans="1:57" ht="15.75" thickBot="1">
      <c r="A21" s="110" t="e">
        <v>#REF!</v>
      </c>
      <c r="B21" s="119" t="str">
        <f>'.'!W29</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610" t="s">
        <v>168</v>
      </c>
      <c r="K21" s="611"/>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610" t="s">
        <v>168</v>
      </c>
      <c r="AD21" s="611"/>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610" t="s">
        <v>168</v>
      </c>
      <c r="AX21" s="611"/>
      <c r="AY21" s="123">
        <v>0.5</v>
      </c>
      <c r="AZ21" s="95"/>
      <c r="BA21" s="95"/>
      <c r="BB21" s="95"/>
      <c r="BC21" s="95"/>
      <c r="BD21" s="95"/>
      <c r="BE21" s="95"/>
    </row>
    <row r="22" spans="1:57" ht="15.75" customHeight="1" thickBot="1">
      <c r="A22" s="110" t="e">
        <v>#REF!</v>
      </c>
      <c r="B22" s="119" t="str">
        <f>'.'!W30</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610" t="s">
        <v>169</v>
      </c>
      <c r="K22" s="611"/>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610" t="s">
        <v>169</v>
      </c>
      <c r="AD22" s="611"/>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610" t="s">
        <v>169</v>
      </c>
      <c r="AX22" s="611"/>
      <c r="AY22" s="124">
        <v>0</v>
      </c>
      <c r="AZ22" s="95"/>
      <c r="BA22" s="95"/>
      <c r="BB22" s="95"/>
      <c r="BC22" s="95"/>
      <c r="BD22" s="95"/>
      <c r="BE22" s="95"/>
    </row>
    <row r="23" spans="1:57">
      <c r="A23" s="110" t="e">
        <v>#REF!</v>
      </c>
      <c r="B23" s="119" t="str">
        <f>'.'!W31</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'.'!W32</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'.'!W33</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'.'!W34</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8" t="s">
        <v>171</v>
      </c>
      <c r="K28" s="589"/>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8" t="s">
        <v>171</v>
      </c>
      <c r="AD28" s="589"/>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8" t="s">
        <v>171</v>
      </c>
      <c r="AX28" s="589"/>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93" t="str">
        <f>B15</f>
        <v>ENERO-26</v>
      </c>
      <c r="K29" s="594"/>
      <c r="L29" s="112">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40" si="6">D29</f>
        <v>13.066143790849676</v>
      </c>
      <c r="X29" s="113">
        <f t="shared" si="6"/>
        <v>0</v>
      </c>
      <c r="Y29" s="113" t="str">
        <f t="shared" si="6"/>
        <v/>
      </c>
      <c r="Z29" s="113" t="str">
        <f t="shared" si="6"/>
        <v/>
      </c>
      <c r="AA29" s="114">
        <f t="shared" si="6"/>
        <v>14.406428571428579</v>
      </c>
      <c r="AB29" s="95"/>
      <c r="AC29" s="593" t="str">
        <f>U15</f>
        <v>ENERO-26</v>
      </c>
      <c r="AD29" s="594"/>
      <c r="AE29" s="112">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90" t="str">
        <f>AQ15</f>
        <v>ENERO-26</v>
      </c>
      <c r="AX29" s="591"/>
      <c r="AY29" s="112">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3"/>
      <c r="L30" s="120">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40" si="10">C30</f>
        <v>24.08</v>
      </c>
      <c r="W30" s="121">
        <f t="shared" si="6"/>
        <v>24.08</v>
      </c>
      <c r="X30" s="121">
        <f t="shared" si="6"/>
        <v>0</v>
      </c>
      <c r="Y30" s="121" t="str">
        <f t="shared" si="6"/>
        <v/>
      </c>
      <c r="Z30" s="121" t="str">
        <f t="shared" si="6"/>
        <v/>
      </c>
      <c r="AA30" s="122">
        <f t="shared" si="6"/>
        <v>24.08</v>
      </c>
      <c r="AB30" s="95"/>
      <c r="AC30" s="581" t="str">
        <f t="shared" ref="AC30:AC40" si="11">U16</f>
        <v>FEBRERO-26</v>
      </c>
      <c r="AD30" s="583"/>
      <c r="AE30" s="120">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90" t="str">
        <f t="shared" ref="AW30:AW40" si="13">AQ16</f>
        <v>FEBRERO-26</v>
      </c>
      <c r="AX30" s="591"/>
      <c r="AY30" s="120">
        <f>'DINAMICA N1'!AY30</f>
        <v>1.1073480000000002</v>
      </c>
      <c r="AZ30" s="121">
        <f>'DINAMICA N1'!AZ30</f>
        <v>1.1419265000000001</v>
      </c>
      <c r="BA30" s="121">
        <f>'DINAMICA N1'!BA30</f>
        <v>1.224928068181818</v>
      </c>
      <c r="BB30" s="95"/>
      <c r="BC30" s="95"/>
      <c r="BD30" s="95"/>
      <c r="BE30" s="95"/>
    </row>
    <row r="31" spans="1:57">
      <c r="A31" s="94"/>
      <c r="B31" s="119" t="str">
        <f t="shared" si="7"/>
        <v>MARZO-26</v>
      </c>
      <c r="C31" s="113" t="s">
        <v>172</v>
      </c>
      <c r="D31" s="113">
        <f>'INPUT OMIE'!BM72</f>
        <v>20</v>
      </c>
      <c r="E31" s="113">
        <f>'INPUT OMIE'!BN72</f>
        <v>20</v>
      </c>
      <c r="F31" s="113"/>
      <c r="G31" s="113" t="s">
        <v>172</v>
      </c>
      <c r="H31" s="114">
        <f>'INPUT OMIE'!BO72</f>
        <v>20</v>
      </c>
      <c r="I31" s="95"/>
      <c r="J31" s="581" t="str">
        <f t="shared" si="8"/>
        <v>MARZO-26</v>
      </c>
      <c r="K31" s="583"/>
      <c r="L31" s="112"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MARZO-26</v>
      </c>
      <c r="V31" s="112" t="str">
        <f t="shared" si="10"/>
        <v/>
      </c>
      <c r="W31" s="113">
        <f t="shared" si="6"/>
        <v>20</v>
      </c>
      <c r="X31" s="113">
        <f t="shared" si="6"/>
        <v>20</v>
      </c>
      <c r="Y31" s="113">
        <f t="shared" si="6"/>
        <v>0</v>
      </c>
      <c r="Z31" s="113" t="str">
        <f t="shared" si="6"/>
        <v/>
      </c>
      <c r="AA31" s="114">
        <f t="shared" si="6"/>
        <v>20</v>
      </c>
      <c r="AB31" s="95"/>
      <c r="AC31" s="581" t="str">
        <f t="shared" si="11"/>
        <v>MARZO-26</v>
      </c>
      <c r="AD31" s="583"/>
      <c r="AE31" s="112"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MARZO-26</v>
      </c>
      <c r="AR31" s="113">
        <f>'INPUT OMIE'!BM74</f>
        <v>20</v>
      </c>
      <c r="AS31" s="113">
        <f>'INPUT OMIE'!BN74</f>
        <v>20</v>
      </c>
      <c r="AT31" s="113">
        <f>'INPUT OMIE'!BO74</f>
        <v>20</v>
      </c>
      <c r="AU31" s="95"/>
      <c r="AV31" s="95"/>
      <c r="AW31" s="590" t="str">
        <f t="shared" si="13"/>
        <v>MARZO-26</v>
      </c>
      <c r="AX31" s="591"/>
      <c r="AY31" s="112">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3"/>
      <c r="L32" s="120"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3"/>
      <c r="AE32" s="120"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90" t="str">
        <f t="shared" si="13"/>
        <v>ABRIL-25</v>
      </c>
      <c r="AX32" s="591"/>
      <c r="AY32" s="120">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3"/>
      <c r="L33" s="112"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3"/>
      <c r="AE33" s="112"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90" t="str">
        <f t="shared" si="13"/>
        <v>MAYO-25</v>
      </c>
      <c r="AX33" s="591"/>
      <c r="AY33" s="112">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3"/>
      <c r="L34" s="120"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3"/>
      <c r="AE34" s="120"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90" t="str">
        <f t="shared" si="13"/>
        <v>JUNIO-25</v>
      </c>
      <c r="AX34" s="591"/>
      <c r="AY34" s="120">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3"/>
      <c r="L35" s="112">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3"/>
      <c r="AE35" s="112">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90" t="str">
        <f t="shared" si="13"/>
        <v>JULIO-25</v>
      </c>
      <c r="AX35" s="591"/>
      <c r="AY35" s="112">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3"/>
      <c r="L36" s="120">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3"/>
      <c r="AE36" s="120">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90" t="str">
        <f t="shared" si="13"/>
        <v>AGOSTO-25</v>
      </c>
      <c r="AX36" s="591"/>
      <c r="AY36" s="120">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3"/>
      <c r="L37" s="112">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si="10"/>
        <v>0</v>
      </c>
      <c r="W37" s="121">
        <f t="shared" si="6"/>
        <v>0</v>
      </c>
      <c r="X37" s="121">
        <f t="shared" si="6"/>
        <v>14.45282828282828</v>
      </c>
      <c r="Y37" s="121">
        <f t="shared" si="6"/>
        <v>15.613246753246759</v>
      </c>
      <c r="Z37" s="121">
        <f t="shared" si="6"/>
        <v>0</v>
      </c>
      <c r="AA37" s="122">
        <f t="shared" si="6"/>
        <v>14.556382978723404</v>
      </c>
      <c r="AB37" s="95"/>
      <c r="AC37" s="581" t="str">
        <f t="shared" si="11"/>
        <v>SEPTIEMBRE-25</v>
      </c>
      <c r="AD37" s="583"/>
      <c r="AE37" s="112">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90" t="str">
        <f t="shared" si="13"/>
        <v>SEPTIEMBRE-25</v>
      </c>
      <c r="AX37" s="591"/>
      <c r="AY37" s="112">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3"/>
      <c r="L38" s="120">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0"/>
        <v>0</v>
      </c>
      <c r="W38" s="121">
        <f t="shared" si="6"/>
        <v>0</v>
      </c>
      <c r="X38" s="121">
        <f t="shared" si="6"/>
        <v>0</v>
      </c>
      <c r="Y38" s="121">
        <f t="shared" si="6"/>
        <v>15.089999999999996</v>
      </c>
      <c r="Z38" s="121">
        <f t="shared" si="6"/>
        <v>16.197662337662344</v>
      </c>
      <c r="AA38" s="122">
        <f t="shared" si="6"/>
        <v>16.863137755102045</v>
      </c>
      <c r="AB38" s="95"/>
      <c r="AC38" s="581" t="str">
        <f t="shared" si="11"/>
        <v>OCTUBRE-25</v>
      </c>
      <c r="AD38" s="583"/>
      <c r="AE38" s="120">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90" t="str">
        <f t="shared" si="13"/>
        <v>OCTUBRE-25</v>
      </c>
      <c r="AX38" s="591"/>
      <c r="AY38" s="120">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3"/>
      <c r="L39" s="112">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0"/>
        <v>0</v>
      </c>
      <c r="W39" s="121">
        <f t="shared" si="6"/>
        <v>13.654033149171266</v>
      </c>
      <c r="X39" s="121">
        <f t="shared" si="6"/>
        <v>12.802071428571425</v>
      </c>
      <c r="Y39" s="121">
        <f t="shared" si="6"/>
        <v>0</v>
      </c>
      <c r="Z39" s="121">
        <f t="shared" si="6"/>
        <v>0</v>
      </c>
      <c r="AA39" s="122">
        <f t="shared" si="6"/>
        <v>16.289874999999999</v>
      </c>
      <c r="AB39" s="95"/>
      <c r="AC39" s="581" t="str">
        <f t="shared" si="11"/>
        <v>NOVIEMBRE-25</v>
      </c>
      <c r="AD39" s="583"/>
      <c r="AE39" s="112">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90" t="str">
        <f t="shared" si="13"/>
        <v>NOVIEMBRE-25</v>
      </c>
      <c r="AX39" s="591"/>
      <c r="AY39" s="112">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84" t="str">
        <f t="shared" si="8"/>
        <v>DICIEMBRE-25</v>
      </c>
      <c r="K40" s="585"/>
      <c r="L40" s="120">
        <f>'DINAMICA N1'!L40</f>
        <v>0.86199999999999999</v>
      </c>
      <c r="M40" s="121">
        <f>'DINAMICA N1'!M40</f>
        <v>0.86199999999999999</v>
      </c>
      <c r="N40" s="121">
        <f>'DINAMICA N1'!N40</f>
        <v>0</v>
      </c>
      <c r="O40" s="121">
        <f>'DINAMICA N1'!O40</f>
        <v>0</v>
      </c>
      <c r="P40" s="121">
        <f>'DINAMICA N1'!P40</f>
        <v>0</v>
      </c>
      <c r="Q40" s="122">
        <f>'DINAMICA N1'!Q40</f>
        <v>0.90935167682926821</v>
      </c>
      <c r="R40" s="95"/>
      <c r="T40" s="94"/>
      <c r="U40" s="126" t="str">
        <f t="shared" si="9"/>
        <v>DICIEMBRE-25</v>
      </c>
      <c r="V40" s="120">
        <f t="shared" si="10"/>
        <v>12.434708994708991</v>
      </c>
      <c r="W40" s="121">
        <f t="shared" si="6"/>
        <v>11.356870748299318</v>
      </c>
      <c r="X40" s="121">
        <f t="shared" si="6"/>
        <v>0</v>
      </c>
      <c r="Y40" s="121">
        <f t="shared" si="6"/>
        <v>0</v>
      </c>
      <c r="Z40" s="121">
        <f t="shared" si="6"/>
        <v>0</v>
      </c>
      <c r="AA40" s="122">
        <f t="shared" si="6"/>
        <v>13.926789215686277</v>
      </c>
      <c r="AB40" s="95"/>
      <c r="AC40" s="584" t="str">
        <f t="shared" si="11"/>
        <v>DICIEMBRE-25</v>
      </c>
      <c r="AD40" s="585"/>
      <c r="AE40" s="120">
        <f>'DINAMICA N1'!AE40</f>
        <v>0.86199999999999999</v>
      </c>
      <c r="AF40" s="121">
        <f>'DINAMICA N1'!AF40</f>
        <v>0.86199999999999999</v>
      </c>
      <c r="AG40" s="121">
        <f>'DINAMICA N1'!AG40</f>
        <v>0</v>
      </c>
      <c r="AH40" s="121">
        <f>'DINAMICA N1'!AH40</f>
        <v>0</v>
      </c>
      <c r="AI40" s="121">
        <f>'DINAMICA N1'!AI40</f>
        <v>0</v>
      </c>
      <c r="AJ40" s="122">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90" t="str">
        <f t="shared" si="13"/>
        <v>DICIEMBRE-25</v>
      </c>
      <c r="AX40" s="591"/>
      <c r="AY40" s="120">
        <f>'DINAMICA N1'!AY40</f>
        <v>0.86199999999999999</v>
      </c>
      <c r="AZ40" s="121">
        <f>'DINAMICA N1'!AZ40</f>
        <v>0.86199999999999999</v>
      </c>
      <c r="BA40" s="121">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H42" s="95"/>
      <c r="I42" s="137"/>
      <c r="J42" s="137"/>
      <c r="K42" s="137"/>
      <c r="L42" s="137"/>
      <c r="M42" s="137"/>
      <c r="N42" s="137" t="s">
        <v>173</v>
      </c>
      <c r="O42" s="137"/>
      <c r="P42" s="137"/>
      <c r="Q42" s="137"/>
      <c r="R42" s="137"/>
      <c r="T42" s="94"/>
      <c r="U42" s="95"/>
      <c r="V42" s="95"/>
      <c r="W42" s="95"/>
      <c r="X42" s="95"/>
      <c r="Y42" s="95"/>
      <c r="Z42" s="95" t="str">
        <f>'PETICION DATOS LUZ'!$E$11</f>
        <v>Peninsula</v>
      </c>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588" t="s">
        <v>175</v>
      </c>
      <c r="O44" s="589"/>
      <c r="P44" s="134"/>
      <c r="Q44" s="137"/>
      <c r="R44" s="137"/>
      <c r="T44" s="94"/>
      <c r="U44" s="95"/>
      <c r="V44" s="95"/>
      <c r="W44" s="95"/>
      <c r="X44" s="588" t="s">
        <v>174</v>
      </c>
      <c r="Y44" s="589"/>
      <c r="Z44" s="134" t="s">
        <v>3</v>
      </c>
      <c r="AA44" s="135" t="s">
        <v>4</v>
      </c>
      <c r="AB44" s="135" t="s">
        <v>5</v>
      </c>
      <c r="AC44" s="135" t="s">
        <v>6</v>
      </c>
      <c r="AD44" s="135" t="s">
        <v>7</v>
      </c>
      <c r="AE44" s="136" t="s">
        <v>8</v>
      </c>
      <c r="AF44" s="137"/>
      <c r="AG44" s="588" t="s">
        <v>175</v>
      </c>
      <c r="AH44" s="589"/>
      <c r="AI44" s="134"/>
      <c r="AJ44" s="137"/>
      <c r="AK44" s="137"/>
      <c r="AN44" s="94"/>
      <c r="AO44" s="95"/>
      <c r="AP44" s="95"/>
      <c r="AQ44" s="95"/>
      <c r="AR44" s="588" t="s">
        <v>174</v>
      </c>
      <c r="AS44" s="589"/>
      <c r="AT44" s="134" t="s">
        <v>3</v>
      </c>
      <c r="AU44" s="135" t="s">
        <v>4</v>
      </c>
      <c r="AV44" s="135" t="s">
        <v>5</v>
      </c>
      <c r="AW44" s="137"/>
      <c r="AX44" s="137"/>
      <c r="AY44" s="137"/>
      <c r="AZ44" s="137"/>
      <c r="BD44" s="137"/>
      <c r="BE44" s="137"/>
    </row>
    <row r="45" spans="1:57">
      <c r="A45" s="94"/>
      <c r="B45" s="95"/>
      <c r="C45" s="95"/>
      <c r="D45" s="95"/>
      <c r="E45" s="608" t="str">
        <f>B15</f>
        <v>ENERO-26</v>
      </c>
      <c r="F45" s="609"/>
      <c r="G45" s="152" cm="1">
        <f t="array" ref="G45">_xlfn.IFS($G$42="Peninsula",IF(C15=0,0,((C15+C29+J$7+$L$22)*(1+L29*J$8/100)+(P45+P48))*(1+0.01528)+J$10),$G$42="Canarias",0)</f>
        <v>144.15673685516015</v>
      </c>
      <c r="H45" s="152" cm="1">
        <f t="array" ref="H45">_xlfn.IFS($G$42="Peninsula",IF(D15=0,0,((D15+D29+K$7+$L$22)*(1+M29*K$8/100)+(Q45+Q48))*(1+0.01528)+K$10),$G$42="Canarias",IF(C15=0,0,((C15+C29+K$7+$L$22)*(1+L29*K$8/100)+(Q45+Q48))*(1+0.01528)+K$10))</f>
        <v>119.99277270619157</v>
      </c>
      <c r="I45" s="113" cm="1">
        <f t="array" ref="I45">_xlfn.IFS($G$42="Peninsula",0,$G$42="Canarias",0)</f>
        <v>0</v>
      </c>
      <c r="J45" s="113" cm="1">
        <f t="array" ref="J45">_xlfn.IFS($G$42="Peninsula",IF(F15=0,0,((F15+F29+M$7+$L$22)*(1+O29*M$8/100)+(S45+S48))*(1+0.01528)+M$10),$G$42="Canarias",IF(D15=0,0,((D15+D29+M$7+$L$22)*(1+M29*M$8/100)+(S45+S48))*(1+0.01528)+M$10))</f>
        <v>0</v>
      </c>
      <c r="K45" s="113" cm="1">
        <f t="array" ref="K45">_xlfn.IFS($G$42="Peninsula",0,$G$42="Canarias",0)</f>
        <v>0</v>
      </c>
      <c r="L45" s="155">
        <f>IF(H15=0,0,((H15+H29+O$7+$L$22)*(1+Q29*O$8/100)+(U45+U48))*(1+0.01528)+O$10)</f>
        <v>90.090408176334378</v>
      </c>
      <c r="M45" s="137"/>
      <c r="N45" s="606" t="s">
        <v>32</v>
      </c>
      <c r="O45" s="607">
        <f t="shared" ref="O45" si="14">+S29</f>
        <v>0</v>
      </c>
      <c r="P45" s="113">
        <f>'PETICION DATOS LUZ'!$J$35</f>
        <v>0</v>
      </c>
      <c r="Q45" s="113">
        <f>'PETICION DATOS LUZ'!$J$36</f>
        <v>0</v>
      </c>
      <c r="R45" s="113">
        <f>'PETICION DATOS LUZ'!$J$37</f>
        <v>0</v>
      </c>
      <c r="S45" s="113">
        <f>'PETICION DATOS LUZ'!$J$38</f>
        <v>0</v>
      </c>
      <c r="T45" s="113">
        <f>'PETICION DATOS LUZ'!$J$39</f>
        <v>0</v>
      </c>
      <c r="U45" s="113">
        <f>'PETICION DATOS LUZ'!$J$40</f>
        <v>0</v>
      </c>
      <c r="V45" s="95"/>
      <c r="W45" s="95"/>
      <c r="X45" s="593" t="str">
        <f>U15</f>
        <v>ENERO-26</v>
      </c>
      <c r="Y45" s="594"/>
      <c r="Z45" s="152" cm="1">
        <f t="array" ref="Z45">_xlfn.IFS($G$42="Peninsula",IF(V15=0,0,((V15+V29+AC$7+$L$22)*(1+AE29*AC$8/100)+(AI45+AI48))*(1+0.01528)+AC$10),$G$42="Canarias",0)</f>
        <v>169.52197695869296</v>
      </c>
      <c r="AA45" s="152" cm="1">
        <f t="array" ref="AA45">_xlfn.IFS($G$42="Peninsula",IF(W15=0,0,((W15+W29+AD$7+$L$22)*(1+AF29*AD$8/100)+(AJ45+AJ48))*(1+0.01528)+AD$10),$G$42="Canarias",IF(V15=0,0,((V15+V29+AD$7+$L$22)*(1+AE29*AD$8/100)+(AJ45+AJ48))*(1+0.01528)+AD$10))</f>
        <v>140.84028074502535</v>
      </c>
      <c r="AB45" s="113" cm="1">
        <f t="array" ref="AB45">_xlfn.IFS($G$42="Peninsula",0,$G$42="Canarias",0)</f>
        <v>0</v>
      </c>
      <c r="AC45" s="113" cm="1">
        <f t="array" ref="AC45">_xlfn.IFS($G$42="Peninsula",IF(Y15=0,0,((Y15+Y29+AF$7+$L$22)*(1+AH29*AF$8/100)+(AL45+AL48))*(1+0.01528)+AF$10),$G$42="Canarias",IF(W15=0,0,((W15+W29+AF$7+$L$22)*(1+AF29*AF$8/100)+(AL45+AL48))*(1+0.01528)+AF$10))</f>
        <v>0</v>
      </c>
      <c r="AD45" s="113" cm="1">
        <f t="array" ref="AD45">_xlfn.IFS($G$42="Peninsula",0,$G$42="Canarias",0)</f>
        <v>0</v>
      </c>
      <c r="AE45" s="155">
        <f>IF(AA15=0,0,((AA15+AA29+AH$7+$L$22)*(1+AJ29*AH$8/100)+(AN45+AN48))*(1+0.01528)+AH$10)</f>
        <v>100.68631532169596</v>
      </c>
      <c r="AF45" s="137"/>
      <c r="AG45" s="606" t="s">
        <v>31</v>
      </c>
      <c r="AH45" s="607">
        <f>+AL30</f>
        <v>0</v>
      </c>
      <c r="AI45" s="113">
        <f>'PETICION DATOS LUZ'!$J$35</f>
        <v>0</v>
      </c>
      <c r="AJ45" s="113">
        <f>'PETICION DATOS LUZ'!$J$36</f>
        <v>0</v>
      </c>
      <c r="AK45" s="113">
        <f>'PETICION DATOS LUZ'!$J$37</f>
        <v>0</v>
      </c>
      <c r="AL45" s="113">
        <f>'PETICION DATOS LUZ'!$J$38</f>
        <v>0</v>
      </c>
      <c r="AM45" s="113">
        <f>'PETICION DATOS LUZ'!$J$39</f>
        <v>0</v>
      </c>
      <c r="AN45" s="113">
        <f>'PETICION DATOS LUZ'!$J$40</f>
        <v>0</v>
      </c>
      <c r="AO45" s="95"/>
      <c r="AP45" s="95"/>
      <c r="AQ45" s="95"/>
      <c r="AR45" s="590" t="str">
        <f>AQ15</f>
        <v>ENERO-26</v>
      </c>
      <c r="AS45" s="591"/>
      <c r="AT45" s="152">
        <f t="shared" ref="AT45:AT52" si="15">IFERROR(IF(AR15=0,0,((AR15+AR29+AW$7+$AY$22)*(1+AY29*AW$8/100)+($AZ$46+$AZ$49))*(1+0.01528)+AW$10),"")</f>
        <v>198.16699426259709</v>
      </c>
      <c r="AU45" s="152">
        <f t="shared" ref="AU45:AU52" si="16">IFERROR(IF(AS15=0,0,((AS15+AS29+AX$7+$AY$22)*(1+AZ29*AX$8/100)+($BA$46+$BA$49))*(1+0.01528)+AX$10),"")</f>
        <v>139.41964560790782</v>
      </c>
      <c r="AV45" s="152">
        <f t="shared" ref="AV45:AV52" si="17">IFERROR(IF(AT15=0,0,((AT15+AT29+AY$7+$AY$22)*(1+BA29*AY$8/100)+($BB$46+$BB$49))*(1+0.01528)+AY$10),"")</f>
        <v>103.7456615137496</v>
      </c>
      <c r="AW45" s="137"/>
      <c r="AX45" s="588" t="s">
        <v>175</v>
      </c>
      <c r="AY45" s="589"/>
      <c r="AZ45" s="134"/>
      <c r="BD45" s="137"/>
      <c r="BE45" s="137"/>
    </row>
    <row r="46" spans="1:57">
      <c r="A46" s="94"/>
      <c r="B46" s="95"/>
      <c r="C46" s="95"/>
      <c r="D46" s="95"/>
      <c r="E46" s="586" t="str">
        <f t="shared" ref="E46:E56" si="18">B16</f>
        <v>FEBRERO-26</v>
      </c>
      <c r="F46" s="605"/>
      <c r="G46" s="152" cm="1">
        <f t="array" ref="G46">_xlfn.IFS($G$42="Peninsula",IF(C16=0,0,((C16+C30+J$7+$L$22)*(1+L30*J$8/100)+(P45+P48))*(1+0.01528)+J$10),$G$42="Canarias",0)</f>
        <v>95.517361306531654</v>
      </c>
      <c r="H46" s="152" cm="1">
        <f t="array" ref="H46">_xlfn.IFS($G$42="Peninsula",IF(D16=0,0,((D16+D30+K$7+$L$22)*(1+M30*K$8/100)+(Q45+Q48))*(1+0.01528)+K$10),$G$42="Canarias",IF(C16=0,0,((C16+C30+K$7+$L$22)*(1+L30*K$8/100)+(Q45+Q48))*(1+0.01528)+K$10))</f>
        <v>65.667472934067177</v>
      </c>
      <c r="I46" s="121">
        <f>I47</f>
        <v>78.75467959028866</v>
      </c>
      <c r="J46" s="121" cm="1">
        <f t="array" ref="J46">_xlfn.IFS($G$42="Peninsula",IF(F16=0,0,((F16+F30+M$7+$L$22)*(1+O30*M$8/100)+(S45+S48))*(1+0.01528)+M$10),$G$42="Canarias",IF(D16=0,0,((D16+D30+M$7+$L$22)*(1+M30*M$8/100)+(S45+S48))*(1+0.01528)+M$10))</f>
        <v>0</v>
      </c>
      <c r="K46" s="121" cm="1">
        <f t="array" ref="K46">_xlfn.IFS($G$42="Peninsula",0,$G$42="Canarias",0)</f>
        <v>0</v>
      </c>
      <c r="L46" s="155">
        <f>IF(H16=0,0,((H16+H30+O$7+$L$22)*(1+Q30*O$8/100)+(U45+U48))*(1+0.01528)+O$10)</f>
        <v>42.985513498233743</v>
      </c>
      <c r="M46" s="137"/>
      <c r="N46" s="137"/>
      <c r="O46" s="137"/>
      <c r="P46" s="137"/>
      <c r="Q46" s="137"/>
      <c r="R46" s="137"/>
      <c r="T46" s="94"/>
      <c r="U46" s="95"/>
      <c r="V46" s="95"/>
      <c r="W46" s="95"/>
      <c r="X46" s="581" t="str">
        <f t="shared" ref="X46:X56" si="19">U16</f>
        <v>FEBRERO-26</v>
      </c>
      <c r="Y46" s="583"/>
      <c r="Z46" s="152" cm="1">
        <f t="array" ref="Z46">_xlfn.IFS($G$42="Peninsula",IF(V16=0,0,((V16+V30+AC$7+$L$22)*(1+AE30*AC$8/100)+(AI45+AI48))*(1+0.01528)+AC$10),$G$42="Canarias",0)</f>
        <v>116.9373392333414</v>
      </c>
      <c r="AA46" s="152" cm="1">
        <f t="array" ref="AA46">_xlfn.IFS($G$42="Peninsula",IF(W16=0,0,((W16+W30+AD$7+$L$22)*(1+AF30*AD$8/100)+(AJ45+AJ48))*(1+0.01528)+AD$10),$G$42="Canarias",IF(V16=0,0,((V16+V30+AD$7+$L$22)*(1+AE30*AD$8/100)+(AJ45+AJ48))*(1+0.01528)+AD$10))</f>
        <v>81.731846005804272</v>
      </c>
      <c r="AB46" s="121">
        <f>AB47</f>
        <v>91.934993811707045</v>
      </c>
      <c r="AC46" s="121" cm="1">
        <f t="array" ref="AC46">_xlfn.IFS($G$42="Peninsula",IF(Y16=0,0,((Y16+Y30+AF$7+$L$22)*(1+AH30*AF$8/100)+(AL45+AL48))*(1+0.01528)+AF$10),$G$42="Canarias",IF(W16=0,0,((W16+W30+AF$7+$L$22)*(1+AF30*AF$8/100)+(AL45+AL48))*(1+0.01528)+AF$10))</f>
        <v>0</v>
      </c>
      <c r="AD46" s="121" cm="1">
        <f t="array" ref="AD46">_xlfn.IFS($G$42="Peninsula",0,$G$42="Canarias",0)</f>
        <v>0</v>
      </c>
      <c r="AE46" s="155">
        <f>IF(AA16=0,0,((AA16+AA30+AH$7+$L$22)*(1+AJ30*AH$8/100)+(AN45+AN48))*(1+0.01528)+AH$10)</f>
        <v>49.937081456696752</v>
      </c>
      <c r="AF46" s="137"/>
      <c r="AG46" s="137"/>
      <c r="AH46" s="137"/>
      <c r="AI46" s="137"/>
      <c r="AJ46" s="137"/>
      <c r="AK46" s="137"/>
      <c r="AN46" s="94"/>
      <c r="AO46" s="95"/>
      <c r="AP46" s="95"/>
      <c r="AQ46" s="95"/>
      <c r="AR46" s="590" t="str">
        <f>AQ16</f>
        <v>FEBRERO-26</v>
      </c>
      <c r="AS46" s="591"/>
      <c r="AT46" s="152">
        <f t="shared" si="15"/>
        <v>145.77248364033699</v>
      </c>
      <c r="AU46" s="152">
        <f t="shared" si="16"/>
        <v>76.829575768977946</v>
      </c>
      <c r="AV46" s="152">
        <f t="shared" si="17"/>
        <v>49.270336723209603</v>
      </c>
      <c r="AW46" s="137"/>
      <c r="AX46" s="606" t="s">
        <v>56</v>
      </c>
      <c r="AY46" s="607">
        <f>+BF29</f>
        <v>0</v>
      </c>
      <c r="AZ46" s="113">
        <f>'PETICION DATOS LUZ'!$J$35</f>
        <v>0</v>
      </c>
      <c r="BA46" s="113">
        <f>'PETICION DATOS LUZ'!$J$36</f>
        <v>0</v>
      </c>
      <c r="BB46" s="113">
        <f>'PETICION DATOS LUZ'!$J$37</f>
        <v>0</v>
      </c>
      <c r="BD46" s="137"/>
      <c r="BE46" s="137"/>
    </row>
    <row r="47" spans="1:57">
      <c r="A47" s="94"/>
      <c r="B47" s="95"/>
      <c r="C47" s="95"/>
      <c r="D47" s="95"/>
      <c r="E47" s="586" t="str">
        <f t="shared" si="18"/>
        <v>MARZO-26</v>
      </c>
      <c r="F47" s="605"/>
      <c r="G47" s="113">
        <f>G46</f>
        <v>95.517361306531654</v>
      </c>
      <c r="H47" s="152" cm="1">
        <f t="array" ref="H47">_xlfn.IFS($G$42="Peninsula",IF(D17=0,0,((D17+D31+K$7+$L$22)*(1+M31*K$8/100)+(Q45+Q48))*(1+0.01528)+K$10),$G$42="Canarias",IF(D17=0,0,((D17+D31+K$7+$L$22)*(1+M31*K$8/100)+(Q45+Q48))*(1+0.01528)+K$10))</f>
        <v>101.57643881992863</v>
      </c>
      <c r="I47" s="152" cm="1">
        <f t="array" ref="I47">_xlfn.IFS($G$42="Peninsula",IF(E17=0,0,((E17+E31+L$7+$L$22)*(1+N31*L$8/100)+(R45+R48))*(1+0.01528)+L$10),$G$42="Canarias",0)</f>
        <v>78.75467959028866</v>
      </c>
      <c r="J47" s="113" cm="1">
        <f t="array" ref="J47">_xlfn.IFS($G$42="Peninsula",J48,$G$42="Canarias",IF(E17=0,0,((E17+E31+M$7+$L$22)*(1+N31*M$8/100)+(S45+S48))*(1+0.01528)+M$10))</f>
        <v>54.448071728578789</v>
      </c>
      <c r="K47" s="113">
        <f>K48</f>
        <v>48.03597298964808</v>
      </c>
      <c r="L47" s="155">
        <f>IF(H17=0,0,((H17+H31+O$7+$L$22)*(1+Q31*O$8/100)+(U45+U48))*(1+0.01528)+O$10)</f>
        <v>68.834526629555285</v>
      </c>
      <c r="M47" s="137"/>
      <c r="N47" s="606" t="s">
        <v>176</v>
      </c>
      <c r="O47" s="607">
        <f>+S33</f>
        <v>0</v>
      </c>
      <c r="P47" s="113">
        <v>1.6E-2</v>
      </c>
      <c r="Q47" s="137"/>
      <c r="R47" s="137"/>
      <c r="T47" s="94"/>
      <c r="U47" s="95"/>
      <c r="V47" s="95"/>
      <c r="W47" s="95"/>
      <c r="X47" s="581" t="str">
        <f t="shared" si="19"/>
        <v>MARZO-26</v>
      </c>
      <c r="Y47" s="583"/>
      <c r="Z47" s="113">
        <f>Z46</f>
        <v>116.9373392333414</v>
      </c>
      <c r="AA47" s="152" cm="1">
        <f t="array" ref="AA47">_xlfn.IFS($G$42="Peninsula",IF(W17=0,0,((W17+W31+AD$7+$L$22)*(1+AF31*AD$8/100)+(AJ45+AJ48))*(1+0.01528)+AD$10),$G$42="Canarias",IF(W17=0,0,((W17+W31+AD$7+$L$22)*(1+AF31*AD$8/100)+(AJ45+AJ48))*(1+0.01528)+AD$10))</f>
        <v>121.00476804284855</v>
      </c>
      <c r="AB47" s="152" cm="1">
        <f t="array" ref="AB47">_xlfn.IFS($G$42="Peninsula",IF(X17=0,0,((X17+X31+AE$7+$L$22)*(1+AG31*AE$8/100)+(AK45+AK48))*(1+0.01528)+AE$10),$G$42="Canarias",0)</f>
        <v>91.934993811707045</v>
      </c>
      <c r="AC47" s="113" cm="1">
        <f t="array" ref="AC47">_xlfn.IFS($G$42="Peninsula",AC48,$G$42="Canarias",IF(X17=0,0,((X17+X31+AF$7+$L$22)*(1+AG31*AF$8/100)+(AL45+AL48))*(1+0.01528)+AF$10))</f>
        <v>62.570379008025895</v>
      </c>
      <c r="AD47" s="113">
        <f>AD48</f>
        <v>55.822289538055458</v>
      </c>
      <c r="AE47" s="155">
        <f>IF(AA17=0,0,((AA17+AA31+AH$7+$L$22)*(1+AJ31*AH$8/100)+(AN45+AN48))*(1+0.01528)+AH$10)</f>
        <v>78.695483873403191</v>
      </c>
      <c r="AF47" s="137"/>
      <c r="AG47" s="606" t="s">
        <v>176</v>
      </c>
      <c r="AH47" s="607">
        <f>+AL33</f>
        <v>0</v>
      </c>
      <c r="AI47" s="113">
        <v>1.6E-2</v>
      </c>
      <c r="AJ47" s="137"/>
      <c r="AK47" s="137"/>
      <c r="AN47" s="94"/>
      <c r="AO47" s="95"/>
      <c r="AP47" s="95"/>
      <c r="AQ47" s="95"/>
      <c r="AR47" s="590" t="str">
        <f t="shared" ref="AR47:AR56" si="20">AQ17</f>
        <v>MARZO-26</v>
      </c>
      <c r="AS47" s="591"/>
      <c r="AT47" s="152">
        <f t="shared" si="15"/>
        <v>168.53240186355492</v>
      </c>
      <c r="AU47" s="152">
        <f t="shared" si="16"/>
        <v>99.842421876017482</v>
      </c>
      <c r="AV47" s="152">
        <f t="shared" si="17"/>
        <v>78.030876076584619</v>
      </c>
      <c r="AW47" s="137"/>
      <c r="AX47" s="137"/>
      <c r="AY47" s="137"/>
      <c r="AZ47" s="137"/>
      <c r="BD47" s="137"/>
      <c r="BE47" s="137"/>
    </row>
    <row r="48" spans="1:57">
      <c r="A48" s="94"/>
      <c r="B48" s="95"/>
      <c r="C48" s="95"/>
      <c r="D48" s="95"/>
      <c r="E48" s="586" t="str">
        <f t="shared" si="18"/>
        <v>ABRIL-25</v>
      </c>
      <c r="F48" s="605"/>
      <c r="G48" s="121">
        <f>IF(C18=0,0,((C18+C32+J$7+$L$22)*(1+L32*J$8/100)+(P45+P48))*(1+0.01528)+J$10)</f>
        <v>0</v>
      </c>
      <c r="H48" s="121">
        <f>H47</f>
        <v>101.57643881992863</v>
      </c>
      <c r="I48" s="121">
        <f>I47</f>
        <v>78.75467959028866</v>
      </c>
      <c r="J48" s="152" cm="1">
        <f t="array" ref="J48">_xlfn.IFS($G$42="Peninsula",IF(F18=0,0,((F18+F32+M$7+$L$22)*(1+O32*M$8/100)+(S45+S48))*(1+0.01528)+M$10),$G$42="Canarias",IF(F18=0,0,((F18+F32+M$7+$L$22)*(1+O32*M$8/100)+(S45+S48))*(1+0.01528)+M$10))</f>
        <v>54.448071728578789</v>
      </c>
      <c r="K48" s="152" cm="1">
        <f t="array" ref="K48">_xlfn.IFS($G$42="Peninsula",IF(G18=0,0,((G18+G32+N$7+$L$22)*(1+P32*N$8/100)+(T45+T48))*(1+0.01528)+N$10),$G$42="Canarias",IF(G18=0,0,((G18+G32+N$7+$L$22)*(1+P32*N$8/100)+(T45+T48))*(1+0.01528)+N$10))</f>
        <v>48.03597298964808</v>
      </c>
      <c r="L48" s="155">
        <f>IF(H18=0,0,((H18+H32+O$7+$L$22)*(1+Q32*O$8/100)+(U45+U48))*(1+0.01528)+O$10)</f>
        <v>52.125902869730595</v>
      </c>
      <c r="M48" s="137"/>
      <c r="N48" s="606" t="s">
        <v>177</v>
      </c>
      <c r="O48" s="607">
        <f>+S34</f>
        <v>0</v>
      </c>
      <c r="P48" s="121"/>
      <c r="Q48" s="121"/>
      <c r="R48" s="121"/>
      <c r="S48" s="121"/>
      <c r="T48" s="121"/>
      <c r="U48" s="121"/>
      <c r="V48" s="95"/>
      <c r="W48" s="95"/>
      <c r="X48" s="581" t="str">
        <f t="shared" si="19"/>
        <v>ABRIL-25</v>
      </c>
      <c r="Y48" s="583"/>
      <c r="Z48" s="121">
        <f>IF(V18=0,0,((V18+V32+AC$7+$L$22)*(1+AE32*AC$8/100)+(AI45+AI48))*(1+0.01528)+AC$10)</f>
        <v>0</v>
      </c>
      <c r="AA48" s="121">
        <f>AA47</f>
        <v>121.00476804284855</v>
      </c>
      <c r="AB48" s="121">
        <f>AB47</f>
        <v>91.934993811707045</v>
      </c>
      <c r="AC48" s="152" cm="1">
        <f t="array" ref="AC48">_xlfn.IFS($G$42="Peninsula",IF(Y18=0,0,((Y18+Y32+AF$7+$L$22)*(1+AH32*AF$8/100)+(AL45+AL48))*(1+0.01528)+AF$10),$G$42="Canarias",IF(Y18=0,0,((Y18+Y32+AF$7+$L$22)*(1+AH32*AF$8/100)+(AL45+AL48))*(1+0.01528)+AF$10))</f>
        <v>62.570379008025895</v>
      </c>
      <c r="AD48" s="152" cm="1">
        <f t="array" ref="AD48">_xlfn.IFS($G$42="Peninsula",IF(Z18=0,0,((Z18+Z32+AG$7+$L$22)*(1+AI32*AG$8/100)+(AM45+AM48))*(1+0.01528)+AG$10),$G$42="Canarias",IF(Z18=0,0,((Z18+Z32+AG$7+$L$22)*(1+AI32*AG$8/100)+(AM45+AM48))*(1+0.01528)+AG$10))</f>
        <v>55.822289538055458</v>
      </c>
      <c r="AE48" s="155">
        <f>IF(AA18=0,0,((AA18+AA32+AH$7+$L$22)*(1+AJ32*AH$8/100)+(AN45+AN48))*(1+0.01528)+AH$10)</f>
        <v>59.52006188086407</v>
      </c>
      <c r="AF48" s="137"/>
      <c r="AG48" s="606" t="s">
        <v>177</v>
      </c>
      <c r="AH48" s="607">
        <f>+AL34</f>
        <v>0</v>
      </c>
      <c r="AI48" s="121"/>
      <c r="AJ48" s="137"/>
      <c r="AK48" s="137"/>
      <c r="AN48" s="94"/>
      <c r="AO48" s="95"/>
      <c r="AP48" s="95"/>
      <c r="AQ48" s="95"/>
      <c r="AR48" s="590" t="str">
        <f t="shared" si="20"/>
        <v>ABRIL-25</v>
      </c>
      <c r="AS48" s="591"/>
      <c r="AT48" s="152">
        <f t="shared" si="15"/>
        <v>127.8439546441635</v>
      </c>
      <c r="AU48" s="152">
        <f t="shared" si="16"/>
        <v>81.019219737655106</v>
      </c>
      <c r="AV48" s="152">
        <f t="shared" si="17"/>
        <v>58.877379385710526</v>
      </c>
      <c r="AW48" s="137"/>
      <c r="AX48" s="606" t="s">
        <v>176</v>
      </c>
      <c r="AY48" s="607">
        <f>+BF33</f>
        <v>0</v>
      </c>
      <c r="AZ48" s="113">
        <v>1.6E-2</v>
      </c>
      <c r="BD48" s="137"/>
      <c r="BE48" s="137"/>
    </row>
    <row r="49" spans="1:57">
      <c r="A49" s="94"/>
      <c r="B49" s="95"/>
      <c r="C49" s="95"/>
      <c r="D49" s="95"/>
      <c r="E49" s="586" t="str">
        <f t="shared" si="18"/>
        <v>MAYO-25</v>
      </c>
      <c r="F49" s="605"/>
      <c r="G49" s="113">
        <f>IF(C19=0,0,((C19+C33+J$7+$L$22)*(1+L33*J$8/100)+(P45+P48))*(1+0.01528)+J$10)</f>
        <v>0</v>
      </c>
      <c r="H49" s="113">
        <f>IF(D19=0,0,((D19+D33+K$7+$L$22)*(1+M33*K$8/100)+(Q45+Q48))*(1+0.01528)+K$10)</f>
        <v>0</v>
      </c>
      <c r="I49" s="113">
        <f>I50</f>
        <v>104.87916211841046</v>
      </c>
      <c r="J49" s="152" cm="1">
        <f t="array" ref="J49">_xlfn.IFS($G$42="Peninsula",IF(F19=0,0,((F19+F33+M$7+$L$22)*(1+O33*M$8/100)+(S45+S48))*(1+0.01528)+M$10),$G$42="Canarias",IF(F19=0,0,((F19+F33+M$7+$L$22)*(1+O33*M$8/100)+(S45+S48))*(1+0.01528)+M$10))</f>
        <v>51.76167403542027</v>
      </c>
      <c r="K49" s="152" cm="1">
        <f t="array" ref="K49">_xlfn.IFS($G$42="Peninsula",IF(G19=0,0,((G19+G33+N$7+$L$22)*(1+P33*N$8/100)+(T45+T48))*(1+0.01528)+N$10),$G$42="Canarias",IF(G19=0,0,((G19+G33+N$7+$L$22)*(1+P33*N$8/100)+(T45+T48))*(1+0.01528)+N$10))</f>
        <v>48.624881457397727</v>
      </c>
      <c r="L49" s="155">
        <f>IF(H19=0,0,((H19+H33+O$7+$L$22)*(1+Q33*O$8/100)+(U45+U48))*(1+0.01528)+O$10)</f>
        <v>53.080115992063035</v>
      </c>
      <c r="M49" s="137"/>
      <c r="Q49" s="137"/>
      <c r="R49" s="137"/>
      <c r="T49" s="94"/>
      <c r="U49" s="95"/>
      <c r="V49" s="95"/>
      <c r="W49" s="95"/>
      <c r="X49" s="581" t="str">
        <f t="shared" si="19"/>
        <v>MAYO-25</v>
      </c>
      <c r="Y49" s="583"/>
      <c r="Z49" s="113">
        <f>IF(V19=0,0,((V19+V33+AC$7+$L$22)*(1+AE33*AC$8/100)+(AI45+AI48))*(1+0.01528)+AC$10)</f>
        <v>0</v>
      </c>
      <c r="AA49" s="113">
        <f>IF(W19=0,0,((W19+W33+AD$7+$L$22)*(1+AF33*AD$8/100)+(AJ45+AJ48))*(1+0.01528)+AD$10)</f>
        <v>0</v>
      </c>
      <c r="AB49" s="113">
        <f>AB50</f>
        <v>118.42519933418146</v>
      </c>
      <c r="AC49" s="152" cm="1">
        <f t="array" ref="AC49">_xlfn.IFS($G$42="Peninsula",IF(Y19=0,0,((Y19+Y33+AF$7+$L$22)*(1+AH33*AF$8/100)+(AL45+AL48))*(1+0.01528)+AF$10),$G$42="Canarias",IF(Y19=0,0,((Y19+Y33+AF$7+$L$22)*(1+AH33*AF$8/100)+(AL45+AL48))*(1+0.01528)+AF$10))</f>
        <v>59.251496540338593</v>
      </c>
      <c r="AD49" s="152" cm="1">
        <f t="array" ref="AD49">_xlfn.IFS($G$42="Peninsula",IF(Z19=0,0,((Z19+Z33+AG$7+$L$22)*(1+AI33*AG$8/100)+(AM45+AM48))*(1+0.01528)+AG$10),$G$42="Canarias",IF(Z19=0,0,((Z19+Z33+AG$7+$L$22)*(1+AI33*AG$8/100)+(AM45+AM48))*(1+0.01528)+AG$10))</f>
        <v>56.041730667890882</v>
      </c>
      <c r="AE49" s="155">
        <f>IF(AA19=0,0,((AA19+AA33+AH$7+$L$22)*(1+AJ33*AH$8/100)+(AN45+AN48))*(1+0.01528)+AH$10)</f>
        <v>60.101306419913463</v>
      </c>
      <c r="AF49" s="137"/>
      <c r="AJ49" s="137"/>
      <c r="AK49" s="137"/>
      <c r="AN49" s="94"/>
      <c r="AO49" s="95"/>
      <c r="AP49" s="95"/>
      <c r="AQ49" s="95"/>
      <c r="AR49" s="590" t="str">
        <f t="shared" si="20"/>
        <v>MAYO-25</v>
      </c>
      <c r="AS49" s="591"/>
      <c r="AT49" s="152">
        <f t="shared" si="15"/>
        <v>126.56391014390906</v>
      </c>
      <c r="AU49" s="152">
        <f t="shared" si="16"/>
        <v>78.639962845807503</v>
      </c>
      <c r="AV49" s="152">
        <f t="shared" si="17"/>
        <v>59.476587654799317</v>
      </c>
      <c r="AW49" s="137"/>
      <c r="AX49" s="606" t="s">
        <v>177</v>
      </c>
      <c r="AY49" s="607">
        <f>+BF34</f>
        <v>0</v>
      </c>
      <c r="AZ49" s="121"/>
      <c r="BA49" s="121"/>
      <c r="BB49" s="121"/>
      <c r="BD49" s="137"/>
      <c r="BE49" s="137"/>
    </row>
    <row r="50" spans="1:57">
      <c r="A50" s="94"/>
      <c r="B50" s="95"/>
      <c r="C50" s="95"/>
      <c r="D50" s="95"/>
      <c r="E50" s="586" t="str">
        <f t="shared" si="18"/>
        <v>JUNIO-25</v>
      </c>
      <c r="F50" s="605"/>
      <c r="G50" s="121">
        <f>IF(C20=0,0,((C20+C34+J$7+$L$22)*(1+L34*J$8/100)+(P45+P48))*(1+0.01528)+J$10)</f>
        <v>0</v>
      </c>
      <c r="H50" s="121">
        <f>IF(D20=0,0,((D20+D34+K$7+$L$22)*(1+M34*K$8/100)+(Q45+Q48))*(1+0.01528)+K$10)</f>
        <v>0</v>
      </c>
      <c r="I50" s="152" cm="1">
        <f t="array" ref="I50">_xlfn.IFS($G$42="Peninsula",IF(E20=0,0,((E20+E34+L$7+$L$22)*(1+N34*L$8/100)+(R45+R48))*(1+0.01528)+L$10),$G$42="Canarias",0)</f>
        <v>104.87916211841046</v>
      </c>
      <c r="J50" s="152" cm="1">
        <f t="array" ref="J50">_xlfn.IFS($G$42="Peninsula",IF(F20=0,0,((F20+F34+M$7+$L$22)*(1+O34*M$8/100)+(S45+S48))*(1+0.01528)+M$10),$G$42="Canarias",IF(E20=0,0,((E20+E34+M$7+$L$22)*(1+N34*M$8/100)+(S45+S48))*(1+0.01528)+M$10))</f>
        <v>99.06502397096483</v>
      </c>
      <c r="K50" s="121" cm="1">
        <f t="array" ref="K50">_xlfn.IFS($G$42="Peninsula",K49,$G$42="Canarias",IF(F20=0,0,((F20+F34+N$7+$L$22)*(1+O34*N$8/100)+(T45+T48))*(1+0.01528)+N$10))</f>
        <v>48.624881457397727</v>
      </c>
      <c r="L50" s="155">
        <f t="shared" ref="L50" si="21">IF(H20=0,0,((H20+H34+O$7+$L$22)*(1+Q34*O$8/100)+($U$45+$U$48))*(1+0.01528)+O$10)</f>
        <v>103.50222412917417</v>
      </c>
      <c r="M50" s="137"/>
      <c r="Q50" s="137"/>
      <c r="R50" s="137"/>
      <c r="T50" s="94"/>
      <c r="U50" s="95"/>
      <c r="V50" s="95"/>
      <c r="W50" s="95"/>
      <c r="X50" s="581" t="str">
        <f t="shared" si="19"/>
        <v>JUNIO-25</v>
      </c>
      <c r="Y50" s="583"/>
      <c r="Z50" s="121">
        <f>IF(V20=0,0,((V20+V34+AC$7+$L$22)*(1+AE34*AC$8/100)+(AI45+AI48))*(1+0.01528)+AC$10)</f>
        <v>0</v>
      </c>
      <c r="AA50" s="121">
        <f>IF(W20=0,0,((W20+W34+AD$7+$L$22)*(1+AF34*AD$8/100)+(AJ45+AJ48))*(1+0.01528)+AD$10)</f>
        <v>0</v>
      </c>
      <c r="AB50" s="152" cm="1">
        <f t="array" ref="AB50">_xlfn.IFS($G$42="Peninsula",IF(X20=0,0,((X20+X34+AE$7+$L$22)*(1+AG34*AE$8/100)+(AK45+AK48))*(1+0.01528)+AE$10),$G$42="Canarias",0)</f>
        <v>118.42519933418146</v>
      </c>
      <c r="AC50" s="152" cm="1">
        <f t="array" ref="AC50">_xlfn.IFS($G$42="Peninsula",IF(Y20=0,0,((Y20+Y34+AF$7+$L$22)*(1+AH34*AF$8/100)+(AL45+AL48))*(1+0.01528)+AF$10),$G$42="Canarias",IF(X20=0,0,((X20+X34+AF$7+$L$22)*(1+AG34*AF$8/100)+(AL45+AL48))*(1+0.01528)+AF$10))</f>
        <v>110.41792972911567</v>
      </c>
      <c r="AD50" s="121" cm="1">
        <f t="array" ref="AD50">_xlfn.IFS($G$42="Peninsula",AD49,$G$42="Canarias",IF(Y20=0,0,((Y20+Y34+AG$7+$L$22)*(1+AH34*AG$8/100)+(AM45+AM48))*(1+0.01528)+AG$10))</f>
        <v>56.041730667890882</v>
      </c>
      <c r="AE50" s="155">
        <f t="shared" ref="AE50" si="22">IF(AA20=0,0,((AA20+AA34+AH$7+$L$22)*(1+AJ34*AH$8/100)+($U$45+$U$48))*(1+0.01528)+AH$10)</f>
        <v>114.613372160571</v>
      </c>
      <c r="AF50" s="137"/>
      <c r="AJ50" s="137"/>
      <c r="AK50" s="137"/>
      <c r="AN50" s="94"/>
      <c r="AO50" s="95"/>
      <c r="AP50" s="95"/>
      <c r="AQ50" s="95"/>
      <c r="AR50" s="590" t="str">
        <f t="shared" si="20"/>
        <v>JUNIO-25</v>
      </c>
      <c r="AS50" s="591"/>
      <c r="AT50" s="152">
        <f t="shared" si="15"/>
        <v>177.72875817705744</v>
      </c>
      <c r="AU50" s="152">
        <f t="shared" si="16"/>
        <v>126.58911053447861</v>
      </c>
      <c r="AV50" s="152">
        <f t="shared" si="17"/>
        <v>114.00223169427676</v>
      </c>
      <c r="AW50" s="137"/>
      <c r="AX50" s="137"/>
      <c r="AY50" s="137"/>
      <c r="AZ50" s="137"/>
      <c r="BD50" s="137"/>
      <c r="BE50" s="137"/>
    </row>
    <row r="51" spans="1:57">
      <c r="A51" s="94"/>
      <c r="B51" s="95"/>
      <c r="C51" s="95"/>
      <c r="D51" s="95"/>
      <c r="E51" s="586" t="str">
        <f t="shared" si="18"/>
        <v>JULIO-25</v>
      </c>
      <c r="F51" s="605"/>
      <c r="G51" s="152" cm="1">
        <f t="array" ref="G51">_xlfn.IFS($G$42="Peninsula",IF(C21=0,0,((C21+C35+J$7+$L$22)*(1+L35*J$8/100)+($P$45+$P$48))*(1+0.01528)+J$10),$G$42="Canarias",IF(C21=0,0,((C21+C35+J$7+$L$22)*(1+L35*J$8/100)+($P$45+$P$48))*(1+0.01528)+J$10))</f>
        <v>125.3453512309664</v>
      </c>
      <c r="H51" s="152" cm="1">
        <f t="array" ref="H51">_xlfn.IFS($G$42="Peninsula",IF(D21=0,0,((D21+D35+K$7+$L$22)*(1+M35*K$8/100)+($Q$45+$Q$48))*(1+0.01528)+K$10),$G$42="Canarias",0)</f>
        <v>116.22449559094036</v>
      </c>
      <c r="I51" s="113" cm="1">
        <f t="array" ref="I51">_xlfn.IFS($G$42="Peninsula",I50,$G$42="Canarias",IF(D21=0,0,((D21+D35+L$7+$L$22)*(1+M35*L$8/100)+($R$45+$R$48))*(1+0.01528)+L$10))</f>
        <v>104.87916211841046</v>
      </c>
      <c r="J51" s="113">
        <f>J50</f>
        <v>99.06502397096483</v>
      </c>
      <c r="K51" s="113">
        <f>IF(G21=0,0,((G21+G35+N$7+$L$22)*(1+P35*N$8/100)+($T$45+$T$48))*(1+0.01528)+N$10)</f>
        <v>0</v>
      </c>
      <c r="L51" s="155">
        <f>IF(H21=0,0,((H21+H35+O$7+$L$22)*(1+Q35*O$8/100)+(U45+U48))*(1+0.01528)+O$10)</f>
        <v>95.330330938104495</v>
      </c>
      <c r="M51" s="137"/>
      <c r="N51" s="137"/>
      <c r="O51" s="137"/>
      <c r="P51" s="137"/>
      <c r="Q51" s="137"/>
      <c r="R51" s="137"/>
      <c r="T51" s="94"/>
      <c r="U51" s="95"/>
      <c r="V51" s="95"/>
      <c r="W51" s="95"/>
      <c r="X51" s="581" t="str">
        <f t="shared" si="19"/>
        <v>JULIO-25</v>
      </c>
      <c r="Y51" s="583"/>
      <c r="Z51" s="152" cm="1">
        <f t="array" ref="Z51">_xlfn.IFS($G$42="Peninsula",IF(V21=0,0,((V21+V35+AC$7+$L$22)*(1+AE35*AC$8/100)+($P$45+$P$48))*(1+0.01528)+AC$10),$G$42="Canarias",IF(V21=0,0,((V21+V35+AC$7+$L$22)*(1+AE35*AC$8/100)+($P$45+$P$48))*(1+0.01528)+AC$10))</f>
        <v>147.93087859917415</v>
      </c>
      <c r="AA51" s="152" cm="1">
        <f t="array" ref="AA51">_xlfn.IFS($G$42="Peninsula",IF(W21=0,0,((W21+W35+AD$7+$L$22)*(1+AF35*AD$8/100)+($Q$45+$Q$48))*(1+0.01528)+AD$10),$G$42="Canarias",0)</f>
        <v>135.67901256017373</v>
      </c>
      <c r="AB51" s="113" cm="1">
        <f t="array" ref="AB51">_xlfn.IFS($G$42="Peninsula",AB50,$G$42="Canarias",IF(W21=0,0,((W21+W35+AE$7+$L$22)*(1+AF35*AE$8/100)+($R$45+$R$48))*(1+0.01528)+AE$10))</f>
        <v>118.42519933418146</v>
      </c>
      <c r="AC51" s="113">
        <f>AC50</f>
        <v>110.41792972911567</v>
      </c>
      <c r="AD51" s="113">
        <f>IF(Z21=0,0,((Z21+Z35+AG$7+$L$22)*(1+AI35*AG$8/100)+($T$45+$T$48))*(1+0.01528)+AG$10)</f>
        <v>0</v>
      </c>
      <c r="AE51" s="155">
        <f>IF(AA21=0,0,((AA21+AA35+AH$7+$L$22)*(1+AJ35*AH$8/100)+(AN45+AN48))*(1+0.01528)+AH$10)</f>
        <v>105.57140810144048</v>
      </c>
      <c r="AF51" s="137"/>
      <c r="AG51" s="137"/>
      <c r="AH51" s="137"/>
      <c r="AI51" s="137"/>
      <c r="AJ51" s="137"/>
      <c r="AK51" s="137"/>
      <c r="AN51" s="94"/>
      <c r="AO51" s="95"/>
      <c r="AP51" s="95"/>
      <c r="AQ51" s="95"/>
      <c r="AR51" s="590" t="str">
        <f t="shared" si="20"/>
        <v>JULIO-25</v>
      </c>
      <c r="AS51" s="591"/>
      <c r="AT51" s="152">
        <f t="shared" si="15"/>
        <v>175.5715764405407</v>
      </c>
      <c r="AU51" s="152">
        <f t="shared" si="16"/>
        <v>128.86717464982777</v>
      </c>
      <c r="AV51" s="152">
        <f t="shared" si="17"/>
        <v>104.96338046650146</v>
      </c>
      <c r="AW51" s="137"/>
      <c r="AX51" s="137"/>
      <c r="AY51" s="137"/>
      <c r="AZ51" s="137"/>
      <c r="BA51" s="137"/>
      <c r="BB51" s="137"/>
      <c r="BC51" s="137"/>
      <c r="BD51" s="137"/>
      <c r="BE51" s="137"/>
    </row>
    <row r="52" spans="1:57">
      <c r="A52" s="94"/>
      <c r="B52" s="95"/>
      <c r="C52" s="95"/>
      <c r="D52" s="95"/>
      <c r="E52" s="586" t="str">
        <f t="shared" si="18"/>
        <v>AGOSTO-25</v>
      </c>
      <c r="F52" s="605"/>
      <c r="G52" s="121" cm="1">
        <f t="array" ref="G52">_xlfn.IFS($G$42="Peninsula",G51,$G$42="Canarias",IF(E22=0,0,((E22+E36+J$7+$L$22)*(1+N36*J$8/100)+(P45+P48))*(1+0.01528)+J$10))</f>
        <v>125.3453512309664</v>
      </c>
      <c r="H52" s="121" cm="1">
        <f t="array" ref="H52">_xlfn.IFS($G$42="Peninsula",H51,$G$42="Canarias",0)</f>
        <v>116.22449559094036</v>
      </c>
      <c r="I52" s="152" cm="1">
        <f t="array" ref="I52">_xlfn.IFS($G$42="Peninsula",IF(E22=0,0,((E22+E36+L$7+$L$22)*(1+N36*L$8/100)+(R45+R48))*(1+0.01528)+L$10),$G$42="Canarias",IF(F22=0,0,((F22+F36+L$7+$L$22)*(1+O36*L$8/100)+(R45+R48))*(1+0.01528)+J$9))</f>
        <v>100.27937017562894</v>
      </c>
      <c r="J52" s="152" cm="1">
        <f t="array" ref="J52">_xlfn.IFS($G$42="Peninsula",IF(F22=0,0,((F22+F36+M$7+$L$22)*(1+O36*M$8/100)+(S45+S48))*(1+0.01528)+M$10),$G$42="Canarias",0)</f>
        <v>92.652820485701696</v>
      </c>
      <c r="K52" s="121">
        <f>IF(G22=0,0,((G22+G36+N$7+$L$22)*(1+P36*N$8/100)+(T45+T48))*(1+0.01528)+N$10)</f>
        <v>0</v>
      </c>
      <c r="L52" s="155">
        <f>IF(H22=0,0,((H22+H36+O$7+$L$22)*(1+Q36*O$8/100)+(U45+U48))*(1+0.01528)+O$10)</f>
        <v>92.614275976540426</v>
      </c>
      <c r="M52" s="137"/>
      <c r="N52" s="137"/>
      <c r="O52" s="137"/>
      <c r="P52" s="137"/>
      <c r="Q52" s="137"/>
      <c r="R52" s="137"/>
      <c r="T52" s="94"/>
      <c r="U52" s="95"/>
      <c r="V52" s="95"/>
      <c r="W52" s="95"/>
      <c r="X52" s="581" t="str">
        <f t="shared" si="19"/>
        <v>AGOSTO-25</v>
      </c>
      <c r="Y52" s="583"/>
      <c r="Z52" s="121" cm="1">
        <f t="array" ref="Z52">_xlfn.IFS($G$42="Peninsula",Z51,$G$42="Canarias",IF(X22=0,0,((X22+X36+AC$7+$L$22)*(1+AG36*AC$8/100)+(AI45+AI48))*(1+0.01528)+AC$10))</f>
        <v>147.93087859917415</v>
      </c>
      <c r="AA52" s="121" cm="1">
        <f t="array" ref="AA52">_xlfn.IFS($G$42="Peninsula",AA51,$G$42="Canarias",0)</f>
        <v>135.67901256017373</v>
      </c>
      <c r="AB52" s="152" cm="1">
        <f t="array" ref="AB52">_xlfn.IFS($G$42="Peninsula",IF(X22=0,0,((X22+X36+AE$7+$L$22)*(1+AG36*AE$8/100)+(AK45+AK48))*(1+0.01528)+AE$10),$G$42="Canarias",IF(Y22=0,0,((Y22+Y36+AE$7+$L$22)*(1+AH36*AE$8/100)+(AK45+AK48))*(1+0.01528)+AC$9))</f>
        <v>113.56910708502276</v>
      </c>
      <c r="AC52" s="152" cm="1">
        <f t="array" ref="AC52">_xlfn.IFS($G$42="Peninsula",IF(Y22=0,0,((Y22+Y36+AF$7+$L$22)*(1+AH36*AF$8/100)+(AL45+AL48))*(1+0.01528)+AF$10),$G$42="Canarias",0)</f>
        <v>103.46393765218012</v>
      </c>
      <c r="AD52" s="121">
        <f>IF(Z22=0,0,((Z22+Z36+AG$7+$L$22)*(1+AI36*AG$8/100)+(AM45+AM48))*(1+0.01528)+AG$10)</f>
        <v>0</v>
      </c>
      <c r="AE52" s="155">
        <f>IF(AA22=0,0,((AA22+AA36+AH$7+$L$22)*(1+AJ36*AH$8/100)+(AN45+AN48))*(1+0.01528)+AH$10)</f>
        <v>102.61979785366734</v>
      </c>
      <c r="AF52" s="137"/>
      <c r="AG52" s="137"/>
      <c r="AH52" s="137"/>
      <c r="AI52" s="137"/>
      <c r="AJ52" s="137"/>
      <c r="AK52" s="137"/>
      <c r="AN52" s="94"/>
      <c r="AO52" s="95"/>
      <c r="AP52" s="95"/>
      <c r="AQ52" s="95"/>
      <c r="AR52" s="590" t="str">
        <f t="shared" si="20"/>
        <v>AGOSTO-25</v>
      </c>
      <c r="AS52" s="591"/>
      <c r="AT52" s="152">
        <f t="shared" si="15"/>
        <v>172.36151520527932</v>
      </c>
      <c r="AU52" s="152">
        <f t="shared" si="16"/>
        <v>120.41260875102606</v>
      </c>
      <c r="AV52" s="152">
        <f t="shared" si="17"/>
        <v>102.01177021872833</v>
      </c>
      <c r="AW52" s="137"/>
      <c r="AX52" s="137"/>
      <c r="AY52" s="137"/>
      <c r="AZ52" s="137"/>
      <c r="BA52" s="137"/>
      <c r="BB52" s="137"/>
      <c r="BC52" s="137"/>
      <c r="BD52" s="137"/>
      <c r="BE52" s="137"/>
    </row>
    <row r="53" spans="1:57">
      <c r="A53" s="94"/>
      <c r="B53" s="95"/>
      <c r="C53" s="95"/>
      <c r="D53" s="95"/>
      <c r="E53" s="586" t="str">
        <f t="shared" si="18"/>
        <v>SEPTIEMBRE-25</v>
      </c>
      <c r="F53" s="605"/>
      <c r="G53" s="113" cm="1">
        <f t="array" ref="G53">_xlfn.IFS($G$42="Peninsula",IFERROR(IF(C23=0,0,((C23+C37+J$7+$L$22)*(1+L37*J$8/100)+(P45+P48))*(1+0.01528)+J$10),""),$G$42="Canarias",IF(E23=0,0,((E23+E37+J$7+$L$22)*(1+N37*J$8/100)+(P45+P48))*(1+0.01528)+J$10))</f>
        <v>0</v>
      </c>
      <c r="H53" s="113">
        <f>IFERROR(IF(D23=0,0,((D23+D37+K$7+$L$22)*(1+M37*K$8/100)+(Q45+Q48))*(1+0.01528)+K$10),"")</f>
        <v>0</v>
      </c>
      <c r="I53" s="152" cm="1">
        <f t="array" ref="I53">_xlfn.IFS($G$42="Peninsula",IFERROR(IF(E23=0,0,((E23+E37+L$7+$L$22)*(1+N37*L$8/100)+(R45+R48))*(1+0.01528)+L$10),""),$G$42="Canarias",IF(F23=0,0,((F23+F37+L$7+$L$22)*(1+O37*L$8/100)+(R45+R48))*(1+0.01528)+L$10))</f>
        <v>97.827561074426185</v>
      </c>
      <c r="J53" s="152" cm="1">
        <f t="array" ref="J53">_xlfn.IFS($G$42="Peninsula",IFERROR(IF(F23=0,0,((F23+F37+M$7+$L$22)*(1+O37*M$8/100)+(S45+S48))*(1+0.01528)+M$10),""),$G$42="Canarias",0)</f>
        <v>83.069450188619413</v>
      </c>
      <c r="K53" s="113">
        <f>K54</f>
        <v>98.000361091909596</v>
      </c>
      <c r="L53" s="155">
        <f>IFERROR(IF(H23=0,0,((H23+H37+O$7+$L$22)*(1+Q37*O$8/100)+(U45+U48))*(1+0.01528)+O$10),"")</f>
        <v>89.935452686544252</v>
      </c>
      <c r="M53" s="137"/>
      <c r="N53" s="137"/>
      <c r="O53" s="137"/>
      <c r="P53" s="137"/>
      <c r="Q53" s="137"/>
      <c r="R53" s="137"/>
      <c r="T53" s="94"/>
      <c r="U53" s="95"/>
      <c r="V53" s="95"/>
      <c r="W53" s="95"/>
      <c r="X53" s="581" t="str">
        <f t="shared" si="19"/>
        <v>SEPTIEMBRE-25</v>
      </c>
      <c r="Y53" s="583"/>
      <c r="Z53" s="113" cm="1">
        <f t="array" ref="Z53">_xlfn.IFS($G$42="Peninsula",IFERROR(IF(V23=0,0,((V23+V37+AC$7+$L$22)*(1+AE37*AC$8/100)+(AI45+AI48))*(1+0.01528)+AC$10),""),$G$42="Canarias",IF(X23=0,0,((X23+X37+AC$7+$L$22)*(1+AG37*AC$8/100)+(AI45+AI48))*(1+0.01528)+AC$10))</f>
        <v>0</v>
      </c>
      <c r="AA53" s="113">
        <f>IFERROR(IF(W23=0,0,((W23+W37+AD$7+$L$22)*(1+AF37*AD$8/100)+(AJ45+AJ48))*(1+0.01528)+AD$10),"")</f>
        <v>0</v>
      </c>
      <c r="AB53" s="152" cm="1">
        <f t="array" ref="AB53">_xlfn.IFS($G$42="Peninsula",IFERROR(IF(X23=0,0,((X23+X37+AE$7+$L$22)*(1+AG37*AE$8/100)+(AK45+AK48))*(1+0.01528)+AE$10),""),$G$42="Canarias",IF(Y23=0,0,((Y23+Y37+AE$7+$L$22)*(1+AH37*AE$8/100)+(AK45+AK48))*(1+0.01528)+AE$10))</f>
        <v>110.82200757364821</v>
      </c>
      <c r="AC53" s="152" cm="1">
        <f t="array" ref="AC53">_xlfn.IFS($G$42="Peninsula",IFERROR(IF(Y23=0,0,((Y23+Y37+AF$7+$L$22)*(1+AH37*AF$8/100)+(AL45+AL48))*(1+0.01528)+AF$10),""),$G$42="Canarias",0)</f>
        <v>93.196675660573078</v>
      </c>
      <c r="AD53" s="113">
        <f>AD54</f>
        <v>108.72086670433794</v>
      </c>
      <c r="AE53" s="155">
        <f>IFERROR(IF(AA23=0,0,((AA23+AA37+AH$7+$L$22)*(1+AJ37*AH$8/100)+(AN45+AN48))*(1+0.01528)+AH$10),"")</f>
        <v>99.781826008726966</v>
      </c>
      <c r="AF53" s="137"/>
      <c r="AG53" s="137"/>
      <c r="AH53" s="137"/>
      <c r="AI53" s="137"/>
      <c r="AJ53" s="137"/>
      <c r="AK53" s="137"/>
      <c r="AN53" s="94"/>
      <c r="AO53" s="95"/>
      <c r="AP53" s="95"/>
      <c r="AQ53" s="95"/>
      <c r="AR53" s="590" t="str">
        <f t="shared" si="20"/>
        <v>SEPTIEMBRE-25</v>
      </c>
      <c r="AS53" s="591"/>
      <c r="AT53" s="152">
        <f>IFERROR(IF(AR23=0,0,((AR23+AR37+AW$7+$AY$22)*(1+AY37*AW$8/100)+($AZ$46+$AZ$49))*(1+0.01528)+AW$10),"")</f>
        <v>169.34305156640681</v>
      </c>
      <c r="AU53" s="152">
        <f>IFERROR(IF(AS23=0,0,((AS23+AS37+AX$7+$AY$22)*(1+AZ37*AX$8/100)+($BA$46+$BA$49))*(1+0.01528)+AX$10),"")</f>
        <v>111.37345623335227</v>
      </c>
      <c r="AV53" s="152">
        <f>IFERROR(IF(AT23=0,0,((AT23+AT37+AY$7+$AY$22)*(1+BA37*AY$8/100)+($BB$46+$BB$49))*(1+0.01528)+AY$10),"")</f>
        <v>99.172176269872566</v>
      </c>
      <c r="AW53" s="137"/>
      <c r="AX53" s="137"/>
      <c r="AY53" s="137"/>
      <c r="AZ53" s="137"/>
      <c r="BA53" s="137"/>
      <c r="BB53" s="137"/>
      <c r="BC53" s="137"/>
      <c r="BD53" s="137"/>
      <c r="BE53" s="137"/>
    </row>
    <row r="54" spans="1:57">
      <c r="A54" s="94"/>
      <c r="B54" s="95"/>
      <c r="C54" s="95"/>
      <c r="D54" s="95"/>
      <c r="E54" s="586" t="str">
        <f t="shared" si="18"/>
        <v>OCTUBRE-25</v>
      </c>
      <c r="F54" s="605"/>
      <c r="G54" s="121" cm="1">
        <f t="array" ref="G54">_xlfn.IFS($G$42="Peninsula",IFERROR(IF(C24=0,0,((C24+C38+J$7+$L$22)*(1+L38*J$8/100)+(P45+P48))*(1+0.01528)+J$10),""),$G$42="Canarias",IF(F24=0,0,((F24+F38+J$7+$L$22)*(1+O38*J$8/100)+(P45+P48))*(1+0.01528)+J$10))</f>
        <v>0</v>
      </c>
      <c r="H54" s="121">
        <f>IFERROR(IF(D24=0,0,((D24+D38+K$7+$L$22)*(1+M38*K$8/100)+(Q45+Q48))*(1+0.01528)+K$10),"")</f>
        <v>0</v>
      </c>
      <c r="I54" s="121" cm="1">
        <f t="array" ref="I54">_xlfn.IFS($G$42="Peninsula",I53,$G$42="Canarias",IF(G24=0,0,((G24+G38+L$7+$L$22)*(1+P38*L$8/100)+(R45+R48))*(1+0.01528)+L$10))</f>
        <v>97.827561074426185</v>
      </c>
      <c r="J54" s="152" cm="1">
        <f t="array" ref="J54">_xlfn.IFS($G$42="Peninsula",IFERROR(IF(F24=0,0,((F24+F38+M$7+$L$22)*(1+O38*M$8/100)+(S45+S48))*(1+0.01528)+M$10),""),$G$42="Canarias",0)</f>
        <v>118.15835839883783</v>
      </c>
      <c r="K54" s="152" cm="1">
        <f t="array" ref="K54">_xlfn.IFS($G$42="Peninsula",IFERROR(IF(G24=0,0,((G24+G38+N$7+$L$22)*(1+P38*N$8/100)+(T45+T48))*(1+0.01528)+N$10),""),$G$42="Canarias",0)</f>
        <v>98.000361091909596</v>
      </c>
      <c r="L54" s="155">
        <f>IFERROR(IF(H24=0,0,((H24+H38+O$7+$L$22)*(1+Q38*O$8/100)+(U45+U48))*(1+0.01528)+O$10),"")</f>
        <v>100.95639375170595</v>
      </c>
      <c r="M54" s="137"/>
      <c r="N54" s="137"/>
      <c r="O54" s="137"/>
      <c r="P54" s="137"/>
      <c r="Q54" s="137"/>
      <c r="R54" s="137"/>
      <c r="T54" s="94"/>
      <c r="U54" s="95"/>
      <c r="V54" s="95"/>
      <c r="W54" s="95"/>
      <c r="X54" s="581" t="str">
        <f t="shared" si="19"/>
        <v>OCTUBRE-25</v>
      </c>
      <c r="Y54" s="583"/>
      <c r="Z54" s="121" cm="1">
        <f t="array" ref="Z54">_xlfn.IFS($G$42="Peninsula",IFERROR(IF(V24=0,0,((V24+V38+AC$7+$L$22)*(1+AE38*AC$8/100)+(AI45+AI48))*(1+0.01528)+AC$10),""),$G$42="Canarias",IF(Y24=0,0,((Y24+Y38+AC$7+$L$22)*(1+AH38*AC$8/100)+(AI45+AI48))*(1+0.01528)+AC$10))</f>
        <v>0</v>
      </c>
      <c r="AA54" s="121">
        <f>IFERROR(IF(W24=0,0,((W24+W38+AD$7+$L$22)*(1+AF38*AD$8/100)+(AJ45+AJ48))*(1+0.01528)+AD$10),"")</f>
        <v>0</v>
      </c>
      <c r="AB54" s="121" cm="1">
        <f t="array" ref="AB54">_xlfn.IFS($G$42="Peninsula",AB53,$G$42="Canarias",IF(Z24=0,0,((Z24+Z38+AE$7+$L$22)*(1+AI38*AE$8/100)+(AK45+AK48))*(1+0.01528)+AE$10))</f>
        <v>110.82200757364821</v>
      </c>
      <c r="AC54" s="152" cm="1">
        <f t="array" ref="AC54">_xlfn.IFS($G$42="Peninsula",IFERROR(IF(Y24=0,0,((Y24+Y38+AF$7+$L$22)*(1+AH38*AF$8/100)+(AL45+AL48))*(1+0.01528)+AF$10),""),$G$42="Canarias",0)</f>
        <v>130.83861022229499</v>
      </c>
      <c r="AD54" s="152" cm="1">
        <f t="array" ref="AD54">_xlfn.IFS($G$42="Peninsula",IFERROR(IF(Z24=0,0,((Z24+Z38+AG$7+$L$22)*(1+AI38*AG$8/100)+(AM45+AM48))*(1+0.01528)+AG$10),""),$G$42="Canarias",0)</f>
        <v>108.72086670433794</v>
      </c>
      <c r="AE54" s="155">
        <f>IFERROR(IF(AA24=0,0,((AA24+AA38+AH$7+$L$22)*(1+AJ38*AH$8/100)+(AN45+AN48))*(1+0.01528)+AH$10),"")</f>
        <v>111.7674750056787</v>
      </c>
      <c r="AF54" s="137"/>
      <c r="AG54" s="137"/>
      <c r="AH54" s="137"/>
      <c r="AI54" s="137"/>
      <c r="AJ54" s="137"/>
      <c r="AK54" s="137"/>
      <c r="AN54" s="94"/>
      <c r="AO54" s="95"/>
      <c r="AP54" s="95"/>
      <c r="AQ54" s="95"/>
      <c r="AR54" s="590" t="str">
        <f t="shared" si="20"/>
        <v>OCTUBRE-25</v>
      </c>
      <c r="AS54" s="591"/>
      <c r="AT54" s="152">
        <f t="shared" ref="AT54:AT56" si="23">IFERROR(IF(AR24=0,0,((AR24+AR38+AW$7+$AY$22)*(1+AY38*AW$8/100)+($AZ$46+$AZ$49))*(1+0.01528)+AW$10),"")</f>
        <v>195.9429841685411</v>
      </c>
      <c r="AU54" s="152">
        <f t="shared" ref="AU54:AV56" si="24">IFERROR(IF(AS24=0,0,((AS24+AS38+AX$7+$AY$22)*(1+AZ38*AX$8/100)+($AZ$46+$AZ$49))*(1+0.01528)+AX$10),"")</f>
        <v>136.82596740247365</v>
      </c>
      <c r="AV54" s="152">
        <f t="shared" si="24"/>
        <v>111.1578252668243</v>
      </c>
      <c r="AW54" s="137"/>
      <c r="AX54" s="137"/>
      <c r="AY54" s="137"/>
      <c r="AZ54" s="137"/>
      <c r="BA54" s="137"/>
      <c r="BB54" s="137"/>
      <c r="BC54" s="137"/>
      <c r="BD54" s="137"/>
      <c r="BE54" s="137"/>
    </row>
    <row r="55" spans="1:57">
      <c r="A55" s="94"/>
      <c r="B55" s="95"/>
      <c r="C55" s="95"/>
      <c r="D55" s="95"/>
      <c r="E55" s="586" t="str">
        <f t="shared" si="18"/>
        <v>NOVIEMBRE-25</v>
      </c>
      <c r="F55" s="605"/>
      <c r="G55" s="113">
        <f>G56</f>
        <v>150.05321598943945</v>
      </c>
      <c r="H55" s="152">
        <f>IFERROR(IF(D25=0,0,((D25+D39+K$7+$L$22)*(1+M39*K$8/100)+(Q45+Q48))*(1+0.01528)+K$10),"")</f>
        <v>108.23320416055026</v>
      </c>
      <c r="I55" s="152">
        <f>IFERROR(IF(E25=0,0,((E25+E39+L$7+$L$22)*(1+N39*L$8/100)+(R45+R48))*(1+0.01528)+L$10),"")</f>
        <v>97.264786301702586</v>
      </c>
      <c r="J55" s="113">
        <f>J54</f>
        <v>118.15835839883783</v>
      </c>
      <c r="K55" s="113">
        <f>K54</f>
        <v>98.000361091909596</v>
      </c>
      <c r="L55" s="155">
        <f>IFERROR(IF(H25=0,0,((H25+H39+O$7+$L$22)*(1+Q39*O$8/100)+(U45+U48))*(1+0.01528)+O$10),"")</f>
        <v>80.668831122168399</v>
      </c>
      <c r="M55" s="137"/>
      <c r="N55" s="137"/>
      <c r="O55" s="137"/>
      <c r="P55" s="137"/>
      <c r="Q55" s="137"/>
      <c r="R55" s="137"/>
      <c r="T55" s="94"/>
      <c r="U55" s="95"/>
      <c r="V55" s="95"/>
      <c r="W55" s="95"/>
      <c r="X55" s="581" t="str">
        <f t="shared" si="19"/>
        <v>NOVIEMBRE-25</v>
      </c>
      <c r="Y55" s="583"/>
      <c r="Z55" s="113">
        <f>Z56</f>
        <v>174.53566939208469</v>
      </c>
      <c r="AA55" s="152">
        <f>IFERROR(IF(W25=0,0,((W25+W39+AD$7+$L$22)*(1+AF39*AD$8/100)+(AJ45+AJ48))*(1+0.01528)+AD$10),"")</f>
        <v>126.73780675414056</v>
      </c>
      <c r="AB55" s="152">
        <f>IFERROR(IF(X25=0,0,((X25+X39+AE$7+$L$22)*(1+AG39*AE$8/100)+(AK45+AK48))*(1+0.01528)+AE$10),"")</f>
        <v>110.56376839999363</v>
      </c>
      <c r="AC55" s="113">
        <f>AC54</f>
        <v>130.83861022229499</v>
      </c>
      <c r="AD55" s="113">
        <f>AD54</f>
        <v>108.72086670433794</v>
      </c>
      <c r="AE55" s="155">
        <f>IFERROR(IF(AA25=0,0,((AA25+AA39+AH$7+$L$22)*(1+AJ39*AH$8/100)+(AN45+AN48))*(1+0.01528)+AH$10),"")</f>
        <v>89.704059255279304</v>
      </c>
      <c r="AF55" s="137"/>
      <c r="AG55" s="137"/>
      <c r="AH55" s="137"/>
      <c r="AI55" s="137"/>
      <c r="AJ55" s="137"/>
      <c r="AK55" s="137"/>
      <c r="AN55" s="94"/>
      <c r="AO55" s="95"/>
      <c r="AP55" s="95"/>
      <c r="AQ55" s="95"/>
      <c r="AR55" s="590" t="str">
        <f t="shared" si="20"/>
        <v>NOVIEMBRE-25</v>
      </c>
      <c r="AS55" s="591"/>
      <c r="AT55" s="152">
        <f t="shared" si="23"/>
        <v>172.45188474750481</v>
      </c>
      <c r="AU55" s="152">
        <f t="shared" si="24"/>
        <v>118.80192010189845</v>
      </c>
      <c r="AV55" s="152">
        <f t="shared" si="24"/>
        <v>89.094409516424918</v>
      </c>
      <c r="AW55" s="137"/>
      <c r="AX55" s="137"/>
      <c r="AY55" s="137"/>
      <c r="AZ55" s="137"/>
      <c r="BA55" s="137"/>
      <c r="BB55" s="137"/>
      <c r="BC55" s="137"/>
      <c r="BD55" s="137"/>
      <c r="BE55" s="137"/>
    </row>
    <row r="56" spans="1:57" ht="15.75" thickBot="1">
      <c r="A56" s="94"/>
      <c r="B56" s="95"/>
      <c r="C56" s="95"/>
      <c r="D56" s="95"/>
      <c r="E56" s="584" t="str">
        <f t="shared" si="18"/>
        <v>DICIEMBRE-25</v>
      </c>
      <c r="F56" s="585"/>
      <c r="G56" s="157" cm="1">
        <f t="array" ref="G56">_xlfn.IFS($G$42="Peninsula",IFERROR(IF(C26=0,0,((C26+C40+J$7+$L$22)*(1+L40*J$8/100)+(P45+P48))*(1+0.01528)+J$10),""),$G$42="Canarias",0)</f>
        <v>150.05321598943945</v>
      </c>
      <c r="H56" s="157" cm="1">
        <f t="array" ref="H56">_xlfn.IFS($G$42="Peninsula",IFERROR(IF(D26=0,0,((D26+D40+K$7+$L$22)*(1+M40*K$8/100)+(Q45+Q48))*(1+0.01528)+K$10),""),$G$42="Canarias",IF(C26=0,0,((C26+C40+K$7+$L$22)*(1+L40*K$8/100)+(Q45+Q48))*(1+0.01528)+K$10))</f>
        <v>131.22731624413163</v>
      </c>
      <c r="I56" s="128" cm="1">
        <f t="array" ref="I56">_xlfn.IFS($G$42="Peninsula",I55,$G$42="Canarias",IF(D26=0,0,((D26+D40+L$7+$L$22)*(1+M40*L$8/100)+(R45+R48))*(1+0.01528)+L$10))</f>
        <v>97.264786301702586</v>
      </c>
      <c r="J56" s="128">
        <f>IFERROR(IF(F26=0,0,((F26+F40+M$7+$L$22)*(1+O40*M$8/100)+(S45+S48))*(1+0.01528)+M$10),"")</f>
        <v>0</v>
      </c>
      <c r="K56" s="128">
        <f>IFERROR(IF(G26=0,0,((G26+G40+N$7+$L$22)*(1+P40*N$8/100)+(T45+T48))*(1+0.01528)+N$10),"")</f>
        <v>0</v>
      </c>
      <c r="L56" s="154">
        <f>IFERROR(IF(H26=0,0,((H26+H40+O$7+$L$22)*(1+Q40*O$8/100)+(U45+U48))*(1+0.01528)+O$10),"")</f>
        <v>92.897797704374241</v>
      </c>
      <c r="M56" s="137"/>
      <c r="N56" s="137"/>
      <c r="O56" s="137"/>
      <c r="P56" s="137"/>
      <c r="Q56" s="137"/>
      <c r="R56" s="137"/>
      <c r="T56" s="94"/>
      <c r="U56" s="95"/>
      <c r="V56" s="95"/>
      <c r="W56" s="95"/>
      <c r="X56" s="584" t="str">
        <f t="shared" si="19"/>
        <v>DICIEMBRE-25</v>
      </c>
      <c r="Y56" s="585"/>
      <c r="Z56" s="157" cm="1">
        <f t="array" ref="Z56">_xlfn.IFS($G$42="Peninsula",IFERROR(IF(V26=0,0,((V26+V40+AC$7+$L$22)*(1+AE40*AC$8/100)+(AI45+AI48))*(1+0.01528)+AC$10),""),$G$42="Canarias",0)</f>
        <v>174.53566939208469</v>
      </c>
      <c r="AA56" s="157" cm="1">
        <f t="array" ref="AA56">_xlfn.IFS($G$42="Peninsula",IFERROR(IF(W26=0,0,((W26+W40+AD$7+$L$22)*(1+AF40*AD$8/100)+(AJ45+AJ48))*(1+0.01528)+AD$10),""),$G$42="Canarias",IF(V26=0,0,((V26+V40+AD$7+$L$22)*(1+AE40*AD$8/100)+(AJ45+AJ48))*(1+0.01528)+AD$10))</f>
        <v>151.73532605423577</v>
      </c>
      <c r="AB56" s="128" cm="1">
        <f t="array" ref="AB56">_xlfn.IFS($G$42="Peninsula",AB55,$G$42="Canarias",IF(W26=0,0,((W26+W40+AE$7+$L$22)*(1+AF40*AE$8/100)+(AK45+AK48))*(1+0.01528)+AE$10))</f>
        <v>110.56376839999363</v>
      </c>
      <c r="AC56" s="128">
        <f>IFERROR(IF(Y26=0,0,((Y26+Y40+AF$7+$L$22)*(1+AH40*AF$8/100)+(AL45+AL48))*(1+0.01528)+AF$10),"")</f>
        <v>0</v>
      </c>
      <c r="AD56" s="128">
        <f>IFERROR(IF(Z26=0,0,((Z26+Z40+AG$7+$L$22)*(1+AI40*AG$8/100)+(AM45+AM48))*(1+0.01528)+AG$10),"")</f>
        <v>0</v>
      </c>
      <c r="AE56" s="154">
        <f>IFERROR(IF(AA26=0,0,((AA26+AA40+AH$7+$L$22)*(1+AJ40*AH$8/100)+(AN45+AN48))*(1+0.01528)+AH$10),"")</f>
        <v>103.00347717096898</v>
      </c>
      <c r="AF56" s="137"/>
      <c r="AG56" s="137"/>
      <c r="AH56" s="137"/>
      <c r="AI56" s="137"/>
      <c r="AJ56" s="137"/>
      <c r="AK56" s="137"/>
      <c r="AN56" s="94"/>
      <c r="AO56" s="95"/>
      <c r="AP56" s="95"/>
      <c r="AQ56" s="95"/>
      <c r="AR56" s="590" t="str">
        <f t="shared" si="20"/>
        <v>DICIEMBRE-25</v>
      </c>
      <c r="AS56" s="591"/>
      <c r="AT56" s="152">
        <f t="shared" si="23"/>
        <v>201.19572927472336</v>
      </c>
      <c r="AU56" s="152">
        <f t="shared" si="24"/>
        <v>147.13925157315308</v>
      </c>
      <c r="AV56" s="152">
        <f t="shared" si="24"/>
        <v>102.38840713439426</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128.76816634552441</v>
      </c>
      <c r="H58" s="137" cm="1">
        <f t="array" ref="H58">_xlfn.IFS($G$42="Peninsula",AVERAGE(H45,H46,H47,H51,H55,H56),$G$42="Canarias",AVERAGE(H45,H46,H47,H55,H56))</f>
        <v>107.15361674263494</v>
      </c>
      <c r="I58" s="137" cm="1">
        <f t="array" ref="I58">_xlfn.IFS($G$42="Peninsula",AVERAGE(I47,I50,I52,I53,I55),$G$42="Canarias",AVERAGE(I51,I52,I53,I54,I55,I56))</f>
        <v>95.801111852091367</v>
      </c>
      <c r="J58" s="137" cm="1">
        <f t="array" ref="J58">_xlfn.IFS($G$42="Peninsula",AVERAGE(J48,J49,J50,J52,J53,J54),$G$42="Canarias",AVERAGE(J45,J46,J47,J48,J49,J50,J51))</f>
        <v>83.192566468020473</v>
      </c>
      <c r="K58" s="137" cm="1">
        <f t="array" ref="K58">_xlfn.IFS($G$42="Peninsula",AVERAGE(K48,K49,K54),$G$42="Canarias",AVERAGE(K48,K49,K50))</f>
        <v>64.887071846318463</v>
      </c>
      <c r="L58" s="137">
        <f>AVERAGE(L45,L46,L47,L48,L49,L50,L51,L52,L53,L54,L55,L56)</f>
        <v>80.251814456210752</v>
      </c>
      <c r="X58" s="584" t="s">
        <v>371</v>
      </c>
      <c r="Y58" s="585"/>
      <c r="Z58" s="137" cm="1">
        <f t="array" ref="Z58">_xlfn.IFS($G$42="Peninsula",AVERAGE(Z45,Z46,Z51,Z56),$G$42="Canarias",AVERAGE(Z51,Z52,Z53,Z54))</f>
        <v>152.23146604582331</v>
      </c>
      <c r="AA58" s="137" cm="1">
        <f t="array" ref="AA58">_xlfn.IFS($G$42="Peninsula",AVERAGE(AA45,AA46,AA47,AA51,AA55,AA56),$G$42="Canarias",AVERAGE(AA45,AA46,AA47,AA55,AA56))</f>
        <v>126.28817336037139</v>
      </c>
      <c r="AB58" s="137" cm="1">
        <f t="array" ref="AB58">_xlfn.IFS($G$42="Peninsula",AVERAGE(AB47,AB50,AB52,AB53,AB55),$G$42="Canarias",AVERAGE(AB51,AB52,AB53,AB54,AB55,AB56))</f>
        <v>109.06301524091062</v>
      </c>
      <c r="AC58" s="137" cm="1">
        <f t="array" ref="AC58">_xlfn.IFS($G$42="Peninsula",AVERAGE(AC48,AC49,AC50,AC52,AC53,AC54),$G$42="Canarias",AVERAGE(AC45,AC46,AC47,AC48,AC49,AC50,AC51))</f>
        <v>93.289838135421391</v>
      </c>
      <c r="AD58" s="137" cm="1">
        <f t="array" ref="AD58">_xlfn.IFS($G$42="Peninsula",AVERAGE(AD48,AD49,AD54),$G$42="Canarias",AVERAGE(AD48,AD49,AD50))</f>
        <v>73.528295636761428</v>
      </c>
      <c r="AE58" s="137">
        <f>AVERAGE(AE45,AE46,AE47,AE48,AE49,AE50,AE51,AE52,AE53,AE54,AE55,AE56)</f>
        <v>89.666805375742186</v>
      </c>
      <c r="AR58" s="584" t="s">
        <v>371</v>
      </c>
      <c r="AS58" s="585"/>
      <c r="AT58" s="137">
        <f>AVERAGE(AT45:AT56)</f>
        <v>169.2896036778846</v>
      </c>
      <c r="AU58" s="137">
        <f>AVERAGE(AU45:AU56)</f>
        <v>113.81335959021466</v>
      </c>
      <c r="AV58" s="137">
        <f>AVERAGE(AV45:AV56)</f>
        <v>89.349253493423021</v>
      </c>
    </row>
    <row r="63" spans="1:57">
      <c r="B63" t="s">
        <v>34</v>
      </c>
    </row>
    <row r="65" spans="2:16" ht="15.75">
      <c r="B65" s="55" t="s">
        <v>56</v>
      </c>
      <c r="C65" s="56">
        <f>('BASE DE DATOS INDEX'!K80+K73)/365</f>
        <v>7.5902501369863012E-2</v>
      </c>
      <c r="D65" s="56">
        <f>('BASE DE DATOS INDEX'!L80+L73)/365</f>
        <v>1.9874602739726028E-3</v>
      </c>
      <c r="E65" s="54"/>
      <c r="F65" s="54"/>
      <c r="G65" s="54"/>
      <c r="H65" s="54"/>
    </row>
    <row r="66" spans="2:16" ht="15.75">
      <c r="B66" s="57" t="s">
        <v>31</v>
      </c>
      <c r="C66" s="56">
        <f>('BASE DE DATOS INDEX'!K81+K74)/365</f>
        <v>5.5827197260273971E-2</v>
      </c>
      <c r="D66" s="56">
        <f>('BASE DE DATOS INDEX'!L81+L74)/365</f>
        <v>2.9089372602739725E-2</v>
      </c>
      <c r="E66" s="56">
        <f>('BASE DE DATOS INDEX'!M81+M74)/365</f>
        <v>1.2278175342465752E-2</v>
      </c>
      <c r="F66" s="56">
        <f>('BASE DE DATOS INDEX'!N81+N74)/365</f>
        <v>1.0647487671232877E-2</v>
      </c>
      <c r="G66" s="56">
        <f>('BASE DE DATOS INDEX'!O81+O74)/365</f>
        <v>6.8872630136986293E-3</v>
      </c>
      <c r="H66" s="56">
        <f>('BASE DE DATOS INDEX'!P81+P74)/365</f>
        <v>3.9514712328767125E-3</v>
      </c>
    </row>
    <row r="67" spans="2:16" ht="15.75">
      <c r="B67" s="57" t="s">
        <v>32</v>
      </c>
      <c r="C67" s="56">
        <f>('BASE DE DATOS INDEX'!K82+K75)/365</f>
        <v>8.1083200000000008E-2</v>
      </c>
      <c r="D67" s="56">
        <f>('BASE DE DATOS INDEX'!L82+L75)/365</f>
        <v>4.2506052054794519E-2</v>
      </c>
      <c r="E67" s="56">
        <f>('BASE DE DATOS INDEX'!M82+M75)/365</f>
        <v>1.8635290410958905E-2</v>
      </c>
      <c r="F67" s="56">
        <f>('BASE DE DATOS INDEX'!N82+N75)/365</f>
        <v>1.4777613698630138E-2</v>
      </c>
      <c r="G67" s="56">
        <f>('BASE DE DATOS INDEX'!O82+O75)/365</f>
        <v>5.8222273972602734E-3</v>
      </c>
      <c r="H67" s="56">
        <f>('BASE DE DATOS INDEX'!P82+P75)/365</f>
        <v>2.7511808219178083E-3</v>
      </c>
    </row>
    <row r="71" spans="2:16">
      <c r="B71" t="s">
        <v>34</v>
      </c>
      <c r="J71" t="s">
        <v>34</v>
      </c>
    </row>
    <row r="73" spans="2:16" ht="15.75">
      <c r="B73" s="55" t="s">
        <v>56</v>
      </c>
      <c r="C73" s="56">
        <v>7.378232876712329E-2</v>
      </c>
      <c r="D73" s="56">
        <v>1.9112000000000001E-3</v>
      </c>
      <c r="E73" s="54"/>
      <c r="F73" s="54"/>
      <c r="G73" s="54"/>
      <c r="H73" s="54"/>
      <c r="J73" s="55" t="s">
        <v>56</v>
      </c>
      <c r="K73" s="191">
        <f>'PETICION DATOS LUZ'!$J$26</f>
        <v>0</v>
      </c>
      <c r="L73" s="191">
        <f>'PETICION DATOS LUZ'!$J$27</f>
        <v>0</v>
      </c>
      <c r="M73" s="54"/>
      <c r="N73" s="54"/>
      <c r="O73" s="54"/>
      <c r="P73" s="54"/>
    </row>
    <row r="74" spans="2:16" ht="15.75">
      <c r="B74" s="57" t="s">
        <v>31</v>
      </c>
      <c r="C74" s="56">
        <v>5.3858890410958898E-2</v>
      </c>
      <c r="D74" s="56">
        <v>2.8086715068493154E-2</v>
      </c>
      <c r="E74" s="56">
        <v>1.1678180821917808E-2</v>
      </c>
      <c r="F74" s="56">
        <v>1.008644109589041E-2</v>
      </c>
      <c r="G74" s="56">
        <v>6.3785397260273978E-3</v>
      </c>
      <c r="H74" s="56">
        <v>3.7161479452054798E-3</v>
      </c>
      <c r="J74" s="57" t="s">
        <v>31</v>
      </c>
      <c r="K74" s="191">
        <f>'PETICION DATOS LUZ'!$J$26</f>
        <v>0</v>
      </c>
      <c r="L74" s="191">
        <f>'PETICION DATOS LUZ'!$J$27</f>
        <v>0</v>
      </c>
      <c r="M74" s="191">
        <f>'PETICION DATOS LUZ'!$J$28</f>
        <v>0</v>
      </c>
      <c r="N74" s="191">
        <f>'PETICION DATOS LUZ'!$J$29</f>
        <v>0</v>
      </c>
      <c r="O74" s="191">
        <f>'PETICION DATOS LUZ'!$J$30</f>
        <v>0</v>
      </c>
      <c r="P74" s="191">
        <f>'PETICION DATOS LUZ'!$J$31</f>
        <v>0</v>
      </c>
    </row>
    <row r="75" spans="2:16" ht="15.75">
      <c r="B75" s="57" t="s">
        <v>32</v>
      </c>
      <c r="C75" s="56">
        <v>7.8881824657534239E-2</v>
      </c>
      <c r="D75" s="56">
        <v>4.1308610958904111E-2</v>
      </c>
      <c r="E75" s="56">
        <v>1.7970328767123289E-2</v>
      </c>
      <c r="F75" s="56">
        <v>1.4170095890410959E-2</v>
      </c>
      <c r="G75" s="56">
        <v>5.2953561643835616E-3</v>
      </c>
      <c r="H75" s="56">
        <v>2.5098301369863014E-3</v>
      </c>
      <c r="J75" s="57" t="s">
        <v>32</v>
      </c>
      <c r="K75" s="191">
        <f>'PETICION DATOS LUZ'!$J$26</f>
        <v>0</v>
      </c>
      <c r="L75" s="191">
        <f>'PETICION DATOS LUZ'!$J$27</f>
        <v>0</v>
      </c>
      <c r="M75" s="191">
        <f>'PETICION DATOS LUZ'!$J$28</f>
        <v>0</v>
      </c>
      <c r="N75" s="191">
        <f>'PETICION DATOS LUZ'!$J$29</f>
        <v>0</v>
      </c>
      <c r="O75" s="191">
        <f>'PETICION DATOS LUZ'!$J$30</f>
        <v>0</v>
      </c>
      <c r="P75" s="191">
        <f>'PETICION DATOS LUZ'!$J$31</f>
        <v>0</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360BB-04CF-4379-8CDB-F497291BB009}">
  <sheetPr codeName="Hoja18"/>
  <dimension ref="A1:BE101"/>
  <sheetViews>
    <sheetView topLeftCell="B39" zoomScale="70" zoomScaleNormal="70" workbookViewId="0">
      <selection activeCell="N52" sqref="N52"/>
    </sheetView>
  </sheetViews>
  <sheetFormatPr baseColWidth="10" defaultColWidth="11.5703125" defaultRowHeight="15"/>
  <cols>
    <col min="2" max="2" width="22.85546875" customWidth="1"/>
    <col min="3" max="3" width="19" bestFit="1" customWidth="1"/>
    <col min="4" max="4" width="20.28515625" bestFit="1" customWidth="1"/>
    <col min="5" max="5" width="14" bestFit="1" customWidth="1"/>
    <col min="21" max="21" width="23.140625" customWidth="1"/>
    <col min="25" max="25" width="12.42578125" customWidth="1"/>
    <col min="43" max="43" width="20.85546875" customWidth="1"/>
    <col min="45" max="45" width="13.42578125" customWidth="1"/>
    <col min="46" max="46" width="12.570312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617" t="s">
        <v>155</v>
      </c>
      <c r="D7" s="618"/>
      <c r="E7" s="618"/>
      <c r="F7" s="618"/>
      <c r="G7" s="618"/>
      <c r="H7" s="618"/>
      <c r="I7" s="619"/>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17" t="s">
        <v>155</v>
      </c>
      <c r="W7" s="618"/>
      <c r="X7" s="618"/>
      <c r="Y7" s="618"/>
      <c r="Z7" s="618"/>
      <c r="AA7" s="618"/>
      <c r="AB7" s="619"/>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17" t="s">
        <v>155</v>
      </c>
      <c r="AQ7" s="618"/>
      <c r="AR7" s="618"/>
      <c r="AS7" s="618"/>
      <c r="AT7" s="618"/>
      <c r="AU7" s="618"/>
      <c r="AV7" s="619"/>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595" t="s">
        <v>156</v>
      </c>
      <c r="D8" s="596"/>
      <c r="E8" s="596"/>
      <c r="F8" s="596"/>
      <c r="G8" s="596"/>
      <c r="H8" s="596"/>
      <c r="I8" s="597"/>
      <c r="J8" s="97">
        <v>6.7</v>
      </c>
      <c r="K8" s="98">
        <v>6.8</v>
      </c>
      <c r="L8" s="98">
        <v>6.5</v>
      </c>
      <c r="M8" s="98">
        <v>6.5</v>
      </c>
      <c r="N8" s="98">
        <v>4.3</v>
      </c>
      <c r="O8" s="99">
        <v>7.7</v>
      </c>
      <c r="P8" s="95"/>
      <c r="Q8" s="95"/>
      <c r="R8" s="95"/>
      <c r="T8" s="94"/>
      <c r="U8" s="95"/>
      <c r="V8" s="595" t="s">
        <v>156</v>
      </c>
      <c r="W8" s="596"/>
      <c r="X8" s="596"/>
      <c r="Y8" s="596"/>
      <c r="Z8" s="596"/>
      <c r="AA8" s="596"/>
      <c r="AB8" s="597"/>
      <c r="AC8" s="97">
        <v>16.600000000000001</v>
      </c>
      <c r="AD8" s="98">
        <v>17.5</v>
      </c>
      <c r="AE8" s="98">
        <v>16.5</v>
      </c>
      <c r="AF8" s="98">
        <v>16.5</v>
      </c>
      <c r="AG8" s="98">
        <v>13.8</v>
      </c>
      <c r="AH8" s="99">
        <v>18</v>
      </c>
      <c r="AI8" s="95"/>
      <c r="AJ8" s="95"/>
      <c r="AK8" s="95"/>
      <c r="AN8" s="94"/>
      <c r="AO8" s="95"/>
      <c r="AP8" s="595" t="s">
        <v>156</v>
      </c>
      <c r="AQ8" s="596"/>
      <c r="AR8" s="596"/>
      <c r="AS8" s="596"/>
      <c r="AT8" s="596"/>
      <c r="AU8" s="596"/>
      <c r="AV8" s="597"/>
      <c r="AW8" s="97">
        <v>16.7</v>
      </c>
      <c r="AX8" s="98">
        <v>16.3</v>
      </c>
      <c r="AY8" s="98">
        <v>18</v>
      </c>
      <c r="AZ8" s="42"/>
      <c r="BA8" s="42"/>
      <c r="BB8" s="42"/>
      <c r="BC8" s="95"/>
      <c r="BD8" s="95"/>
      <c r="BE8" s="95"/>
    </row>
    <row r="9" spans="1:57">
      <c r="A9" s="94"/>
      <c r="B9" s="95"/>
      <c r="C9" s="595" t="s">
        <v>370</v>
      </c>
      <c r="D9" s="596" t="s">
        <v>158</v>
      </c>
      <c r="E9" s="596"/>
      <c r="F9" s="596"/>
      <c r="G9" s="596"/>
      <c r="H9" s="596"/>
      <c r="I9" s="597"/>
      <c r="J9" s="614">
        <f>P45+P48</f>
        <v>36.5</v>
      </c>
      <c r="K9" s="614"/>
      <c r="L9" s="614"/>
      <c r="M9" s="614"/>
      <c r="N9" s="614"/>
      <c r="O9" s="615"/>
      <c r="P9" s="95"/>
      <c r="Q9" s="95"/>
      <c r="R9" s="95"/>
      <c r="T9" s="94"/>
      <c r="U9" s="95"/>
      <c r="V9" s="595" t="s">
        <v>158</v>
      </c>
      <c r="W9" s="596" t="s">
        <v>158</v>
      </c>
      <c r="X9" s="596"/>
      <c r="Y9" s="596"/>
      <c r="Z9" s="596"/>
      <c r="AA9" s="596"/>
      <c r="AB9" s="597"/>
      <c r="AC9" s="614">
        <f>AI45+AI48</f>
        <v>36.5</v>
      </c>
      <c r="AD9" s="614"/>
      <c r="AE9" s="614"/>
      <c r="AF9" s="614"/>
      <c r="AG9" s="614"/>
      <c r="AH9" s="615"/>
      <c r="AI9" s="95"/>
      <c r="AJ9" s="95"/>
      <c r="AK9" s="95"/>
      <c r="AN9" s="94"/>
      <c r="AO9" s="95"/>
      <c r="AP9" s="595" t="s">
        <v>158</v>
      </c>
      <c r="AQ9" s="596" t="s">
        <v>158</v>
      </c>
      <c r="AR9" s="596"/>
      <c r="AS9" s="596"/>
      <c r="AT9" s="596"/>
      <c r="AU9" s="596"/>
      <c r="AV9" s="597"/>
      <c r="AW9" s="616">
        <f>AZ46+AZ49</f>
        <v>36.5</v>
      </c>
      <c r="AX9" s="614"/>
      <c r="AY9" s="614"/>
      <c r="AZ9" s="42"/>
      <c r="BA9" s="42"/>
      <c r="BB9" s="42"/>
      <c r="BC9" s="95"/>
      <c r="BD9" s="95"/>
      <c r="BE9" s="95"/>
    </row>
    <row r="10" spans="1:57" ht="15.75" thickBot="1">
      <c r="A10" s="94"/>
      <c r="B10" s="95"/>
      <c r="C10" s="598" t="s">
        <v>159</v>
      </c>
      <c r="D10" s="599" t="s">
        <v>159</v>
      </c>
      <c r="E10" s="599"/>
      <c r="F10" s="599"/>
      <c r="G10" s="599"/>
      <c r="H10" s="599"/>
      <c r="I10" s="600"/>
      <c r="J10" s="100">
        <v>35.204000000000001</v>
      </c>
      <c r="K10" s="101">
        <v>21.530999999999999</v>
      </c>
      <c r="L10" s="101">
        <v>12.715999999999999</v>
      </c>
      <c r="M10" s="101">
        <v>8.0370000000000008</v>
      </c>
      <c r="N10" s="101">
        <v>2.1120000000000001</v>
      </c>
      <c r="O10" s="102">
        <v>1.276</v>
      </c>
      <c r="P10" s="95"/>
      <c r="Q10" s="95"/>
      <c r="R10" s="95"/>
      <c r="T10" s="94"/>
      <c r="U10" s="95"/>
      <c r="V10" s="598" t="s">
        <v>159</v>
      </c>
      <c r="W10" s="599" t="s">
        <v>159</v>
      </c>
      <c r="X10" s="599"/>
      <c r="Y10" s="599"/>
      <c r="Z10" s="599"/>
      <c r="AA10" s="599"/>
      <c r="AB10" s="600"/>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8" t="s">
        <v>159</v>
      </c>
      <c r="AQ10" s="599" t="s">
        <v>159</v>
      </c>
      <c r="AR10" s="599"/>
      <c r="AS10" s="599"/>
      <c r="AT10" s="599"/>
      <c r="AU10" s="599"/>
      <c r="AV10" s="600"/>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5.75" thickBot="1">
      <c r="A14" s="90"/>
      <c r="B14" s="106" t="s">
        <v>160</v>
      </c>
      <c r="C14" s="107" t="s">
        <v>3</v>
      </c>
      <c r="D14" s="108" t="s">
        <v>4</v>
      </c>
      <c r="E14" s="108" t="s">
        <v>5</v>
      </c>
      <c r="F14" s="108" t="s">
        <v>6</v>
      </c>
      <c r="G14" s="108" t="s">
        <v>7</v>
      </c>
      <c r="H14" s="109" t="s">
        <v>8</v>
      </c>
      <c r="I14" s="42"/>
      <c r="J14" s="602" t="s">
        <v>161</v>
      </c>
      <c r="K14" s="603"/>
      <c r="L14" s="603"/>
      <c r="M14" s="603"/>
      <c r="N14" s="603"/>
      <c r="O14" s="603"/>
      <c r="P14" s="603"/>
      <c r="Q14" s="604"/>
      <c r="R14" s="42"/>
      <c r="T14" s="90"/>
      <c r="U14" s="106" t="s">
        <v>160</v>
      </c>
      <c r="V14" s="107" t="s">
        <v>3</v>
      </c>
      <c r="W14" s="108" t="s">
        <v>4</v>
      </c>
      <c r="X14" s="108" t="s">
        <v>5</v>
      </c>
      <c r="Y14" s="108" t="s">
        <v>6</v>
      </c>
      <c r="Z14" s="108" t="s">
        <v>7</v>
      </c>
      <c r="AA14" s="109" t="s">
        <v>8</v>
      </c>
      <c r="AB14" s="42"/>
      <c r="AC14" s="602" t="s">
        <v>161</v>
      </c>
      <c r="AD14" s="603"/>
      <c r="AE14" s="603"/>
      <c r="AF14" s="603"/>
      <c r="AG14" s="603"/>
      <c r="AH14" s="603"/>
      <c r="AI14" s="603"/>
      <c r="AJ14" s="604"/>
      <c r="AK14" s="42"/>
      <c r="AN14" s="90"/>
      <c r="AQ14" s="106" t="s">
        <v>160</v>
      </c>
      <c r="AR14" s="107" t="s">
        <v>3</v>
      </c>
      <c r="AS14" s="108" t="s">
        <v>4</v>
      </c>
      <c r="AT14" s="108" t="s">
        <v>5</v>
      </c>
      <c r="AU14" s="95"/>
      <c r="AV14" s="42"/>
      <c r="AW14" s="602" t="s">
        <v>161</v>
      </c>
      <c r="AX14" s="603"/>
      <c r="AY14" s="603"/>
      <c r="AZ14" s="603"/>
      <c r="BA14" s="603"/>
      <c r="BB14" s="95"/>
      <c r="BC14" s="95"/>
      <c r="BD14" s="95"/>
      <c r="BE14" s="42"/>
    </row>
    <row r="15" spans="1:57" ht="15.75" thickBot="1">
      <c r="A15" s="110" t="e">
        <v>#REF!</v>
      </c>
      <c r="B15" s="111" t="str">
        <f>'.'!W23</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610" t="s">
        <v>162</v>
      </c>
      <c r="K15" s="611"/>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15" si="3">D15</f>
        <v>75.040784313725482</v>
      </c>
      <c r="X15" s="113">
        <f t="shared" si="3"/>
        <v>0</v>
      </c>
      <c r="Y15" s="113">
        <f t="shared" si="3"/>
        <v>0</v>
      </c>
      <c r="Z15" s="113">
        <f t="shared" si="3"/>
        <v>0</v>
      </c>
      <c r="AA15" s="114">
        <f t="shared" si="3"/>
        <v>64.365867346938757</v>
      </c>
      <c r="AB15" s="95"/>
      <c r="AC15" s="610" t="s">
        <v>162</v>
      </c>
      <c r="AD15" s="611"/>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610" t="s">
        <v>162</v>
      </c>
      <c r="AX15" s="611"/>
      <c r="AY15" s="115">
        <v>0.92600000000000005</v>
      </c>
      <c r="AZ15" s="116">
        <v>0.154</v>
      </c>
      <c r="BA15" s="118">
        <v>0</v>
      </c>
      <c r="BB15" s="95"/>
      <c r="BC15" s="95"/>
      <c r="BD15" s="95"/>
      <c r="BE15" s="95"/>
    </row>
    <row r="16" spans="1:57" ht="15.75" thickBot="1">
      <c r="A16" s="110" t="e">
        <v>#REF!</v>
      </c>
      <c r="B16" s="119" t="str">
        <f>'.'!W24</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610" t="s">
        <v>163</v>
      </c>
      <c r="K16" s="611"/>
      <c r="L16" s="123">
        <v>4.0960000000000003E-2</v>
      </c>
      <c r="M16" s="95"/>
      <c r="N16" s="95"/>
      <c r="O16" s="95"/>
      <c r="P16" s="95"/>
      <c r="Q16" s="95"/>
      <c r="R16" s="95"/>
      <c r="T16" s="110"/>
      <c r="U16" s="119" t="str">
        <f t="shared" ref="U16:U25" si="4">B16</f>
        <v>FEBRERO-26</v>
      </c>
      <c r="V16" s="121">
        <f t="shared" ref="V16:V22" si="5">C16</f>
        <v>28.248518518518491</v>
      </c>
      <c r="W16" s="121">
        <f t="shared" ref="W16:W23" si="6">D16</f>
        <v>13.535578231292519</v>
      </c>
      <c r="X16" s="121">
        <f t="shared" ref="X16:X23" si="7">E16</f>
        <v>0</v>
      </c>
      <c r="Y16" s="121">
        <f t="shared" ref="Y16:Y23" si="8">F16</f>
        <v>0</v>
      </c>
      <c r="Z16" s="121">
        <f t="shared" ref="Z16:Z23" si="9">G16</f>
        <v>0</v>
      </c>
      <c r="AA16" s="122">
        <f t="shared" ref="AA16:AA23" si="10">H16</f>
        <v>11.009702380952385</v>
      </c>
      <c r="AB16" s="95"/>
      <c r="AC16" s="610" t="s">
        <v>163</v>
      </c>
      <c r="AD16" s="611"/>
      <c r="AE16" s="123">
        <v>4.0960000000000003E-2</v>
      </c>
      <c r="AF16" s="95"/>
      <c r="AG16" s="95"/>
      <c r="AH16" s="95"/>
      <c r="AI16" s="95"/>
      <c r="AJ16" s="95"/>
      <c r="AK16" s="95"/>
      <c r="AN16" s="110"/>
      <c r="AQ16" s="119" t="str">
        <f t="shared" ref="AQ16:AQ25" si="11">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610" t="s">
        <v>163</v>
      </c>
      <c r="AX16" s="611"/>
      <c r="AY16" s="123">
        <v>4.0960000000000003E-2</v>
      </c>
      <c r="AZ16" s="95"/>
      <c r="BA16" s="95"/>
      <c r="BB16" s="95"/>
      <c r="BC16" s="95"/>
      <c r="BD16" s="95"/>
      <c r="BE16" s="95"/>
    </row>
    <row r="17" spans="1:57" ht="15.75" thickBot="1">
      <c r="A17" s="110" t="e">
        <v>#REF!</v>
      </c>
      <c r="B17" s="119" t="str">
        <f>'.'!W25</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610" t="s">
        <v>164</v>
      </c>
      <c r="K17" s="611"/>
      <c r="L17" s="123">
        <v>0.17498</v>
      </c>
      <c r="M17" s="95"/>
      <c r="N17" s="95"/>
      <c r="O17" s="95"/>
      <c r="P17" s="95"/>
      <c r="Q17" s="95"/>
      <c r="R17" s="95"/>
      <c r="T17" s="110"/>
      <c r="U17" s="119" t="str">
        <f t="shared" si="4"/>
        <v>MARZO-26</v>
      </c>
      <c r="V17" s="113">
        <f t="shared" si="5"/>
        <v>0</v>
      </c>
      <c r="W17" s="113">
        <f t="shared" si="6"/>
        <v>50.864202898550722</v>
      </c>
      <c r="X17" s="113">
        <f t="shared" si="7"/>
        <v>37.899999999999991</v>
      </c>
      <c r="Y17" s="113">
        <f t="shared" si="8"/>
        <v>0</v>
      </c>
      <c r="Z17" s="113">
        <f t="shared" si="9"/>
        <v>0</v>
      </c>
      <c r="AA17" s="114">
        <f t="shared" si="10"/>
        <v>38.405866666666689</v>
      </c>
      <c r="AB17" s="95"/>
      <c r="AC17" s="610" t="s">
        <v>164</v>
      </c>
      <c r="AD17" s="611"/>
      <c r="AE17" s="123">
        <v>0.17498</v>
      </c>
      <c r="AF17" s="95"/>
      <c r="AG17" s="95"/>
      <c r="AH17" s="95"/>
      <c r="AI17" s="95"/>
      <c r="AJ17" s="95"/>
      <c r="AK17" s="95"/>
      <c r="AN17" s="110"/>
      <c r="AQ17" s="119" t="str">
        <f t="shared" si="11"/>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610" t="s">
        <v>164</v>
      </c>
      <c r="AX17" s="611"/>
      <c r="AY17" s="123">
        <v>0.17498</v>
      </c>
      <c r="AZ17" s="95"/>
      <c r="BA17" s="95"/>
      <c r="BB17" s="95"/>
      <c r="BC17" s="95"/>
      <c r="BD17" s="95"/>
      <c r="BE17" s="95"/>
    </row>
    <row r="18" spans="1:57" ht="15.75" thickBot="1">
      <c r="A18" s="110" t="e">
        <v>#REF!</v>
      </c>
      <c r="B18" s="119" t="str">
        <f>'.'!W26</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610" t="s">
        <v>165</v>
      </c>
      <c r="K18" s="611"/>
      <c r="L18" s="123">
        <v>0.97529999999999994</v>
      </c>
      <c r="M18" s="95"/>
      <c r="N18" s="95"/>
      <c r="O18" s="95"/>
      <c r="P18" s="95"/>
      <c r="Q18" s="95"/>
      <c r="R18" s="95"/>
      <c r="T18" s="110"/>
      <c r="U18" s="119" t="str">
        <f t="shared" si="4"/>
        <v>ABRIL-25</v>
      </c>
      <c r="V18" s="121">
        <f t="shared" si="5"/>
        <v>0</v>
      </c>
      <c r="W18" s="121">
        <f t="shared" si="6"/>
        <v>0</v>
      </c>
      <c r="X18" s="121">
        <f t="shared" si="7"/>
        <v>0</v>
      </c>
      <c r="Y18" s="121">
        <f t="shared" si="8"/>
        <v>28.588500000000007</v>
      </c>
      <c r="Z18" s="121">
        <f t="shared" si="9"/>
        <v>27.092857142857113</v>
      </c>
      <c r="AA18" s="122">
        <f t="shared" si="10"/>
        <v>26.048161764705878</v>
      </c>
      <c r="AB18" s="95"/>
      <c r="AC18" s="610" t="s">
        <v>165</v>
      </c>
      <c r="AD18" s="611"/>
      <c r="AE18" s="123">
        <v>0.97529999999999994</v>
      </c>
      <c r="AF18" s="95"/>
      <c r="AG18" s="95"/>
      <c r="AH18" s="95"/>
      <c r="AI18" s="95"/>
      <c r="AJ18" s="95"/>
      <c r="AK18" s="95"/>
      <c r="AN18" s="110"/>
      <c r="AQ18" s="119" t="str">
        <f t="shared" si="11"/>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610" t="s">
        <v>165</v>
      </c>
      <c r="AX18" s="611"/>
      <c r="AY18" s="123">
        <v>0.97529999999999994</v>
      </c>
      <c r="AZ18" s="95"/>
      <c r="BA18" s="95"/>
      <c r="BB18" s="95"/>
      <c r="BC18" s="95"/>
      <c r="BD18" s="95"/>
      <c r="BE18" s="95"/>
    </row>
    <row r="19" spans="1:57" ht="15.75" thickBot="1">
      <c r="A19" s="110" t="e">
        <v>#REF!</v>
      </c>
      <c r="B19" s="119" t="str">
        <f>'.'!W27</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610" t="s">
        <v>166</v>
      </c>
      <c r="K19" s="611"/>
      <c r="L19" s="123">
        <v>0.01</v>
      </c>
      <c r="M19" s="95"/>
      <c r="N19" s="95"/>
      <c r="O19" s="95"/>
      <c r="P19" s="95"/>
      <c r="Q19" s="95"/>
      <c r="R19" s="95"/>
      <c r="T19" s="110"/>
      <c r="U19" s="119" t="str">
        <f t="shared" si="4"/>
        <v>MAYO-25</v>
      </c>
      <c r="V19" s="113">
        <f t="shared" si="5"/>
        <v>0</v>
      </c>
      <c r="W19" s="113">
        <f t="shared" si="6"/>
        <v>0</v>
      </c>
      <c r="X19" s="113">
        <f t="shared" si="7"/>
        <v>0</v>
      </c>
      <c r="Y19" s="113">
        <f t="shared" si="8"/>
        <v>15.708359788359799</v>
      </c>
      <c r="Z19" s="113">
        <f t="shared" si="9"/>
        <v>17.976258503401365</v>
      </c>
      <c r="AA19" s="114">
        <f t="shared" si="10"/>
        <v>17.114436274509806</v>
      </c>
      <c r="AB19" s="95"/>
      <c r="AC19" s="610" t="s">
        <v>166</v>
      </c>
      <c r="AD19" s="611"/>
      <c r="AE19" s="123">
        <v>1</v>
      </c>
      <c r="AF19" s="95"/>
      <c r="AG19" s="95"/>
      <c r="AH19" s="95"/>
      <c r="AI19" s="95"/>
      <c r="AJ19" s="95"/>
      <c r="AK19" s="95"/>
      <c r="AN19" s="110"/>
      <c r="AQ19" s="119" t="str">
        <f t="shared" si="11"/>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610" t="s">
        <v>166</v>
      </c>
      <c r="AX19" s="611"/>
      <c r="AY19" s="123">
        <v>1.25</v>
      </c>
      <c r="AZ19" s="95"/>
      <c r="BA19" s="95"/>
      <c r="BB19" s="95"/>
      <c r="BC19" s="95"/>
      <c r="BD19" s="95"/>
      <c r="BE19" s="95"/>
    </row>
    <row r="20" spans="1:57" ht="15.75" thickBot="1">
      <c r="A20" s="110" t="e">
        <v>#REF!</v>
      </c>
      <c r="B20" s="119" t="str">
        <f>'.'!W28</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612" t="s">
        <v>167</v>
      </c>
      <c r="K20" s="613"/>
      <c r="L20" s="123">
        <v>0.75</v>
      </c>
      <c r="M20" s="95"/>
      <c r="N20" s="95"/>
      <c r="O20" s="95"/>
      <c r="P20" s="95"/>
      <c r="Q20" s="95"/>
      <c r="R20" s="95"/>
      <c r="T20" s="110"/>
      <c r="U20" s="119" t="str">
        <f t="shared" si="4"/>
        <v>JUNIO-25</v>
      </c>
      <c r="V20" s="121">
        <f t="shared" si="5"/>
        <v>0</v>
      </c>
      <c r="W20" s="121">
        <f t="shared" si="6"/>
        <v>0</v>
      </c>
      <c r="X20" s="121">
        <f t="shared" si="7"/>
        <v>68.389040404040429</v>
      </c>
      <c r="Y20" s="121">
        <f t="shared" si="8"/>
        <v>65.855259740259726</v>
      </c>
      <c r="Z20" s="121">
        <f t="shared" si="9"/>
        <v>0</v>
      </c>
      <c r="AA20" s="122">
        <f t="shared" si="10"/>
        <v>77.682744565217448</v>
      </c>
      <c r="AB20" s="95"/>
      <c r="AC20" s="612" t="s">
        <v>167</v>
      </c>
      <c r="AD20" s="613"/>
      <c r="AE20" s="123">
        <v>0.75</v>
      </c>
      <c r="AF20" s="95"/>
      <c r="AG20" s="95"/>
      <c r="AH20" s="95"/>
      <c r="AI20" s="95"/>
      <c r="AJ20" s="95"/>
      <c r="AK20" s="95"/>
      <c r="AN20" s="110"/>
      <c r="AQ20" s="119" t="str">
        <f t="shared" si="11"/>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612" t="s">
        <v>167</v>
      </c>
      <c r="AX20" s="613"/>
      <c r="AY20" s="123">
        <v>0.75</v>
      </c>
      <c r="AZ20" s="95"/>
      <c r="BA20" s="95"/>
      <c r="BB20" s="95"/>
      <c r="BC20" s="95"/>
      <c r="BD20" s="95"/>
      <c r="BE20" s="95"/>
    </row>
    <row r="21" spans="1:57" ht="15.75" thickBot="1">
      <c r="A21" s="110" t="e">
        <v>#REF!</v>
      </c>
      <c r="B21" s="119" t="str">
        <f>'.'!W29</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610" t="s">
        <v>168</v>
      </c>
      <c r="K21" s="611"/>
      <c r="L21" s="123">
        <v>0.5</v>
      </c>
      <c r="M21" s="95"/>
      <c r="N21" s="95"/>
      <c r="O21" s="95"/>
      <c r="P21" s="95"/>
      <c r="Q21" s="95"/>
      <c r="R21" s="95"/>
      <c r="T21" s="110"/>
      <c r="U21" s="119" t="str">
        <f t="shared" si="4"/>
        <v>JULIO-25</v>
      </c>
      <c r="V21" s="113">
        <f t="shared" si="5"/>
        <v>66.574202898550723</v>
      </c>
      <c r="W21" s="113">
        <f t="shared" si="6"/>
        <v>69.870993788819874</v>
      </c>
      <c r="X21" s="113">
        <f t="shared" si="7"/>
        <v>0</v>
      </c>
      <c r="Y21" s="113">
        <f t="shared" si="8"/>
        <v>0</v>
      </c>
      <c r="Z21" s="113">
        <f t="shared" si="9"/>
        <v>0</v>
      </c>
      <c r="AA21" s="114">
        <f t="shared" si="10"/>
        <v>71.970239361702156</v>
      </c>
      <c r="AB21" s="95"/>
      <c r="AC21" s="610" t="s">
        <v>168</v>
      </c>
      <c r="AD21" s="611"/>
      <c r="AE21" s="123">
        <v>0.5</v>
      </c>
      <c r="AF21" s="95"/>
      <c r="AG21" s="95"/>
      <c r="AH21" s="95"/>
      <c r="AI21" s="95"/>
      <c r="AJ21" s="95"/>
      <c r="AK21" s="95"/>
      <c r="AN21" s="110"/>
      <c r="AQ21" s="119" t="str">
        <f t="shared" si="11"/>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610" t="s">
        <v>168</v>
      </c>
      <c r="AX21" s="611"/>
      <c r="AY21" s="123">
        <v>0.5</v>
      </c>
      <c r="AZ21" s="95"/>
      <c r="BA21" s="95"/>
      <c r="BB21" s="95"/>
      <c r="BC21" s="95"/>
      <c r="BD21" s="95"/>
      <c r="BE21" s="95"/>
    </row>
    <row r="22" spans="1:57" ht="15.75" customHeight="1" thickBot="1">
      <c r="A22" s="110" t="e">
        <v>#REF!</v>
      </c>
      <c r="B22" s="119" t="str">
        <f>'.'!W30</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610" t="s">
        <v>169</v>
      </c>
      <c r="K22" s="611"/>
      <c r="L22" s="124">
        <v>0</v>
      </c>
      <c r="M22" s="95"/>
      <c r="N22" s="95"/>
      <c r="O22" s="95"/>
      <c r="P22" s="95"/>
      <c r="Q22" s="95"/>
      <c r="R22" s="95"/>
      <c r="T22" s="110"/>
      <c r="U22" s="119" t="str">
        <f t="shared" si="4"/>
        <v>AGOSTO-25</v>
      </c>
      <c r="V22" s="121">
        <f t="shared" si="5"/>
        <v>0</v>
      </c>
      <c r="W22" s="121">
        <f t="shared" si="6"/>
        <v>0</v>
      </c>
      <c r="X22" s="121">
        <f t="shared" si="7"/>
        <v>66.79522222222225</v>
      </c>
      <c r="Y22" s="121">
        <f t="shared" si="8"/>
        <v>63.306928571428557</v>
      </c>
      <c r="Z22" s="121">
        <f t="shared" si="9"/>
        <v>0</v>
      </c>
      <c r="AA22" s="122">
        <f t="shared" si="10"/>
        <v>70.841367924528399</v>
      </c>
      <c r="AB22" s="95"/>
      <c r="AC22" s="610" t="s">
        <v>169</v>
      </c>
      <c r="AD22" s="611"/>
      <c r="AE22" s="124">
        <v>0</v>
      </c>
      <c r="AF22" s="95"/>
      <c r="AG22" s="95"/>
      <c r="AH22" s="95"/>
      <c r="AI22" s="95"/>
      <c r="AJ22" s="95"/>
      <c r="AK22" s="95"/>
      <c r="AN22" s="110"/>
      <c r="AQ22" s="119" t="str">
        <f t="shared" si="11"/>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610" t="s">
        <v>169</v>
      </c>
      <c r="AX22" s="611"/>
      <c r="AY22" s="124">
        <v>0</v>
      </c>
      <c r="AZ22" s="95"/>
      <c r="BA22" s="95"/>
      <c r="BB22" s="95"/>
      <c r="BC22" s="95"/>
      <c r="BD22" s="95"/>
      <c r="BE22" s="95"/>
    </row>
    <row r="23" spans="1:57">
      <c r="A23" s="110" t="e">
        <v>#REF!</v>
      </c>
      <c r="B23" s="119" t="str">
        <f>'.'!W31</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6"/>
        <v>0</v>
      </c>
      <c r="X23" s="113">
        <f t="shared" si="7"/>
        <v>62.314444444444455</v>
      </c>
      <c r="Y23" s="113">
        <f t="shared" si="8"/>
        <v>51.59999999999998</v>
      </c>
      <c r="Z23" s="113">
        <f t="shared" si="9"/>
        <v>0</v>
      </c>
      <c r="AA23" s="114">
        <f t="shared" si="10"/>
        <v>64.603111702127734</v>
      </c>
      <c r="AB23" s="95"/>
      <c r="AC23" s="95"/>
      <c r="AD23" s="95"/>
      <c r="AE23" s="95"/>
      <c r="AF23" s="95"/>
      <c r="AG23" s="95"/>
      <c r="AH23" s="95"/>
      <c r="AI23" s="95"/>
      <c r="AJ23" s="95"/>
      <c r="AK23" s="95"/>
      <c r="AN23" s="110"/>
      <c r="AQ23" s="119" t="str">
        <f t="shared" si="11"/>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'.'!W32</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ref="V24:V25" si="12">C24</f>
        <v>0</v>
      </c>
      <c r="W24" s="121">
        <f t="shared" ref="W24:W25" si="13">D24</f>
        <v>0</v>
      </c>
      <c r="X24" s="121">
        <f t="shared" ref="X24:X25" si="14">E24</f>
        <v>0</v>
      </c>
      <c r="Y24" s="121">
        <f t="shared" ref="Y24:Y25" si="15">F24</f>
        <v>85.043989898989906</v>
      </c>
      <c r="Z24" s="121">
        <f t="shared" ref="Z24:Z25" si="16">G24</f>
        <v>72.127142857142871</v>
      </c>
      <c r="AA24" s="122">
        <f t="shared" ref="AA24:AA25" si="17">H24</f>
        <v>72.441096938775516</v>
      </c>
      <c r="AB24" s="95"/>
      <c r="AC24" s="95"/>
      <c r="AD24" s="95"/>
      <c r="AE24" s="95"/>
      <c r="AF24" s="95"/>
      <c r="AG24" s="95"/>
      <c r="AH24" s="95"/>
      <c r="AI24" s="95"/>
      <c r="AJ24" s="95"/>
      <c r="AK24" s="95"/>
      <c r="AN24" s="110"/>
      <c r="AQ24" s="119" t="str">
        <f t="shared" si="11"/>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'.'!W33</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12"/>
        <v>0</v>
      </c>
      <c r="W25" s="113">
        <f t="shared" si="13"/>
        <v>64.316574585635323</v>
      </c>
      <c r="X25" s="113">
        <f t="shared" si="14"/>
        <v>63.221785714285723</v>
      </c>
      <c r="Y25" s="113">
        <f t="shared" si="15"/>
        <v>0</v>
      </c>
      <c r="Z25" s="113">
        <f t="shared" si="16"/>
        <v>0</v>
      </c>
      <c r="AA25" s="114">
        <f t="shared" si="17"/>
        <v>54.339724999999959</v>
      </c>
      <c r="AB25" s="95"/>
      <c r="AC25" s="95"/>
      <c r="AD25" s="95"/>
      <c r="AE25" s="95"/>
      <c r="AF25" s="95"/>
      <c r="AG25" s="95"/>
      <c r="AH25" s="95"/>
      <c r="AI25" s="95"/>
      <c r="AJ25" s="95"/>
      <c r="AK25" s="95"/>
      <c r="AN25" s="110"/>
      <c r="AQ25" s="119" t="str">
        <f t="shared" si="11"/>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'.'!W34</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ref="U26:AA26" si="18">B26</f>
        <v>DICIEMBRE-25</v>
      </c>
      <c r="V26" s="128">
        <f t="shared" si="18"/>
        <v>91.521322751322742</v>
      </c>
      <c r="W26" s="128">
        <f t="shared" si="18"/>
        <v>88.007755102040818</v>
      </c>
      <c r="X26" s="128">
        <f t="shared" si="18"/>
        <v>0</v>
      </c>
      <c r="Y26" s="128">
        <f t="shared" si="18"/>
        <v>0</v>
      </c>
      <c r="Z26" s="128">
        <f t="shared" si="18"/>
        <v>0</v>
      </c>
      <c r="AA26" s="129">
        <f t="shared" si="18"/>
        <v>67.959534313725484</v>
      </c>
      <c r="AB26" s="95"/>
      <c r="AC26" s="95"/>
      <c r="AD26" s="95"/>
      <c r="AE26" s="95"/>
      <c r="AF26" s="95"/>
      <c r="AG26" s="95"/>
      <c r="AH26" s="95"/>
      <c r="AI26" s="95"/>
      <c r="AJ26" s="95"/>
      <c r="AK26" s="95"/>
      <c r="AN26" s="110"/>
      <c r="AQ26" s="126" t="str">
        <f>U26</f>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620"/>
      <c r="K27" s="620"/>
      <c r="L27" s="132"/>
      <c r="M27" s="132"/>
      <c r="N27" s="132"/>
      <c r="O27" s="132"/>
      <c r="P27" s="132"/>
      <c r="Q27" s="132"/>
      <c r="R27" s="95"/>
      <c r="T27" s="130"/>
      <c r="U27" s="95"/>
      <c r="V27" s="95"/>
      <c r="W27" s="95"/>
      <c r="X27" s="95"/>
      <c r="Y27" s="131"/>
      <c r="Z27" s="131"/>
      <c r="AA27" s="131"/>
      <c r="AB27" s="95"/>
      <c r="AC27" s="620"/>
      <c r="AD27" s="620"/>
      <c r="AE27" s="132"/>
      <c r="AF27" s="132"/>
      <c r="AG27" s="132"/>
      <c r="AH27" s="132"/>
      <c r="AI27" s="132"/>
      <c r="AJ27" s="132"/>
      <c r="AK27" s="95"/>
      <c r="AN27" s="130"/>
      <c r="AO27" s="95"/>
      <c r="AP27" s="95"/>
      <c r="AQ27" s="95"/>
      <c r="AR27" s="95"/>
      <c r="AS27" s="131"/>
      <c r="AT27" s="131"/>
      <c r="AU27" s="131"/>
      <c r="AV27" s="95"/>
      <c r="AW27" s="620"/>
      <c r="AX27" s="620"/>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8" t="s">
        <v>171</v>
      </c>
      <c r="K28" s="589"/>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8" t="s">
        <v>171</v>
      </c>
      <c r="AD28" s="589"/>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8" t="s">
        <v>171</v>
      </c>
      <c r="AX28" s="589"/>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93" t="str">
        <f>B15</f>
        <v>ENERO-26</v>
      </c>
      <c r="K29" s="594"/>
      <c r="L29" s="113">
        <v>1</v>
      </c>
      <c r="M29" s="113">
        <v>1</v>
      </c>
      <c r="N29" s="113"/>
      <c r="O29" s="113" t="s">
        <v>172</v>
      </c>
      <c r="P29" s="113" t="s">
        <v>172</v>
      </c>
      <c r="Q29" s="114">
        <v>1</v>
      </c>
      <c r="R29" s="95"/>
      <c r="T29" s="94"/>
      <c r="U29" s="111" t="str">
        <f>U15</f>
        <v>ENERO-26</v>
      </c>
      <c r="V29" s="112">
        <f>C29</f>
        <v>14.084191919191925</v>
      </c>
      <c r="W29" s="113">
        <f t="shared" ref="W29:AA36" si="19">D29</f>
        <v>13.066143790849676</v>
      </c>
      <c r="X29" s="113">
        <f t="shared" si="19"/>
        <v>0</v>
      </c>
      <c r="Y29" s="113" t="str">
        <f t="shared" si="19"/>
        <v/>
      </c>
      <c r="Z29" s="113" t="str">
        <f t="shared" si="19"/>
        <v/>
      </c>
      <c r="AA29" s="114">
        <f t="shared" si="19"/>
        <v>14.406428571428579</v>
      </c>
      <c r="AB29" s="95"/>
      <c r="AC29" s="593" t="str">
        <f>U15</f>
        <v>ENERO-26</v>
      </c>
      <c r="AD29" s="594"/>
      <c r="AE29" s="112">
        <f t="shared" ref="AE29:AE38" si="20">L29</f>
        <v>1</v>
      </c>
      <c r="AF29" s="113">
        <f t="shared" ref="AF29:AJ40" si="21">M29</f>
        <v>1</v>
      </c>
      <c r="AG29" s="113">
        <f t="shared" si="21"/>
        <v>0</v>
      </c>
      <c r="AH29" s="113" t="str">
        <f t="shared" si="21"/>
        <v/>
      </c>
      <c r="AI29" s="113" t="str">
        <f t="shared" si="21"/>
        <v/>
      </c>
      <c r="AJ29" s="114">
        <f t="shared" si="21"/>
        <v>1</v>
      </c>
      <c r="AK29" s="95"/>
      <c r="AN29" s="94"/>
      <c r="AQ29" s="111" t="str">
        <f>AQ15</f>
        <v>ENERO-26</v>
      </c>
      <c r="AR29" s="113">
        <f>'INPUT OMIE'!BM7</f>
        <v>13.934431818181821</v>
      </c>
      <c r="AS29" s="113">
        <f>'INPUT OMIE'!BN7</f>
        <v>13.309829545454557</v>
      </c>
      <c r="AT29" s="113">
        <f>'INPUT OMIE'!BO7</f>
        <v>14.406428571428579</v>
      </c>
      <c r="AU29" s="95"/>
      <c r="AV29" s="95"/>
      <c r="AW29" s="590" t="str">
        <f>AQ15</f>
        <v>ENERO-26</v>
      </c>
      <c r="AX29" s="591"/>
      <c r="AY29" s="113">
        <v>1.1228563095238091</v>
      </c>
      <c r="AZ29" s="113">
        <v>1.1596157738095239</v>
      </c>
      <c r="BA29" s="113">
        <v>1.2482812745098033</v>
      </c>
      <c r="BB29" s="95"/>
      <c r="BC29" s="95"/>
      <c r="BD29" s="95"/>
      <c r="BE29" s="95"/>
    </row>
    <row r="30" spans="1:57">
      <c r="A30" s="94"/>
      <c r="B30" s="119" t="str">
        <f t="shared" ref="B30:B39" si="22">B16</f>
        <v>FEBRERO-26</v>
      </c>
      <c r="C30" s="121">
        <f>'INPUT OMIE'!BM40</f>
        <v>24.08</v>
      </c>
      <c r="D30" s="121">
        <f>'INPUT OMIE'!BN40</f>
        <v>24.08</v>
      </c>
      <c r="E30" s="121"/>
      <c r="F30" s="121" t="s">
        <v>172</v>
      </c>
      <c r="G30" s="121" t="s">
        <v>172</v>
      </c>
      <c r="H30" s="122">
        <f>'INPUT OMIE'!BO40</f>
        <v>24.08</v>
      </c>
      <c r="I30" s="95"/>
      <c r="J30" s="581" t="str">
        <f t="shared" ref="J30:J39" si="23">B16</f>
        <v>FEBRERO-26</v>
      </c>
      <c r="K30" s="583"/>
      <c r="L30" s="121">
        <v>1.1032484444444444</v>
      </c>
      <c r="M30" s="121">
        <v>1.152137142857143</v>
      </c>
      <c r="N30" s="121" t="s">
        <v>172</v>
      </c>
      <c r="O30" s="121" t="s">
        <v>172</v>
      </c>
      <c r="P30" s="121" t="s">
        <v>172</v>
      </c>
      <c r="Q30" s="122">
        <v>1.224928068181818</v>
      </c>
      <c r="R30" s="95"/>
      <c r="T30" s="94"/>
      <c r="U30" s="119" t="str">
        <f t="shared" ref="U30:U39" si="24">U16</f>
        <v>FEBRERO-26</v>
      </c>
      <c r="V30" s="120">
        <f t="shared" ref="V30:V36" si="25">C30</f>
        <v>24.08</v>
      </c>
      <c r="W30" s="121">
        <f t="shared" si="19"/>
        <v>24.08</v>
      </c>
      <c r="X30" s="121">
        <f t="shared" si="19"/>
        <v>0</v>
      </c>
      <c r="Y30" s="121" t="str">
        <f t="shared" si="19"/>
        <v/>
      </c>
      <c r="Z30" s="121" t="str">
        <f t="shared" si="19"/>
        <v/>
      </c>
      <c r="AA30" s="122">
        <f t="shared" si="19"/>
        <v>24.08</v>
      </c>
      <c r="AB30" s="95"/>
      <c r="AC30" s="581" t="str">
        <f t="shared" ref="AC30:AC39" si="26">U16</f>
        <v>FEBRERO-26</v>
      </c>
      <c r="AD30" s="583"/>
      <c r="AE30" s="120">
        <f t="shared" si="20"/>
        <v>1.1032484444444444</v>
      </c>
      <c r="AF30" s="121">
        <f t="shared" si="21"/>
        <v>1.152137142857143</v>
      </c>
      <c r="AG30" s="121" t="str">
        <f t="shared" si="21"/>
        <v/>
      </c>
      <c r="AH30" s="121" t="str">
        <f t="shared" si="21"/>
        <v/>
      </c>
      <c r="AI30" s="121" t="str">
        <f t="shared" si="21"/>
        <v/>
      </c>
      <c r="AJ30" s="122">
        <f t="shared" si="21"/>
        <v>1.224928068181818</v>
      </c>
      <c r="AK30" s="95"/>
      <c r="AN30" s="94"/>
      <c r="AQ30" s="119" t="str">
        <f t="shared" ref="AQ30:AQ39" si="27">AQ16</f>
        <v>FEBRERO-26</v>
      </c>
      <c r="AR30" s="121">
        <f>'INPUT OMIE'!BM42</f>
        <v>24.08</v>
      </c>
      <c r="AS30" s="121">
        <f>'INPUT OMIE'!BN42</f>
        <v>24.08</v>
      </c>
      <c r="AT30" s="121">
        <f>'INPUT OMIE'!BO42</f>
        <v>24.08</v>
      </c>
      <c r="AU30" s="95"/>
      <c r="AV30" s="95"/>
      <c r="AW30" s="590" t="str">
        <f t="shared" ref="AW30:AW39" si="28">AQ16</f>
        <v>FEBRERO-26</v>
      </c>
      <c r="AX30" s="591"/>
      <c r="AY30" s="121">
        <v>1.1073480000000002</v>
      </c>
      <c r="AZ30" s="121">
        <v>1.1419265000000001</v>
      </c>
      <c r="BA30" s="121">
        <v>1.224928068181818</v>
      </c>
      <c r="BB30" s="95"/>
      <c r="BC30" s="95"/>
      <c r="BD30" s="95"/>
      <c r="BE30" s="95"/>
    </row>
    <row r="31" spans="1:57">
      <c r="A31" s="94"/>
      <c r="B31" s="119" t="str">
        <f t="shared" si="22"/>
        <v>MARZO-26</v>
      </c>
      <c r="C31" s="113" t="s">
        <v>172</v>
      </c>
      <c r="D31" s="113">
        <f>'INPUT OMIE'!BM72</f>
        <v>20</v>
      </c>
      <c r="E31" s="113">
        <f>'INPUT OMIE'!BN72</f>
        <v>20</v>
      </c>
      <c r="F31" s="113"/>
      <c r="G31" s="113" t="s">
        <v>172</v>
      </c>
      <c r="H31" s="114">
        <f>'INPUT OMIE'!BO72</f>
        <v>20</v>
      </c>
      <c r="I31" s="95"/>
      <c r="J31" s="581" t="str">
        <f t="shared" si="23"/>
        <v>MARZO-26</v>
      </c>
      <c r="K31" s="583"/>
      <c r="L31" s="113" t="s">
        <v>172</v>
      </c>
      <c r="M31" s="113">
        <v>1.0551878306878306</v>
      </c>
      <c r="N31" s="113">
        <v>1.1512625170068027</v>
      </c>
      <c r="O31" s="113" t="s">
        <v>172</v>
      </c>
      <c r="P31" s="113" t="s">
        <v>172</v>
      </c>
      <c r="Q31" s="114">
        <v>1.2131167567567562</v>
      </c>
      <c r="R31" s="95"/>
      <c r="T31" s="94"/>
      <c r="U31" s="119" t="str">
        <f t="shared" si="24"/>
        <v>MARZO-26</v>
      </c>
      <c r="V31" s="112" t="str">
        <f t="shared" si="25"/>
        <v/>
      </c>
      <c r="W31" s="113">
        <f t="shared" si="19"/>
        <v>20</v>
      </c>
      <c r="X31" s="113">
        <f t="shared" si="19"/>
        <v>20</v>
      </c>
      <c r="Y31" s="113">
        <f t="shared" si="19"/>
        <v>0</v>
      </c>
      <c r="Z31" s="113" t="str">
        <f t="shared" si="19"/>
        <v/>
      </c>
      <c r="AA31" s="114">
        <f t="shared" si="19"/>
        <v>20</v>
      </c>
      <c r="AB31" s="95"/>
      <c r="AC31" s="581" t="str">
        <f t="shared" si="26"/>
        <v>MARZO-26</v>
      </c>
      <c r="AD31" s="583"/>
      <c r="AE31" s="112" t="str">
        <f t="shared" si="20"/>
        <v/>
      </c>
      <c r="AF31" s="113">
        <f t="shared" si="21"/>
        <v>1.0551878306878306</v>
      </c>
      <c r="AG31" s="113">
        <f t="shared" si="21"/>
        <v>1.1512625170068027</v>
      </c>
      <c r="AH31" s="113" t="str">
        <f t="shared" si="21"/>
        <v/>
      </c>
      <c r="AI31" s="113" t="str">
        <f t="shared" si="21"/>
        <v/>
      </c>
      <c r="AJ31" s="114">
        <f t="shared" si="21"/>
        <v>1.2131167567567562</v>
      </c>
      <c r="AK31" s="95"/>
      <c r="AN31" s="94"/>
      <c r="AQ31" s="119" t="str">
        <f t="shared" si="27"/>
        <v>MARZO-26</v>
      </c>
      <c r="AR31" s="113">
        <f>'INPUT OMIE'!BM74</f>
        <v>20</v>
      </c>
      <c r="AS31" s="113">
        <f>'INPUT OMIE'!BN74</f>
        <v>20</v>
      </c>
      <c r="AT31" s="113">
        <f>'INPUT OMIE'!BO74</f>
        <v>20</v>
      </c>
      <c r="AU31" s="95"/>
      <c r="AV31" s="95"/>
      <c r="AW31" s="590" t="str">
        <f t="shared" si="28"/>
        <v>MARZO-26</v>
      </c>
      <c r="AX31" s="591"/>
      <c r="AY31" s="113">
        <v>1.0598379166666667</v>
      </c>
      <c r="AZ31" s="113">
        <v>1.1346030952380954</v>
      </c>
      <c r="BA31" s="113">
        <v>1.2131167567567562</v>
      </c>
      <c r="BB31" s="95"/>
      <c r="BC31" s="95"/>
      <c r="BD31" s="95"/>
      <c r="BE31" s="95"/>
    </row>
    <row r="32" spans="1:57">
      <c r="A32" s="94"/>
      <c r="B32" s="119" t="str">
        <f t="shared" si="22"/>
        <v>ABRIL-25</v>
      </c>
      <c r="C32" s="121" t="s">
        <v>172</v>
      </c>
      <c r="D32" s="121" t="s">
        <v>172</v>
      </c>
      <c r="E32" s="121" t="s">
        <v>172</v>
      </c>
      <c r="F32" s="121">
        <f>'INPUT OMIE'!BM107</f>
        <v>11.730555555555556</v>
      </c>
      <c r="G32" s="121">
        <f>'INPUT OMIE'!BN107</f>
        <v>13.348642857142858</v>
      </c>
      <c r="H32" s="122">
        <f>'INPUT OMIE'!BO107</f>
        <v>17.700759803921567</v>
      </c>
      <c r="I32" s="95"/>
      <c r="J32" s="581" t="str">
        <f t="shared" si="23"/>
        <v>ABRIL-25</v>
      </c>
      <c r="K32" s="583"/>
      <c r="L32" s="121" t="s">
        <v>172</v>
      </c>
      <c r="M32" s="121" t="s">
        <v>172</v>
      </c>
      <c r="N32" s="121" t="s">
        <v>172</v>
      </c>
      <c r="O32" s="121">
        <v>1.0108168181818176</v>
      </c>
      <c r="P32" s="121">
        <v>1.1980601298701294</v>
      </c>
      <c r="Q32" s="122">
        <v>1.0919308695652177</v>
      </c>
      <c r="R32" s="95"/>
      <c r="T32" s="94"/>
      <c r="U32" s="119" t="str">
        <f t="shared" si="24"/>
        <v>ABRIL-25</v>
      </c>
      <c r="V32" s="120" t="str">
        <f t="shared" si="25"/>
        <v/>
      </c>
      <c r="W32" s="121" t="str">
        <f t="shared" si="19"/>
        <v/>
      </c>
      <c r="X32" s="121" t="str">
        <f t="shared" si="19"/>
        <v/>
      </c>
      <c r="Y32" s="121">
        <f t="shared" si="19"/>
        <v>11.730555555555556</v>
      </c>
      <c r="Z32" s="121">
        <f t="shared" si="19"/>
        <v>13.348642857142858</v>
      </c>
      <c r="AA32" s="122">
        <f t="shared" si="19"/>
        <v>17.700759803921567</v>
      </c>
      <c r="AB32" s="95"/>
      <c r="AC32" s="581" t="str">
        <f t="shared" si="26"/>
        <v>ABRIL-25</v>
      </c>
      <c r="AD32" s="583"/>
      <c r="AE32" s="120" t="str">
        <f t="shared" si="20"/>
        <v/>
      </c>
      <c r="AF32" s="121" t="str">
        <f t="shared" si="21"/>
        <v/>
      </c>
      <c r="AG32" s="121" t="str">
        <f t="shared" si="21"/>
        <v/>
      </c>
      <c r="AH32" s="121">
        <f t="shared" si="21"/>
        <v>1.0108168181818176</v>
      </c>
      <c r="AI32" s="121">
        <f t="shared" si="21"/>
        <v>1.1980601298701294</v>
      </c>
      <c r="AJ32" s="122">
        <f t="shared" si="21"/>
        <v>1.0919308695652177</v>
      </c>
      <c r="AK32" s="95"/>
      <c r="AN32" s="94"/>
      <c r="AQ32" s="119" t="str">
        <f t="shared" si="27"/>
        <v>ABRIL-25</v>
      </c>
      <c r="AR32" s="121">
        <f>'INPUT OMIE'!BM109</f>
        <v>11.773999999999997</v>
      </c>
      <c r="AS32" s="121">
        <f>'INPUT OMIE'!BN109</f>
        <v>13.102937499999996</v>
      </c>
      <c r="AT32" s="121">
        <f>'INPUT OMIE'!BO109</f>
        <v>17.700759803921567</v>
      </c>
      <c r="AU32" s="95"/>
      <c r="AV32" s="95"/>
      <c r="AW32" s="590" t="str">
        <f t="shared" si="28"/>
        <v>ABRIL-25</v>
      </c>
      <c r="AX32" s="591"/>
      <c r="AY32" s="121">
        <v>1.0121303977272722</v>
      </c>
      <c r="AZ32" s="121">
        <v>1.1733411363636364</v>
      </c>
      <c r="BA32" s="121">
        <v>1.0919308695652177</v>
      </c>
      <c r="BB32" s="95"/>
      <c r="BC32" s="95"/>
      <c r="BD32" s="95"/>
      <c r="BE32" s="95"/>
    </row>
    <row r="33" spans="1:57">
      <c r="A33" s="94"/>
      <c r="B33" s="119" t="str">
        <f t="shared" si="22"/>
        <v>MAYO-25</v>
      </c>
      <c r="C33" s="113" t="s">
        <v>172</v>
      </c>
      <c r="D33" s="113" t="s">
        <v>172</v>
      </c>
      <c r="E33" s="113" t="s">
        <v>172</v>
      </c>
      <c r="F33" s="113">
        <f>'INPUT OMIE'!BM142</f>
        <v>22.358148148148157</v>
      </c>
      <c r="G33" s="113">
        <f>'INPUT OMIE'!BN142</f>
        <v>23.202517006802708</v>
      </c>
      <c r="H33" s="114">
        <f>'INPUT OMIE'!BO142</f>
        <v>27.835735294117665</v>
      </c>
      <c r="I33" s="95"/>
      <c r="J33" s="581" t="str">
        <f t="shared" si="23"/>
        <v>MAYO-25</v>
      </c>
      <c r="K33" s="583"/>
      <c r="L33" s="113" t="s">
        <v>172</v>
      </c>
      <c r="M33" s="113" t="s">
        <v>172</v>
      </c>
      <c r="N33" s="113" t="s">
        <v>172</v>
      </c>
      <c r="O33" s="113">
        <v>0.91791486772486741</v>
      </c>
      <c r="P33" s="113">
        <v>1.0943024489795916</v>
      </c>
      <c r="Q33" s="114">
        <v>0.99264144607843119</v>
      </c>
      <c r="R33" s="95"/>
      <c r="T33" s="94"/>
      <c r="U33" s="119" t="str">
        <f t="shared" si="24"/>
        <v>MAYO-25</v>
      </c>
      <c r="V33" s="112" t="str">
        <f t="shared" si="25"/>
        <v/>
      </c>
      <c r="W33" s="113" t="str">
        <f t="shared" si="19"/>
        <v/>
      </c>
      <c r="X33" s="113" t="str">
        <f t="shared" si="19"/>
        <v/>
      </c>
      <c r="Y33" s="113">
        <f t="shared" si="19"/>
        <v>22.358148148148157</v>
      </c>
      <c r="Z33" s="113">
        <f t="shared" si="19"/>
        <v>23.202517006802708</v>
      </c>
      <c r="AA33" s="114">
        <f t="shared" si="19"/>
        <v>27.835735294117665</v>
      </c>
      <c r="AB33" s="95"/>
      <c r="AC33" s="581" t="str">
        <f t="shared" si="26"/>
        <v>MAYO-25</v>
      </c>
      <c r="AD33" s="583"/>
      <c r="AE33" s="112" t="str">
        <f t="shared" si="20"/>
        <v/>
      </c>
      <c r="AF33" s="113" t="str">
        <f t="shared" si="21"/>
        <v/>
      </c>
      <c r="AG33" s="113" t="str">
        <f t="shared" si="21"/>
        <v/>
      </c>
      <c r="AH33" s="113">
        <f t="shared" si="21"/>
        <v>0.91791486772486741</v>
      </c>
      <c r="AI33" s="113">
        <f t="shared" si="21"/>
        <v>1.0943024489795916</v>
      </c>
      <c r="AJ33" s="114">
        <f t="shared" si="21"/>
        <v>0.99264144607843119</v>
      </c>
      <c r="AK33" s="95"/>
      <c r="AN33" s="94"/>
      <c r="AQ33" s="119" t="str">
        <f t="shared" si="27"/>
        <v>MAYO-25</v>
      </c>
      <c r="AR33" s="113">
        <f>'INPUT OMIE'!BM144</f>
        <v>22.661488095238102</v>
      </c>
      <c r="AS33" s="113">
        <f>'INPUT OMIE'!BN144</f>
        <v>22.793630952380948</v>
      </c>
      <c r="AT33" s="113">
        <f>'INPUT OMIE'!BO144</f>
        <v>27.835735294117665</v>
      </c>
      <c r="AU33" s="95"/>
      <c r="AV33" s="95"/>
      <c r="AW33" s="590" t="str">
        <f t="shared" si="28"/>
        <v>MAYO-25</v>
      </c>
      <c r="AX33" s="591"/>
      <c r="AY33" s="113">
        <v>0.9222731547619043</v>
      </c>
      <c r="AZ33" s="113">
        <v>1.0678957142857137</v>
      </c>
      <c r="BA33" s="113">
        <v>0.99264144607843119</v>
      </c>
      <c r="BB33" s="95"/>
      <c r="BC33" s="95"/>
      <c r="BD33" s="95"/>
      <c r="BE33" s="95"/>
    </row>
    <row r="34" spans="1:57">
      <c r="A34" s="94"/>
      <c r="B34" s="119" t="str">
        <f t="shared" si="22"/>
        <v>JUNIO-25</v>
      </c>
      <c r="C34" s="121" t="s">
        <v>172</v>
      </c>
      <c r="D34" s="121" t="s">
        <v>172</v>
      </c>
      <c r="E34" s="121">
        <f>'INPUT OMIE'!BM178</f>
        <v>14.97020202020202</v>
      </c>
      <c r="F34" s="121">
        <f>'INPUT OMIE'!BN178</f>
        <v>16.325974025974023</v>
      </c>
      <c r="G34" s="121"/>
      <c r="H34" s="122">
        <f>'INPUT OMIE'!BO178</f>
        <v>13.909157608695647</v>
      </c>
      <c r="I34" s="95"/>
      <c r="J34" s="581" t="str">
        <f t="shared" si="23"/>
        <v>JUNIO-25</v>
      </c>
      <c r="K34" s="583"/>
      <c r="L34" s="121" t="s">
        <v>172</v>
      </c>
      <c r="M34" s="121" t="s">
        <v>172</v>
      </c>
      <c r="N34" s="121">
        <v>0.85903216931216886</v>
      </c>
      <c r="O34" s="121">
        <v>0.88971197278911573</v>
      </c>
      <c r="P34" s="121" t="s">
        <v>172</v>
      </c>
      <c r="Q34" s="122">
        <v>0.91759125000000052</v>
      </c>
      <c r="R34" s="95"/>
      <c r="T34" s="94"/>
      <c r="U34" s="119" t="str">
        <f t="shared" si="24"/>
        <v>JUNIO-25</v>
      </c>
      <c r="V34" s="120" t="str">
        <f t="shared" si="25"/>
        <v/>
      </c>
      <c r="W34" s="121" t="str">
        <f t="shared" si="19"/>
        <v/>
      </c>
      <c r="X34" s="121">
        <f t="shared" si="19"/>
        <v>14.97020202020202</v>
      </c>
      <c r="Y34" s="121">
        <f t="shared" si="19"/>
        <v>16.325974025974023</v>
      </c>
      <c r="Z34" s="121">
        <f t="shared" si="19"/>
        <v>0</v>
      </c>
      <c r="AA34" s="122">
        <f t="shared" si="19"/>
        <v>13.909157608695647</v>
      </c>
      <c r="AB34" s="95"/>
      <c r="AC34" s="581" t="str">
        <f t="shared" si="26"/>
        <v>JUNIO-25</v>
      </c>
      <c r="AD34" s="583"/>
      <c r="AE34" s="120" t="str">
        <f t="shared" si="20"/>
        <v/>
      </c>
      <c r="AF34" s="121" t="str">
        <f t="shared" si="21"/>
        <v/>
      </c>
      <c r="AG34" s="121">
        <f t="shared" si="21"/>
        <v>0.85903216931216886</v>
      </c>
      <c r="AH34" s="121">
        <f t="shared" si="21"/>
        <v>0.88971197278911573</v>
      </c>
      <c r="AI34" s="121" t="str">
        <f t="shared" si="21"/>
        <v/>
      </c>
      <c r="AJ34" s="122">
        <f t="shared" si="21"/>
        <v>0.91759125000000052</v>
      </c>
      <c r="AK34" s="95"/>
      <c r="AN34" s="94"/>
      <c r="AQ34" s="119" t="str">
        <f t="shared" si="27"/>
        <v>JUNIO-25</v>
      </c>
      <c r="AR34" s="121">
        <f>'INPUT OMIE'!BM180</f>
        <v>15.45039772727273</v>
      </c>
      <c r="AS34" s="121">
        <f>'INPUT OMIE'!BN180</f>
        <v>15.676306818181819</v>
      </c>
      <c r="AT34" s="121">
        <f>'INPUT OMIE'!BO180</f>
        <v>13.909157608695647</v>
      </c>
      <c r="AU34" s="95"/>
      <c r="AV34" s="95"/>
      <c r="AW34" s="590" t="str">
        <f t="shared" si="28"/>
        <v>JUNIO-25</v>
      </c>
      <c r="AX34" s="591"/>
      <c r="AY34" s="121">
        <v>0.86315553571428538</v>
      </c>
      <c r="AZ34" s="121">
        <v>0.88175363095238102</v>
      </c>
      <c r="BA34" s="121">
        <v>0.91759125000000052</v>
      </c>
      <c r="BB34" s="95"/>
      <c r="BC34" s="95"/>
      <c r="BD34" s="95"/>
      <c r="BE34" s="95"/>
    </row>
    <row r="35" spans="1:57">
      <c r="A35" s="94"/>
      <c r="B35" s="119" t="str">
        <f t="shared" si="22"/>
        <v>JULIO-25</v>
      </c>
      <c r="C35" s="113">
        <f>'INPUT OMIE'!BM214</f>
        <v>14.312512077294683</v>
      </c>
      <c r="D35" s="113">
        <f>'INPUT OMIE'!BN214</f>
        <v>15.380062111801243</v>
      </c>
      <c r="E35" s="113"/>
      <c r="F35" s="113" t="s">
        <v>172</v>
      </c>
      <c r="G35" s="113" t="s">
        <v>172</v>
      </c>
      <c r="H35" s="114">
        <f>'INPUT OMIE'!BO214</f>
        <v>12.211117021276591</v>
      </c>
      <c r="I35" s="95"/>
      <c r="J35" s="581" t="str">
        <f t="shared" si="23"/>
        <v>JULIO-25</v>
      </c>
      <c r="K35" s="583"/>
      <c r="L35" s="113">
        <v>0.87368256038647296</v>
      </c>
      <c r="M35" s="113">
        <v>0.88939267080745299</v>
      </c>
      <c r="N35" s="113" t="s">
        <v>172</v>
      </c>
      <c r="O35" s="113" t="s">
        <v>172</v>
      </c>
      <c r="P35" s="113" t="s">
        <v>172</v>
      </c>
      <c r="Q35" s="114">
        <v>0.90038595744680916</v>
      </c>
      <c r="R35" s="95"/>
      <c r="T35" s="94"/>
      <c r="U35" s="119" t="str">
        <f t="shared" si="24"/>
        <v>JULIO-25</v>
      </c>
      <c r="V35" s="112">
        <f t="shared" si="25"/>
        <v>14.312512077294683</v>
      </c>
      <c r="W35" s="113">
        <f t="shared" si="19"/>
        <v>15.380062111801243</v>
      </c>
      <c r="X35" s="113">
        <f t="shared" si="19"/>
        <v>0</v>
      </c>
      <c r="Y35" s="113" t="str">
        <f t="shared" si="19"/>
        <v/>
      </c>
      <c r="Z35" s="113" t="str">
        <f t="shared" si="19"/>
        <v/>
      </c>
      <c r="AA35" s="114">
        <f t="shared" si="19"/>
        <v>12.211117021276591</v>
      </c>
      <c r="AB35" s="95"/>
      <c r="AC35" s="581" t="str">
        <f t="shared" si="26"/>
        <v>JULIO-25</v>
      </c>
      <c r="AD35" s="583"/>
      <c r="AE35" s="112">
        <f t="shared" si="20"/>
        <v>0.87368256038647296</v>
      </c>
      <c r="AF35" s="113">
        <f t="shared" si="21"/>
        <v>0.88939267080745299</v>
      </c>
      <c r="AG35" s="113" t="str">
        <f t="shared" si="21"/>
        <v/>
      </c>
      <c r="AH35" s="113" t="str">
        <f t="shared" si="21"/>
        <v/>
      </c>
      <c r="AI35" s="113" t="str">
        <f t="shared" si="21"/>
        <v/>
      </c>
      <c r="AJ35" s="114">
        <f t="shared" si="21"/>
        <v>0.90038595744680916</v>
      </c>
      <c r="AK35" s="95"/>
      <c r="AN35" s="94"/>
      <c r="AQ35" s="119" t="str">
        <f t="shared" si="27"/>
        <v>JULIO-25</v>
      </c>
      <c r="AR35" s="113">
        <f>'INPUT OMIE'!BM216</f>
        <v>14.900923913043471</v>
      </c>
      <c r="AS35" s="113">
        <f>'INPUT OMIE'!BN216</f>
        <v>14.658206521739128</v>
      </c>
      <c r="AT35" s="113">
        <f>'INPUT OMIE'!BO216</f>
        <v>12.211117021276591</v>
      </c>
      <c r="AU35" s="95"/>
      <c r="AV35" s="95"/>
      <c r="AW35" s="590" t="str">
        <f t="shared" si="28"/>
        <v>JULIO-25</v>
      </c>
      <c r="AX35" s="591"/>
      <c r="AY35" s="113">
        <v>0.87880565217391249</v>
      </c>
      <c r="AZ35" s="113">
        <v>0.88230581521739126</v>
      </c>
      <c r="BA35" s="113">
        <v>0.90038595744680916</v>
      </c>
      <c r="BB35" s="95"/>
      <c r="BC35" s="95"/>
      <c r="BD35" s="95"/>
      <c r="BE35" s="95"/>
    </row>
    <row r="36" spans="1:57">
      <c r="A36" s="94"/>
      <c r="B36" s="119" t="str">
        <f t="shared" si="22"/>
        <v>AGOSTO-25</v>
      </c>
      <c r="C36" s="121"/>
      <c r="D36" s="121"/>
      <c r="E36" s="121">
        <f>'INPUT OMIE'!BM249</f>
        <v>12.199444444444437</v>
      </c>
      <c r="F36" s="121">
        <f>'INPUT OMIE'!BN249</f>
        <v>12.905428571428569</v>
      </c>
      <c r="G36" s="121"/>
      <c r="H36" s="122">
        <f>'INPUT OMIE'!BO249</f>
        <v>10.83825471698114</v>
      </c>
      <c r="I36" s="95"/>
      <c r="J36" s="581" t="str">
        <f t="shared" si="23"/>
        <v>AGOSTO-25</v>
      </c>
      <c r="K36" s="583"/>
      <c r="L36" s="121"/>
      <c r="M36" s="121"/>
      <c r="N36" s="121">
        <v>0.87368256038647296</v>
      </c>
      <c r="O36" s="121">
        <v>0.88939267080745299</v>
      </c>
      <c r="P36" s="121"/>
      <c r="Q36" s="122">
        <v>0.90038595744680916</v>
      </c>
      <c r="R36" s="95"/>
      <c r="T36" s="94"/>
      <c r="U36" s="119" t="str">
        <f t="shared" si="24"/>
        <v>AGOSTO-25</v>
      </c>
      <c r="V36" s="120">
        <f t="shared" si="25"/>
        <v>0</v>
      </c>
      <c r="W36" s="121">
        <f t="shared" si="19"/>
        <v>0</v>
      </c>
      <c r="X36" s="121">
        <f t="shared" si="19"/>
        <v>12.199444444444437</v>
      </c>
      <c r="Y36" s="121">
        <f t="shared" si="19"/>
        <v>12.905428571428569</v>
      </c>
      <c r="Z36" s="121">
        <f t="shared" si="19"/>
        <v>0</v>
      </c>
      <c r="AA36" s="122">
        <f t="shared" si="19"/>
        <v>10.83825471698114</v>
      </c>
      <c r="AB36" s="95"/>
      <c r="AC36" s="581" t="str">
        <f t="shared" si="26"/>
        <v>AGOSTO-25</v>
      </c>
      <c r="AD36" s="583"/>
      <c r="AE36" s="120">
        <f t="shared" si="20"/>
        <v>0</v>
      </c>
      <c r="AF36" s="121">
        <f t="shared" si="21"/>
        <v>0</v>
      </c>
      <c r="AG36" s="121">
        <f t="shared" si="21"/>
        <v>0.87368256038647296</v>
      </c>
      <c r="AH36" s="121">
        <f t="shared" si="21"/>
        <v>0.88939267080745299</v>
      </c>
      <c r="AI36" s="121">
        <f t="shared" si="21"/>
        <v>0</v>
      </c>
      <c r="AJ36" s="122">
        <f t="shared" si="21"/>
        <v>0.90038595744680916</v>
      </c>
      <c r="AK36" s="95"/>
      <c r="AN36" s="94"/>
      <c r="AQ36" s="119" t="str">
        <f t="shared" si="27"/>
        <v>AGOSTO-25</v>
      </c>
      <c r="AR36" s="121">
        <f>'INPUT OMIE'!BM251</f>
        <v>12.796249999999997</v>
      </c>
      <c r="AS36" s="121">
        <f>'INPUT OMIE'!BN251</f>
        <v>12.220375000000002</v>
      </c>
      <c r="AT36" s="121">
        <f>'INPUT OMIE'!BO251</f>
        <v>10.83825471698114</v>
      </c>
      <c r="AU36" s="95"/>
      <c r="AV36" s="95"/>
      <c r="AW36" s="590" t="str">
        <f t="shared" si="28"/>
        <v>AGOSTO-25</v>
      </c>
      <c r="AX36" s="591"/>
      <c r="AY36" s="121">
        <v>0.87880565217391249</v>
      </c>
      <c r="AZ36" s="121">
        <v>0.88230581521739126</v>
      </c>
      <c r="BA36" s="121">
        <v>0.90038595744680916</v>
      </c>
      <c r="BB36" s="95"/>
      <c r="BC36" s="95"/>
      <c r="BD36" s="95"/>
      <c r="BE36" s="95"/>
    </row>
    <row r="37" spans="1:57">
      <c r="A37" s="94"/>
      <c r="B37" s="119" t="str">
        <f t="shared" si="22"/>
        <v>SEPTIEMBRE-25</v>
      </c>
      <c r="C37" s="113"/>
      <c r="D37" s="113"/>
      <c r="E37" s="113">
        <f>'INPUT OMIE'!BM287</f>
        <v>14.45282828282828</v>
      </c>
      <c r="F37" s="113">
        <f>'INPUT OMIE'!BN287</f>
        <v>15.613246753246759</v>
      </c>
      <c r="G37" s="113"/>
      <c r="H37" s="114">
        <f>'INPUT OMIE'!BO287</f>
        <v>14.556382978723404</v>
      </c>
      <c r="I37" s="95"/>
      <c r="J37" s="581" t="str">
        <f t="shared" si="23"/>
        <v>SEPTIEMBRE-25</v>
      </c>
      <c r="K37" s="583"/>
      <c r="L37" s="113"/>
      <c r="M37" s="113"/>
      <c r="N37" s="113">
        <v>0.86185622222222191</v>
      </c>
      <c r="O37" s="113">
        <v>0.90707542857142842</v>
      </c>
      <c r="P37" s="113" t="s">
        <v>172</v>
      </c>
      <c r="Q37" s="114">
        <v>0.90935167682926821</v>
      </c>
      <c r="R37" s="95"/>
      <c r="T37" s="94"/>
      <c r="U37" s="119" t="str">
        <f t="shared" si="24"/>
        <v>SEPTIEMBRE-25</v>
      </c>
      <c r="V37" s="120">
        <f t="shared" ref="V37" si="29">C37</f>
        <v>0</v>
      </c>
      <c r="W37" s="121">
        <f t="shared" ref="W37" si="30">D37</f>
        <v>0</v>
      </c>
      <c r="X37" s="121">
        <f t="shared" ref="X37" si="31">E37</f>
        <v>14.45282828282828</v>
      </c>
      <c r="Y37" s="121">
        <f t="shared" ref="Y37" si="32">F37</f>
        <v>15.613246753246759</v>
      </c>
      <c r="Z37" s="121">
        <f t="shared" ref="Z37" si="33">G37</f>
        <v>0</v>
      </c>
      <c r="AA37" s="122">
        <f t="shared" ref="AA37" si="34">H37</f>
        <v>14.556382978723404</v>
      </c>
      <c r="AB37" s="95"/>
      <c r="AC37" s="581" t="str">
        <f t="shared" si="26"/>
        <v>SEPTIEMBRE-25</v>
      </c>
      <c r="AD37" s="583"/>
      <c r="AE37" s="112">
        <f t="shared" si="20"/>
        <v>0</v>
      </c>
      <c r="AF37" s="113">
        <f t="shared" si="21"/>
        <v>0</v>
      </c>
      <c r="AG37" s="113">
        <f t="shared" si="21"/>
        <v>0.86185622222222191</v>
      </c>
      <c r="AH37" s="113">
        <f t="shared" si="21"/>
        <v>0.90707542857142842</v>
      </c>
      <c r="AI37" s="113" t="str">
        <f t="shared" si="21"/>
        <v/>
      </c>
      <c r="AJ37" s="114">
        <f t="shared" si="21"/>
        <v>0.90935167682926821</v>
      </c>
      <c r="AK37" s="95"/>
      <c r="AN37" s="94"/>
      <c r="AQ37" s="119" t="str">
        <f t="shared" si="27"/>
        <v>SEPTIEMBRE-25</v>
      </c>
      <c r="AR37" s="113">
        <f>'INPUT OMIE'!BM289</f>
        <v>14.874034090909088</v>
      </c>
      <c r="AS37" s="113">
        <f>'INPUT OMIE'!BN289</f>
        <v>15.046988636363643</v>
      </c>
      <c r="AT37" s="113">
        <f>'INPUT OMIE'!BO289</f>
        <v>14.556382978723404</v>
      </c>
      <c r="AU37" s="95"/>
      <c r="AV37" s="95"/>
      <c r="AW37" s="590" t="str">
        <f t="shared" si="28"/>
        <v>SEPTIEMBRE-25</v>
      </c>
      <c r="AX37" s="591"/>
      <c r="AY37" s="113">
        <v>0.86534974999999947</v>
      </c>
      <c r="AZ37" s="113">
        <v>0.89792949999999971</v>
      </c>
      <c r="BA37" s="113">
        <v>0.90935167682926821</v>
      </c>
      <c r="BB37" s="95"/>
      <c r="BC37" s="95"/>
      <c r="BD37" s="95"/>
      <c r="BE37" s="95"/>
    </row>
    <row r="38" spans="1:57">
      <c r="A38" s="94"/>
      <c r="B38" s="119" t="str">
        <f t="shared" si="22"/>
        <v>OCTUBRE-25</v>
      </c>
      <c r="C38" s="121"/>
      <c r="D38" s="121"/>
      <c r="E38" s="121"/>
      <c r="F38" s="121">
        <f>'INPUT OMIE'!BM323</f>
        <v>15.089999999999996</v>
      </c>
      <c r="G38" s="121">
        <f>'INPUT OMIE'!BN323</f>
        <v>16.197662337662344</v>
      </c>
      <c r="H38" s="122">
        <f>'INPUT OMIE'!BO323</f>
        <v>16.863137755102045</v>
      </c>
      <c r="I38" s="95"/>
      <c r="J38" s="581" t="str">
        <f t="shared" si="23"/>
        <v>OCTUBRE-25</v>
      </c>
      <c r="K38" s="583"/>
      <c r="L38" s="121"/>
      <c r="M38" s="121"/>
      <c r="N38" s="121"/>
      <c r="O38" s="121">
        <v>0.86199999999999999</v>
      </c>
      <c r="P38" s="121">
        <v>0.90700000000000003</v>
      </c>
      <c r="Q38" s="122">
        <v>0.90935167682926821</v>
      </c>
      <c r="R38" s="95"/>
      <c r="T38" s="94"/>
      <c r="U38" s="119" t="str">
        <f t="shared" si="24"/>
        <v>OCTUBRE-25</v>
      </c>
      <c r="V38" s="120">
        <f t="shared" ref="V38:V40" si="35">C38</f>
        <v>0</v>
      </c>
      <c r="W38" s="121">
        <f t="shared" ref="W38:W40" si="36">D38</f>
        <v>0</v>
      </c>
      <c r="X38" s="121">
        <f t="shared" ref="X38:X40" si="37">E38</f>
        <v>0</v>
      </c>
      <c r="Y38" s="121">
        <f t="shared" ref="Y38:Y40" si="38">F38</f>
        <v>15.089999999999996</v>
      </c>
      <c r="Z38" s="121">
        <f t="shared" ref="Z38:Z40" si="39">G38</f>
        <v>16.197662337662344</v>
      </c>
      <c r="AA38" s="122">
        <f t="shared" ref="AA38:AA40" si="40">H38</f>
        <v>16.863137755102045</v>
      </c>
      <c r="AB38" s="95"/>
      <c r="AC38" s="581" t="str">
        <f t="shared" si="26"/>
        <v>OCTUBRE-25</v>
      </c>
      <c r="AD38" s="583"/>
      <c r="AE38" s="120">
        <f t="shared" si="20"/>
        <v>0</v>
      </c>
      <c r="AF38" s="121">
        <f t="shared" si="21"/>
        <v>0</v>
      </c>
      <c r="AG38" s="121">
        <f t="shared" si="21"/>
        <v>0</v>
      </c>
      <c r="AH38" s="121">
        <f t="shared" si="21"/>
        <v>0.86199999999999999</v>
      </c>
      <c r="AI38" s="121">
        <f t="shared" si="21"/>
        <v>0.90700000000000003</v>
      </c>
      <c r="AJ38" s="122">
        <f t="shared" si="21"/>
        <v>0.90935167682926821</v>
      </c>
      <c r="AK38" s="95"/>
      <c r="AN38" s="94"/>
      <c r="AQ38" s="119" t="str">
        <f t="shared" si="27"/>
        <v>OCTUBRE-25</v>
      </c>
      <c r="AR38" s="121">
        <f>'INPUT OMIE'!BM325</f>
        <v>15.477670454545448</v>
      </c>
      <c r="AS38" s="121">
        <f>'INPUT OMIE'!BN325</f>
        <v>15.671534090909093</v>
      </c>
      <c r="AT38" s="121">
        <f>'INPUT OMIE'!BO325</f>
        <v>16.863137755102045</v>
      </c>
      <c r="AU38" s="95"/>
      <c r="AV38" s="95"/>
      <c r="AW38" s="590" t="str">
        <f t="shared" si="28"/>
        <v>OCTUBRE-25</v>
      </c>
      <c r="AX38" s="591"/>
      <c r="AY38" s="121">
        <v>0.86534974999999947</v>
      </c>
      <c r="AZ38" s="121">
        <v>0.89792949999999971</v>
      </c>
      <c r="BA38" s="121">
        <v>0.90935167682926821</v>
      </c>
      <c r="BB38" s="95"/>
      <c r="BC38" s="95"/>
      <c r="BD38" s="95"/>
      <c r="BE38" s="95"/>
    </row>
    <row r="39" spans="1:57">
      <c r="A39" s="94"/>
      <c r="B39" s="119" t="str">
        <f t="shared" si="22"/>
        <v>NOVIEMBRE-25</v>
      </c>
      <c r="C39" s="113"/>
      <c r="D39" s="113">
        <f>'INPUT OMIE'!BM360</f>
        <v>13.654033149171266</v>
      </c>
      <c r="E39" s="113">
        <f>'INPUT OMIE'!BN360</f>
        <v>12.802071428571425</v>
      </c>
      <c r="F39" s="113"/>
      <c r="G39" s="113"/>
      <c r="H39" s="114">
        <f>'INPUT OMIE'!BO360</f>
        <v>16.289874999999999</v>
      </c>
      <c r="I39" s="95"/>
      <c r="J39" s="581" t="str">
        <f t="shared" si="23"/>
        <v>NOVIEMBRE-25</v>
      </c>
      <c r="K39" s="583"/>
      <c r="L39" s="113"/>
      <c r="M39" s="113">
        <v>0.86199999999999999</v>
      </c>
      <c r="N39" s="113">
        <v>0.90700000000000003</v>
      </c>
      <c r="O39" s="113"/>
      <c r="P39" s="113"/>
      <c r="Q39" s="114">
        <v>0.90935167682926821</v>
      </c>
      <c r="R39" s="95"/>
      <c r="T39" s="94"/>
      <c r="U39" s="119" t="str">
        <f t="shared" si="24"/>
        <v>NOVIEMBRE-25</v>
      </c>
      <c r="V39" s="120">
        <f t="shared" si="35"/>
        <v>0</v>
      </c>
      <c r="W39" s="121">
        <f t="shared" si="36"/>
        <v>13.654033149171266</v>
      </c>
      <c r="X39" s="121">
        <f t="shared" si="37"/>
        <v>12.802071428571425</v>
      </c>
      <c r="Y39" s="121">
        <f t="shared" si="38"/>
        <v>0</v>
      </c>
      <c r="Z39" s="121">
        <f t="shared" si="39"/>
        <v>0</v>
      </c>
      <c r="AA39" s="122">
        <f t="shared" si="40"/>
        <v>16.289874999999999</v>
      </c>
      <c r="AB39" s="95"/>
      <c r="AC39" s="581" t="str">
        <f t="shared" si="26"/>
        <v>NOVIEMBRE-25</v>
      </c>
      <c r="AD39" s="583"/>
      <c r="AE39" s="112">
        <f t="shared" ref="AE39:AE40" si="41">L39</f>
        <v>0</v>
      </c>
      <c r="AF39" s="113">
        <f t="shared" si="21"/>
        <v>0.86199999999999999</v>
      </c>
      <c r="AG39" s="113">
        <f t="shared" si="21"/>
        <v>0.90700000000000003</v>
      </c>
      <c r="AH39" s="113">
        <f t="shared" si="21"/>
        <v>0</v>
      </c>
      <c r="AI39" s="113">
        <f t="shared" si="21"/>
        <v>0</v>
      </c>
      <c r="AJ39" s="114">
        <f t="shared" si="21"/>
        <v>0.90935167682926821</v>
      </c>
      <c r="AK39" s="95"/>
      <c r="AN39" s="94"/>
      <c r="AQ39" s="119" t="str">
        <f t="shared" si="27"/>
        <v>NOVIEMBRE-25</v>
      </c>
      <c r="AR39" s="113">
        <f>'INPUT OMIE'!BM362</f>
        <v>13.707453416149063</v>
      </c>
      <c r="AS39" s="113">
        <f>'INPUT OMIE'!BN362</f>
        <v>12.8548125</v>
      </c>
      <c r="AT39" s="113">
        <f>'INPUT OMIE'!BO362</f>
        <v>16.289874999999999</v>
      </c>
      <c r="AU39" s="95"/>
      <c r="AV39" s="95"/>
      <c r="AW39" s="590" t="str">
        <f t="shared" si="28"/>
        <v>NOVIEMBRE-25</v>
      </c>
      <c r="AX39" s="591"/>
      <c r="AY39" s="113">
        <v>0.86534974999999947</v>
      </c>
      <c r="AZ39" s="113">
        <v>0.89792949999999971</v>
      </c>
      <c r="BA39" s="113">
        <v>0.90935167682926821</v>
      </c>
      <c r="BB39" s="95"/>
      <c r="BC39" s="95"/>
      <c r="BD39" s="95"/>
      <c r="BE39" s="95"/>
    </row>
    <row r="40" spans="1:57" ht="15.75" thickBot="1">
      <c r="A40" s="94"/>
      <c r="B40" s="126" t="str">
        <f>B26</f>
        <v>DICIEMBRE-25</v>
      </c>
      <c r="C40" s="128">
        <f>'INPUT OMIE'!BM398</f>
        <v>12.434708994708991</v>
      </c>
      <c r="D40" s="128">
        <f>'INPUT OMIE'!BN398</f>
        <v>11.356870748299318</v>
      </c>
      <c r="E40" s="128"/>
      <c r="F40" s="128"/>
      <c r="G40" s="128"/>
      <c r="H40" s="129">
        <f>'INPUT OMIE'!BO398</f>
        <v>13.926789215686277</v>
      </c>
      <c r="I40" s="95"/>
      <c r="J40" s="584" t="str">
        <f>B26</f>
        <v>DICIEMBRE-25</v>
      </c>
      <c r="K40" s="585"/>
      <c r="L40" s="128">
        <v>0.86199999999999999</v>
      </c>
      <c r="M40" s="128">
        <v>0.86199999999999999</v>
      </c>
      <c r="N40" s="128"/>
      <c r="O40" s="128"/>
      <c r="P40" s="128"/>
      <c r="Q40" s="129">
        <v>0.90935167682926821</v>
      </c>
      <c r="R40" s="95"/>
      <c r="T40" s="94"/>
      <c r="U40" s="126" t="str">
        <f>U26</f>
        <v>DICIEMBRE-25</v>
      </c>
      <c r="V40" s="120">
        <f t="shared" si="35"/>
        <v>12.434708994708991</v>
      </c>
      <c r="W40" s="121">
        <f t="shared" si="36"/>
        <v>11.356870748299318</v>
      </c>
      <c r="X40" s="121">
        <f t="shared" si="37"/>
        <v>0</v>
      </c>
      <c r="Y40" s="121">
        <f t="shared" si="38"/>
        <v>0</v>
      </c>
      <c r="Z40" s="121">
        <f t="shared" si="39"/>
        <v>0</v>
      </c>
      <c r="AA40" s="122">
        <f t="shared" si="40"/>
        <v>13.926789215686277</v>
      </c>
      <c r="AB40" s="95"/>
      <c r="AC40" s="584" t="str">
        <f>U26</f>
        <v>DICIEMBRE-25</v>
      </c>
      <c r="AD40" s="585"/>
      <c r="AE40" s="127">
        <f t="shared" si="41"/>
        <v>0.86199999999999999</v>
      </c>
      <c r="AF40" s="128">
        <f t="shared" si="21"/>
        <v>0.86199999999999999</v>
      </c>
      <c r="AG40" s="128">
        <f t="shared" si="21"/>
        <v>0</v>
      </c>
      <c r="AH40" s="128">
        <f t="shared" si="21"/>
        <v>0</v>
      </c>
      <c r="AI40" s="128">
        <f t="shared" si="21"/>
        <v>0</v>
      </c>
      <c r="AJ40" s="129">
        <f t="shared" si="21"/>
        <v>0.90935167682926821</v>
      </c>
      <c r="AK40" s="95"/>
      <c r="AN40" s="94"/>
      <c r="AQ40" s="126" t="str">
        <f>AQ26</f>
        <v>DICIEMBRE-25</v>
      </c>
      <c r="AR40" s="128">
        <f>'INPUT OMIE'!BM400</f>
        <v>12.331607142857141</v>
      </c>
      <c r="AS40" s="128">
        <f>'INPUT OMIE'!BN400</f>
        <v>11.594702380952379</v>
      </c>
      <c r="AT40" s="128">
        <f>'INPUT OMIE'!BO400</f>
        <v>13.926789215686277</v>
      </c>
      <c r="AU40" s="95"/>
      <c r="AV40" s="95"/>
      <c r="AW40" s="590" t="str">
        <f>AQ26</f>
        <v>DICIEMBRE-25</v>
      </c>
      <c r="AX40" s="591"/>
      <c r="AY40" s="128">
        <v>0.86199999999999999</v>
      </c>
      <c r="AZ40" s="128">
        <v>0.86199999999999999</v>
      </c>
      <c r="BA40" s="128">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H42" s="95"/>
      <c r="I42" s="137"/>
      <c r="J42" s="137"/>
      <c r="K42" s="137"/>
      <c r="L42" s="137"/>
      <c r="M42" s="137"/>
      <c r="N42" s="137" t="s">
        <v>173</v>
      </c>
      <c r="O42" s="137"/>
      <c r="P42" s="137"/>
      <c r="Q42" s="137"/>
      <c r="R42" s="137"/>
      <c r="T42" s="94"/>
      <c r="U42" s="95"/>
      <c r="V42" s="95"/>
      <c r="W42" s="95"/>
      <c r="X42" s="95"/>
      <c r="Y42" s="95"/>
      <c r="Z42" s="95" t="str">
        <f>'PETICION DATOS LUZ'!$E$11</f>
        <v>Peninsula</v>
      </c>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588" t="s">
        <v>175</v>
      </c>
      <c r="O44" s="589"/>
      <c r="P44" s="134"/>
      <c r="Q44" s="137"/>
      <c r="R44" s="137"/>
      <c r="T44" s="94"/>
      <c r="U44" s="95"/>
      <c r="V44" s="95"/>
      <c r="W44" s="95"/>
      <c r="X44" s="588" t="s">
        <v>174</v>
      </c>
      <c r="Y44" s="589"/>
      <c r="Z44" s="134" t="s">
        <v>3</v>
      </c>
      <c r="AA44" s="135" t="s">
        <v>4</v>
      </c>
      <c r="AB44" s="135" t="s">
        <v>5</v>
      </c>
      <c r="AC44" s="135" t="s">
        <v>6</v>
      </c>
      <c r="AD44" s="135" t="s">
        <v>7</v>
      </c>
      <c r="AE44" s="136" t="s">
        <v>8</v>
      </c>
      <c r="AF44" s="137"/>
      <c r="AG44" s="588" t="s">
        <v>175</v>
      </c>
      <c r="AH44" s="589"/>
      <c r="AI44" s="134"/>
      <c r="AJ44" s="137"/>
      <c r="AK44" s="137"/>
      <c r="AN44" s="94"/>
      <c r="AO44" s="95"/>
      <c r="AP44" s="95"/>
      <c r="AQ44" s="95"/>
      <c r="AR44" s="588" t="s">
        <v>174</v>
      </c>
      <c r="AS44" s="589"/>
      <c r="AT44" s="134" t="s">
        <v>3</v>
      </c>
      <c r="AU44" s="135" t="s">
        <v>4</v>
      </c>
      <c r="AV44" s="135" t="s">
        <v>5</v>
      </c>
      <c r="AW44" s="137"/>
      <c r="AX44" s="137"/>
      <c r="AY44" s="137"/>
      <c r="AZ44" s="137"/>
      <c r="BD44" s="137"/>
      <c r="BE44" s="137"/>
    </row>
    <row r="45" spans="1:57">
      <c r="A45" s="94"/>
      <c r="B45" s="95"/>
      <c r="C45" s="95"/>
      <c r="D45" s="95"/>
      <c r="E45" s="593" t="str">
        <f>B15</f>
        <v>ENERO-26</v>
      </c>
      <c r="F45" s="594"/>
      <c r="G45" s="152" cm="1">
        <f t="array" ref="G45">_xlfn.IFS($G$42="Peninsula",IF(C15=0,0,((C15+C29+J$7+$L$22)*(1+L29*J$8/100)+(P45+P48))*(1+0.01528)+J$10),$G$42="Canarias",0)</f>
        <v>181.21445685516014</v>
      </c>
      <c r="H45" s="152" cm="1">
        <f t="array" ref="H45">_xlfn.IFS($G$42="Peninsula",IF(D15=0,0,((D15+D29+K$7+$L$22)*(1+M29*K$8/100)+(Q45+Q48))*(1+0.01528)+K$10),$G$42="Canarias",IF(C15=0,0,((C15+C29+K$7+$L$22)*(1+L29*K$8/100)+(Q45+Q48))*(1+0.01528)+K$10))</f>
        <v>157.05049270619159</v>
      </c>
      <c r="I45" s="113" cm="1">
        <f t="array" ref="I45">_xlfn.IFS($G$42="Peninsula",0,$G$42="Canarias",0)</f>
        <v>0</v>
      </c>
      <c r="J45" s="113" cm="1">
        <f t="array" ref="J45">_xlfn.IFS($G$42="Peninsula",IF(F15=0,0,((F15+F29+M$7+$L$22)*(1+O29*M$8/100)+(S45+S48))*(1+0.01528)+M$10),$G$42="Canarias",IF(D15=0,0,((D15+D29+M$7+$L$22)*(1+M29*M$8/100)+(S45+S48))*(1+0.01528)+M$10))</f>
        <v>0</v>
      </c>
      <c r="K45" s="113" cm="1">
        <f t="array" ref="K45">_xlfn.IFS($G$42="Peninsula",0,$G$42="Canarias",0)</f>
        <v>0</v>
      </c>
      <c r="L45" s="155">
        <f>IF(H15=0,0,((H15+H29+O$7+$L$22)*(1+Q29*O$8/100)+(U45+U48))*(1+0.01528)+O$10)</f>
        <v>127.14812817633438</v>
      </c>
      <c r="M45" s="137"/>
      <c r="N45" s="606" t="s">
        <v>32</v>
      </c>
      <c r="O45" s="607">
        <f t="shared" ref="O45" si="42">+S29</f>
        <v>0</v>
      </c>
      <c r="P45" s="113">
        <f>'BASE DE DATOS INDEX'!B82*1000</f>
        <v>30</v>
      </c>
      <c r="Q45" s="113">
        <f>'BASE DE DATOS INDEX'!C82*1000</f>
        <v>30</v>
      </c>
      <c r="R45" s="113">
        <f>'BASE DE DATOS INDEX'!D82*1000</f>
        <v>30</v>
      </c>
      <c r="S45" s="113">
        <f>'BASE DE DATOS INDEX'!E82*1000</f>
        <v>30</v>
      </c>
      <c r="T45" s="113">
        <f>'BASE DE DATOS INDEX'!F82*1000</f>
        <v>30</v>
      </c>
      <c r="U45" s="113">
        <f>'BASE DE DATOS INDEX'!G82*1000</f>
        <v>30</v>
      </c>
      <c r="V45" s="95"/>
      <c r="W45" s="95"/>
      <c r="X45" s="593" t="str">
        <f>U15</f>
        <v>ENERO-26</v>
      </c>
      <c r="Y45" s="594"/>
      <c r="Z45" s="152" cm="1">
        <f t="array" ref="Z45">_xlfn.IFS($G$42="Peninsula",IF(V15=0,0,((V15+V29+AC$7+$L$22)*(1+AE29*AC$8/100)+($P$45+$P$48))*(1+0.01528)+AC$10),$G$42="Canarias",0)</f>
        <v>206.57969695869292</v>
      </c>
      <c r="AA45" s="152" cm="1">
        <f t="array" ref="AA45">_xlfn.IFS($G$42="Peninsula",IF(W15=0,0,((W15+W29+AD$7+$L$22)*(1+AF29*AD$8/100)+($Q$45+$Q$48))*(1+0.01528)+AD$10),$G$42="Canarias",IF(V15=0,0,((V15+V29+AD$7+$L$22)*(1+AE29*AD$8/100)+($Q$45+$Q$48))*(1+0.01528)+AD$10))</f>
        <v>177.89800074502534</v>
      </c>
      <c r="AB45" s="113" cm="1">
        <f t="array" ref="AB45">_xlfn.IFS($G$42="Peninsula",0,$G$42="Canarias",0)</f>
        <v>0</v>
      </c>
      <c r="AC45" s="113" cm="1">
        <f t="array" ref="AC45">_xlfn.IFS($G$42="Peninsula",IF(Y15=0,0,((Y15+Y29+AF$7+$L$22)*(1+AH29*AF$8/100)+($S$45+$S$48))*(1+0.01528)+AF$10),$G$42="Canarias",IF(W15=0,0,((W15+W29+AF$7+$L$22)*(1+AF29*AF$8/100)+($S$45+$S$48))*(1+0.01528)+AF$10))</f>
        <v>0</v>
      </c>
      <c r="AD45" s="113" cm="1">
        <f t="array" ref="AD45">_xlfn.IFS($G$42="Peninsula",0,$G$42="Canarias",0)</f>
        <v>0</v>
      </c>
      <c r="AE45" s="155">
        <f t="shared" ref="AE45:AE52" si="43">IF(AA15=0,0,((AA15+AA29+AH$7+$L$22)*(1+AJ29*AH$8/100)+($U$45+$U$48))*(1+0.01528)+AH$10)</f>
        <v>137.74403532169595</v>
      </c>
      <c r="AF45" s="137"/>
      <c r="AG45" s="606" t="s">
        <v>31</v>
      </c>
      <c r="AH45" s="607">
        <f>+AL30</f>
        <v>0</v>
      </c>
      <c r="AI45" s="113">
        <f>'BASE DE DATOS INDEX'!B81*1000</f>
        <v>30</v>
      </c>
      <c r="AJ45" s="113">
        <f>'BASE DE DATOS INDEX'!C81*1000</f>
        <v>30</v>
      </c>
      <c r="AK45" s="113">
        <f>'BASE DE DATOS INDEX'!D81*1000</f>
        <v>30</v>
      </c>
      <c r="AL45" s="113">
        <f>'BASE DE DATOS INDEX'!E81*1000</f>
        <v>30</v>
      </c>
      <c r="AM45" s="113">
        <f>'BASE DE DATOS INDEX'!F81*1000</f>
        <v>30</v>
      </c>
      <c r="AN45" s="113">
        <f>'BASE DE DATOS INDEX'!G81*1000</f>
        <v>30</v>
      </c>
      <c r="AO45" s="95"/>
      <c r="AP45" s="95"/>
      <c r="AQ45" s="95"/>
      <c r="AR45" s="590" t="str">
        <f>AQ15</f>
        <v>ENERO-26</v>
      </c>
      <c r="AS45" s="591"/>
      <c r="AT45" s="152">
        <f>IF(AR15=0,0,((AR15+AR29+AW$7+$AY$22)*(1+AY29*AW$8/100)+($AZ$46+$AZ$49))*(1+0.01528)+AW$10)</f>
        <v>235.2247142625971</v>
      </c>
      <c r="AU45" s="152">
        <f t="shared" ref="AU45:AV45" si="44">IF(AS15=0,0,((AS15+AS29+AX$7+$AY$22)*(1+AZ29*AX$8/100)+($AZ$46+$AZ$49))*(1+0.01528)+AX$10)</f>
        <v>176.47736560790781</v>
      </c>
      <c r="AV45" s="152">
        <f t="shared" si="44"/>
        <v>140.8033815137496</v>
      </c>
      <c r="AW45" s="137"/>
      <c r="AX45" s="588" t="s">
        <v>175</v>
      </c>
      <c r="AY45" s="589"/>
      <c r="AZ45" s="134"/>
      <c r="BD45" s="137"/>
      <c r="BE45" s="137"/>
    </row>
    <row r="46" spans="1:57">
      <c r="A46" s="94"/>
      <c r="B46" s="95"/>
      <c r="C46" s="95"/>
      <c r="D46" s="95"/>
      <c r="E46" s="581" t="str">
        <f t="shared" ref="E46:E55" si="45">B16</f>
        <v>FEBRERO-26</v>
      </c>
      <c r="F46" s="583"/>
      <c r="G46" s="152" cm="1">
        <f t="array" ref="G46">_xlfn.IFS($G$42="Peninsula",IF(C16=0,0,((C16+C30+J$7+$L$22)*(1+L30*J$8/100)+(P45+P48))*(1+0.01528)+J$10),$G$42="Canarias",0)</f>
        <v>132.57508130653164</v>
      </c>
      <c r="H46" s="152" cm="1">
        <f t="array" ref="H46">_xlfn.IFS($G$42="Peninsula",IF(D16=0,0,((D16+D30+K$7+$L$22)*(1+M30*K$8/100)+(Q45+Q48))*(1+0.01528)+K$10),$G$42="Canarias",IF(C16=0,0,((C16+C30+K$7+$L$22)*(1+L30*K$8/100)+(Q45+Q48))*(1+0.01528)+K$10))</f>
        <v>102.72519293406717</v>
      </c>
      <c r="I46" s="121">
        <f>I47</f>
        <v>115.81239959028865</v>
      </c>
      <c r="J46" s="121" cm="1">
        <f t="array" ref="J46">_xlfn.IFS($G$42="Peninsula",IF(F16=0,0,((F16+F30+M$7+$L$22)*(1+O30*M$8/100)+(S45+S48))*(1+0.01528)+M$10),$G$42="Canarias",IF(D16=0,0,((D16+D30+M$7+$L$22)*(1+M30*M$8/100)+(S45+S48))*(1+0.01528)+M$10))</f>
        <v>0</v>
      </c>
      <c r="K46" s="121" cm="1">
        <f t="array" ref="K46">_xlfn.IFS($G$42="Peninsula",0,$G$42="Canarias",0)</f>
        <v>0</v>
      </c>
      <c r="L46" s="155">
        <f>IF(H16=0,0,((H16+H30+O$7+$L$22)*(1+Q30*O$8/100)+(U45+U48))*(1+0.01528)+O$10)</f>
        <v>80.043233498233732</v>
      </c>
      <c r="M46" s="137"/>
      <c r="N46" s="137"/>
      <c r="O46" s="137"/>
      <c r="P46" s="137"/>
      <c r="Q46" s="137"/>
      <c r="R46" s="137"/>
      <c r="T46" s="94"/>
      <c r="U46" s="95"/>
      <c r="V46" s="95"/>
      <c r="W46" s="95"/>
      <c r="X46" s="581" t="str">
        <f t="shared" ref="X46:X55" si="46">U16</f>
        <v>FEBRERO-26</v>
      </c>
      <c r="Y46" s="583"/>
      <c r="Z46" s="152" cm="1">
        <f t="array" ref="Z46">_xlfn.IFS($G$42="Peninsula",IF(V16=0,0,((V16+V30+AC$7+$L$22)*(1+AE30*AC$8/100)+($P$45+$P$48))*(1+0.01528)+AC$10),$G$42="Canarias",0)</f>
        <v>153.99505923334141</v>
      </c>
      <c r="AA46" s="152" cm="1">
        <f t="array" ref="AA46">_xlfn.IFS($G$42="Peninsula",IF(W16=0,0,((W16+W30+AD$7+$L$22)*(1+AF30*AD$8/100)+($Q$45+$Q$48))*(1+0.01528)+AD$10),$G$42="Canarias",IF(V16=0,0,((V16+V30+AD$7+$L$22)*(1+AE30*AD$8/100)+($Q$45+$Q$48))*(1+0.01528)+AD$10))</f>
        <v>118.78956600580428</v>
      </c>
      <c r="AB46" s="121">
        <f>AB47</f>
        <v>128.99271381170703</v>
      </c>
      <c r="AC46" s="121" cm="1">
        <f t="array" ref="AC46">_xlfn.IFS($G$42="Peninsula",IF(Y16=0,0,((Y16+Y30+AF$7+$L$22)*(1+AH30*AF$8/100)+($S$45+$S$48))*(1+0.01528)+AF$10),$G$42="Canarias",IF(W16=0,0,((W16+W30+AF$7+$L$22)*(1+AF30*AF$8/100)+($S$45+$S$48))*(1+0.01528)+AF$10))</f>
        <v>0</v>
      </c>
      <c r="AD46" s="121" cm="1">
        <f t="array" ref="AD46">_xlfn.IFS($G$42="Peninsula",0,$G$42="Canarias",0)</f>
        <v>0</v>
      </c>
      <c r="AE46" s="155">
        <f t="shared" si="43"/>
        <v>86.994801456696734</v>
      </c>
      <c r="AF46" s="137"/>
      <c r="AG46" s="137"/>
      <c r="AH46" s="137"/>
      <c r="AI46" s="137"/>
      <c r="AJ46" s="137"/>
      <c r="AK46" s="137"/>
      <c r="AN46" s="94"/>
      <c r="AO46" s="95"/>
      <c r="AP46" s="95"/>
      <c r="AQ46" s="95"/>
      <c r="AR46" s="590" t="str">
        <f>AQ16</f>
        <v>FEBRERO-26</v>
      </c>
      <c r="AS46" s="591"/>
      <c r="AT46" s="152">
        <f t="shared" ref="AT46:AT52" si="47">IF(AR16=0,0,((AR16+AR30+AW$7+$AY$22)*(1+AY30*AW$8/100)+($AZ$46+$AZ$49))*(1+0.01528)+AW$10)</f>
        <v>182.83020364033695</v>
      </c>
      <c r="AU46" s="152">
        <f t="shared" ref="AU46:AU52" si="48">IF(AS16=0,0,((AS16+AS30+AX$7+$AY$22)*(1+AZ30*AX$8/100)+($AZ$46+$AZ$49))*(1+0.01528)+AX$10)</f>
        <v>113.88729576897794</v>
      </c>
      <c r="AV46" s="152">
        <f t="shared" ref="AV46:AV52" si="49">IF(AT16=0,0,((AT16+AT30+AY$7+$AY$22)*(1+BA30*AY$8/100)+($AZ$46+$AZ$49))*(1+0.01528)+AY$10)</f>
        <v>86.328056723209599</v>
      </c>
      <c r="AW46" s="137"/>
      <c r="AX46" s="606" t="s">
        <v>56</v>
      </c>
      <c r="AY46" s="607">
        <f>+BF29</f>
        <v>0</v>
      </c>
      <c r="AZ46" s="113">
        <f>'BASE DE DATOS INDEX'!B80*1000</f>
        <v>30</v>
      </c>
      <c r="BD46" s="137"/>
      <c r="BE46" s="137"/>
    </row>
    <row r="47" spans="1:57">
      <c r="A47" s="94"/>
      <c r="B47" s="95"/>
      <c r="C47" s="95"/>
      <c r="D47" s="95"/>
      <c r="E47" s="581" t="str">
        <f t="shared" si="45"/>
        <v>MARZO-26</v>
      </c>
      <c r="F47" s="583"/>
      <c r="G47" s="113">
        <f>G46</f>
        <v>132.57508130653164</v>
      </c>
      <c r="H47" s="152" cm="1">
        <f t="array" ref="H47">_xlfn.IFS($G$42="Peninsula",IF(D17=0,0,((D17+D31+K$7+$L$22)*(1+M31*K$8/100)+(Q45+Q48))*(1+0.01528)+K$10),$G$42="Canarias",IF(D17=0,0,((D17+D31+K$7+$L$22)*(1+M31*K$8/100)+(Q45+Q48))*(1+0.01528)+K$10))</f>
        <v>138.63415881992862</v>
      </c>
      <c r="I47" s="152" cm="1">
        <f t="array" ref="I47">_xlfn.IFS($G$42="Peninsula",IF(E17=0,0,((E17+E31+L$7+$L$22)*(1+N31*L$8/100)+(R45+R48))*(1+0.01528)+L$10),$G$42="Canarias",0)</f>
        <v>115.81239959028865</v>
      </c>
      <c r="J47" s="113" cm="1">
        <f t="array" ref="J47">_xlfn.IFS($G$42="Peninsula",J48,$G$42="Canarias",IF(E17=0,0,((E17+E31+M$7+$L$22)*(1+N31*M$8/100)+(S45+S48))*(1+0.01528)+M$10))</f>
        <v>91.505791728578785</v>
      </c>
      <c r="K47" s="113">
        <f>K48</f>
        <v>85.093692989648076</v>
      </c>
      <c r="L47" s="155">
        <f>IF(H17=0,0,((H17+H31+O$7+$L$22)*(1+Q31*O$8/100)+(U45+U48))*(1+0.01528)+O$10)</f>
        <v>105.89224662955529</v>
      </c>
      <c r="M47" s="137"/>
      <c r="N47" s="606" t="s">
        <v>176</v>
      </c>
      <c r="O47" s="607">
        <f>+S33</f>
        <v>0</v>
      </c>
      <c r="P47" s="113">
        <v>1.6E-2</v>
      </c>
      <c r="Q47" s="137"/>
      <c r="R47" s="137"/>
      <c r="T47" s="94"/>
      <c r="U47" s="95"/>
      <c r="V47" s="95"/>
      <c r="W47" s="95"/>
      <c r="X47" s="581" t="str">
        <f t="shared" si="46"/>
        <v>MARZO-26</v>
      </c>
      <c r="Y47" s="583"/>
      <c r="Z47" s="113">
        <f>Z46</f>
        <v>153.99505923334141</v>
      </c>
      <c r="AA47" s="152" cm="1">
        <f t="array" ref="AA47">_xlfn.IFS($G$42="Peninsula",IF(W17=0,0,((W17+W31+AD$7+$L$22)*(1+AF31*AD$8/100)+($Q$45+$Q$48))*(1+0.01528)+AD$10),$G$42="Canarias",IF(W17=0,0,((W17+W31+AD$7+$L$22)*(1+AF31*AD$8/100)+($Q$45+$Q$48))*(1+0.01528)+AD$10))</f>
        <v>158.06248804284854</v>
      </c>
      <c r="AB47" s="152" cm="1">
        <f t="array" ref="AB47">_xlfn.IFS($G$42="Peninsula",IF(X17=0,0,((X17+X31+AE$7+$L$22)*(1+AG31*AE$8/100)+($R$45+$R$48))*(1+0.01528)+AE$10),$G$42="Canarias",0)</f>
        <v>128.99271381170703</v>
      </c>
      <c r="AC47" s="113" cm="1">
        <f t="array" ref="AC47">_xlfn.IFS($G$42="Peninsula",AC48,$G$42="Canarias",IF(X17=0,0,((X17+X31+AF$7+$L$22)*(1+AG31*AF$8/100)+($S$45+$S$48))*(1+0.01528)+AF$10))</f>
        <v>99.628099008025885</v>
      </c>
      <c r="AD47" s="113">
        <f>AD48</f>
        <v>92.880009538055447</v>
      </c>
      <c r="AE47" s="155">
        <f t="shared" si="43"/>
        <v>115.75320387340321</v>
      </c>
      <c r="AF47" s="137"/>
      <c r="AG47" s="606" t="s">
        <v>176</v>
      </c>
      <c r="AH47" s="607">
        <f>+AL33</f>
        <v>0</v>
      </c>
      <c r="AI47" s="113">
        <v>1.6E-2</v>
      </c>
      <c r="AJ47" s="137"/>
      <c r="AK47" s="137"/>
      <c r="AN47" s="94"/>
      <c r="AO47" s="95"/>
      <c r="AP47" s="95"/>
      <c r="AQ47" s="95"/>
      <c r="AR47" s="590" t="str">
        <f t="shared" ref="AR47:AR55" si="50">AQ17</f>
        <v>MARZO-26</v>
      </c>
      <c r="AS47" s="591"/>
      <c r="AT47" s="152">
        <f t="shared" si="47"/>
        <v>205.59012186355488</v>
      </c>
      <c r="AU47" s="152">
        <f t="shared" si="48"/>
        <v>136.90014187601747</v>
      </c>
      <c r="AV47" s="152">
        <f t="shared" si="49"/>
        <v>115.08859607658462</v>
      </c>
      <c r="AW47" s="137"/>
      <c r="AX47" s="137"/>
      <c r="AY47" s="137"/>
      <c r="AZ47" s="137"/>
      <c r="BD47" s="137"/>
      <c r="BE47" s="137"/>
    </row>
    <row r="48" spans="1:57">
      <c r="A48" s="94"/>
      <c r="B48" s="95"/>
      <c r="C48" s="95"/>
      <c r="D48" s="95"/>
      <c r="E48" s="581" t="str">
        <f t="shared" si="45"/>
        <v>ABRIL-25</v>
      </c>
      <c r="F48" s="583"/>
      <c r="G48" s="121">
        <f>IF(C18=0,0,((C18+C32+J$7+$L$22)*(1+L32*J$8/100)+(P45+P48))*(1+0.01528)+J$10)</f>
        <v>0</v>
      </c>
      <c r="H48" s="121">
        <f>H47</f>
        <v>138.63415881992862</v>
      </c>
      <c r="I48" s="121">
        <f>I47</f>
        <v>115.81239959028865</v>
      </c>
      <c r="J48" s="152" cm="1">
        <f t="array" ref="J48">_xlfn.IFS($G$42="Peninsula",IF(F18=0,0,((F18+F32+M$7+$L$22)*(1+O32*M$8/100)+(S45+S48))*(1+0.01528)+M$10),$G$42="Canarias",IF(F18=0,0,((F18+F32+M$7+$L$22)*(1+O32*M$8/100)+(S45+S48))*(1+0.01528)+M$10))</f>
        <v>91.505791728578785</v>
      </c>
      <c r="K48" s="152" cm="1">
        <f t="array" ref="K48">_xlfn.IFS($G$42="Peninsula",IF(G18=0,0,((G18+G32+N$7+$L$22)*(1+P32*N$8/100)+(T45+T48))*(1+0.01528)+N$10),$G$42="Canarias",IF(G18=0,0,((G18+G32+N$7+$L$22)*(1+P32*N$8/100)+(T45+T48))*(1+0.01528)+N$10))</f>
        <v>85.093692989648076</v>
      </c>
      <c r="L48" s="155">
        <f>IF(H18=0,0,((H18+H32+O$7+$L$22)*(1+Q32*O$8/100)+(U45+U48))*(1+0.01528)+O$10)</f>
        <v>89.18362286973057</v>
      </c>
      <c r="M48" s="137"/>
      <c r="N48" s="606" t="s">
        <v>177</v>
      </c>
      <c r="O48" s="607">
        <f>+S34</f>
        <v>0</v>
      </c>
      <c r="P48" s="121">
        <v>6.5</v>
      </c>
      <c r="Q48" s="121">
        <v>6.5</v>
      </c>
      <c r="R48" s="121">
        <v>6.5</v>
      </c>
      <c r="S48" s="121">
        <v>6.5</v>
      </c>
      <c r="T48" s="121">
        <v>6.5</v>
      </c>
      <c r="U48" s="121">
        <v>6.5</v>
      </c>
      <c r="V48" s="95"/>
      <c r="W48" s="95"/>
      <c r="X48" s="581" t="str">
        <f t="shared" si="46"/>
        <v>ABRIL-25</v>
      </c>
      <c r="Y48" s="583"/>
      <c r="Z48" s="121">
        <f t="shared" ref="Z48:Z50" si="51">IF(V18=0,0,((V18+V32+AC$7+$L$22)*(1+AE32*AC$8/100)+($P$45+$P$48))*(1+0.01528)+AC$10)</f>
        <v>0</v>
      </c>
      <c r="AA48" s="121">
        <f>AA47</f>
        <v>158.06248804284854</v>
      </c>
      <c r="AB48" s="121">
        <f>AB47</f>
        <v>128.99271381170703</v>
      </c>
      <c r="AC48" s="152" cm="1">
        <f t="array" ref="AC48">_xlfn.IFS($G$42="Peninsula",IF(Y18=0,0,((Y18+Y32+AF$7+$L$22)*(1+AH32*AF$8/100)+($S$45+$S$48))*(1+0.01528)+AF$10),$G$42="Canarias",IF(Y18=0,0,((Y18+Y32+AF$7+$L$22)*(1+AH32*AF$8/100)+($S$45+$S$48))*(1+0.01528)+AF$10))</f>
        <v>99.628099008025885</v>
      </c>
      <c r="AD48" s="152" cm="1">
        <f t="array" ref="AD48">_xlfn.IFS($G$42="Peninsula",IF(Z18=0,0,((Z18+Z32+AG$7+$L$22)*(1+AI32*AG$8/100)+($T$45+$T$48))*(1+0.01528)+AG$10),$G$42="Canarias",IF(Z18=0,0,((Z18+Z32+AG$7+$L$22)*(1+AI32*AG$8/100)+($T$45+$T$48))*(1+0.01528)+AG$10))</f>
        <v>92.880009538055447</v>
      </c>
      <c r="AE48" s="155">
        <f t="shared" si="43"/>
        <v>96.57778188086408</v>
      </c>
      <c r="AF48" s="137"/>
      <c r="AG48" s="606" t="s">
        <v>177</v>
      </c>
      <c r="AH48" s="607">
        <f>+AL34</f>
        <v>0</v>
      </c>
      <c r="AI48" s="121">
        <v>6.5</v>
      </c>
      <c r="AJ48" s="121">
        <v>6.5</v>
      </c>
      <c r="AK48" s="121">
        <v>6.5</v>
      </c>
      <c r="AL48" s="121">
        <v>6.5</v>
      </c>
      <c r="AM48" s="121">
        <v>6.5</v>
      </c>
      <c r="AN48" s="121">
        <v>6.5</v>
      </c>
      <c r="AO48" s="95"/>
      <c r="AP48" s="95"/>
      <c r="AQ48" s="95"/>
      <c r="AR48" s="590" t="str">
        <f t="shared" si="50"/>
        <v>ABRIL-25</v>
      </c>
      <c r="AS48" s="591"/>
      <c r="AT48" s="152">
        <f t="shared" si="47"/>
        <v>164.90167464416351</v>
      </c>
      <c r="AU48" s="152">
        <f t="shared" si="48"/>
        <v>118.0769397376551</v>
      </c>
      <c r="AV48" s="152">
        <f t="shared" si="49"/>
        <v>95.935099385710515</v>
      </c>
      <c r="AW48" s="137"/>
      <c r="AX48" s="606" t="s">
        <v>176</v>
      </c>
      <c r="AY48" s="607">
        <f>+BF33</f>
        <v>0</v>
      </c>
      <c r="AZ48" s="113">
        <v>1.6E-2</v>
      </c>
      <c r="BD48" s="137"/>
      <c r="BE48" s="137"/>
    </row>
    <row r="49" spans="1:57">
      <c r="A49" s="94"/>
      <c r="B49" s="95"/>
      <c r="C49" s="95"/>
      <c r="D49" s="95"/>
      <c r="E49" s="581" t="str">
        <f t="shared" si="45"/>
        <v>MAYO-25</v>
      </c>
      <c r="F49" s="583"/>
      <c r="G49" s="113">
        <f>IF(C19=0,0,((C19+C33+J$7+$L$22)*(1+L33*J$8/100)+(P45+P48))*(1+0.01528)+J$10)</f>
        <v>0</v>
      </c>
      <c r="H49" s="113">
        <f>IF(D19=0,0,((D19+D33+K$7+$L$22)*(1+M33*K$8/100)+(Q45+Q48))*(1+0.01528)+K$10)</f>
        <v>0</v>
      </c>
      <c r="I49" s="113">
        <f>I50</f>
        <v>141.93688211841049</v>
      </c>
      <c r="J49" s="152" cm="1">
        <f t="array" ref="J49">_xlfn.IFS($G$42="Peninsula",IF(F19=0,0,((F19+F33+M$7+$L$22)*(1+O33*M$8/100)+(S45+S48))*(1+0.01528)+M$10),$G$42="Canarias",IF(F19=0,0,((F19+F33+M$7+$L$22)*(1+O33*M$8/100)+(S45+S48))*(1+0.01528)+M$10))</f>
        <v>88.819394035420288</v>
      </c>
      <c r="K49" s="152" cm="1">
        <f t="array" ref="K49">_xlfn.IFS($G$42="Peninsula",IF(G19=0,0,((G19+G33+N$7+$L$22)*(1+P33*N$8/100)+(T45+T48))*(1+0.01528)+N$10),$G$42="Canarias",IF(G19=0,0,((G19+G33+N$7+$L$22)*(1+P33*N$8/100)+(T45+T48))*(1+0.01528)+N$10))</f>
        <v>85.682601457397723</v>
      </c>
      <c r="L49" s="155">
        <f>IF(H19=0,0,((H19+H33+O$7+$L$22)*(1+Q33*O$8/100)+(U45+U48))*(1+0.01528)+O$10)</f>
        <v>90.137835992063032</v>
      </c>
      <c r="M49" s="137"/>
      <c r="Q49" s="137"/>
      <c r="R49" s="137"/>
      <c r="T49" s="94"/>
      <c r="U49" s="95"/>
      <c r="V49" s="95"/>
      <c r="W49" s="95"/>
      <c r="X49" s="581" t="str">
        <f t="shared" si="46"/>
        <v>MAYO-25</v>
      </c>
      <c r="Y49" s="583"/>
      <c r="Z49" s="113">
        <f t="shared" si="51"/>
        <v>0</v>
      </c>
      <c r="AA49" s="113">
        <f>IF(W19=0,0,((W19+W33+AD$7+$L$22)*(1+AF33*AD$8/100)+($Q$45+$Q$48))*(1+0.01528)+AD$10)</f>
        <v>0</v>
      </c>
      <c r="AB49" s="113">
        <f>AB50</f>
        <v>155.48291933418142</v>
      </c>
      <c r="AC49" s="152" cm="1">
        <f t="array" ref="AC49">_xlfn.IFS($G$42="Peninsula",IF(Y19=0,0,((Y19+Y33+AF$7+$L$22)*(1+AH33*AF$8/100)+($S$45+$S$48))*(1+0.01528)+AF$10),$G$42="Canarias",IF(Y19=0,0,((Y19+Y33+AF$7+$L$22)*(1+AH33*AF$8/100)+($S$45+$S$48))*(1+0.01528)+AF$10))</f>
        <v>96.309216540338596</v>
      </c>
      <c r="AD49" s="152" cm="1">
        <f t="array" ref="AD49">_xlfn.IFS($G$42="Peninsula",IF(Z19=0,0,((Z19+Z33+AG$7+$L$22)*(1+AI33*AG$8/100)+($T$45+$T$48))*(1+0.01528)+AG$10),$G$42="Canarias",IF(Z19=0,0,((Z19+Z33+AG$7+$L$22)*(1+AI33*AG$8/100)+($T$45+$T$48))*(1+0.01528)+AG$10))</f>
        <v>93.099450667890864</v>
      </c>
      <c r="AE49" s="155">
        <f t="shared" si="43"/>
        <v>97.159026419913459</v>
      </c>
      <c r="AF49" s="137"/>
      <c r="AJ49" s="137"/>
      <c r="AK49" s="137"/>
      <c r="AN49" s="94"/>
      <c r="AO49" s="95"/>
      <c r="AP49" s="95"/>
      <c r="AQ49" s="95"/>
      <c r="AR49" s="590" t="str">
        <f t="shared" si="50"/>
        <v>MAYO-25</v>
      </c>
      <c r="AS49" s="591"/>
      <c r="AT49" s="152">
        <f t="shared" si="47"/>
        <v>163.62163014390904</v>
      </c>
      <c r="AU49" s="152">
        <f t="shared" si="48"/>
        <v>115.69768284580749</v>
      </c>
      <c r="AV49" s="152">
        <f t="shared" si="49"/>
        <v>96.534307654799321</v>
      </c>
      <c r="AW49" s="137"/>
      <c r="AX49" s="606" t="s">
        <v>177</v>
      </c>
      <c r="AY49" s="607">
        <f>+BF34</f>
        <v>0</v>
      </c>
      <c r="AZ49" s="121">
        <v>6.5</v>
      </c>
      <c r="BA49" s="121"/>
      <c r="BB49" s="121"/>
      <c r="BC49" s="121"/>
      <c r="BD49" s="121"/>
      <c r="BE49" s="121"/>
    </row>
    <row r="50" spans="1:57">
      <c r="A50" s="94"/>
      <c r="B50" s="95"/>
      <c r="C50" s="95"/>
      <c r="D50" s="95"/>
      <c r="E50" s="581" t="str">
        <f t="shared" si="45"/>
        <v>JUNIO-25</v>
      </c>
      <c r="F50" s="583"/>
      <c r="G50" s="121">
        <f>IF(C20=0,0,((C20+C34+J$7+$L$22)*(1+L34*J$8/100)+(P45+P48))*(1+0.01528)+J$10)</f>
        <v>0</v>
      </c>
      <c r="H50" s="121">
        <f>IF(D20=0,0,((D20+D34+K$7+$L$22)*(1+M34*K$8/100)+(Q45+Q48))*(1+0.01528)+K$10)</f>
        <v>0</v>
      </c>
      <c r="I50" s="152" cm="1">
        <f t="array" ref="I50">_xlfn.IFS($G$42="Peninsula",IF(E20=0,0,((E20+E34+L$7+$L$22)*(1+N34*L$8/100)+(R45+R48))*(1+0.01528)+L$10),$G$42="Canarias",0)</f>
        <v>141.93688211841049</v>
      </c>
      <c r="J50" s="152" cm="1">
        <f t="array" ref="J50">_xlfn.IFS($G$42="Peninsula",IF(F20=0,0,((F20+F34+M$7+$L$22)*(1+O34*M$8/100)+(S45+S48))*(1+0.01528)+M$10),$G$42="Canarias",IF(E20=0,0,((E20+E34+M$7+$L$22)*(1+N34*M$8/100)+(S45+S48))*(1+0.01528)+M$10))</f>
        <v>136.12274397096482</v>
      </c>
      <c r="K50" s="121" cm="1">
        <f t="array" ref="K50">_xlfn.IFS($G$42="Peninsula",K49,$G$42="Canarias",IF(F20=0,0,((F20+F34+N$7+$L$22)*(1+O34*N$8/100)+(T45+T48))*(1+0.01528)+N$10))</f>
        <v>85.682601457397723</v>
      </c>
      <c r="L50" s="155">
        <f t="shared" ref="L50" si="52">IF(H20=0,0,((H20+H34+O$7+$L$22)*(1+Q34*O$8/100)+($U$45+$U$48))*(1+0.01528)+O$10)</f>
        <v>140.55994412917417</v>
      </c>
      <c r="M50" s="137"/>
      <c r="Q50" s="137"/>
      <c r="R50" s="137"/>
      <c r="T50" s="94"/>
      <c r="U50" s="95"/>
      <c r="V50" s="95"/>
      <c r="W50" s="95"/>
      <c r="X50" s="581" t="str">
        <f t="shared" si="46"/>
        <v>JUNIO-25</v>
      </c>
      <c r="Y50" s="583"/>
      <c r="Z50" s="121">
        <f t="shared" si="51"/>
        <v>0</v>
      </c>
      <c r="AA50" s="121">
        <f>IF(W20=0,0,((W20+W34+AD$7+$L$22)*(1+AF34*AD$8/100)+($Q$45+$Q$48))*(1+0.01528)+AD$10)</f>
        <v>0</v>
      </c>
      <c r="AB50" s="152" cm="1">
        <f t="array" ref="AB50">_xlfn.IFS($G$42="Peninsula",IF(X20=0,0,((X20+X34+AE$7+$L$22)*(1+AG34*AE$8/100)+($R$45+$R$48))*(1+0.01528)+AE$10),$G$42="Canarias",0)</f>
        <v>155.48291933418142</v>
      </c>
      <c r="AC50" s="152" cm="1">
        <f t="array" ref="AC50">_xlfn.IFS($G$42="Peninsula",IF(Y20=0,0,((Y20+Y34+AF$7+$L$22)*(1+AH34*AF$8/100)+($S$45+$S$48))*(1+0.01528)+AF$10),$G$42="Canarias",IF(X20=0,0,((X20+X34+AF$7+$L$22)*(1+AG34*AF$8/100)+($S$45+$S$48))*(1+0.01528)+AF$10))</f>
        <v>147.47564972911567</v>
      </c>
      <c r="AD50" s="121" cm="1">
        <f t="array" ref="AD50">_xlfn.IFS($G$42="Peninsula",AD49,$G$42="Canarias",IF(Y20=0,0,((Y20+Y34+AG$7+$L$22)*(1+AH34*AG$8/100)+($T$45+$T$48))*(1+0.01528)+AG$10))</f>
        <v>93.099450667890864</v>
      </c>
      <c r="AE50" s="155">
        <f t="shared" si="43"/>
        <v>151.67109216057099</v>
      </c>
      <c r="AF50" s="137"/>
      <c r="AJ50" s="137"/>
      <c r="AK50" s="137"/>
      <c r="AN50" s="94"/>
      <c r="AO50" s="95"/>
      <c r="AP50" s="95"/>
      <c r="AQ50" s="95"/>
      <c r="AR50" s="590" t="str">
        <f t="shared" si="50"/>
        <v>JUNIO-25</v>
      </c>
      <c r="AS50" s="591"/>
      <c r="AT50" s="152">
        <f t="shared" si="47"/>
        <v>214.7864781770574</v>
      </c>
      <c r="AU50" s="152">
        <f t="shared" si="48"/>
        <v>163.6468305344786</v>
      </c>
      <c r="AV50" s="152">
        <f t="shared" si="49"/>
        <v>151.05995169427678</v>
      </c>
      <c r="AW50" s="137"/>
      <c r="AX50" s="137"/>
      <c r="AY50" s="137"/>
      <c r="AZ50" s="137"/>
      <c r="BD50" s="137"/>
      <c r="BE50" s="137"/>
    </row>
    <row r="51" spans="1:57">
      <c r="A51" s="94"/>
      <c r="B51" s="95"/>
      <c r="C51" s="95"/>
      <c r="D51" s="95"/>
      <c r="E51" s="581" t="str">
        <f t="shared" si="45"/>
        <v>JULIO-25</v>
      </c>
      <c r="F51" s="583"/>
      <c r="G51" s="152" cm="1">
        <f t="array" ref="G51">_xlfn.IFS($G$42="Peninsula",IF(C21=0,0,((C21+C35+J$7+$L$22)*(1+L35*J$8/100)+($P$45+$P$48))*(1+0.01528)+J$10),$G$42="Canarias",IF(C21=0,0,((C21+C35+J$7+$L$22)*(1+L35*J$8/100)+($P$45+$P$48))*(1+0.01528)+J$10))</f>
        <v>162.40307123096639</v>
      </c>
      <c r="H51" s="152" cm="1">
        <f t="array" ref="H51">_xlfn.IFS($G$42="Peninsula",IF(D21=0,0,((D21+D35+K$7+$L$22)*(1+M35*K$8/100)+($Q$45+$Q$48))*(1+0.01528)+K$10),$G$42="Canarias",0)</f>
        <v>153.28221559094038</v>
      </c>
      <c r="I51" s="113" cm="1">
        <f t="array" ref="I51">_xlfn.IFS($G$42="Peninsula",I50,$G$42="Canarias",IF(D21=0,0,((D21+D35+L$7+$L$22)*(1+M35*L$8/100)+($R$45+$R$48))*(1+0.01528)+L$10))</f>
        <v>141.93688211841049</v>
      </c>
      <c r="J51" s="113">
        <f>J50</f>
        <v>136.12274397096482</v>
      </c>
      <c r="K51" s="113">
        <f>IF(G21=0,0,((G21+G35+N$7+$L$22)*(1+P35*N$8/100)+($T$45+$T$48))*(1+0.01528)+N$10)</f>
        <v>0</v>
      </c>
      <c r="L51" s="155">
        <f>IF(H21=0,0,((H21+H35+O$7+$L$22)*(1+Q35*O$8/100)+(U45+U48))*(1+0.01528)+O$10)</f>
        <v>132.3880509381045</v>
      </c>
      <c r="M51" s="137"/>
      <c r="N51" s="137"/>
      <c r="O51" s="137"/>
      <c r="P51" s="137"/>
      <c r="Q51" s="137"/>
      <c r="R51" s="137"/>
      <c r="T51" s="94"/>
      <c r="U51" s="95"/>
      <c r="V51" s="95"/>
      <c r="W51" s="95"/>
      <c r="X51" s="581" t="str">
        <f t="shared" si="46"/>
        <v>JULIO-25</v>
      </c>
      <c r="Y51" s="583"/>
      <c r="Z51" s="152" cm="1">
        <f t="array" ref="Z51">_xlfn.IFS($G$42="Peninsula",IF(V21=0,0,((V21+V35+AC$7+$L$22)*(1+AE35*AC$8/100)+($P$45+$P$48))*(1+0.01528)+AC$10),$G$42="Canarias",IF(V21=0,0,((V21+V35+AC$7+$L$22)*(1+AE35*AC$8/100)+($P$45+$P$48))*(1+0.01528)+AC$10))</f>
        <v>184.98859859917417</v>
      </c>
      <c r="AA51" s="152" cm="1">
        <f t="array" ref="AA51">_xlfn.IFS($G$42="Peninsula",IF(W21=0,0,((W21+W35+AD$7+$L$22)*(1+AF35*AD$8/100)+($Q$45+$Q$48))*(1+0.01528)+AD$10),$G$42="Canarias",0)</f>
        <v>172.73673256017372</v>
      </c>
      <c r="AB51" s="113" cm="1">
        <f t="array" ref="AB51">_xlfn.IFS($G$42="Peninsula",AB50,$G$42="Canarias",IF(W21=0,0,((W21+W35+AE$7+$L$22)*(1+AF35*AE$8/100)+($R$45+$R$48))*(1+0.01528)+AE$10))</f>
        <v>155.48291933418142</v>
      </c>
      <c r="AC51" s="113">
        <f>AC50</f>
        <v>147.47564972911567</v>
      </c>
      <c r="AD51" s="113">
        <f>IF(Z21=0,0,((Z21+Z35+AG$7+$L$22)*(1+AI35*AG$8/100)+($T$45+$T$48))*(1+0.01528)+AG$10)</f>
        <v>0</v>
      </c>
      <c r="AE51" s="155">
        <f t="shared" si="43"/>
        <v>142.6291281014405</v>
      </c>
      <c r="AF51" s="137"/>
      <c r="AG51" s="137"/>
      <c r="AH51" s="137"/>
      <c r="AI51" s="137"/>
      <c r="AJ51" s="137"/>
      <c r="AK51" s="137"/>
      <c r="AN51" s="94"/>
      <c r="AO51" s="95"/>
      <c r="AP51" s="95"/>
      <c r="AQ51" s="95"/>
      <c r="AR51" s="590" t="str">
        <f t="shared" si="50"/>
        <v>JULIO-25</v>
      </c>
      <c r="AS51" s="591"/>
      <c r="AT51" s="152">
        <f t="shared" si="47"/>
        <v>212.62929644054066</v>
      </c>
      <c r="AU51" s="152">
        <f t="shared" si="48"/>
        <v>165.92489464982776</v>
      </c>
      <c r="AV51" s="152">
        <f t="shared" si="49"/>
        <v>142.02110046650145</v>
      </c>
      <c r="AW51" s="137"/>
      <c r="AX51" s="137"/>
      <c r="AY51" s="137"/>
      <c r="AZ51" s="137"/>
      <c r="BA51" s="137"/>
      <c r="BB51" s="137"/>
      <c r="BC51" s="137"/>
      <c r="BD51" s="137"/>
      <c r="BE51" s="137"/>
    </row>
    <row r="52" spans="1:57">
      <c r="A52" s="94"/>
      <c r="B52" s="95"/>
      <c r="C52" s="95"/>
      <c r="D52" s="95"/>
      <c r="E52" s="581" t="str">
        <f t="shared" si="45"/>
        <v>AGOSTO-25</v>
      </c>
      <c r="F52" s="583"/>
      <c r="G52" s="121" cm="1">
        <f t="array" ref="G52">_xlfn.IFS($G$42="Peninsula",G51,$G$42="Canarias",IF(E22=0,0,((E22+E36+J$7+$L$22)*(1+N36*J$8/100)+(P45+P48))*(1+0.01528)+J$10))</f>
        <v>162.40307123096639</v>
      </c>
      <c r="H52" s="121" cm="1">
        <f t="array" ref="H52">_xlfn.IFS($G$42="Peninsula",H51,$G$42="Canarias",0)</f>
        <v>153.28221559094038</v>
      </c>
      <c r="I52" s="152" cm="1">
        <f t="array" ref="I52">_xlfn.IFS($G$42="Peninsula",IF(E22=0,0,((E22+E36+L$7+$L$22)*(1+N36*L$8/100)+(R45+R48))*(1+0.01528)+L$10),$G$42="Canarias",IF(F22=0,0,((F22+F36+L$7+$L$22)*(1+O36*L$8/100)+(R45+R48))*(1+0.01528)+J$9))</f>
        <v>137.33709017562896</v>
      </c>
      <c r="J52" s="152" cm="1">
        <f t="array" ref="J52">_xlfn.IFS($G$42="Peninsula",IF(F22=0,0,((F22+F36+M$7+$L$22)*(1+O36*M$8/100)+(S45+S48))*(1+0.01528)+M$10),$G$42="Canarias",0)</f>
        <v>129.71054048570167</v>
      </c>
      <c r="K52" s="121">
        <f>IF(G22=0,0,((G22+G36+N$7+$L$22)*(1+P36*N$8/100)+(T45+T48))*(1+0.01528)+N$10)</f>
        <v>0</v>
      </c>
      <c r="L52" s="155">
        <f>IF(H22=0,0,((H22+H36+O$7+$L$22)*(1+Q36*O$8/100)+(U45+U48))*(1+0.01528)+O$10)</f>
        <v>129.67199597654044</v>
      </c>
      <c r="M52" s="137"/>
      <c r="N52" s="137"/>
      <c r="O52" s="137"/>
      <c r="P52" s="137"/>
      <c r="Q52" s="137"/>
      <c r="R52" s="137"/>
      <c r="T52" s="94"/>
      <c r="U52" s="95"/>
      <c r="V52" s="95"/>
      <c r="W52" s="95"/>
      <c r="X52" s="581" t="str">
        <f t="shared" si="46"/>
        <v>AGOSTO-25</v>
      </c>
      <c r="Y52" s="583"/>
      <c r="Z52" s="121" cm="1">
        <f t="array" ref="Z52">_xlfn.IFS($G$42="Peninsula",Z51,$G$42="Canarias",IF(X22=0,0,((X22+X36+AC$7+$L$22)*(1+AG36*AC$8/100)+($P$45+$P$48))*(1+0.01528)+AC$10))</f>
        <v>184.98859859917417</v>
      </c>
      <c r="AA52" s="121" cm="1">
        <f t="array" ref="AA52">_xlfn.IFS($G$42="Peninsula",AA51,$G$42="Canarias",0)</f>
        <v>172.73673256017372</v>
      </c>
      <c r="AB52" s="152" cm="1">
        <f t="array" ref="AB52">_xlfn.IFS($G$42="Peninsula",IF(X22=0,0,((X22+X36+AE$7+$L$22)*(1+AG36*AE$8/100)+($R$45+$R$48))*(1+0.01528)+AE$10),$G$42="Canarias",IF(Y22=0,0,((Y22+Y36+AE$7+$L$22)*(1+AH36*AE$8/100)+($R$45+$R$48))*(1+0.01528)+AC$9))</f>
        <v>150.62682708502277</v>
      </c>
      <c r="AC52" s="152" cm="1">
        <f t="array" ref="AC52">_xlfn.IFS($G$42="Peninsula",IF(Y22=0,0,((Y22+Y36+AF$7+$L$22)*(1+AH36*AF$8/100)+($S$45+$S$48))*(1+0.01528)+AF$10),$G$42="Canarias",0)</f>
        <v>140.52165765218012</v>
      </c>
      <c r="AD52" s="121">
        <f>IF(Z22=0,0,((Z22+Z36+AG$7+$L$22)*(1+AI36*AG$8/100)+($T$45+$T$48))*(1+0.01528)+AG$10)</f>
        <v>0</v>
      </c>
      <c r="AE52" s="155">
        <f t="shared" si="43"/>
        <v>139.67751785366733</v>
      </c>
      <c r="AF52" s="137"/>
      <c r="AG52" s="137"/>
      <c r="AH52" s="137"/>
      <c r="AI52" s="137"/>
      <c r="AJ52" s="137"/>
      <c r="AK52" s="137"/>
      <c r="AN52" s="94"/>
      <c r="AO52" s="95"/>
      <c r="AP52" s="95"/>
      <c r="AQ52" s="95"/>
      <c r="AR52" s="590" t="str">
        <f t="shared" si="50"/>
        <v>AGOSTO-25</v>
      </c>
      <c r="AS52" s="591"/>
      <c r="AT52" s="152">
        <f t="shared" si="47"/>
        <v>209.41923520527928</v>
      </c>
      <c r="AU52" s="152">
        <f t="shared" si="48"/>
        <v>157.47032875102605</v>
      </c>
      <c r="AV52" s="152">
        <f t="shared" si="49"/>
        <v>139.06949021872833</v>
      </c>
      <c r="AW52" s="137"/>
      <c r="AX52" s="137"/>
      <c r="AY52" s="137"/>
      <c r="AZ52" s="137"/>
      <c r="BA52" s="137"/>
      <c r="BB52" s="137"/>
      <c r="BC52" s="137"/>
      <c r="BD52" s="137"/>
      <c r="BE52" s="137"/>
    </row>
    <row r="53" spans="1:57">
      <c r="A53" s="94"/>
      <c r="B53" s="95"/>
      <c r="C53" s="95"/>
      <c r="D53" s="95"/>
      <c r="E53" s="581" t="str">
        <f t="shared" si="45"/>
        <v>SEPTIEMBRE-25</v>
      </c>
      <c r="F53" s="583"/>
      <c r="G53" s="113" cm="1">
        <f t="array" ref="G53">_xlfn.IFS($G$42="Peninsula",IFERROR(IF(C23=0,0,((C23+C37+J$7+$L$22)*(1+L37*J$8/100)+(P45+P48))*(1+0.01528)+J$10),""),$G$42="Canarias",IF(E23=0,0,((E23+E37+J$7+$L$22)*(1+N37*J$8/100)+(P45+P48))*(1+0.01528)+J$10))</f>
        <v>0</v>
      </c>
      <c r="H53" s="113">
        <f>IFERROR(IF(D23=0,0,((D23+D37+K$7+$L$22)*(1+M37*K$8/100)+(Q45+Q48))*(1+0.01528)+K$10),"")</f>
        <v>0</v>
      </c>
      <c r="I53" s="152" cm="1">
        <f t="array" ref="I53">_xlfn.IFS($G$42="Peninsula",IFERROR(IF(E23=0,0,((E23+E37+L$7+$L$22)*(1+N37*L$8/100)+(R45+R48))*(1+0.01528)+L$10),""),$G$42="Canarias",IF(F23=0,0,((F23+F37+L$7+$L$22)*(1+O37*L$8/100)+(R45+R48))*(1+0.01528)+L$10))</f>
        <v>134.88528107442619</v>
      </c>
      <c r="J53" s="152" cm="1">
        <f t="array" ref="J53">_xlfn.IFS($G$42="Peninsula",IFERROR(IF(F23=0,0,((F23+F37+M$7+$L$22)*(1+O37*M$8/100)+(S45+S48))*(1+0.01528)+M$10),""),$G$42="Canarias",0)</f>
        <v>120.12717018861942</v>
      </c>
      <c r="K53" s="113">
        <f>K54</f>
        <v>135.0580810919096</v>
      </c>
      <c r="L53" s="155">
        <f>IFERROR(IF(H23=0,0,((H23+H37+O$7+$L$22)*(1+Q37*O$8/100)+(U45+U48))*(1+0.01528)+O$10),"")</f>
        <v>126.99317268654424</v>
      </c>
      <c r="M53" s="137"/>
      <c r="N53" s="137"/>
      <c r="O53" s="137"/>
      <c r="P53" s="137"/>
      <c r="Q53" s="137"/>
      <c r="R53" s="137"/>
      <c r="T53" s="94"/>
      <c r="U53" s="95"/>
      <c r="V53" s="95"/>
      <c r="W53" s="95"/>
      <c r="X53" s="581" t="str">
        <f t="shared" si="46"/>
        <v>SEPTIEMBRE-25</v>
      </c>
      <c r="Y53" s="583"/>
      <c r="Z53" s="113" cm="1">
        <f t="array" ref="Z53">_xlfn.IFS($G$42="Peninsula",IFERROR(IF(V23=0,0,((V23+V37+AC$7+$L$22)*(1+AE37*AC$8/100)+($P$45+$P$48))*(1+0.01528)+AC$10),""),$G$42="Canarias",IF(X23=0,0,((X23+X37+AC$7+$L$22)*(1+AG37*AC$8/100)+($P$45+$P$48))*(1+0.01528)+AC$10))</f>
        <v>0</v>
      </c>
      <c r="AA53" s="113">
        <f>IFERROR(IF(W23=0,0,((W23+W37+AD$7+$L$22)*(1+AF37*AD$8/100)+($Q$45+$Q$48))*(1+0.01528)+AD$10),"")</f>
        <v>0</v>
      </c>
      <c r="AB53" s="152" cm="1">
        <f t="array" ref="AB53">_xlfn.IFS($G$42="Peninsula",IFERROR(IF(X23=0,0,((X23+X37+AE$7+$L$22)*(1+AG37*AE$8/100)+($R$45+$R$48))*(1+0.01528)+AE$10),""),$G$42="Canarias",IF(Y23=0,0,((Y23+Y37+AE$7+$L$22)*(1+AH37*AE$8/100)+($R$45+$R$48))*(1+0.01528)+AE$10))</f>
        <v>147.87972757364818</v>
      </c>
      <c r="AC53" s="152" cm="1">
        <f t="array" ref="AC53">_xlfn.IFS($G$42="Peninsula",IFERROR(IF(Y23=0,0,((Y23+Y37+AF$7+$L$22)*(1+AH37*AF$8/100)+($S$45+$S$48))*(1+0.01528)+AF$10),""),$G$42="Canarias",0)</f>
        <v>130.25439566057307</v>
      </c>
      <c r="AD53" s="113">
        <f>AD54</f>
        <v>145.77858670433795</v>
      </c>
      <c r="AE53" s="155">
        <f>IFERROR(IF(AA23=0,0,((AA23+AA37+AH$7+$L$22)*(1+AJ37*AH$8/100)+($U$45+$U$48))*(1+0.01528)+AH$10),"")</f>
        <v>136.83954600872698</v>
      </c>
      <c r="AF53" s="137"/>
      <c r="AG53" s="137"/>
      <c r="AH53" s="137"/>
      <c r="AI53" s="137"/>
      <c r="AJ53" s="137"/>
      <c r="AK53" s="137"/>
      <c r="AN53" s="94"/>
      <c r="AO53" s="95"/>
      <c r="AP53" s="95"/>
      <c r="AQ53" s="95"/>
      <c r="AR53" s="590" t="str">
        <f t="shared" si="50"/>
        <v>SEPTIEMBRE-25</v>
      </c>
      <c r="AS53" s="591"/>
      <c r="AT53" s="152">
        <f>IFERROR(IF(AR23=0,0,((AR23+AR37+AW$7+$AY$22)*(1+AY37*AW$8/100)+($AZ$46+$AZ$49))*(1+0.01528)+AW$10),"")</f>
        <v>206.40077156640683</v>
      </c>
      <c r="AU53" s="152">
        <f t="shared" ref="AU53:AV53" si="53">IFERROR(IF(AS23=0,0,((AS23+AS37+AX$7+$AY$22)*(1+AZ37*AX$8/100)+($AZ$46+$AZ$49))*(1+0.01528)+AX$10),"")</f>
        <v>148.43117623335226</v>
      </c>
      <c r="AV53" s="152">
        <f t="shared" si="53"/>
        <v>136.22989626987257</v>
      </c>
      <c r="AW53" s="137"/>
      <c r="AX53" s="137"/>
      <c r="AY53" s="137"/>
      <c r="AZ53" s="137"/>
      <c r="BA53" s="137"/>
      <c r="BB53" s="137"/>
      <c r="BC53" s="137"/>
      <c r="BD53" s="137"/>
      <c r="BE53" s="137"/>
    </row>
    <row r="54" spans="1:57">
      <c r="A54" s="94"/>
      <c r="B54" s="95"/>
      <c r="C54" s="95"/>
      <c r="D54" s="95"/>
      <c r="E54" s="581" t="str">
        <f t="shared" si="45"/>
        <v>OCTUBRE-25</v>
      </c>
      <c r="F54" s="583"/>
      <c r="G54" s="121" cm="1">
        <f t="array" ref="G54">_xlfn.IFS($G$42="Peninsula",IFERROR(IF(C24=0,0,((C24+C38+J$7+$L$22)*(1+L38*J$8/100)+(P45+P48))*(1+0.01528)+J$10),""),$G$42="Canarias",IF(F24=0,0,((F24+F38+J$7+$L$22)*(1+O38*J$8/100)+(P45+P48))*(1+0.01528)+J$10))</f>
        <v>0</v>
      </c>
      <c r="H54" s="121">
        <f>IFERROR(IF(D24=0,0,((D24+D38+K$7+$L$22)*(1+M38*K$8/100)+(Q45+Q48))*(1+0.01528)+K$10),"")</f>
        <v>0</v>
      </c>
      <c r="I54" s="121" cm="1">
        <f t="array" ref="I54">_xlfn.IFS($G$42="Peninsula",I53,$G$42="Canarias",IF(G24=0,0,((G24+G38+L$7+$L$22)*(1+P38*L$8/100)+(R45+R48))*(1+0.01528)+L$10))</f>
        <v>134.88528107442619</v>
      </c>
      <c r="J54" s="152" cm="1">
        <f t="array" ref="J54">_xlfn.IFS($G$42="Peninsula",IFERROR(IF(F24=0,0,((F24+F38+M$7+$L$22)*(1+O38*M$8/100)+(S45+S48))*(1+0.01528)+M$10),""),$G$42="Canarias",0)</f>
        <v>155.21607839883782</v>
      </c>
      <c r="K54" s="152" cm="1">
        <f t="array" ref="K54">_xlfn.IFS($G$42="Peninsula",IFERROR(IF(G24=0,0,((G24+G38+N$7+$L$22)*(1+P38*N$8/100)+(T45+T48))*(1+0.01528)+N$10),""),$G$42="Canarias",0)</f>
        <v>135.0580810919096</v>
      </c>
      <c r="L54" s="155">
        <f>IFERROR(IF(H24=0,0,((H24+H38+O$7+$L$22)*(1+Q38*O$8/100)+(U45+U48))*(1+0.01528)+O$10),"")</f>
        <v>138.01411375170596</v>
      </c>
      <c r="M54" s="137"/>
      <c r="N54" s="137"/>
      <c r="O54" s="137"/>
      <c r="P54" s="137"/>
      <c r="Q54" s="137"/>
      <c r="R54" s="137"/>
      <c r="T54" s="94"/>
      <c r="U54" s="95"/>
      <c r="V54" s="95"/>
      <c r="W54" s="95"/>
      <c r="X54" s="581" t="str">
        <f t="shared" si="46"/>
        <v>OCTUBRE-25</v>
      </c>
      <c r="Y54" s="583"/>
      <c r="Z54" s="121" cm="1">
        <f t="array" ref="Z54">_xlfn.IFS($G$42="Peninsula",IFERROR(IF(V24=0,0,((V24+V38+AC$7+$L$22)*(1+AE38*AC$8/100)+($P$45+$P$48))*(1+0.01528)+AC$10),""),$G$42="Canarias",IF(Y24=0,0,((Y24+Y38+AC$7+$L$22)*(1+AH38*AC$8/100)+($P$45+$P$48))*(1+0.01528)+AC$10))</f>
        <v>0</v>
      </c>
      <c r="AA54" s="121">
        <f>IFERROR(IF(W24=0,0,((W24+W38+AD$7+$L$22)*(1+AF38*AD$8/100)+($Q$45+$Q$48))*(1+0.01528)+AD$10),"")</f>
        <v>0</v>
      </c>
      <c r="AB54" s="121" cm="1">
        <f t="array" ref="AB54">_xlfn.IFS($G$42="Peninsula",AB53,$G$42="Canarias",IF(Z24=0,0,((Z24+Z38+AE$7+$L$22)*(1+AI38*AE$8/100)+($R$45+$R$48))*(1+0.01528)+AE$10))</f>
        <v>147.87972757364818</v>
      </c>
      <c r="AC54" s="152" cm="1">
        <f t="array" ref="AC54">_xlfn.IFS($G$42="Peninsula",IFERROR(IF(Y24=0,0,((Y24+Y38+AF$7+$L$22)*(1+AH38*AF$8/100)+($S$45+$S$48))*(1+0.01528)+AF$10),""),$G$42="Canarias",0)</f>
        <v>167.89633022229501</v>
      </c>
      <c r="AD54" s="152" cm="1">
        <f t="array" ref="AD54">_xlfn.IFS($G$42="Peninsula",IFERROR(IF(Z24=0,0,((Z24+Z38+AG$7+$L$22)*(1+AI38*AG$8/100)+($T$45+$T$48))*(1+0.01528)+AG$10),""),$G$42="Canarias",0)</f>
        <v>145.77858670433795</v>
      </c>
      <c r="AE54" s="155">
        <f>IFERROR(IF(AA24=0,0,((AA24+AA38+AH$7+$L$22)*(1+AJ38*AH$8/100)+($U$45+$U$48))*(1+0.01528)+AH$10),"")</f>
        <v>148.82519500567872</v>
      </c>
      <c r="AF54" s="137"/>
      <c r="AG54" s="137"/>
      <c r="AH54" s="137"/>
      <c r="AI54" s="137"/>
      <c r="AJ54" s="137"/>
      <c r="AK54" s="137"/>
      <c r="AN54" s="94"/>
      <c r="AO54" s="95"/>
      <c r="AP54" s="95"/>
      <c r="AQ54" s="95"/>
      <c r="AR54" s="590" t="str">
        <f t="shared" si="50"/>
        <v>OCTUBRE-25</v>
      </c>
      <c r="AS54" s="591"/>
      <c r="AT54" s="152">
        <f t="shared" ref="AT54:AT55" si="54">IFERROR(IF(AR24=0,0,((AR24+AR38+AW$7+$AY$22)*(1+AY38*AW$8/100)+($AZ$46+$AZ$49))*(1+0.01528)+AW$10),"")</f>
        <v>233.00070416854112</v>
      </c>
      <c r="AU54" s="152">
        <f t="shared" ref="AU54:AU55" si="55">IFERROR(IF(AS24=0,0,((AS24+AS38+AX$7+$AY$22)*(1+AZ38*AX$8/100)+($AZ$46+$AZ$49))*(1+0.01528)+AX$10),"")</f>
        <v>173.88368740247364</v>
      </c>
      <c r="AV54" s="152">
        <f t="shared" ref="AV54:AV55" si="56">IFERROR(IF(AT24=0,0,((AT24+AT38+AY$7+$AY$22)*(1+BA38*AY$8/100)+($AZ$46+$AZ$49))*(1+0.01528)+AY$10),"")</f>
        <v>148.21554526682434</v>
      </c>
      <c r="AW54" s="137"/>
      <c r="AX54" s="137"/>
      <c r="AY54" s="137"/>
      <c r="AZ54" s="137"/>
      <c r="BA54" s="137"/>
      <c r="BB54" s="137"/>
      <c r="BC54" s="137"/>
      <c r="BD54" s="137"/>
      <c r="BE54" s="137"/>
    </row>
    <row r="55" spans="1:57">
      <c r="A55" s="94"/>
      <c r="B55" s="95"/>
      <c r="C55" s="95"/>
      <c r="D55" s="95"/>
      <c r="E55" s="581" t="str">
        <f t="shared" si="45"/>
        <v>NOVIEMBRE-25</v>
      </c>
      <c r="F55" s="583"/>
      <c r="G55" s="113">
        <f>G56</f>
        <v>187.11093598943944</v>
      </c>
      <c r="H55" s="152">
        <f>IFERROR(IF(D25=0,0,((D25+D39+K$7+$L$22)*(1+M39*K$8/100)+(Q45+Q48))*(1+0.01528)+K$10),"")</f>
        <v>145.29092416055028</v>
      </c>
      <c r="I55" s="152">
        <f>IFERROR(IF(E25=0,0,((E25+E39+L$7+$L$22)*(1+N39*L$8/100)+(R45+R48))*(1+0.01528)+L$10),"")</f>
        <v>134.32250630170259</v>
      </c>
      <c r="J55" s="113">
        <f>J54</f>
        <v>155.21607839883782</v>
      </c>
      <c r="K55" s="113">
        <f>K54</f>
        <v>135.0580810919096</v>
      </c>
      <c r="L55" s="155">
        <f>IFERROR(IF(H25=0,0,((H25+H39+O$7+$L$22)*(1+Q39*O$8/100)+(U45+U48))*(1+0.01528)+O$10),"")</f>
        <v>117.7265511221684</v>
      </c>
      <c r="M55" s="137"/>
      <c r="N55" s="137"/>
      <c r="O55" s="137"/>
      <c r="P55" s="137"/>
      <c r="Q55" s="137"/>
      <c r="R55" s="137"/>
      <c r="T55" s="94"/>
      <c r="U55" s="95"/>
      <c r="V55" s="95"/>
      <c r="W55" s="95"/>
      <c r="X55" s="581" t="str">
        <f t="shared" si="46"/>
        <v>NOVIEMBRE-25</v>
      </c>
      <c r="Y55" s="583"/>
      <c r="Z55" s="113">
        <f>Z56</f>
        <v>211.5933893920847</v>
      </c>
      <c r="AA55" s="152">
        <f>IFERROR(IF(W25=0,0,((W25+W39+AD$7+$L$22)*(1+AF39*AD$8/100)+($Q$45+$Q$48))*(1+0.01528)+AD$10),"")</f>
        <v>163.79552675414052</v>
      </c>
      <c r="AB55" s="152">
        <f>IFERROR(IF(X25=0,0,((X25+X39+AE$7+$L$22)*(1+AG39*AE$8/100)+($R$45+$R$48))*(1+0.01528)+AE$10),"")</f>
        <v>147.62148839999361</v>
      </c>
      <c r="AC55" s="113">
        <f>AC54</f>
        <v>167.89633022229501</v>
      </c>
      <c r="AD55" s="113">
        <f>AD54</f>
        <v>145.77858670433795</v>
      </c>
      <c r="AE55" s="155">
        <f>IFERROR(IF(AA25=0,0,((AA25+AA39+AH$7+$L$22)*(1+AJ39*AH$8/100)+($U$45+$U$48))*(1+0.01528)+AH$10),"")</f>
        <v>126.76177925527932</v>
      </c>
      <c r="AF55" s="137"/>
      <c r="AG55" s="137"/>
      <c r="AH55" s="137"/>
      <c r="AI55" s="137"/>
      <c r="AJ55" s="137"/>
      <c r="AK55" s="137"/>
      <c r="AN55" s="94"/>
      <c r="AO55" s="95"/>
      <c r="AP55" s="95"/>
      <c r="AQ55" s="95"/>
      <c r="AR55" s="590" t="str">
        <f t="shared" si="50"/>
        <v>NOVIEMBRE-25</v>
      </c>
      <c r="AS55" s="591"/>
      <c r="AT55" s="152">
        <f t="shared" si="54"/>
        <v>209.5096047475048</v>
      </c>
      <c r="AU55" s="152">
        <f t="shared" si="55"/>
        <v>155.85964010189844</v>
      </c>
      <c r="AV55" s="152">
        <f t="shared" si="56"/>
        <v>126.15212951642491</v>
      </c>
      <c r="AW55" s="137"/>
      <c r="AX55" s="137"/>
      <c r="AY55" s="137"/>
      <c r="AZ55" s="137"/>
      <c r="BA55" s="137"/>
      <c r="BB55" s="137"/>
      <c r="BC55" s="137"/>
      <c r="BD55" s="137"/>
      <c r="BE55" s="137"/>
    </row>
    <row r="56" spans="1:57" ht="15.75" thickBot="1">
      <c r="A56" s="94"/>
      <c r="B56" s="95"/>
      <c r="C56" s="95"/>
      <c r="D56" s="95"/>
      <c r="E56" s="584" t="str">
        <f>B26</f>
        <v>DICIEMBRE-25</v>
      </c>
      <c r="F56" s="585"/>
      <c r="G56" s="157" cm="1">
        <f t="array" ref="G56">_xlfn.IFS($G$42="Peninsula",IFERROR(IF(C26=0,0,((C26+C40+J$7+$L$22)*(1+L40*J$8/100)+(P45+P48))*(1+0.01528)+J$10),""),$G$42="Canarias",0)</f>
        <v>187.11093598943944</v>
      </c>
      <c r="H56" s="157" cm="1">
        <f t="array" ref="H56">_xlfn.IFS($G$42="Peninsula",IFERROR(IF(D26=0,0,((D26+D40+K$7+$L$22)*(1+M40*K$8/100)+(Q45+Q48))*(1+0.01528)+K$10),""),$G$42="Canarias",IF(C26=0,0,((C26+C40+K$7+$L$22)*(1+L40*K$8/100)+(Q45+Q48))*(1+0.01528)+K$10))</f>
        <v>168.28503624413162</v>
      </c>
      <c r="I56" s="128" cm="1">
        <f t="array" ref="I56">_xlfn.IFS($G$42="Peninsula",I55,$G$42="Canarias",IF(D26=0,0,((D26+D40+L$7+$L$22)*(1+M40*L$8/100)+(R45+R48))*(1+0.01528)+L$10))</f>
        <v>134.32250630170259</v>
      </c>
      <c r="J56" s="128">
        <f>IFERROR(IF(F26=0,0,((F26+F40+M$7+$L$22)*(1+O40*M$8/100)+(S45+S48))*(1+0.01528)+M$10),"")</f>
        <v>0</v>
      </c>
      <c r="K56" s="128">
        <f>IFERROR(IF(G26=0,0,((G26+G40+N$7+$L$22)*(1+P40*N$8/100)+(T45+T48))*(1+0.01528)+N$10),"")</f>
        <v>0</v>
      </c>
      <c r="L56" s="154">
        <f>IFERROR(IF(H26=0,0,((H26+H40+O$7+$L$22)*(1+Q40*O$8/100)+(U45+U48))*(1+0.01528)+O$10),"")</f>
        <v>129.95551770437424</v>
      </c>
      <c r="M56" s="137"/>
      <c r="N56" s="137"/>
      <c r="O56" s="137"/>
      <c r="P56" s="137"/>
      <c r="Q56" s="137"/>
      <c r="R56" s="137"/>
      <c r="T56" s="94"/>
      <c r="U56" s="95"/>
      <c r="V56" s="95"/>
      <c r="W56" s="95"/>
      <c r="X56" s="584" t="str">
        <f>U26</f>
        <v>DICIEMBRE-25</v>
      </c>
      <c r="Y56" s="585"/>
      <c r="Z56" s="157" cm="1">
        <f t="array" ref="Z56">_xlfn.IFS($G$42="Peninsula",IFERROR(IF(V26=0,0,((V26+V40+AC$7+$L$22)*(1+AE40*AC$8/100)+($P$45+$P$48))*(1+0.01528)+AC$10),""),$G$42="Canarias",0)</f>
        <v>211.5933893920847</v>
      </c>
      <c r="AA56" s="157" cm="1">
        <f t="array" ref="AA56">_xlfn.IFS($G$42="Peninsula",IFERROR(IF(W26=0,0,((W26+W40+AD$7+$L$22)*(1+AF40*AD$8/100)+($Q$45+$Q$48))*(1+0.01528)+AD$10),""),$G$42="Canarias",IF(V26=0,0,((V26+V40+AD$7+$L$22)*(1+AE40*AD$8/100)+($Q$45+$Q$48))*(1+0.01528)+AD$10))</f>
        <v>188.79304605423576</v>
      </c>
      <c r="AB56" s="128" cm="1">
        <f t="array" ref="AB56">_xlfn.IFS($G$42="Peninsula",AB55,$G$42="Canarias",IF(W26=0,0,((W26+W40+AE$7+$L$22)*(1+AF40*AE$8/100)+($R$45+$R$48))*(1+0.01528)+AE$10))</f>
        <v>147.62148839999361</v>
      </c>
      <c r="AC56" s="128">
        <f>IFERROR(IF(Y26=0,0,((Y26+Y40+AF$7+$L$22)*(1+AH40*AF$8/100)+($S$45+$S$48))*(1+0.01528)+AF$10),"")</f>
        <v>0</v>
      </c>
      <c r="AD56" s="128">
        <f>IFERROR(IF(Z26=0,0,((Z26+Z40+AG$7+$L$22)*(1+AI40*AG$8/100)+($T$45+$T$48))*(1+0.01528)+AG$10),"")</f>
        <v>0</v>
      </c>
      <c r="AE56" s="154">
        <f>IFERROR(IF(AA26=0,0,((AA26+AA40+AH$7+$L$22)*(1+AJ40*AH$8/100)+($U$45+$U$48))*(1+0.01528)+AH$10),"")</f>
        <v>140.061197170969</v>
      </c>
      <c r="AF56" s="137"/>
      <c r="AG56" s="137"/>
      <c r="AH56" s="137"/>
      <c r="AI56" s="137"/>
      <c r="AJ56" s="137"/>
      <c r="AK56" s="137"/>
      <c r="AN56" s="94"/>
      <c r="AO56" s="95"/>
      <c r="AP56" s="95"/>
      <c r="AQ56" s="95"/>
      <c r="AR56" s="590" t="str">
        <f>AQ26</f>
        <v>DICIEMBRE-25</v>
      </c>
      <c r="AS56" s="591"/>
      <c r="AT56" s="152">
        <f>IFERROR(IF(AR26=0,0,((AR26+AR40+AW$7+$AY$22)*(1+AY40*AW$8/100)+($AZ$46+$AZ$49))*(1+0.01528)+AW$10),"")</f>
        <v>238.25344927472332</v>
      </c>
      <c r="AU56" s="152">
        <f>IFERROR(IF(AS26=0,0,((AS26+AS40+AX$7+$AY$22)*(1+AZ40*AX$8/100)+($AZ$46+$AZ$49))*(1+0.01528)+AX$10),"")</f>
        <v>184.19697157315306</v>
      </c>
      <c r="AV56" s="152">
        <f>IFERROR(IF(AT26=0,0,((AT26+AT40+AY$7+$AY$22)*(1+BA40*AY$8/100)+($AZ$46+$AZ$49))*(1+0.01528)+AY$10),"")</f>
        <v>139.44612713439429</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165.8258863455244</v>
      </c>
      <c r="H58" s="137" cm="1">
        <f t="array" ref="H58">_xlfn.IFS($G$42="Peninsula",AVERAGE(H45,H46,H47,H51,H55,H56),$G$42="Canarias",AVERAGE(H45,H46,H47,H55,H56))</f>
        <v>144.21133674263493</v>
      </c>
      <c r="I58" s="137" cm="1">
        <f t="array" ref="I58">_xlfn.IFS($G$42="Peninsula",AVERAGE(I47,I50,I52,I53,I55),$G$42="Canarias",AVERAGE(I51,I52,I53,I54,I55,I56))</f>
        <v>132.85883185209136</v>
      </c>
      <c r="J58" s="137" cm="1">
        <f t="array" ref="J58">_xlfn.IFS($G$42="Peninsula",AVERAGE(J48,J49,J50,J52,J53,J54),$G$42="Canarias",AVERAGE(J45,J46,J47,J48,J49,J50,J51))</f>
        <v>120.25028646802046</v>
      </c>
      <c r="K58" s="137" cm="1">
        <f t="array" ref="K58">_xlfn.IFS($G$42="Peninsula",AVERAGE(K48,K49,K54),$G$42="Canarias",AVERAGE(K48,K49,K50))</f>
        <v>101.94479184631848</v>
      </c>
      <c r="L58" s="137">
        <f>AVERAGE(L45,L46,L47,L48,L49,L50,L51,L52,L53,L54,L55,L56)</f>
        <v>117.30953445621071</v>
      </c>
      <c r="X58" s="584" t="s">
        <v>371</v>
      </c>
      <c r="Y58" s="585"/>
      <c r="Z58" s="137" cm="1">
        <f t="array" ref="Z58">_xlfn.IFS($G$42="Peninsula",AVERAGE(Z45,Z46,Z51,Z56),$G$42="Canarias",AVERAGE(Z51,Z52,Z53,Z54))</f>
        <v>189.28918604582327</v>
      </c>
      <c r="AA58" s="137" cm="1">
        <f t="array" ref="AA58">_xlfn.IFS($G$42="Peninsula",AVERAGE(AA45,AA46,AA47,AA51,AA55,AA56),$G$42="Canarias",AVERAGE(AA45,AA46,AA47,AA55,AA56))</f>
        <v>163.34589336037138</v>
      </c>
      <c r="AB58" s="137" cm="1">
        <f t="array" ref="AB58">_xlfn.IFS($G$42="Peninsula",AVERAGE(AB47,AB50,AB52,AB53,AB55),$G$42="Canarias",AVERAGE(AB51,AB52,AB53,AB54,AB55,AB56))</f>
        <v>146.12073524091062</v>
      </c>
      <c r="AC58" s="137" cm="1">
        <f t="array" ref="AC58">_xlfn.IFS($G$42="Peninsula",AVERAGE(AC48,AC49,AC50,AC52,AC53,AC54),$G$42="Canarias",AVERAGE(AC45,AC46,AC47,AC48,AC49,AC50,AC51))</f>
        <v>130.34755813542139</v>
      </c>
      <c r="AD58" s="137" cm="1">
        <f t="array" ref="AD58">_xlfn.IFS($G$42="Peninsula",AVERAGE(AD48,AD49,AD54),$G$42="Canarias",AVERAGE(AD48,AD49,AD50))</f>
        <v>110.58601563676143</v>
      </c>
      <c r="AE58" s="137">
        <f>AVERAGE(AE45,AE46,AE47,AE48,AE49,AE50,AE51,AE52,AE53,AE54,AE55,AE56)</f>
        <v>126.7245253757422</v>
      </c>
      <c r="AR58" s="584" t="s">
        <v>371</v>
      </c>
      <c r="AS58" s="585"/>
      <c r="AT58" s="137">
        <f>AVERAGE(AT45:AT56)</f>
        <v>206.34732367788456</v>
      </c>
      <c r="AU58" s="137">
        <f>AVERAGE(AU45:AU56)</f>
        <v>150.87107959021463</v>
      </c>
      <c r="AV58" s="137">
        <f>AVERAGE(AV45:AV56)</f>
        <v>126.40697349342304</v>
      </c>
    </row>
    <row r="63" spans="1:57">
      <c r="B63" t="s">
        <v>34</v>
      </c>
    </row>
    <row r="65" spans="2:8" ht="15.75">
      <c r="B65" s="55" t="s">
        <v>56</v>
      </c>
      <c r="C65" s="56">
        <f>IF('.'!W20="26",'BASE DE DATOS INDEX'!K80/365,'BASE DE DATOS INDEX'!U80/365)</f>
        <v>7.5902501369863012E-2</v>
      </c>
      <c r="D65" s="56">
        <f>IF('.'!W20="26",'BASE DE DATOS INDEX'!L80/365,'BASE DE DATOS INDEX'!V80/365)</f>
        <v>1.9874602739726028E-3</v>
      </c>
      <c r="E65" s="54"/>
      <c r="F65" s="54"/>
      <c r="G65" s="54"/>
      <c r="H65" s="54"/>
    </row>
    <row r="66" spans="2:8" ht="15.75">
      <c r="B66" s="57" t="s">
        <v>31</v>
      </c>
      <c r="C66" s="56">
        <f>IF('.'!$W$20="26",'BASE DE DATOS INDEX'!K81/365,'BASE DE DATOS INDEX'!U81/365)</f>
        <v>5.5827197260273971E-2</v>
      </c>
      <c r="D66" s="56">
        <f>IF('.'!$W$20="26",'BASE DE DATOS INDEX'!L81/365,'BASE DE DATOS INDEX'!V81/365)</f>
        <v>2.9089372602739725E-2</v>
      </c>
      <c r="E66" s="56">
        <f>IF('.'!$W$20="26",'BASE DE DATOS INDEX'!M81/365,'BASE DE DATOS INDEX'!W81/365)</f>
        <v>1.2278175342465752E-2</v>
      </c>
      <c r="F66" s="56">
        <f>IF('.'!$W$20="26",'BASE DE DATOS INDEX'!N81/365,'BASE DE DATOS INDEX'!X81/365)</f>
        <v>1.0647487671232877E-2</v>
      </c>
      <c r="G66" s="56">
        <f>IF('.'!$W$20="26",'BASE DE DATOS INDEX'!O81/365,'BASE DE DATOS INDEX'!Y81/365)</f>
        <v>6.8872630136986293E-3</v>
      </c>
      <c r="H66" s="56">
        <f>IF('.'!$W$20="26",'BASE DE DATOS INDEX'!P81/365,'BASE DE DATOS INDEX'!Z81/365)</f>
        <v>3.9514712328767125E-3</v>
      </c>
    </row>
    <row r="67" spans="2:8" ht="15.75">
      <c r="B67" s="57" t="s">
        <v>32</v>
      </c>
      <c r="C67" s="56">
        <f>IF('.'!$W$20="26",'BASE DE DATOS INDEX'!K82/365,'BASE DE DATOS INDEX'!U82/365)</f>
        <v>8.1083200000000008E-2</v>
      </c>
      <c r="D67" s="56">
        <f>IF('.'!$W$20="26",'BASE DE DATOS INDEX'!L82/365,'BASE DE DATOS INDEX'!V82/365)</f>
        <v>4.2506052054794519E-2</v>
      </c>
      <c r="E67" s="56">
        <f>IF('.'!$W$20="26",'BASE DE DATOS INDEX'!M82/365,'BASE DE DATOS INDEX'!W82/365)</f>
        <v>1.8635290410958905E-2</v>
      </c>
      <c r="F67" s="56">
        <f>IF('.'!$W$20="26",'BASE DE DATOS INDEX'!N82/365,'BASE DE DATOS INDEX'!X82/365)</f>
        <v>1.4777613698630138E-2</v>
      </c>
      <c r="G67" s="56">
        <f>IF('.'!$W$20="26",'BASE DE DATOS INDEX'!O82/365,'BASE DE DATOS INDEX'!Y82/365)</f>
        <v>5.8222273972602734E-3</v>
      </c>
      <c r="H67" s="56">
        <f>IF('.'!$W$20="26",'BASE DE DATOS INDEX'!P82/365,'BASE DE DATOS INDEX'!Z82/365)</f>
        <v>2.7511808219178083E-3</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0084E-EFAB-4E27-A110-D71252F6DBE1}">
  <sheetPr codeName="Hoja19"/>
  <dimension ref="A1:BE101"/>
  <sheetViews>
    <sheetView topLeftCell="R24" zoomScale="70" zoomScaleNormal="70" workbookViewId="0">
      <selection activeCell="N52" sqref="N52"/>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617" t="s">
        <v>155</v>
      </c>
      <c r="D7" s="618"/>
      <c r="E7" s="618"/>
      <c r="F7" s="618"/>
      <c r="G7" s="618"/>
      <c r="H7" s="618"/>
      <c r="I7" s="619"/>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17" t="s">
        <v>155</v>
      </c>
      <c r="W7" s="618"/>
      <c r="X7" s="618"/>
      <c r="Y7" s="618"/>
      <c r="Z7" s="618"/>
      <c r="AA7" s="618"/>
      <c r="AB7" s="619"/>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17" t="s">
        <v>155</v>
      </c>
      <c r="AQ7" s="618"/>
      <c r="AR7" s="618"/>
      <c r="AS7" s="618"/>
      <c r="AT7" s="618"/>
      <c r="AU7" s="618"/>
      <c r="AV7" s="619"/>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595" t="s">
        <v>156</v>
      </c>
      <c r="D8" s="596"/>
      <c r="E8" s="596"/>
      <c r="F8" s="596"/>
      <c r="G8" s="596"/>
      <c r="H8" s="596"/>
      <c r="I8" s="597"/>
      <c r="J8" s="97">
        <v>6.7</v>
      </c>
      <c r="K8" s="98">
        <v>6.8</v>
      </c>
      <c r="L8" s="98">
        <v>6.5</v>
      </c>
      <c r="M8" s="98">
        <v>6.5</v>
      </c>
      <c r="N8" s="98">
        <v>4.3</v>
      </c>
      <c r="O8" s="99">
        <v>7.7</v>
      </c>
      <c r="P8" s="95"/>
      <c r="Q8" s="95"/>
      <c r="R8" s="95"/>
      <c r="T8" s="94"/>
      <c r="U8" s="95"/>
      <c r="V8" s="595" t="s">
        <v>156</v>
      </c>
      <c r="W8" s="596"/>
      <c r="X8" s="596"/>
      <c r="Y8" s="596"/>
      <c r="Z8" s="596"/>
      <c r="AA8" s="596"/>
      <c r="AB8" s="597"/>
      <c r="AC8" s="97">
        <v>16.600000000000001</v>
      </c>
      <c r="AD8" s="98">
        <v>17.5</v>
      </c>
      <c r="AE8" s="98">
        <v>16.5</v>
      </c>
      <c r="AF8" s="98">
        <v>16.5</v>
      </c>
      <c r="AG8" s="98">
        <v>13.8</v>
      </c>
      <c r="AH8" s="99">
        <v>18</v>
      </c>
      <c r="AI8" s="95"/>
      <c r="AJ8" s="95"/>
      <c r="AK8" s="95"/>
      <c r="AN8" s="94"/>
      <c r="AO8" s="95"/>
      <c r="AP8" s="595" t="s">
        <v>156</v>
      </c>
      <c r="AQ8" s="596"/>
      <c r="AR8" s="596"/>
      <c r="AS8" s="596"/>
      <c r="AT8" s="596"/>
      <c r="AU8" s="596"/>
      <c r="AV8" s="597"/>
      <c r="AW8" s="97">
        <v>16.7</v>
      </c>
      <c r="AX8" s="98">
        <v>16.3</v>
      </c>
      <c r="AY8" s="98">
        <v>18</v>
      </c>
      <c r="AZ8" s="42"/>
      <c r="BA8" s="42"/>
      <c r="BB8" s="42"/>
      <c r="BC8" s="95"/>
      <c r="BD8" s="95"/>
      <c r="BE8" s="95"/>
    </row>
    <row r="9" spans="1:57">
      <c r="A9" s="94"/>
      <c r="B9" s="95"/>
      <c r="C9" s="595" t="s">
        <v>370</v>
      </c>
      <c r="D9" s="596" t="s">
        <v>158</v>
      </c>
      <c r="E9" s="596"/>
      <c r="F9" s="596"/>
      <c r="G9" s="596"/>
      <c r="H9" s="596"/>
      <c r="I9" s="597"/>
      <c r="J9" s="614">
        <f>P45+P48</f>
        <v>20.490000000000002</v>
      </c>
      <c r="K9" s="614"/>
      <c r="L9" s="614"/>
      <c r="M9" s="614"/>
      <c r="N9" s="614"/>
      <c r="O9" s="615"/>
      <c r="P9" s="95"/>
      <c r="Q9" s="95"/>
      <c r="R9" s="95"/>
      <c r="T9" s="94"/>
      <c r="U9" s="95"/>
      <c r="V9" s="595" t="s">
        <v>157</v>
      </c>
      <c r="W9" s="596" t="s">
        <v>158</v>
      </c>
      <c r="X9" s="596"/>
      <c r="Y9" s="596"/>
      <c r="Z9" s="596"/>
      <c r="AA9" s="596"/>
      <c r="AB9" s="597"/>
      <c r="AC9" s="614">
        <f>AI45+AI48</f>
        <v>20.490000000000002</v>
      </c>
      <c r="AD9" s="614"/>
      <c r="AE9" s="614"/>
      <c r="AF9" s="614"/>
      <c r="AG9" s="614"/>
      <c r="AH9" s="615"/>
      <c r="AI9" s="95"/>
      <c r="AJ9" s="95"/>
      <c r="AK9" s="95"/>
      <c r="AN9" s="94"/>
      <c r="AO9" s="95"/>
      <c r="AP9" s="595" t="s">
        <v>157</v>
      </c>
      <c r="AQ9" s="596" t="s">
        <v>158</v>
      </c>
      <c r="AR9" s="596"/>
      <c r="AS9" s="596"/>
      <c r="AT9" s="596"/>
      <c r="AU9" s="596"/>
      <c r="AV9" s="597"/>
      <c r="AW9" s="616">
        <f>AZ46+AZ49</f>
        <v>20.490000000000002</v>
      </c>
      <c r="AX9" s="614"/>
      <c r="AY9" s="614"/>
      <c r="AZ9" s="42"/>
      <c r="BA9" s="42"/>
      <c r="BB9" s="42"/>
      <c r="BC9" s="95"/>
      <c r="BD9" s="95"/>
      <c r="BE9" s="95"/>
    </row>
    <row r="10" spans="1:57" ht="15.75" thickBot="1">
      <c r="A10" s="94"/>
      <c r="B10" s="95"/>
      <c r="C10" s="598" t="s">
        <v>159</v>
      </c>
      <c r="D10" s="599" t="s">
        <v>159</v>
      </c>
      <c r="E10" s="599"/>
      <c r="F10" s="599"/>
      <c r="G10" s="599"/>
      <c r="H10" s="599"/>
      <c r="I10" s="600"/>
      <c r="J10" s="100">
        <v>35.204000000000001</v>
      </c>
      <c r="K10" s="101">
        <v>21.530999999999999</v>
      </c>
      <c r="L10" s="101">
        <v>12.715999999999999</v>
      </c>
      <c r="M10" s="101">
        <v>8.0370000000000008</v>
      </c>
      <c r="N10" s="101">
        <v>2.1120000000000001</v>
      </c>
      <c r="O10" s="102">
        <v>1.276</v>
      </c>
      <c r="P10" s="95"/>
      <c r="Q10" s="95"/>
      <c r="R10" s="95"/>
      <c r="T10" s="94"/>
      <c r="U10" s="95"/>
      <c r="V10" s="598" t="s">
        <v>159</v>
      </c>
      <c r="W10" s="599" t="s">
        <v>159</v>
      </c>
      <c r="X10" s="599"/>
      <c r="Y10" s="599"/>
      <c r="Z10" s="599"/>
      <c r="AA10" s="599"/>
      <c r="AB10" s="600"/>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8" t="s">
        <v>159</v>
      </c>
      <c r="AQ10" s="599" t="s">
        <v>159</v>
      </c>
      <c r="AR10" s="599"/>
      <c r="AS10" s="599"/>
      <c r="AT10" s="599"/>
      <c r="AU10" s="599"/>
      <c r="AV10" s="600"/>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602" t="s">
        <v>161</v>
      </c>
      <c r="K14" s="603"/>
      <c r="L14" s="603"/>
      <c r="M14" s="603"/>
      <c r="N14" s="603"/>
      <c r="O14" s="603"/>
      <c r="P14" s="603"/>
      <c r="Q14" s="604"/>
      <c r="R14" s="42"/>
      <c r="T14" s="90"/>
      <c r="U14" s="106" t="s">
        <v>160</v>
      </c>
      <c r="V14" s="107" t="s">
        <v>3</v>
      </c>
      <c r="W14" s="108" t="s">
        <v>4</v>
      </c>
      <c r="X14" s="108" t="s">
        <v>5</v>
      </c>
      <c r="Y14" s="108" t="s">
        <v>6</v>
      </c>
      <c r="Z14" s="108" t="s">
        <v>7</v>
      </c>
      <c r="AA14" s="109" t="s">
        <v>8</v>
      </c>
      <c r="AB14" s="42"/>
      <c r="AC14" s="602" t="s">
        <v>161</v>
      </c>
      <c r="AD14" s="603"/>
      <c r="AE14" s="603"/>
      <c r="AF14" s="603"/>
      <c r="AG14" s="603"/>
      <c r="AH14" s="603"/>
      <c r="AI14" s="603"/>
      <c r="AJ14" s="604"/>
      <c r="AK14" s="42"/>
      <c r="AN14" s="90"/>
      <c r="AQ14" s="106" t="s">
        <v>160</v>
      </c>
      <c r="AR14" s="107" t="s">
        <v>3</v>
      </c>
      <c r="AS14" s="108" t="s">
        <v>4</v>
      </c>
      <c r="AT14" s="108" t="s">
        <v>5</v>
      </c>
      <c r="AU14" s="95"/>
      <c r="AV14" s="42"/>
      <c r="AW14" s="602" t="s">
        <v>161</v>
      </c>
      <c r="AX14" s="603"/>
      <c r="AY14" s="603"/>
      <c r="AZ14" s="603"/>
      <c r="BA14" s="603"/>
      <c r="BB14" s="95"/>
      <c r="BC14" s="95"/>
      <c r="BD14" s="95"/>
      <c r="BE14" s="42"/>
    </row>
    <row r="15" spans="1:57" ht="15.75" thickBot="1">
      <c r="A15" s="110" t="e">
        <v>#REF!</v>
      </c>
      <c r="B15" s="111" t="str">
        <f>'.'!W23</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610" t="s">
        <v>162</v>
      </c>
      <c r="K15" s="611"/>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610" t="s">
        <v>162</v>
      </c>
      <c r="AD15" s="611"/>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610" t="s">
        <v>162</v>
      </c>
      <c r="AX15" s="611"/>
      <c r="AY15" s="115">
        <v>0.92600000000000005</v>
      </c>
      <c r="AZ15" s="116">
        <v>0.154</v>
      </c>
      <c r="BA15" s="118">
        <v>0</v>
      </c>
      <c r="BB15" s="95"/>
      <c r="BC15" s="95"/>
      <c r="BD15" s="95"/>
      <c r="BE15" s="95"/>
    </row>
    <row r="16" spans="1:57" ht="15.75" thickBot="1">
      <c r="A16" s="110" t="e">
        <v>#REF!</v>
      </c>
      <c r="B16" s="119" t="str">
        <f>'.'!W24</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610" t="s">
        <v>163</v>
      </c>
      <c r="K16" s="611"/>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610" t="s">
        <v>163</v>
      </c>
      <c r="AD16" s="611"/>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610" t="s">
        <v>163</v>
      </c>
      <c r="AX16" s="611"/>
      <c r="AY16" s="123">
        <v>4.0960000000000003E-2</v>
      </c>
      <c r="AZ16" s="95"/>
      <c r="BA16" s="95"/>
      <c r="BB16" s="95"/>
      <c r="BC16" s="95"/>
      <c r="BD16" s="95"/>
      <c r="BE16" s="95"/>
    </row>
    <row r="17" spans="1:57" ht="15.75" thickBot="1">
      <c r="A17" s="110" t="e">
        <v>#REF!</v>
      </c>
      <c r="B17" s="119" t="str">
        <f>'.'!W25</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610" t="s">
        <v>164</v>
      </c>
      <c r="K17" s="611"/>
      <c r="L17" s="123">
        <v>0.17498</v>
      </c>
      <c r="M17" s="95"/>
      <c r="N17" s="95"/>
      <c r="O17" s="95"/>
      <c r="P17" s="95"/>
      <c r="Q17" s="95"/>
      <c r="R17" s="95"/>
      <c r="T17" s="110"/>
      <c r="U17" s="119" t="str">
        <f t="shared" si="4"/>
        <v>MARZO-26</v>
      </c>
      <c r="V17" s="113">
        <f t="shared" si="4"/>
        <v>0</v>
      </c>
      <c r="W17" s="113">
        <f t="shared" si="3"/>
        <v>50.864202898550722</v>
      </c>
      <c r="X17" s="113">
        <f t="shared" si="3"/>
        <v>37.899999999999991</v>
      </c>
      <c r="Y17" s="113">
        <f t="shared" si="3"/>
        <v>0</v>
      </c>
      <c r="Z17" s="113">
        <f t="shared" si="3"/>
        <v>0</v>
      </c>
      <c r="AA17" s="114">
        <f t="shared" si="3"/>
        <v>38.405866666666689</v>
      </c>
      <c r="AB17" s="95"/>
      <c r="AC17" s="610" t="s">
        <v>164</v>
      </c>
      <c r="AD17" s="611"/>
      <c r="AE17" s="123">
        <v>0.17498</v>
      </c>
      <c r="AF17" s="95"/>
      <c r="AG17" s="95"/>
      <c r="AH17" s="95"/>
      <c r="AI17" s="95"/>
      <c r="AJ17" s="95"/>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610" t="s">
        <v>164</v>
      </c>
      <c r="AX17" s="611"/>
      <c r="AY17" s="123">
        <v>0.17498</v>
      </c>
      <c r="AZ17" s="95"/>
      <c r="BA17" s="95"/>
      <c r="BB17" s="95"/>
      <c r="BC17" s="95"/>
      <c r="BD17" s="95"/>
      <c r="BE17" s="95"/>
    </row>
    <row r="18" spans="1:57" ht="15.75" thickBot="1">
      <c r="A18" s="110" t="e">
        <v>#REF!</v>
      </c>
      <c r="B18" s="119" t="str">
        <f>'.'!W26</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610" t="s">
        <v>165</v>
      </c>
      <c r="K18" s="611"/>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610" t="s">
        <v>165</v>
      </c>
      <c r="AD18" s="611"/>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610" t="s">
        <v>165</v>
      </c>
      <c r="AX18" s="611"/>
      <c r="AY18" s="123">
        <v>0.97529999999999994</v>
      </c>
      <c r="AZ18" s="95"/>
      <c r="BA18" s="95"/>
      <c r="BB18" s="95"/>
      <c r="BC18" s="95"/>
      <c r="BD18" s="95"/>
      <c r="BE18" s="95"/>
    </row>
    <row r="19" spans="1:57" ht="15.75" thickBot="1">
      <c r="A19" s="110" t="e">
        <v>#REF!</v>
      </c>
      <c r="B19" s="119" t="str">
        <f>'.'!W27</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610" t="s">
        <v>166</v>
      </c>
      <c r="K19" s="611"/>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610" t="s">
        <v>166</v>
      </c>
      <c r="AD19" s="611"/>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610" t="s">
        <v>166</v>
      </c>
      <c r="AX19" s="611"/>
      <c r="AY19" s="123">
        <v>1.25</v>
      </c>
      <c r="AZ19" s="95"/>
      <c r="BA19" s="95"/>
      <c r="BB19" s="95"/>
      <c r="BC19" s="95"/>
      <c r="BD19" s="95"/>
      <c r="BE19" s="95"/>
    </row>
    <row r="20" spans="1:57" ht="15.75" thickBot="1">
      <c r="A20" s="110" t="e">
        <v>#REF!</v>
      </c>
      <c r="B20" s="119" t="str">
        <f>'.'!W28</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612" t="s">
        <v>167</v>
      </c>
      <c r="K20" s="613"/>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612" t="s">
        <v>167</v>
      </c>
      <c r="AD20" s="613"/>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612" t="s">
        <v>167</v>
      </c>
      <c r="AX20" s="613"/>
      <c r="AY20" s="123">
        <v>0.75</v>
      </c>
      <c r="AZ20" s="95"/>
      <c r="BA20" s="95"/>
      <c r="BB20" s="95"/>
      <c r="BC20" s="95"/>
      <c r="BD20" s="95"/>
      <c r="BE20" s="95"/>
    </row>
    <row r="21" spans="1:57" ht="15.75" thickBot="1">
      <c r="A21" s="110" t="e">
        <v>#REF!</v>
      </c>
      <c r="B21" s="119" t="str">
        <f>'.'!W29</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610" t="s">
        <v>168</v>
      </c>
      <c r="K21" s="611"/>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610" t="s">
        <v>168</v>
      </c>
      <c r="AD21" s="611"/>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610" t="s">
        <v>168</v>
      </c>
      <c r="AX21" s="611"/>
      <c r="AY21" s="123">
        <v>0.5</v>
      </c>
      <c r="AZ21" s="95"/>
      <c r="BA21" s="95"/>
      <c r="BB21" s="95"/>
      <c r="BC21" s="95"/>
      <c r="BD21" s="95"/>
      <c r="BE21" s="95"/>
    </row>
    <row r="22" spans="1:57" ht="15.75" customHeight="1" thickBot="1">
      <c r="A22" s="110" t="e">
        <v>#REF!</v>
      </c>
      <c r="B22" s="119" t="str">
        <f>'.'!W30</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610" t="s">
        <v>169</v>
      </c>
      <c r="K22" s="611"/>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610" t="s">
        <v>169</v>
      </c>
      <c r="AD22" s="611"/>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610" t="s">
        <v>169</v>
      </c>
      <c r="AX22" s="611"/>
      <c r="AY22" s="124">
        <v>0</v>
      </c>
      <c r="AZ22" s="95"/>
      <c r="BA22" s="95"/>
      <c r="BB22" s="95"/>
      <c r="BC22" s="95"/>
      <c r="BD22" s="95"/>
      <c r="BE22" s="95"/>
    </row>
    <row r="23" spans="1:57">
      <c r="A23" s="110" t="e">
        <v>#REF!</v>
      </c>
      <c r="B23" s="119" t="str">
        <f>'.'!W31</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'.'!W32</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'.'!W33</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'.'!W34</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8" t="s">
        <v>171</v>
      </c>
      <c r="K28" s="589"/>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8" t="s">
        <v>171</v>
      </c>
      <c r="AD28" s="589"/>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8" t="s">
        <v>171</v>
      </c>
      <c r="AX28" s="589"/>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93" t="str">
        <f>B15</f>
        <v>ENERO-26</v>
      </c>
      <c r="K29" s="594"/>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93" t="str">
        <f>U15</f>
        <v>ENERO-26</v>
      </c>
      <c r="AD29" s="594"/>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90" t="str">
        <f>AQ15</f>
        <v>ENERO-26</v>
      </c>
      <c r="AX29" s="591"/>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3"/>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3"/>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90" t="str">
        <f t="shared" ref="AW30:AW40" si="13">AQ16</f>
        <v>FEBRERO-26</v>
      </c>
      <c r="AX30" s="591"/>
      <c r="AY30" s="121">
        <f>'DINAMICA N1'!AY30</f>
        <v>1.1073480000000002</v>
      </c>
      <c r="AZ30" s="121">
        <f>'DINAMICA N1'!AZ30</f>
        <v>1.1419265000000001</v>
      </c>
      <c r="BA30" s="121">
        <f>'DINAMICA N1'!BA30</f>
        <v>1.224928068181818</v>
      </c>
      <c r="BB30" s="95"/>
      <c r="BC30" s="95"/>
      <c r="BD30" s="95"/>
      <c r="BE30" s="95"/>
    </row>
    <row r="31" spans="1:57">
      <c r="A31" s="94"/>
      <c r="B31" s="119" t="str">
        <f t="shared" si="7"/>
        <v>MARZO-26</v>
      </c>
      <c r="C31" s="113" t="s">
        <v>172</v>
      </c>
      <c r="D31" s="113">
        <f>'INPUT OMIE'!BM72</f>
        <v>20</v>
      </c>
      <c r="E31" s="113">
        <f>'INPUT OMIE'!BN72</f>
        <v>20</v>
      </c>
      <c r="F31" s="113"/>
      <c r="G31" s="113" t="s">
        <v>172</v>
      </c>
      <c r="H31" s="114">
        <f>'INPUT OMIE'!BO72</f>
        <v>20</v>
      </c>
      <c r="I31" s="95"/>
      <c r="J31" s="581" t="str">
        <f t="shared" si="8"/>
        <v>MARZO-26</v>
      </c>
      <c r="K31" s="583"/>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MARZO-26</v>
      </c>
      <c r="V31" s="112" t="str">
        <f t="shared" si="10"/>
        <v/>
      </c>
      <c r="W31" s="113">
        <f t="shared" si="6"/>
        <v>20</v>
      </c>
      <c r="X31" s="113">
        <f t="shared" si="6"/>
        <v>20</v>
      </c>
      <c r="Y31" s="113">
        <f t="shared" si="6"/>
        <v>0</v>
      </c>
      <c r="Z31" s="113" t="str">
        <f t="shared" si="6"/>
        <v/>
      </c>
      <c r="AA31" s="114">
        <f t="shared" si="6"/>
        <v>20</v>
      </c>
      <c r="AB31" s="95"/>
      <c r="AC31" s="581" t="str">
        <f t="shared" si="11"/>
        <v>MARZO-26</v>
      </c>
      <c r="AD31" s="583"/>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MARZO-26</v>
      </c>
      <c r="AR31" s="113">
        <f>'INPUT OMIE'!BM74</f>
        <v>20</v>
      </c>
      <c r="AS31" s="113">
        <f>'INPUT OMIE'!BN74</f>
        <v>20</v>
      </c>
      <c r="AT31" s="113">
        <f>'INPUT OMIE'!BO74</f>
        <v>20</v>
      </c>
      <c r="AU31" s="95"/>
      <c r="AV31" s="95"/>
      <c r="AW31" s="590" t="str">
        <f t="shared" si="13"/>
        <v>MARZO-26</v>
      </c>
      <c r="AX31" s="591"/>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3"/>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3"/>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90" t="str">
        <f t="shared" si="13"/>
        <v>ABRIL-25</v>
      </c>
      <c r="AX32" s="591"/>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3"/>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3"/>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90" t="str">
        <f t="shared" si="13"/>
        <v>MAYO-25</v>
      </c>
      <c r="AX33" s="591"/>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3"/>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3"/>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90" t="str">
        <f t="shared" si="13"/>
        <v>JUNIO-25</v>
      </c>
      <c r="AX34" s="591"/>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3"/>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3"/>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90" t="str">
        <f t="shared" si="13"/>
        <v>JULIO-25</v>
      </c>
      <c r="AX35" s="591"/>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3"/>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3"/>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90" t="str">
        <f t="shared" si="13"/>
        <v>AGOSTO-25</v>
      </c>
      <c r="AX36" s="591"/>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3"/>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3"/>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90" t="str">
        <f t="shared" si="13"/>
        <v>SEPTIEMBRE-25</v>
      </c>
      <c r="AX37" s="591"/>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3"/>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3"/>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90" t="str">
        <f t="shared" si="13"/>
        <v>OCTUBRE-25</v>
      </c>
      <c r="AX38" s="591"/>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3"/>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3"/>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90" t="str">
        <f t="shared" si="13"/>
        <v>NOVIEMBRE-25</v>
      </c>
      <c r="AX39" s="591"/>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84" t="str">
        <f t="shared" si="8"/>
        <v>DICIEMBRE-25</v>
      </c>
      <c r="K40" s="585"/>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4" t="str">
        <f t="shared" si="11"/>
        <v>DICIEMBRE-25</v>
      </c>
      <c r="AD40" s="585"/>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90" t="str">
        <f t="shared" si="13"/>
        <v>DICIEMBRE-25</v>
      </c>
      <c r="AX40" s="591"/>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H42" s="95"/>
      <c r="I42" s="137"/>
      <c r="J42" s="137"/>
      <c r="K42" s="137"/>
      <c r="L42" s="137"/>
      <c r="M42" s="137"/>
      <c r="N42" s="137" t="s">
        <v>173</v>
      </c>
      <c r="O42" s="137"/>
      <c r="P42" s="137"/>
      <c r="Q42" s="137"/>
      <c r="R42" s="137"/>
      <c r="T42" s="94"/>
      <c r="U42" s="95"/>
      <c r="V42" s="95"/>
      <c r="W42" s="95"/>
      <c r="X42" s="95"/>
      <c r="Y42" s="95"/>
      <c r="Z42" s="95" t="str">
        <f>'PETICION DATOS LUZ'!$E$11</f>
        <v>Peninsula</v>
      </c>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D44" s="95"/>
      <c r="E44" s="588" t="s">
        <v>174</v>
      </c>
      <c r="F44" s="589"/>
      <c r="G44" s="134" t="s">
        <v>3</v>
      </c>
      <c r="H44" s="135" t="s">
        <v>4</v>
      </c>
      <c r="I44" s="135" t="s">
        <v>5</v>
      </c>
      <c r="J44" s="135" t="s">
        <v>6</v>
      </c>
      <c r="K44" s="135" t="s">
        <v>7</v>
      </c>
      <c r="L44" s="136" t="s">
        <v>8</v>
      </c>
      <c r="M44" s="137"/>
      <c r="N44" s="588" t="s">
        <v>175</v>
      </c>
      <c r="O44" s="589"/>
      <c r="P44" s="134"/>
      <c r="Q44" s="137"/>
      <c r="R44" s="137"/>
      <c r="T44" s="94"/>
      <c r="U44" s="95"/>
      <c r="V44" s="95"/>
      <c r="W44" s="95"/>
      <c r="X44" s="588" t="s">
        <v>174</v>
      </c>
      <c r="Y44" s="589"/>
      <c r="Z44" s="134" t="s">
        <v>3</v>
      </c>
      <c r="AA44" s="135" t="s">
        <v>4</v>
      </c>
      <c r="AB44" s="135" t="s">
        <v>5</v>
      </c>
      <c r="AC44" s="135" t="s">
        <v>6</v>
      </c>
      <c r="AD44" s="135" t="s">
        <v>7</v>
      </c>
      <c r="AE44" s="136" t="s">
        <v>8</v>
      </c>
      <c r="AF44" s="137"/>
      <c r="AG44" s="588" t="s">
        <v>175</v>
      </c>
      <c r="AH44" s="589"/>
      <c r="AI44" s="134"/>
      <c r="AJ44" s="137"/>
      <c r="AK44" s="137"/>
      <c r="AN44" s="94"/>
      <c r="AO44" s="95"/>
      <c r="AP44" s="95"/>
      <c r="AQ44" s="95"/>
      <c r="AR44" s="588" t="s">
        <v>174</v>
      </c>
      <c r="AS44" s="589"/>
      <c r="AT44" s="134" t="s">
        <v>3</v>
      </c>
      <c r="AU44" s="135" t="s">
        <v>4</v>
      </c>
      <c r="AV44" s="135" t="s">
        <v>5</v>
      </c>
      <c r="AW44" s="137"/>
      <c r="AX44" s="137"/>
      <c r="AY44" s="137"/>
      <c r="AZ44" s="137"/>
      <c r="BD44" s="137"/>
      <c r="BE44" s="137"/>
    </row>
    <row r="45" spans="1:57">
      <c r="D45" s="95"/>
      <c r="E45" s="593" t="str">
        <f>B15</f>
        <v>ENERO-26</v>
      </c>
      <c r="F45" s="594"/>
      <c r="G45" s="152" cm="1">
        <f t="array" ref="G45">_xlfn.IFS($G$42="Peninsula",IF(C15=0,0,((C15+C29+J$7+$L$22)*(1+L29*J$8/100)+(P45+P48))*(1+0.01528)+J$10),$G$42="Canarias",0)</f>
        <v>164.95982405516017</v>
      </c>
      <c r="H45" s="152" cm="1">
        <f t="array" ref="H45">_xlfn.IFS($G$42="Peninsula",IF(D15=0,0,((D15+D29+K$7+$L$22)*(1+M29*K$8/100)+(Q45+Q48))*(1+0.01528)+K$10),$G$42="Canarias",IF(C15=0,0,((C15+C29+K$7+$L$22)*(1+L29*K$8/100)+(Q45+Q48))*(1+0.01528)+K$10))</f>
        <v>140.79585990619157</v>
      </c>
      <c r="I45" s="113" cm="1">
        <f t="array" ref="I45">_xlfn.IFS($G$42="Peninsula",0,$G$42="Canarias",0)</f>
        <v>0</v>
      </c>
      <c r="J45" s="113" cm="1">
        <f t="array" ref="J45">_xlfn.IFS($G$42="Peninsula",IF(F15=0,0,((F15+F29+M$7+$L$22)*(1+O29*M$8/100)+(S45+S48))*(1+0.01528)+M$10),$G$42="Canarias",IF(D15=0,0,((D15+D29+M$7+$L$22)*(1+M29*M$8/100)+(S45+S48))*(1+0.01528)+M$10))</f>
        <v>0</v>
      </c>
      <c r="K45" s="113" cm="1">
        <f t="array" ref="K45">_xlfn.IFS($G$42="Peninsula",0,$G$42="Canarias",0)</f>
        <v>0</v>
      </c>
      <c r="L45" s="155">
        <f>IF(H15=0,0,((H15+H29+O$7+$L$22)*(1+Q29*O$8/100)+(U45+U48))*(1+0.01528)+O$10)</f>
        <v>110.89349537633437</v>
      </c>
      <c r="M45" s="137"/>
      <c r="N45" s="606" t="s">
        <v>32</v>
      </c>
      <c r="O45" s="607">
        <f t="shared" ref="O45" si="20">+S29</f>
        <v>0</v>
      </c>
      <c r="P45" s="113">
        <f>'BASE DE DATOS INDEX'!B90*1000</f>
        <v>13.99</v>
      </c>
      <c r="Q45" s="113">
        <f>'BASE DE DATOS INDEX'!C90*1000</f>
        <v>13.99</v>
      </c>
      <c r="R45" s="113">
        <f>'BASE DE DATOS INDEX'!D90*1000</f>
        <v>13.99</v>
      </c>
      <c r="S45" s="113">
        <f>'BASE DE DATOS INDEX'!E90*1000</f>
        <v>13.99</v>
      </c>
      <c r="T45" s="113">
        <f>'BASE DE DATOS INDEX'!F90*1000</f>
        <v>13.99</v>
      </c>
      <c r="U45" s="113">
        <f>'BASE DE DATOS INDEX'!G90*1000</f>
        <v>13.99</v>
      </c>
      <c r="V45" s="95"/>
      <c r="W45" s="95"/>
      <c r="X45" s="593" t="str">
        <f>U15</f>
        <v>ENERO-26</v>
      </c>
      <c r="Y45" s="594"/>
      <c r="Z45" s="152" cm="1">
        <f t="array" ref="Z45">_xlfn.IFS($G$42="Peninsula",IF(V15=0,0,((V15+V29+AC$7+$L$22)*(1+AE29*AC$8/100)+($P$45+$P$48))*(1+0.01528)+AC$10),$G$42="Canarias",0)</f>
        <v>190.32506415869295</v>
      </c>
      <c r="AA45" s="152" cm="1">
        <f t="array" ref="AA45">_xlfn.IFS($G$42="Peninsula",IF(W15=0,0,((W15+W29+AD$7+$L$22)*(1+AF29*AD$8/100)+($Q$45+$Q$48))*(1+0.01528)+AD$10),$G$42="Canarias",IF(V15=0,0,((V15+V29+AD$7+$L$22)*(1+AE29*AD$8/100)+($Q$45+$Q$48))*(1+0.01528)+AD$10))</f>
        <v>161.64336794502535</v>
      </c>
      <c r="AB45" s="113" cm="1">
        <f t="array" ref="AB45">_xlfn.IFS($G$42="Peninsula",0,$G$42="Canarias",0)</f>
        <v>0</v>
      </c>
      <c r="AC45" s="113" cm="1">
        <f t="array" ref="AC45">_xlfn.IFS($G$42="Peninsula",IF(Y15=0,0,((Y15+Y29+AF$7+$L$22)*(1+AH29*AF$8/100)+($S$45+$S$48))*(1+0.01528)+AF$10),$G$42="Canarias",IF(W15=0,0,((W15+W29+AF$7+$L$22)*(1+AF29*AF$8/100)+($S$45+$S$48))*(1+0.01528)+AF$10))</f>
        <v>0</v>
      </c>
      <c r="AD45" s="113" cm="1">
        <f t="array" ref="AD45">_xlfn.IFS($G$42="Peninsula",0,$G$42="Canarias",0)</f>
        <v>0</v>
      </c>
      <c r="AE45" s="155">
        <f t="shared" ref="AE45:AE52" si="21">IF(AA15=0,0,((AA15+AA29+AH$7+$L$22)*(1+AJ29*AH$8/100)+($U$45+$U$48))*(1+0.01528)+AH$10)</f>
        <v>121.48940252169595</v>
      </c>
      <c r="AF45" s="137"/>
      <c r="AG45" s="606" t="s">
        <v>31</v>
      </c>
      <c r="AH45" s="607">
        <f>+AL30</f>
        <v>0</v>
      </c>
      <c r="AI45" s="113">
        <f>'BASE DE DATOS INDEX'!B89*1000</f>
        <v>13.99</v>
      </c>
      <c r="AJ45" s="113">
        <f>'BASE DE DATOS INDEX'!C89*1000</f>
        <v>13.99</v>
      </c>
      <c r="AK45" s="113">
        <f>'BASE DE DATOS INDEX'!D89*1000</f>
        <v>13.99</v>
      </c>
      <c r="AL45" s="113">
        <f>'BASE DE DATOS INDEX'!E89*1000</f>
        <v>13.99</v>
      </c>
      <c r="AM45" s="113">
        <f>'BASE DE DATOS INDEX'!F89*1000</f>
        <v>13.99</v>
      </c>
      <c r="AN45" s="113">
        <f>'BASE DE DATOS INDEX'!G89*1000</f>
        <v>13.99</v>
      </c>
      <c r="AO45" s="95"/>
      <c r="AP45" s="95"/>
      <c r="AQ45" s="95"/>
      <c r="AR45" s="590" t="str">
        <f>AQ15</f>
        <v>ENERO-26</v>
      </c>
      <c r="AS45" s="591"/>
      <c r="AT45" s="152">
        <f>IF(AR15=0,0,((AR15+AR29+AW$7+$AY$22)*(1+AY29*AW$8/100)+($AZ$46+$AZ$49))*(1+0.01528)+AW$10)</f>
        <v>218.97008146259708</v>
      </c>
      <c r="AU45" s="152">
        <f t="shared" ref="AU45:AV52" si="22">IF(AS15=0,0,((AS15+AS29+AX$7+$AY$22)*(1+AZ29*AX$8/100)+($AZ$46+$AZ$49))*(1+0.01528)+AX$10)</f>
        <v>160.22273280790782</v>
      </c>
      <c r="AV45" s="152">
        <f t="shared" si="22"/>
        <v>124.5487487137496</v>
      </c>
      <c r="AW45" s="137"/>
      <c r="AX45" s="588" t="s">
        <v>175</v>
      </c>
      <c r="AY45" s="589"/>
      <c r="AZ45" s="134"/>
      <c r="BD45" s="137"/>
      <c r="BE45" s="137"/>
    </row>
    <row r="46" spans="1:57">
      <c r="D46" s="95"/>
      <c r="E46" s="581" t="str">
        <f t="shared" ref="E46:E56" si="23">B16</f>
        <v>FEBRERO-26</v>
      </c>
      <c r="F46" s="583"/>
      <c r="G46" s="152" cm="1">
        <f t="array" ref="G46">_xlfn.IFS($G$42="Peninsula",IF(C16=0,0,((C16+C30+J$7+$L$22)*(1+L30*J$8/100)+(P45+P48))*(1+0.01528)+J$10),$G$42="Canarias",0)</f>
        <v>116.32044850653168</v>
      </c>
      <c r="H46" s="152" cm="1">
        <f t="array" ref="H46">_xlfn.IFS($G$42="Peninsula",IF(D16=0,0,((D16+D30+K$7+$L$22)*(1+M30*K$8/100)+(Q45+Q48))*(1+0.01528)+K$10),$G$42="Canarias",IF(C16=0,0,((C16+C30+K$7+$L$22)*(1+L30*K$8/100)+(Q45+Q48))*(1+0.01528)+K$10))</f>
        <v>86.470560134067171</v>
      </c>
      <c r="I46" s="121">
        <f>I47</f>
        <v>99.557766790288667</v>
      </c>
      <c r="J46" s="121" cm="1">
        <f t="array" ref="J46">_xlfn.IFS($G$42="Peninsula",IF(F16=0,0,((F16+F30+M$7+$L$22)*(1+O30*M$8/100)+(S45+S48))*(1+0.01528)+M$10),$G$42="Canarias",IF(D16=0,0,((D16+D30+M$7+$L$22)*(1+M30*M$8/100)+(S45+S48))*(1+0.01528)+M$10))</f>
        <v>0</v>
      </c>
      <c r="K46" s="121" cm="1">
        <f t="array" ref="K46">_xlfn.IFS($G$42="Peninsula",0,$G$42="Canarias",0)</f>
        <v>0</v>
      </c>
      <c r="L46" s="155">
        <f>IF(H16=0,0,((H16+H30+O$7+$L$22)*(1+Q30*O$8/100)+(U45+U48))*(1+0.01528)+O$10)</f>
        <v>63.788600698233743</v>
      </c>
      <c r="M46" s="137"/>
      <c r="N46" s="137"/>
      <c r="O46" s="137"/>
      <c r="P46" s="137"/>
      <c r="Q46" s="137"/>
      <c r="R46" s="137"/>
      <c r="T46" s="94"/>
      <c r="U46" s="95"/>
      <c r="V46" s="95"/>
      <c r="W46" s="95"/>
      <c r="X46" s="581" t="str">
        <f t="shared" ref="X46:X56" si="24">U16</f>
        <v>FEBRERO-26</v>
      </c>
      <c r="Y46" s="583"/>
      <c r="Z46" s="152" cm="1">
        <f t="array" ref="Z46">_xlfn.IFS($G$42="Peninsula",IF(V16=0,0,((V16+V30+AC$7+$L$22)*(1+AE30*AC$8/100)+($P$45+$P$48))*(1+0.01528)+AC$10),$G$42="Canarias",0)</f>
        <v>137.74042643334141</v>
      </c>
      <c r="AA46" s="152" cm="1">
        <f t="array" ref="AA46">_xlfn.IFS($G$42="Peninsula",IF(W16=0,0,((W16+W30+AD$7+$L$22)*(1+AF30*AD$8/100)+($Q$45+$Q$48))*(1+0.01528)+AD$10),$G$42="Canarias",IF(V16=0,0,((V16+V30+AD$7+$L$22)*(1+AE30*AD$8/100)+($Q$45+$Q$48))*(1+0.01528)+AD$10))</f>
        <v>102.53493320580426</v>
      </c>
      <c r="AB46" s="121">
        <f>AB47</f>
        <v>112.73808101170704</v>
      </c>
      <c r="AC46" s="121" cm="1">
        <f t="array" ref="AC46">_xlfn.IFS($G$42="Peninsula",IF(Y16=0,0,((Y16+Y30+AF$7+$L$22)*(1+AH30*AF$8/100)+($S$45+$S$48))*(1+0.01528)+AF$10),$G$42="Canarias",IF(W16=0,0,((W16+W30+AF$7+$L$22)*(1+AF30*AF$8/100)+($S$45+$S$48))*(1+0.01528)+AF$10))</f>
        <v>0</v>
      </c>
      <c r="AD46" s="121" cm="1">
        <f t="array" ref="AD46">_xlfn.IFS($G$42="Peninsula",0,$G$42="Canarias",0)</f>
        <v>0</v>
      </c>
      <c r="AE46" s="155">
        <f t="shared" si="21"/>
        <v>70.740168656696767</v>
      </c>
      <c r="AF46" s="137"/>
      <c r="AG46" s="137"/>
      <c r="AH46" s="137"/>
      <c r="AI46" s="137"/>
      <c r="AJ46" s="137"/>
      <c r="AK46" s="137"/>
      <c r="AN46" s="94"/>
      <c r="AO46" s="95"/>
      <c r="AP46" s="95"/>
      <c r="AQ46" s="95"/>
      <c r="AR46" s="590" t="str">
        <f>AQ16</f>
        <v>FEBRERO-26</v>
      </c>
      <c r="AS46" s="591"/>
      <c r="AT46" s="152">
        <f t="shared" ref="AT46:AT52" si="25">IF(AR16=0,0,((AR16+AR30+AW$7+$AY$22)*(1+AY30*AW$8/100)+($AZ$46+$AZ$49))*(1+0.01528)+AW$10)</f>
        <v>166.57557084033698</v>
      </c>
      <c r="AU46" s="152">
        <f t="shared" si="22"/>
        <v>97.632662968977939</v>
      </c>
      <c r="AV46" s="152">
        <f t="shared" si="22"/>
        <v>70.073423923209603</v>
      </c>
      <c r="AW46" s="137"/>
      <c r="AX46" s="606" t="s">
        <v>56</v>
      </c>
      <c r="AY46" s="607">
        <f>+BF29</f>
        <v>0</v>
      </c>
      <c r="AZ46" s="113">
        <f>'BASE DE DATOS INDEX'!B88*1000</f>
        <v>13.99</v>
      </c>
      <c r="BD46" s="137"/>
      <c r="BE46" s="137"/>
    </row>
    <row r="47" spans="1:57">
      <c r="D47" s="95"/>
      <c r="E47" s="581" t="str">
        <f t="shared" si="23"/>
        <v>MARZO-26</v>
      </c>
      <c r="F47" s="583"/>
      <c r="G47" s="113">
        <f>G46</f>
        <v>116.32044850653168</v>
      </c>
      <c r="H47" s="152" cm="1">
        <f t="array" ref="H47">_xlfn.IFS($G$42="Peninsula",IF(D17=0,0,((D17+D31+K$7+$L$22)*(1+M31*K$8/100)+(Q45+Q48))*(1+0.01528)+K$10),$G$42="Canarias",IF(D17=0,0,((D17+D31+K$7+$L$22)*(1+M31*K$8/100)+(Q45+Q48))*(1+0.01528)+K$10))</f>
        <v>122.37952601992862</v>
      </c>
      <c r="I47" s="152" cm="1">
        <f t="array" ref="I47">_xlfn.IFS($G$42="Peninsula",IF(E17=0,0,((E17+E31+L$7+$L$22)*(1+N31*L$8/100)+(R45+R48))*(1+0.01528)+L$10),$G$42="Canarias",0)</f>
        <v>99.557766790288667</v>
      </c>
      <c r="J47" s="113" cm="1">
        <f t="array" ref="J47">_xlfn.IFS($G$42="Peninsula",J48,$G$42="Canarias",IF(E17=0,0,((E17+E31+M$7+$L$22)*(1+N31*M$8/100)+(S45+S48))*(1+0.01528)+M$10))</f>
        <v>75.251158928578803</v>
      </c>
      <c r="K47" s="113">
        <f>K48</f>
        <v>68.83906018964808</v>
      </c>
      <c r="L47" s="155">
        <f>IF(H17=0,0,((H17+H31+O$7+$L$22)*(1+Q31*O$8/100)+(U45+U48))*(1+0.01528)+O$10)</f>
        <v>89.637613829555292</v>
      </c>
      <c r="M47" s="137"/>
      <c r="N47" s="606" t="s">
        <v>176</v>
      </c>
      <c r="O47" s="607">
        <f>+S33</f>
        <v>0</v>
      </c>
      <c r="P47" s="113">
        <v>1.6E-2</v>
      </c>
      <c r="Q47" s="137"/>
      <c r="R47" s="137"/>
      <c r="T47" s="94"/>
      <c r="U47" s="95"/>
      <c r="V47" s="95"/>
      <c r="W47" s="95"/>
      <c r="X47" s="581" t="str">
        <f t="shared" si="24"/>
        <v>MARZO-26</v>
      </c>
      <c r="Y47" s="583"/>
      <c r="Z47" s="113">
        <f>Z46</f>
        <v>137.74042643334141</v>
      </c>
      <c r="AA47" s="152" cm="1">
        <f t="array" ref="AA47">_xlfn.IFS($G$42="Peninsula",IF(W17=0,0,((W17+W31+AD$7+$L$22)*(1+AF31*AD$8/100)+($Q$45+$Q$48))*(1+0.01528)+AD$10),$G$42="Canarias",IF(W17=0,0,((W17+W31+AD$7+$L$22)*(1+AF31*AD$8/100)+($Q$45+$Q$48))*(1+0.01528)+AD$10))</f>
        <v>141.80785524284855</v>
      </c>
      <c r="AB47" s="152" cm="1">
        <f t="array" ref="AB47">_xlfn.IFS($G$42="Peninsula",IF(X17=0,0,((X17+X31+AE$7+$L$22)*(1+AG31*AE$8/100)+($R$45+$R$48))*(1+0.01528)+AE$10),$G$42="Canarias",0)</f>
        <v>112.73808101170704</v>
      </c>
      <c r="AC47" s="113" cm="1">
        <f t="array" ref="AC47">_xlfn.IFS($G$42="Peninsula",AC48,$G$42="Canarias",IF(X17=0,0,((X17+X31+AF$7+$L$22)*(1+AG31*AF$8/100)+($S$45+$S$48))*(1+0.01528)+AF$10))</f>
        <v>83.373466208025889</v>
      </c>
      <c r="AD47" s="113">
        <f>AD48</f>
        <v>76.625376738055479</v>
      </c>
      <c r="AE47" s="155">
        <f t="shared" si="21"/>
        <v>99.498571073403212</v>
      </c>
      <c r="AF47" s="137"/>
      <c r="AG47" s="606" t="s">
        <v>176</v>
      </c>
      <c r="AH47" s="607">
        <f>+AL33</f>
        <v>0</v>
      </c>
      <c r="AI47" s="113">
        <v>1.6E-2</v>
      </c>
      <c r="AJ47" s="137"/>
      <c r="AK47" s="137"/>
      <c r="AN47" s="94"/>
      <c r="AO47" s="95"/>
      <c r="AP47" s="95"/>
      <c r="AQ47" s="95"/>
      <c r="AR47" s="590" t="str">
        <f t="shared" ref="AR47:AR56" si="26">AQ17</f>
        <v>MARZO-26</v>
      </c>
      <c r="AS47" s="591"/>
      <c r="AT47" s="152">
        <f t="shared" si="25"/>
        <v>189.33548906355492</v>
      </c>
      <c r="AU47" s="152">
        <f t="shared" si="22"/>
        <v>120.64550907601748</v>
      </c>
      <c r="AV47" s="152">
        <f t="shared" si="22"/>
        <v>98.833963276584612</v>
      </c>
      <c r="AW47" s="137"/>
      <c r="AX47" s="137"/>
      <c r="AY47" s="137"/>
      <c r="AZ47" s="137"/>
      <c r="BD47" s="137"/>
      <c r="BE47" s="137"/>
    </row>
    <row r="48" spans="1:57">
      <c r="D48" s="95"/>
      <c r="E48" s="581" t="str">
        <f t="shared" si="23"/>
        <v>ABRIL-25</v>
      </c>
      <c r="F48" s="583"/>
      <c r="G48" s="121">
        <f>IF(C18=0,0,((C18+C32+J$7+$L$22)*(1+L32*J$8/100)+(P45+P48))*(1+0.01528)+J$10)</f>
        <v>0</v>
      </c>
      <c r="H48" s="121">
        <f>H47</f>
        <v>122.37952601992862</v>
      </c>
      <c r="I48" s="121">
        <f>I47</f>
        <v>99.557766790288667</v>
      </c>
      <c r="J48" s="152" cm="1">
        <f t="array" ref="J48">_xlfn.IFS($G$42="Peninsula",IF(F18=0,0,((F18+F32+M$7+$L$22)*(1+O32*M$8/100)+(S45+S48))*(1+0.01528)+M$10),$G$42="Canarias",IF(F18=0,0,((F18+F32+M$7+$L$22)*(1+O32*M$8/100)+(S45+S48))*(1+0.01528)+M$10))</f>
        <v>75.251158928578803</v>
      </c>
      <c r="K48" s="152" cm="1">
        <f t="array" ref="K48">_xlfn.IFS($G$42="Peninsula",IF(G18=0,0,((G18+G32+N$7+$L$22)*(1+P32*N$8/100)+(T45+T48))*(1+0.01528)+N$10),$G$42="Canarias",IF(G18=0,0,((G18+G32+N$7+$L$22)*(1+P32*N$8/100)+(T45+T48))*(1+0.01528)+N$10))</f>
        <v>68.83906018964808</v>
      </c>
      <c r="L48" s="155">
        <f>IF(H18=0,0,((H18+H32+O$7+$L$22)*(1+Q32*O$8/100)+(U45+U48))*(1+0.01528)+O$10)</f>
        <v>72.928990069730588</v>
      </c>
      <c r="M48" s="137"/>
      <c r="N48" s="606" t="s">
        <v>177</v>
      </c>
      <c r="O48" s="607">
        <f>+S34</f>
        <v>0</v>
      </c>
      <c r="P48" s="121">
        <v>6.5</v>
      </c>
      <c r="Q48" s="121">
        <v>6.5</v>
      </c>
      <c r="R48" s="121">
        <v>6.5</v>
      </c>
      <c r="S48" s="121">
        <v>6.5</v>
      </c>
      <c r="T48" s="121">
        <v>6.5</v>
      </c>
      <c r="U48" s="121">
        <v>6.5</v>
      </c>
      <c r="V48" s="95"/>
      <c r="W48" s="95"/>
      <c r="X48" s="581" t="str">
        <f t="shared" si="24"/>
        <v>ABRIL-25</v>
      </c>
      <c r="Y48" s="583"/>
      <c r="Z48" s="121">
        <f t="shared" ref="Z48:Z50" si="27">IF(V18=0,0,((V18+V32+AC$7+$L$22)*(1+AE32*AC$8/100)+($P$45+$P$48))*(1+0.01528)+AC$10)</f>
        <v>0</v>
      </c>
      <c r="AA48" s="121">
        <f>AA47</f>
        <v>141.80785524284855</v>
      </c>
      <c r="AB48" s="121">
        <f>AB47</f>
        <v>112.73808101170704</v>
      </c>
      <c r="AC48" s="152" cm="1">
        <f t="array" ref="AC48">_xlfn.IFS($G$42="Peninsula",IF(Y18=0,0,((Y18+Y32+AF$7+$L$22)*(1+AH32*AF$8/100)+($S$45+$S$48))*(1+0.01528)+AF$10),$G$42="Canarias",IF(Y18=0,0,((Y18+Y32+AF$7+$L$22)*(1+AH32*AF$8/100)+($S$45+$S$48))*(1+0.01528)+AF$10))</f>
        <v>83.373466208025889</v>
      </c>
      <c r="AD48" s="152" cm="1">
        <f t="array" ref="AD48">_xlfn.IFS($G$42="Peninsula",IF(Z18=0,0,((Z18+Z32+AG$7+$L$22)*(1+AI32*AG$8/100)+($T$45+$T$48))*(1+0.01528)+AG$10),$G$42="Canarias",IF(Z18=0,0,((Z18+Z32+AG$7+$L$22)*(1+AI32*AG$8/100)+($T$45+$T$48))*(1+0.01528)+AG$10))</f>
        <v>76.625376738055479</v>
      </c>
      <c r="AE48" s="155">
        <f t="shared" si="21"/>
        <v>80.323149080864056</v>
      </c>
      <c r="AF48" s="137"/>
      <c r="AG48" s="606" t="s">
        <v>177</v>
      </c>
      <c r="AH48" s="607">
        <f>+AL34</f>
        <v>0</v>
      </c>
      <c r="AI48" s="121">
        <v>6.5</v>
      </c>
      <c r="AJ48" s="121">
        <v>6.5</v>
      </c>
      <c r="AK48" s="121">
        <v>6.5</v>
      </c>
      <c r="AL48" s="121">
        <v>6.5</v>
      </c>
      <c r="AM48" s="121">
        <v>6.5</v>
      </c>
      <c r="AN48" s="121">
        <v>6.5</v>
      </c>
      <c r="AO48" s="95"/>
      <c r="AP48" s="95"/>
      <c r="AQ48" s="95"/>
      <c r="AR48" s="590" t="str">
        <f t="shared" si="26"/>
        <v>ABRIL-25</v>
      </c>
      <c r="AS48" s="591"/>
      <c r="AT48" s="152">
        <f t="shared" si="25"/>
        <v>148.64704184416351</v>
      </c>
      <c r="AU48" s="152">
        <f t="shared" si="22"/>
        <v>101.8223069376551</v>
      </c>
      <c r="AV48" s="152">
        <f t="shared" si="22"/>
        <v>79.680466585710519</v>
      </c>
      <c r="AW48" s="137"/>
      <c r="AX48" s="606" t="s">
        <v>176</v>
      </c>
      <c r="AY48" s="607">
        <f>+BF33</f>
        <v>0</v>
      </c>
      <c r="AZ48" s="113">
        <v>1.6E-2</v>
      </c>
      <c r="BD48" s="137"/>
      <c r="BE48" s="137"/>
    </row>
    <row r="49" spans="2:57">
      <c r="D49" s="95"/>
      <c r="E49" s="581" t="str">
        <f t="shared" si="23"/>
        <v>MAYO-25</v>
      </c>
      <c r="F49" s="583"/>
      <c r="G49" s="113">
        <f>IF(C19=0,0,((C19+C33+J$7+$L$22)*(1+L33*J$8/100)+(P45+P48))*(1+0.01528)+J$10)</f>
        <v>0</v>
      </c>
      <c r="H49" s="113">
        <f>IF(D19=0,0,((D19+D33+K$7+$L$22)*(1+M33*K$8/100)+(Q45+Q48))*(1+0.01528)+K$10)</f>
        <v>0</v>
      </c>
      <c r="I49" s="113">
        <f>I50</f>
        <v>125.68224931841048</v>
      </c>
      <c r="J49" s="152" cm="1">
        <f t="array" ref="J49">_xlfn.IFS($G$42="Peninsula",IF(F19=0,0,((F19+F33+M$7+$L$22)*(1+O33*M$8/100)+(S45+S48))*(1+0.01528)+M$10),$G$42="Canarias",IF(F19=0,0,((F19+F33+M$7+$L$22)*(1+O33*M$8/100)+(S45+S48))*(1+0.01528)+M$10))</f>
        <v>72.564761235420278</v>
      </c>
      <c r="K49" s="152" cm="1">
        <f t="array" ref="K49">_xlfn.IFS($G$42="Peninsula",IF(G19=0,0,((G19+G33+N$7+$L$22)*(1+P33*N$8/100)+(T45+T48))*(1+0.01528)+N$10),$G$42="Canarias",IF(G19=0,0,((G19+G33+N$7+$L$22)*(1+P33*N$8/100)+(T45+T48))*(1+0.01528)+N$10))</f>
        <v>69.427968657397727</v>
      </c>
      <c r="L49" s="155">
        <f>IF(H19=0,0,((H19+H33+O$7+$L$22)*(1+Q33*O$8/100)+(U45+U48))*(1+0.01528)+O$10)</f>
        <v>73.883203192063036</v>
      </c>
      <c r="M49" s="137"/>
      <c r="Q49" s="137"/>
      <c r="R49" s="137"/>
      <c r="T49" s="94"/>
      <c r="U49" s="95"/>
      <c r="V49" s="95"/>
      <c r="W49" s="95"/>
      <c r="X49" s="581" t="str">
        <f t="shared" si="24"/>
        <v>MAYO-25</v>
      </c>
      <c r="Y49" s="583"/>
      <c r="Z49" s="113">
        <f t="shared" si="27"/>
        <v>0</v>
      </c>
      <c r="AA49" s="113">
        <f>IF(W19=0,0,((W19+W33+AD$7+$L$22)*(1+AF33*AD$8/100)+($Q$45+$Q$48))*(1+0.01528)+AD$10)</f>
        <v>0</v>
      </c>
      <c r="AB49" s="113">
        <f>AB50</f>
        <v>139.22828653418145</v>
      </c>
      <c r="AC49" s="152" cm="1">
        <f t="array" ref="AC49">_xlfn.IFS($G$42="Peninsula",IF(Y19=0,0,((Y19+Y33+AF$7+$L$22)*(1+AH33*AF$8/100)+($S$45+$S$48))*(1+0.01528)+AF$10),$G$42="Canarias",IF(Y19=0,0,((Y19+Y33+AF$7+$L$22)*(1+AH33*AF$8/100)+($S$45+$S$48))*(1+0.01528)+AF$10))</f>
        <v>80.0545837403386</v>
      </c>
      <c r="AD49" s="152" cm="1">
        <f t="array" ref="AD49">_xlfn.IFS($G$42="Peninsula",IF(Z19=0,0,((Z19+Z33+AG$7+$L$22)*(1+AI33*AG$8/100)+($T$45+$T$48))*(1+0.01528)+AG$10),$G$42="Canarias",IF(Z19=0,0,((Z19+Z33+AG$7+$L$22)*(1+AI33*AG$8/100)+($T$45+$T$48))*(1+0.01528)+AG$10))</f>
        <v>76.844817867890896</v>
      </c>
      <c r="AE49" s="155">
        <f t="shared" si="21"/>
        <v>80.904393619913463</v>
      </c>
      <c r="AF49" s="137"/>
      <c r="AJ49" s="137"/>
      <c r="AK49" s="137"/>
      <c r="AN49" s="94"/>
      <c r="AO49" s="95"/>
      <c r="AP49" s="95"/>
      <c r="AQ49" s="95"/>
      <c r="AR49" s="590" t="str">
        <f t="shared" si="26"/>
        <v>MAYO-25</v>
      </c>
      <c r="AS49" s="591"/>
      <c r="AT49" s="152">
        <f t="shared" si="25"/>
        <v>147.36699734390905</v>
      </c>
      <c r="AU49" s="152">
        <f t="shared" si="22"/>
        <v>99.443050045807496</v>
      </c>
      <c r="AV49" s="152">
        <f t="shared" si="22"/>
        <v>80.27967485479931</v>
      </c>
      <c r="AW49" s="137"/>
      <c r="AX49" s="606" t="s">
        <v>177</v>
      </c>
      <c r="AY49" s="607">
        <f>+BF34</f>
        <v>0</v>
      </c>
      <c r="AZ49" s="121">
        <v>6.5</v>
      </c>
      <c r="BD49" s="137"/>
      <c r="BE49" s="137"/>
    </row>
    <row r="50" spans="2:57">
      <c r="D50" s="95"/>
      <c r="E50" s="581" t="str">
        <f t="shared" si="23"/>
        <v>JUNIO-25</v>
      </c>
      <c r="F50" s="583"/>
      <c r="G50" s="121">
        <f>IF(C20=0,0,((C20+C34+J$7+$L$22)*(1+L34*J$8/100)+(P45+P48))*(1+0.01528)+J$10)</f>
        <v>0</v>
      </c>
      <c r="H50" s="121">
        <f>IF(D20=0,0,((D20+D34+K$7+$L$22)*(1+M34*K$8/100)+(Q45+Q48))*(1+0.01528)+K$10)</f>
        <v>0</v>
      </c>
      <c r="I50" s="152" cm="1">
        <f t="array" ref="I50">_xlfn.IFS($G$42="Peninsula",IF(E20=0,0,((E20+E34+L$7+$L$22)*(1+N34*L$8/100)+(R45+R48))*(1+0.01528)+L$10),$G$42="Canarias",0)</f>
        <v>125.68224931841048</v>
      </c>
      <c r="J50" s="152" cm="1">
        <f t="array" ref="J50">_xlfn.IFS($G$42="Peninsula",IF(F20=0,0,((F20+F34+M$7+$L$22)*(1+O34*M$8/100)+(S45+S48))*(1+0.01528)+M$10),$G$42="Canarias",IF(E20=0,0,((E20+E34+M$7+$L$22)*(1+N34*M$8/100)+(S45+S48))*(1+0.01528)+M$10))</f>
        <v>119.86811117096484</v>
      </c>
      <c r="K50" s="121" cm="1">
        <f t="array" ref="K50">_xlfn.IFS($G$42="Peninsula",K49,$G$42="Canarias",IF(F20=0,0,((F20+F34+N$7+$L$22)*(1+O34*N$8/100)+(T45+T48))*(1+0.01528)+N$10))</f>
        <v>69.427968657397727</v>
      </c>
      <c r="L50" s="155">
        <f t="shared" ref="L50" si="28">IF(H20=0,0,((H20+H34+O$7+$L$22)*(1+Q34*O$8/100)+($U$45+$U$48))*(1+0.01528)+O$10)</f>
        <v>124.30531132917417</v>
      </c>
      <c r="M50" s="137"/>
      <c r="Q50" s="137"/>
      <c r="R50" s="137"/>
      <c r="T50" s="94"/>
      <c r="U50" s="95"/>
      <c r="V50" s="95"/>
      <c r="W50" s="95"/>
      <c r="X50" s="581" t="str">
        <f t="shared" si="24"/>
        <v>JUNIO-25</v>
      </c>
      <c r="Y50" s="583"/>
      <c r="Z50" s="121">
        <f t="shared" si="27"/>
        <v>0</v>
      </c>
      <c r="AA50" s="121">
        <f>IF(W20=0,0,((W20+W34+AD$7+$L$22)*(1+AF34*AD$8/100)+($Q$45+$Q$48))*(1+0.01528)+AD$10)</f>
        <v>0</v>
      </c>
      <c r="AB50" s="152" cm="1">
        <f t="array" ref="AB50">_xlfn.IFS($G$42="Peninsula",IF(X20=0,0,((X20+X34+AE$7+$L$22)*(1+AG34*AE$8/100)+($R$45+$R$48))*(1+0.01528)+AE$10),$G$42="Canarias",0)</f>
        <v>139.22828653418145</v>
      </c>
      <c r="AC50" s="152" cm="1">
        <f t="array" ref="AC50">_xlfn.IFS($G$42="Peninsula",IF(Y20=0,0,((Y20+Y34+AF$7+$L$22)*(1+AH34*AF$8/100)+($S$45+$S$48))*(1+0.01528)+AF$10),$G$42="Canarias",IF(X20=0,0,((X20+X34+AF$7+$L$22)*(1+AG34*AF$8/100)+($S$45+$S$48))*(1+0.01528)+AF$10))</f>
        <v>131.22101692911568</v>
      </c>
      <c r="AD50" s="121" cm="1">
        <f t="array" ref="AD50">_xlfn.IFS($G$42="Peninsula",AD49,$G$42="Canarias",IF(Y20=0,0,((Y20+Y34+AG$7+$L$22)*(1+AH34*AG$8/100)+($T$45+$T$48))*(1+0.01528)+AG$10))</f>
        <v>76.844817867890896</v>
      </c>
      <c r="AE50" s="155">
        <f t="shared" si="21"/>
        <v>135.416459360571</v>
      </c>
      <c r="AF50" s="137"/>
      <c r="AJ50" s="137"/>
      <c r="AK50" s="137"/>
      <c r="AN50" s="94"/>
      <c r="AO50" s="95"/>
      <c r="AP50" s="95"/>
      <c r="AQ50" s="95"/>
      <c r="AR50" s="590" t="str">
        <f t="shared" si="26"/>
        <v>JUNIO-25</v>
      </c>
      <c r="AS50" s="591"/>
      <c r="AT50" s="152">
        <f t="shared" si="25"/>
        <v>198.53184537705744</v>
      </c>
      <c r="AU50" s="152">
        <f t="shared" si="22"/>
        <v>147.3921977344786</v>
      </c>
      <c r="AV50" s="152">
        <f t="shared" si="22"/>
        <v>134.80531889427678</v>
      </c>
      <c r="AW50" s="137"/>
      <c r="AX50" s="137"/>
      <c r="AY50" s="137"/>
      <c r="AZ50" s="137"/>
      <c r="BD50" s="137"/>
      <c r="BE50" s="137"/>
    </row>
    <row r="51" spans="2:57">
      <c r="D51" s="95"/>
      <c r="E51" s="581" t="str">
        <f t="shared" si="23"/>
        <v>JULIO-25</v>
      </c>
      <c r="F51" s="583"/>
      <c r="G51" s="152" cm="1">
        <f t="array" ref="G51">_xlfn.IFS($G$42="Peninsula",IF(C21=0,0,((C21+C35+J$7+$L$22)*(1+L35*J$8/100)+($P$45+$P$48))*(1+0.01528)+J$10),$G$42="Canarias",IF(C21=0,0,((C21+C35+J$7+$L$22)*(1+L35*J$8/100)+($P$45+$P$48))*(1+0.01528)+J$10))</f>
        <v>146.14843843096639</v>
      </c>
      <c r="H51" s="152" cm="1">
        <f t="array" ref="H51">_xlfn.IFS($G$42="Peninsula",IF(D21=0,0,((D21+D35+K$7+$L$22)*(1+M35*K$8/100)+($Q$45+$Q$48))*(1+0.01528)+K$10),$G$42="Canarias",0)</f>
        <v>137.02758279094036</v>
      </c>
      <c r="I51" s="113" cm="1">
        <f t="array" ref="I51">_xlfn.IFS($G$42="Peninsula",I50,$G$42="Canarias",IF(D21=0,0,((D21+D35+L$7+$L$22)*(1+M35*L$8/100)+($R$45+$R$48))*(1+0.01528)+L$10))</f>
        <v>125.68224931841048</v>
      </c>
      <c r="J51" s="113">
        <f>J50</f>
        <v>119.86811117096484</v>
      </c>
      <c r="K51" s="113">
        <f>IF(G21=0,0,((G21+G35+N$7+$L$22)*(1+P35*N$8/100)+($T$45+$T$48))*(1+0.01528)+N$10)</f>
        <v>0</v>
      </c>
      <c r="L51" s="155">
        <f>IF(H21=0,0,((H21+H35+O$7+$L$22)*(1+Q35*O$8/100)+(U45+U48))*(1+0.01528)+O$10)</f>
        <v>116.13341813810449</v>
      </c>
      <c r="M51" s="137"/>
      <c r="N51" s="137"/>
      <c r="O51" s="137"/>
      <c r="P51" s="137"/>
      <c r="Q51" s="137"/>
      <c r="R51" s="137"/>
      <c r="T51" s="94"/>
      <c r="U51" s="95"/>
      <c r="V51" s="95"/>
      <c r="W51" s="95"/>
      <c r="X51" s="581" t="str">
        <f t="shared" si="24"/>
        <v>JULIO-25</v>
      </c>
      <c r="Y51" s="583"/>
      <c r="Z51" s="152" cm="1">
        <f t="array" ref="Z51">_xlfn.IFS($G$42="Peninsula",IF(V21=0,0,((V21+V35+AC$7+$L$22)*(1+AE35*AC$8/100)+($P$45+$P$48))*(1+0.01528)+AC$10),$G$42="Canarias",IF(V21=0,0,((V21+V35+AC$7+$L$22)*(1+AE35*AC$8/100)+($P$45+$P$48))*(1+0.01528)+AC$10))</f>
        <v>168.73396579917414</v>
      </c>
      <c r="AA51" s="152" cm="1">
        <f t="array" ref="AA51">_xlfn.IFS($G$42="Peninsula",IF(W21=0,0,((W21+W35+AD$7+$L$22)*(1+AF35*AD$8/100)+($Q$45+$Q$48))*(1+0.01528)+AD$10),$G$42="Canarias",0)</f>
        <v>156.48209976017372</v>
      </c>
      <c r="AB51" s="113" cm="1">
        <f t="array" ref="AB51">_xlfn.IFS($G$42="Peninsula",AB50,$G$42="Canarias",IF(W21=0,0,((W21+W35+AE$7+$L$22)*(1+AF35*AE$8/100)+($R$45+$R$48))*(1+0.01528)+AE$10))</f>
        <v>139.22828653418145</v>
      </c>
      <c r="AC51" s="113">
        <f>AC50</f>
        <v>131.22101692911568</v>
      </c>
      <c r="AD51" s="113">
        <f>IF(Z21=0,0,((Z21+Z35+AG$7+$L$22)*(1+AI35*AG$8/100)+($T$45+$T$48))*(1+0.01528)+AG$10)</f>
        <v>0</v>
      </c>
      <c r="AE51" s="155">
        <f t="shared" si="21"/>
        <v>126.37449530144048</v>
      </c>
      <c r="AF51" s="137"/>
      <c r="AG51" s="137"/>
      <c r="AH51" s="137"/>
      <c r="AI51" s="137"/>
      <c r="AJ51" s="137"/>
      <c r="AK51" s="137"/>
      <c r="AN51" s="94"/>
      <c r="AO51" s="95"/>
      <c r="AP51" s="95"/>
      <c r="AQ51" s="95"/>
      <c r="AR51" s="590" t="str">
        <f t="shared" si="26"/>
        <v>JULIO-25</v>
      </c>
      <c r="AS51" s="591"/>
      <c r="AT51" s="152">
        <f t="shared" si="25"/>
        <v>196.37466364054069</v>
      </c>
      <c r="AU51" s="152">
        <f t="shared" si="22"/>
        <v>149.6702618498278</v>
      </c>
      <c r="AV51" s="152">
        <f t="shared" si="22"/>
        <v>125.76646766650146</v>
      </c>
      <c r="AW51" s="137"/>
      <c r="AX51" s="137"/>
      <c r="AY51" s="137"/>
      <c r="AZ51" s="137"/>
      <c r="BA51" s="137"/>
      <c r="BB51" s="137"/>
      <c r="BC51" s="137"/>
      <c r="BD51" s="137"/>
      <c r="BE51" s="137"/>
    </row>
    <row r="52" spans="2:57">
      <c r="D52" s="95"/>
      <c r="E52" s="581" t="str">
        <f t="shared" si="23"/>
        <v>AGOSTO-25</v>
      </c>
      <c r="F52" s="583"/>
      <c r="G52" s="121" cm="1">
        <f t="array" ref="G52">_xlfn.IFS($G$42="Peninsula",G51,$G$42="Canarias",IF(E22=0,0,((E22+E36+J$7+$L$22)*(1+N36*J$8/100)+(P45+P48))*(1+0.01528)+J$10))</f>
        <v>146.14843843096639</v>
      </c>
      <c r="H52" s="121" cm="1">
        <f t="array" ref="H52">_xlfn.IFS($G$42="Peninsula",H51,$G$42="Canarias",0)</f>
        <v>137.02758279094036</v>
      </c>
      <c r="I52" s="152" cm="1">
        <f t="array" ref="I52">_xlfn.IFS($G$42="Peninsula",IF(E22=0,0,((E22+E36+L$7+$L$22)*(1+N36*L$8/100)+(R45+R48))*(1+0.01528)+L$10),$G$42="Canarias",IF(F22=0,0,((F22+F36+L$7+$L$22)*(1+O36*L$8/100)+(R45+R48))*(1+0.01528)+J$9))</f>
        <v>121.08245737562895</v>
      </c>
      <c r="J52" s="152" cm="1">
        <f t="array" ref="J52">_xlfn.IFS($G$42="Peninsula",IF(F22=0,0,((F22+F36+M$7+$L$22)*(1+O36*M$8/100)+(S45+S48))*(1+0.01528)+M$10),$G$42="Canarias",0)</f>
        <v>113.45590768570169</v>
      </c>
      <c r="K52" s="121">
        <f>IF(G22=0,0,((G22+G36+N$7+$L$22)*(1+P36*N$8/100)+(T45+T48))*(1+0.01528)+N$10)</f>
        <v>0</v>
      </c>
      <c r="L52" s="155">
        <f>IF(H22=0,0,((H22+H36+O$7+$L$22)*(1+Q36*O$8/100)+(U45+U48))*(1+0.01528)+O$10)</f>
        <v>113.41736317654042</v>
      </c>
      <c r="M52" s="137"/>
      <c r="N52" s="137"/>
      <c r="O52" s="137"/>
      <c r="P52" s="137"/>
      <c r="Q52" s="137"/>
      <c r="R52" s="137"/>
      <c r="T52" s="94"/>
      <c r="U52" s="95"/>
      <c r="V52" s="95"/>
      <c r="W52" s="95"/>
      <c r="X52" s="581" t="str">
        <f t="shared" si="24"/>
        <v>AGOSTO-25</v>
      </c>
      <c r="Y52" s="583"/>
      <c r="Z52" s="121" cm="1">
        <f t="array" ref="Z52">_xlfn.IFS($G$42="Peninsula",Z51,$G$42="Canarias",IF(X22=0,0,((X22+X36+AC$7+$L$22)*(1+AG36*AC$8/100)+($P$45+$P$48))*(1+0.01528)+AC$10))</f>
        <v>168.73396579917414</v>
      </c>
      <c r="AA52" s="121" cm="1">
        <f t="array" ref="AA52">_xlfn.IFS($G$42="Peninsula",AA51,$G$42="Canarias",0)</f>
        <v>156.48209976017372</v>
      </c>
      <c r="AB52" s="152" cm="1">
        <f t="array" ref="AB52">_xlfn.IFS($G$42="Peninsula",IF(X22=0,0,((X22+X36+AE$7+$L$22)*(1+AG36*AE$8/100)+($R$45+$R$48))*(1+0.01528)+AE$10),$G$42="Canarias",IF(Y22=0,0,((Y22+Y36+AE$7+$L$22)*(1+AH36*AE$8/100)+($R$45+$R$48))*(1+0.01528)+AC$9))</f>
        <v>134.37219428502274</v>
      </c>
      <c r="AC52" s="152" cm="1">
        <f t="array" ref="AC52">_xlfn.IFS($G$42="Peninsula",IF(Y22=0,0,((Y22+Y36+AF$7+$L$22)*(1+AH36*AF$8/100)+($S$45+$S$48))*(1+0.01528)+AF$10),$G$42="Canarias",0)</f>
        <v>124.26702485218013</v>
      </c>
      <c r="AD52" s="121">
        <f>IF(Z22=0,0,((Z22+Z36+AG$7+$L$22)*(1+AI36*AG$8/100)+($T$45+$T$48))*(1+0.01528)+AG$10)</f>
        <v>0</v>
      </c>
      <c r="AE52" s="155">
        <f t="shared" si="21"/>
        <v>123.42288505366733</v>
      </c>
      <c r="AF52" s="137"/>
      <c r="AG52" s="137"/>
      <c r="AH52" s="137"/>
      <c r="AI52" s="137"/>
      <c r="AJ52" s="137"/>
      <c r="AK52" s="137"/>
      <c r="AN52" s="94"/>
      <c r="AO52" s="95"/>
      <c r="AP52" s="95"/>
      <c r="AQ52" s="95"/>
      <c r="AR52" s="590" t="str">
        <f t="shared" si="26"/>
        <v>AGOSTO-25</v>
      </c>
      <c r="AS52" s="591"/>
      <c r="AT52" s="152">
        <f t="shared" si="25"/>
        <v>193.16460240527931</v>
      </c>
      <c r="AU52" s="152">
        <f t="shared" si="22"/>
        <v>141.21569595102608</v>
      </c>
      <c r="AV52" s="152">
        <f t="shared" si="22"/>
        <v>122.81485741872834</v>
      </c>
      <c r="AW52" s="137"/>
      <c r="AX52" s="137"/>
      <c r="AY52" s="137"/>
      <c r="AZ52" s="137"/>
      <c r="BA52" s="137"/>
      <c r="BB52" s="137"/>
      <c r="BC52" s="137"/>
      <c r="BD52" s="137"/>
      <c r="BE52" s="137"/>
    </row>
    <row r="53" spans="2:57">
      <c r="D53" s="95"/>
      <c r="E53" s="581" t="str">
        <f t="shared" si="23"/>
        <v>SEPTIEMBRE-25</v>
      </c>
      <c r="F53" s="583"/>
      <c r="G53" s="113" cm="1">
        <f t="array" ref="G53">_xlfn.IFS($G$42="Peninsula",IFERROR(IF(C23=0,0,((C23+C37+J$7+$L$22)*(1+L37*J$8/100)+(P45+P48))*(1+0.01528)+J$10),""),$G$42="Canarias",IF(E23=0,0,((E23+E37+J$7+$L$22)*(1+N37*J$8/100)+(P45+P48))*(1+0.01528)+J$10))</f>
        <v>0</v>
      </c>
      <c r="H53" s="113">
        <f>IFERROR(IF(D23=0,0,((D23+D37+K$7+$L$22)*(1+M37*K$8/100)+(Q45+Q48))*(1+0.01528)+K$10),"")</f>
        <v>0</v>
      </c>
      <c r="I53" s="152" cm="1">
        <f t="array" ref="I53">_xlfn.IFS($G$42="Peninsula",IFERROR(IF(E23=0,0,((E23+E37+L$7+$L$22)*(1+N37*L$8/100)+(R45+R48))*(1+0.01528)+L$10),""),$G$42="Canarias",IF(F23=0,0,((F23+F37+L$7+$L$22)*(1+O37*L$8/100)+(R45+R48))*(1+0.01528)+L$10))</f>
        <v>118.63064827442619</v>
      </c>
      <c r="J53" s="152" cm="1">
        <f t="array" ref="J53">_xlfn.IFS($G$42="Peninsula",IFERROR(IF(F23=0,0,((F23+F37+M$7+$L$22)*(1+O37*M$8/100)+(S45+S48))*(1+0.01528)+M$10),""),$G$42="Canarias",0)</f>
        <v>103.87253738861942</v>
      </c>
      <c r="K53" s="113">
        <f>K54</f>
        <v>118.8034482919096</v>
      </c>
      <c r="L53" s="155">
        <f>IFERROR(IF(H23=0,0,((H23+H37+O$7+$L$22)*(1+Q37*O$8/100)+(U45+U48))*(1+0.01528)+O$10),"")</f>
        <v>110.73853988654426</v>
      </c>
      <c r="M53" s="137"/>
      <c r="N53" s="137"/>
      <c r="O53" s="137"/>
      <c r="P53" s="137"/>
      <c r="Q53" s="137"/>
      <c r="R53" s="137"/>
      <c r="T53" s="94"/>
      <c r="U53" s="95"/>
      <c r="V53" s="95"/>
      <c r="W53" s="95"/>
      <c r="X53" s="581" t="str">
        <f t="shared" si="24"/>
        <v>SEPTIEMBRE-25</v>
      </c>
      <c r="Y53" s="583"/>
      <c r="Z53" s="113" cm="1">
        <f t="array" ref="Z53">_xlfn.IFS($G$42="Peninsula",IFERROR(IF(V23=0,0,((V23+V37+AC$7+$L$22)*(1+AE37*AC$8/100)+($P$45+$P$48))*(1+0.01528)+AC$10),""),$G$42="Canarias",IF(X23=0,0,((X23+X37+AC$7+$L$22)*(1+AG37*AC$8/100)+($P$45+$P$48))*(1+0.01528)+AC$10))</f>
        <v>0</v>
      </c>
      <c r="AA53" s="113">
        <f>IFERROR(IF(W23=0,0,((W23+W37+AD$7+$L$22)*(1+AF37*AD$8/100)+($Q$45+$Q$48))*(1+0.01528)+AD$10),"")</f>
        <v>0</v>
      </c>
      <c r="AB53" s="152" cm="1">
        <f t="array" ref="AB53">_xlfn.IFS($G$42="Peninsula",IFERROR(IF(X23=0,0,((X23+X37+AE$7+$L$22)*(1+AG37*AE$8/100)+($R$45+$R$48))*(1+0.01528)+AE$10),""),$G$42="Canarias",IF(Y23=0,0,((Y23+Y37+AE$7+$L$22)*(1+AH37*AE$8/100)+($R$45+$R$48))*(1+0.01528)+AE$10))</f>
        <v>131.62509477364821</v>
      </c>
      <c r="AC53" s="152" cm="1">
        <f t="array" ref="AC53">_xlfn.IFS($G$42="Peninsula",IFERROR(IF(Y23=0,0,((Y23+Y37+AF$7+$L$22)*(1+AH37*AF$8/100)+($S$45+$S$48))*(1+0.01528)+AF$10),""),$G$42="Canarias",0)</f>
        <v>113.99976286057309</v>
      </c>
      <c r="AD53" s="113">
        <f>AD54</f>
        <v>129.52395390433796</v>
      </c>
      <c r="AE53" s="155">
        <f>IFERROR(IF(AA23=0,0,((AA23+AA37+AH$7+$L$22)*(1+AJ37*AH$8/100)+($U$45+$U$48))*(1+0.01528)+AH$10),"")</f>
        <v>120.58491320872699</v>
      </c>
      <c r="AF53" s="137"/>
      <c r="AG53" s="137"/>
      <c r="AH53" s="137"/>
      <c r="AI53" s="137"/>
      <c r="AJ53" s="137"/>
      <c r="AK53" s="137"/>
      <c r="AN53" s="94"/>
      <c r="AO53" s="95"/>
      <c r="AP53" s="95"/>
      <c r="AQ53" s="95"/>
      <c r="AR53" s="590" t="str">
        <f t="shared" si="26"/>
        <v>SEPTIEMBRE-25</v>
      </c>
      <c r="AS53" s="591"/>
      <c r="AT53" s="152">
        <f>IFERROR(IF(AR23=0,0,((AR23+AR37+AW$7+$AY$22)*(1+AY37*AW$8/100)+($AZ$46+$AZ$49))*(1+0.01528)+AW$10),"")</f>
        <v>190.14613876640681</v>
      </c>
      <c r="AU53" s="152">
        <f t="shared" ref="AU53:AV53" si="29">IFERROR(IF(AS23=0,0,((AS23+AS37+AX$7+$AY$22)*(1+AZ37*AX$8/100)+($AZ$46+$AZ$49))*(1+0.01528)+AX$10),"")</f>
        <v>132.17654343335229</v>
      </c>
      <c r="AV53" s="152">
        <f t="shared" si="29"/>
        <v>119.97526346987257</v>
      </c>
      <c r="AW53" s="137"/>
      <c r="AX53" s="137"/>
      <c r="AY53" s="137"/>
      <c r="AZ53" s="137"/>
      <c r="BA53" s="137"/>
      <c r="BB53" s="137"/>
      <c r="BC53" s="137"/>
      <c r="BD53" s="137"/>
      <c r="BE53" s="137"/>
    </row>
    <row r="54" spans="2:57">
      <c r="D54" s="95"/>
      <c r="E54" s="581" t="str">
        <f t="shared" si="23"/>
        <v>OCTUBRE-25</v>
      </c>
      <c r="F54" s="583"/>
      <c r="G54" s="121" cm="1">
        <f t="array" ref="G54">_xlfn.IFS($G$42="Peninsula",IFERROR(IF(C24=0,0,((C24+C38+J$7+$L$22)*(1+L38*J$8/100)+(P45+P48))*(1+0.01528)+J$10),""),$G$42="Canarias",IF(F24=0,0,((F24+F38+J$7+$L$22)*(1+O38*J$8/100)+(P45+P48))*(1+0.01528)+J$10))</f>
        <v>0</v>
      </c>
      <c r="H54" s="121">
        <f>IFERROR(IF(D24=0,0,((D24+D38+K$7+$L$22)*(1+M38*K$8/100)+(Q45+Q48))*(1+0.01528)+K$10),"")</f>
        <v>0</v>
      </c>
      <c r="I54" s="121" cm="1">
        <f t="array" ref="I54">_xlfn.IFS($G$42="Peninsula",I53,$G$42="Canarias",IF(G24=0,0,((G24+G38+L$7+$L$22)*(1+P38*L$8/100)+(R45+R48))*(1+0.01528)+L$10))</f>
        <v>118.63064827442619</v>
      </c>
      <c r="J54" s="152" cm="1">
        <f t="array" ref="J54">_xlfn.IFS($G$42="Peninsula",IFERROR(IF(F24=0,0,((F24+F38+M$7+$L$22)*(1+O38*M$8/100)+(S45+S48))*(1+0.01528)+M$10),""),$G$42="Canarias",0)</f>
        <v>138.96144559883783</v>
      </c>
      <c r="K54" s="152" cm="1">
        <f t="array" ref="K54">_xlfn.IFS($G$42="Peninsula",IFERROR(IF(G24=0,0,((G24+G38+N$7+$L$22)*(1+P38*N$8/100)+(T45+T48))*(1+0.01528)+N$10),""),$G$42="Canarias",0)</f>
        <v>118.8034482919096</v>
      </c>
      <c r="L54" s="155">
        <f>IFERROR(IF(H24=0,0,((H24+H38+O$7+$L$22)*(1+Q38*O$8/100)+(U45+U48))*(1+0.01528)+O$10),"")</f>
        <v>121.75948095170595</v>
      </c>
      <c r="M54" s="137"/>
      <c r="N54" s="137"/>
      <c r="O54" s="137"/>
      <c r="P54" s="137"/>
      <c r="Q54" s="137"/>
      <c r="R54" s="137"/>
      <c r="T54" s="94"/>
      <c r="U54" s="95"/>
      <c r="V54" s="95"/>
      <c r="W54" s="95"/>
      <c r="X54" s="581" t="str">
        <f t="shared" si="24"/>
        <v>OCTUBRE-25</v>
      </c>
      <c r="Y54" s="583"/>
      <c r="Z54" s="121" cm="1">
        <f t="array" ref="Z54">_xlfn.IFS($G$42="Peninsula",IFERROR(IF(V24=0,0,((V24+V38+AC$7+$L$22)*(1+AE38*AC$8/100)+($P$45+$P$48))*(1+0.01528)+AC$10),""),$G$42="Canarias",IF(Y24=0,0,((Y24+Y38+AC$7+$L$22)*(1+AH38*AC$8/100)+($P$45+$P$48))*(1+0.01528)+AC$10))</f>
        <v>0</v>
      </c>
      <c r="AA54" s="121">
        <f>IFERROR(IF(W24=0,0,((W24+W38+AD$7+$L$22)*(1+AF38*AD$8/100)+($Q$45+$Q$48))*(1+0.01528)+AD$10),"")</f>
        <v>0</v>
      </c>
      <c r="AB54" s="121" cm="1">
        <f t="array" ref="AB54">_xlfn.IFS($G$42="Peninsula",AB53,$G$42="Canarias",IF(Z24=0,0,((Z24+Z38+AE$7+$L$22)*(1+AI38*AE$8/100)+($R$45+$R$48))*(1+0.01528)+AE$10))</f>
        <v>131.62509477364821</v>
      </c>
      <c r="AC54" s="152" cm="1">
        <f t="array" ref="AC54">_xlfn.IFS($G$42="Peninsula",IFERROR(IF(Y24=0,0,((Y24+Y38+AF$7+$L$22)*(1+AH38*AF$8/100)+($S$45+$S$48))*(1+0.01528)+AF$10),""),$G$42="Canarias",0)</f>
        <v>151.64169742229498</v>
      </c>
      <c r="AD54" s="152" cm="1">
        <f t="array" ref="AD54">_xlfn.IFS($G$42="Peninsula",IFERROR(IF(Z24=0,0,((Z24+Z38+AG$7+$L$22)*(1+AI38*AG$8/100)+($T$45+$T$48))*(1+0.01528)+AG$10),""),$G$42="Canarias",0)</f>
        <v>129.52395390433796</v>
      </c>
      <c r="AE54" s="155">
        <f>IFERROR(IF(AA24=0,0,((AA24+AA38+AH$7+$L$22)*(1+AJ38*AH$8/100)+($U$45+$U$48))*(1+0.01528)+AH$10),"")</f>
        <v>132.5705622056787</v>
      </c>
      <c r="AF54" s="137"/>
      <c r="AG54" s="137"/>
      <c r="AH54" s="137"/>
      <c r="AI54" s="137"/>
      <c r="AJ54" s="137"/>
      <c r="AK54" s="137"/>
      <c r="AN54" s="94"/>
      <c r="AO54" s="95"/>
      <c r="AP54" s="95"/>
      <c r="AQ54" s="95"/>
      <c r="AR54" s="590" t="str">
        <f t="shared" si="26"/>
        <v>OCTUBRE-25</v>
      </c>
      <c r="AS54" s="591"/>
      <c r="AT54" s="152">
        <f t="shared" ref="AT54:AT56" si="30">IFERROR(IF(AR24=0,0,((AR24+AR38+AW$7+$AY$22)*(1+AY38*AW$8/100)+($AZ$46+$AZ$49))*(1+0.01528)+AW$10),"")</f>
        <v>216.7460713685411</v>
      </c>
      <c r="AU54" s="152">
        <f t="shared" ref="AU54:AU56" si="31">IFERROR(IF(AS24=0,0,((AS24+AS38+AX$7+$AY$22)*(1+AZ38*AX$8/100)+($AZ$46+$AZ$49))*(1+0.01528)+AX$10),"")</f>
        <v>157.62905460247364</v>
      </c>
      <c r="AV54" s="152">
        <f t="shared" ref="AV54:AV56" si="32">IFERROR(IF(AT24=0,0,((AT24+AT38+AY$7+$AY$22)*(1+BA38*AY$8/100)+($AZ$46+$AZ$49))*(1+0.01528)+AY$10),"")</f>
        <v>131.96091246682431</v>
      </c>
      <c r="AW54" s="137"/>
      <c r="AX54" s="137"/>
      <c r="AY54" s="137"/>
      <c r="AZ54" s="137"/>
      <c r="BA54" s="137"/>
      <c r="BB54" s="137"/>
      <c r="BC54" s="137"/>
      <c r="BD54" s="137"/>
      <c r="BE54" s="137"/>
    </row>
    <row r="55" spans="2:57">
      <c r="D55" s="95"/>
      <c r="E55" s="581" t="str">
        <f t="shared" si="23"/>
        <v>NOVIEMBRE-25</v>
      </c>
      <c r="F55" s="583"/>
      <c r="G55" s="113">
        <f>G56</f>
        <v>170.85630318943944</v>
      </c>
      <c r="H55" s="152">
        <f>IFERROR(IF(D25=0,0,((D25+D39+K$7+$L$22)*(1+M39*K$8/100)+(Q45+Q48))*(1+0.01528)+K$10),"")</f>
        <v>129.03629136055028</v>
      </c>
      <c r="I55" s="152">
        <f>IFERROR(IF(E25=0,0,((E25+E39+L$7+$L$22)*(1+N39*L$8/100)+(R45+R48))*(1+0.01528)+L$10),"")</f>
        <v>118.06787350170258</v>
      </c>
      <c r="J55" s="113">
        <f>J54</f>
        <v>138.96144559883783</v>
      </c>
      <c r="K55" s="113">
        <f>K54</f>
        <v>118.8034482919096</v>
      </c>
      <c r="L55" s="155">
        <f>IFERROR(IF(H25=0,0,((H25+H39+O$7+$L$22)*(1+Q39*O$8/100)+(U45+U48))*(1+0.01528)+O$10),"")</f>
        <v>101.47191832216839</v>
      </c>
      <c r="M55" s="137"/>
      <c r="N55" s="137"/>
      <c r="O55" s="137"/>
      <c r="P55" s="137"/>
      <c r="Q55" s="137"/>
      <c r="R55" s="137"/>
      <c r="T55" s="94"/>
      <c r="U55" s="95"/>
      <c r="V55" s="95"/>
      <c r="W55" s="95"/>
      <c r="X55" s="581" t="str">
        <f t="shared" si="24"/>
        <v>NOVIEMBRE-25</v>
      </c>
      <c r="Y55" s="583"/>
      <c r="Z55" s="113">
        <f>Z56</f>
        <v>195.33875659208468</v>
      </c>
      <c r="AA55" s="152">
        <f>IFERROR(IF(W25=0,0,((W25+W39+AD$7+$L$22)*(1+AF39*AD$8/100)+($Q$45+$Q$48))*(1+0.01528)+AD$10),"")</f>
        <v>147.54089395414056</v>
      </c>
      <c r="AB55" s="152">
        <f>IFERROR(IF(X25=0,0,((X25+X39+AE$7+$L$22)*(1+AG39*AE$8/100)+($R$45+$R$48))*(1+0.01528)+AE$10),"")</f>
        <v>131.36685559999364</v>
      </c>
      <c r="AC55" s="113">
        <f>AC54</f>
        <v>151.64169742229498</v>
      </c>
      <c r="AD55" s="113">
        <f>AD54</f>
        <v>129.52395390433796</v>
      </c>
      <c r="AE55" s="155">
        <f>IFERROR(IF(AA25=0,0,((AA25+AA39+AH$7+$L$22)*(1+AJ39*AH$8/100)+($U$45+$U$48))*(1+0.01528)+AH$10),"")</f>
        <v>110.50714645527933</v>
      </c>
      <c r="AF55" s="137"/>
      <c r="AG55" s="137"/>
      <c r="AH55" s="137"/>
      <c r="AI55" s="137"/>
      <c r="AJ55" s="137"/>
      <c r="AK55" s="137"/>
      <c r="AN55" s="94"/>
      <c r="AO55" s="95"/>
      <c r="AP55" s="95"/>
      <c r="AQ55" s="95"/>
      <c r="AR55" s="590" t="str">
        <f t="shared" si="26"/>
        <v>NOVIEMBRE-25</v>
      </c>
      <c r="AS55" s="591"/>
      <c r="AT55" s="152">
        <f t="shared" si="30"/>
        <v>193.2549719475048</v>
      </c>
      <c r="AU55" s="152">
        <f t="shared" si="31"/>
        <v>139.60500730189844</v>
      </c>
      <c r="AV55" s="152">
        <f t="shared" si="32"/>
        <v>109.89749671642493</v>
      </c>
      <c r="AW55" s="137"/>
      <c r="AX55" s="137"/>
      <c r="AY55" s="137"/>
      <c r="AZ55" s="137"/>
      <c r="BA55" s="137"/>
      <c r="BB55" s="137"/>
      <c r="BC55" s="137"/>
      <c r="BD55" s="137"/>
      <c r="BE55" s="137"/>
    </row>
    <row r="56" spans="2:57" ht="15.75" thickBot="1">
      <c r="D56" s="95"/>
      <c r="E56" s="584" t="str">
        <f t="shared" si="23"/>
        <v>DICIEMBRE-25</v>
      </c>
      <c r="F56" s="585"/>
      <c r="G56" s="157" cm="1">
        <f t="array" ref="G56">_xlfn.IFS($G$42="Peninsula",IFERROR(IF(C26=0,0,((C26+C40+J$7+$L$22)*(1+L40*J$8/100)+(P45+P48))*(1+0.01528)+J$10),""),$G$42="Canarias",0)</f>
        <v>170.85630318943944</v>
      </c>
      <c r="H56" s="157" cm="1">
        <f t="array" ref="H56">_xlfn.IFS($G$42="Peninsula",IFERROR(IF(D26=0,0,((D26+D40+K$7+$L$22)*(1+M40*K$8/100)+(Q45+Q48))*(1+0.01528)+K$10),""),$G$42="Canarias",IF(C26=0,0,((C26+C40+K$7+$L$22)*(1+L40*K$8/100)+(Q45+Q48))*(1+0.01528)+K$10))</f>
        <v>152.03040344413165</v>
      </c>
      <c r="I56" s="128" cm="1">
        <f t="array" ref="I56">_xlfn.IFS($G$42="Peninsula",I55,$G$42="Canarias",IF(D26=0,0,((D26+D40+L$7+$L$22)*(1+M40*L$8/100)+(R45+R48))*(1+0.01528)+L$10))</f>
        <v>118.06787350170258</v>
      </c>
      <c r="J56" s="128">
        <f>IFERROR(IF(F26=0,0,((F26+F40+M$7+$L$22)*(1+O40*M$8/100)+(S45+S48))*(1+0.01528)+M$10),"")</f>
        <v>0</v>
      </c>
      <c r="K56" s="128">
        <f>IFERROR(IF(G26=0,0,((G26+G40+N$7+$L$22)*(1+P40*N$8/100)+(T45+T48))*(1+0.01528)+N$10),"")</f>
        <v>0</v>
      </c>
      <c r="L56" s="154">
        <f>IFERROR(IF(H26=0,0,((H26+H40+O$7+$L$22)*(1+Q40*O$8/100)+(U45+U48))*(1+0.01528)+O$10),"")</f>
        <v>113.70088490437423</v>
      </c>
      <c r="M56" s="137"/>
      <c r="N56" s="137"/>
      <c r="O56" s="137"/>
      <c r="P56" s="137"/>
      <c r="Q56" s="137"/>
      <c r="R56" s="137"/>
      <c r="T56" s="94"/>
      <c r="U56" s="95"/>
      <c r="V56" s="95"/>
      <c r="W56" s="95"/>
      <c r="X56" s="584" t="str">
        <f t="shared" si="24"/>
        <v>DICIEMBRE-25</v>
      </c>
      <c r="Y56" s="585"/>
      <c r="Z56" s="157" cm="1">
        <f t="array" ref="Z56">_xlfn.IFS($G$42="Peninsula",IFERROR(IF(V26=0,0,((V26+V40+AC$7+$L$22)*(1+AE40*AC$8/100)+($P$45+$P$48))*(1+0.01528)+AC$10),""),$G$42="Canarias",0)</f>
        <v>195.33875659208468</v>
      </c>
      <c r="AA56" s="157" cm="1">
        <f t="array" ref="AA56">_xlfn.IFS($G$42="Peninsula",IFERROR(IF(W26=0,0,((W26+W40+AD$7+$L$22)*(1+AF40*AD$8/100)+($Q$45+$Q$48))*(1+0.01528)+AD$10),""),$G$42="Canarias",IF(V26=0,0,((V26+V40+AD$7+$L$22)*(1+AE40*AD$8/100)+($Q$45+$Q$48))*(1+0.01528)+AD$10))</f>
        <v>172.53841325423576</v>
      </c>
      <c r="AB56" s="128" cm="1">
        <f t="array" ref="AB56">_xlfn.IFS($G$42="Peninsula",AB55,$G$42="Canarias",IF(W26=0,0,((W26+W40+AE$7+$L$22)*(1+AF40*AE$8/100)+($R$45+$R$48))*(1+0.01528)+AE$10))</f>
        <v>131.36685559999364</v>
      </c>
      <c r="AC56" s="128">
        <f>IFERROR(IF(Y26=0,0,((Y26+Y40+AF$7+$L$22)*(1+AH40*AF$8/100)+($S$45+$S$48))*(1+0.01528)+AF$10),"")</f>
        <v>0</v>
      </c>
      <c r="AD56" s="128">
        <f>IFERROR(IF(Z26=0,0,((Z26+Z40+AG$7+$L$22)*(1+AI40*AG$8/100)+($T$45+$T$48))*(1+0.01528)+AG$10),"")</f>
        <v>0</v>
      </c>
      <c r="AE56" s="154">
        <f>IFERROR(IF(AA26=0,0,((AA26+AA40+AH$7+$L$22)*(1+AJ40*AH$8/100)+($U$45+$U$48))*(1+0.01528)+AH$10),"")</f>
        <v>123.806564370969</v>
      </c>
      <c r="AF56" s="137"/>
      <c r="AG56" s="137"/>
      <c r="AH56" s="137"/>
      <c r="AI56" s="137"/>
      <c r="AJ56" s="137"/>
      <c r="AK56" s="137"/>
      <c r="AN56" s="94"/>
      <c r="AO56" s="95"/>
      <c r="AP56" s="95"/>
      <c r="AQ56" s="95"/>
      <c r="AR56" s="590" t="str">
        <f t="shared" si="26"/>
        <v>DICIEMBRE-25</v>
      </c>
      <c r="AS56" s="591"/>
      <c r="AT56" s="152">
        <f t="shared" si="30"/>
        <v>221.99881647472336</v>
      </c>
      <c r="AU56" s="152">
        <f t="shared" si="31"/>
        <v>167.94233877315307</v>
      </c>
      <c r="AV56" s="152">
        <f t="shared" si="32"/>
        <v>123.19149433439428</v>
      </c>
      <c r="AW56" s="137"/>
      <c r="AX56" s="137"/>
      <c r="AY56" s="137"/>
      <c r="AZ56" s="137"/>
      <c r="BA56" s="137"/>
      <c r="BB56" s="137"/>
      <c r="BC56" s="137"/>
      <c r="BD56" s="137"/>
      <c r="BE56" s="137"/>
    </row>
    <row r="57" spans="2:57">
      <c r="G57" s="113"/>
      <c r="H57" s="113"/>
      <c r="I57" s="113"/>
      <c r="J57" s="113"/>
      <c r="K57" s="113"/>
      <c r="L57" s="156"/>
      <c r="Z57" s="113"/>
      <c r="AA57" s="113"/>
      <c r="AB57" s="113"/>
      <c r="AC57" s="113"/>
      <c r="AD57" s="113"/>
      <c r="AE57" s="156"/>
      <c r="AW57" s="137"/>
      <c r="AX57" s="137"/>
      <c r="AY57" s="137"/>
    </row>
    <row r="58" spans="2:57" ht="15.75" thickBot="1">
      <c r="E58" s="584" t="s">
        <v>371</v>
      </c>
      <c r="F58" s="585"/>
      <c r="G58" s="137" cm="1">
        <f t="array" ref="G58">_xlfn.IFS($G$42="Peninsula",AVERAGE(G45,G46,G51,G56),$G$42="Canarias",AVERAGE(G51,G52,G53,G54))</f>
        <v>149.57125354552443</v>
      </c>
      <c r="H58" s="137" cm="1">
        <f t="array" ref="H58">_xlfn.IFS($G$42="Peninsula",AVERAGE(H45,H46,H47,H51,H55,H56),$G$42="Canarias",AVERAGE(H45,H46,H47,H55,H56))</f>
        <v>127.95670394263493</v>
      </c>
      <c r="I58" s="137" cm="1">
        <f t="array" ref="I58">_xlfn.IFS($G$42="Peninsula",AVERAGE(I47,I50,I52,I53,I55),$G$42="Canarias",AVERAGE(I51,I52,I53,I54,I55,I56))</f>
        <v>116.60419905209137</v>
      </c>
      <c r="J58" s="137" cm="1">
        <f t="array" ref="J58">_xlfn.IFS($G$42="Peninsula",AVERAGE(J48,J49,J50,J52,J53,J54),$G$42="Canarias",AVERAGE(J45,J46,J47,J48,J49,J50,J51))</f>
        <v>103.99565366802047</v>
      </c>
      <c r="K58" s="137" cm="1">
        <f t="array" ref="K58">_xlfn.IFS($G$42="Peninsula",AVERAGE(K48,K49,K54),$G$42="Canarias",AVERAGE(K48,K49,K50))</f>
        <v>85.69015904631847</v>
      </c>
      <c r="L58" s="137">
        <f>AVERAGE(L45,L46,L47,L48,L49,L50,L51,L52,L53,L54,L55,L56)</f>
        <v>101.05490165621076</v>
      </c>
      <c r="X58" s="584" t="s">
        <v>371</v>
      </c>
      <c r="Y58" s="585"/>
      <c r="Z58" s="137" cm="1">
        <f t="array" ref="Z58">_xlfn.IFS($G$42="Peninsula",AVERAGE(Z45,Z46,Z51,Z56),$G$42="Canarias",AVERAGE(Z51,Z52,Z53,Z54))</f>
        <v>173.0345532458233</v>
      </c>
      <c r="AA58" s="137" cm="1">
        <f t="array" ref="AA58">_xlfn.IFS($G$42="Peninsula",AVERAGE(AA45,AA46,AA47,AA51,AA55,AA56),$G$42="Canarias",AVERAGE(AA45,AA46,AA47,AA55,AA56))</f>
        <v>147.09126056037135</v>
      </c>
      <c r="AB58" s="137" cm="1">
        <f t="array" ref="AB58">_xlfn.IFS($G$42="Peninsula",AVERAGE(AB47,AB50,AB52,AB53,AB55),$G$42="Canarias",AVERAGE(AB51,AB52,AB53,AB54,AB55,AB56))</f>
        <v>129.86610244091062</v>
      </c>
      <c r="AC58" s="137" cm="1">
        <f t="array" ref="AC58">_xlfn.IFS($G$42="Peninsula",AVERAGE(AC48,AC49,AC50,AC52,AC53,AC54),$G$42="Canarias",AVERAGE(AC45,AC46,AC47,AC48,AC49,AC50,AC51))</f>
        <v>114.09292533542141</v>
      </c>
      <c r="AD58" s="137" cm="1">
        <f t="array" ref="AD58">_xlfn.IFS($G$42="Peninsula",AVERAGE(AD48,AD49,AD54),$G$42="Canarias",AVERAGE(AD48,AD49,AD50))</f>
        <v>94.331382836761449</v>
      </c>
      <c r="AE58" s="137">
        <f>AVERAGE(AE45,AE46,AE47,AE48,AE49,AE50,AE51,AE52,AE53,AE54,AE55,AE56)</f>
        <v>110.46989257574218</v>
      </c>
      <c r="AR58" s="584" t="s">
        <v>371</v>
      </c>
      <c r="AS58" s="585"/>
      <c r="AT58" s="137">
        <f>AVERAGE(AT45:AT56)</f>
        <v>190.09269087788456</v>
      </c>
      <c r="AU58" s="137">
        <f>AVERAGE(AU45:AU56)</f>
        <v>134.61644679021464</v>
      </c>
      <c r="AV58" s="137">
        <f>AVERAGE(AV45:AV56)</f>
        <v>110.15234069342303</v>
      </c>
    </row>
    <row r="63" spans="2:57">
      <c r="B63" t="s">
        <v>34</v>
      </c>
    </row>
    <row r="65" spans="2:8" ht="15.75">
      <c r="B65" s="55" t="s">
        <v>56</v>
      </c>
      <c r="C65" s="56">
        <f>IF('.'!$W$20="26",'BASE DE DATOS INDEX'!K88/365,'BASE DE DATOS INDEX'!U88/365)</f>
        <v>7.5902501369863012E-2</v>
      </c>
      <c r="D65" s="56">
        <f>IF('.'!$W$20="26",'BASE DE DATOS INDEX'!L88/365,'BASE DE DATOS INDEX'!V88/365)</f>
        <v>1.9874602739726028E-3</v>
      </c>
      <c r="E65" s="56"/>
      <c r="F65" s="56"/>
      <c r="G65" s="56"/>
      <c r="H65" s="56"/>
    </row>
    <row r="66" spans="2:8" ht="15.75">
      <c r="B66" s="57" t="s">
        <v>31</v>
      </c>
      <c r="C66" s="56">
        <f>IF('.'!$W$20="26",'BASE DE DATOS INDEX'!K89/365,'BASE DE DATOS INDEX'!U89/365)</f>
        <v>5.5827197260273971E-2</v>
      </c>
      <c r="D66" s="56">
        <f>IF('.'!$W$20="26",'BASE DE DATOS INDEX'!L89/365,'BASE DE DATOS INDEX'!V89/365)</f>
        <v>2.9089372602739725E-2</v>
      </c>
      <c r="E66" s="56">
        <f>IF('.'!$W$20="26",'BASE DE DATOS INDEX'!M89/365,'BASE DE DATOS INDEX'!W89/365)</f>
        <v>1.2278175342465752E-2</v>
      </c>
      <c r="F66" s="56">
        <f>IF('.'!$W$20="26",'BASE DE DATOS INDEX'!N89/365,'BASE DE DATOS INDEX'!X89/365)</f>
        <v>1.0647487671232877E-2</v>
      </c>
      <c r="G66" s="56">
        <f>IF('.'!$W$20="26",'BASE DE DATOS INDEX'!O89/365,'BASE DE DATOS INDEX'!Y89/365)</f>
        <v>6.8872630136986293E-3</v>
      </c>
      <c r="H66" s="56">
        <f>IF('.'!$W$20="26",'BASE DE DATOS INDEX'!P89/365,'BASE DE DATOS INDEX'!Z89/365)</f>
        <v>3.9514712328767125E-3</v>
      </c>
    </row>
    <row r="67" spans="2:8" ht="15.75">
      <c r="B67" s="57" t="s">
        <v>32</v>
      </c>
      <c r="C67" s="56">
        <f>IF('.'!$W$20="26",'BASE DE DATOS INDEX'!K90/365,'BASE DE DATOS INDEX'!U90/365)</f>
        <v>8.1083200000000008E-2</v>
      </c>
      <c r="D67" s="56">
        <f>IF('.'!$W$20="26",'BASE DE DATOS INDEX'!L90/365,'BASE DE DATOS INDEX'!V90/365)</f>
        <v>4.2506052054794519E-2</v>
      </c>
      <c r="E67" s="56">
        <f>IF('.'!$W$20="26",'BASE DE DATOS INDEX'!M90/365,'BASE DE DATOS INDEX'!W90/365)</f>
        <v>1.8635290410958905E-2</v>
      </c>
      <c r="F67" s="56">
        <f>IF('.'!$W$20="26",'BASE DE DATOS INDEX'!N90/365,'BASE DE DATOS INDEX'!X90/365)</f>
        <v>1.4777613698630138E-2</v>
      </c>
      <c r="G67" s="56">
        <f>IF('.'!$W$20="26",'BASE DE DATOS INDEX'!O90/365,'BASE DE DATOS INDEX'!Y90/365)</f>
        <v>5.8222273972602734E-3</v>
      </c>
      <c r="H67" s="56">
        <f>IF('.'!$W$20="26",'BASE DE DATOS INDEX'!P90/365,'BASE DE DATOS INDEX'!Z90/365)</f>
        <v>2.7511808219178083E-3</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5490E-AF46-4C24-AD60-1CE7ED27E668}">
  <sheetPr codeName="Hoja20"/>
  <dimension ref="A1:BE101"/>
  <sheetViews>
    <sheetView topLeftCell="G34" zoomScale="70" zoomScaleNormal="70" workbookViewId="0">
      <selection activeCell="N52" sqref="N52"/>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26" max="26" width="12"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617" t="s">
        <v>155</v>
      </c>
      <c r="D7" s="618"/>
      <c r="E7" s="618"/>
      <c r="F7" s="618"/>
      <c r="G7" s="618"/>
      <c r="H7" s="618"/>
      <c r="I7" s="619"/>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17" t="s">
        <v>155</v>
      </c>
      <c r="W7" s="618"/>
      <c r="X7" s="618"/>
      <c r="Y7" s="618"/>
      <c r="Z7" s="618"/>
      <c r="AA7" s="618"/>
      <c r="AB7" s="619"/>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17" t="s">
        <v>155</v>
      </c>
      <c r="AQ7" s="618"/>
      <c r="AR7" s="618"/>
      <c r="AS7" s="618"/>
      <c r="AT7" s="618"/>
      <c r="AU7" s="618"/>
      <c r="AV7" s="619"/>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595" t="s">
        <v>156</v>
      </c>
      <c r="D8" s="596"/>
      <c r="E8" s="596"/>
      <c r="F8" s="596"/>
      <c r="G8" s="596"/>
      <c r="H8" s="596"/>
      <c r="I8" s="597"/>
      <c r="J8" s="97">
        <v>6.7</v>
      </c>
      <c r="K8" s="98">
        <v>6.8</v>
      </c>
      <c r="L8" s="98">
        <v>6.5</v>
      </c>
      <c r="M8" s="98">
        <v>6.5</v>
      </c>
      <c r="N8" s="98">
        <v>4.3</v>
      </c>
      <c r="O8" s="99">
        <v>7.7</v>
      </c>
      <c r="P8" s="95"/>
      <c r="Q8" s="95"/>
      <c r="R8" s="95"/>
      <c r="T8" s="94"/>
      <c r="U8" s="95"/>
      <c r="V8" s="595" t="s">
        <v>156</v>
      </c>
      <c r="W8" s="596"/>
      <c r="X8" s="596"/>
      <c r="Y8" s="596"/>
      <c r="Z8" s="596"/>
      <c r="AA8" s="596"/>
      <c r="AB8" s="597"/>
      <c r="AC8" s="97">
        <v>16.600000000000001</v>
      </c>
      <c r="AD8" s="98">
        <v>17.5</v>
      </c>
      <c r="AE8" s="98">
        <v>16.5</v>
      </c>
      <c r="AF8" s="98">
        <v>16.5</v>
      </c>
      <c r="AG8" s="98">
        <v>13.8</v>
      </c>
      <c r="AH8" s="99">
        <v>18</v>
      </c>
      <c r="AI8" s="95"/>
      <c r="AJ8" s="95"/>
      <c r="AK8" s="95"/>
      <c r="AN8" s="94"/>
      <c r="AO8" s="95"/>
      <c r="AP8" s="595" t="s">
        <v>156</v>
      </c>
      <c r="AQ8" s="596"/>
      <c r="AR8" s="596"/>
      <c r="AS8" s="596"/>
      <c r="AT8" s="596"/>
      <c r="AU8" s="596"/>
      <c r="AV8" s="597"/>
      <c r="AW8" s="97">
        <v>16.7</v>
      </c>
      <c r="AX8" s="98">
        <v>16.3</v>
      </c>
      <c r="AY8" s="98">
        <v>18</v>
      </c>
      <c r="AZ8" s="42"/>
      <c r="BA8" s="42"/>
      <c r="BB8" s="42"/>
      <c r="BC8" s="95"/>
      <c r="BD8" s="95"/>
      <c r="BE8" s="95"/>
    </row>
    <row r="9" spans="1:57">
      <c r="A9" s="94"/>
      <c r="B9" s="95"/>
      <c r="C9" s="595" t="s">
        <v>370</v>
      </c>
      <c r="D9" s="596" t="s">
        <v>158</v>
      </c>
      <c r="E9" s="596"/>
      <c r="F9" s="596"/>
      <c r="G9" s="596"/>
      <c r="H9" s="596"/>
      <c r="I9" s="597"/>
      <c r="J9" s="614">
        <f>P45+P48</f>
        <v>15.5</v>
      </c>
      <c r="K9" s="614"/>
      <c r="L9" s="614"/>
      <c r="M9" s="614"/>
      <c r="N9" s="614"/>
      <c r="O9" s="615"/>
      <c r="P9" s="95"/>
      <c r="Q9" s="95"/>
      <c r="R9" s="95"/>
      <c r="T9" s="94"/>
      <c r="U9" s="95"/>
      <c r="V9" s="595" t="s">
        <v>157</v>
      </c>
      <c r="W9" s="596" t="s">
        <v>158</v>
      </c>
      <c r="X9" s="596"/>
      <c r="Y9" s="596"/>
      <c r="Z9" s="596"/>
      <c r="AA9" s="596"/>
      <c r="AB9" s="597"/>
      <c r="AC9" s="614">
        <f>AI45+AI48</f>
        <v>15.5</v>
      </c>
      <c r="AD9" s="614"/>
      <c r="AE9" s="614"/>
      <c r="AF9" s="614"/>
      <c r="AG9" s="614"/>
      <c r="AH9" s="615"/>
      <c r="AI9" s="95"/>
      <c r="AJ9" s="95"/>
      <c r="AK9" s="95"/>
      <c r="AN9" s="94"/>
      <c r="AO9" s="95"/>
      <c r="AP9" s="595" t="s">
        <v>157</v>
      </c>
      <c r="AQ9" s="596" t="s">
        <v>158</v>
      </c>
      <c r="AR9" s="596"/>
      <c r="AS9" s="596"/>
      <c r="AT9" s="596"/>
      <c r="AU9" s="596"/>
      <c r="AV9" s="597"/>
      <c r="AW9" s="616">
        <f>AZ46+AZ49</f>
        <v>15.5</v>
      </c>
      <c r="AX9" s="614"/>
      <c r="AY9" s="614"/>
      <c r="AZ9" s="42"/>
      <c r="BA9" s="42"/>
      <c r="BB9" s="42"/>
      <c r="BC9" s="95"/>
      <c r="BD9" s="95"/>
      <c r="BE9" s="95"/>
    </row>
    <row r="10" spans="1:57" ht="15.75" thickBot="1">
      <c r="A10" s="94"/>
      <c r="B10" s="95"/>
      <c r="C10" s="598" t="s">
        <v>159</v>
      </c>
      <c r="D10" s="599" t="s">
        <v>159</v>
      </c>
      <c r="E10" s="599"/>
      <c r="F10" s="599"/>
      <c r="G10" s="599"/>
      <c r="H10" s="599"/>
      <c r="I10" s="600"/>
      <c r="J10" s="100">
        <v>35.204000000000001</v>
      </c>
      <c r="K10" s="101">
        <v>21.530999999999999</v>
      </c>
      <c r="L10" s="101">
        <v>12.715999999999999</v>
      </c>
      <c r="M10" s="101">
        <v>8.0370000000000008</v>
      </c>
      <c r="N10" s="101">
        <v>2.1120000000000001</v>
      </c>
      <c r="O10" s="102">
        <v>1.276</v>
      </c>
      <c r="P10" s="95"/>
      <c r="Q10" s="95"/>
      <c r="R10" s="95"/>
      <c r="T10" s="94"/>
      <c r="U10" s="95"/>
      <c r="V10" s="598" t="s">
        <v>159</v>
      </c>
      <c r="W10" s="599" t="s">
        <v>159</v>
      </c>
      <c r="X10" s="599"/>
      <c r="Y10" s="599"/>
      <c r="Z10" s="599"/>
      <c r="AA10" s="599"/>
      <c r="AB10" s="600"/>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8" t="s">
        <v>159</v>
      </c>
      <c r="AQ10" s="599" t="s">
        <v>159</v>
      </c>
      <c r="AR10" s="599"/>
      <c r="AS10" s="599"/>
      <c r="AT10" s="599"/>
      <c r="AU10" s="599"/>
      <c r="AV10" s="600"/>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602" t="s">
        <v>161</v>
      </c>
      <c r="K14" s="603"/>
      <c r="L14" s="603"/>
      <c r="M14" s="603"/>
      <c r="N14" s="603"/>
      <c r="O14" s="603"/>
      <c r="P14" s="603"/>
      <c r="Q14" s="604"/>
      <c r="R14" s="42"/>
      <c r="T14" s="90"/>
      <c r="U14" s="106" t="s">
        <v>160</v>
      </c>
      <c r="V14" s="107" t="s">
        <v>3</v>
      </c>
      <c r="W14" s="108" t="s">
        <v>4</v>
      </c>
      <c r="X14" s="108" t="s">
        <v>5</v>
      </c>
      <c r="Y14" s="108" t="s">
        <v>6</v>
      </c>
      <c r="Z14" s="108" t="s">
        <v>7</v>
      </c>
      <c r="AA14" s="109" t="s">
        <v>8</v>
      </c>
      <c r="AB14" s="42"/>
      <c r="AC14" s="602" t="s">
        <v>161</v>
      </c>
      <c r="AD14" s="603"/>
      <c r="AE14" s="603"/>
      <c r="AF14" s="603"/>
      <c r="AG14" s="603"/>
      <c r="AH14" s="603"/>
      <c r="AI14" s="603"/>
      <c r="AJ14" s="604"/>
      <c r="AK14" s="42"/>
      <c r="AN14" s="90"/>
      <c r="AQ14" s="106" t="s">
        <v>160</v>
      </c>
      <c r="AR14" s="107" t="s">
        <v>3</v>
      </c>
      <c r="AS14" s="108" t="s">
        <v>4</v>
      </c>
      <c r="AT14" s="108" t="s">
        <v>5</v>
      </c>
      <c r="AU14" s="95"/>
      <c r="AV14" s="42"/>
      <c r="AW14" s="602" t="s">
        <v>161</v>
      </c>
      <c r="AX14" s="603"/>
      <c r="AY14" s="603"/>
      <c r="AZ14" s="603"/>
      <c r="BA14" s="603"/>
      <c r="BB14" s="95"/>
      <c r="BC14" s="95"/>
      <c r="BD14" s="95"/>
      <c r="BE14" s="42"/>
    </row>
    <row r="15" spans="1:57" ht="15.75" thickBot="1">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610" t="s">
        <v>162</v>
      </c>
      <c r="K15" s="611"/>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610" t="s">
        <v>162</v>
      </c>
      <c r="AD15" s="611"/>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610" t="s">
        <v>162</v>
      </c>
      <c r="AX15" s="611"/>
      <c r="AY15" s="115">
        <v>0.92600000000000005</v>
      </c>
      <c r="AZ15" s="116">
        <v>0.154</v>
      </c>
      <c r="BA15" s="118">
        <v>0</v>
      </c>
      <c r="BB15" s="95"/>
      <c r="BC15" s="95"/>
      <c r="BD15" s="95"/>
      <c r="BE15" s="95"/>
    </row>
    <row r="16" spans="1:57" ht="15.75" thickBot="1">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610" t="s">
        <v>163</v>
      </c>
      <c r="K16" s="611"/>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610" t="s">
        <v>163</v>
      </c>
      <c r="AD16" s="611"/>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610" t="s">
        <v>163</v>
      </c>
      <c r="AX16" s="611"/>
      <c r="AY16" s="123">
        <v>4.0960000000000003E-2</v>
      </c>
      <c r="AZ16" s="95"/>
      <c r="BA16" s="95"/>
      <c r="BB16" s="95"/>
      <c r="BC16" s="95"/>
      <c r="BD16" s="95"/>
      <c r="BE16" s="95"/>
    </row>
    <row r="17" spans="1:57" ht="15.75" thickBot="1">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610" t="s">
        <v>164</v>
      </c>
      <c r="K17" s="611"/>
      <c r="L17" s="123">
        <v>0.17498</v>
      </c>
      <c r="M17" s="95"/>
      <c r="N17" s="95"/>
      <c r="O17" s="95"/>
      <c r="P17" s="95"/>
      <c r="Q17" s="95"/>
      <c r="R17" s="95"/>
      <c r="T17" s="110"/>
      <c r="U17" s="119" t="str">
        <f t="shared" si="4"/>
        <v>MARZO-26</v>
      </c>
      <c r="V17" s="113">
        <f t="shared" si="4"/>
        <v>0</v>
      </c>
      <c r="W17" s="113">
        <f t="shared" si="3"/>
        <v>50.864202898550722</v>
      </c>
      <c r="X17" s="113">
        <f t="shared" si="3"/>
        <v>37.899999999999991</v>
      </c>
      <c r="Y17" s="113">
        <f t="shared" si="3"/>
        <v>0</v>
      </c>
      <c r="Z17" s="113">
        <f t="shared" si="3"/>
        <v>0</v>
      </c>
      <c r="AA17" s="114">
        <f t="shared" si="3"/>
        <v>38.405866666666689</v>
      </c>
      <c r="AB17" s="95"/>
      <c r="AC17" s="610" t="s">
        <v>164</v>
      </c>
      <c r="AD17" s="611"/>
      <c r="AE17" s="123">
        <v>0.17498</v>
      </c>
      <c r="AF17" s="95"/>
      <c r="AG17" s="95"/>
      <c r="AH17" s="95"/>
      <c r="AI17" s="95"/>
      <c r="AJ17" s="95"/>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610" t="s">
        <v>164</v>
      </c>
      <c r="AX17" s="611"/>
      <c r="AY17" s="123">
        <v>0.17498</v>
      </c>
      <c r="AZ17" s="95"/>
      <c r="BA17" s="95"/>
      <c r="BB17" s="95"/>
      <c r="BC17" s="95"/>
      <c r="BD17" s="95"/>
      <c r="BE17" s="95"/>
    </row>
    <row r="18" spans="1:57" ht="15.75" thickBot="1">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610" t="s">
        <v>165</v>
      </c>
      <c r="K18" s="611"/>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610" t="s">
        <v>165</v>
      </c>
      <c r="AD18" s="611"/>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610" t="s">
        <v>165</v>
      </c>
      <c r="AX18" s="611"/>
      <c r="AY18" s="123">
        <v>0.97529999999999994</v>
      </c>
      <c r="AZ18" s="95"/>
      <c r="BA18" s="95"/>
      <c r="BB18" s="95"/>
      <c r="BC18" s="95"/>
      <c r="BD18" s="95"/>
      <c r="BE18" s="95"/>
    </row>
    <row r="19" spans="1:57" ht="15.75" thickBot="1">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610" t="s">
        <v>166</v>
      </c>
      <c r="K19" s="611"/>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610" t="s">
        <v>166</v>
      </c>
      <c r="AD19" s="611"/>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610" t="s">
        <v>166</v>
      </c>
      <c r="AX19" s="611"/>
      <c r="AY19" s="123">
        <v>1.25</v>
      </c>
      <c r="AZ19" s="95"/>
      <c r="BA19" s="95"/>
      <c r="BB19" s="95"/>
      <c r="BC19" s="95"/>
      <c r="BD19" s="95"/>
      <c r="BE19" s="95"/>
    </row>
    <row r="20" spans="1:57" ht="15.75" thickBot="1">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612" t="s">
        <v>167</v>
      </c>
      <c r="K20" s="613"/>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612" t="s">
        <v>167</v>
      </c>
      <c r="AD20" s="613"/>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612" t="s">
        <v>167</v>
      </c>
      <c r="AX20" s="613"/>
      <c r="AY20" s="123">
        <v>0.75</v>
      </c>
      <c r="AZ20" s="95"/>
      <c r="BA20" s="95"/>
      <c r="BB20" s="95"/>
      <c r="BC20" s="95"/>
      <c r="BD20" s="95"/>
      <c r="BE20" s="95"/>
    </row>
    <row r="21" spans="1:57" ht="15.75" thickBot="1">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610" t="s">
        <v>168</v>
      </c>
      <c r="K21" s="611"/>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610" t="s">
        <v>168</v>
      </c>
      <c r="AD21" s="611"/>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610" t="s">
        <v>168</v>
      </c>
      <c r="AX21" s="611"/>
      <c r="AY21" s="123">
        <v>0.5</v>
      </c>
      <c r="AZ21" s="95"/>
      <c r="BA21" s="95"/>
      <c r="BB21" s="95"/>
      <c r="BC21" s="95"/>
      <c r="BD21" s="95"/>
      <c r="BE21" s="95"/>
    </row>
    <row r="22" spans="1:57" ht="15.75" customHeight="1" thickBo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610" t="s">
        <v>169</v>
      </c>
      <c r="K22" s="611"/>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610" t="s">
        <v>169</v>
      </c>
      <c r="AD22" s="611"/>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610" t="s">
        <v>169</v>
      </c>
      <c r="AX22" s="611"/>
      <c r="AY22" s="124">
        <v>0</v>
      </c>
      <c r="AZ22" s="95"/>
      <c r="BA22" s="95"/>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8" t="s">
        <v>171</v>
      </c>
      <c r="K28" s="589"/>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8" t="s">
        <v>171</v>
      </c>
      <c r="AD28" s="589"/>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8" t="s">
        <v>171</v>
      </c>
      <c r="AX28" s="589"/>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93" t="str">
        <f>B15</f>
        <v>ENERO-26</v>
      </c>
      <c r="K29" s="594"/>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93" t="str">
        <f>U15</f>
        <v>ENERO-26</v>
      </c>
      <c r="AD29" s="594"/>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90" t="str">
        <f>AQ15</f>
        <v>ENERO-26</v>
      </c>
      <c r="AX29" s="591"/>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3"/>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3"/>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90" t="str">
        <f t="shared" ref="AW30:AW40" si="13">AQ16</f>
        <v>FEBRERO-26</v>
      </c>
      <c r="AX30" s="591"/>
      <c r="AY30" s="121">
        <f>'DINAMICA N1'!AY30</f>
        <v>1.1073480000000002</v>
      </c>
      <c r="AZ30" s="121">
        <f>'DINAMICA N1'!AZ30</f>
        <v>1.1419265000000001</v>
      </c>
      <c r="BA30" s="121">
        <f>'DINAMICA N1'!BA30</f>
        <v>1.224928068181818</v>
      </c>
      <c r="BB30" s="95"/>
      <c r="BC30" s="95"/>
      <c r="BD30" s="95"/>
      <c r="BE30" s="95"/>
    </row>
    <row r="31" spans="1:57">
      <c r="A31" s="94"/>
      <c r="B31" s="119" t="str">
        <f t="shared" si="7"/>
        <v>MARZO-26</v>
      </c>
      <c r="C31" s="113" t="s">
        <v>172</v>
      </c>
      <c r="D31" s="113">
        <f>'INPUT OMIE'!BM72</f>
        <v>20</v>
      </c>
      <c r="E31" s="113">
        <f>'INPUT OMIE'!BN72</f>
        <v>20</v>
      </c>
      <c r="F31" s="113"/>
      <c r="G31" s="113" t="s">
        <v>172</v>
      </c>
      <c r="H31" s="114">
        <f>'INPUT OMIE'!BO72</f>
        <v>20</v>
      </c>
      <c r="I31" s="95"/>
      <c r="J31" s="581" t="str">
        <f t="shared" si="8"/>
        <v>MARZO-26</v>
      </c>
      <c r="K31" s="583"/>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MARZO-26</v>
      </c>
      <c r="V31" s="112" t="str">
        <f t="shared" si="10"/>
        <v/>
      </c>
      <c r="W31" s="113">
        <f t="shared" si="6"/>
        <v>20</v>
      </c>
      <c r="X31" s="113">
        <f t="shared" si="6"/>
        <v>20</v>
      </c>
      <c r="Y31" s="113">
        <f t="shared" si="6"/>
        <v>0</v>
      </c>
      <c r="Z31" s="113" t="str">
        <f t="shared" si="6"/>
        <v/>
      </c>
      <c r="AA31" s="114">
        <f t="shared" si="6"/>
        <v>20</v>
      </c>
      <c r="AB31" s="95"/>
      <c r="AC31" s="581" t="str">
        <f t="shared" si="11"/>
        <v>MARZO-26</v>
      </c>
      <c r="AD31" s="583"/>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MARZO-26</v>
      </c>
      <c r="AR31" s="113">
        <f>'INPUT OMIE'!BM74</f>
        <v>20</v>
      </c>
      <c r="AS31" s="113">
        <f>'INPUT OMIE'!BN74</f>
        <v>20</v>
      </c>
      <c r="AT31" s="113">
        <f>'INPUT OMIE'!BO74</f>
        <v>20</v>
      </c>
      <c r="AU31" s="95"/>
      <c r="AV31" s="95"/>
      <c r="AW31" s="590" t="str">
        <f t="shared" si="13"/>
        <v>MARZO-26</v>
      </c>
      <c r="AX31" s="591"/>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3"/>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3"/>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90" t="str">
        <f t="shared" si="13"/>
        <v>ABRIL-25</v>
      </c>
      <c r="AX32" s="591"/>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3"/>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3"/>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90" t="str">
        <f t="shared" si="13"/>
        <v>MAYO-25</v>
      </c>
      <c r="AX33" s="591"/>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3"/>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3"/>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90" t="str">
        <f t="shared" si="13"/>
        <v>JUNIO-25</v>
      </c>
      <c r="AX34" s="591"/>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3"/>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3"/>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90" t="str">
        <f t="shared" si="13"/>
        <v>JULIO-25</v>
      </c>
      <c r="AX35" s="591"/>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3"/>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3"/>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90" t="str">
        <f t="shared" si="13"/>
        <v>AGOSTO-25</v>
      </c>
      <c r="AX36" s="591"/>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3"/>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3"/>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90" t="str">
        <f t="shared" si="13"/>
        <v>SEPTIEMBRE-25</v>
      </c>
      <c r="AX37" s="591"/>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3"/>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3"/>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90" t="str">
        <f t="shared" si="13"/>
        <v>OCTUBRE-25</v>
      </c>
      <c r="AX38" s="591"/>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3"/>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3"/>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90" t="str">
        <f t="shared" si="13"/>
        <v>NOVIEMBRE-25</v>
      </c>
      <c r="AX39" s="591"/>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84" t="str">
        <f t="shared" si="8"/>
        <v>DICIEMBRE-25</v>
      </c>
      <c r="K40" s="585"/>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4" t="str">
        <f t="shared" si="11"/>
        <v>DICIEMBRE-25</v>
      </c>
      <c r="AD40" s="585"/>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90" t="str">
        <f t="shared" si="13"/>
        <v>DICIEMBRE-25</v>
      </c>
      <c r="AX40" s="591"/>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H42" s="95"/>
      <c r="I42" s="137"/>
      <c r="J42" s="137"/>
      <c r="K42" s="137"/>
      <c r="L42" s="137"/>
      <c r="M42" s="137"/>
      <c r="N42" s="137" t="s">
        <v>173</v>
      </c>
      <c r="O42" s="137"/>
      <c r="P42" s="137"/>
      <c r="Q42" s="137"/>
      <c r="R42" s="137"/>
      <c r="T42" s="94"/>
      <c r="U42" s="95"/>
      <c r="V42" s="95"/>
      <c r="W42" s="95"/>
      <c r="X42" s="95"/>
      <c r="Y42" s="95"/>
      <c r="Z42" s="95" t="str">
        <f>'PETICION DATOS LUZ'!$E$11</f>
        <v>Peninsula</v>
      </c>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588" t="s">
        <v>175</v>
      </c>
      <c r="O44" s="589"/>
      <c r="P44" s="134"/>
      <c r="Q44" s="137"/>
      <c r="R44" s="137"/>
      <c r="T44" s="94"/>
      <c r="U44" s="95"/>
      <c r="V44" s="95"/>
      <c r="W44" s="95"/>
      <c r="X44" s="588" t="s">
        <v>174</v>
      </c>
      <c r="Y44" s="589"/>
      <c r="Z44" s="134" t="s">
        <v>3</v>
      </c>
      <c r="AA44" s="135" t="s">
        <v>4</v>
      </c>
      <c r="AB44" s="135" t="s">
        <v>5</v>
      </c>
      <c r="AC44" s="135" t="s">
        <v>6</v>
      </c>
      <c r="AD44" s="135" t="s">
        <v>7</v>
      </c>
      <c r="AE44" s="136" t="s">
        <v>8</v>
      </c>
      <c r="AF44" s="137"/>
      <c r="AG44" s="588" t="s">
        <v>175</v>
      </c>
      <c r="AH44" s="589"/>
      <c r="AI44" s="134"/>
      <c r="AJ44" s="137"/>
      <c r="AK44" s="137"/>
      <c r="AN44" s="94"/>
      <c r="AO44" s="95"/>
      <c r="AP44" s="95"/>
      <c r="AQ44" s="95"/>
      <c r="AR44" s="588" t="s">
        <v>174</v>
      </c>
      <c r="AS44" s="589"/>
      <c r="AT44" s="134" t="s">
        <v>3</v>
      </c>
      <c r="AU44" s="135" t="s">
        <v>4</v>
      </c>
      <c r="AV44" s="135" t="s">
        <v>5</v>
      </c>
      <c r="AW44" s="137"/>
      <c r="AX44" s="137"/>
      <c r="AY44" s="137"/>
      <c r="AZ44" s="137"/>
      <c r="BD44" s="137"/>
      <c r="BE44" s="137"/>
    </row>
    <row r="45" spans="1:57">
      <c r="A45" s="94"/>
      <c r="B45" s="95"/>
      <c r="C45" s="95"/>
      <c r="D45" s="95"/>
      <c r="E45" s="593" t="str">
        <f>B15</f>
        <v>ENERO-26</v>
      </c>
      <c r="F45" s="594"/>
      <c r="G45" s="152" cm="1">
        <f t="array" ref="G45">_xlfn.IFS($G$42="Peninsula",IF(C15=0,0,((C15+C29+J$7+$L$22)*(1+L29*J$8/100)+(P45+P48))*(1+0.01528)+J$10),$G$42="Canarias",0)</f>
        <v>159.89357685516015</v>
      </c>
      <c r="H45" s="152" cm="1">
        <f t="array" ref="H45">_xlfn.IFS($G$42="Peninsula",IF(D15=0,0,((D15+D29+K$7+$L$22)*(1+M29*K$8/100)+(Q45+Q48))*(1+0.01528)+K$10),$G$42="Canarias",IF(C15=0,0,((C15+C29+K$7+$L$22)*(1+L29*K$8/100)+(Q45+Q48))*(1+0.01528)+K$10))</f>
        <v>135.72961270619155</v>
      </c>
      <c r="I45" s="113" cm="1">
        <f t="array" ref="I45">_xlfn.IFS($G$42="Peninsula",0,$G$42="Canarias",0)</f>
        <v>0</v>
      </c>
      <c r="J45" s="113" cm="1">
        <f t="array" ref="J45">_xlfn.IFS($G$42="Peninsula",IF(F15=0,0,((F15+F29+M$7+$L$22)*(1+O29*M$8/100)+(S45+S48))*(1+0.01528)+M$10),$G$42="Canarias",IF(D15=0,0,((D15+D29+M$7+$L$22)*(1+M29*M$8/100)+(S45+S48))*(1+0.01528)+M$10))</f>
        <v>0</v>
      </c>
      <c r="K45" s="113" cm="1">
        <f t="array" ref="K45">_xlfn.IFS($G$42="Peninsula",0,$G$42="Canarias",0)</f>
        <v>0</v>
      </c>
      <c r="L45" s="155">
        <f>IF(H15=0,0,((H15+H29+O$7+$L$22)*(1+Q29*O$8/100)+(U45+U48))*(1+0.01528)+O$10)</f>
        <v>105.82724817633438</v>
      </c>
      <c r="M45" s="137"/>
      <c r="N45" s="606" t="s">
        <v>32</v>
      </c>
      <c r="O45" s="607">
        <f t="shared" ref="O45" si="20">+S29</f>
        <v>0</v>
      </c>
      <c r="P45" s="113">
        <f>'BASE DE DATOS INDEX'!B98*1000</f>
        <v>9</v>
      </c>
      <c r="Q45" s="113">
        <f>'BASE DE DATOS INDEX'!C98*1000</f>
        <v>9</v>
      </c>
      <c r="R45" s="113">
        <f>'BASE DE DATOS INDEX'!D98*1000</f>
        <v>9</v>
      </c>
      <c r="S45" s="113">
        <f>'BASE DE DATOS INDEX'!E98*1000</f>
        <v>9</v>
      </c>
      <c r="T45" s="113">
        <f>'BASE DE DATOS INDEX'!F98*1000</f>
        <v>9</v>
      </c>
      <c r="U45" s="113">
        <f>'BASE DE DATOS INDEX'!G98*1000</f>
        <v>9</v>
      </c>
      <c r="V45" s="95"/>
      <c r="W45" s="95"/>
      <c r="X45" s="593" t="str">
        <f>U15</f>
        <v>ENERO-26</v>
      </c>
      <c r="Y45" s="594"/>
      <c r="Z45" s="152" cm="1">
        <f t="array" ref="Z45">_xlfn.IFS($G$42="Peninsula",IF(V15=0,0,((V15+V29+AC$7+$L$22)*(1+AE29*AC$8/100)+(AI45+AI48))*(1+0.01528)+AC$10),$G$42="Canarias",0)</f>
        <v>185.25881695869293</v>
      </c>
      <c r="AA45" s="152" cm="1">
        <f t="array" ref="AA45">_xlfn.IFS($G$42="Peninsula",IF(W15=0,0,((W15+W29+AD$7+$L$22)*(1+AF29*AD$8/100)+(AJ45+AJ48))*(1+0.01528)+AD$10),$G$42="Canarias",IF(V15=0,0,((V15+V29+AD$7+$L$22)*(1+AE29*AD$8/100)+(AJ45+AJ48))*(1+0.01528)+AD$10))</f>
        <v>156.57712074502535</v>
      </c>
      <c r="AB45" s="113" cm="1">
        <f t="array" ref="AB45">_xlfn.IFS($G$42="Peninsula",0,$G$42="Canarias",0)</f>
        <v>0</v>
      </c>
      <c r="AC45" s="113" cm="1">
        <f t="array" ref="AC45">_xlfn.IFS($G$42="Peninsula",IF(Y15=0,0,((Y15+Y29+AF$7+$L$22)*(1+AH29*AF$8/100)+(AL45+AL48))*(1+0.01528)+AF$10),$G$42="Canarias",IF(W15=0,0,((W15+W29+AF$7+$L$22)*(1+AF29*AF$8/100)+(AL45+AL48))*(1+0.01528)+AF$10))</f>
        <v>0</v>
      </c>
      <c r="AD45" s="113" cm="1">
        <f t="array" ref="AD45">_xlfn.IFS($G$42="Peninsula",0,$G$42="Canarias",0)</f>
        <v>0</v>
      </c>
      <c r="AE45" s="155">
        <f>IF(AA15=0,0,((AA15+AA29+AH$7+$L$22)*(1+AJ29*AH$8/100)+(AN45+AN48))*(1+0.01528)+AH$10)</f>
        <v>116.42315532169596</v>
      </c>
      <c r="AF45" s="137"/>
      <c r="AG45" s="606" t="s">
        <v>31</v>
      </c>
      <c r="AH45" s="607">
        <f>+AL30</f>
        <v>0</v>
      </c>
      <c r="AI45" s="113">
        <f>'BASE DE DATOS INDEX'!B97*1000</f>
        <v>9</v>
      </c>
      <c r="AJ45" s="113">
        <f>'BASE DE DATOS INDEX'!C97*1000</f>
        <v>9</v>
      </c>
      <c r="AK45" s="113">
        <f>'BASE DE DATOS INDEX'!D97*1000</f>
        <v>9</v>
      </c>
      <c r="AL45" s="113">
        <f>'BASE DE DATOS INDEX'!E97*1000</f>
        <v>9</v>
      </c>
      <c r="AM45" s="113">
        <f>'BASE DE DATOS INDEX'!F97*1000</f>
        <v>9</v>
      </c>
      <c r="AN45" s="113">
        <f>'BASE DE DATOS INDEX'!G97*1000</f>
        <v>9</v>
      </c>
      <c r="AO45" s="95"/>
      <c r="AP45" s="95"/>
      <c r="AQ45" s="95"/>
      <c r="AR45" s="590" t="str">
        <f>AQ15</f>
        <v>ENERO-26</v>
      </c>
      <c r="AS45" s="591"/>
      <c r="AT45" s="152">
        <f>IF(AR15=0,0,((AR15+AR29+AW$7+$AY$22)*(1+AY29*AW$8/100)+($AZ$46+$AZ$49))*(1+0.01528)+AW$10)</f>
        <v>213.90383426259712</v>
      </c>
      <c r="AU45" s="152">
        <f t="shared" ref="AU45:AV52" si="21">IF(AS15=0,0,((AS15+AS29+AX$7+$AY$22)*(1+AZ29*AX$8/100)+($AZ$46+$AZ$49))*(1+0.01528)+AX$10)</f>
        <v>155.15648560790783</v>
      </c>
      <c r="AV45" s="152">
        <f t="shared" si="21"/>
        <v>119.48250151374958</v>
      </c>
      <c r="AW45" s="137"/>
      <c r="AX45" s="588" t="s">
        <v>175</v>
      </c>
      <c r="AY45" s="589"/>
      <c r="AZ45" s="134"/>
      <c r="BD45" s="137"/>
      <c r="BE45" s="137"/>
    </row>
    <row r="46" spans="1:57">
      <c r="A46" s="94"/>
      <c r="B46" s="95"/>
      <c r="C46" s="95"/>
      <c r="D46" s="95"/>
      <c r="E46" s="581" t="str">
        <f t="shared" ref="E46:E56" si="22">B16</f>
        <v>FEBRERO-26</v>
      </c>
      <c r="F46" s="583"/>
      <c r="G46" s="152" cm="1">
        <f t="array" ref="G46">_xlfn.IFS($G$42="Peninsula",IF(C16=0,0,((C16+C30+J$7+$L$22)*(1+L30*J$8/100)+(P45+P48))*(1+0.01528)+J$10),$G$42="Canarias",0)</f>
        <v>111.25420130653166</v>
      </c>
      <c r="H46" s="152" cm="1">
        <f t="array" ref="H46">_xlfn.IFS($G$42="Peninsula",IF(D16=0,0,((D16+D30+K$7+$L$22)*(1+M30*K$8/100)+(Q45+Q48))*(1+0.01528)+K$10),$G$42="Canarias",IF(C16=0,0,((C16+C30+K$7+$L$22)*(1+L30*K$8/100)+(Q45+Q48))*(1+0.01528)+K$10))</f>
        <v>81.404312934067178</v>
      </c>
      <c r="I46" s="121">
        <f>I47</f>
        <v>94.491519590288661</v>
      </c>
      <c r="J46" s="121" cm="1">
        <f t="array" ref="J46">_xlfn.IFS($G$42="Peninsula",IF(F16=0,0,((F16+F30+M$7+$L$22)*(1+O30*M$8/100)+(S45+S48))*(1+0.01528)+M$10),$G$42="Canarias",IF(D16=0,0,((D16+D30+M$7+$L$22)*(1+M30*M$8/100)+(S45+S48))*(1+0.01528)+M$10))</f>
        <v>0</v>
      </c>
      <c r="K46" s="121" cm="1">
        <f t="array" ref="K46">_xlfn.IFS($G$42="Peninsula",0,$G$42="Canarias",0)</f>
        <v>0</v>
      </c>
      <c r="L46" s="155">
        <f>IF(H16=0,0,((H16+H30+O$7+$L$22)*(1+Q30*O$8/100)+(U45+U48))*(1+0.01528)+O$10)</f>
        <v>58.722353498233737</v>
      </c>
      <c r="M46" s="137"/>
      <c r="N46" s="137"/>
      <c r="O46" s="137"/>
      <c r="P46" s="137"/>
      <c r="Q46" s="137"/>
      <c r="R46" s="137"/>
      <c r="T46" s="94"/>
      <c r="U46" s="95"/>
      <c r="V46" s="95"/>
      <c r="W46" s="95"/>
      <c r="X46" s="581" t="str">
        <f t="shared" ref="X46:X56" si="23">U16</f>
        <v>FEBRERO-26</v>
      </c>
      <c r="Y46" s="583"/>
      <c r="Z46" s="152" cm="1">
        <f t="array" ref="Z46">_xlfn.IFS($G$42="Peninsula",IF(V16=0,0,((V16+V30+AC$7+$L$22)*(1+AE30*AC$8/100)+(AI45+AI48))*(1+0.01528)+AC$10),$G$42="Canarias",0)</f>
        <v>132.67417923334139</v>
      </c>
      <c r="AA46" s="152" cm="1">
        <f t="array" ref="AA46">_xlfn.IFS($G$42="Peninsula",IF(W16=0,0,((W16+W30+AD$7+$L$22)*(1+AF30*AD$8/100)+(AJ45+AJ48))*(1+0.01528)+AD$10),$G$42="Canarias",IF(V16=0,0,((V16+V30+AD$7+$L$22)*(1+AE30*AD$8/100)+(AJ45+AJ48))*(1+0.01528)+AD$10))</f>
        <v>97.468686005804273</v>
      </c>
      <c r="AB46" s="121">
        <f>AB47</f>
        <v>107.67183381170705</v>
      </c>
      <c r="AC46" s="121" cm="1">
        <f t="array" ref="AC46">_xlfn.IFS($G$42="Peninsula",IF(Y16=0,0,((Y16+Y30+AF$7+$L$22)*(1+AH30*AF$8/100)+(AL45+AL48))*(1+0.01528)+AF$10),$G$42="Canarias",IF(W16=0,0,((W16+W30+AF$7+$L$22)*(1+AF30*AF$8/100)+(AL45+AL48))*(1+0.01528)+AF$10))</f>
        <v>0</v>
      </c>
      <c r="AD46" s="121" cm="1">
        <f t="array" ref="AD46">_xlfn.IFS($G$42="Peninsula",0,$G$42="Canarias",0)</f>
        <v>0</v>
      </c>
      <c r="AE46" s="155">
        <f>IF(AA16=0,0,((AA16+AA30+AH$7+$L$22)*(1+AJ30*AH$8/100)+(AN45+AN48))*(1+0.01528)+AH$10)</f>
        <v>65.673921456696746</v>
      </c>
      <c r="AF46" s="137"/>
      <c r="AG46" s="137"/>
      <c r="AH46" s="137"/>
      <c r="AI46" s="137"/>
      <c r="AJ46" s="137"/>
      <c r="AK46" s="137"/>
      <c r="AN46" s="94"/>
      <c r="AO46" s="95"/>
      <c r="AP46" s="95"/>
      <c r="AQ46" s="95"/>
      <c r="AR46" s="590" t="str">
        <f>AQ16</f>
        <v>FEBRERO-26</v>
      </c>
      <c r="AS46" s="591"/>
      <c r="AT46" s="152">
        <f t="shared" ref="AT46:AT52" si="24">IF(AR16=0,0,((AR16+AR30+AW$7+$AY$22)*(1+AY30*AW$8/100)+($AZ$46+$AZ$49))*(1+0.01528)+AW$10)</f>
        <v>161.50932364033696</v>
      </c>
      <c r="AU46" s="152">
        <f t="shared" si="21"/>
        <v>92.566415768977947</v>
      </c>
      <c r="AV46" s="152">
        <f t="shared" si="21"/>
        <v>65.007176723209597</v>
      </c>
      <c r="AW46" s="137"/>
      <c r="AX46" s="606" t="s">
        <v>56</v>
      </c>
      <c r="AY46" s="607">
        <f>+BF29</f>
        <v>0</v>
      </c>
      <c r="AZ46" s="113">
        <f>'BASE DE DATOS INDEX'!B96*1000</f>
        <v>9</v>
      </c>
      <c r="BD46" s="137"/>
      <c r="BE46" s="137"/>
    </row>
    <row r="47" spans="1:57">
      <c r="A47" s="94"/>
      <c r="B47" s="95"/>
      <c r="C47" s="95"/>
      <c r="D47" s="95"/>
      <c r="E47" s="581" t="str">
        <f t="shared" si="22"/>
        <v>MARZO-26</v>
      </c>
      <c r="F47" s="583"/>
      <c r="G47" s="113">
        <f>G46</f>
        <v>111.25420130653166</v>
      </c>
      <c r="H47" s="152" cm="1">
        <f t="array" ref="H47">_xlfn.IFS($G$42="Peninsula",IF(D17=0,0,((D17+D31+K$7+$L$22)*(1+M31*K$8/100)+(Q45+Q48))*(1+0.01528)+K$10),$G$42="Canarias",IF(D17=0,0,((D17+D31+K$7+$L$22)*(1+M31*K$8/100)+(Q45+Q48))*(1+0.01528)+K$10))</f>
        <v>117.31327881992863</v>
      </c>
      <c r="I47" s="152" cm="1">
        <f t="array" ref="I47">_xlfn.IFS($G$42="Peninsula",IF(E17=0,0,((E17+E31+L$7+$L$22)*(1+N31*L$8/100)+(R45+R48))*(1+0.01528)+L$10),$G$42="Canarias",0)</f>
        <v>94.491519590288661</v>
      </c>
      <c r="J47" s="113" cm="1">
        <f t="array" ref="J47">_xlfn.IFS($G$42="Peninsula",J48,$G$42="Canarias",IF(E17=0,0,((E17+E31+M$7+$L$22)*(1+N31*M$8/100)+(S45+S48))*(1+0.01528)+M$10))</f>
        <v>70.184911728578797</v>
      </c>
      <c r="K47" s="113">
        <f>K48</f>
        <v>63.772812989648081</v>
      </c>
      <c r="L47" s="155">
        <f>IF(H17=0,0,((H17+H31+O$7+$L$22)*(1+Q31*O$8/100)+(U45+U48))*(1+0.01528)+O$10)</f>
        <v>84.571366629555285</v>
      </c>
      <c r="M47" s="137"/>
      <c r="N47" s="606" t="s">
        <v>176</v>
      </c>
      <c r="O47" s="607">
        <f>+S33</f>
        <v>0</v>
      </c>
      <c r="P47" s="113">
        <v>1.6E-2</v>
      </c>
      <c r="Q47" s="137"/>
      <c r="R47" s="137"/>
      <c r="T47" s="94"/>
      <c r="U47" s="95"/>
      <c r="V47" s="95"/>
      <c r="W47" s="95"/>
      <c r="X47" s="581" t="str">
        <f t="shared" si="23"/>
        <v>MARZO-26</v>
      </c>
      <c r="Y47" s="583"/>
      <c r="Z47" s="113">
        <f>Z46</f>
        <v>132.67417923334139</v>
      </c>
      <c r="AA47" s="152" cm="1">
        <f t="array" ref="AA47">_xlfn.IFS($G$42="Peninsula",IF(W17=0,0,((W17+W31+AD$7+$L$22)*(1+AF31*AD$8/100)+(AJ45+AJ48))*(1+0.01528)+AD$10),$G$42="Canarias",IF(W17=0,0,((W17+W31+AD$7+$L$22)*(1+AF31*AD$8/100)+(AJ45+AJ48))*(1+0.01528)+AD$10))</f>
        <v>136.74160804284855</v>
      </c>
      <c r="AB47" s="152" cm="1">
        <f t="array" ref="AB47">_xlfn.IFS($G$42="Peninsula",IF(X17=0,0,((X17+X31+AE$7+$L$22)*(1+AG31*AE$8/100)+(AK45+AK48))*(1+0.01528)+AE$10),$G$42="Canarias",0)</f>
        <v>107.67183381170705</v>
      </c>
      <c r="AC47" s="113" cm="1">
        <f t="array" ref="AC47">_xlfn.IFS($G$42="Peninsula",AC48,$G$42="Canarias",IF(X17=0,0,((X17+X31+AF$7+$L$22)*(1+AG31*AF$8/100)+(AL45+AL48))*(1+0.01528)+AF$10))</f>
        <v>78.307219008025882</v>
      </c>
      <c r="AD47" s="113">
        <f>AD48</f>
        <v>71.559129538055458</v>
      </c>
      <c r="AE47" s="155">
        <f>IF(AA17=0,0,((AA17+AA31+AH$7+$L$22)*(1+AJ31*AH$8/100)+(AN45+AN48))*(1+0.01528)+AH$10)</f>
        <v>94.432323873403192</v>
      </c>
      <c r="AF47" s="137"/>
      <c r="AG47" s="606" t="s">
        <v>176</v>
      </c>
      <c r="AH47" s="607">
        <f>+AL33</f>
        <v>0</v>
      </c>
      <c r="AI47" s="113">
        <v>1.6E-2</v>
      </c>
      <c r="AJ47" s="137"/>
      <c r="AK47" s="137"/>
      <c r="AN47" s="94"/>
      <c r="AO47" s="95"/>
      <c r="AP47" s="95"/>
      <c r="AQ47" s="95"/>
      <c r="AR47" s="590" t="str">
        <f t="shared" ref="AR47:AR56" si="25">AQ17</f>
        <v>MARZO-26</v>
      </c>
      <c r="AS47" s="591"/>
      <c r="AT47" s="152">
        <f t="shared" si="24"/>
        <v>184.2692418635549</v>
      </c>
      <c r="AU47" s="152">
        <f t="shared" si="21"/>
        <v>115.57926187601748</v>
      </c>
      <c r="AV47" s="152">
        <f t="shared" si="21"/>
        <v>93.76771607658462</v>
      </c>
      <c r="AW47" s="137"/>
      <c r="AX47" s="137"/>
      <c r="AY47" s="137"/>
      <c r="AZ47" s="137"/>
      <c r="BD47" s="137"/>
      <c r="BE47" s="137"/>
    </row>
    <row r="48" spans="1:57">
      <c r="A48" s="94"/>
      <c r="B48" s="95"/>
      <c r="C48" s="95"/>
      <c r="D48" s="95"/>
      <c r="E48" s="581" t="str">
        <f t="shared" si="22"/>
        <v>ABRIL-25</v>
      </c>
      <c r="F48" s="583"/>
      <c r="G48" s="121">
        <f>IF(C18=0,0,((C18+C32+J$7+$L$22)*(1+L32*J$8/100)+(P45+P48))*(1+0.01528)+J$10)</f>
        <v>0</v>
      </c>
      <c r="H48" s="121">
        <f>H47</f>
        <v>117.31327881992863</v>
      </c>
      <c r="I48" s="121">
        <f>I47</f>
        <v>94.491519590288661</v>
      </c>
      <c r="J48" s="152" cm="1">
        <f t="array" ref="J48">_xlfn.IFS($G$42="Peninsula",IF(F18=0,0,((F18+F32+M$7+$L$22)*(1+O32*M$8/100)+(S45+S48))*(1+0.01528)+M$10),$G$42="Canarias",IF(F18=0,0,((F18+F32+M$7+$L$22)*(1+O32*M$8/100)+(S45+S48))*(1+0.01528)+M$10))</f>
        <v>70.184911728578797</v>
      </c>
      <c r="K48" s="152" cm="1">
        <f t="array" ref="K48">_xlfn.IFS($G$42="Peninsula",IF(G18=0,0,((G18+G32+N$7+$L$22)*(1+P32*N$8/100)+(T45+T48))*(1+0.01528)+N$10),$G$42="Canarias",IF(G18=0,0,((G18+G32+N$7+$L$22)*(1+P32*N$8/100)+(T45+T48))*(1+0.01528)+N$10))</f>
        <v>63.772812989648081</v>
      </c>
      <c r="L48" s="155">
        <f>IF(H18=0,0,((H18+H32+O$7+$L$22)*(1+Q32*O$8/100)+(U45+U48))*(1+0.01528)+O$10)</f>
        <v>67.862742869730582</v>
      </c>
      <c r="M48" s="137"/>
      <c r="N48" s="606" t="s">
        <v>177</v>
      </c>
      <c r="O48" s="607">
        <f>+S34</f>
        <v>0</v>
      </c>
      <c r="P48" s="121">
        <v>6.5</v>
      </c>
      <c r="Q48" s="121">
        <v>6.5</v>
      </c>
      <c r="R48" s="121">
        <v>6.5</v>
      </c>
      <c r="S48" s="121">
        <v>6.5</v>
      </c>
      <c r="T48" s="121">
        <v>6.5</v>
      </c>
      <c r="U48" s="121">
        <v>6.5</v>
      </c>
      <c r="V48" s="95"/>
      <c r="W48" s="95"/>
      <c r="X48" s="581" t="str">
        <f t="shared" si="23"/>
        <v>ABRIL-25</v>
      </c>
      <c r="Y48" s="583"/>
      <c r="Z48" s="121">
        <f>IF(V18=0,0,((V18+V32+AC$7+$L$22)*(1+AE32*AC$8/100)+(AI45+AI48))*(1+0.01528)+AC$10)</f>
        <v>0</v>
      </c>
      <c r="AA48" s="121">
        <f>AA47</f>
        <v>136.74160804284855</v>
      </c>
      <c r="AB48" s="121">
        <f>AB47</f>
        <v>107.67183381170705</v>
      </c>
      <c r="AC48" s="152" cm="1">
        <f t="array" ref="AC48">_xlfn.IFS($G$42="Peninsula",IF(Y18=0,0,((Y18+Y32+AF$7+$L$22)*(1+AH32*AF$8/100)+(AL45+AL48))*(1+0.01528)+AF$10),$G$42="Canarias",IF(Y18=0,0,((Y18+Y32+AF$7+$L$22)*(1+AH32*AF$8/100)+(AL45+AL48))*(1+0.01528)+AF$10))</f>
        <v>78.307219008025882</v>
      </c>
      <c r="AD48" s="152" cm="1">
        <f t="array" ref="AD48">_xlfn.IFS($G$42="Peninsula",IF(Z18=0,0,((Z18+Z32+AG$7+$L$22)*(1+AI32*AG$8/100)+(AM45+AM48))*(1+0.01528)+AG$10),$G$42="Canarias",IF(Z18=0,0,((Z18+Z32+AG$7+$L$22)*(1+AI32*AG$8/100)+(AM45+AM48))*(1+0.01528)+AG$10))</f>
        <v>71.559129538055458</v>
      </c>
      <c r="AE48" s="155">
        <f>IF(AA18=0,0,((AA18+AA32+AH$7+$L$22)*(1+AJ32*AH$8/100)+(AN45+AN48))*(1+0.01528)+AH$10)</f>
        <v>75.256901880864064</v>
      </c>
      <c r="AF48" s="137"/>
      <c r="AG48" s="606" t="s">
        <v>177</v>
      </c>
      <c r="AH48" s="607">
        <f>+AL34</f>
        <v>0</v>
      </c>
      <c r="AI48" s="121">
        <v>6.5</v>
      </c>
      <c r="AJ48" s="121">
        <v>6.5</v>
      </c>
      <c r="AK48" s="121">
        <v>6.5</v>
      </c>
      <c r="AL48" s="121">
        <v>6.5</v>
      </c>
      <c r="AM48" s="121">
        <v>6.5</v>
      </c>
      <c r="AN48" s="121">
        <v>6.5</v>
      </c>
      <c r="AO48" s="95"/>
      <c r="AP48" s="95"/>
      <c r="AQ48" s="95"/>
      <c r="AR48" s="590" t="str">
        <f t="shared" si="25"/>
        <v>ABRIL-25</v>
      </c>
      <c r="AS48" s="591"/>
      <c r="AT48" s="152">
        <f t="shared" si="24"/>
        <v>143.58079464416352</v>
      </c>
      <c r="AU48" s="152">
        <f t="shared" si="21"/>
        <v>96.756059737655107</v>
      </c>
      <c r="AV48" s="152">
        <f t="shared" si="21"/>
        <v>74.614219385710527</v>
      </c>
      <c r="AW48" s="137"/>
      <c r="AX48" s="606" t="s">
        <v>176</v>
      </c>
      <c r="AY48" s="607">
        <f>+BF33</f>
        <v>0</v>
      </c>
      <c r="AZ48" s="113">
        <v>1.6E-2</v>
      </c>
      <c r="BD48" s="137"/>
      <c r="BE48" s="137"/>
    </row>
    <row r="49" spans="1:57">
      <c r="A49" s="94"/>
      <c r="B49" s="95"/>
      <c r="C49" s="95"/>
      <c r="D49" s="95"/>
      <c r="E49" s="581" t="str">
        <f t="shared" si="22"/>
        <v>MAYO-25</v>
      </c>
      <c r="F49" s="583"/>
      <c r="G49" s="113">
        <f>IF(C19=0,0,((C19+C33+J$7+$L$22)*(1+L33*J$8/100)+(P45+P48))*(1+0.01528)+J$10)</f>
        <v>0</v>
      </c>
      <c r="H49" s="113">
        <f>IF(D19=0,0,((D19+D33+K$7+$L$22)*(1+M33*K$8/100)+(Q45+Q48))*(1+0.01528)+K$10)</f>
        <v>0</v>
      </c>
      <c r="I49" s="113">
        <f>I50</f>
        <v>120.61600211841046</v>
      </c>
      <c r="J49" s="152" cm="1">
        <f t="array" ref="J49">_xlfn.IFS($G$42="Peninsula",IF(F19=0,0,((F19+F33+M$7+$L$22)*(1+O33*M$8/100)+(S45+S48))*(1+0.01528)+M$10),$G$42="Canarias",IF(F19=0,0,((F19+F33+M$7+$L$22)*(1+O33*M$8/100)+(S45+S48))*(1+0.01528)+M$10))</f>
        <v>67.498514035420271</v>
      </c>
      <c r="K49" s="152" cm="1">
        <f t="array" ref="K49">_xlfn.IFS($G$42="Peninsula",IF(G19=0,0,((G19+G33+N$7+$L$22)*(1+P33*N$8/100)+(T45+T48))*(1+0.01528)+N$10),$G$42="Canarias",IF(G19=0,0,((G19+G33+N$7+$L$22)*(1+P33*N$8/100)+(T45+T48))*(1+0.01528)+N$10))</f>
        <v>64.361721457397721</v>
      </c>
      <c r="L49" s="155">
        <f>IF(H19=0,0,((H19+H33+O$7+$L$22)*(1+Q33*O$8/100)+(U45+U48))*(1+0.01528)+O$10)</f>
        <v>68.816955992063029</v>
      </c>
      <c r="M49" s="137"/>
      <c r="Q49" s="137"/>
      <c r="R49" s="137"/>
      <c r="T49" s="94"/>
      <c r="U49" s="95"/>
      <c r="V49" s="95"/>
      <c r="W49" s="95"/>
      <c r="X49" s="581" t="str">
        <f t="shared" si="23"/>
        <v>MAYO-25</v>
      </c>
      <c r="Y49" s="583"/>
      <c r="Z49" s="113">
        <f>IF(V19=0,0,((V19+V33+AC$7+$L$22)*(1+AE33*AC$8/100)+(AI45+AI48))*(1+0.01528)+AC$10)</f>
        <v>0</v>
      </c>
      <c r="AA49" s="113">
        <f>IF(W19=0,0,((W19+W33+AD$7+$L$22)*(1+AF33*AD$8/100)+(AJ45+AJ48))*(1+0.01528)+AD$10)</f>
        <v>0</v>
      </c>
      <c r="AB49" s="113">
        <f>AB50</f>
        <v>134.16203933418146</v>
      </c>
      <c r="AC49" s="152" cm="1">
        <f t="array" ref="AC49">_xlfn.IFS($G$42="Peninsula",IF(Y19=0,0,((Y19+Y33+AF$7+$L$22)*(1+AH33*AF$8/100)+(AL45+AL48))*(1+0.01528)+AF$10),$G$42="Canarias",IF(Y19=0,0,((Y19+Y33+AF$7+$L$22)*(1+AH33*AF$8/100)+(AL45+AL48))*(1+0.01528)+AF$10))</f>
        <v>74.988336540338594</v>
      </c>
      <c r="AD49" s="152" cm="1">
        <f t="array" ref="AD49">_xlfn.IFS($G$42="Peninsula",IF(Z19=0,0,((Z19+Z33+AG$7+$L$22)*(1+AI33*AG$8/100)+(AM45+AM48))*(1+0.01528)+AG$10),$G$42="Canarias",IF(Z19=0,0,((Z19+Z33+AG$7+$L$22)*(1+AI33*AG$8/100)+(AM45+AM48))*(1+0.01528)+AG$10))</f>
        <v>71.778570667890875</v>
      </c>
      <c r="AE49" s="155">
        <f>IF(AA19=0,0,((AA19+AA33+AH$7+$L$22)*(1+AJ33*AH$8/100)+(AN45+AN48))*(1+0.01528)+AH$10)</f>
        <v>75.838146419913471</v>
      </c>
      <c r="AF49" s="137"/>
      <c r="AJ49" s="137"/>
      <c r="AK49" s="137"/>
      <c r="AN49" s="94"/>
      <c r="AO49" s="95"/>
      <c r="AP49" s="95"/>
      <c r="AQ49" s="95"/>
      <c r="AR49" s="590" t="str">
        <f t="shared" si="25"/>
        <v>MAYO-25</v>
      </c>
      <c r="AS49" s="591"/>
      <c r="AT49" s="152">
        <f t="shared" si="24"/>
        <v>142.30075014390906</v>
      </c>
      <c r="AU49" s="152">
        <f t="shared" si="21"/>
        <v>94.376802845807504</v>
      </c>
      <c r="AV49" s="152">
        <f t="shared" si="21"/>
        <v>75.213427654799318</v>
      </c>
      <c r="AW49" s="137"/>
      <c r="AX49" s="606" t="s">
        <v>177</v>
      </c>
      <c r="AY49" s="607">
        <f>+BF34</f>
        <v>0</v>
      </c>
      <c r="AZ49" s="121">
        <v>6.5</v>
      </c>
      <c r="BD49" s="137"/>
      <c r="BE49" s="137"/>
    </row>
    <row r="50" spans="1:57">
      <c r="A50" s="94"/>
      <c r="B50" s="95"/>
      <c r="C50" s="95"/>
      <c r="D50" s="95"/>
      <c r="E50" s="581" t="str">
        <f t="shared" si="22"/>
        <v>JUNIO-25</v>
      </c>
      <c r="F50" s="583"/>
      <c r="G50" s="121">
        <f>IF(C20=0,0,((C20+C34+J$7+$L$22)*(1+L34*J$8/100)+(P45+P48))*(1+0.01528)+J$10)</f>
        <v>0</v>
      </c>
      <c r="H50" s="121">
        <f>IF(D20=0,0,((D20+D34+K$7+$L$22)*(1+M34*K$8/100)+(Q45+Q48))*(1+0.01528)+K$10)</f>
        <v>0</v>
      </c>
      <c r="I50" s="152" cm="1">
        <f t="array" ref="I50">_xlfn.IFS($G$42="Peninsula",IF(E20=0,0,((E20+E34+L$7+$L$22)*(1+N34*L$8/100)+(R45+R48))*(1+0.01528)+L$10),$G$42="Canarias",0)</f>
        <v>120.61600211841046</v>
      </c>
      <c r="J50" s="152" cm="1">
        <f t="array" ref="J50">_xlfn.IFS($G$42="Peninsula",IF(F20=0,0,((F20+F34+M$7+$L$22)*(1+O34*M$8/100)+(S45+S48))*(1+0.01528)+M$10),$G$42="Canarias",IF(E20=0,0,((E20+E34+M$7+$L$22)*(1+N34*M$8/100)+(S45+S48))*(1+0.01528)+M$10))</f>
        <v>114.80186397096483</v>
      </c>
      <c r="K50" s="121" cm="1">
        <f t="array" ref="K50">_xlfn.IFS($G$42="Peninsula",K49,$G$42="Canarias",IF(F20=0,0,((F20+F34+N$7+$L$22)*(1+O34*N$8/100)+(T45+T48))*(1+0.01528)+N$10))</f>
        <v>64.361721457397721</v>
      </c>
      <c r="L50" s="155">
        <f t="shared" ref="L50" si="26">IF(H20=0,0,((H20+H34+O$7+$L$22)*(1+Q34*O$8/100)+($U$45+$U$48))*(1+0.01528)+O$10)</f>
        <v>119.23906412917417</v>
      </c>
      <c r="M50" s="137"/>
      <c r="Q50" s="137"/>
      <c r="R50" s="137"/>
      <c r="T50" s="94"/>
      <c r="U50" s="95"/>
      <c r="V50" s="95"/>
      <c r="W50" s="95"/>
      <c r="X50" s="581" t="str">
        <f t="shared" si="23"/>
        <v>JUNIO-25</v>
      </c>
      <c r="Y50" s="583"/>
      <c r="Z50" s="121">
        <f>IF(V20=0,0,((V20+V34+AC$7+$L$22)*(1+AE34*AC$8/100)+(AI45+AI48))*(1+0.01528)+AC$10)</f>
        <v>0</v>
      </c>
      <c r="AA50" s="121">
        <f>IF(W20=0,0,((W20+W34+AD$7+$L$22)*(1+AF34*AD$8/100)+(AJ45+AJ48))*(1+0.01528)+AD$10)</f>
        <v>0</v>
      </c>
      <c r="AB50" s="152" cm="1">
        <f t="array" ref="AB50">_xlfn.IFS($G$42="Peninsula",IF(X20=0,0,((X20+X34+AE$7+$L$22)*(1+AG34*AE$8/100)+(AK45+AK48))*(1+0.01528)+AE$10),$G$42="Canarias",0)</f>
        <v>134.16203933418146</v>
      </c>
      <c r="AC50" s="152" cm="1">
        <f t="array" ref="AC50">_xlfn.IFS($G$42="Peninsula",IF(Y20=0,0,((Y20+Y34+AF$7+$L$22)*(1+AH34*AF$8/100)+(AL45+AL48))*(1+0.01528)+AF$10),$G$42="Canarias",IF(X20=0,0,((X20+X34+AF$7+$L$22)*(1+AG34*AF$8/100)+(AL45+AL48))*(1+0.01528)+AF$10))</f>
        <v>126.15476972911567</v>
      </c>
      <c r="AD50" s="121" cm="1">
        <f t="array" ref="AD50">_xlfn.IFS($G$42="Peninsula",AD49,$G$42="Canarias",IF(Y20=0,0,((Y20+Y34+AG$7+$L$22)*(1+AH34*AG$8/100)+(AM45+AM48))*(1+0.01528)+AG$10))</f>
        <v>71.778570667890875</v>
      </c>
      <c r="AE50" s="155">
        <f t="shared" ref="AE50" si="27">IF(AA20=0,0,((AA20+AA34+AH$7+$L$22)*(1+AJ34*AH$8/100)+($U$45+$U$48))*(1+0.01528)+AH$10)</f>
        <v>130.350212160571</v>
      </c>
      <c r="AF50" s="137"/>
      <c r="AJ50" s="137"/>
      <c r="AK50" s="137"/>
      <c r="AN50" s="94"/>
      <c r="AO50" s="95"/>
      <c r="AP50" s="95"/>
      <c r="AQ50" s="95"/>
      <c r="AR50" s="590" t="str">
        <f t="shared" si="25"/>
        <v>JUNIO-25</v>
      </c>
      <c r="AS50" s="591"/>
      <c r="AT50" s="152">
        <f t="shared" si="24"/>
        <v>193.46559817705742</v>
      </c>
      <c r="AU50" s="152">
        <f t="shared" si="21"/>
        <v>142.32595053447861</v>
      </c>
      <c r="AV50" s="152">
        <f t="shared" si="21"/>
        <v>129.73907169427676</v>
      </c>
      <c r="AW50" s="137"/>
      <c r="AX50" s="137"/>
      <c r="AY50" s="137"/>
      <c r="AZ50" s="137"/>
      <c r="BD50" s="137"/>
      <c r="BE50" s="137"/>
    </row>
    <row r="51" spans="1:57">
      <c r="A51" s="94"/>
      <c r="B51" s="95"/>
      <c r="C51" s="95"/>
      <c r="D51" s="95"/>
      <c r="E51" s="581" t="str">
        <f t="shared" si="22"/>
        <v>JULIO-25</v>
      </c>
      <c r="F51" s="583"/>
      <c r="G51" s="152" cm="1">
        <f t="array" ref="G51">_xlfn.IFS($G$42="Peninsula",IF(C21=0,0,((C21+C35+J$7+$L$22)*(1+L35*J$8/100)+($P$45+$P$48))*(1+0.01528)+J$10),$G$42="Canarias",IF(C21=0,0,((C21+C35+J$7+$L$22)*(1+L35*J$8/100)+($P$45+$P$48))*(1+0.01528)+J$10))</f>
        <v>141.0821912309664</v>
      </c>
      <c r="H51" s="152" cm="1">
        <f t="array" ref="H51">_xlfn.IFS($G$42="Peninsula",IF(D21=0,0,((D21+D35+K$7+$L$22)*(1+M35*K$8/100)+($Q$45+$Q$48))*(1+0.01528)+K$10),$G$42="Canarias",0)</f>
        <v>131.96133559094037</v>
      </c>
      <c r="I51" s="113" cm="1">
        <f t="array" ref="I51">_xlfn.IFS($G$42="Peninsula",I50,$G$42="Canarias",IF(D21=0,0,((D21+D35+L$7+$L$22)*(1+M35*L$8/100)+($R$45+$R$48))*(1+0.01528)+L$10))</f>
        <v>120.61600211841046</v>
      </c>
      <c r="J51" s="113">
        <f>J50</f>
        <v>114.80186397096483</v>
      </c>
      <c r="K51" s="113">
        <f>IF(G21=0,0,((G21+G35+N$7+$L$22)*(1+P35*N$8/100)+($T$45+$T$48))*(1+0.01528)+N$10)</f>
        <v>0</v>
      </c>
      <c r="L51" s="155">
        <f>IF(H21=0,0,((H21+H35+O$7+$L$22)*(1+Q35*O$8/100)+(U45+U48))*(1+0.01528)+O$10)</f>
        <v>111.0671709381045</v>
      </c>
      <c r="M51" s="137"/>
      <c r="N51" s="137"/>
      <c r="O51" s="137"/>
      <c r="P51" s="137"/>
      <c r="Q51" s="137"/>
      <c r="R51" s="137"/>
      <c r="T51" s="94"/>
      <c r="U51" s="95"/>
      <c r="V51" s="95"/>
      <c r="W51" s="95"/>
      <c r="X51" s="581" t="str">
        <f t="shared" si="23"/>
        <v>JULIO-25</v>
      </c>
      <c r="Y51" s="583"/>
      <c r="Z51" s="152" cm="1">
        <f t="array" ref="Z51">_xlfn.IFS($G$42="Peninsula",IF(V21=0,0,((V21+V35+AC$7+$L$22)*(1+AE35*AC$8/100)+($P$45+$P$48))*(1+0.01528)+AC$10),$G$42="Canarias",IF(V21=0,0,((V21+V35+AC$7+$L$22)*(1+AE35*AC$8/100)+($P$45+$P$48))*(1+0.01528)+AC$10))</f>
        <v>163.66771859917418</v>
      </c>
      <c r="AA51" s="152" cm="1">
        <f t="array" ref="AA51">_xlfn.IFS($G$42="Peninsula",IF(W21=0,0,((W21+W35+AD$7+$L$22)*(1+AF35*AD$8/100)+($Q$45+$Q$48))*(1+0.01528)+AD$10),$G$42="Canarias",0)</f>
        <v>151.41585256017373</v>
      </c>
      <c r="AB51" s="113" cm="1">
        <f t="array" ref="AB51">_xlfn.IFS($G$42="Peninsula",AB50,$G$42="Canarias",IF(W21=0,0,((W21+W35+AE$7+$L$22)*(1+AF35*AE$8/100)+($R$45+$R$48))*(1+0.01528)+AE$10))</f>
        <v>134.16203933418146</v>
      </c>
      <c r="AC51" s="113">
        <f>AC50</f>
        <v>126.15476972911567</v>
      </c>
      <c r="AD51" s="113">
        <f>IF(Z21=0,0,((Z21+Z35+AG$7+$L$22)*(1+AI35*AG$8/100)+($T$45+$T$48))*(1+0.01528)+AG$10)</f>
        <v>0</v>
      </c>
      <c r="AE51" s="155">
        <f>IF(AA21=0,0,((AA21+AA35+AH$7+$L$22)*(1+AJ35*AH$8/100)+(AN45+AN48))*(1+0.01528)+AH$10)</f>
        <v>121.30824810144048</v>
      </c>
      <c r="AF51" s="137"/>
      <c r="AG51" s="137"/>
      <c r="AH51" s="137"/>
      <c r="AI51" s="137"/>
      <c r="AJ51" s="137"/>
      <c r="AK51" s="137"/>
      <c r="AN51" s="94"/>
      <c r="AO51" s="95"/>
      <c r="AP51" s="95"/>
      <c r="AQ51" s="95"/>
      <c r="AR51" s="590" t="str">
        <f t="shared" si="25"/>
        <v>JULIO-25</v>
      </c>
      <c r="AS51" s="591"/>
      <c r="AT51" s="152">
        <f t="shared" si="24"/>
        <v>191.30841644054067</v>
      </c>
      <c r="AU51" s="152">
        <f t="shared" si="21"/>
        <v>144.60401464982777</v>
      </c>
      <c r="AV51" s="152">
        <f t="shared" si="21"/>
        <v>120.70022046650146</v>
      </c>
      <c r="AW51" s="137"/>
      <c r="AX51" s="137"/>
      <c r="AY51" s="137"/>
      <c r="AZ51" s="137"/>
      <c r="BA51" s="137"/>
      <c r="BB51" s="137"/>
      <c r="BC51" s="137"/>
      <c r="BD51" s="137"/>
      <c r="BE51" s="137"/>
    </row>
    <row r="52" spans="1:57">
      <c r="A52" s="94"/>
      <c r="B52" s="95"/>
      <c r="C52" s="95"/>
      <c r="D52" s="95"/>
      <c r="E52" s="581" t="str">
        <f t="shared" si="22"/>
        <v>AGOSTO-25</v>
      </c>
      <c r="F52" s="583"/>
      <c r="G52" s="121" cm="1">
        <f t="array" ref="G52">_xlfn.IFS($G$42="Peninsula",G51,$G$42="Canarias",IF(E22=0,0,((E22+E36+J$7+$L$22)*(1+N36*J$8/100)+(P45+P48))*(1+0.01528)+J$10))</f>
        <v>141.0821912309664</v>
      </c>
      <c r="H52" s="121" cm="1">
        <f t="array" ref="H52">_xlfn.IFS($G$42="Peninsula",H51,$G$42="Canarias",0)</f>
        <v>131.96133559094037</v>
      </c>
      <c r="I52" s="152" cm="1">
        <f t="array" ref="I52">_xlfn.IFS($G$42="Peninsula",IF(E22=0,0,((E22+E36+L$7+$L$22)*(1+N36*L$8/100)+(R45+R48))*(1+0.01528)+L$10),$G$42="Canarias",IF(F22=0,0,((F22+F36+L$7+$L$22)*(1+O36*L$8/100)+(R45+R48))*(1+0.01528)+J$9))</f>
        <v>116.01621017562894</v>
      </c>
      <c r="J52" s="152" cm="1">
        <f t="array" ref="J52">_xlfn.IFS($G$42="Peninsula",IF(F22=0,0,((F22+F36+M$7+$L$22)*(1+O36*M$8/100)+(S45+S48))*(1+0.01528)+M$10),$G$42="Canarias",0)</f>
        <v>108.3896604857017</v>
      </c>
      <c r="K52" s="121">
        <f>IF(G22=0,0,((G22+G36+N$7+$L$22)*(1+P36*N$8/100)+(T45+T48))*(1+0.01528)+N$10)</f>
        <v>0</v>
      </c>
      <c r="L52" s="155">
        <f>IF(H22=0,0,((H22+H36+O$7+$L$22)*(1+Q36*O$8/100)+(U45+U48))*(1+0.01528)+O$10)</f>
        <v>108.35111597654043</v>
      </c>
      <c r="M52" s="137"/>
      <c r="N52" s="137"/>
      <c r="O52" s="137"/>
      <c r="P52" s="137"/>
      <c r="Q52" s="137"/>
      <c r="R52" s="137"/>
      <c r="T52" s="94"/>
      <c r="U52" s="95"/>
      <c r="V52" s="95"/>
      <c r="W52" s="95"/>
      <c r="X52" s="581" t="str">
        <f t="shared" si="23"/>
        <v>AGOSTO-25</v>
      </c>
      <c r="Y52" s="583"/>
      <c r="Z52" s="121" cm="1">
        <f t="array" ref="Z52">_xlfn.IFS($G$42="Peninsula",Z51,$G$42="Canarias",IF(X22=0,0,((X22+X36+AC$7+$L$22)*(1+AG36*AC$8/100)+(AI45+AI48))*(1+0.01528)+AC$10))</f>
        <v>163.66771859917418</v>
      </c>
      <c r="AA52" s="121" cm="1">
        <f t="array" ref="AA52">_xlfn.IFS($G$42="Peninsula",AA51,$G$42="Canarias",0)</f>
        <v>151.41585256017373</v>
      </c>
      <c r="AB52" s="152" cm="1">
        <f t="array" ref="AB52">_xlfn.IFS($G$42="Peninsula",IF(X22=0,0,((X22+X36+AE$7+$L$22)*(1+AG36*AE$8/100)+(AK45+AK48))*(1+0.01528)+AE$10),$G$42="Canarias",IF(Y22=0,0,((Y22+Y36+AE$7+$L$22)*(1+AH36*AE$8/100)+(AK45+AK48))*(1+0.01528)+AC$9))</f>
        <v>129.30594708502275</v>
      </c>
      <c r="AC52" s="152" cm="1">
        <f t="array" ref="AC52">_xlfn.IFS($G$42="Peninsula",IF(Y22=0,0,((Y22+Y36+AF$7+$L$22)*(1+AH36*AF$8/100)+(AL45+AL48))*(1+0.01528)+AF$10),$G$42="Canarias",0)</f>
        <v>119.20077765218012</v>
      </c>
      <c r="AD52" s="121">
        <f>IF(Z22=0,0,((Z22+Z36+AG$7+$L$22)*(1+AI36*AG$8/100)+(AM45+AM48))*(1+0.01528)+AG$10)</f>
        <v>0</v>
      </c>
      <c r="AE52" s="155">
        <f>IF(AA22=0,0,((AA22+AA36+AH$7+$L$22)*(1+AJ36*AH$8/100)+(AN45+AN48))*(1+0.01528)+AH$10)</f>
        <v>118.35663785366734</v>
      </c>
      <c r="AF52" s="137"/>
      <c r="AG52" s="137"/>
      <c r="AH52" s="137"/>
      <c r="AI52" s="137"/>
      <c r="AJ52" s="137"/>
      <c r="AK52" s="137"/>
      <c r="AN52" s="94"/>
      <c r="AO52" s="95"/>
      <c r="AP52" s="95"/>
      <c r="AQ52" s="95"/>
      <c r="AR52" s="590" t="str">
        <f t="shared" si="25"/>
        <v>AGOSTO-25</v>
      </c>
      <c r="AS52" s="591"/>
      <c r="AT52" s="152">
        <f t="shared" si="24"/>
        <v>188.09835520527929</v>
      </c>
      <c r="AU52" s="152">
        <f t="shared" si="21"/>
        <v>136.14944875102606</v>
      </c>
      <c r="AV52" s="152">
        <f t="shared" si="21"/>
        <v>117.74861021872832</v>
      </c>
      <c r="AW52" s="137"/>
      <c r="AX52" s="137"/>
      <c r="AY52" s="137"/>
      <c r="AZ52" s="137"/>
      <c r="BA52" s="137"/>
      <c r="BB52" s="137"/>
      <c r="BC52" s="137"/>
      <c r="BD52" s="137"/>
      <c r="BE52" s="137"/>
    </row>
    <row r="53" spans="1:57" ht="14.65" customHeight="1">
      <c r="A53" s="94"/>
      <c r="B53" s="95"/>
      <c r="C53" s="95"/>
      <c r="D53" s="95"/>
      <c r="E53" s="581" t="str">
        <f t="shared" si="22"/>
        <v>SEPTIEMBRE-25</v>
      </c>
      <c r="F53" s="583"/>
      <c r="G53" s="113" cm="1">
        <f t="array" ref="G53">_xlfn.IFS($G$42="Peninsula",IFERROR(IF(C23=0,0,((C23+C37+J$7+$L$22)*(1+L37*J$8/100)+(P45+P48))*(1+0.01528)+J$10),""),$G$42="Canarias",IF(E23=0,0,((E23+E37+J$7+$L$22)*(1+N37*J$8/100)+(P45+P48))*(1+0.01528)+J$10))</f>
        <v>0</v>
      </c>
      <c r="H53" s="113">
        <f>IFERROR(IF(D23=0,0,((D23+D37+K$7+$L$22)*(1+M37*K$8/100)+(Q45+Q48))*(1+0.01528)+K$10),"")</f>
        <v>0</v>
      </c>
      <c r="I53" s="152" cm="1">
        <f t="array" ref="I53">_xlfn.IFS($G$42="Peninsula",IFERROR(IF(E23=0,0,((E23+E37+L$7+$L$22)*(1+N37*L$8/100)+(R45+R48))*(1+0.01528)+L$10),""),$G$42="Canarias",IF(F23=0,0,((F23+F37+L$7+$L$22)*(1+O37*L$8/100)+(R45+R48))*(1+0.01528)+L$10))</f>
        <v>113.56440107442619</v>
      </c>
      <c r="J53" s="152" cm="1">
        <f t="array" ref="J53">_xlfn.IFS($G$42="Peninsula",IFERROR(IF(F23=0,0,((F23+F37+M$7+$L$22)*(1+O37*M$8/100)+(S45+S48))*(1+0.01528)+M$10),""),$G$42="Canarias",0)</f>
        <v>98.806290188619414</v>
      </c>
      <c r="K53" s="113">
        <f>K54</f>
        <v>113.7372010919096</v>
      </c>
      <c r="L53" s="155">
        <f>IFERROR(IF(H23=0,0,((H23+H37+O$7+$L$22)*(1+Q37*O$8/100)+(U45+U48))*(1+0.01528)+O$10),"")</f>
        <v>105.67229268654424</v>
      </c>
      <c r="M53" s="137"/>
      <c r="N53" s="137"/>
      <c r="O53" s="137"/>
      <c r="P53" s="137"/>
      <c r="Q53" s="137"/>
      <c r="R53" s="137"/>
      <c r="T53" s="94"/>
      <c r="U53" s="95"/>
      <c r="V53" s="95"/>
      <c r="W53" s="95"/>
      <c r="X53" s="581" t="str">
        <f t="shared" si="23"/>
        <v>SEPTIEMBRE-25</v>
      </c>
      <c r="Y53" s="583"/>
      <c r="Z53" s="113" cm="1">
        <f t="array" ref="Z53">_xlfn.IFS($G$42="Peninsula",IFERROR(IF(V23=0,0,((V23+V37+AC$7+$L$22)*(1+AE37*AC$8/100)+(AI45+AI48))*(1+0.01528)+AC$10),""),$G$42="Canarias",IF(X23=0,0,((X23+X37+AC$7+$L$22)*(1+AG37*AC$8/100)+(AI45+AI48))*(1+0.01528)+AC$10))</f>
        <v>0</v>
      </c>
      <c r="AA53" s="113">
        <f>IFERROR(IF(W23=0,0,((W23+W37+AD$7+$L$22)*(1+AF37*AD$8/100)+(AJ45+AJ48))*(1+0.01528)+AD$10),"")</f>
        <v>0</v>
      </c>
      <c r="AB53" s="152" cm="1">
        <f t="array" ref="AB53">_xlfn.IFS($G$42="Peninsula",IFERROR(IF(X23=0,0,((X23+X37+AE$7+$L$22)*(1+AG37*AE$8/100)+(AK45+AK48))*(1+0.01528)+AE$10),""),$G$42="Canarias",IF(Y23=0,0,((Y23+Y37+AE$7+$L$22)*(1+AH37*AE$8/100)+(AK45+AK48))*(1+0.01528)+AE$10))</f>
        <v>126.55884757364821</v>
      </c>
      <c r="AC53" s="152" cm="1">
        <f t="array" ref="AC53">_xlfn.IFS($G$42="Peninsula",IFERROR(IF(Y23=0,0,((Y23+Y37+AF$7+$L$22)*(1+AH37*AF$8/100)+(AL45+AL48))*(1+0.01528)+AF$10),""),$G$42="Canarias",0)</f>
        <v>108.93351566057308</v>
      </c>
      <c r="AD53" s="113">
        <f>AD54</f>
        <v>124.45770670433794</v>
      </c>
      <c r="AE53" s="155">
        <f>IFERROR(IF(AA23=0,0,((AA23+AA37+AH$7+$L$22)*(1+AJ37*AH$8/100)+(AN45+AN48))*(1+0.01528)+AH$10),"")</f>
        <v>115.51866600872697</v>
      </c>
      <c r="AF53" s="137"/>
      <c r="AG53" s="137"/>
      <c r="AH53" s="137"/>
      <c r="AI53" s="137"/>
      <c r="AJ53" s="137"/>
      <c r="AK53" s="137"/>
      <c r="AN53" s="94"/>
      <c r="AO53" s="95"/>
      <c r="AP53" s="95"/>
      <c r="AQ53" s="95"/>
      <c r="AR53" s="590" t="str">
        <f t="shared" si="25"/>
        <v>SEPTIEMBRE-25</v>
      </c>
      <c r="AS53" s="591"/>
      <c r="AT53" s="152">
        <f>IFERROR(IF(AR23=0,0,((AR23+AR37+AW$7+$AY$22)*(1+AY37*AW$8/100)+($AZ$46+$AZ$49))*(1+0.01528)+AW$10),"")</f>
        <v>185.07989156640681</v>
      </c>
      <c r="AU53" s="152">
        <f t="shared" ref="AU53:AV53" si="28">IFERROR(IF(AS23=0,0,((AS23+AS37+AX$7+$AY$22)*(1+AZ37*AX$8/100)+($AZ$46+$AZ$49))*(1+0.01528)+AX$10),"")</f>
        <v>127.11029623335227</v>
      </c>
      <c r="AV53" s="152">
        <f t="shared" si="28"/>
        <v>114.90901626987257</v>
      </c>
      <c r="AW53" s="137"/>
      <c r="AX53" s="137"/>
      <c r="AY53" s="137"/>
      <c r="AZ53" s="137"/>
      <c r="BA53" s="137"/>
      <c r="BB53" s="137"/>
      <c r="BC53" s="137"/>
      <c r="BD53" s="137"/>
      <c r="BE53" s="137"/>
    </row>
    <row r="54" spans="1:57">
      <c r="A54" s="94"/>
      <c r="B54" s="95"/>
      <c r="C54" s="95"/>
      <c r="D54" s="95"/>
      <c r="E54" s="581" t="str">
        <f t="shared" si="22"/>
        <v>OCTUBRE-25</v>
      </c>
      <c r="F54" s="583"/>
      <c r="G54" s="121" cm="1">
        <f t="array" ref="G54">_xlfn.IFS($G$42="Peninsula",IFERROR(IF(C24=0,0,((C24+C38+J$7+$L$22)*(1+L38*J$8/100)+(P45+P48))*(1+0.01528)+J$10),""),$G$42="Canarias",IF(F24=0,0,((F24+F38+J$7+$L$22)*(1+O38*J$8/100)+(P45+P48))*(1+0.01528)+J$10))</f>
        <v>0</v>
      </c>
      <c r="H54" s="121">
        <f>IFERROR(IF(D24=0,0,((D24+D38+K$7+$L$22)*(1+M38*K$8/100)+(Q45+Q48))*(1+0.01528)+K$10),"")</f>
        <v>0</v>
      </c>
      <c r="I54" s="121" cm="1">
        <f t="array" ref="I54">_xlfn.IFS($G$42="Peninsula",I53,$G$42="Canarias",IF(G24=0,0,((G24+G38+L$7+$L$22)*(1+P38*L$8/100)+(R45+R48))*(1+0.01528)+L$10))</f>
        <v>113.56440107442619</v>
      </c>
      <c r="J54" s="152" cm="1">
        <f t="array" ref="J54">_xlfn.IFS($G$42="Peninsula",IFERROR(IF(F24=0,0,((F24+F38+M$7+$L$22)*(1+O38*M$8/100)+(S45+S48))*(1+0.01528)+M$10),""),$G$42="Canarias",0)</f>
        <v>133.89519839883783</v>
      </c>
      <c r="K54" s="152" cm="1">
        <f t="array" ref="K54">_xlfn.IFS($G$42="Peninsula",IFERROR(IF(G24=0,0,((G24+G38+N$7+$L$22)*(1+P38*N$8/100)+(T45+T48))*(1+0.01528)+N$10),""),$G$42="Canarias",0)</f>
        <v>113.7372010919096</v>
      </c>
      <c r="L54" s="155">
        <f>IFERROR(IF(H24=0,0,((H24+H38+O$7+$L$22)*(1+Q38*O$8/100)+(U45+U48))*(1+0.01528)+O$10),"")</f>
        <v>116.69323375170595</v>
      </c>
      <c r="M54" s="137"/>
      <c r="N54" s="137"/>
      <c r="O54" s="137"/>
      <c r="P54" s="137"/>
      <c r="Q54" s="137"/>
      <c r="R54" s="137"/>
      <c r="T54" s="94"/>
      <c r="U54" s="95"/>
      <c r="V54" s="95"/>
      <c r="W54" s="95"/>
      <c r="X54" s="581" t="str">
        <f t="shared" si="23"/>
        <v>OCTUBRE-25</v>
      </c>
      <c r="Y54" s="583"/>
      <c r="Z54" s="121" cm="1">
        <f t="array" ref="Z54">_xlfn.IFS($G$42="Peninsula",IFERROR(IF(V24=0,0,((V24+V38+AC$7+$L$22)*(1+AE38*AC$8/100)+(AI45+AI48))*(1+0.01528)+AC$10),""),$G$42="Canarias",IF(Y24=0,0,((Y24+Y38+AC$7+$L$22)*(1+AH38*AC$8/100)+(AI45+AI48))*(1+0.01528)+AC$10))</f>
        <v>0</v>
      </c>
      <c r="AA54" s="121">
        <f>IFERROR(IF(W24=0,0,((W24+W38+AD$7+$L$22)*(1+AF38*AD$8/100)+(AJ45+AJ48))*(1+0.01528)+AD$10),"")</f>
        <v>0</v>
      </c>
      <c r="AB54" s="121" cm="1">
        <f t="array" ref="AB54">_xlfn.IFS($G$42="Peninsula",AB53,$G$42="Canarias",IF(Z24=0,0,((Z24+Z38+AE$7+$L$22)*(1+AI38*AE$8/100)+(AK45+AK48))*(1+0.01528)+AE$10))</f>
        <v>126.55884757364821</v>
      </c>
      <c r="AC54" s="152" cm="1">
        <f t="array" ref="AC54">_xlfn.IFS($G$42="Peninsula",IFERROR(IF(Y24=0,0,((Y24+Y38+AF$7+$L$22)*(1+AH38*AF$8/100)+(AL45+AL48))*(1+0.01528)+AF$10),""),$G$42="Canarias",0)</f>
        <v>146.57545022229502</v>
      </c>
      <c r="AD54" s="152" cm="1">
        <f t="array" ref="AD54">_xlfn.IFS($G$42="Peninsula",IFERROR(IF(Z24=0,0,((Z24+Z38+AG$7+$L$22)*(1+AI38*AG$8/100)+(AM45+AM48))*(1+0.01528)+AG$10),""),$G$42="Canarias",0)</f>
        <v>124.45770670433794</v>
      </c>
      <c r="AE54" s="155">
        <f>IFERROR(IF(AA24=0,0,((AA24+AA38+AH$7+$L$22)*(1+AJ38*AH$8/100)+(AN45+AN48))*(1+0.01528)+AH$10),"")</f>
        <v>127.50431500567871</v>
      </c>
      <c r="AF54" s="137"/>
      <c r="AG54" s="137"/>
      <c r="AH54" s="137"/>
      <c r="AI54" s="137"/>
      <c r="AJ54" s="137"/>
      <c r="AK54" s="137"/>
      <c r="AN54" s="94"/>
      <c r="AO54" s="95"/>
      <c r="AP54" s="95"/>
      <c r="AQ54" s="95"/>
      <c r="AR54" s="590" t="str">
        <f t="shared" si="25"/>
        <v>OCTUBRE-25</v>
      </c>
      <c r="AS54" s="591"/>
      <c r="AT54" s="152">
        <f t="shared" ref="AT54:AT56" si="29">IFERROR(IF(AR24=0,0,((AR24+AR38+AW$7+$AY$22)*(1+AY38*AW$8/100)+($AZ$46+$AZ$49))*(1+0.01528)+AW$10),"")</f>
        <v>211.67982416854107</v>
      </c>
      <c r="AU54" s="152">
        <f t="shared" ref="AU54:AU56" si="30">IFERROR(IF(AS24=0,0,((AS24+AS38+AX$7+$AY$22)*(1+AZ38*AX$8/100)+($AZ$46+$AZ$49))*(1+0.01528)+AX$10),"")</f>
        <v>152.56280740247365</v>
      </c>
      <c r="AV54" s="152">
        <f t="shared" ref="AV54:AV56" si="31">IFERROR(IF(AT24=0,0,((AT24+AT38+AY$7+$AY$22)*(1+BA38*AY$8/100)+($AZ$46+$AZ$49))*(1+0.01528)+AY$10),"")</f>
        <v>126.8946652668243</v>
      </c>
      <c r="AW54" s="137"/>
      <c r="AX54" s="137"/>
      <c r="AY54" s="137"/>
      <c r="AZ54" s="137"/>
      <c r="BA54" s="137"/>
      <c r="BB54" s="137"/>
      <c r="BC54" s="137"/>
      <c r="BD54" s="137"/>
      <c r="BE54" s="137"/>
    </row>
    <row r="55" spans="1:57" ht="14.65" customHeight="1">
      <c r="A55" s="94"/>
      <c r="B55" s="95"/>
      <c r="C55" s="95"/>
      <c r="D55" s="95"/>
      <c r="E55" s="581" t="str">
        <f t="shared" si="22"/>
        <v>NOVIEMBRE-25</v>
      </c>
      <c r="F55" s="583"/>
      <c r="G55" s="113">
        <f>G56</f>
        <v>165.79005598943942</v>
      </c>
      <c r="H55" s="152">
        <f>IFERROR(IF(D25=0,0,((D25+D39+K$7+$L$22)*(1+M39*K$8/100)+(Q45+Q48))*(1+0.01528)+K$10),"")</f>
        <v>123.97004416055026</v>
      </c>
      <c r="I55" s="152">
        <f>IFERROR(IF(E25=0,0,((E25+E39+L$7+$L$22)*(1+N39*L$8/100)+(R45+R48))*(1+0.01528)+L$10),"")</f>
        <v>113.00162630170259</v>
      </c>
      <c r="J55" s="113">
        <f>J54</f>
        <v>133.89519839883783</v>
      </c>
      <c r="K55" s="113">
        <f>K54</f>
        <v>113.7372010919096</v>
      </c>
      <c r="L55" s="155">
        <f>IFERROR(IF(H25=0,0,((H25+H39+O$7+$L$22)*(1+Q39*O$8/100)+(U45+U48))*(1+0.01528)+O$10),"")</f>
        <v>96.4056711221684</v>
      </c>
      <c r="M55" s="137"/>
      <c r="N55" s="137"/>
      <c r="O55" s="137"/>
      <c r="P55" s="137"/>
      <c r="Q55" s="137"/>
      <c r="R55" s="137"/>
      <c r="T55" s="94"/>
      <c r="U55" s="95"/>
      <c r="V55" s="95"/>
      <c r="W55" s="95"/>
      <c r="X55" s="581" t="str">
        <f t="shared" si="23"/>
        <v>NOVIEMBRE-25</v>
      </c>
      <c r="Y55" s="583"/>
      <c r="Z55" s="113">
        <f>Z56</f>
        <v>190.27250939208466</v>
      </c>
      <c r="AA55" s="152">
        <f>IFERROR(IF(W25=0,0,((W25+W39+AD$7+$L$22)*(1+AF39*AD$8/100)+(AJ45+AJ48))*(1+0.01528)+AD$10),"")</f>
        <v>142.47464675414057</v>
      </c>
      <c r="AB55" s="152">
        <f>IFERROR(IF(X25=0,0,((X25+X39+AE$7+$L$22)*(1+AG39*AE$8/100)+(AK45+AK48))*(1+0.01528)+AE$10),"")</f>
        <v>126.30060839999364</v>
      </c>
      <c r="AC55" s="113">
        <f>AC54</f>
        <v>146.57545022229502</v>
      </c>
      <c r="AD55" s="113">
        <f>AD54</f>
        <v>124.45770670433794</v>
      </c>
      <c r="AE55" s="155">
        <f>IFERROR(IF(AA25=0,0,((AA25+AA39+AH$7+$L$22)*(1+AJ39*AH$8/100)+(AN45+AN48))*(1+0.01528)+AH$10),"")</f>
        <v>105.44089925527931</v>
      </c>
      <c r="AF55" s="137"/>
      <c r="AG55" s="137"/>
      <c r="AH55" s="137"/>
      <c r="AI55" s="137"/>
      <c r="AJ55" s="137"/>
      <c r="AK55" s="137"/>
      <c r="AN55" s="94"/>
      <c r="AO55" s="95"/>
      <c r="AP55" s="95"/>
      <c r="AQ55" s="95"/>
      <c r="AR55" s="590" t="str">
        <f t="shared" si="25"/>
        <v>NOVIEMBRE-25</v>
      </c>
      <c r="AS55" s="591"/>
      <c r="AT55" s="152">
        <f t="shared" si="29"/>
        <v>188.18872474750481</v>
      </c>
      <c r="AU55" s="152">
        <f t="shared" si="30"/>
        <v>134.53876010189845</v>
      </c>
      <c r="AV55" s="152">
        <f t="shared" si="31"/>
        <v>104.8312495164249</v>
      </c>
      <c r="AW55" s="137"/>
      <c r="AX55" s="137"/>
      <c r="AY55" s="137"/>
      <c r="AZ55" s="137"/>
      <c r="BA55" s="137"/>
      <c r="BB55" s="137"/>
      <c r="BC55" s="137"/>
      <c r="BD55" s="137"/>
      <c r="BE55" s="137"/>
    </row>
    <row r="56" spans="1:57" ht="15.75" thickBot="1">
      <c r="A56" s="94"/>
      <c r="B56" s="95"/>
      <c r="C56" s="95"/>
      <c r="D56" s="95"/>
      <c r="E56" s="584" t="str">
        <f t="shared" si="22"/>
        <v>DICIEMBRE-25</v>
      </c>
      <c r="F56" s="585"/>
      <c r="G56" s="157" cm="1">
        <f t="array" ref="G56">_xlfn.IFS($G$42="Peninsula",IFERROR(IF(C26=0,0,((C26+C40+J$7+$L$22)*(1+L40*J$8/100)+(P45+P48))*(1+0.01528)+J$10),""),$G$42="Canarias",0)</f>
        <v>165.79005598943942</v>
      </c>
      <c r="H56" s="157" cm="1">
        <f t="array" ref="H56">_xlfn.IFS($G$42="Peninsula",IFERROR(IF(D26=0,0,((D26+D40+K$7+$L$22)*(1+M40*K$8/100)+(Q45+Q48))*(1+0.01528)+K$10),""),$G$42="Canarias",IF(C26=0,0,((C26+C40+K$7+$L$22)*(1+L40*K$8/100)+(Q45+Q48))*(1+0.01528)+K$10))</f>
        <v>146.96415624413163</v>
      </c>
      <c r="I56" s="128" cm="1">
        <f t="array" ref="I56">_xlfn.IFS($G$42="Peninsula",I55,$G$42="Canarias",IF(D26=0,0,((D26+D40+L$7+$L$22)*(1+M40*L$8/100)+(R45+R48))*(1+0.01528)+L$10))</f>
        <v>113.00162630170259</v>
      </c>
      <c r="J56" s="128">
        <f>IFERROR(IF(F26=0,0,((F26+F40+M$7+$L$22)*(1+O40*M$8/100)+(S45+S48))*(1+0.01528)+M$10),"")</f>
        <v>0</v>
      </c>
      <c r="K56" s="128">
        <f>IFERROR(IF(G26=0,0,((G26+G40+N$7+$L$22)*(1+P40*N$8/100)+(T45+T48))*(1+0.01528)+N$10),"")</f>
        <v>0</v>
      </c>
      <c r="L56" s="154">
        <f>IFERROR(IF(H26=0,0,((H26+H40+O$7+$L$22)*(1+Q40*O$8/100)+(U45+U48))*(1+0.01528)+O$10),"")</f>
        <v>108.63463770437424</v>
      </c>
      <c r="M56" s="137"/>
      <c r="N56" s="137"/>
      <c r="O56" s="137"/>
      <c r="P56" s="137"/>
      <c r="Q56" s="137"/>
      <c r="R56" s="137"/>
      <c r="T56" s="94"/>
      <c r="U56" s="95"/>
      <c r="V56" s="95"/>
      <c r="W56" s="95"/>
      <c r="X56" s="584" t="str">
        <f t="shared" si="23"/>
        <v>DICIEMBRE-25</v>
      </c>
      <c r="Y56" s="585"/>
      <c r="Z56" s="157" cm="1">
        <f t="array" ref="Z56">_xlfn.IFS($G$42="Peninsula",IFERROR(IF(V26=0,0,((V26+V40+AC$7+$L$22)*(1+AE40*AC$8/100)+(AI45+AI48))*(1+0.01528)+AC$10),""),$G$42="Canarias",0)</f>
        <v>190.27250939208466</v>
      </c>
      <c r="AA56" s="157" cm="1">
        <f t="array" ref="AA56">_xlfn.IFS($G$42="Peninsula",IFERROR(IF(W26=0,0,((W26+W40+AD$7+$L$22)*(1+AF40*AD$8/100)+(AJ45+AJ48))*(1+0.01528)+AD$10),""),$G$42="Canarias",IF(V26=0,0,((V26+V40+AD$7+$L$22)*(1+AE40*AD$8/100)+(AJ45+AJ48))*(1+0.01528)+AD$10))</f>
        <v>167.47216605423577</v>
      </c>
      <c r="AB56" s="128" cm="1">
        <f t="array" ref="AB56">_xlfn.IFS($G$42="Peninsula",AB55,$G$42="Canarias",IF(W26=0,0,((W26+W40+AE$7+$L$22)*(1+AF40*AE$8/100)+(AK45+AK48))*(1+0.01528)+AE$10))</f>
        <v>126.30060839999364</v>
      </c>
      <c r="AC56" s="128">
        <f>IFERROR(IF(Y26=0,0,((Y26+Y40+AF$7+$L$22)*(1+AH40*AF$8/100)+(AL45+AL48))*(1+0.01528)+AF$10),"")</f>
        <v>0</v>
      </c>
      <c r="AD56" s="128">
        <f>IFERROR(IF(Z26=0,0,((Z26+Z40+AG$7+$L$22)*(1+AI40*AG$8/100)+(AM45+AM48))*(1+0.01528)+AG$10),"")</f>
        <v>0</v>
      </c>
      <c r="AE56" s="154">
        <f>IFERROR(IF(AA26=0,0,((AA26+AA40+AH$7+$L$22)*(1+AJ40*AH$8/100)+(AN45+AN48))*(1+0.01528)+AH$10),"")</f>
        <v>118.74031717096898</v>
      </c>
      <c r="AF56" s="137"/>
      <c r="AG56" s="137"/>
      <c r="AH56" s="137"/>
      <c r="AI56" s="137"/>
      <c r="AJ56" s="137"/>
      <c r="AK56" s="137"/>
      <c r="AN56" s="94"/>
      <c r="AO56" s="95"/>
      <c r="AP56" s="95"/>
      <c r="AQ56" s="95"/>
      <c r="AR56" s="590" t="str">
        <f t="shared" si="25"/>
        <v>DICIEMBRE-25</v>
      </c>
      <c r="AS56" s="591"/>
      <c r="AT56" s="152">
        <f t="shared" si="29"/>
        <v>216.93256927472333</v>
      </c>
      <c r="AU56" s="152">
        <f t="shared" si="30"/>
        <v>162.87609157315305</v>
      </c>
      <c r="AV56" s="152">
        <f t="shared" si="31"/>
        <v>118.12524713439426</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144.50500634552441</v>
      </c>
      <c r="H58" s="137" cm="1">
        <f t="array" ref="H58">_xlfn.IFS($G$42="Peninsula",AVERAGE(H45,H46,H47,H51,H55,H56),$G$42="Canarias",AVERAGE(H45,H46,H47,H55,H56))</f>
        <v>122.89045674263495</v>
      </c>
      <c r="I58" s="137" cm="1">
        <f t="array" ref="I58">_xlfn.IFS($G$42="Peninsula",AVERAGE(I47,I50,I52,I53,I55),$G$42="Canarias",AVERAGE(I51,I52,I53,I54,I55,I56))</f>
        <v>111.53795185209137</v>
      </c>
      <c r="J58" s="137" cm="1">
        <f t="array" ref="J58">_xlfn.IFS($G$42="Peninsula",AVERAGE(J48,J49,J50,J52,J53,J54),$G$42="Canarias",AVERAGE(J45,J46,J47,J48,J49,J50,J51))</f>
        <v>98.929406468020474</v>
      </c>
      <c r="K58" s="137" cm="1">
        <f t="array" ref="K58">_xlfn.IFS($G$42="Peninsula",AVERAGE(K48,K49,K54),$G$42="Canarias",AVERAGE(K48,K49,K50))</f>
        <v>80.623911846318478</v>
      </c>
      <c r="L58" s="137">
        <f>AVERAGE(L45,L46,L47,L48,L49,L50,L51,L52,L53,L54,L55,L56)</f>
        <v>95.988654456210739</v>
      </c>
      <c r="X58" s="584" t="s">
        <v>371</v>
      </c>
      <c r="Y58" s="585"/>
      <c r="Z58" s="137" cm="1">
        <f t="array" ref="Z58">_xlfn.IFS($G$42="Peninsula",AVERAGE(Z45,Z46,Z51,Z56),$G$42="Canarias",AVERAGE(Z51,Z52,Z53,Z54))</f>
        <v>167.96830604582328</v>
      </c>
      <c r="AA58" s="137" cm="1">
        <f t="array" ref="AA58">_xlfn.IFS($G$42="Peninsula",AVERAGE(AA45,AA46,AA47,AA51,AA55,AA56),$G$42="Canarias",AVERAGE(AA45,AA46,AA47,AA55,AA56))</f>
        <v>142.02501336037139</v>
      </c>
      <c r="AB58" s="137" cm="1">
        <f t="array" ref="AB58">_xlfn.IFS($G$42="Peninsula",AVERAGE(AB47,AB50,AB52,AB53,AB55),$G$42="Canarias",AVERAGE(AB51,AB52,AB53,AB54,AB55,AB56))</f>
        <v>124.79985524091062</v>
      </c>
      <c r="AC58" s="137" cm="1">
        <f t="array" ref="AC58">_xlfn.IFS($G$42="Peninsula",AVERAGE(AC48,AC49,AC50,AC52,AC53,AC54),$G$42="Canarias",AVERAGE(AC45,AC46,AC47,AC48,AC49,AC50,AC51))</f>
        <v>109.02667813542139</v>
      </c>
      <c r="AD58" s="137" cm="1">
        <f t="array" ref="AD58">_xlfn.IFS($G$42="Peninsula",AVERAGE(AD48,AD49,AD54),$G$42="Canarias",AVERAGE(AD48,AD49,AD50))</f>
        <v>89.265135636761428</v>
      </c>
      <c r="AE58" s="137">
        <f>AVERAGE(AE45,AE46,AE47,AE48,AE49,AE50,AE51,AE52,AE53,AE54,AE55,AE56)</f>
        <v>105.40364537574219</v>
      </c>
      <c r="AR58" s="584" t="s">
        <v>371</v>
      </c>
      <c r="AS58" s="585"/>
      <c r="AT58" s="137">
        <f>AVERAGE(AT45:AT56)</f>
        <v>185.02644367788457</v>
      </c>
      <c r="AU58" s="137">
        <f>AVERAGE(AU45:AU56)</f>
        <v>129.55019959021465</v>
      </c>
      <c r="AV58" s="137">
        <f>AVERAGE(AV45:AV56)</f>
        <v>105.08609349342301</v>
      </c>
    </row>
    <row r="63" spans="1:57">
      <c r="B63" t="s">
        <v>34</v>
      </c>
    </row>
    <row r="65" spans="2:8" ht="15.75">
      <c r="B65" s="55" t="s">
        <v>56</v>
      </c>
      <c r="C65" s="56">
        <f>IF('.'!$W$20="26",'BASE DE DATOS INDEX'!K96/365,'BASE DE DATOS INDEX'!U96/365)</f>
        <v>7.5902501369863012E-2</v>
      </c>
      <c r="D65" s="56">
        <f>IF('.'!$W$20="26",'BASE DE DATOS INDEX'!L96/365,'BASE DE DATOS INDEX'!V96/365)</f>
        <v>1.9874602739726028E-3</v>
      </c>
      <c r="E65" s="56"/>
      <c r="F65" s="56"/>
      <c r="G65" s="56"/>
      <c r="H65" s="56"/>
    </row>
    <row r="66" spans="2:8" ht="15.75">
      <c r="B66" s="57" t="s">
        <v>31</v>
      </c>
      <c r="C66" s="56">
        <f>IF('.'!$W$20="26",'BASE DE DATOS INDEX'!K97/365,'BASE DE DATOS INDEX'!U97/365)</f>
        <v>5.5827197260273971E-2</v>
      </c>
      <c r="D66" s="56">
        <f>IF('.'!$W$20="26",'BASE DE DATOS INDEX'!L97/365,'BASE DE DATOS INDEX'!V97/365)</f>
        <v>2.9089372602739725E-2</v>
      </c>
      <c r="E66" s="56">
        <f>IF('.'!$W$20="26",'BASE DE DATOS INDEX'!M97/365,'BASE DE DATOS INDEX'!W97/365)</f>
        <v>1.2278175342465752E-2</v>
      </c>
      <c r="F66" s="56">
        <f>IF('.'!$W$20="26",'BASE DE DATOS INDEX'!N97/365,'BASE DE DATOS INDEX'!X97/365)</f>
        <v>1.0647487671232877E-2</v>
      </c>
      <c r="G66" s="56">
        <f>IF('.'!$W$20="26",'BASE DE DATOS INDEX'!O97/365,'BASE DE DATOS INDEX'!Y97/365)</f>
        <v>6.8872630136986293E-3</v>
      </c>
      <c r="H66" s="56">
        <f>IF('.'!$W$20="26",'BASE DE DATOS INDEX'!P97/365,'BASE DE DATOS INDEX'!Z97/365)</f>
        <v>3.9514712328767125E-3</v>
      </c>
    </row>
    <row r="67" spans="2:8" ht="15.75">
      <c r="B67" s="57" t="s">
        <v>32</v>
      </c>
      <c r="C67" s="56">
        <f>IF('.'!$W$20="26",'BASE DE DATOS INDEX'!K98/365,'BASE DE DATOS INDEX'!U98/365)</f>
        <v>8.1083200000000008E-2</v>
      </c>
      <c r="D67" s="56">
        <f>IF('.'!$W$20="26",'BASE DE DATOS INDEX'!L98/365,'BASE DE DATOS INDEX'!V98/365)</f>
        <v>4.2506052054794519E-2</v>
      </c>
      <c r="E67" s="56">
        <f>IF('.'!$W$20="26",'BASE DE DATOS INDEX'!M98/365,'BASE DE DATOS INDEX'!W98/365)</f>
        <v>1.8635290410958905E-2</v>
      </c>
      <c r="F67" s="56">
        <f>IF('.'!$W$20="26",'BASE DE DATOS INDEX'!N98/365,'BASE DE DATOS INDEX'!X98/365)</f>
        <v>1.4777613698630138E-2</v>
      </c>
      <c r="G67" s="56">
        <f>IF('.'!$W$20="26",'BASE DE DATOS INDEX'!O98/365,'BASE DE DATOS INDEX'!Y98/365)</f>
        <v>5.8222273972602734E-3</v>
      </c>
      <c r="H67" s="56">
        <f>IF('.'!$W$20="26",'BASE DE DATOS INDEX'!P98/365,'BASE DE DATOS INDEX'!Z98/365)</f>
        <v>2.7511808219178083E-3</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CFD73-8B69-4848-B13E-92C49895B1C3}">
  <sheetPr codeName="Hoja21"/>
  <dimension ref="A1:BE101"/>
  <sheetViews>
    <sheetView topLeftCell="G32" zoomScale="70" zoomScaleNormal="70" workbookViewId="0">
      <selection activeCell="AZ49" sqref="AZ49"/>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26" max="26" width="13.42578125" customWidth="1"/>
    <col min="43" max="43" width="14.7109375" customWidth="1"/>
    <col min="46" max="46" width="13"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617" t="s">
        <v>155</v>
      </c>
      <c r="D7" s="618"/>
      <c r="E7" s="618"/>
      <c r="F7" s="618"/>
      <c r="G7" s="618"/>
      <c r="H7" s="618"/>
      <c r="I7" s="619"/>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17" t="s">
        <v>155</v>
      </c>
      <c r="W7" s="618"/>
      <c r="X7" s="618"/>
      <c r="Y7" s="618"/>
      <c r="Z7" s="618"/>
      <c r="AA7" s="618"/>
      <c r="AB7" s="619"/>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17" t="s">
        <v>155</v>
      </c>
      <c r="AQ7" s="618"/>
      <c r="AR7" s="618"/>
      <c r="AS7" s="618"/>
      <c r="AT7" s="618"/>
      <c r="AU7" s="618"/>
      <c r="AV7" s="619"/>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595" t="s">
        <v>156</v>
      </c>
      <c r="D8" s="596"/>
      <c r="E8" s="596"/>
      <c r="F8" s="596"/>
      <c r="G8" s="596"/>
      <c r="H8" s="596"/>
      <c r="I8" s="597"/>
      <c r="J8" s="97">
        <v>6.7</v>
      </c>
      <c r="K8" s="98">
        <v>6.8</v>
      </c>
      <c r="L8" s="98">
        <v>6.5</v>
      </c>
      <c r="M8" s="98">
        <v>6.5</v>
      </c>
      <c r="N8" s="98">
        <v>4.3</v>
      </c>
      <c r="O8" s="99">
        <v>7.7</v>
      </c>
      <c r="P8" s="95"/>
      <c r="Q8" s="95"/>
      <c r="R8" s="95"/>
      <c r="T8" s="94"/>
      <c r="U8" s="95"/>
      <c r="V8" s="595" t="s">
        <v>156</v>
      </c>
      <c r="W8" s="596"/>
      <c r="X8" s="596"/>
      <c r="Y8" s="596"/>
      <c r="Z8" s="596"/>
      <c r="AA8" s="596"/>
      <c r="AB8" s="597"/>
      <c r="AC8" s="97">
        <v>16.600000000000001</v>
      </c>
      <c r="AD8" s="98">
        <v>17.5</v>
      </c>
      <c r="AE8" s="98">
        <v>16.5</v>
      </c>
      <c r="AF8" s="98">
        <v>16.5</v>
      </c>
      <c r="AG8" s="98">
        <v>13.8</v>
      </c>
      <c r="AH8" s="99">
        <v>18</v>
      </c>
      <c r="AI8" s="95"/>
      <c r="AJ8" s="95"/>
      <c r="AK8" s="95"/>
      <c r="AN8" s="94"/>
      <c r="AO8" s="95"/>
      <c r="AP8" s="595" t="s">
        <v>156</v>
      </c>
      <c r="AQ8" s="596"/>
      <c r="AR8" s="596"/>
      <c r="AS8" s="596"/>
      <c r="AT8" s="596"/>
      <c r="AU8" s="596"/>
      <c r="AV8" s="597"/>
      <c r="AW8" s="97">
        <v>16.7</v>
      </c>
      <c r="AX8" s="98">
        <v>16.3</v>
      </c>
      <c r="AY8" s="98">
        <v>18</v>
      </c>
      <c r="AZ8" s="42"/>
      <c r="BA8" s="42"/>
      <c r="BB8" s="42"/>
      <c r="BC8" s="95"/>
      <c r="BD8" s="95"/>
      <c r="BE8" s="95"/>
    </row>
    <row r="9" spans="1:57">
      <c r="A9" s="94"/>
      <c r="B9" s="95"/>
      <c r="C9" s="595" t="s">
        <v>370</v>
      </c>
      <c r="D9" s="596" t="s">
        <v>158</v>
      </c>
      <c r="E9" s="596"/>
      <c r="F9" s="596"/>
      <c r="G9" s="596"/>
      <c r="H9" s="596"/>
      <c r="I9" s="597"/>
      <c r="J9" s="614">
        <f>P45+P48</f>
        <v>21.82</v>
      </c>
      <c r="K9" s="614"/>
      <c r="L9" s="614"/>
      <c r="M9" s="614"/>
      <c r="N9" s="614"/>
      <c r="O9" s="615"/>
      <c r="P9" s="95"/>
      <c r="Q9" s="95"/>
      <c r="R9" s="95"/>
      <c r="T9" s="94"/>
      <c r="U9" s="95"/>
      <c r="V9" s="595" t="s">
        <v>158</v>
      </c>
      <c r="W9" s="596" t="s">
        <v>158</v>
      </c>
      <c r="X9" s="596"/>
      <c r="Y9" s="596"/>
      <c r="Z9" s="596"/>
      <c r="AA9" s="596"/>
      <c r="AB9" s="597"/>
      <c r="AC9" s="614">
        <f>AI45+AI48</f>
        <v>24.82</v>
      </c>
      <c r="AD9" s="614"/>
      <c r="AE9" s="614"/>
      <c r="AF9" s="614"/>
      <c r="AG9" s="614"/>
      <c r="AH9" s="615"/>
      <c r="AI9" s="95"/>
      <c r="AJ9" s="95"/>
      <c r="AK9" s="95"/>
      <c r="AN9" s="94"/>
      <c r="AO9" s="95"/>
      <c r="AP9" s="595" t="s">
        <v>158</v>
      </c>
      <c r="AQ9" s="596" t="s">
        <v>158</v>
      </c>
      <c r="AR9" s="596"/>
      <c r="AS9" s="596"/>
      <c r="AT9" s="596"/>
      <c r="AU9" s="596"/>
      <c r="AV9" s="597"/>
      <c r="AW9" s="616">
        <f>AZ46+AZ49</f>
        <v>29.82</v>
      </c>
      <c r="AX9" s="614"/>
      <c r="AY9" s="614"/>
      <c r="AZ9" s="42"/>
      <c r="BA9" s="42"/>
      <c r="BB9" s="42"/>
      <c r="BC9" s="95"/>
      <c r="BD9" s="95"/>
      <c r="BE9" s="95"/>
    </row>
    <row r="10" spans="1:57" ht="15.75" thickBot="1">
      <c r="A10" s="94"/>
      <c r="B10" s="95"/>
      <c r="C10" s="598" t="s">
        <v>159</v>
      </c>
      <c r="D10" s="599" t="s">
        <v>159</v>
      </c>
      <c r="E10" s="599"/>
      <c r="F10" s="599"/>
      <c r="G10" s="599"/>
      <c r="H10" s="599"/>
      <c r="I10" s="600"/>
      <c r="J10" s="100">
        <v>35.204000000000001</v>
      </c>
      <c r="K10" s="101">
        <v>21.530999999999999</v>
      </c>
      <c r="L10" s="101">
        <v>12.715999999999999</v>
      </c>
      <c r="M10" s="101">
        <v>8.0370000000000008</v>
      </c>
      <c r="N10" s="101">
        <v>2.1120000000000001</v>
      </c>
      <c r="O10" s="102">
        <v>1.276</v>
      </c>
      <c r="P10" s="95"/>
      <c r="Q10" s="95"/>
      <c r="R10" s="95"/>
      <c r="T10" s="94"/>
      <c r="U10" s="95"/>
      <c r="V10" s="598" t="s">
        <v>159</v>
      </c>
      <c r="W10" s="599" t="s">
        <v>159</v>
      </c>
      <c r="X10" s="599"/>
      <c r="Y10" s="599"/>
      <c r="Z10" s="599"/>
      <c r="AA10" s="599"/>
      <c r="AB10" s="600"/>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8" t="s">
        <v>159</v>
      </c>
      <c r="AQ10" s="599" t="s">
        <v>159</v>
      </c>
      <c r="AR10" s="599"/>
      <c r="AS10" s="599"/>
      <c r="AT10" s="599"/>
      <c r="AU10" s="599"/>
      <c r="AV10" s="600"/>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602" t="s">
        <v>161</v>
      </c>
      <c r="K14" s="603"/>
      <c r="L14" s="603"/>
      <c r="M14" s="603"/>
      <c r="N14" s="603"/>
      <c r="O14" s="603"/>
      <c r="P14" s="603"/>
      <c r="Q14" s="604"/>
      <c r="R14" s="42"/>
      <c r="T14" s="90"/>
      <c r="U14" s="106" t="s">
        <v>160</v>
      </c>
      <c r="V14" s="107" t="s">
        <v>3</v>
      </c>
      <c r="W14" s="108" t="s">
        <v>4</v>
      </c>
      <c r="X14" s="108" t="s">
        <v>5</v>
      </c>
      <c r="Y14" s="108" t="s">
        <v>6</v>
      </c>
      <c r="Z14" s="108" t="s">
        <v>7</v>
      </c>
      <c r="AA14" s="109" t="s">
        <v>8</v>
      </c>
      <c r="AB14" s="42"/>
      <c r="AC14" s="602" t="s">
        <v>161</v>
      </c>
      <c r="AD14" s="603"/>
      <c r="AE14" s="603"/>
      <c r="AF14" s="603"/>
      <c r="AG14" s="603"/>
      <c r="AH14" s="603"/>
      <c r="AI14" s="603"/>
      <c r="AJ14" s="604"/>
      <c r="AK14" s="42"/>
      <c r="AN14" s="90"/>
      <c r="AQ14" s="106" t="s">
        <v>160</v>
      </c>
      <c r="AR14" s="107" t="s">
        <v>3</v>
      </c>
      <c r="AS14" s="108" t="s">
        <v>4</v>
      </c>
      <c r="AT14" s="108" t="s">
        <v>5</v>
      </c>
      <c r="AU14" s="95"/>
      <c r="AV14" s="42"/>
      <c r="AW14" s="602" t="s">
        <v>161</v>
      </c>
      <c r="AX14" s="603"/>
      <c r="AY14" s="603"/>
      <c r="AZ14" s="603"/>
      <c r="BA14" s="603"/>
      <c r="BB14" s="95"/>
      <c r="BC14" s="95"/>
      <c r="BD14" s="95"/>
      <c r="BE14" s="42"/>
    </row>
    <row r="15" spans="1:57" ht="15.75" thickBot="1">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610" t="s">
        <v>162</v>
      </c>
      <c r="K15" s="611"/>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610" t="s">
        <v>162</v>
      </c>
      <c r="AD15" s="611"/>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610" t="s">
        <v>162</v>
      </c>
      <c r="AX15" s="611"/>
      <c r="AY15" s="115">
        <v>0.92600000000000005</v>
      </c>
      <c r="AZ15" s="116">
        <v>0.154</v>
      </c>
      <c r="BA15" s="118">
        <v>0</v>
      </c>
      <c r="BB15" s="95"/>
      <c r="BC15" s="95"/>
      <c r="BD15" s="95"/>
      <c r="BE15" s="95"/>
    </row>
    <row r="16" spans="1:57" ht="15.75" thickBot="1">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610" t="s">
        <v>163</v>
      </c>
      <c r="K16" s="611"/>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610" t="s">
        <v>163</v>
      </c>
      <c r="AD16" s="611"/>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610" t="s">
        <v>163</v>
      </c>
      <c r="AX16" s="611"/>
      <c r="AY16" s="123">
        <v>4.0960000000000003E-2</v>
      </c>
      <c r="AZ16" s="95"/>
      <c r="BA16" s="95"/>
      <c r="BB16" s="95"/>
      <c r="BC16" s="95"/>
      <c r="BD16" s="95"/>
      <c r="BE16" s="95"/>
    </row>
    <row r="17" spans="1:57" ht="15.75" thickBot="1">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610" t="s">
        <v>164</v>
      </c>
      <c r="K17" s="611"/>
      <c r="L17" s="123">
        <v>0.17498</v>
      </c>
      <c r="M17" s="95"/>
      <c r="N17" s="95"/>
      <c r="O17" s="95"/>
      <c r="P17" s="95"/>
      <c r="Q17" s="95"/>
      <c r="R17" s="95"/>
      <c r="T17" s="110"/>
      <c r="U17" s="119" t="str">
        <f t="shared" si="4"/>
        <v>MARZO-26</v>
      </c>
      <c r="V17" s="113">
        <f t="shared" si="4"/>
        <v>0</v>
      </c>
      <c r="W17" s="113">
        <f t="shared" si="3"/>
        <v>50.864202898550722</v>
      </c>
      <c r="X17" s="113">
        <f t="shared" si="3"/>
        <v>37.899999999999991</v>
      </c>
      <c r="Y17" s="113">
        <f t="shared" si="3"/>
        <v>0</v>
      </c>
      <c r="Z17" s="113">
        <f t="shared" si="3"/>
        <v>0</v>
      </c>
      <c r="AA17" s="114">
        <f t="shared" si="3"/>
        <v>38.405866666666689</v>
      </c>
      <c r="AB17" s="95"/>
      <c r="AC17" s="610" t="s">
        <v>164</v>
      </c>
      <c r="AD17" s="611"/>
      <c r="AE17" s="123">
        <v>0.17498</v>
      </c>
      <c r="AF17" s="95"/>
      <c r="AG17" s="95"/>
      <c r="AH17" s="95"/>
      <c r="AI17" s="95"/>
      <c r="AJ17" s="95"/>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610" t="s">
        <v>164</v>
      </c>
      <c r="AX17" s="611"/>
      <c r="AY17" s="123">
        <v>0.17498</v>
      </c>
      <c r="AZ17" s="95"/>
      <c r="BA17" s="95"/>
      <c r="BB17" s="95"/>
      <c r="BC17" s="95"/>
      <c r="BD17" s="95"/>
      <c r="BE17" s="95"/>
    </row>
    <row r="18" spans="1:57" ht="15.75" thickBot="1">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610" t="s">
        <v>165</v>
      </c>
      <c r="K18" s="611"/>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610" t="s">
        <v>165</v>
      </c>
      <c r="AD18" s="611"/>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610" t="s">
        <v>165</v>
      </c>
      <c r="AX18" s="611"/>
      <c r="AY18" s="123">
        <v>0.97529999999999994</v>
      </c>
      <c r="AZ18" s="95"/>
      <c r="BA18" s="95"/>
      <c r="BB18" s="95"/>
      <c r="BC18" s="95"/>
      <c r="BD18" s="95"/>
      <c r="BE18" s="95"/>
    </row>
    <row r="19" spans="1:57" ht="15.75" thickBot="1">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610" t="s">
        <v>166</v>
      </c>
      <c r="K19" s="611"/>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610" t="s">
        <v>166</v>
      </c>
      <c r="AD19" s="611"/>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610" t="s">
        <v>166</v>
      </c>
      <c r="AX19" s="611"/>
      <c r="AY19" s="123">
        <v>1.25</v>
      </c>
      <c r="AZ19" s="95"/>
      <c r="BA19" s="95"/>
      <c r="BB19" s="95"/>
      <c r="BC19" s="95"/>
      <c r="BD19" s="95"/>
      <c r="BE19" s="95"/>
    </row>
    <row r="20" spans="1:57" ht="15.75" thickBot="1">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612" t="s">
        <v>167</v>
      </c>
      <c r="K20" s="613"/>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612" t="s">
        <v>167</v>
      </c>
      <c r="AD20" s="613"/>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612" t="s">
        <v>167</v>
      </c>
      <c r="AX20" s="613"/>
      <c r="AY20" s="123">
        <v>0.75</v>
      </c>
      <c r="AZ20" s="95"/>
      <c r="BA20" s="95"/>
      <c r="BB20" s="95"/>
      <c r="BC20" s="95"/>
      <c r="BD20" s="95"/>
      <c r="BE20" s="95"/>
    </row>
    <row r="21" spans="1:57" ht="15.75" thickBot="1">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610" t="s">
        <v>168</v>
      </c>
      <c r="K21" s="611"/>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610" t="s">
        <v>168</v>
      </c>
      <c r="AD21" s="611"/>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610" t="s">
        <v>168</v>
      </c>
      <c r="AX21" s="611"/>
      <c r="AY21" s="123">
        <v>0.5</v>
      </c>
      <c r="AZ21" s="95"/>
      <c r="BA21" s="95"/>
      <c r="BB21" s="95"/>
      <c r="BC21" s="95"/>
      <c r="BD21" s="95"/>
      <c r="BE21" s="95"/>
    </row>
    <row r="22" spans="1:57" ht="15.75" customHeight="1" thickBo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610" t="s">
        <v>169</v>
      </c>
      <c r="K22" s="611"/>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610" t="s">
        <v>169</v>
      </c>
      <c r="AD22" s="611"/>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610" t="s">
        <v>169</v>
      </c>
      <c r="AX22" s="611"/>
      <c r="AY22" s="124">
        <v>0</v>
      </c>
      <c r="AZ22" s="95"/>
      <c r="BA22" s="95"/>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8" t="s">
        <v>171</v>
      </c>
      <c r="K28" s="589"/>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8" t="s">
        <v>171</v>
      </c>
      <c r="AD28" s="589"/>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8" t="s">
        <v>171</v>
      </c>
      <c r="AX28" s="589"/>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93" t="str">
        <f>B15</f>
        <v>ENERO-26</v>
      </c>
      <c r="K29" s="594"/>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93" t="str">
        <f>U15</f>
        <v>ENERO-26</v>
      </c>
      <c r="AD29" s="594"/>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90" t="str">
        <f>AQ15</f>
        <v>ENERO-26</v>
      </c>
      <c r="AX29" s="591"/>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3"/>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3"/>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90" t="str">
        <f t="shared" ref="AW30:AW40" si="13">AQ16</f>
        <v>FEBRERO-26</v>
      </c>
      <c r="AX30" s="591"/>
      <c r="AY30" s="121">
        <f>'DINAMICA N1'!AY30</f>
        <v>1.1073480000000002</v>
      </c>
      <c r="AZ30" s="121">
        <f>'DINAMICA N1'!AZ30</f>
        <v>1.1419265000000001</v>
      </c>
      <c r="BA30" s="121">
        <f>'DINAMICA N1'!BA30</f>
        <v>1.224928068181818</v>
      </c>
      <c r="BB30" s="95"/>
      <c r="BC30" s="95"/>
      <c r="BD30" s="95"/>
      <c r="BE30" s="95"/>
    </row>
    <row r="31" spans="1:57">
      <c r="A31" s="94"/>
      <c r="B31" s="119" t="str">
        <f t="shared" si="7"/>
        <v>MARZO-26</v>
      </c>
      <c r="C31" s="113" t="s">
        <v>172</v>
      </c>
      <c r="D31" s="113">
        <f>'INPUT OMIE'!BM72</f>
        <v>20</v>
      </c>
      <c r="E31" s="113">
        <f>'INPUT OMIE'!BN72</f>
        <v>20</v>
      </c>
      <c r="F31" s="113"/>
      <c r="G31" s="113" t="s">
        <v>172</v>
      </c>
      <c r="H31" s="114">
        <f>'INPUT OMIE'!BO72</f>
        <v>20</v>
      </c>
      <c r="I31" s="95"/>
      <c r="J31" s="581" t="str">
        <f t="shared" si="8"/>
        <v>MARZO-26</v>
      </c>
      <c r="K31" s="583"/>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MARZO-26</v>
      </c>
      <c r="V31" s="112" t="str">
        <f t="shared" si="10"/>
        <v/>
      </c>
      <c r="W31" s="113">
        <f t="shared" si="6"/>
        <v>20</v>
      </c>
      <c r="X31" s="113">
        <f t="shared" si="6"/>
        <v>20</v>
      </c>
      <c r="Y31" s="113">
        <f t="shared" si="6"/>
        <v>0</v>
      </c>
      <c r="Z31" s="113" t="str">
        <f t="shared" si="6"/>
        <v/>
      </c>
      <c r="AA31" s="114">
        <f t="shared" si="6"/>
        <v>20</v>
      </c>
      <c r="AB31" s="95"/>
      <c r="AC31" s="581" t="str">
        <f t="shared" si="11"/>
        <v>MARZO-26</v>
      </c>
      <c r="AD31" s="583"/>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MARZO-26</v>
      </c>
      <c r="AR31" s="113">
        <f>'INPUT OMIE'!BM74</f>
        <v>20</v>
      </c>
      <c r="AS31" s="113">
        <f>'INPUT OMIE'!BN74</f>
        <v>20</v>
      </c>
      <c r="AT31" s="113">
        <f>'INPUT OMIE'!BO74</f>
        <v>20</v>
      </c>
      <c r="AU31" s="95"/>
      <c r="AV31" s="95"/>
      <c r="AW31" s="590" t="str">
        <f t="shared" si="13"/>
        <v>MARZO-26</v>
      </c>
      <c r="AX31" s="591"/>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3"/>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3"/>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90" t="str">
        <f t="shared" si="13"/>
        <v>ABRIL-25</v>
      </c>
      <c r="AX32" s="591"/>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3"/>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3"/>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90" t="str">
        <f t="shared" si="13"/>
        <v>MAYO-25</v>
      </c>
      <c r="AX33" s="591"/>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3"/>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3"/>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90" t="str">
        <f t="shared" si="13"/>
        <v>JUNIO-25</v>
      </c>
      <c r="AX34" s="591"/>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3"/>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3"/>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90" t="str">
        <f t="shared" si="13"/>
        <v>JULIO-25</v>
      </c>
      <c r="AX35" s="591"/>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3"/>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3"/>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90" t="str">
        <f t="shared" si="13"/>
        <v>AGOSTO-25</v>
      </c>
      <c r="AX36" s="591"/>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3"/>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3"/>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90" t="str">
        <f t="shared" si="13"/>
        <v>SEPTIEMBRE-25</v>
      </c>
      <c r="AX37" s="591"/>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3"/>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3"/>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90" t="str">
        <f t="shared" si="13"/>
        <v>OCTUBRE-25</v>
      </c>
      <c r="AX38" s="591"/>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3"/>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3"/>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90" t="str">
        <f t="shared" si="13"/>
        <v>NOVIEMBRE-25</v>
      </c>
      <c r="AX39" s="591"/>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84" t="str">
        <f t="shared" si="8"/>
        <v>DICIEMBRE-25</v>
      </c>
      <c r="K40" s="585"/>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4" t="str">
        <f t="shared" si="11"/>
        <v>DICIEMBRE-25</v>
      </c>
      <c r="AD40" s="585"/>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90" t="str">
        <f t="shared" si="13"/>
        <v>DICIEMBRE-25</v>
      </c>
      <c r="AX40" s="591"/>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H42" s="95"/>
      <c r="I42" s="137"/>
      <c r="J42" s="137"/>
      <c r="K42" s="137"/>
      <c r="L42" s="137"/>
      <c r="M42" s="137"/>
      <c r="N42" s="137" t="s">
        <v>173</v>
      </c>
      <c r="O42" s="137"/>
      <c r="P42" s="137"/>
      <c r="Q42" s="137"/>
      <c r="R42" s="137"/>
      <c r="T42" s="94"/>
      <c r="U42" s="95"/>
      <c r="V42" s="95"/>
      <c r="W42" s="95"/>
      <c r="X42" s="95"/>
      <c r="Y42" s="95"/>
      <c r="Z42" s="95" t="str">
        <f>'PETICION DATOS LUZ'!$E$11</f>
        <v>Peninsula</v>
      </c>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588" t="s">
        <v>175</v>
      </c>
      <c r="O44" s="589"/>
      <c r="P44" s="134"/>
      <c r="Q44" s="137"/>
      <c r="R44" s="137"/>
      <c r="T44" s="94"/>
      <c r="U44" s="95"/>
      <c r="V44" s="95"/>
      <c r="W44" s="95"/>
      <c r="X44" s="588" t="s">
        <v>174</v>
      </c>
      <c r="Y44" s="589"/>
      <c r="Z44" s="134" t="s">
        <v>3</v>
      </c>
      <c r="AA44" s="135" t="s">
        <v>4</v>
      </c>
      <c r="AB44" s="135" t="s">
        <v>5</v>
      </c>
      <c r="AC44" s="135" t="s">
        <v>6</v>
      </c>
      <c r="AD44" s="135" t="s">
        <v>7</v>
      </c>
      <c r="AE44" s="136" t="s">
        <v>8</v>
      </c>
      <c r="AF44" s="137"/>
      <c r="AG44" s="588" t="s">
        <v>175</v>
      </c>
      <c r="AH44" s="589"/>
      <c r="AI44" s="134"/>
      <c r="AJ44" s="137"/>
      <c r="AK44" s="137"/>
      <c r="AN44" s="94"/>
      <c r="AO44" s="95"/>
      <c r="AP44" s="95"/>
      <c r="AQ44" s="95"/>
      <c r="AR44" s="588" t="s">
        <v>174</v>
      </c>
      <c r="AS44" s="589"/>
      <c r="AT44" s="134" t="s">
        <v>3</v>
      </c>
      <c r="AU44" s="135" t="s">
        <v>4</v>
      </c>
      <c r="AV44" s="135" t="s">
        <v>5</v>
      </c>
      <c r="AW44" s="137"/>
      <c r="AX44" s="137"/>
      <c r="AY44" s="137"/>
      <c r="AZ44" s="137"/>
      <c r="BD44" s="137"/>
      <c r="BE44" s="137"/>
    </row>
    <row r="45" spans="1:57">
      <c r="A45" s="94"/>
      <c r="B45" s="95"/>
      <c r="C45" s="95"/>
      <c r="D45" s="95"/>
      <c r="E45" s="593" t="str">
        <f>B15</f>
        <v>ENERO-26</v>
      </c>
      <c r="F45" s="594"/>
      <c r="G45" s="152" cm="1">
        <f t="array" ref="G45">_xlfn.IFS($G$42="Peninsula",IF(C15=0,0,((C15+C29+J$7+$L$22)*(1+L29*J$8/100)+(P45+P48))*(1+0.01528)+J$10),$G$42="Canarias",0)</f>
        <v>166.31014645516018</v>
      </c>
      <c r="H45" s="152" cm="1">
        <f t="array" ref="H45">_xlfn.IFS($G$42="Peninsula",IF(D15=0,0,((D15+D29+K$7+$L$22)*(1+M29*K$8/100)+(Q45+Q48))*(1+0.01528)+K$10),$G$42="Canarias",IF(C15=0,0,((C15+C29+K$7+$L$22)*(1+L29*K$8/100)+(Q45+Q48))*(1+0.01528)+K$10))</f>
        <v>142.14618230619158</v>
      </c>
      <c r="I45" s="113" cm="1">
        <f t="array" ref="I45">_xlfn.IFS($G$42="Peninsula",0,$G$42="Canarias",0)</f>
        <v>0</v>
      </c>
      <c r="J45" s="113" cm="1">
        <f t="array" ref="J45">_xlfn.IFS($G$42="Peninsula",IF(F15=0,0,((F15+F29+M$7+$L$22)*(1+O29*M$8/100)+(S45+S48))*(1+0.01528)+M$10),$G$42="Canarias",IF(D15=0,0,((D15+D29+M$7+$L$22)*(1+M29*M$8/100)+(S45+S48))*(1+0.01528)+M$10))</f>
        <v>0</v>
      </c>
      <c r="K45" s="113" cm="1">
        <f t="array" ref="K45">_xlfn.IFS($G$42="Peninsula",0,$G$42="Canarias",0)</f>
        <v>0</v>
      </c>
      <c r="L45" s="155">
        <f>IF(H15=0,0,((H15+H29+O$7+$L$22)*(1+Q29*O$8/100)+(U45+U48))*(1+0.01528)+O$10)</f>
        <v>112.24381777633438</v>
      </c>
      <c r="M45" s="137"/>
      <c r="N45" s="606" t="s">
        <v>32</v>
      </c>
      <c r="O45" s="607">
        <f t="shared" ref="O45" si="20">+S29</f>
        <v>0</v>
      </c>
      <c r="P45" s="113">
        <f>'BASE DE DATOS INDEX'!B107*1000</f>
        <v>19</v>
      </c>
      <c r="Q45" s="113">
        <f>'BASE DE DATOS INDEX'!C107*1000</f>
        <v>19</v>
      </c>
      <c r="R45" s="113">
        <f>'BASE DE DATOS INDEX'!D107*1000</f>
        <v>19</v>
      </c>
      <c r="S45" s="113">
        <f>'BASE DE DATOS INDEX'!E107*1000</f>
        <v>19</v>
      </c>
      <c r="T45" s="113">
        <f>'BASE DE DATOS INDEX'!F107*1000</f>
        <v>19</v>
      </c>
      <c r="U45" s="113">
        <f>'BASE DE DATOS INDEX'!G107*1000</f>
        <v>19</v>
      </c>
      <c r="V45" s="95"/>
      <c r="W45" s="95"/>
      <c r="X45" s="593" t="str">
        <f>U15</f>
        <v>ENERO-26</v>
      </c>
      <c r="Y45" s="594"/>
      <c r="Z45" s="152" cm="1">
        <f t="array" ref="Z45">_xlfn.IFS($G$42="Peninsula",IF(V15=0,0,((V15+V29+AC$7+$L$22)*(1+AE29*AC$8/100)+(AI45+AI48))*(1+0.01528)+AC$10),$G$42="Canarias",0)</f>
        <v>194.72122655869293</v>
      </c>
      <c r="AA45" s="152" cm="1">
        <f t="array" ref="AA45">_xlfn.IFS($G$42="Peninsula",IF(W15=0,0,((W15+W29+AD$7+$L$22)*(1+AF29*AD$8/100)+(AJ45+AJ48))*(1+0.01528)+AD$10),$G$42="Canarias",IF(V15=0,0,((V15+V29+AD$7+$L$22)*(1+AE29*AD$8/100)+(AJ45+AJ48))*(1+0.01528)+AD$10))</f>
        <v>166.03953034502536</v>
      </c>
      <c r="AB45" s="113" cm="1">
        <f t="array" ref="AB45">_xlfn.IFS($G$42="Peninsula",0,$G$42="Canarias",0)</f>
        <v>0</v>
      </c>
      <c r="AC45" s="113" cm="1">
        <f t="array" ref="AC45">_xlfn.IFS($G$42="Peninsula",IF(Y15=0,0,((Y15+Y29+AF$7+$L$22)*(1+AH29*AF$8/100)+(AL45+AL48))*(1+0.01528)+AF$10),$G$42="Canarias",IF(W15=0,0,((W15+W29+AF$7+$L$22)*(1+AF29*AF$8/100)+(AL45+AL48))*(1+0.01528)+AF$10))</f>
        <v>0</v>
      </c>
      <c r="AD45" s="113" cm="1">
        <f t="array" ref="AD45">_xlfn.IFS($G$42="Peninsula",0,$G$42="Canarias",0)</f>
        <v>0</v>
      </c>
      <c r="AE45" s="155">
        <f>IF(AA15=0,0,((AA15+AA29+AH$7+$L$22)*(1+AJ29*AH$8/100)+(AN45+AN48))*(1+0.01528)+AH$10)</f>
        <v>125.88556492169596</v>
      </c>
      <c r="AF45" s="137"/>
      <c r="AG45" s="606" t="s">
        <v>31</v>
      </c>
      <c r="AH45" s="607">
        <f>+AL30</f>
        <v>0</v>
      </c>
      <c r="AI45" s="113">
        <f>'BASE DE DATOS INDEX'!B106*1000</f>
        <v>22</v>
      </c>
      <c r="AJ45" s="113">
        <f>'BASE DE DATOS INDEX'!C106*1000</f>
        <v>22</v>
      </c>
      <c r="AK45" s="113">
        <f>'BASE DE DATOS INDEX'!D106*1000</f>
        <v>22</v>
      </c>
      <c r="AL45" s="113">
        <f>'BASE DE DATOS INDEX'!E106*1000</f>
        <v>22</v>
      </c>
      <c r="AM45" s="113">
        <f>'BASE DE DATOS INDEX'!F106*1000</f>
        <v>22</v>
      </c>
      <c r="AN45" s="113">
        <f>'BASE DE DATOS INDEX'!G106*1000</f>
        <v>22</v>
      </c>
      <c r="AO45" s="95"/>
      <c r="AP45" s="95"/>
      <c r="AQ45" s="95"/>
      <c r="AR45" s="590" t="str">
        <f>AQ15</f>
        <v>ENERO-26</v>
      </c>
      <c r="AS45" s="591"/>
      <c r="AT45" s="152">
        <f>IF(AR15=0,0,((AR15+AR29+AW$7+$AY$22)*(1+AY29*AW$8/100)+($AZ$46+$AZ$49))*(1+0.01528)+AW$10)</f>
        <v>228.44264386259709</v>
      </c>
      <c r="AU45" s="152">
        <f t="shared" ref="AU45:AV52" si="21">IF(AS15=0,0,((AS15+AS29+AX$7+$AY$22)*(1+AZ29*AX$8/100)+($AZ$46+$AZ$49))*(1+0.01528)+AX$10)</f>
        <v>169.6952952079078</v>
      </c>
      <c r="AV45" s="152">
        <f t="shared" si="21"/>
        <v>134.02131111374959</v>
      </c>
      <c r="AW45" s="137"/>
      <c r="AX45" s="588" t="s">
        <v>175</v>
      </c>
      <c r="AY45" s="589"/>
      <c r="AZ45" s="134"/>
      <c r="BD45" s="137"/>
      <c r="BE45" s="137"/>
    </row>
    <row r="46" spans="1:57">
      <c r="A46" s="94"/>
      <c r="B46" s="95"/>
      <c r="C46" s="95"/>
      <c r="D46" s="95"/>
      <c r="E46" s="581" t="str">
        <f t="shared" ref="E46:E56" si="22">B16</f>
        <v>FEBRERO-26</v>
      </c>
      <c r="F46" s="583"/>
      <c r="G46" s="152" cm="1">
        <f t="array" ref="G46">_xlfn.IFS($G$42="Peninsula",IF(C16=0,0,((C16+C30+J$7+$L$22)*(1+L30*J$8/100)+(P45+P48))*(1+0.01528)+J$10),$G$42="Canarias",0)</f>
        <v>117.67077090653166</v>
      </c>
      <c r="H46" s="152" cm="1">
        <f t="array" ref="H46">_xlfn.IFS($G$42="Peninsula",IF(D16=0,0,((D16+D30+K$7+$L$22)*(1+M30*K$8/100)+(Q45+Q48))*(1+0.01528)+K$10),$G$42="Canarias",IF(C16=0,0,((C16+C30+K$7+$L$22)*(1+L30*K$8/100)+(Q45+Q48))*(1+0.01528)+K$10))</f>
        <v>87.820882534067181</v>
      </c>
      <c r="I46" s="121">
        <f>I47</f>
        <v>100.90808919028865</v>
      </c>
      <c r="J46" s="121" cm="1">
        <f t="array" ref="J46">_xlfn.IFS($G$42="Peninsula",IF(F16=0,0,((F16+F30+M$7+$L$22)*(1+O30*M$8/100)+(S45+S48))*(1+0.01528)+M$10),$G$42="Canarias",IF(D16=0,0,((D16+D30+M$7+$L$22)*(1+M30*M$8/100)+(S45+S48))*(1+0.01528)+M$10))</f>
        <v>0</v>
      </c>
      <c r="K46" s="121" cm="1">
        <f t="array" ref="K46">_xlfn.IFS($G$42="Peninsula",0,$G$42="Canarias",0)</f>
        <v>0</v>
      </c>
      <c r="L46" s="155">
        <f>IF(H16=0,0,((H16+H30+O$7+$L$22)*(1+Q30*O$8/100)+(U45+U48))*(1+0.01528)+O$10)</f>
        <v>65.138923098233732</v>
      </c>
      <c r="M46" s="137"/>
      <c r="N46" s="137"/>
      <c r="O46" s="137"/>
      <c r="P46" s="137"/>
      <c r="Q46" s="137"/>
      <c r="R46" s="137"/>
      <c r="T46" s="94"/>
      <c r="U46" s="95"/>
      <c r="V46" s="95"/>
      <c r="W46" s="95"/>
      <c r="X46" s="581" t="str">
        <f t="shared" ref="X46:X56" si="23">U16</f>
        <v>FEBRERO-26</v>
      </c>
      <c r="Y46" s="583"/>
      <c r="Z46" s="152" cm="1">
        <f t="array" ref="Z46">_xlfn.IFS($G$42="Peninsula",IF(V16=0,0,((V16+V30+AC$7+$L$22)*(1+AE30*AC$8/100)+(AI45+AI48))*(1+0.01528)+AC$10),$G$42="Canarias",0)</f>
        <v>142.13658883334139</v>
      </c>
      <c r="AA46" s="152" cm="1">
        <f t="array" ref="AA46">_xlfn.IFS($G$42="Peninsula",IF(W16=0,0,((W16+W30+AD$7+$L$22)*(1+AF30*AD$8/100)+(AJ45+AJ48))*(1+0.01528)+AD$10),$G$42="Canarias",IF(V16=0,0,((V16+V30+AD$7+$L$22)*(1+AE30*AD$8/100)+(AJ45+AJ48))*(1+0.01528)+AD$10))</f>
        <v>106.93109560580429</v>
      </c>
      <c r="AB46" s="121">
        <f>AB47</f>
        <v>117.13424341170706</v>
      </c>
      <c r="AC46" s="121" cm="1">
        <f t="array" ref="AC46">_xlfn.IFS($G$42="Peninsula",IF(Y16=0,0,((Y16+Y30+AF$7+$L$22)*(1+AH30*AF$8/100)+(AL45+AL48))*(1+0.01528)+AF$10),$G$42="Canarias",IF(W16=0,0,((W16+W30+AF$7+$L$22)*(1+AF30*AF$8/100)+(AL45+AL48))*(1+0.01528)+AF$10))</f>
        <v>0</v>
      </c>
      <c r="AD46" s="121" cm="1">
        <f t="array" ref="AD46">_xlfn.IFS($G$42="Peninsula",0,$G$42="Canarias",0)</f>
        <v>0</v>
      </c>
      <c r="AE46" s="155">
        <f>IF(AA16=0,0,((AA16+AA30+AH$7+$L$22)*(1+AJ30*AH$8/100)+(AN45+AN48))*(1+0.01528)+AH$10)</f>
        <v>75.136331056696747</v>
      </c>
      <c r="AF46" s="137"/>
      <c r="AG46" s="137"/>
      <c r="AH46" s="137"/>
      <c r="AI46" s="137"/>
      <c r="AJ46" s="137"/>
      <c r="AK46" s="137"/>
      <c r="AN46" s="94"/>
      <c r="AO46" s="95"/>
      <c r="AP46" s="95"/>
      <c r="AQ46" s="95"/>
      <c r="AR46" s="590" t="str">
        <f>AQ16</f>
        <v>FEBRERO-26</v>
      </c>
      <c r="AS46" s="591"/>
      <c r="AT46" s="152">
        <f t="shared" ref="AT46:AT52" si="24">IF(AR16=0,0,((AR16+AR30+AW$7+$AY$22)*(1+AY30*AW$8/100)+($AZ$46+$AZ$49))*(1+0.01528)+AW$10)</f>
        <v>176.04813324033694</v>
      </c>
      <c r="AU46" s="152">
        <f t="shared" si="21"/>
        <v>107.10522536897793</v>
      </c>
      <c r="AV46" s="152">
        <f t="shared" si="21"/>
        <v>79.54598632320959</v>
      </c>
      <c r="AW46" s="137"/>
      <c r="AX46" s="606" t="s">
        <v>56</v>
      </c>
      <c r="AY46" s="607">
        <f>+BF29</f>
        <v>0</v>
      </c>
      <c r="AZ46" s="113">
        <f>'BASE DE DATOS INDEX'!B105*1000</f>
        <v>27</v>
      </c>
      <c r="BD46" s="137"/>
      <c r="BE46" s="137"/>
    </row>
    <row r="47" spans="1:57">
      <c r="A47" s="94"/>
      <c r="B47" s="95"/>
      <c r="C47" s="95"/>
      <c r="D47" s="95"/>
      <c r="E47" s="581" t="str">
        <f t="shared" si="22"/>
        <v>MARZO-26</v>
      </c>
      <c r="F47" s="583"/>
      <c r="G47" s="113">
        <f>G46</f>
        <v>117.67077090653166</v>
      </c>
      <c r="H47" s="152" cm="1">
        <f t="array" ref="H47">_xlfn.IFS($G$42="Peninsula",IF(D17=0,0,((D17+D31+K$7+$L$22)*(1+M31*K$8/100)+(Q45+Q48))*(1+0.01528)+K$10),$G$42="Canarias",IF(D17=0,0,((D17+D31+K$7+$L$22)*(1+M31*K$8/100)+(Q45+Q48))*(1+0.01528)+K$10))</f>
        <v>123.72984841992863</v>
      </c>
      <c r="I47" s="152" cm="1">
        <f t="array" ref="I47">_xlfn.IFS($G$42="Peninsula",IF(E17=0,0,((E17+E31+L$7+$L$22)*(1+N31*L$8/100)+(R45+R48))*(1+0.01528)+L$10),$G$42="Canarias",0)</f>
        <v>100.90808919028865</v>
      </c>
      <c r="J47" s="113" cm="1">
        <f t="array" ref="J47">_xlfn.IFS($G$42="Peninsula",J48,$G$42="Canarias",IF(E17=0,0,((E17+E31+M$7+$L$22)*(1+N31*M$8/100)+(S45+S48))*(1+0.01528)+M$10))</f>
        <v>76.601481328578799</v>
      </c>
      <c r="K47" s="113">
        <f>K48</f>
        <v>70.189382589648062</v>
      </c>
      <c r="L47" s="155">
        <f>IF(H17=0,0,((H17+H31+O$7+$L$22)*(1+Q31*O$8/100)+(U45+U48))*(1+0.01528)+O$10)</f>
        <v>90.987936229555274</v>
      </c>
      <c r="M47" s="137"/>
      <c r="N47" s="606" t="s">
        <v>176</v>
      </c>
      <c r="O47" s="607">
        <f>+S33</f>
        <v>0</v>
      </c>
      <c r="P47" s="113">
        <v>1.6E-2</v>
      </c>
      <c r="Q47" s="137"/>
      <c r="R47" s="137"/>
      <c r="T47" s="94"/>
      <c r="U47" s="95"/>
      <c r="V47" s="95"/>
      <c r="W47" s="95"/>
      <c r="X47" s="581" t="str">
        <f t="shared" si="23"/>
        <v>MARZO-26</v>
      </c>
      <c r="Y47" s="583"/>
      <c r="Z47" s="113">
        <f>Z46</f>
        <v>142.13658883334139</v>
      </c>
      <c r="AA47" s="152" cm="1">
        <f t="array" ref="AA47">_xlfn.IFS($G$42="Peninsula",IF(W17=0,0,((W17+W31+AD$7+$L$22)*(1+AF31*AD$8/100)+(AJ45+AJ48))*(1+0.01528)+AD$10),$G$42="Canarias",IF(W17=0,0,((W17+W31+AD$7+$L$22)*(1+AF31*AD$8/100)+(AJ45+AJ48))*(1+0.01528)+AD$10))</f>
        <v>146.20401764284856</v>
      </c>
      <c r="AB47" s="152" cm="1">
        <f t="array" ref="AB47">_xlfn.IFS($G$42="Peninsula",IF(X17=0,0,((X17+X31+AE$7+$L$22)*(1+AG31*AE$8/100)+(AK45+AK48))*(1+0.01528)+AE$10),$G$42="Canarias",0)</f>
        <v>117.13424341170706</v>
      </c>
      <c r="AC47" s="113" cm="1">
        <f t="array" ref="AC47">_xlfn.IFS($G$42="Peninsula",AC48,$G$42="Canarias",IF(X17=0,0,((X17+X31+AF$7+$L$22)*(1+AG31*AF$8/100)+(AL45+AL48))*(1+0.01528)+AF$10))</f>
        <v>87.769628608025897</v>
      </c>
      <c r="AD47" s="113">
        <f>AD48</f>
        <v>81.021539138055459</v>
      </c>
      <c r="AE47" s="155">
        <f>IF(AA17=0,0,((AA17+AA31+AH$7+$L$22)*(1+AJ31*AH$8/100)+(AN45+AN48))*(1+0.01528)+AH$10)</f>
        <v>103.89473347340319</v>
      </c>
      <c r="AF47" s="137"/>
      <c r="AG47" s="606" t="s">
        <v>176</v>
      </c>
      <c r="AH47" s="607">
        <f>+AL33</f>
        <v>0</v>
      </c>
      <c r="AI47" s="113">
        <v>1.6E-2</v>
      </c>
      <c r="AJ47" s="137"/>
      <c r="AK47" s="137"/>
      <c r="AN47" s="94"/>
      <c r="AO47" s="95"/>
      <c r="AP47" s="95"/>
      <c r="AQ47" s="95"/>
      <c r="AR47" s="590" t="str">
        <f t="shared" ref="AR47:AR56" si="25">AQ17</f>
        <v>MARZO-26</v>
      </c>
      <c r="AS47" s="591"/>
      <c r="AT47" s="152">
        <f t="shared" si="24"/>
        <v>198.80805146355493</v>
      </c>
      <c r="AU47" s="152">
        <f t="shared" si="21"/>
        <v>130.11807147601746</v>
      </c>
      <c r="AV47" s="152">
        <f t="shared" si="21"/>
        <v>108.30652567658463</v>
      </c>
      <c r="AW47" s="137"/>
      <c r="AX47" s="137"/>
      <c r="AY47" s="137"/>
      <c r="AZ47" s="137"/>
      <c r="BD47" s="137"/>
      <c r="BE47" s="137"/>
    </row>
    <row r="48" spans="1:57">
      <c r="A48" s="94"/>
      <c r="B48" s="95"/>
      <c r="C48" s="95"/>
      <c r="D48" s="95"/>
      <c r="E48" s="581" t="str">
        <f t="shared" si="22"/>
        <v>ABRIL-25</v>
      </c>
      <c r="F48" s="583"/>
      <c r="G48" s="121">
        <f>IF(C18=0,0,((C18+C32+J$7+$L$22)*(1+L32*J$8/100)+(P45+P48))*(1+0.01528)+J$10)</f>
        <v>0</v>
      </c>
      <c r="H48" s="121">
        <f>H47</f>
        <v>123.72984841992863</v>
      </c>
      <c r="I48" s="121">
        <f>I47</f>
        <v>100.90808919028865</v>
      </c>
      <c r="J48" s="152" cm="1">
        <f t="array" ref="J48">_xlfn.IFS($G$42="Peninsula",IF(F18=0,0,((F18+F32+M$7+$L$22)*(1+O32*M$8/100)+(S45+S48))*(1+0.01528)+M$10),$G$42="Canarias",IF(F18=0,0,((F18+F32+M$7+$L$22)*(1+O32*M$8/100)+(S45+S48))*(1+0.01528)+M$10))</f>
        <v>76.601481328578799</v>
      </c>
      <c r="K48" s="152" cm="1">
        <f t="array" ref="K48">_xlfn.IFS($G$42="Peninsula",IF(G18=0,0,((G18+G32+N$7+$L$22)*(1+P32*N$8/100)+(T45+T48))*(1+0.01528)+N$10),$G$42="Canarias",IF(G18=0,0,((G18+G32+N$7+$L$22)*(1+P32*N$8/100)+(T45+T48))*(1+0.01528)+N$10))</f>
        <v>70.189382589648062</v>
      </c>
      <c r="L48" s="155">
        <f>IF(H18=0,0,((H18+H32+O$7+$L$22)*(1+Q32*O$8/100)+(U45+U48))*(1+0.01528)+O$10)</f>
        <v>74.279312469730584</v>
      </c>
      <c r="M48" s="137"/>
      <c r="N48" s="606" t="s">
        <v>177</v>
      </c>
      <c r="O48" s="607">
        <f>+S34</f>
        <v>0</v>
      </c>
      <c r="P48" s="121">
        <v>2.82</v>
      </c>
      <c r="Q48" s="121">
        <v>2.82</v>
      </c>
      <c r="R48" s="121">
        <v>2.82</v>
      </c>
      <c r="S48" s="121">
        <v>2.82</v>
      </c>
      <c r="T48" s="121">
        <v>2.82</v>
      </c>
      <c r="U48" s="121">
        <v>2.82</v>
      </c>
      <c r="V48" s="95"/>
      <c r="W48" s="95"/>
      <c r="X48" s="581" t="str">
        <f t="shared" si="23"/>
        <v>ABRIL-25</v>
      </c>
      <c r="Y48" s="583"/>
      <c r="Z48" s="121">
        <f>IF(V18=0,0,((V18+V32+AC$7+$L$22)*(1+AE32*AC$8/100)+(AI45+AI48))*(1+0.01528)+AC$10)</f>
        <v>0</v>
      </c>
      <c r="AA48" s="121">
        <f>AA47</f>
        <v>146.20401764284856</v>
      </c>
      <c r="AB48" s="121">
        <f>AB47</f>
        <v>117.13424341170706</v>
      </c>
      <c r="AC48" s="152" cm="1">
        <f t="array" ref="AC48">_xlfn.IFS($G$42="Peninsula",IF(Y18=0,0,((Y18+Y32+AF$7+$L$22)*(1+AH32*AF$8/100)+(AL45+AL48))*(1+0.01528)+AF$10),$G$42="Canarias",IF(Y18=0,0,((Y18+Y32+AF$7+$L$22)*(1+AH32*AF$8/100)+(AL45+AL48))*(1+0.01528)+AF$10))</f>
        <v>87.769628608025897</v>
      </c>
      <c r="AD48" s="152" cm="1">
        <f t="array" ref="AD48">_xlfn.IFS($G$42="Peninsula",IF(Z18=0,0,((Z18+Z32+AG$7+$L$22)*(1+AI32*AG$8/100)+(AM45+AM48))*(1+0.01528)+AG$10),$G$42="Canarias",IF(Z18=0,0,((Z18+Z32+AG$7+$L$22)*(1+AI32*AG$8/100)+(AM45+AM48))*(1+0.01528)+AG$10))</f>
        <v>81.021539138055459</v>
      </c>
      <c r="AE48" s="155">
        <f>IF(AA18=0,0,((AA18+AA32+AH$7+$L$22)*(1+AJ32*AH$8/100)+(AN45+AN48))*(1+0.01528)+AH$10)</f>
        <v>84.719311480864064</v>
      </c>
      <c r="AF48" s="137"/>
      <c r="AG48" s="606" t="s">
        <v>177</v>
      </c>
      <c r="AH48" s="607">
        <f>+AL34</f>
        <v>0</v>
      </c>
      <c r="AI48" s="121">
        <v>2.82</v>
      </c>
      <c r="AJ48" s="121">
        <v>2.82</v>
      </c>
      <c r="AK48" s="121">
        <v>2.82</v>
      </c>
      <c r="AL48" s="121">
        <v>2.82</v>
      </c>
      <c r="AM48" s="121">
        <v>2.82</v>
      </c>
      <c r="AN48" s="121">
        <v>2.82</v>
      </c>
      <c r="AO48" s="95"/>
      <c r="AP48" s="95"/>
      <c r="AQ48" s="95"/>
      <c r="AR48" s="590" t="str">
        <f t="shared" si="25"/>
        <v>ABRIL-25</v>
      </c>
      <c r="AS48" s="591"/>
      <c r="AT48" s="152">
        <f t="shared" si="24"/>
        <v>158.1196042441635</v>
      </c>
      <c r="AU48" s="152">
        <f t="shared" si="21"/>
        <v>111.29486933765511</v>
      </c>
      <c r="AV48" s="152">
        <f t="shared" si="21"/>
        <v>89.153028985710534</v>
      </c>
      <c r="AW48" s="137"/>
      <c r="AX48" s="606" t="s">
        <v>176</v>
      </c>
      <c r="AY48" s="607">
        <f>+BF33</f>
        <v>0</v>
      </c>
      <c r="AZ48" s="113">
        <v>1.6E-2</v>
      </c>
      <c r="BD48" s="137"/>
      <c r="BE48" s="137"/>
    </row>
    <row r="49" spans="1:57">
      <c r="A49" s="94"/>
      <c r="B49" s="95"/>
      <c r="C49" s="95"/>
      <c r="D49" s="95"/>
      <c r="E49" s="581" t="str">
        <f t="shared" si="22"/>
        <v>MAYO-25</v>
      </c>
      <c r="F49" s="583"/>
      <c r="G49" s="113">
        <f>IF(C19=0,0,((C19+C33+J$7+$L$22)*(1+L33*J$8/100)+(P45+P48))*(1+0.01528)+J$10)</f>
        <v>0</v>
      </c>
      <c r="H49" s="113">
        <f>IF(D19=0,0,((D19+D33+K$7+$L$22)*(1+M33*K$8/100)+(Q45+Q48))*(1+0.01528)+K$10)</f>
        <v>0</v>
      </c>
      <c r="I49" s="113">
        <f>I50</f>
        <v>127.03257171841047</v>
      </c>
      <c r="J49" s="152" cm="1">
        <f t="array" ref="J49">_xlfn.IFS($G$42="Peninsula",IF(F19=0,0,((F19+F33+M$7+$L$22)*(1+O33*M$8/100)+(S45+S48))*(1+0.01528)+M$10),$G$42="Canarias",IF(F19=0,0,((F19+F33+M$7+$L$22)*(1+O33*M$8/100)+(S45+S48))*(1+0.01528)+M$10))</f>
        <v>73.915083635420274</v>
      </c>
      <c r="K49" s="152" cm="1">
        <f t="array" ref="K49">_xlfn.IFS($G$42="Peninsula",IF(G19=0,0,((G19+G33+N$7+$L$22)*(1+P33*N$8/100)+(T45+T48))*(1+0.01528)+N$10),$G$42="Canarias",IF(G19=0,0,((G19+G33+N$7+$L$22)*(1+P33*N$8/100)+(T45+T48))*(1+0.01528)+N$10))</f>
        <v>70.778291057397709</v>
      </c>
      <c r="L49" s="155">
        <f>IF(H19=0,0,((H19+H33+O$7+$L$22)*(1+Q33*O$8/100)+(U45+U48))*(1+0.01528)+O$10)</f>
        <v>75.233525592063017</v>
      </c>
      <c r="M49" s="137"/>
      <c r="Q49" s="137"/>
      <c r="R49" s="137"/>
      <c r="T49" s="94"/>
      <c r="U49" s="95"/>
      <c r="V49" s="95"/>
      <c r="W49" s="95"/>
      <c r="X49" s="581" t="str">
        <f t="shared" si="23"/>
        <v>MAYO-25</v>
      </c>
      <c r="Y49" s="583"/>
      <c r="Z49" s="113">
        <f>IF(V19=0,0,((V19+V33+AC$7+$L$22)*(1+AE33*AC$8/100)+(AI45+AI48))*(1+0.01528)+AC$10)</f>
        <v>0</v>
      </c>
      <c r="AA49" s="113">
        <f>IF(W19=0,0,((W19+W33+AD$7+$L$22)*(1+AF33*AD$8/100)+(AJ45+AJ48))*(1+0.01528)+AD$10)</f>
        <v>0</v>
      </c>
      <c r="AB49" s="113">
        <f>AB50</f>
        <v>143.62444893418146</v>
      </c>
      <c r="AC49" s="152" cm="1">
        <f t="array" ref="AC49">_xlfn.IFS($G$42="Peninsula",IF(Y19=0,0,((Y19+Y33+AF$7+$L$22)*(1+AH33*AF$8/100)+(AL45+AL48))*(1+0.01528)+AF$10),$G$42="Canarias",IF(Y19=0,0,((Y19+Y33+AF$7+$L$22)*(1+AH33*AF$8/100)+(AL45+AL48))*(1+0.01528)+AF$10))</f>
        <v>84.450746140338595</v>
      </c>
      <c r="AD49" s="152" cm="1">
        <f t="array" ref="AD49">_xlfn.IFS($G$42="Peninsula",IF(Z19=0,0,((Z19+Z33+AG$7+$L$22)*(1+AI33*AG$8/100)+(AM45+AM48))*(1+0.01528)+AG$10),$G$42="Canarias",IF(Z19=0,0,((Z19+Z33+AG$7+$L$22)*(1+AI33*AG$8/100)+(AM45+AM48))*(1+0.01528)+AG$10))</f>
        <v>81.240980267890876</v>
      </c>
      <c r="AE49" s="155">
        <f>IF(AA19=0,0,((AA19+AA33+AH$7+$L$22)*(1+AJ33*AH$8/100)+(AN45+AN48))*(1+0.01528)+AH$10)</f>
        <v>85.300556019913444</v>
      </c>
      <c r="AF49" s="137"/>
      <c r="AJ49" s="137"/>
      <c r="AK49" s="137"/>
      <c r="AN49" s="94"/>
      <c r="AO49" s="95"/>
      <c r="AP49" s="95"/>
      <c r="AQ49" s="95"/>
      <c r="AR49" s="590" t="str">
        <f t="shared" si="25"/>
        <v>MAYO-25</v>
      </c>
      <c r="AS49" s="591"/>
      <c r="AT49" s="152">
        <f t="shared" si="24"/>
        <v>156.83955974390904</v>
      </c>
      <c r="AU49" s="152">
        <f t="shared" si="21"/>
        <v>108.91561244580748</v>
      </c>
      <c r="AV49" s="152">
        <f t="shared" si="21"/>
        <v>89.752237254799311</v>
      </c>
      <c r="AW49" s="137"/>
      <c r="AX49" s="606" t="s">
        <v>177</v>
      </c>
      <c r="AY49" s="607">
        <f>+BF34</f>
        <v>0</v>
      </c>
      <c r="AZ49" s="121">
        <v>2.82</v>
      </c>
      <c r="BD49" s="137"/>
      <c r="BE49" s="137"/>
    </row>
    <row r="50" spans="1:57">
      <c r="A50" s="94"/>
      <c r="B50" s="95"/>
      <c r="C50" s="95"/>
      <c r="D50" s="95"/>
      <c r="E50" s="581" t="str">
        <f t="shared" si="22"/>
        <v>JUNIO-25</v>
      </c>
      <c r="F50" s="583"/>
      <c r="G50" s="121">
        <f>IF(C20=0,0,((C20+C34+J$7+$L$22)*(1+L34*J$8/100)+(P45+P48))*(1+0.01528)+J$10)</f>
        <v>0</v>
      </c>
      <c r="H50" s="121">
        <f>IF(D20=0,0,((D20+D34+K$7+$L$22)*(1+M34*K$8/100)+(Q45+Q48))*(1+0.01528)+K$10)</f>
        <v>0</v>
      </c>
      <c r="I50" s="152" cm="1">
        <f t="array" ref="I50">_xlfn.IFS($G$42="Peninsula",IF(E20=0,0,((E20+E34+L$7+$L$22)*(1+N34*L$8/100)+(R45+R48))*(1+0.01528)+L$10),$G$42="Canarias",0)</f>
        <v>127.03257171841047</v>
      </c>
      <c r="J50" s="152" cm="1">
        <f t="array" ref="J50">_xlfn.IFS($G$42="Peninsula",IF(F20=0,0,((F20+F34+M$7+$L$22)*(1+O34*M$8/100)+(S45+S48))*(1+0.01528)+M$10),$G$42="Canarias",IF(E20=0,0,((E20+E34+M$7+$L$22)*(1+N34*M$8/100)+(S45+S48))*(1+0.01528)+M$10))</f>
        <v>121.21843357096482</v>
      </c>
      <c r="K50" s="121" cm="1">
        <f t="array" ref="K50">_xlfn.IFS($G$42="Peninsula",K49,$G$42="Canarias",IF(F20=0,0,((F20+F34+N$7+$L$22)*(1+O34*N$8/100)+(T45+T48))*(1+0.01528)+N$10))</f>
        <v>70.778291057397709</v>
      </c>
      <c r="L50" s="155">
        <f t="shared" ref="L50" si="26">IF(H20=0,0,((H20+H34+O$7+$L$22)*(1+Q34*O$8/100)+($U$45+$U$48))*(1+0.01528)+O$10)</f>
        <v>125.65563372917416</v>
      </c>
      <c r="M50" s="137"/>
      <c r="Q50" s="137"/>
      <c r="R50" s="137"/>
      <c r="T50" s="94"/>
      <c r="U50" s="95"/>
      <c r="V50" s="95"/>
      <c r="W50" s="95"/>
      <c r="X50" s="581" t="str">
        <f t="shared" si="23"/>
        <v>JUNIO-25</v>
      </c>
      <c r="Y50" s="583"/>
      <c r="Z50" s="121">
        <f>IF(V20=0,0,((V20+V34+AC$7+$L$22)*(1+AE34*AC$8/100)+(AI45+AI48))*(1+0.01528)+AC$10)</f>
        <v>0</v>
      </c>
      <c r="AA50" s="121">
        <f>IF(W20=0,0,((W20+W34+AD$7+$L$22)*(1+AF34*AD$8/100)+(AJ45+AJ48))*(1+0.01528)+AD$10)</f>
        <v>0</v>
      </c>
      <c r="AB50" s="152" cm="1">
        <f t="array" ref="AB50">_xlfn.IFS($G$42="Peninsula",IF(X20=0,0,((X20+X34+AE$7+$L$22)*(1+AG34*AE$8/100)+(AK45+AK48))*(1+0.01528)+AE$10),$G$42="Canarias",0)</f>
        <v>143.62444893418146</v>
      </c>
      <c r="AC50" s="152" cm="1">
        <f t="array" ref="AC50">_xlfn.IFS($G$42="Peninsula",IF(Y20=0,0,((Y20+Y34+AF$7+$L$22)*(1+AH34*AF$8/100)+(AL45+AL48))*(1+0.01528)+AF$10),$G$42="Canarias",IF(X20=0,0,((X20+X34+AF$7+$L$22)*(1+AG34*AF$8/100)+(AL45+AL48))*(1+0.01528)+AF$10))</f>
        <v>135.61717932911566</v>
      </c>
      <c r="AD50" s="121" cm="1">
        <f t="array" ref="AD50">_xlfn.IFS($G$42="Peninsula",AD49,$G$42="Canarias",IF(Y20=0,0,((Y20+Y34+AG$7+$L$22)*(1+AH34*AG$8/100)+(AM45+AM48))*(1+0.01528)+AG$10))</f>
        <v>81.240980267890876</v>
      </c>
      <c r="AE50" s="155">
        <f t="shared" ref="AE50" si="27">IF(AA20=0,0,((AA20+AA34+AH$7+$L$22)*(1+AJ34*AH$8/100)+($U$45+$U$48))*(1+0.01528)+AH$10)</f>
        <v>136.76678176057101</v>
      </c>
      <c r="AF50" s="137"/>
      <c r="AJ50" s="137"/>
      <c r="AK50" s="137"/>
      <c r="AN50" s="94"/>
      <c r="AO50" s="95"/>
      <c r="AP50" s="95"/>
      <c r="AQ50" s="95"/>
      <c r="AR50" s="590" t="str">
        <f t="shared" si="25"/>
        <v>JUNIO-25</v>
      </c>
      <c r="AS50" s="591"/>
      <c r="AT50" s="152">
        <f t="shared" si="24"/>
        <v>208.00440777705739</v>
      </c>
      <c r="AU50" s="152">
        <f t="shared" si="21"/>
        <v>156.86476013447859</v>
      </c>
      <c r="AV50" s="152">
        <f t="shared" si="21"/>
        <v>144.27788129427677</v>
      </c>
      <c r="AW50" s="137"/>
      <c r="AX50" s="137"/>
      <c r="AY50" s="137"/>
      <c r="AZ50" s="137"/>
      <c r="BD50" s="137"/>
      <c r="BE50" s="137"/>
    </row>
    <row r="51" spans="1:57">
      <c r="A51" s="94"/>
      <c r="B51" s="95"/>
      <c r="C51" s="95"/>
      <c r="D51" s="95"/>
      <c r="E51" s="581" t="str">
        <f t="shared" si="22"/>
        <v>JULIO-25</v>
      </c>
      <c r="F51" s="583"/>
      <c r="G51" s="152" cm="1">
        <f t="array" ref="G51">_xlfn.IFS($G$42="Peninsula",IF(C21=0,0,((C21+C35+J$7+$L$22)*(1+L35*J$8/100)+($P$45+$P$48))*(1+0.01528)+J$10),$G$42="Canarias",IF(C21=0,0,((C21+C35+J$7+$L$22)*(1+L35*J$8/100)+($P$45+$P$48))*(1+0.01528)+J$10))</f>
        <v>147.4987608309664</v>
      </c>
      <c r="H51" s="152" cm="1">
        <f t="array" ref="H51">_xlfn.IFS($G$42="Peninsula",IF(D21=0,0,((D21+D35+K$7+$L$22)*(1+M35*K$8/100)+($Q$45+$Q$48))*(1+0.01528)+K$10),$G$42="Canarias",0)</f>
        <v>138.37790519094037</v>
      </c>
      <c r="I51" s="113" cm="1">
        <f t="array" ref="I51">_xlfn.IFS($G$42="Peninsula",I50,$G$42="Canarias",IF(D21=0,0,((D21+D35+L$7+$L$22)*(1+M35*L$8/100)+($R$45+$R$48))*(1+0.01528)+L$10))</f>
        <v>127.03257171841047</v>
      </c>
      <c r="J51" s="113">
        <f>J50</f>
        <v>121.21843357096482</v>
      </c>
      <c r="K51" s="113">
        <f>IF(G21=0,0,((G21+G35+N$7+$L$22)*(1+P35*N$8/100)+($T$45+$T$48))*(1+0.01528)+N$10)</f>
        <v>0</v>
      </c>
      <c r="L51" s="155">
        <f>IF(H21=0,0,((H21+H35+O$7+$L$22)*(1+Q35*O$8/100)+(U45+U48))*(1+0.01528)+O$10)</f>
        <v>117.4837405381045</v>
      </c>
      <c r="M51" s="137"/>
      <c r="N51" s="137"/>
      <c r="O51" s="137"/>
      <c r="P51" s="137"/>
      <c r="Q51" s="137"/>
      <c r="R51" s="137"/>
      <c r="T51" s="94"/>
      <c r="U51" s="95"/>
      <c r="V51" s="95"/>
      <c r="W51" s="95"/>
      <c r="X51" s="581" t="str">
        <f t="shared" si="23"/>
        <v>JULIO-25</v>
      </c>
      <c r="Y51" s="583"/>
      <c r="Z51" s="152" cm="1">
        <f t="array" ref="Z51">_xlfn.IFS($G$42="Peninsula",IF(V21=0,0,((V21+V35+AC$7+$L$22)*(1+AE35*AC$8/100)+($P$45+$P$48))*(1+0.01528)+AC$10),$G$42="Canarias",IF(V21=0,0,((V21+V35+AC$7+$L$22)*(1+AE35*AC$8/100)+($P$45+$P$48))*(1+0.01528)+AC$10))</f>
        <v>170.08428819917418</v>
      </c>
      <c r="AA51" s="152" cm="1">
        <f t="array" ref="AA51">_xlfn.IFS($G$42="Peninsula",IF(W21=0,0,((W21+W35+AD$7+$L$22)*(1+AF35*AD$8/100)+($Q$45+$Q$48))*(1+0.01528)+AD$10),$G$42="Canarias",0)</f>
        <v>157.83242216017373</v>
      </c>
      <c r="AB51" s="113" cm="1">
        <f t="array" ref="AB51">_xlfn.IFS($G$42="Peninsula",AB50,$G$42="Canarias",IF(W21=0,0,((W21+W35+AE$7+$L$22)*(1+AF35*AE$8/100)+($R$45+$R$48))*(1+0.01528)+AE$10))</f>
        <v>143.62444893418146</v>
      </c>
      <c r="AC51" s="113">
        <f>AC50</f>
        <v>135.61717932911566</v>
      </c>
      <c r="AD51" s="113">
        <f>IF(Z21=0,0,((Z21+Z35+AG$7+$L$22)*(1+AI35*AG$8/100)+($T$45+$T$48))*(1+0.01528)+AG$10)</f>
        <v>0</v>
      </c>
      <c r="AE51" s="155">
        <f>IF(AA21=0,0,((AA21+AA35+AH$7+$L$22)*(1+AJ35*AH$8/100)+(AN45+AN48))*(1+0.01528)+AH$10)</f>
        <v>130.77065770144048</v>
      </c>
      <c r="AF51" s="137"/>
      <c r="AG51" s="137"/>
      <c r="AH51" s="137"/>
      <c r="AI51" s="137"/>
      <c r="AJ51" s="137"/>
      <c r="AK51" s="137"/>
      <c r="AN51" s="94"/>
      <c r="AO51" s="95"/>
      <c r="AP51" s="95"/>
      <c r="AQ51" s="95"/>
      <c r="AR51" s="590" t="str">
        <f t="shared" si="25"/>
        <v>JULIO-25</v>
      </c>
      <c r="AS51" s="591"/>
      <c r="AT51" s="152">
        <f t="shared" si="24"/>
        <v>205.8472260405407</v>
      </c>
      <c r="AU51" s="152">
        <f t="shared" si="21"/>
        <v>159.14282424982775</v>
      </c>
      <c r="AV51" s="152">
        <f t="shared" si="21"/>
        <v>135.2390300665015</v>
      </c>
      <c r="AW51" s="137"/>
      <c r="AX51" s="137"/>
      <c r="AY51" s="137"/>
      <c r="AZ51" s="137"/>
      <c r="BA51" s="137"/>
      <c r="BB51" s="137"/>
      <c r="BC51" s="137"/>
      <c r="BD51" s="137"/>
      <c r="BE51" s="137"/>
    </row>
    <row r="52" spans="1:57">
      <c r="A52" s="94"/>
      <c r="B52" s="95"/>
      <c r="C52" s="95"/>
      <c r="D52" s="95"/>
      <c r="E52" s="581" t="str">
        <f t="shared" si="22"/>
        <v>AGOSTO-25</v>
      </c>
      <c r="F52" s="583"/>
      <c r="G52" s="121" cm="1">
        <f t="array" ref="G52">_xlfn.IFS($G$42="Peninsula",G51,$G$42="Canarias",IF(E22=0,0,((E22+E36+J$7+$L$22)*(1+N36*J$8/100)+(P45+P48))*(1+0.01528)+J$10))</f>
        <v>147.4987608309664</v>
      </c>
      <c r="H52" s="121" cm="1">
        <f t="array" ref="H52">_xlfn.IFS($G$42="Peninsula",H51,$G$42="Canarias",0)</f>
        <v>138.37790519094037</v>
      </c>
      <c r="I52" s="152" cm="1">
        <f t="array" ref="I52">_xlfn.IFS($G$42="Peninsula",IF(E22=0,0,((E22+E36+L$7+$L$22)*(1+N36*L$8/100)+(R45+R48))*(1+0.01528)+L$10),$G$42="Canarias",IF(F22=0,0,((F22+F36+L$7+$L$22)*(1+O36*L$8/100)+(R45+R48))*(1+0.01528)+J$9))</f>
        <v>122.43277977562893</v>
      </c>
      <c r="J52" s="152" cm="1">
        <f t="array" ref="J52">_xlfn.IFS($G$42="Peninsula",IF(F22=0,0,((F22+F36+M$7+$L$22)*(1+O36*M$8/100)+(S45+S48))*(1+0.01528)+M$10),$G$42="Canarias",0)</f>
        <v>114.8062300857017</v>
      </c>
      <c r="K52" s="121">
        <f>IF(G22=0,0,((G22+G36+N$7+$L$22)*(1+P36*N$8/100)+(T45+T48))*(1+0.01528)+N$10)</f>
        <v>0</v>
      </c>
      <c r="L52" s="155">
        <f>IF(H22=0,0,((H22+H36+O$7+$L$22)*(1+Q36*O$8/100)+(U45+U48))*(1+0.01528)+O$10)</f>
        <v>114.76768557654043</v>
      </c>
      <c r="M52" s="137"/>
      <c r="N52" s="137"/>
      <c r="O52" s="137"/>
      <c r="P52" s="137"/>
      <c r="Q52" s="137"/>
      <c r="R52" s="137"/>
      <c r="T52" s="94"/>
      <c r="U52" s="95"/>
      <c r="V52" s="95"/>
      <c r="W52" s="95"/>
      <c r="X52" s="581" t="str">
        <f t="shared" si="23"/>
        <v>AGOSTO-25</v>
      </c>
      <c r="Y52" s="583"/>
      <c r="Z52" s="121" cm="1">
        <f t="array" ref="Z52">_xlfn.IFS($G$42="Peninsula",Z51,$G$42="Canarias",IF(X22=0,0,((X22+X36+AC$7+$L$22)*(1+AG36*AC$8/100)+(AI45+AI48))*(1+0.01528)+AC$10))</f>
        <v>170.08428819917418</v>
      </c>
      <c r="AA52" s="121" cm="1">
        <f t="array" ref="AA52">_xlfn.IFS($G$42="Peninsula",AA51,$G$42="Canarias",0)</f>
        <v>157.83242216017373</v>
      </c>
      <c r="AB52" s="152" cm="1">
        <f t="array" ref="AB52">_xlfn.IFS($G$42="Peninsula",IF(X22=0,0,((X22+X36+AE$7+$L$22)*(1+AG36*AE$8/100)+(AK45+AK48))*(1+0.01528)+AE$10),$G$42="Canarias",IF(Y22=0,0,((Y22+Y36+AE$7+$L$22)*(1+AH36*AE$8/100)+(AK45+AK48))*(1+0.01528)+AC$9))</f>
        <v>138.76835668502275</v>
      </c>
      <c r="AC52" s="152" cm="1">
        <f t="array" ref="AC52">_xlfn.IFS($G$42="Peninsula",IF(Y22=0,0,((Y22+Y36+AF$7+$L$22)*(1+AH36*AF$8/100)+(AL45+AL48))*(1+0.01528)+AF$10),$G$42="Canarias",0)</f>
        <v>128.66318725218011</v>
      </c>
      <c r="AD52" s="121">
        <f>IF(Z22=0,0,((Z22+Z36+AG$7+$L$22)*(1+AI36*AG$8/100)+(AM45+AM48))*(1+0.01528)+AG$10)</f>
        <v>0</v>
      </c>
      <c r="AE52" s="155">
        <f>IF(AA22=0,0,((AA22+AA36+AH$7+$L$22)*(1+AJ36*AH$8/100)+(AN45+AN48))*(1+0.01528)+AH$10)</f>
        <v>127.81904745366731</v>
      </c>
      <c r="AF52" s="137"/>
      <c r="AG52" s="137"/>
      <c r="AH52" s="137"/>
      <c r="AI52" s="137"/>
      <c r="AJ52" s="137"/>
      <c r="AK52" s="137"/>
      <c r="AN52" s="94"/>
      <c r="AO52" s="95"/>
      <c r="AP52" s="95"/>
      <c r="AQ52" s="95"/>
      <c r="AR52" s="590" t="str">
        <f t="shared" si="25"/>
        <v>AGOSTO-25</v>
      </c>
      <c r="AS52" s="591"/>
      <c r="AT52" s="152">
        <f t="shared" si="24"/>
        <v>202.6371648052793</v>
      </c>
      <c r="AU52" s="152">
        <f t="shared" si="21"/>
        <v>150.68825835102606</v>
      </c>
      <c r="AV52" s="152">
        <f t="shared" si="21"/>
        <v>132.28741981872832</v>
      </c>
      <c r="AW52" s="137"/>
      <c r="AX52" s="137"/>
      <c r="AY52" s="137"/>
      <c r="AZ52" s="137"/>
      <c r="BA52" s="137"/>
      <c r="BB52" s="137"/>
      <c r="BC52" s="137"/>
      <c r="BD52" s="137"/>
      <c r="BE52" s="137"/>
    </row>
    <row r="53" spans="1:57">
      <c r="A53" s="94"/>
      <c r="B53" s="95"/>
      <c r="C53" s="95"/>
      <c r="D53" s="95"/>
      <c r="E53" s="581" t="str">
        <f t="shared" si="22"/>
        <v>SEPTIEMBRE-25</v>
      </c>
      <c r="F53" s="583"/>
      <c r="G53" s="113" cm="1">
        <f t="array" ref="G53">_xlfn.IFS($G$42="Peninsula",IFERROR(IF(C23=0,0,((C23+C37+J$7+$L$22)*(1+L37*J$8/100)+(P45+P48))*(1+0.01528)+J$10),""),$G$42="Canarias",IF(E23=0,0,((E23+E37+J$7+$L$22)*(1+N37*J$8/100)+(P45+P48))*(1+0.01528)+J$10))</f>
        <v>0</v>
      </c>
      <c r="H53" s="113">
        <f>IFERROR(IF(D23=0,0,((D23+D37+K$7+$L$22)*(1+M37*K$8/100)+(Q45+Q48))*(1+0.01528)+K$10),"")</f>
        <v>0</v>
      </c>
      <c r="I53" s="152" cm="1">
        <f t="array" ref="I53">_xlfn.IFS($G$42="Peninsula",IFERROR(IF(E23=0,0,((E23+E37+L$7+$L$22)*(1+N37*L$8/100)+(R45+R48))*(1+0.01528)+L$10),""),$G$42="Canarias",IF(F23=0,0,((F23+F37+L$7+$L$22)*(1+O37*L$8/100)+(R45+R48))*(1+0.01528)+L$10))</f>
        <v>119.98097067442617</v>
      </c>
      <c r="J53" s="152" cm="1">
        <f t="array" ref="J53">_xlfn.IFS($G$42="Peninsula",IFERROR(IF(F23=0,0,((F23+F37+M$7+$L$22)*(1+O37*M$8/100)+(S45+S48))*(1+0.01528)+M$10),""),$G$42="Canarias",0)</f>
        <v>105.2228597886194</v>
      </c>
      <c r="K53" s="113">
        <f>K54</f>
        <v>120.1537706919096</v>
      </c>
      <c r="L53" s="155">
        <f>IFERROR(IF(H23=0,0,((H23+H37+O$7+$L$22)*(1+Q37*O$8/100)+(U45+U48))*(1+0.01528)+O$10),"")</f>
        <v>112.08886228654424</v>
      </c>
      <c r="M53" s="137"/>
      <c r="N53" s="137"/>
      <c r="O53" s="137"/>
      <c r="P53" s="137"/>
      <c r="Q53" s="137"/>
      <c r="R53" s="137"/>
      <c r="T53" s="94"/>
      <c r="U53" s="95"/>
      <c r="V53" s="95"/>
      <c r="W53" s="95"/>
      <c r="X53" s="581" t="str">
        <f t="shared" si="23"/>
        <v>SEPTIEMBRE-25</v>
      </c>
      <c r="Y53" s="583"/>
      <c r="Z53" s="113" cm="1">
        <f t="array" ref="Z53">_xlfn.IFS($G$42="Peninsula",IFERROR(IF(V23=0,0,((V23+V37+AC$7+$L$22)*(1+AE37*AC$8/100)+(AI45+AI48))*(1+0.01528)+AC$10),""),$G$42="Canarias",IF(X23=0,0,((X23+X37+AC$7+$L$22)*(1+AG37*AC$8/100)+(AI45+AI48))*(1+0.01528)+AC$10))</f>
        <v>0</v>
      </c>
      <c r="AA53" s="113">
        <f>IFERROR(IF(W23=0,0,((W23+W37+AD$7+$L$22)*(1+AF37*AD$8/100)+(AJ45+AJ48))*(1+0.01528)+AD$10),"")</f>
        <v>0</v>
      </c>
      <c r="AB53" s="152" cm="1">
        <f t="array" ref="AB53">_xlfn.IFS($G$42="Peninsula",IFERROR(IF(X23=0,0,((X23+X37+AE$7+$L$22)*(1+AG37*AE$8/100)+(AK45+AK48))*(1+0.01528)+AE$10),""),$G$42="Canarias",IF(Y23=0,0,((Y23+Y37+AE$7+$L$22)*(1+AH37*AE$8/100)+(AK45+AK48))*(1+0.01528)+AE$10))</f>
        <v>136.02125717364819</v>
      </c>
      <c r="AC53" s="152" cm="1">
        <f t="array" ref="AC53">_xlfn.IFS($G$42="Peninsula",IFERROR(IF(Y23=0,0,((Y23+Y37+AF$7+$L$22)*(1+AH37*AF$8/100)+(AL45+AL48))*(1+0.01528)+AF$10),""),$G$42="Canarias",0)</f>
        <v>118.39592526057307</v>
      </c>
      <c r="AD53" s="113">
        <f>AD54</f>
        <v>133.92011630433794</v>
      </c>
      <c r="AE53" s="155">
        <f>IFERROR(IF(AA23=0,0,((AA23+AA37+AH$7+$L$22)*(1+AJ37*AH$8/100)+(AN45+AN48))*(1+0.01528)+AH$10),"")</f>
        <v>124.981075608727</v>
      </c>
      <c r="AF53" s="137"/>
      <c r="AG53" s="137"/>
      <c r="AH53" s="137"/>
      <c r="AI53" s="137"/>
      <c r="AJ53" s="137"/>
      <c r="AK53" s="137"/>
      <c r="AN53" s="94"/>
      <c r="AO53" s="95"/>
      <c r="AP53" s="95"/>
      <c r="AQ53" s="95"/>
      <c r="AR53" s="590" t="str">
        <f t="shared" si="25"/>
        <v>SEPTIEMBRE-25</v>
      </c>
      <c r="AS53" s="591"/>
      <c r="AT53" s="152">
        <f>IFERROR(IF(AR23=0,0,((AR23+AR37+AW$7+$AY$22)*(1+AY37*AW$8/100)+($AZ$46+$AZ$49))*(1+0.01528)+AW$10),"")</f>
        <v>199.61870116640682</v>
      </c>
      <c r="AU53" s="152">
        <f t="shared" ref="AU53:AV56" si="28">IFERROR(IF(AS23=0,0,((AS23+AS37+AX$7+$AY$22)*(1+AZ37*AX$8/100)+($AZ$46+$AZ$49))*(1+0.01528)+AX$10),"")</f>
        <v>141.64910583335225</v>
      </c>
      <c r="AV53" s="152">
        <f t="shared" si="28"/>
        <v>129.44782586987256</v>
      </c>
      <c r="AW53" s="137"/>
      <c r="AX53" s="137"/>
      <c r="AY53" s="137"/>
      <c r="AZ53" s="137"/>
      <c r="BA53" s="137"/>
      <c r="BB53" s="137"/>
      <c r="BC53" s="137"/>
      <c r="BD53" s="137"/>
      <c r="BE53" s="137"/>
    </row>
    <row r="54" spans="1:57">
      <c r="A54" s="94"/>
      <c r="B54" s="95"/>
      <c r="C54" s="95"/>
      <c r="D54" s="95"/>
      <c r="E54" s="581" t="str">
        <f t="shared" si="22"/>
        <v>OCTUBRE-25</v>
      </c>
      <c r="F54" s="583"/>
      <c r="G54" s="121" cm="1">
        <f t="array" ref="G54">_xlfn.IFS($G$42="Peninsula",IFERROR(IF(C24=0,0,((C24+C38+J$7+$L$22)*(1+L38*J$8/100)+(P45+P48))*(1+0.01528)+J$10),""),$G$42="Canarias",IF(F24=0,0,((F24+F38+J$7+$L$22)*(1+O38*J$8/100)+(P45+P48))*(1+0.01528)+J$10))</f>
        <v>0</v>
      </c>
      <c r="H54" s="121">
        <f>IFERROR(IF(D24=0,0,((D24+D38+K$7+$L$22)*(1+M38*K$8/100)+(Q45+Q48))*(1+0.01528)+K$10),"")</f>
        <v>0</v>
      </c>
      <c r="I54" s="121" cm="1">
        <f t="array" ref="I54">_xlfn.IFS($G$42="Peninsula",I53,$G$42="Canarias",IF(G24=0,0,((G24+G38+L$7+$L$22)*(1+P38*L$8/100)+(R45+R48))*(1+0.01528)+L$10))</f>
        <v>119.98097067442617</v>
      </c>
      <c r="J54" s="152" cm="1">
        <f t="array" ref="J54">_xlfn.IFS($G$42="Peninsula",IFERROR(IF(F24=0,0,((F24+F38+M$7+$L$22)*(1+O38*M$8/100)+(S45+S48))*(1+0.01528)+M$10),""),$G$42="Canarias",0)</f>
        <v>140.31176799883784</v>
      </c>
      <c r="K54" s="152" cm="1">
        <f t="array" ref="K54">_xlfn.IFS($G$42="Peninsula",IFERROR(IF(G24=0,0,((G24+G38+N$7+$L$22)*(1+P38*N$8/100)+(T45+T48))*(1+0.01528)+N$10),""),$G$42="Canarias",0)</f>
        <v>120.1537706919096</v>
      </c>
      <c r="L54" s="155">
        <f>IFERROR(IF(H24=0,0,((H24+H38+O$7+$L$22)*(1+Q38*O$8/100)+(U45+U48))*(1+0.01528)+O$10),"")</f>
        <v>123.10980335170595</v>
      </c>
      <c r="M54" s="137"/>
      <c r="N54" s="137"/>
      <c r="O54" s="137"/>
      <c r="P54" s="137"/>
      <c r="Q54" s="137"/>
      <c r="R54" s="137"/>
      <c r="T54" s="94"/>
      <c r="U54" s="95"/>
      <c r="V54" s="95"/>
      <c r="W54" s="95"/>
      <c r="X54" s="581" t="str">
        <f t="shared" si="23"/>
        <v>OCTUBRE-25</v>
      </c>
      <c r="Y54" s="583"/>
      <c r="Z54" s="121" cm="1">
        <f t="array" ref="Z54">_xlfn.IFS($G$42="Peninsula",IFERROR(IF(V24=0,0,((V24+V38+AC$7+$L$22)*(1+AE38*AC$8/100)+(AI45+AI48))*(1+0.01528)+AC$10),""),$G$42="Canarias",IF(Y24=0,0,((Y24+Y38+AC$7+$L$22)*(1+AH38*AC$8/100)+(AI45+AI48))*(1+0.01528)+AC$10))</f>
        <v>0</v>
      </c>
      <c r="AA54" s="121">
        <f>IFERROR(IF(W24=0,0,((W24+W38+AD$7+$L$22)*(1+AF38*AD$8/100)+(AJ45+AJ48))*(1+0.01528)+AD$10),"")</f>
        <v>0</v>
      </c>
      <c r="AB54" s="121" cm="1">
        <f t="array" ref="AB54">_xlfn.IFS($G$42="Peninsula",AB53,$G$42="Canarias",IF(Z24=0,0,((Z24+Z38+AE$7+$L$22)*(1+AI38*AE$8/100)+(AK45+AK48))*(1+0.01528)+AE$10))</f>
        <v>136.02125717364819</v>
      </c>
      <c r="AC54" s="152" cm="1">
        <f t="array" ref="AC54">_xlfn.IFS($G$42="Peninsula",IFERROR(IF(Y24=0,0,((Y24+Y38+AF$7+$L$22)*(1+AH38*AF$8/100)+(AL45+AL48))*(1+0.01528)+AF$10),""),$G$42="Canarias",0)</f>
        <v>156.03785982229502</v>
      </c>
      <c r="AD54" s="152" cm="1">
        <f t="array" ref="AD54">_xlfn.IFS($G$42="Peninsula",IFERROR(IF(Z24=0,0,((Z24+Z38+AG$7+$L$22)*(1+AI38*AG$8/100)+(AM45+AM48))*(1+0.01528)+AG$10),""),$G$42="Canarias",0)</f>
        <v>133.92011630433794</v>
      </c>
      <c r="AE54" s="155">
        <f>IFERROR(IF(AA24=0,0,((AA24+AA38+AH$7+$L$22)*(1+AJ38*AH$8/100)+(AN45+AN48))*(1+0.01528)+AH$10),"")</f>
        <v>136.96672460567871</v>
      </c>
      <c r="AF54" s="137"/>
      <c r="AG54" s="137"/>
      <c r="AH54" s="137"/>
      <c r="AI54" s="137"/>
      <c r="AJ54" s="137"/>
      <c r="AK54" s="137"/>
      <c r="AN54" s="94"/>
      <c r="AO54" s="95"/>
      <c r="AP54" s="95"/>
      <c r="AQ54" s="95"/>
      <c r="AR54" s="590" t="str">
        <f t="shared" si="25"/>
        <v>OCTUBRE-25</v>
      </c>
      <c r="AS54" s="591"/>
      <c r="AT54" s="152">
        <f t="shared" ref="AT54:AT56" si="29">IFERROR(IF(AR24=0,0,((AR24+AR38+AW$7+$AY$22)*(1+AY38*AW$8/100)+($AZ$46+$AZ$49))*(1+0.01528)+AW$10),"")</f>
        <v>226.21863376854111</v>
      </c>
      <c r="AU54" s="152">
        <f t="shared" si="28"/>
        <v>167.10161700247363</v>
      </c>
      <c r="AV54" s="152">
        <f t="shared" si="28"/>
        <v>141.43347486682433</v>
      </c>
      <c r="AW54" s="137"/>
      <c r="AX54" s="137"/>
      <c r="AY54" s="137"/>
      <c r="AZ54" s="137"/>
      <c r="BA54" s="137"/>
      <c r="BB54" s="137"/>
      <c r="BC54" s="137"/>
      <c r="BD54" s="137"/>
      <c r="BE54" s="137"/>
    </row>
    <row r="55" spans="1:57">
      <c r="A55" s="94"/>
      <c r="B55" s="95"/>
      <c r="C55" s="95"/>
      <c r="D55" s="95"/>
      <c r="E55" s="581" t="str">
        <f t="shared" si="22"/>
        <v>NOVIEMBRE-25</v>
      </c>
      <c r="F55" s="583"/>
      <c r="G55" s="113">
        <f>G56</f>
        <v>172.20662558943945</v>
      </c>
      <c r="H55" s="152">
        <f>IFERROR(IF(D25=0,0,((D25+D39+K$7+$L$22)*(1+M39*K$8/100)+(Q45+Q48))*(1+0.01528)+K$10),"")</f>
        <v>130.38661376055026</v>
      </c>
      <c r="I55" s="152">
        <f>IFERROR(IF(E25=0,0,((E25+E39+L$7+$L$22)*(1+N39*L$8/100)+(R45+R48))*(1+0.01528)+L$10),"")</f>
        <v>119.4181959017026</v>
      </c>
      <c r="J55" s="113">
        <f>J54</f>
        <v>140.31176799883784</v>
      </c>
      <c r="K55" s="113">
        <f>K54</f>
        <v>120.1537706919096</v>
      </c>
      <c r="L55" s="155">
        <f>IFERROR(IF(H25=0,0,((H25+H39+O$7+$L$22)*(1+Q39*O$8/100)+(U45+U48))*(1+0.01528)+O$10),"")</f>
        <v>102.82224072216842</v>
      </c>
      <c r="M55" s="137"/>
      <c r="N55" s="137"/>
      <c r="O55" s="137"/>
      <c r="P55" s="137"/>
      <c r="Q55" s="137"/>
      <c r="R55" s="137"/>
      <c r="T55" s="94"/>
      <c r="U55" s="95"/>
      <c r="V55" s="95"/>
      <c r="W55" s="95"/>
      <c r="X55" s="581" t="str">
        <f t="shared" si="23"/>
        <v>NOVIEMBRE-25</v>
      </c>
      <c r="Y55" s="583"/>
      <c r="Z55" s="113">
        <f>Z56</f>
        <v>199.73491899208472</v>
      </c>
      <c r="AA55" s="152">
        <f>IFERROR(IF(W25=0,0,((W25+W39+AD$7+$L$22)*(1+AF39*AD$8/100)+(AJ45+AJ48))*(1+0.01528)+AD$10),"")</f>
        <v>151.93705635414057</v>
      </c>
      <c r="AB55" s="152">
        <f>IFERROR(IF(X25=0,0,((X25+X39+AE$7+$L$22)*(1+AG39*AE$8/100)+(AK45+AK48))*(1+0.01528)+AE$10),"")</f>
        <v>135.76301799999362</v>
      </c>
      <c r="AC55" s="113">
        <f>AC54</f>
        <v>156.03785982229502</v>
      </c>
      <c r="AD55" s="113">
        <f>AD54</f>
        <v>133.92011630433794</v>
      </c>
      <c r="AE55" s="155">
        <f>IFERROR(IF(AA25=0,0,((AA25+AA39+AH$7+$L$22)*(1+AJ39*AH$8/100)+(AN45+AN48))*(1+0.01528)+AH$10),"")</f>
        <v>114.90330885527931</v>
      </c>
      <c r="AF55" s="137"/>
      <c r="AG55" s="137"/>
      <c r="AH55" s="137"/>
      <c r="AI55" s="137"/>
      <c r="AJ55" s="137"/>
      <c r="AK55" s="137"/>
      <c r="AN55" s="94"/>
      <c r="AO55" s="95"/>
      <c r="AP55" s="95"/>
      <c r="AQ55" s="95"/>
      <c r="AR55" s="590" t="str">
        <f t="shared" si="25"/>
        <v>NOVIEMBRE-25</v>
      </c>
      <c r="AS55" s="591"/>
      <c r="AT55" s="152">
        <f t="shared" si="29"/>
        <v>202.72753434750481</v>
      </c>
      <c r="AU55" s="152">
        <f t="shared" si="28"/>
        <v>149.07756970189845</v>
      </c>
      <c r="AV55" s="152">
        <f t="shared" si="28"/>
        <v>119.3700591164249</v>
      </c>
      <c r="AW55" s="137"/>
      <c r="AX55" s="137"/>
      <c r="AY55" s="137"/>
      <c r="AZ55" s="137"/>
      <c r="BA55" s="137"/>
      <c r="BB55" s="137"/>
      <c r="BC55" s="137"/>
      <c r="BD55" s="137"/>
      <c r="BE55" s="137"/>
    </row>
    <row r="56" spans="1:57" ht="15.75" thickBot="1">
      <c r="A56" s="94"/>
      <c r="B56" s="95"/>
      <c r="C56" s="95"/>
      <c r="D56" s="95"/>
      <c r="E56" s="584" t="str">
        <f t="shared" si="22"/>
        <v>DICIEMBRE-25</v>
      </c>
      <c r="F56" s="585"/>
      <c r="G56" s="157" cm="1">
        <f t="array" ref="G56">_xlfn.IFS($G$42="Peninsula",IFERROR(IF(C26=0,0,((C26+C40+J$7+$L$22)*(1+L40*J$8/100)+(P45+P48))*(1+0.01528)+J$10),""),$G$42="Canarias",0)</f>
        <v>172.20662558943945</v>
      </c>
      <c r="H56" s="157" cm="1">
        <f t="array" ref="H56">_xlfn.IFS($G$42="Peninsula",IFERROR(IF(D26=0,0,((D26+D40+K$7+$L$22)*(1+M40*K$8/100)+(Q45+Q48))*(1+0.01528)+K$10),""),$G$42="Canarias",IF(C26=0,0,((C26+C40+K$7+$L$22)*(1+L40*K$8/100)+(Q45+Q48))*(1+0.01528)+K$10))</f>
        <v>153.38072584413163</v>
      </c>
      <c r="I56" s="128" cm="1">
        <f t="array" ref="I56">_xlfn.IFS($G$42="Peninsula",I55,$G$42="Canarias",IF(D26=0,0,((D26+D40+L$7+$L$22)*(1+M40*L$8/100)+(R45+R48))*(1+0.01528)+L$10))</f>
        <v>119.4181959017026</v>
      </c>
      <c r="J56" s="128">
        <f>IFERROR(IF(F26=0,0,((F26+F40+M$7+$L$22)*(1+O40*M$8/100)+(S45+S48))*(1+0.01528)+M$10),"")</f>
        <v>0</v>
      </c>
      <c r="K56" s="128">
        <f>IFERROR(IF(G26=0,0,((G26+G40+N$7+$L$22)*(1+P40*N$8/100)+(T45+T48))*(1+0.01528)+N$10),"")</f>
        <v>0</v>
      </c>
      <c r="L56" s="154">
        <f>IFERROR(IF(H26=0,0,((H26+H40+O$7+$L$22)*(1+Q40*O$8/100)+(U45+U48))*(1+0.01528)+O$10),"")</f>
        <v>115.05120730437424</v>
      </c>
      <c r="M56" s="137"/>
      <c r="N56" s="137"/>
      <c r="O56" s="137"/>
      <c r="P56" s="137"/>
      <c r="Q56" s="137"/>
      <c r="R56" s="137"/>
      <c r="T56" s="94"/>
      <c r="U56" s="95"/>
      <c r="V56" s="95"/>
      <c r="W56" s="95"/>
      <c r="X56" s="584" t="str">
        <f t="shared" si="23"/>
        <v>DICIEMBRE-25</v>
      </c>
      <c r="Y56" s="585"/>
      <c r="Z56" s="157" cm="1">
        <f t="array" ref="Z56">_xlfn.IFS($G$42="Peninsula",IFERROR(IF(V26=0,0,((V26+V40+AC$7+$L$22)*(1+AE40*AC$8/100)+(AI45+AI48))*(1+0.01528)+AC$10),""),$G$42="Canarias",0)</f>
        <v>199.73491899208472</v>
      </c>
      <c r="AA56" s="157" cm="1">
        <f t="array" ref="AA56">_xlfn.IFS($G$42="Peninsula",IFERROR(IF(W26=0,0,((W26+W40+AD$7+$L$22)*(1+AF40*AD$8/100)+(AJ45+AJ48))*(1+0.01528)+AD$10),""),$G$42="Canarias",IF(V26=0,0,((V26+V40+AD$7+$L$22)*(1+AE40*AD$8/100)+(AJ45+AJ48))*(1+0.01528)+AD$10))</f>
        <v>176.93457565423574</v>
      </c>
      <c r="AB56" s="128" cm="1">
        <f t="array" ref="AB56">_xlfn.IFS($G$42="Peninsula",AB55,$G$42="Canarias",IF(W26=0,0,((W26+W40+AE$7+$L$22)*(1+AF40*AE$8/100)+(AK45+AK48))*(1+0.01528)+AE$10))</f>
        <v>135.76301799999362</v>
      </c>
      <c r="AC56" s="128">
        <f>IFERROR(IF(Y26=0,0,((Y26+Y40+AF$7+$L$22)*(1+AH40*AF$8/100)+(AL45+AL48))*(1+0.01528)+AF$10),"")</f>
        <v>0</v>
      </c>
      <c r="AD56" s="128">
        <f>IFERROR(IF(Z26=0,0,((Z26+Z40+AG$7+$L$22)*(1+AI40*AG$8/100)+(AM45+AM48))*(1+0.01528)+AG$10),"")</f>
        <v>0</v>
      </c>
      <c r="AE56" s="154">
        <f>IFERROR(IF(AA26=0,0,((AA26+AA40+AH$7+$L$22)*(1+AJ40*AH$8/100)+(AN45+AN48))*(1+0.01528)+AH$10),"")</f>
        <v>128.20272677096898</v>
      </c>
      <c r="AF56" s="137"/>
      <c r="AG56" s="137"/>
      <c r="AH56" s="137"/>
      <c r="AI56" s="137"/>
      <c r="AJ56" s="137"/>
      <c r="AK56" s="137"/>
      <c r="AN56" s="94"/>
      <c r="AO56" s="95"/>
      <c r="AP56" s="95"/>
      <c r="AQ56" s="95"/>
      <c r="AR56" s="590" t="str">
        <f t="shared" si="25"/>
        <v>DICIEMBRE-25</v>
      </c>
      <c r="AS56" s="591"/>
      <c r="AT56" s="152">
        <f t="shared" si="29"/>
        <v>231.47137887472337</v>
      </c>
      <c r="AU56" s="152">
        <f t="shared" si="28"/>
        <v>177.41490117315308</v>
      </c>
      <c r="AV56" s="152">
        <f t="shared" si="28"/>
        <v>132.66405673439428</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150.92157594552441</v>
      </c>
      <c r="H58" s="137" cm="1">
        <f t="array" ref="H58">_xlfn.IFS($G$42="Peninsula",AVERAGE(H45,H46,H47,H51,H55,H56),$G$42="Canarias",AVERAGE(H45,H46,H47,H55,H56))</f>
        <v>129.30702634263494</v>
      </c>
      <c r="I58" s="137" cm="1">
        <f t="array" ref="I58">_xlfn.IFS($G$42="Peninsula",AVERAGE(I47,I50,I52,I53,I55),$G$42="Canarias",AVERAGE(I51,I52,I53,I54,I55,I56))</f>
        <v>117.95452145209136</v>
      </c>
      <c r="J58" s="137" cm="1">
        <f t="array" ref="J58">_xlfn.IFS($G$42="Peninsula",AVERAGE(J48,J49,J50,J52,J53,J54),$G$42="Canarias",AVERAGE(J45,J46,J47,J48,J49,J50,J51))</f>
        <v>105.34597606802048</v>
      </c>
      <c r="K58" s="137" cm="1">
        <f t="array" ref="K58">_xlfn.IFS($G$42="Peninsula",AVERAGE(K48,K49,K54),$G$42="Canarias",AVERAGE(K48,K49,K50))</f>
        <v>87.040481446318452</v>
      </c>
      <c r="L58" s="137">
        <f>AVERAGE(L45,L46,L47,L48,L49,L50,L51,L52,L53,L54,L55,L56)</f>
        <v>102.40522405621073</v>
      </c>
      <c r="X58" s="584" t="s">
        <v>371</v>
      </c>
      <c r="Y58" s="585"/>
      <c r="Z58" s="137" cm="1">
        <f t="array" ref="Z58">_xlfn.IFS($G$42="Peninsula",AVERAGE(Z45,Z46,Z51,Z56),$G$42="Canarias",AVERAGE(Z51,Z52,Z53,Z54))</f>
        <v>176.66925564582331</v>
      </c>
      <c r="AA58" s="137" cm="1">
        <f t="array" ref="AA58">_xlfn.IFS($G$42="Peninsula",AVERAGE(AA45,AA46,AA47,AA51,AA55,AA56),$G$42="Canarias",AVERAGE(AA45,AA46,AA47,AA55,AA56))</f>
        <v>150.97978296037138</v>
      </c>
      <c r="AB58" s="137" cm="1">
        <f t="array" ref="AB58">_xlfn.IFS($G$42="Peninsula",AVERAGE(AB47,AB50,AB52,AB53,AB55),$G$42="Canarias",AVERAGE(AB51,AB52,AB53,AB54,AB55,AB56))</f>
        <v>134.26226484091063</v>
      </c>
      <c r="AC58" s="137" cm="1">
        <f t="array" ref="AC58">_xlfn.IFS($G$42="Peninsula",AVERAGE(AC48,AC49,AC50,AC52,AC53,AC54),$G$42="Canarias",AVERAGE(AC45,AC46,AC47,AC48,AC49,AC50,AC51))</f>
        <v>118.48908773542139</v>
      </c>
      <c r="AD58" s="137" cm="1">
        <f t="array" ref="AD58">_xlfn.IFS($G$42="Peninsula",AVERAGE(AD48,AD49,AD54),$G$42="Canarias",AVERAGE(AD48,AD49,AD50))</f>
        <v>98.727545236761429</v>
      </c>
      <c r="AE58" s="137">
        <f>AVERAGE(AE45,AE46,AE47,AE48,AE49,AE50,AE51,AE52,AE53,AE54,AE55,AE56)</f>
        <v>114.6122349757422</v>
      </c>
      <c r="AR58" s="584" t="s">
        <v>371</v>
      </c>
      <c r="AS58" s="585"/>
      <c r="AT58" s="137">
        <f>AVERAGE(AT45:AT56)</f>
        <v>199.56525327788461</v>
      </c>
      <c r="AU58" s="137">
        <f>AVERAGE(AU45:AU56)</f>
        <v>144.08900919021463</v>
      </c>
      <c r="AV58" s="137">
        <f>AVERAGE(AV45:AV56)</f>
        <v>119.62490309342303</v>
      </c>
    </row>
    <row r="63" spans="1:57">
      <c r="B63" t="s">
        <v>34</v>
      </c>
    </row>
    <row r="65" spans="2:8" ht="15.75">
      <c r="B65" s="55" t="s">
        <v>56</v>
      </c>
      <c r="C65" s="56">
        <f>IF('.'!$W$20="26",'BASE DE DATOS INDEX'!K105/365,'BASE DE DATOS INDEX'!U105/365)</f>
        <v>9.7820309589041102E-2</v>
      </c>
      <c r="D65" s="56">
        <f>IF('.'!$W$20="26",'BASE DE DATOS INDEX'!L105/365,'BASE DE DATOS INDEX'!V105/365)</f>
        <v>5.1302528767123289E-2</v>
      </c>
      <c r="E65" s="56"/>
      <c r="F65" s="56"/>
      <c r="G65" s="56"/>
      <c r="H65" s="56"/>
    </row>
    <row r="66" spans="2:8" ht="15.75">
      <c r="B66" s="57" t="s">
        <v>31</v>
      </c>
      <c r="C66" s="56">
        <f>IF('.'!$W$20="26",'BASE DE DATOS INDEX'!K106/365,'BASE DE DATOS INDEX'!U106/365)</f>
        <v>6.4046375342465753E-2</v>
      </c>
      <c r="D66" s="56">
        <f>IF('.'!$W$20="26",'BASE DE DATOS INDEX'!L106/365,'BASE DE DATOS INDEX'!V106/365)</f>
        <v>3.7308550684931503E-2</v>
      </c>
      <c r="E66" s="56">
        <f>IF('.'!$W$20="26",'BASE DE DATOS INDEX'!M106/365,'BASE DE DATOS INDEX'!W106/365)</f>
        <v>2.0497353424657534E-2</v>
      </c>
      <c r="F66" s="56">
        <f>IF('.'!$W$20="26",'BASE DE DATOS INDEX'!N106/365,'BASE DE DATOS INDEX'!X106/365)</f>
        <v>2.9825569863013698E-2</v>
      </c>
      <c r="G66" s="56">
        <f>IF('.'!$W$20="26",'BASE DE DATOS INDEX'!O106/365,'BASE DE DATOS INDEX'!Y106/365)</f>
        <v>3.1544797260273975E-2</v>
      </c>
      <c r="H66" s="56">
        <f>IF('.'!$W$20="26",'BASE DE DATOS INDEX'!P106/365,'BASE DE DATOS INDEX'!Z106/365)</f>
        <v>3.1348731506849317E-2</v>
      </c>
    </row>
    <row r="67" spans="2:8" ht="15.75">
      <c r="B67" s="57" t="s">
        <v>32</v>
      </c>
      <c r="C67" s="56">
        <f>IF('.'!$W$20="26",'BASE DE DATOS INDEX'!K107/365,'BASE DE DATOS INDEX'!U107/365)</f>
        <v>8.9302378082191783E-2</v>
      </c>
      <c r="D67" s="56">
        <f>IF('.'!$W$20="26",'BASE DE DATOS INDEX'!L107/365,'BASE DE DATOS INDEX'!V107/365)</f>
        <v>5.07252301369863E-2</v>
      </c>
      <c r="E67" s="56">
        <f>IF('.'!$W$20="26",'BASE DE DATOS INDEX'!M107/365,'BASE DE DATOS INDEX'!W107/365)</f>
        <v>2.6854468493150683E-2</v>
      </c>
      <c r="F67" s="56">
        <f>IF('.'!$W$20="26",'BASE DE DATOS INDEX'!N107/365,'BASE DE DATOS INDEX'!X107/365)</f>
        <v>3.3955695890410961E-2</v>
      </c>
      <c r="G67" s="56">
        <f>IF('.'!$W$20="26",'BASE DE DATOS INDEX'!O107/365,'BASE DE DATOS INDEX'!Y107/365)</f>
        <v>3.0479761643835618E-2</v>
      </c>
      <c r="H67" s="56">
        <f>IF('.'!$W$20="26",'BASE DE DATOS INDEX'!P107/365,'BASE DE DATOS INDEX'!Z107/365)</f>
        <v>3.0148441095890412E-2</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F8D68-E0CA-44B8-81BB-746B24D81C96}">
  <sheetPr codeName="Hoja22"/>
  <dimension ref="A1:BE101"/>
  <sheetViews>
    <sheetView topLeftCell="C35" zoomScale="70" zoomScaleNormal="70" workbookViewId="0">
      <selection activeCell="AZ49" sqref="AZ49"/>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617" t="s">
        <v>155</v>
      </c>
      <c r="D7" s="618"/>
      <c r="E7" s="618"/>
      <c r="F7" s="618"/>
      <c r="G7" s="618"/>
      <c r="H7" s="618"/>
      <c r="I7" s="619"/>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17" t="s">
        <v>155</v>
      </c>
      <c r="W7" s="618"/>
      <c r="X7" s="618"/>
      <c r="Y7" s="618"/>
      <c r="Z7" s="618"/>
      <c r="AA7" s="618"/>
      <c r="AB7" s="619"/>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17" t="s">
        <v>155</v>
      </c>
      <c r="AQ7" s="618"/>
      <c r="AR7" s="618"/>
      <c r="AS7" s="618"/>
      <c r="AT7" s="618"/>
      <c r="AU7" s="618"/>
      <c r="AV7" s="619"/>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595" t="s">
        <v>156</v>
      </c>
      <c r="D8" s="596"/>
      <c r="E8" s="596"/>
      <c r="F8" s="596"/>
      <c r="G8" s="596"/>
      <c r="H8" s="596"/>
      <c r="I8" s="597"/>
      <c r="J8" s="97">
        <v>6.7</v>
      </c>
      <c r="K8" s="98">
        <v>6.8</v>
      </c>
      <c r="L8" s="98">
        <v>6.5</v>
      </c>
      <c r="M8" s="98">
        <v>6.5</v>
      </c>
      <c r="N8" s="98">
        <v>4.3</v>
      </c>
      <c r="O8" s="99">
        <v>7.7</v>
      </c>
      <c r="P8" s="95"/>
      <c r="Q8" s="95"/>
      <c r="R8" s="95"/>
      <c r="T8" s="94"/>
      <c r="U8" s="95"/>
      <c r="V8" s="595" t="s">
        <v>156</v>
      </c>
      <c r="W8" s="596"/>
      <c r="X8" s="596"/>
      <c r="Y8" s="596"/>
      <c r="Z8" s="596"/>
      <c r="AA8" s="596"/>
      <c r="AB8" s="597"/>
      <c r="AC8" s="97">
        <v>16.600000000000001</v>
      </c>
      <c r="AD8" s="98">
        <v>17.5</v>
      </c>
      <c r="AE8" s="98">
        <v>16.5</v>
      </c>
      <c r="AF8" s="98">
        <v>16.5</v>
      </c>
      <c r="AG8" s="98">
        <v>13.8</v>
      </c>
      <c r="AH8" s="99">
        <v>18</v>
      </c>
      <c r="AI8" s="95"/>
      <c r="AJ8" s="95"/>
      <c r="AK8" s="95"/>
      <c r="AN8" s="94"/>
      <c r="AO8" s="95"/>
      <c r="AP8" s="595" t="s">
        <v>156</v>
      </c>
      <c r="AQ8" s="596"/>
      <c r="AR8" s="596"/>
      <c r="AS8" s="596"/>
      <c r="AT8" s="596"/>
      <c r="AU8" s="596"/>
      <c r="AV8" s="597"/>
      <c r="AW8" s="97">
        <v>16.7</v>
      </c>
      <c r="AX8" s="98">
        <v>16.3</v>
      </c>
      <c r="AY8" s="98">
        <v>18</v>
      </c>
      <c r="AZ8" s="42"/>
      <c r="BA8" s="42"/>
      <c r="BB8" s="42"/>
      <c r="BC8" s="95"/>
      <c r="BD8" s="95"/>
      <c r="BE8" s="95"/>
    </row>
    <row r="9" spans="1:57">
      <c r="A9" s="94"/>
      <c r="B9" s="95"/>
      <c r="C9" s="595" t="s">
        <v>370</v>
      </c>
      <c r="D9" s="596" t="s">
        <v>158</v>
      </c>
      <c r="E9" s="596"/>
      <c r="F9" s="596"/>
      <c r="G9" s="596"/>
      <c r="H9" s="596"/>
      <c r="I9" s="597"/>
      <c r="J9" s="614">
        <f>P45+P48</f>
        <v>12.32</v>
      </c>
      <c r="K9" s="614"/>
      <c r="L9" s="614"/>
      <c r="M9" s="614"/>
      <c r="N9" s="614"/>
      <c r="O9" s="615"/>
      <c r="P9" s="95"/>
      <c r="Q9" s="95"/>
      <c r="R9" s="95"/>
      <c r="T9" s="94"/>
      <c r="U9" s="95"/>
      <c r="V9" s="595" t="s">
        <v>157</v>
      </c>
      <c r="W9" s="596" t="s">
        <v>158</v>
      </c>
      <c r="X9" s="596"/>
      <c r="Y9" s="596"/>
      <c r="Z9" s="596"/>
      <c r="AA9" s="596"/>
      <c r="AB9" s="597"/>
      <c r="AC9" s="614">
        <f>AI45+AI48</f>
        <v>12.82</v>
      </c>
      <c r="AD9" s="614"/>
      <c r="AE9" s="614"/>
      <c r="AF9" s="614"/>
      <c r="AG9" s="614"/>
      <c r="AH9" s="615"/>
      <c r="AI9" s="95"/>
      <c r="AJ9" s="95"/>
      <c r="AK9" s="95"/>
      <c r="AN9" s="94"/>
      <c r="AO9" s="95"/>
      <c r="AP9" s="595" t="s">
        <v>157</v>
      </c>
      <c r="AQ9" s="596" t="s">
        <v>158</v>
      </c>
      <c r="AR9" s="596"/>
      <c r="AS9" s="596"/>
      <c r="AT9" s="596"/>
      <c r="AU9" s="596"/>
      <c r="AV9" s="597"/>
      <c r="AW9" s="616">
        <f>AZ46+AZ49</f>
        <v>12.82</v>
      </c>
      <c r="AX9" s="614"/>
      <c r="AY9" s="614"/>
      <c r="AZ9" s="42"/>
      <c r="BA9" s="42"/>
      <c r="BB9" s="42"/>
      <c r="BC9" s="95"/>
      <c r="BD9" s="95"/>
      <c r="BE9" s="95"/>
    </row>
    <row r="10" spans="1:57" ht="15.75" thickBot="1">
      <c r="A10" s="94"/>
      <c r="B10" s="95"/>
      <c r="C10" s="598" t="s">
        <v>159</v>
      </c>
      <c r="D10" s="599" t="s">
        <v>159</v>
      </c>
      <c r="E10" s="599"/>
      <c r="F10" s="599"/>
      <c r="G10" s="599"/>
      <c r="H10" s="599"/>
      <c r="I10" s="600"/>
      <c r="J10" s="100">
        <v>35.204000000000001</v>
      </c>
      <c r="K10" s="101">
        <v>21.530999999999999</v>
      </c>
      <c r="L10" s="101">
        <v>12.715999999999999</v>
      </c>
      <c r="M10" s="101">
        <v>8.0370000000000008</v>
      </c>
      <c r="N10" s="101">
        <v>2.1120000000000001</v>
      </c>
      <c r="O10" s="102">
        <v>1.276</v>
      </c>
      <c r="P10" s="95"/>
      <c r="Q10" s="95"/>
      <c r="R10" s="95"/>
      <c r="T10" s="94"/>
      <c r="U10" s="95"/>
      <c r="V10" s="598" t="s">
        <v>159</v>
      </c>
      <c r="W10" s="599" t="s">
        <v>159</v>
      </c>
      <c r="X10" s="599"/>
      <c r="Y10" s="599"/>
      <c r="Z10" s="599"/>
      <c r="AA10" s="599"/>
      <c r="AB10" s="600"/>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8" t="s">
        <v>159</v>
      </c>
      <c r="AQ10" s="599" t="s">
        <v>159</v>
      </c>
      <c r="AR10" s="599"/>
      <c r="AS10" s="599"/>
      <c r="AT10" s="599"/>
      <c r="AU10" s="599"/>
      <c r="AV10" s="600"/>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602" t="s">
        <v>161</v>
      </c>
      <c r="K14" s="603"/>
      <c r="L14" s="603"/>
      <c r="M14" s="603"/>
      <c r="N14" s="603"/>
      <c r="O14" s="603"/>
      <c r="P14" s="603"/>
      <c r="Q14" s="604"/>
      <c r="R14" s="42"/>
      <c r="T14" s="90"/>
      <c r="U14" s="106" t="s">
        <v>160</v>
      </c>
      <c r="V14" s="107" t="s">
        <v>3</v>
      </c>
      <c r="W14" s="108" t="s">
        <v>4</v>
      </c>
      <c r="X14" s="108" t="s">
        <v>5</v>
      </c>
      <c r="Y14" s="108" t="s">
        <v>6</v>
      </c>
      <c r="Z14" s="108" t="s">
        <v>7</v>
      </c>
      <c r="AA14" s="109" t="s">
        <v>8</v>
      </c>
      <c r="AB14" s="42"/>
      <c r="AC14" s="602" t="s">
        <v>161</v>
      </c>
      <c r="AD14" s="603"/>
      <c r="AE14" s="603"/>
      <c r="AF14" s="603"/>
      <c r="AG14" s="603"/>
      <c r="AH14" s="603"/>
      <c r="AI14" s="603"/>
      <c r="AJ14" s="604"/>
      <c r="AK14" s="42"/>
      <c r="AN14" s="90"/>
      <c r="AQ14" s="106" t="s">
        <v>160</v>
      </c>
      <c r="AR14" s="107" t="s">
        <v>3</v>
      </c>
      <c r="AS14" s="108" t="s">
        <v>4</v>
      </c>
      <c r="AT14" s="108" t="s">
        <v>5</v>
      </c>
      <c r="AU14" s="95"/>
      <c r="AV14" s="42"/>
      <c r="AW14" s="602" t="s">
        <v>161</v>
      </c>
      <c r="AX14" s="603"/>
      <c r="AY14" s="603"/>
      <c r="AZ14" s="603"/>
      <c r="BA14" s="603"/>
      <c r="BB14" s="95"/>
      <c r="BC14" s="95"/>
      <c r="BD14" s="95"/>
      <c r="BE14" s="42"/>
    </row>
    <row r="15" spans="1:57" ht="15.75" thickBot="1">
      <c r="A15" s="110" t="e">
        <v>#REF!</v>
      </c>
      <c r="B15" s="111" t="str">
        <f>'DINAMICA PLUS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610" t="s">
        <v>162</v>
      </c>
      <c r="K15" s="611"/>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610" t="s">
        <v>162</v>
      </c>
      <c r="AD15" s="611"/>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610" t="s">
        <v>162</v>
      </c>
      <c r="AX15" s="611"/>
      <c r="AY15" s="115">
        <v>0.92600000000000005</v>
      </c>
      <c r="AZ15" s="116">
        <v>0.154</v>
      </c>
      <c r="BA15" s="118">
        <v>0</v>
      </c>
      <c r="BB15" s="95"/>
      <c r="BC15" s="95"/>
      <c r="BD15" s="95"/>
      <c r="BE15" s="95"/>
    </row>
    <row r="16" spans="1:57" ht="15.75" thickBot="1">
      <c r="A16" s="110" t="e">
        <v>#REF!</v>
      </c>
      <c r="B16" s="119" t="str">
        <f>'DINAMICA PLUS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610" t="s">
        <v>163</v>
      </c>
      <c r="K16" s="611"/>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610" t="s">
        <v>163</v>
      </c>
      <c r="AD16" s="611"/>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610" t="s">
        <v>163</v>
      </c>
      <c r="AX16" s="611"/>
      <c r="AY16" s="123">
        <v>4.0960000000000003E-2</v>
      </c>
      <c r="AZ16" s="95"/>
      <c r="BA16" s="95"/>
      <c r="BB16" s="95"/>
      <c r="BC16" s="95"/>
      <c r="BD16" s="95"/>
      <c r="BE16" s="95"/>
    </row>
    <row r="17" spans="1:57" ht="15.75" thickBot="1">
      <c r="A17" s="110" t="e">
        <v>#REF!</v>
      </c>
      <c r="B17" s="119" t="str">
        <f>'DINAMICA PLUS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610" t="s">
        <v>164</v>
      </c>
      <c r="K17" s="611"/>
      <c r="L17" s="123">
        <v>0.17498</v>
      </c>
      <c r="M17" s="95"/>
      <c r="N17" s="95"/>
      <c r="O17" s="95"/>
      <c r="P17" s="95"/>
      <c r="Q17" s="95"/>
      <c r="R17" s="95"/>
      <c r="T17" s="110"/>
      <c r="U17" s="119" t="str">
        <f t="shared" si="4"/>
        <v>MARZO-26</v>
      </c>
      <c r="V17" s="113">
        <f t="shared" si="4"/>
        <v>0</v>
      </c>
      <c r="W17" s="113">
        <f t="shared" si="3"/>
        <v>50.864202898550722</v>
      </c>
      <c r="X17" s="113">
        <f t="shared" si="3"/>
        <v>37.899999999999991</v>
      </c>
      <c r="Y17" s="113">
        <f t="shared" si="3"/>
        <v>0</v>
      </c>
      <c r="Z17" s="113">
        <f t="shared" si="3"/>
        <v>0</v>
      </c>
      <c r="AA17" s="114">
        <f t="shared" si="3"/>
        <v>38.405866666666689</v>
      </c>
      <c r="AB17" s="95"/>
      <c r="AC17" s="610" t="s">
        <v>164</v>
      </c>
      <c r="AD17" s="611"/>
      <c r="AE17" s="123">
        <v>0.17498</v>
      </c>
      <c r="AF17" s="95"/>
      <c r="AG17" s="95"/>
      <c r="AH17" s="95"/>
      <c r="AI17" s="95"/>
      <c r="AJ17" s="95"/>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610" t="s">
        <v>164</v>
      </c>
      <c r="AX17" s="611"/>
      <c r="AY17" s="123">
        <v>0.17498</v>
      </c>
      <c r="AZ17" s="95"/>
      <c r="BA17" s="95"/>
      <c r="BB17" s="95"/>
      <c r="BC17" s="95"/>
      <c r="BD17" s="95"/>
      <c r="BE17" s="95"/>
    </row>
    <row r="18" spans="1:57" ht="15.75" thickBot="1">
      <c r="A18" s="110" t="e">
        <v>#REF!</v>
      </c>
      <c r="B18" s="119" t="str">
        <f>'DINAMICA PLUS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610" t="s">
        <v>165</v>
      </c>
      <c r="K18" s="611"/>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610" t="s">
        <v>165</v>
      </c>
      <c r="AD18" s="611"/>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610" t="s">
        <v>165</v>
      </c>
      <c r="AX18" s="611"/>
      <c r="AY18" s="123">
        <v>0.97529999999999994</v>
      </c>
      <c r="AZ18" s="95"/>
      <c r="BA18" s="95"/>
      <c r="BB18" s="95"/>
      <c r="BC18" s="95"/>
      <c r="BD18" s="95"/>
      <c r="BE18" s="95"/>
    </row>
    <row r="19" spans="1:57" ht="15.75" thickBot="1">
      <c r="A19" s="110" t="e">
        <v>#REF!</v>
      </c>
      <c r="B19" s="119" t="str">
        <f>'DINAMICA PLUS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610" t="s">
        <v>166</v>
      </c>
      <c r="K19" s="611"/>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610" t="s">
        <v>166</v>
      </c>
      <c r="AD19" s="611"/>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610" t="s">
        <v>166</v>
      </c>
      <c r="AX19" s="611"/>
      <c r="AY19" s="123">
        <v>1.25</v>
      </c>
      <c r="AZ19" s="95"/>
      <c r="BA19" s="95"/>
      <c r="BB19" s="95"/>
      <c r="BC19" s="95"/>
      <c r="BD19" s="95"/>
      <c r="BE19" s="95"/>
    </row>
    <row r="20" spans="1:57" ht="15.75" thickBot="1">
      <c r="A20" s="110" t="e">
        <v>#REF!</v>
      </c>
      <c r="B20" s="119" t="str">
        <f>'DINAMICA PLUS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612" t="s">
        <v>167</v>
      </c>
      <c r="K20" s="613"/>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612" t="s">
        <v>167</v>
      </c>
      <c r="AD20" s="613"/>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612" t="s">
        <v>167</v>
      </c>
      <c r="AX20" s="613"/>
      <c r="AY20" s="123">
        <v>0.75</v>
      </c>
      <c r="AZ20" s="95"/>
      <c r="BA20" s="95"/>
      <c r="BB20" s="95"/>
      <c r="BC20" s="95"/>
      <c r="BD20" s="95"/>
      <c r="BE20" s="95"/>
    </row>
    <row r="21" spans="1:57" ht="15.75" thickBot="1">
      <c r="A21" s="110" t="e">
        <v>#REF!</v>
      </c>
      <c r="B21" s="119" t="str">
        <f>'DINAMICA PLUS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610" t="s">
        <v>168</v>
      </c>
      <c r="K21" s="611"/>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610" t="s">
        <v>168</v>
      </c>
      <c r="AD21" s="611"/>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610" t="s">
        <v>168</v>
      </c>
      <c r="AX21" s="611"/>
      <c r="AY21" s="123">
        <v>0.5</v>
      </c>
      <c r="AZ21" s="95"/>
      <c r="BA21" s="95"/>
      <c r="BB21" s="95"/>
      <c r="BC21" s="95"/>
      <c r="BD21" s="95"/>
      <c r="BE21" s="95"/>
    </row>
    <row r="22" spans="1:57" ht="15.75" customHeight="1" thickBot="1">
      <c r="A22" s="110" t="e">
        <v>#REF!</v>
      </c>
      <c r="B22" s="119" t="str">
        <f>'DINAMICA PLUS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610" t="s">
        <v>169</v>
      </c>
      <c r="K22" s="611"/>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610" t="s">
        <v>169</v>
      </c>
      <c r="AD22" s="611"/>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610" t="s">
        <v>169</v>
      </c>
      <c r="AX22" s="611"/>
      <c r="AY22" s="124">
        <v>0</v>
      </c>
      <c r="AZ22" s="95"/>
      <c r="BA22" s="95"/>
      <c r="BB22" s="95"/>
      <c r="BC22" s="95"/>
      <c r="BD22" s="95"/>
      <c r="BE22" s="95"/>
    </row>
    <row r="23" spans="1:57">
      <c r="A23" s="110" t="e">
        <v>#REF!</v>
      </c>
      <c r="B23" s="119" t="str">
        <f>'DINAMICA PLUS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'DINAMICA PLUS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'DINAMICA PLUS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'DINAMICA PLUS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8" t="s">
        <v>171</v>
      </c>
      <c r="K28" s="589"/>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8" t="s">
        <v>171</v>
      </c>
      <c r="AD28" s="589"/>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8" t="s">
        <v>171</v>
      </c>
      <c r="AX28" s="589"/>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93" t="str">
        <f>B15</f>
        <v>ENERO-26</v>
      </c>
      <c r="K29" s="594"/>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93" t="str">
        <f>U15</f>
        <v>ENERO-26</v>
      </c>
      <c r="AD29" s="594"/>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90" t="str">
        <f>AQ15</f>
        <v>ENERO-26</v>
      </c>
      <c r="AX29" s="591"/>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3"/>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3"/>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90" t="str">
        <f t="shared" ref="AW30:AW40" si="13">AQ16</f>
        <v>FEBRERO-26</v>
      </c>
      <c r="AX30" s="591"/>
      <c r="AY30" s="121">
        <f>'DINAMICA N1'!AY30</f>
        <v>1.1073480000000002</v>
      </c>
      <c r="AZ30" s="121">
        <f>'DINAMICA N1'!AZ30</f>
        <v>1.1419265000000001</v>
      </c>
      <c r="BA30" s="121">
        <f>'DINAMICA N1'!BA30</f>
        <v>1.224928068181818</v>
      </c>
      <c r="BB30" s="95"/>
      <c r="BC30" s="95"/>
      <c r="BD30" s="95"/>
      <c r="BE30" s="95"/>
    </row>
    <row r="31" spans="1:57">
      <c r="A31" s="94"/>
      <c r="B31" s="119" t="str">
        <f t="shared" si="7"/>
        <v>MARZO-26</v>
      </c>
      <c r="C31" s="113" t="s">
        <v>172</v>
      </c>
      <c r="D31" s="113">
        <f>'INPUT OMIE'!BM72</f>
        <v>20</v>
      </c>
      <c r="E31" s="113">
        <f>'INPUT OMIE'!BN72</f>
        <v>20</v>
      </c>
      <c r="F31" s="113"/>
      <c r="G31" s="113" t="s">
        <v>172</v>
      </c>
      <c r="H31" s="114">
        <f>'INPUT OMIE'!BO72</f>
        <v>20</v>
      </c>
      <c r="I31" s="95"/>
      <c r="J31" s="581" t="str">
        <f t="shared" si="8"/>
        <v>MARZO-26</v>
      </c>
      <c r="K31" s="583"/>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MARZO-26</v>
      </c>
      <c r="V31" s="112" t="str">
        <f t="shared" si="10"/>
        <v/>
      </c>
      <c r="W31" s="113">
        <f t="shared" si="6"/>
        <v>20</v>
      </c>
      <c r="X31" s="113">
        <f t="shared" si="6"/>
        <v>20</v>
      </c>
      <c r="Y31" s="113">
        <f t="shared" si="6"/>
        <v>0</v>
      </c>
      <c r="Z31" s="113" t="str">
        <f t="shared" si="6"/>
        <v/>
      </c>
      <c r="AA31" s="114">
        <f t="shared" si="6"/>
        <v>20</v>
      </c>
      <c r="AB31" s="95"/>
      <c r="AC31" s="581" t="str">
        <f t="shared" si="11"/>
        <v>MARZO-26</v>
      </c>
      <c r="AD31" s="583"/>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MARZO-26</v>
      </c>
      <c r="AR31" s="113">
        <f>'INPUT OMIE'!BM74</f>
        <v>20</v>
      </c>
      <c r="AS31" s="113">
        <f>'INPUT OMIE'!BN74</f>
        <v>20</v>
      </c>
      <c r="AT31" s="113">
        <f>'INPUT OMIE'!BO74</f>
        <v>20</v>
      </c>
      <c r="AU31" s="95"/>
      <c r="AV31" s="95"/>
      <c r="AW31" s="590" t="str">
        <f t="shared" si="13"/>
        <v>MARZO-26</v>
      </c>
      <c r="AX31" s="591"/>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3"/>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3"/>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90" t="str">
        <f t="shared" si="13"/>
        <v>ABRIL-25</v>
      </c>
      <c r="AX32" s="591"/>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3"/>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3"/>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90" t="str">
        <f t="shared" si="13"/>
        <v>MAYO-25</v>
      </c>
      <c r="AX33" s="591"/>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3"/>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3"/>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90" t="str">
        <f t="shared" si="13"/>
        <v>JUNIO-25</v>
      </c>
      <c r="AX34" s="591"/>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3"/>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3"/>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90" t="str">
        <f t="shared" si="13"/>
        <v>JULIO-25</v>
      </c>
      <c r="AX35" s="591"/>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3"/>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3"/>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90" t="str">
        <f t="shared" si="13"/>
        <v>AGOSTO-25</v>
      </c>
      <c r="AX36" s="591"/>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3"/>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3"/>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90" t="str">
        <f t="shared" si="13"/>
        <v>SEPTIEMBRE-25</v>
      </c>
      <c r="AX37" s="591"/>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3"/>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3"/>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90" t="str">
        <f t="shared" si="13"/>
        <v>OCTUBRE-25</v>
      </c>
      <c r="AX38" s="591"/>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3"/>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3"/>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90" t="str">
        <f t="shared" si="13"/>
        <v>NOVIEMBRE-25</v>
      </c>
      <c r="AX39" s="591"/>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84" t="str">
        <f t="shared" si="8"/>
        <v>DICIEMBRE-25</v>
      </c>
      <c r="K40" s="585"/>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4" t="str">
        <f t="shared" si="11"/>
        <v>DICIEMBRE-25</v>
      </c>
      <c r="AD40" s="585"/>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90" t="str">
        <f t="shared" si="13"/>
        <v>DICIEMBRE-25</v>
      </c>
      <c r="AX40" s="591"/>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H42" s="95"/>
      <c r="I42" s="137"/>
      <c r="J42" s="137"/>
      <c r="K42" s="137"/>
      <c r="L42" s="137"/>
      <c r="M42" s="137"/>
      <c r="N42" s="137" t="s">
        <v>173</v>
      </c>
      <c r="O42" s="137"/>
      <c r="P42" s="137"/>
      <c r="Q42" s="137"/>
      <c r="R42" s="137"/>
      <c r="T42" s="94"/>
      <c r="U42" s="95"/>
      <c r="V42" s="95"/>
      <c r="W42" s="95"/>
      <c r="X42" s="95"/>
      <c r="Y42" s="95"/>
      <c r="Z42" s="95" t="str">
        <f>'PETICION DATOS LUZ'!$E$11</f>
        <v>Peninsula</v>
      </c>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588" t="s">
        <v>175</v>
      </c>
      <c r="O44" s="589"/>
      <c r="P44" s="134"/>
      <c r="Q44" s="137"/>
      <c r="R44" s="137"/>
      <c r="T44" s="94"/>
      <c r="U44" s="95"/>
      <c r="V44" s="95"/>
      <c r="W44" s="95"/>
      <c r="X44" s="588" t="s">
        <v>174</v>
      </c>
      <c r="Y44" s="589"/>
      <c r="Z44" s="134" t="s">
        <v>3</v>
      </c>
      <c r="AA44" s="135" t="s">
        <v>4</v>
      </c>
      <c r="AB44" s="135" t="s">
        <v>5</v>
      </c>
      <c r="AC44" s="135" t="s">
        <v>6</v>
      </c>
      <c r="AD44" s="135" t="s">
        <v>7</v>
      </c>
      <c r="AE44" s="136" t="s">
        <v>8</v>
      </c>
      <c r="AF44" s="137"/>
      <c r="AG44" s="588" t="s">
        <v>175</v>
      </c>
      <c r="AH44" s="589"/>
      <c r="AI44" s="134"/>
      <c r="AJ44" s="137"/>
      <c r="AK44" s="137"/>
      <c r="AN44" s="94"/>
      <c r="AO44" s="95"/>
      <c r="AP44" s="95"/>
      <c r="AQ44" s="95"/>
      <c r="AR44" s="588" t="s">
        <v>174</v>
      </c>
      <c r="AS44" s="589"/>
      <c r="AT44" s="134" t="s">
        <v>3</v>
      </c>
      <c r="AU44" s="135" t="s">
        <v>4</v>
      </c>
      <c r="AV44" s="135" t="s">
        <v>5</v>
      </c>
      <c r="AW44" s="137"/>
      <c r="AX44" s="137"/>
      <c r="AY44" s="137"/>
      <c r="AZ44" s="137"/>
      <c r="BD44" s="137"/>
      <c r="BE44" s="137"/>
    </row>
    <row r="45" spans="1:57">
      <c r="A45" s="94"/>
      <c r="B45" s="95"/>
      <c r="C45" s="95"/>
      <c r="D45" s="95"/>
      <c r="E45" s="593" t="str">
        <f>B15</f>
        <v>ENERO-26</v>
      </c>
      <c r="F45" s="594"/>
      <c r="G45" s="152" cm="1">
        <f t="array" ref="G45">_xlfn.IFS($G$42="Peninsula",IF(C15=0,0,((C15+C29+J$7+$L$22)*(1+L29*J$8/100)+(P45+P48))*(1+0.01528)+J$10),$G$42="Canarias",0)</f>
        <v>156.66498645516018</v>
      </c>
      <c r="H45" s="152" cm="1">
        <f t="array" ref="H45">_xlfn.IFS($G$42="Peninsula",IF(D15=0,0,((D15+D29+K$7+$L$22)*(1+M29*K$8/100)+(Q45+Q48))*(1+0.01528)+K$10),$G$42="Canarias",IF(C15=0,0,((C15+C29+K$7+$L$22)*(1+L29*K$8/100)+(Q45+Q48))*(1+0.01528)+K$10))</f>
        <v>132.50102230619157</v>
      </c>
      <c r="I45" s="113" cm="1">
        <f t="array" ref="I45">_xlfn.IFS($G$42="Peninsula",0,$G$42="Canarias",0)</f>
        <v>0</v>
      </c>
      <c r="J45" s="113" cm="1">
        <f t="array" ref="J45">_xlfn.IFS($G$42="Peninsula",IF(F15=0,0,((F15+F29+M$7+$L$22)*(1+O29*M$8/100)+(S45+S48))*(1+0.01528)+M$10),$G$42="Canarias",IF(D15=0,0,((D15+D29+M$7+$L$22)*(1+M29*M$8/100)+(S45+S48))*(1+0.01528)+M$10))</f>
        <v>0</v>
      </c>
      <c r="K45" s="113" cm="1">
        <f t="array" ref="K45">_xlfn.IFS($G$42="Peninsula",0,$G$42="Canarias",0)</f>
        <v>0</v>
      </c>
      <c r="L45" s="155">
        <f>IF(H15=0,0,((H15+H29+O$7+$L$22)*(1+Q29*O$8/100)+(U45+U48))*(1+0.01528)+O$10)</f>
        <v>102.59865777633439</v>
      </c>
      <c r="M45" s="137"/>
      <c r="N45" s="606" t="s">
        <v>32</v>
      </c>
      <c r="O45" s="607">
        <f t="shared" ref="O45" si="20">+S29</f>
        <v>0</v>
      </c>
      <c r="P45" s="113">
        <f>'BASE DE DATOS INDEX'!B115*1000</f>
        <v>9.5</v>
      </c>
      <c r="Q45" s="113">
        <f>'BASE DE DATOS INDEX'!C115*1000</f>
        <v>9.5</v>
      </c>
      <c r="R45" s="113">
        <f>'BASE DE DATOS INDEX'!D115*1000</f>
        <v>9.5</v>
      </c>
      <c r="S45" s="113">
        <f>'BASE DE DATOS INDEX'!E115*1000</f>
        <v>9.5</v>
      </c>
      <c r="T45" s="113">
        <f>'BASE DE DATOS INDEX'!F115*1000</f>
        <v>9.5</v>
      </c>
      <c r="U45" s="113">
        <f>'BASE DE DATOS INDEX'!G115*1000</f>
        <v>9.5</v>
      </c>
      <c r="V45" s="95"/>
      <c r="W45" s="95"/>
      <c r="X45" s="593" t="str">
        <f>U15</f>
        <v>ENERO-26</v>
      </c>
      <c r="Y45" s="594"/>
      <c r="Z45" s="152" cm="1">
        <f t="array" ref="Z45">_xlfn.IFS($G$42="Peninsula",IF(V15=0,0,((V15+V29+AC$7+$L$22)*(1+AE29*AC$8/100)+(AI45+AI48))*(1+0.01528)+AC$10),$G$42="Canarias",0)</f>
        <v>182.53786655869294</v>
      </c>
      <c r="AA45" s="152" cm="1">
        <f t="array" ref="AA45">_xlfn.IFS($G$42="Peninsula",IF(W15=0,0,((W15+W29+AD$7+$L$22)*(1+AF29*AD$8/100)+(AJ45+AJ48))*(1+0.01528)+AD$10),$G$42="Canarias",IF(V15=0,0,((V15+V29+AD$7+$L$22)*(1+AE29*AD$8/100)+(AJ45+AJ48))*(1+0.01528)+AD$10))</f>
        <v>153.85617034502536</v>
      </c>
      <c r="AB45" s="113" cm="1">
        <f t="array" ref="AB45">_xlfn.IFS($G$42="Peninsula",0,$G$42="Canarias",0)</f>
        <v>0</v>
      </c>
      <c r="AC45" s="113" cm="1">
        <f t="array" ref="AC45">_xlfn.IFS($G$42="Peninsula",IF(Y15=0,0,((Y15+Y29+AF$7+$L$22)*(1+AH29*AF$8/100)+(AL45+AL48))*(1+0.01528)+AF$10),$G$42="Canarias",IF(W15=0,0,((W15+W29+AF$7+$L$22)*(1+AF29*AF$8/100)+(AL45+AL48))*(1+0.01528)+AF$10))</f>
        <v>0</v>
      </c>
      <c r="AD45" s="113" cm="1">
        <f t="array" ref="AD45">_xlfn.IFS($G$42="Peninsula",0,$G$42="Canarias",0)</f>
        <v>0</v>
      </c>
      <c r="AE45" s="155">
        <f>IF(AA15=0,0,((AA15+AA29+AH$7+$L$22)*(1+AJ29*AH$8/100)+(AN45+AN48))*(1+0.01528)+AH$10)</f>
        <v>113.70220492169597</v>
      </c>
      <c r="AF45" s="137"/>
      <c r="AG45" s="606" t="s">
        <v>31</v>
      </c>
      <c r="AH45" s="607">
        <f>+AL30</f>
        <v>0</v>
      </c>
      <c r="AI45" s="113">
        <f>'BASE DE DATOS INDEX'!B114*1000</f>
        <v>10</v>
      </c>
      <c r="AJ45" s="113">
        <f>'BASE DE DATOS INDEX'!C114*1000</f>
        <v>10</v>
      </c>
      <c r="AK45" s="113">
        <f>'BASE DE DATOS INDEX'!D114*1000</f>
        <v>10</v>
      </c>
      <c r="AL45" s="113">
        <f>'BASE DE DATOS INDEX'!E114*1000</f>
        <v>10</v>
      </c>
      <c r="AM45" s="113">
        <f>'BASE DE DATOS INDEX'!F114*1000</f>
        <v>10</v>
      </c>
      <c r="AN45" s="113">
        <f>'BASE DE DATOS INDEX'!G114*1000</f>
        <v>10</v>
      </c>
      <c r="AO45" s="95"/>
      <c r="AP45" s="95"/>
      <c r="AQ45" s="95"/>
      <c r="AR45" s="590" t="str">
        <f>AQ15</f>
        <v>ENERO-26</v>
      </c>
      <c r="AS45" s="591"/>
      <c r="AT45" s="152">
        <f>IF(AR15=0,0,((AR15+AR29+AW$7+$AY$22)*(1+AY29*AW$8/100)+($AZ$46+$AZ$49))*(1+0.01528)+AW$10)</f>
        <v>211.18288386259712</v>
      </c>
      <c r="AU45" s="152">
        <f t="shared" ref="AU45:AV52" si="21">IF(AS15=0,0,((AS15+AS29+AX$7+$AY$22)*(1+AZ29*AX$8/100)+($AZ$46+$AZ$49))*(1+0.01528)+AX$10)</f>
        <v>152.4355352079078</v>
      </c>
      <c r="AV45" s="152">
        <f t="shared" si="21"/>
        <v>116.76155111374958</v>
      </c>
      <c r="AW45" s="137"/>
      <c r="AX45" s="588" t="s">
        <v>175</v>
      </c>
      <c r="AY45" s="589"/>
      <c r="AZ45" s="134"/>
      <c r="BD45" s="137"/>
      <c r="BE45" s="137"/>
    </row>
    <row r="46" spans="1:57">
      <c r="A46" s="94"/>
      <c r="B46" s="95"/>
      <c r="C46" s="95"/>
      <c r="D46" s="95"/>
      <c r="E46" s="581" t="str">
        <f t="shared" ref="E46:E56" si="22">B16</f>
        <v>FEBRERO-26</v>
      </c>
      <c r="F46" s="583"/>
      <c r="G46" s="152" cm="1">
        <f t="array" ref="G46">_xlfn.IFS($G$42="Peninsula",IF(C16=0,0,((C16+C30+J$7+$L$22)*(1+L30*J$8/100)+(P45+P48))*(1+0.01528)+J$10),$G$42="Canarias",0)</f>
        <v>108.02561090653165</v>
      </c>
      <c r="H46" s="152" cm="1">
        <f t="array" ref="H46">_xlfn.IFS($G$42="Peninsula",IF(D16=0,0,((D16+D30+K$7+$L$22)*(1+M30*K$8/100)+(Q45+Q48))*(1+0.01528)+K$10),$G$42="Canarias",IF(C16=0,0,((C16+C30+K$7+$L$22)*(1+L30*K$8/100)+(Q45+Q48))*(1+0.01528)+K$10))</f>
        <v>78.175722534067177</v>
      </c>
      <c r="I46" s="121">
        <f>I47</f>
        <v>91.262929190288645</v>
      </c>
      <c r="J46" s="121" cm="1">
        <f t="array" ref="J46">_xlfn.IFS($G$42="Peninsula",IF(F16=0,0,((F16+F30+M$7+$L$22)*(1+O30*M$8/100)+(S45+S48))*(1+0.01528)+M$10),$G$42="Canarias",IF(D16=0,0,((D16+D30+M$7+$L$22)*(1+M30*M$8/100)+(S45+S48))*(1+0.01528)+M$10))</f>
        <v>0</v>
      </c>
      <c r="K46" s="121" cm="1">
        <f t="array" ref="K46">_xlfn.IFS($G$42="Peninsula",0,$G$42="Canarias",0)</f>
        <v>0</v>
      </c>
      <c r="L46" s="155">
        <f>IF(H16=0,0,((H16+H30+O$7+$L$22)*(1+Q30*O$8/100)+(U45+U48))*(1+0.01528)+O$10)</f>
        <v>55.493763098233742</v>
      </c>
      <c r="M46" s="137"/>
      <c r="N46" s="137"/>
      <c r="O46" s="137"/>
      <c r="P46" s="137"/>
      <c r="Q46" s="137"/>
      <c r="R46" s="137"/>
      <c r="T46" s="94"/>
      <c r="U46" s="95"/>
      <c r="V46" s="95"/>
      <c r="W46" s="95"/>
      <c r="X46" s="581" t="str">
        <f t="shared" ref="X46:X56" si="23">U16</f>
        <v>FEBRERO-26</v>
      </c>
      <c r="Y46" s="583"/>
      <c r="Z46" s="152" cm="1">
        <f t="array" ref="Z46">_xlfn.IFS($G$42="Peninsula",IF(V16=0,0,((V16+V30+AC$7+$L$22)*(1+AE30*AC$8/100)+(AI45+AI48))*(1+0.01528)+AC$10),$G$42="Canarias",0)</f>
        <v>129.95322883334137</v>
      </c>
      <c r="AA46" s="152" cm="1">
        <f t="array" ref="AA46">_xlfn.IFS($G$42="Peninsula",IF(W16=0,0,((W16+W30+AD$7+$L$22)*(1+AF30*AD$8/100)+(AJ45+AJ48))*(1+0.01528)+AD$10),$G$42="Canarias",IF(V16=0,0,((V16+V30+AD$7+$L$22)*(1+AE30*AD$8/100)+(AJ45+AJ48))*(1+0.01528)+AD$10))</f>
        <v>94.747735605804266</v>
      </c>
      <c r="AB46" s="121">
        <f>AB47</f>
        <v>104.95088341170705</v>
      </c>
      <c r="AC46" s="121" cm="1">
        <f t="array" ref="AC46">_xlfn.IFS($G$42="Peninsula",IF(Y16=0,0,((Y16+Y30+AF$7+$L$22)*(1+AH30*AF$8/100)+(AL45+AL48))*(1+0.01528)+AF$10),$G$42="Canarias",IF(W16=0,0,((W16+W30+AF$7+$L$22)*(1+AF30*AF$8/100)+(AL45+AL48))*(1+0.01528)+AF$10))</f>
        <v>0</v>
      </c>
      <c r="AD46" s="121" cm="1">
        <f t="array" ref="AD46">_xlfn.IFS($G$42="Peninsula",0,$G$42="Canarias",0)</f>
        <v>0</v>
      </c>
      <c r="AE46" s="155">
        <f>IF(AA16=0,0,((AA16+AA30+AH$7+$L$22)*(1+AJ30*AH$8/100)+(AN45+AN48))*(1+0.01528)+AH$10)</f>
        <v>62.952971056696747</v>
      </c>
      <c r="AF46" s="137"/>
      <c r="AG46" s="137"/>
      <c r="AH46" s="137"/>
      <c r="AI46" s="137"/>
      <c r="AJ46" s="137"/>
      <c r="AK46" s="137"/>
      <c r="AN46" s="94"/>
      <c r="AO46" s="95"/>
      <c r="AP46" s="95"/>
      <c r="AQ46" s="95"/>
      <c r="AR46" s="590" t="str">
        <f>AQ16</f>
        <v>FEBRERO-26</v>
      </c>
      <c r="AS46" s="591"/>
      <c r="AT46" s="152">
        <f t="shared" ref="AT46:AT52" si="24">IF(AR16=0,0,((AR16+AR30+AW$7+$AY$22)*(1+AY30*AW$8/100)+($AZ$46+$AZ$49))*(1+0.01528)+AW$10)</f>
        <v>158.78837324033697</v>
      </c>
      <c r="AU46" s="152">
        <f t="shared" si="21"/>
        <v>89.845465368977926</v>
      </c>
      <c r="AV46" s="152">
        <f t="shared" si="21"/>
        <v>62.286226323209604</v>
      </c>
      <c r="AW46" s="137"/>
      <c r="AX46" s="606" t="s">
        <v>56</v>
      </c>
      <c r="AY46" s="607">
        <f>+BF29</f>
        <v>0</v>
      </c>
      <c r="AZ46" s="113">
        <f>'BASE DE DATOS INDEX'!B113*1000</f>
        <v>10</v>
      </c>
      <c r="BD46" s="137"/>
      <c r="BE46" s="137"/>
    </row>
    <row r="47" spans="1:57">
      <c r="A47" s="94"/>
      <c r="B47" s="95"/>
      <c r="C47" s="95"/>
      <c r="D47" s="95"/>
      <c r="E47" s="581" t="str">
        <f t="shared" si="22"/>
        <v>MARZO-26</v>
      </c>
      <c r="F47" s="583"/>
      <c r="G47" s="113">
        <f>G46</f>
        <v>108.02561090653165</v>
      </c>
      <c r="H47" s="152" cm="1">
        <f t="array" ref="H47">_xlfn.IFS($G$42="Peninsula",IF(D17=0,0,((D17+D31+K$7+$L$22)*(1+M31*K$8/100)+(Q45+Q48))*(1+0.01528)+K$10),$G$42="Canarias",IF(D17=0,0,((D17+D31+K$7+$L$22)*(1+M31*K$8/100)+(Q45+Q48))*(1+0.01528)+K$10))</f>
        <v>114.08468841992863</v>
      </c>
      <c r="I47" s="152" cm="1">
        <f t="array" ref="I47">_xlfn.IFS($G$42="Peninsula",IF(E17=0,0,((E17+E31+L$7+$L$22)*(1+N31*L$8/100)+(R45+R48))*(1+0.01528)+L$10),$G$42="Canarias",0)</f>
        <v>91.262929190288645</v>
      </c>
      <c r="J47" s="113" cm="1">
        <f t="array" ref="J47">_xlfn.IFS($G$42="Peninsula",J48,$G$42="Canarias",IF(E17=0,0,((E17+E31+M$7+$L$22)*(1+N31*M$8/100)+(S45+S48))*(1+0.01528)+M$10))</f>
        <v>66.956321328578795</v>
      </c>
      <c r="K47" s="113">
        <f>K48</f>
        <v>60.544222589648086</v>
      </c>
      <c r="L47" s="155">
        <f>IF(H17=0,0,((H17+H31+O$7+$L$22)*(1+Q31*O$8/100)+(U45+U48))*(1+0.01528)+O$10)</f>
        <v>81.342776229555284</v>
      </c>
      <c r="M47" s="137"/>
      <c r="N47" s="606" t="s">
        <v>176</v>
      </c>
      <c r="O47" s="607">
        <f>+S33</f>
        <v>0</v>
      </c>
      <c r="P47" s="113">
        <v>1.6E-2</v>
      </c>
      <c r="Q47" s="137"/>
      <c r="R47" s="137"/>
      <c r="T47" s="94"/>
      <c r="U47" s="95"/>
      <c r="V47" s="95"/>
      <c r="W47" s="95"/>
      <c r="X47" s="581" t="str">
        <f t="shared" si="23"/>
        <v>MARZO-26</v>
      </c>
      <c r="Y47" s="583"/>
      <c r="Z47" s="113">
        <f>Z46</f>
        <v>129.95322883334137</v>
      </c>
      <c r="AA47" s="152" cm="1">
        <f t="array" ref="AA47">_xlfn.IFS($G$42="Peninsula",IF(W17=0,0,((W17+W31+AD$7+$L$22)*(1+AF31*AD$8/100)+(AJ45+AJ48))*(1+0.01528)+AD$10),$G$42="Canarias",IF(W17=0,0,((W17+W31+AD$7+$L$22)*(1+AF31*AD$8/100)+(AJ45+AJ48))*(1+0.01528)+AD$10))</f>
        <v>134.02065764284853</v>
      </c>
      <c r="AB47" s="152" cm="1">
        <f t="array" ref="AB47">_xlfn.IFS($G$42="Peninsula",IF(X17=0,0,((X17+X31+AE$7+$L$22)*(1+AG31*AE$8/100)+(AK45+AK48))*(1+0.01528)+AE$10),$G$42="Canarias",0)</f>
        <v>104.95088341170705</v>
      </c>
      <c r="AC47" s="113" cm="1">
        <f t="array" ref="AC47">_xlfn.IFS($G$42="Peninsula",AC48,$G$42="Canarias",IF(X17=0,0,((X17+X31+AF$7+$L$22)*(1+AG31*AF$8/100)+(AL45+AL48))*(1+0.01528)+AF$10))</f>
        <v>75.58626860802589</v>
      </c>
      <c r="AD47" s="113">
        <f>AD48</f>
        <v>68.838179138055438</v>
      </c>
      <c r="AE47" s="155">
        <f>IF(AA17=0,0,((AA17+AA31+AH$7+$L$22)*(1+AJ31*AH$8/100)+(AN45+AN48))*(1+0.01528)+AH$10)</f>
        <v>91.711373473403199</v>
      </c>
      <c r="AF47" s="137"/>
      <c r="AG47" s="606" t="s">
        <v>176</v>
      </c>
      <c r="AH47" s="607">
        <f>+AL33</f>
        <v>0</v>
      </c>
      <c r="AI47" s="113">
        <v>1.6E-2</v>
      </c>
      <c r="AJ47" s="137"/>
      <c r="AK47" s="137"/>
      <c r="AN47" s="94"/>
      <c r="AO47" s="95"/>
      <c r="AP47" s="95"/>
      <c r="AQ47" s="95"/>
      <c r="AR47" s="590" t="str">
        <f t="shared" ref="AR47:AR56" si="25">AQ17</f>
        <v>MARZO-26</v>
      </c>
      <c r="AS47" s="591"/>
      <c r="AT47" s="152">
        <f t="shared" si="24"/>
        <v>181.5482914635549</v>
      </c>
      <c r="AU47" s="152">
        <f t="shared" si="21"/>
        <v>112.85831147601746</v>
      </c>
      <c r="AV47" s="152">
        <f t="shared" si="21"/>
        <v>91.046765676584627</v>
      </c>
      <c r="AW47" s="137"/>
      <c r="AX47" s="137"/>
      <c r="AY47" s="137"/>
      <c r="AZ47" s="137"/>
      <c r="BD47" s="137"/>
      <c r="BE47" s="137"/>
    </row>
    <row r="48" spans="1:57">
      <c r="A48" s="94"/>
      <c r="B48" s="95"/>
      <c r="C48" s="95"/>
      <c r="D48" s="95"/>
      <c r="E48" s="581" t="str">
        <f t="shared" si="22"/>
        <v>ABRIL-25</v>
      </c>
      <c r="F48" s="583"/>
      <c r="G48" s="121">
        <f>IF(C18=0,0,((C18+C32+J$7+$L$22)*(1+L32*J$8/100)+(P45+P48))*(1+0.01528)+J$10)</f>
        <v>0</v>
      </c>
      <c r="H48" s="121">
        <f>H47</f>
        <v>114.08468841992863</v>
      </c>
      <c r="I48" s="121">
        <f>I47</f>
        <v>91.262929190288645</v>
      </c>
      <c r="J48" s="152" cm="1">
        <f t="array" ref="J48">_xlfn.IFS($G$42="Peninsula",IF(F18=0,0,((F18+F32+M$7+$L$22)*(1+O32*M$8/100)+(S45+S48))*(1+0.01528)+M$10),$G$42="Canarias",IF(F18=0,0,((F18+F32+M$7+$L$22)*(1+O32*M$8/100)+(S45+S48))*(1+0.01528)+M$10))</f>
        <v>66.956321328578795</v>
      </c>
      <c r="K48" s="152" cm="1">
        <f t="array" ref="K48">_xlfn.IFS($G$42="Peninsula",IF(G18=0,0,((G18+G32+N$7+$L$22)*(1+P32*N$8/100)+(T45+T48))*(1+0.01528)+N$10),$G$42="Canarias",IF(G18=0,0,((G18+G32+N$7+$L$22)*(1+P32*N$8/100)+(T45+T48))*(1+0.01528)+N$10))</f>
        <v>60.544222589648086</v>
      </c>
      <c r="L48" s="155">
        <f>IF(H18=0,0,((H18+H32+O$7+$L$22)*(1+Q32*O$8/100)+(U45+U48))*(1+0.01528)+O$10)</f>
        <v>64.634152469730594</v>
      </c>
      <c r="M48" s="137"/>
      <c r="N48" s="606" t="s">
        <v>177</v>
      </c>
      <c r="O48" s="607">
        <f>+S34</f>
        <v>0</v>
      </c>
      <c r="P48" s="121">
        <v>2.82</v>
      </c>
      <c r="Q48" s="121">
        <v>2.82</v>
      </c>
      <c r="R48" s="121">
        <v>2.82</v>
      </c>
      <c r="S48" s="121">
        <v>2.82</v>
      </c>
      <c r="T48" s="121">
        <v>2.82</v>
      </c>
      <c r="U48" s="121">
        <v>2.82</v>
      </c>
      <c r="V48" s="95"/>
      <c r="W48" s="95"/>
      <c r="X48" s="581" t="str">
        <f t="shared" si="23"/>
        <v>ABRIL-25</v>
      </c>
      <c r="Y48" s="583"/>
      <c r="Z48" s="121">
        <f>IF(V18=0,0,((V18+V32+AC$7+$L$22)*(1+AE32*AC$8/100)+(AI45+AI48))*(1+0.01528)+AC$10)</f>
        <v>0</v>
      </c>
      <c r="AA48" s="121">
        <f>AA47</f>
        <v>134.02065764284853</v>
      </c>
      <c r="AB48" s="121">
        <f>AB47</f>
        <v>104.95088341170705</v>
      </c>
      <c r="AC48" s="152" cm="1">
        <f t="array" ref="AC48">_xlfn.IFS($G$42="Peninsula",IF(Y18=0,0,((Y18+Y32+AF$7+$L$22)*(1+AH32*AF$8/100)+(AL45+AL48))*(1+0.01528)+AF$10),$G$42="Canarias",IF(Y18=0,0,((Y18+Y32+AF$7+$L$22)*(1+AH32*AF$8/100)+(AL45+AL48))*(1+0.01528)+AF$10))</f>
        <v>75.58626860802589</v>
      </c>
      <c r="AD48" s="152" cm="1">
        <f t="array" ref="AD48">_xlfn.IFS($G$42="Peninsula",IF(Z18=0,0,((Z18+Z32+AG$7+$L$22)*(1+AI32*AG$8/100)+(AM45+AM48))*(1+0.01528)+AG$10),$G$42="Canarias",IF(Z18=0,0,((Z18+Z32+AG$7+$L$22)*(1+AI32*AG$8/100)+(AM45+AM48))*(1+0.01528)+AG$10))</f>
        <v>68.838179138055438</v>
      </c>
      <c r="AE48" s="155">
        <f>IF(AA18=0,0,((AA18+AA32+AH$7+$L$22)*(1+AJ32*AH$8/100)+(AN45+AN48))*(1+0.01528)+AH$10)</f>
        <v>72.535951480864071</v>
      </c>
      <c r="AF48" s="137"/>
      <c r="AG48" s="606" t="s">
        <v>177</v>
      </c>
      <c r="AH48" s="607">
        <f>+AL34</f>
        <v>0</v>
      </c>
      <c r="AI48" s="121">
        <v>2.82</v>
      </c>
      <c r="AJ48" s="121">
        <v>2.82</v>
      </c>
      <c r="AK48" s="121">
        <v>2.82</v>
      </c>
      <c r="AL48" s="121">
        <v>2.82</v>
      </c>
      <c r="AM48" s="121">
        <v>2.82</v>
      </c>
      <c r="AN48" s="121">
        <v>2.82</v>
      </c>
      <c r="AO48" s="95"/>
      <c r="AP48" s="95"/>
      <c r="AQ48" s="95"/>
      <c r="AR48" s="590" t="str">
        <f t="shared" si="25"/>
        <v>ABRIL-25</v>
      </c>
      <c r="AS48" s="591"/>
      <c r="AT48" s="152">
        <f t="shared" si="24"/>
        <v>140.8598442441635</v>
      </c>
      <c r="AU48" s="152">
        <f t="shared" si="21"/>
        <v>94.035109337655115</v>
      </c>
      <c r="AV48" s="152">
        <f t="shared" si="21"/>
        <v>71.893268985710534</v>
      </c>
      <c r="AW48" s="137"/>
      <c r="AX48" s="606" t="s">
        <v>176</v>
      </c>
      <c r="AY48" s="607">
        <f>+BF33</f>
        <v>0</v>
      </c>
      <c r="AZ48" s="113">
        <v>1.6E-2</v>
      </c>
      <c r="BD48" s="137"/>
      <c r="BE48" s="137"/>
    </row>
    <row r="49" spans="1:57">
      <c r="A49" s="94"/>
      <c r="B49" s="95"/>
      <c r="C49" s="95"/>
      <c r="D49" s="95"/>
      <c r="E49" s="581" t="str">
        <f t="shared" si="22"/>
        <v>MAYO-25</v>
      </c>
      <c r="F49" s="583"/>
      <c r="G49" s="113">
        <f>IF(C19=0,0,((C19+C33+J$7+$L$22)*(1+L33*J$8/100)+(P45+P48))*(1+0.01528)+J$10)</f>
        <v>0</v>
      </c>
      <c r="H49" s="113">
        <f>IF(D19=0,0,((D19+D33+K$7+$L$22)*(1+M33*K$8/100)+(Q45+Q48))*(1+0.01528)+K$10)</f>
        <v>0</v>
      </c>
      <c r="I49" s="113">
        <f>I50</f>
        <v>117.38741171841046</v>
      </c>
      <c r="J49" s="152" cm="1">
        <f t="array" ref="J49">_xlfn.IFS($G$42="Peninsula",IF(F19=0,0,((F19+F33+M$7+$L$22)*(1+O33*M$8/100)+(S45+S48))*(1+0.01528)+M$10),$G$42="Canarias",IF(F19=0,0,((F19+F33+M$7+$L$22)*(1+O33*M$8/100)+(S45+S48))*(1+0.01528)+M$10))</f>
        <v>64.26992363542027</v>
      </c>
      <c r="K49" s="152" cm="1">
        <f t="array" ref="K49">_xlfn.IFS($G$42="Peninsula",IF(G19=0,0,((G19+G33+N$7+$L$22)*(1+P33*N$8/100)+(T45+T48))*(1+0.01528)+N$10),$G$42="Canarias",IF(G19=0,0,((G19+G33+N$7+$L$22)*(1+P33*N$8/100)+(T45+T48))*(1+0.01528)+N$10))</f>
        <v>61.133131057397726</v>
      </c>
      <c r="L49" s="155">
        <f>IF(H19=0,0,((H19+H33+O$7+$L$22)*(1+Q33*O$8/100)+(U45+U48))*(1+0.01528)+O$10)</f>
        <v>65.588365592063028</v>
      </c>
      <c r="M49" s="137"/>
      <c r="Q49" s="137"/>
      <c r="R49" s="137"/>
      <c r="T49" s="94"/>
      <c r="U49" s="95"/>
      <c r="V49" s="95"/>
      <c r="W49" s="95"/>
      <c r="X49" s="581" t="str">
        <f t="shared" si="23"/>
        <v>MAYO-25</v>
      </c>
      <c r="Y49" s="583"/>
      <c r="Z49" s="113">
        <f>IF(V19=0,0,((V19+V33+AC$7+$L$22)*(1+AE33*AC$8/100)+(AI45+AI48))*(1+0.01528)+AC$10)</f>
        <v>0</v>
      </c>
      <c r="AA49" s="113">
        <f>IF(W19=0,0,((W19+W33+AD$7+$L$22)*(1+AF33*AD$8/100)+(AJ45+AJ48))*(1+0.01528)+AD$10)</f>
        <v>0</v>
      </c>
      <c r="AB49" s="113">
        <f>AB50</f>
        <v>131.44108893418147</v>
      </c>
      <c r="AC49" s="152" cm="1">
        <f t="array" ref="AC49">_xlfn.IFS($G$42="Peninsula",IF(Y19=0,0,((Y19+Y33+AF$7+$L$22)*(1+AH33*AF$8/100)+(AL45+AL48))*(1+0.01528)+AF$10),$G$42="Canarias",IF(Y19=0,0,((Y19+Y33+AF$7+$L$22)*(1+AH33*AF$8/100)+(AL45+AL48))*(1+0.01528)+AF$10))</f>
        <v>72.267386140338601</v>
      </c>
      <c r="AD49" s="152" cm="1">
        <f t="array" ref="AD49">_xlfn.IFS($G$42="Peninsula",IF(Z19=0,0,((Z19+Z33+AG$7+$L$22)*(1+AI33*AG$8/100)+(AM45+AM48))*(1+0.01528)+AG$10),$G$42="Canarias",IF(Z19=0,0,((Z19+Z33+AG$7+$L$22)*(1+AI33*AG$8/100)+(AM45+AM48))*(1+0.01528)+AG$10))</f>
        <v>69.057620267890883</v>
      </c>
      <c r="AE49" s="155">
        <f>IF(AA19=0,0,((AA19+AA33+AH$7+$L$22)*(1+AJ33*AH$8/100)+(AN45+AN48))*(1+0.01528)+AH$10)</f>
        <v>73.11719601991345</v>
      </c>
      <c r="AF49" s="137"/>
      <c r="AJ49" s="137"/>
      <c r="AK49" s="137"/>
      <c r="AN49" s="94"/>
      <c r="AO49" s="95"/>
      <c r="AP49" s="95"/>
      <c r="AQ49" s="95"/>
      <c r="AR49" s="590" t="str">
        <f t="shared" si="25"/>
        <v>MAYO-25</v>
      </c>
      <c r="AS49" s="591"/>
      <c r="AT49" s="152">
        <f t="shared" si="24"/>
        <v>139.57979974390906</v>
      </c>
      <c r="AU49" s="152">
        <f t="shared" si="21"/>
        <v>91.655852445807483</v>
      </c>
      <c r="AV49" s="152">
        <f t="shared" si="21"/>
        <v>72.492477254799311</v>
      </c>
      <c r="AW49" s="137"/>
      <c r="AX49" s="606" t="s">
        <v>177</v>
      </c>
      <c r="AY49" s="607">
        <f>+BF34</f>
        <v>0</v>
      </c>
      <c r="AZ49" s="121">
        <v>2.82</v>
      </c>
      <c r="BD49" s="137"/>
      <c r="BE49" s="137"/>
    </row>
    <row r="50" spans="1:57">
      <c r="A50" s="94"/>
      <c r="B50" s="95"/>
      <c r="C50" s="95"/>
      <c r="D50" s="95"/>
      <c r="E50" s="581" t="str">
        <f t="shared" si="22"/>
        <v>JUNIO-25</v>
      </c>
      <c r="F50" s="583"/>
      <c r="G50" s="121">
        <f>IF(C20=0,0,((C20+C34+J$7+$L$22)*(1+L34*J$8/100)+(P45+P48))*(1+0.01528)+J$10)</f>
        <v>0</v>
      </c>
      <c r="H50" s="121">
        <f>IF(D20=0,0,((D20+D34+K$7+$L$22)*(1+M34*K$8/100)+(Q45+Q48))*(1+0.01528)+K$10)</f>
        <v>0</v>
      </c>
      <c r="I50" s="152" cm="1">
        <f t="array" ref="I50">_xlfn.IFS($G$42="Peninsula",IF(E20=0,0,((E20+E34+L$7+$L$22)*(1+N34*L$8/100)+(R45+R48))*(1+0.01528)+L$10),$G$42="Canarias",0)</f>
        <v>117.38741171841046</v>
      </c>
      <c r="J50" s="152" cm="1">
        <f t="array" ref="J50">_xlfn.IFS($G$42="Peninsula",IF(F20=0,0,((F20+F34+M$7+$L$22)*(1+O34*M$8/100)+(S45+S48))*(1+0.01528)+M$10),$G$42="Canarias",IF(E20=0,0,((E20+E34+M$7+$L$22)*(1+N34*M$8/100)+(S45+S48))*(1+0.01528)+M$10))</f>
        <v>111.57327357096482</v>
      </c>
      <c r="K50" s="121" cm="1">
        <f t="array" ref="K50">_xlfn.IFS($G$42="Peninsula",K49,$G$42="Canarias",IF(F20=0,0,((F20+F34+N$7+$L$22)*(1+O34*N$8/100)+(T45+T48))*(1+0.01528)+N$10))</f>
        <v>61.133131057397726</v>
      </c>
      <c r="L50" s="155">
        <f t="shared" ref="L50" si="26">IF(H20=0,0,((H20+H34+O$7+$L$22)*(1+Q34*O$8/100)+($U$45+$U$48))*(1+0.01528)+O$10)</f>
        <v>116.01047372917415</v>
      </c>
      <c r="M50" s="137"/>
      <c r="Q50" s="137"/>
      <c r="R50" s="137"/>
      <c r="T50" s="94"/>
      <c r="U50" s="95"/>
      <c r="V50" s="95"/>
      <c r="W50" s="95"/>
      <c r="X50" s="581" t="str">
        <f t="shared" si="23"/>
        <v>JUNIO-25</v>
      </c>
      <c r="Y50" s="583"/>
      <c r="Z50" s="121">
        <f>IF(V20=0,0,((V20+V34+AC$7+$L$22)*(1+AE34*AC$8/100)+(AI45+AI48))*(1+0.01528)+AC$10)</f>
        <v>0</v>
      </c>
      <c r="AA50" s="121">
        <f>IF(W20=0,0,((W20+W34+AD$7+$L$22)*(1+AF34*AD$8/100)+(AJ45+AJ48))*(1+0.01528)+AD$10)</f>
        <v>0</v>
      </c>
      <c r="AB50" s="152" cm="1">
        <f t="array" ref="AB50">_xlfn.IFS($G$42="Peninsula",IF(X20=0,0,((X20+X34+AE$7+$L$22)*(1+AG34*AE$8/100)+(AK45+AK48))*(1+0.01528)+AE$10),$G$42="Canarias",0)</f>
        <v>131.44108893418147</v>
      </c>
      <c r="AC50" s="152" cm="1">
        <f t="array" ref="AC50">_xlfn.IFS($G$42="Peninsula",IF(Y20=0,0,((Y20+Y34+AF$7+$L$22)*(1+AH34*AF$8/100)+(AL45+AL48))*(1+0.01528)+AF$10),$G$42="Canarias",IF(X20=0,0,((X20+X34+AF$7+$L$22)*(1+AG34*AF$8/100)+(AL45+AL48))*(1+0.01528)+AF$10))</f>
        <v>123.43381932911566</v>
      </c>
      <c r="AD50" s="121" cm="1">
        <f t="array" ref="AD50">_xlfn.IFS($G$42="Peninsula",AD49,$G$42="Canarias",IF(Y20=0,0,((Y20+Y34+AG$7+$L$22)*(1+AH34*AG$8/100)+(AM45+AM48))*(1+0.01528)+AG$10))</f>
        <v>69.057620267890883</v>
      </c>
      <c r="AE50" s="155">
        <f t="shared" ref="AE50" si="27">IF(AA20=0,0,((AA20+AA34+AH$7+$L$22)*(1+AJ34*AH$8/100)+($U$45+$U$48))*(1+0.01528)+AH$10)</f>
        <v>127.121621760571</v>
      </c>
      <c r="AF50" s="137"/>
      <c r="AJ50" s="137"/>
      <c r="AK50" s="137"/>
      <c r="AN50" s="94"/>
      <c r="AO50" s="95"/>
      <c r="AP50" s="95"/>
      <c r="AQ50" s="95"/>
      <c r="AR50" s="590" t="str">
        <f t="shared" si="25"/>
        <v>JUNIO-25</v>
      </c>
      <c r="AS50" s="591"/>
      <c r="AT50" s="152">
        <f t="shared" si="24"/>
        <v>190.74464777705742</v>
      </c>
      <c r="AU50" s="152">
        <f t="shared" si="21"/>
        <v>139.60500013447859</v>
      </c>
      <c r="AV50" s="152">
        <f t="shared" si="21"/>
        <v>127.01812129427675</v>
      </c>
      <c r="AW50" s="137"/>
      <c r="AX50" s="137"/>
      <c r="AY50" s="137"/>
      <c r="AZ50" s="137"/>
      <c r="BD50" s="137"/>
      <c r="BE50" s="137"/>
    </row>
    <row r="51" spans="1:57">
      <c r="A51" s="94"/>
      <c r="B51" s="95"/>
      <c r="C51" s="95"/>
      <c r="D51" s="95"/>
      <c r="E51" s="581" t="str">
        <f t="shared" si="22"/>
        <v>JULIO-25</v>
      </c>
      <c r="F51" s="583"/>
      <c r="G51" s="152" cm="1">
        <f t="array" ref="G51">_xlfn.IFS($G$42="Peninsula",IF(C21=0,0,((C21+C35+J$7+$L$22)*(1+L35*J$8/100)+($P$45+$P$48))*(1+0.01528)+J$10),$G$42="Canarias",IF(C21=0,0,((C21+C35+J$7+$L$22)*(1+L35*J$8/100)+($P$45+$P$48))*(1+0.01528)+J$10))</f>
        <v>137.8536008309664</v>
      </c>
      <c r="H51" s="152" cm="1">
        <f t="array" ref="H51">_xlfn.IFS($G$42="Peninsula",IF(D21=0,0,((D21+D35+K$7+$L$22)*(1+M35*K$8/100)+($Q$45+$Q$48))*(1+0.01528)+K$10),$G$42="Canarias",0)</f>
        <v>128.73274519094036</v>
      </c>
      <c r="I51" s="113" cm="1">
        <f t="array" ref="I51">_xlfn.IFS($G$42="Peninsula",I50,$G$42="Canarias",IF(D21=0,0,((D21+D35+L$7+$L$22)*(1+M35*L$8/100)+($R$45+$R$48))*(1+0.01528)+L$10))</f>
        <v>117.38741171841046</v>
      </c>
      <c r="J51" s="113">
        <f>J50</f>
        <v>111.57327357096482</v>
      </c>
      <c r="K51" s="113">
        <f>IF(G21=0,0,((G21+G35+N$7+$L$22)*(1+P35*N$8/100)+($T$45+$T$48))*(1+0.01528)+N$10)</f>
        <v>0</v>
      </c>
      <c r="L51" s="155">
        <f>IF(H21=0,0,((H21+H35+O$7+$L$22)*(1+Q35*O$8/100)+(U45+U48))*(1+0.01528)+O$10)</f>
        <v>107.83858053810451</v>
      </c>
      <c r="M51" s="137"/>
      <c r="N51" s="137"/>
      <c r="O51" s="137"/>
      <c r="P51" s="137"/>
      <c r="Q51" s="137"/>
      <c r="R51" s="137"/>
      <c r="T51" s="94"/>
      <c r="U51" s="95"/>
      <c r="V51" s="95"/>
      <c r="W51" s="95"/>
      <c r="X51" s="581" t="str">
        <f t="shared" si="23"/>
        <v>JULIO-25</v>
      </c>
      <c r="Y51" s="583"/>
      <c r="Z51" s="152" cm="1">
        <f t="array" ref="Z51">_xlfn.IFS($G$42="Peninsula",IF(V21=0,0,((V21+V35+AC$7+$L$22)*(1+AE35*AC$8/100)+($P$45+$P$48))*(1+0.01528)+AC$10),$G$42="Canarias",IF(V21=0,0,((V21+V35+AC$7+$L$22)*(1+AE35*AC$8/100)+($P$45+$P$48))*(1+0.01528)+AC$10))</f>
        <v>160.43912819917418</v>
      </c>
      <c r="AA51" s="152" cm="1">
        <f t="array" ref="AA51">_xlfn.IFS($G$42="Peninsula",IF(W21=0,0,((W21+W35+AD$7+$L$22)*(1+AF35*AD$8/100)+($Q$45+$Q$48))*(1+0.01528)+AD$10),$G$42="Canarias",0)</f>
        <v>148.18726216017373</v>
      </c>
      <c r="AB51" s="113" cm="1">
        <f t="array" ref="AB51">_xlfn.IFS($G$42="Peninsula",AB50,$G$42="Canarias",IF(W21=0,0,((W21+W35+AE$7+$L$22)*(1+AF35*AE$8/100)+($R$45+$R$48))*(1+0.01528)+AE$10))</f>
        <v>131.44108893418147</v>
      </c>
      <c r="AC51" s="113">
        <f>AC50</f>
        <v>123.43381932911566</v>
      </c>
      <c r="AD51" s="113">
        <f>IF(Z21=0,0,((Z21+Z35+AG$7+$L$22)*(1+AI35*AG$8/100)+($T$45+$T$48))*(1+0.01528)+AG$10)</f>
        <v>0</v>
      </c>
      <c r="AE51" s="155">
        <f>IF(AA21=0,0,((AA21+AA35+AH$7+$L$22)*(1+AJ35*AH$8/100)+(AN45+AN48))*(1+0.01528)+AH$10)</f>
        <v>118.58729770144049</v>
      </c>
      <c r="AF51" s="137"/>
      <c r="AG51" s="137"/>
      <c r="AH51" s="137"/>
      <c r="AI51" s="137"/>
      <c r="AJ51" s="137"/>
      <c r="AK51" s="137"/>
      <c r="AN51" s="94"/>
      <c r="AO51" s="95"/>
      <c r="AP51" s="95"/>
      <c r="AQ51" s="95"/>
      <c r="AR51" s="590" t="str">
        <f t="shared" si="25"/>
        <v>JULIO-25</v>
      </c>
      <c r="AS51" s="591"/>
      <c r="AT51" s="152">
        <f t="shared" si="24"/>
        <v>188.58746604054068</v>
      </c>
      <c r="AU51" s="152">
        <f t="shared" si="21"/>
        <v>141.88306424982778</v>
      </c>
      <c r="AV51" s="152">
        <f t="shared" si="21"/>
        <v>117.97927006650147</v>
      </c>
      <c r="AW51" s="137"/>
      <c r="AX51" s="137"/>
      <c r="AY51" s="137"/>
      <c r="AZ51" s="137"/>
      <c r="BA51" s="137"/>
      <c r="BB51" s="137"/>
      <c r="BC51" s="137"/>
      <c r="BD51" s="137"/>
      <c r="BE51" s="137"/>
    </row>
    <row r="52" spans="1:57">
      <c r="A52" s="94"/>
      <c r="B52" s="95"/>
      <c r="C52" s="95"/>
      <c r="D52" s="95"/>
      <c r="E52" s="581" t="str">
        <f t="shared" si="22"/>
        <v>AGOSTO-25</v>
      </c>
      <c r="F52" s="583"/>
      <c r="G52" s="121" cm="1">
        <f t="array" ref="G52">_xlfn.IFS($G$42="Peninsula",G51,$G$42="Canarias",IF(E22=0,0,((E22+E36+J$7+$L$22)*(1+N36*J$8/100)+(P45+P48))*(1+0.01528)+J$10))</f>
        <v>137.8536008309664</v>
      </c>
      <c r="H52" s="121" cm="1">
        <f t="array" ref="H52">_xlfn.IFS($G$42="Peninsula",H51,$G$42="Canarias",0)</f>
        <v>128.73274519094036</v>
      </c>
      <c r="I52" s="152" cm="1">
        <f t="array" ref="I52">_xlfn.IFS($G$42="Peninsula",IF(E22=0,0,((E22+E36+L$7+$L$22)*(1+N36*L$8/100)+(R45+R48))*(1+0.01528)+L$10),$G$42="Canarias",IF(F22=0,0,((F22+F36+L$7+$L$22)*(1+O36*L$8/100)+(R45+R48))*(1+0.01528)+J$9))</f>
        <v>112.78761977562893</v>
      </c>
      <c r="J52" s="152" cm="1">
        <f t="array" ref="J52">_xlfn.IFS($G$42="Peninsula",IF(F22=0,0,((F22+F36+M$7+$L$22)*(1+O36*M$8/100)+(S45+S48))*(1+0.01528)+M$10),$G$42="Canarias",0)</f>
        <v>105.1610700857017</v>
      </c>
      <c r="K52" s="121">
        <f>IF(G22=0,0,((G22+G36+N$7+$L$22)*(1+P36*N$8/100)+(T45+T48))*(1+0.01528)+N$10)</f>
        <v>0</v>
      </c>
      <c r="L52" s="155">
        <f>IF(H22=0,0,((H22+H36+O$7+$L$22)*(1+Q36*O$8/100)+(U45+U48))*(1+0.01528)+O$10)</f>
        <v>105.12252557654043</v>
      </c>
      <c r="M52" s="137"/>
      <c r="N52" s="137"/>
      <c r="O52" s="137"/>
      <c r="P52" s="137"/>
      <c r="Q52" s="137"/>
      <c r="R52" s="137"/>
      <c r="T52" s="94"/>
      <c r="U52" s="95"/>
      <c r="V52" s="95"/>
      <c r="W52" s="95"/>
      <c r="X52" s="581" t="str">
        <f t="shared" si="23"/>
        <v>AGOSTO-25</v>
      </c>
      <c r="Y52" s="583"/>
      <c r="Z52" s="121" cm="1">
        <f t="array" ref="Z52">_xlfn.IFS($G$42="Peninsula",Z51,$G$42="Canarias",IF(X22=0,0,((X22+X36+AC$7+$L$22)*(1+AG36*AC$8/100)+(AI45+AI48))*(1+0.01528)+AC$10))</f>
        <v>160.43912819917418</v>
      </c>
      <c r="AA52" s="121" cm="1">
        <f t="array" ref="AA52">_xlfn.IFS($G$42="Peninsula",AA51,$G$42="Canarias",0)</f>
        <v>148.18726216017373</v>
      </c>
      <c r="AB52" s="152" cm="1">
        <f t="array" ref="AB52">_xlfn.IFS($G$42="Peninsula",IF(X22=0,0,((X22+X36+AE$7+$L$22)*(1+AG36*AE$8/100)+(AK45+AK48))*(1+0.01528)+AE$10),$G$42="Canarias",IF(Y22=0,0,((Y22+Y36+AE$7+$L$22)*(1+AH36*AE$8/100)+(AK45+AK48))*(1+0.01528)+AC$9))</f>
        <v>126.58499668502277</v>
      </c>
      <c r="AC52" s="152" cm="1">
        <f t="array" ref="AC52">_xlfn.IFS($G$42="Peninsula",IF(Y22=0,0,((Y22+Y36+AF$7+$L$22)*(1+AH36*AF$8/100)+(AL45+AL48))*(1+0.01528)+AF$10),$G$42="Canarias",0)</f>
        <v>116.47982725218012</v>
      </c>
      <c r="AD52" s="121">
        <f>IF(Z22=0,0,((Z22+Z36+AG$7+$L$22)*(1+AI36*AG$8/100)+(AM45+AM48))*(1+0.01528)+AG$10)</f>
        <v>0</v>
      </c>
      <c r="AE52" s="155">
        <f>IF(AA22=0,0,((AA22+AA36+AH$7+$L$22)*(1+AJ36*AH$8/100)+(AN45+AN48))*(1+0.01528)+AH$10)</f>
        <v>115.63568745366732</v>
      </c>
      <c r="AF52" s="137"/>
      <c r="AG52" s="137"/>
      <c r="AH52" s="137"/>
      <c r="AI52" s="137"/>
      <c r="AJ52" s="137"/>
      <c r="AK52" s="137"/>
      <c r="AN52" s="94"/>
      <c r="AO52" s="95"/>
      <c r="AP52" s="95"/>
      <c r="AQ52" s="95"/>
      <c r="AR52" s="590" t="str">
        <f t="shared" si="25"/>
        <v>AGOSTO-25</v>
      </c>
      <c r="AS52" s="591"/>
      <c r="AT52" s="152">
        <f t="shared" si="24"/>
        <v>185.3774048052793</v>
      </c>
      <c r="AU52" s="152">
        <f t="shared" si="21"/>
        <v>133.42849835102606</v>
      </c>
      <c r="AV52" s="152">
        <f t="shared" si="21"/>
        <v>115.02765981872831</v>
      </c>
      <c r="AW52" s="137"/>
      <c r="AX52" s="137"/>
      <c r="AY52" s="137"/>
      <c r="AZ52" s="137"/>
      <c r="BA52" s="137"/>
      <c r="BB52" s="137"/>
      <c r="BC52" s="137"/>
      <c r="BD52" s="137"/>
      <c r="BE52" s="137"/>
    </row>
    <row r="53" spans="1:57">
      <c r="A53" s="94"/>
      <c r="B53" s="95"/>
      <c r="C53" s="95"/>
      <c r="D53" s="95"/>
      <c r="E53" s="581" t="str">
        <f t="shared" si="22"/>
        <v>SEPTIEMBRE-25</v>
      </c>
      <c r="F53" s="583"/>
      <c r="G53" s="113" cm="1">
        <f t="array" ref="G53">_xlfn.IFS($G$42="Peninsula",IFERROR(IF(C23=0,0,((C23+C37+J$7+$L$22)*(1+L37*J$8/100)+(P45+P48))*(1+0.01528)+J$10),""),$G$42="Canarias",IF(E23=0,0,((E23+E37+J$7+$L$22)*(1+N37*J$8/100)+(P45+P48))*(1+0.01528)+J$10))</f>
        <v>0</v>
      </c>
      <c r="H53" s="113">
        <f>IFERROR(IF(D23=0,0,((D23+D37+K$7+$L$22)*(1+M37*K$8/100)+(Q45+Q48))*(1+0.01528)+K$10),"")</f>
        <v>0</v>
      </c>
      <c r="I53" s="152" cm="1">
        <f t="array" ref="I53">_xlfn.IFS($G$42="Peninsula",IFERROR(IF(E23=0,0,((E23+E37+L$7+$L$22)*(1+N37*L$8/100)+(R45+R48))*(1+0.01528)+L$10),""),$G$42="Canarias",IF(F23=0,0,((F23+F37+L$7+$L$22)*(1+O37*L$8/100)+(R45+R48))*(1+0.01528)+L$10))</f>
        <v>110.33581067442618</v>
      </c>
      <c r="J53" s="152" cm="1">
        <f t="array" ref="J53">_xlfn.IFS($G$42="Peninsula",IFERROR(IF(F23=0,0,((F23+F37+M$7+$L$22)*(1+O37*M$8/100)+(S45+S48))*(1+0.01528)+M$10),""),$G$42="Canarias",0)</f>
        <v>95.577699788619398</v>
      </c>
      <c r="K53" s="113">
        <f>K54</f>
        <v>110.5086106919096</v>
      </c>
      <c r="L53" s="155">
        <f>IFERROR(IF(H23=0,0,((H23+H37+O$7+$L$22)*(1+Q37*O$8/100)+(U45+U48))*(1+0.01528)+O$10),"")</f>
        <v>102.44370228654424</v>
      </c>
      <c r="M53" s="137"/>
      <c r="N53" s="137"/>
      <c r="O53" s="137"/>
      <c r="P53" s="137"/>
      <c r="Q53" s="137"/>
      <c r="R53" s="137"/>
      <c r="T53" s="94"/>
      <c r="U53" s="95"/>
      <c r="V53" s="95"/>
      <c r="W53" s="95"/>
      <c r="X53" s="581" t="str">
        <f t="shared" si="23"/>
        <v>SEPTIEMBRE-25</v>
      </c>
      <c r="Y53" s="583"/>
      <c r="Z53" s="113" cm="1">
        <f t="array" ref="Z53">_xlfn.IFS($G$42="Peninsula",IFERROR(IF(V23=0,0,((V23+V37+AC$7+$L$22)*(1+AE37*AC$8/100)+(AI45+AI48))*(1+0.01528)+AC$10),""),$G$42="Canarias",IF(X23=0,0,((X23+X37+AC$7+$L$22)*(1+AG37*AC$8/100)+(AI45+AI48))*(1+0.01528)+AC$10))</f>
        <v>0</v>
      </c>
      <c r="AA53" s="113">
        <f>IFERROR(IF(W23=0,0,((W23+W37+AD$7+$L$22)*(1+AF37*AD$8/100)+(AJ45+AJ48))*(1+0.01528)+AD$10),"")</f>
        <v>0</v>
      </c>
      <c r="AB53" s="152" cm="1">
        <f t="array" ref="AB53">_xlfn.IFS($G$42="Peninsula",IFERROR(IF(X23=0,0,((X23+X37+AE$7+$L$22)*(1+AG37*AE$8/100)+(AK45+AK48))*(1+0.01528)+AE$10),""),$G$42="Canarias",IF(Y23=0,0,((Y23+Y37+AE$7+$L$22)*(1+AH37*AE$8/100)+(AK45+AK48))*(1+0.01528)+AE$10))</f>
        <v>123.8378971736482</v>
      </c>
      <c r="AC53" s="152" cm="1">
        <f t="array" ref="AC53">_xlfn.IFS($G$42="Peninsula",IFERROR(IF(Y23=0,0,((Y23+Y37+AF$7+$L$22)*(1+AH37*AF$8/100)+(AL45+AL48))*(1+0.01528)+AF$10),""),$G$42="Canarias",0)</f>
        <v>106.21256526057307</v>
      </c>
      <c r="AD53" s="113">
        <f>AD54</f>
        <v>121.73675630433794</v>
      </c>
      <c r="AE53" s="155">
        <f>IFERROR(IF(AA23=0,0,((AA23+AA37+AH$7+$L$22)*(1+AJ37*AH$8/100)+(AN45+AN48))*(1+0.01528)+AH$10),"")</f>
        <v>112.79771560872697</v>
      </c>
      <c r="AF53" s="137"/>
      <c r="AG53" s="137"/>
      <c r="AH53" s="137"/>
      <c r="AI53" s="137"/>
      <c r="AJ53" s="137"/>
      <c r="AK53" s="137"/>
      <c r="AN53" s="94"/>
      <c r="AO53" s="95"/>
      <c r="AP53" s="95"/>
      <c r="AQ53" s="95"/>
      <c r="AR53" s="590" t="str">
        <f t="shared" si="25"/>
        <v>SEPTIEMBRE-25</v>
      </c>
      <c r="AS53" s="591"/>
      <c r="AT53" s="152">
        <f>IFERROR(IF(AR23=0,0,((AR23+AR37+AW$7+$AY$22)*(1+AY37*AW$8/100)+($AZ$46+$AZ$49))*(1+0.01528)+AW$10),"")</f>
        <v>182.35894116640682</v>
      </c>
      <c r="AU53" s="152">
        <f t="shared" ref="AU53:AV56" si="28">IFERROR(IF(AS23=0,0,((AS23+AS37+AX$7+$AY$22)*(1+AZ37*AX$8/100)+($AZ$46+$AZ$49))*(1+0.01528)+AX$10),"")</f>
        <v>124.38934583335225</v>
      </c>
      <c r="AV53" s="152">
        <f t="shared" si="28"/>
        <v>112.18806586987256</v>
      </c>
      <c r="AW53" s="137"/>
      <c r="AX53" s="137"/>
      <c r="AY53" s="137"/>
      <c r="AZ53" s="137"/>
      <c r="BA53" s="137"/>
      <c r="BB53" s="137"/>
      <c r="BC53" s="137"/>
      <c r="BD53" s="137"/>
      <c r="BE53" s="137"/>
    </row>
    <row r="54" spans="1:57">
      <c r="A54" s="94"/>
      <c r="B54" s="95"/>
      <c r="C54" s="95"/>
      <c r="D54" s="95"/>
      <c r="E54" s="581" t="str">
        <f t="shared" si="22"/>
        <v>OCTUBRE-25</v>
      </c>
      <c r="F54" s="583"/>
      <c r="G54" s="121" cm="1">
        <f t="array" ref="G54">_xlfn.IFS($G$42="Peninsula",IFERROR(IF(C24=0,0,((C24+C38+J$7+$L$22)*(1+L38*J$8/100)+(P45+P48))*(1+0.01528)+J$10),""),$G$42="Canarias",IF(F24=0,0,((F24+F38+J$7+$L$22)*(1+O38*J$8/100)+(P45+P48))*(1+0.01528)+J$10))</f>
        <v>0</v>
      </c>
      <c r="H54" s="121">
        <f>IFERROR(IF(D24=0,0,((D24+D38+K$7+$L$22)*(1+M38*K$8/100)+(Q45+Q48))*(1+0.01528)+K$10),"")</f>
        <v>0</v>
      </c>
      <c r="I54" s="121" cm="1">
        <f t="array" ref="I54">_xlfn.IFS($G$42="Peninsula",I53,$G$42="Canarias",IF(G24=0,0,((G24+G38+L$7+$L$22)*(1+P38*L$8/100)+(R45+R48))*(1+0.01528)+L$10))</f>
        <v>110.33581067442618</v>
      </c>
      <c r="J54" s="152" cm="1">
        <f t="array" ref="J54">_xlfn.IFS($G$42="Peninsula",IFERROR(IF(F24=0,0,((F24+F38+M$7+$L$22)*(1+O38*M$8/100)+(S45+S48))*(1+0.01528)+M$10),""),$G$42="Canarias",0)</f>
        <v>130.66660799883783</v>
      </c>
      <c r="K54" s="152" cm="1">
        <f t="array" ref="K54">_xlfn.IFS($G$42="Peninsula",IFERROR(IF(G24=0,0,((G24+G38+N$7+$L$22)*(1+P38*N$8/100)+(T45+T48))*(1+0.01528)+N$10),""),$G$42="Canarias",0)</f>
        <v>110.5086106919096</v>
      </c>
      <c r="L54" s="155">
        <f>IFERROR(IF(H24=0,0,((H24+H38+O$7+$L$22)*(1+Q38*O$8/100)+(U45+U48))*(1+0.01528)+O$10),"")</f>
        <v>113.46464335170594</v>
      </c>
      <c r="M54" s="137"/>
      <c r="N54" s="137"/>
      <c r="O54" s="137"/>
      <c r="P54" s="137"/>
      <c r="Q54" s="137"/>
      <c r="R54" s="137"/>
      <c r="T54" s="94"/>
      <c r="U54" s="95"/>
      <c r="V54" s="95"/>
      <c r="W54" s="95"/>
      <c r="X54" s="581" t="str">
        <f t="shared" si="23"/>
        <v>OCTUBRE-25</v>
      </c>
      <c r="Y54" s="583"/>
      <c r="Z54" s="121" cm="1">
        <f t="array" ref="Z54">_xlfn.IFS($G$42="Peninsula",IFERROR(IF(V24=0,0,((V24+V38+AC$7+$L$22)*(1+AE38*AC$8/100)+(AI45+AI48))*(1+0.01528)+AC$10),""),$G$42="Canarias",IF(Y24=0,0,((Y24+Y38+AC$7+$L$22)*(1+AH38*AC$8/100)+(AI45+AI48))*(1+0.01528)+AC$10))</f>
        <v>0</v>
      </c>
      <c r="AA54" s="121">
        <f>IFERROR(IF(W24=0,0,((W24+W38+AD$7+$L$22)*(1+AF38*AD$8/100)+(AJ45+AJ48))*(1+0.01528)+AD$10),"")</f>
        <v>0</v>
      </c>
      <c r="AB54" s="121" cm="1">
        <f t="array" ref="AB54">_xlfn.IFS($G$42="Peninsula",AB53,$G$42="Canarias",IF(Z24=0,0,((Z24+Z38+AE$7+$L$22)*(1+AI38*AE$8/100)+(AK45+AK48))*(1+0.01528)+AE$10))</f>
        <v>123.8378971736482</v>
      </c>
      <c r="AC54" s="152" cm="1">
        <f t="array" ref="AC54">_xlfn.IFS($G$42="Peninsula",IFERROR(IF(Y24=0,0,((Y24+Y38+AF$7+$L$22)*(1+AH38*AF$8/100)+(AL45+AL48))*(1+0.01528)+AF$10),""),$G$42="Canarias",0)</f>
        <v>143.854499822295</v>
      </c>
      <c r="AD54" s="152" cm="1">
        <f t="array" ref="AD54">_xlfn.IFS($G$42="Peninsula",IFERROR(IF(Z24=0,0,((Z24+Z38+AG$7+$L$22)*(1+AI38*AG$8/100)+(AM45+AM48))*(1+0.01528)+AG$10),""),$G$42="Canarias",0)</f>
        <v>121.73675630433794</v>
      </c>
      <c r="AE54" s="155">
        <f>IFERROR(IF(AA24=0,0,((AA24+AA38+AH$7+$L$22)*(1+AJ38*AH$8/100)+(AN45+AN48))*(1+0.01528)+AH$10),"")</f>
        <v>124.78336460567871</v>
      </c>
      <c r="AF54" s="137"/>
      <c r="AG54" s="137"/>
      <c r="AH54" s="137"/>
      <c r="AI54" s="137"/>
      <c r="AJ54" s="137"/>
      <c r="AK54" s="137"/>
      <c r="AN54" s="94"/>
      <c r="AO54" s="95"/>
      <c r="AP54" s="95"/>
      <c r="AQ54" s="95"/>
      <c r="AR54" s="590" t="str">
        <f t="shared" si="25"/>
        <v>OCTUBRE-25</v>
      </c>
      <c r="AS54" s="591"/>
      <c r="AT54" s="152">
        <f t="shared" ref="AT54:AT56" si="29">IFERROR(IF(AR24=0,0,((AR24+AR38+AW$7+$AY$22)*(1+AY38*AW$8/100)+($AZ$46+$AZ$49))*(1+0.01528)+AW$10),"")</f>
        <v>208.95887376854108</v>
      </c>
      <c r="AU54" s="152">
        <f t="shared" si="28"/>
        <v>149.84185700247366</v>
      </c>
      <c r="AV54" s="152">
        <f t="shared" si="28"/>
        <v>124.17371486682431</v>
      </c>
      <c r="AW54" s="137"/>
      <c r="AX54" s="137"/>
      <c r="AY54" s="137"/>
      <c r="AZ54" s="137"/>
      <c r="BA54" s="137"/>
      <c r="BB54" s="137"/>
      <c r="BC54" s="137"/>
      <c r="BD54" s="137"/>
      <c r="BE54" s="137"/>
    </row>
    <row r="55" spans="1:57">
      <c r="A55" s="94"/>
      <c r="B55" s="95"/>
      <c r="C55" s="95"/>
      <c r="D55" s="95"/>
      <c r="E55" s="581" t="str">
        <f t="shared" si="22"/>
        <v>NOVIEMBRE-25</v>
      </c>
      <c r="F55" s="583"/>
      <c r="G55" s="113">
        <f>G56</f>
        <v>162.56146558943945</v>
      </c>
      <c r="H55" s="152">
        <f>IFERROR(IF(D25=0,0,((D25+D39+K$7+$L$22)*(1+M39*K$8/100)+(Q45+Q48))*(1+0.01528)+K$10),"")</f>
        <v>120.74145376055026</v>
      </c>
      <c r="I55" s="152">
        <f>IFERROR(IF(E25=0,0,((E25+E39+L$7+$L$22)*(1+N39*L$8/100)+(R45+R48))*(1+0.01528)+L$10),"")</f>
        <v>109.7730359017026</v>
      </c>
      <c r="J55" s="113">
        <f>J54</f>
        <v>130.66660799883783</v>
      </c>
      <c r="K55" s="113">
        <f>K54</f>
        <v>110.5086106919096</v>
      </c>
      <c r="L55" s="155">
        <f>IFERROR(IF(H25=0,0,((H25+H39+O$7+$L$22)*(1+Q39*O$8/100)+(U45+U48))*(1+0.01528)+O$10),"")</f>
        <v>93.177080722168412</v>
      </c>
      <c r="M55" s="137"/>
      <c r="N55" s="137"/>
      <c r="O55" s="137"/>
      <c r="P55" s="137"/>
      <c r="Q55" s="137"/>
      <c r="R55" s="137"/>
      <c r="T55" s="94"/>
      <c r="U55" s="95"/>
      <c r="V55" s="95"/>
      <c r="W55" s="95"/>
      <c r="X55" s="581" t="str">
        <f t="shared" si="23"/>
        <v>NOVIEMBRE-25</v>
      </c>
      <c r="Y55" s="583"/>
      <c r="Z55" s="113">
        <f>Z56</f>
        <v>187.55155899208472</v>
      </c>
      <c r="AA55" s="152">
        <f>IFERROR(IF(W25=0,0,((W25+W39+AD$7+$L$22)*(1+AF39*AD$8/100)+(AJ45+AJ48))*(1+0.01528)+AD$10),"")</f>
        <v>139.75369635414057</v>
      </c>
      <c r="AB55" s="152">
        <f>IFERROR(IF(X25=0,0,((X25+X39+AE$7+$L$22)*(1+AG39*AE$8/100)+(AK45+AK48))*(1+0.01528)+AE$10),"")</f>
        <v>123.57965799999363</v>
      </c>
      <c r="AC55" s="113">
        <f>AC54</f>
        <v>143.854499822295</v>
      </c>
      <c r="AD55" s="113">
        <f>AD54</f>
        <v>121.73675630433794</v>
      </c>
      <c r="AE55" s="155">
        <f>IFERROR(IF(AA25=0,0,((AA25+AA39+AH$7+$L$22)*(1+AJ39*AH$8/100)+(AN45+AN48))*(1+0.01528)+AH$10),"")</f>
        <v>102.71994885527931</v>
      </c>
      <c r="AF55" s="137"/>
      <c r="AG55" s="137"/>
      <c r="AH55" s="137"/>
      <c r="AI55" s="137"/>
      <c r="AJ55" s="137"/>
      <c r="AK55" s="137"/>
      <c r="AN55" s="94"/>
      <c r="AO55" s="95"/>
      <c r="AP55" s="95"/>
      <c r="AQ55" s="95"/>
      <c r="AR55" s="590" t="str">
        <f t="shared" si="25"/>
        <v>NOVIEMBRE-25</v>
      </c>
      <c r="AS55" s="591"/>
      <c r="AT55" s="152">
        <f t="shared" si="29"/>
        <v>185.46777434750481</v>
      </c>
      <c r="AU55" s="152">
        <f t="shared" si="28"/>
        <v>131.81780970189845</v>
      </c>
      <c r="AV55" s="152">
        <f t="shared" si="28"/>
        <v>102.1102991164249</v>
      </c>
      <c r="AW55" s="137"/>
      <c r="AX55" s="137"/>
      <c r="AY55" s="137"/>
      <c r="AZ55" s="137"/>
      <c r="BA55" s="137"/>
      <c r="BB55" s="137"/>
      <c r="BC55" s="137"/>
      <c r="BD55" s="137"/>
      <c r="BE55" s="137"/>
    </row>
    <row r="56" spans="1:57" ht="15.75" thickBot="1">
      <c r="A56" s="94"/>
      <c r="B56" s="95"/>
      <c r="C56" s="95"/>
      <c r="D56" s="95"/>
      <c r="E56" s="584" t="str">
        <f t="shared" si="22"/>
        <v>DICIEMBRE-25</v>
      </c>
      <c r="F56" s="585"/>
      <c r="G56" s="157" cm="1">
        <f t="array" ref="G56">_xlfn.IFS($G$42="Peninsula",IFERROR(IF(C26=0,0,((C26+C40+J$7+$L$22)*(1+L40*J$8/100)+(P45+P48))*(1+0.01528)+J$10),""),$G$42="Canarias",0)</f>
        <v>162.56146558943945</v>
      </c>
      <c r="H56" s="157" cm="1">
        <f t="array" ref="H56">_xlfn.IFS($G$42="Peninsula",IFERROR(IF(D26=0,0,((D26+D40+K$7+$L$22)*(1+M40*K$8/100)+(Q45+Q48))*(1+0.01528)+K$10),""),$G$42="Canarias",IF(C26=0,0,((C26+C40+K$7+$L$22)*(1+L40*K$8/100)+(Q45+Q48))*(1+0.01528)+K$10))</f>
        <v>143.73556584413163</v>
      </c>
      <c r="I56" s="128" cm="1">
        <f t="array" ref="I56">_xlfn.IFS($G$42="Peninsula",I55,$G$42="Canarias",IF(D26=0,0,((D26+D40+L$7+$L$22)*(1+M40*L$8/100)+(R45+R48))*(1+0.01528)+L$10))</f>
        <v>109.7730359017026</v>
      </c>
      <c r="J56" s="128">
        <f>IFERROR(IF(F26=0,0,((F26+F40+M$7+$L$22)*(1+O40*M$8/100)+(S45+S48))*(1+0.01528)+M$10),"")</f>
        <v>0</v>
      </c>
      <c r="K56" s="128">
        <f>IFERROR(IF(G26=0,0,((G26+G40+N$7+$L$22)*(1+P40*N$8/100)+(T45+T48))*(1+0.01528)+N$10),"")</f>
        <v>0</v>
      </c>
      <c r="L56" s="154">
        <f>IFERROR(IF(H26=0,0,((H26+H40+O$7+$L$22)*(1+Q40*O$8/100)+(U45+U48))*(1+0.01528)+O$10),"")</f>
        <v>105.40604730437424</v>
      </c>
      <c r="M56" s="137"/>
      <c r="N56" s="137"/>
      <c r="O56" s="137"/>
      <c r="P56" s="137"/>
      <c r="Q56" s="137"/>
      <c r="R56" s="137"/>
      <c r="T56" s="94"/>
      <c r="U56" s="95"/>
      <c r="V56" s="95"/>
      <c r="W56" s="95"/>
      <c r="X56" s="584" t="str">
        <f t="shared" si="23"/>
        <v>DICIEMBRE-25</v>
      </c>
      <c r="Y56" s="585"/>
      <c r="Z56" s="157" cm="1">
        <f t="array" ref="Z56">_xlfn.IFS($G$42="Peninsula",IFERROR(IF(V26=0,0,((V26+V40+AC$7+$L$22)*(1+AE40*AC$8/100)+(AI45+AI48))*(1+0.01528)+AC$10),""),$G$42="Canarias",0)</f>
        <v>187.55155899208472</v>
      </c>
      <c r="AA56" s="157" cm="1">
        <f t="array" ref="AA56">_xlfn.IFS($G$42="Peninsula",IFERROR(IF(W26=0,0,((W26+W40+AD$7+$L$22)*(1+AF40*AD$8/100)+(AJ45+AJ48))*(1+0.01528)+AD$10),""),$G$42="Canarias",IF(V26=0,0,((V26+V40+AD$7+$L$22)*(1+AE40*AD$8/100)+(AJ45+AJ48))*(1+0.01528)+AD$10))</f>
        <v>164.75121565423575</v>
      </c>
      <c r="AB56" s="128" cm="1">
        <f t="array" ref="AB56">_xlfn.IFS($G$42="Peninsula",AB55,$G$42="Canarias",IF(W26=0,0,((W26+W40+AE$7+$L$22)*(1+AF40*AE$8/100)+(AK45+AK48))*(1+0.01528)+AE$10))</f>
        <v>123.57965799999363</v>
      </c>
      <c r="AC56" s="128">
        <f>IFERROR(IF(Y26=0,0,((Y26+Y40+AF$7+$L$22)*(1+AH40*AF$8/100)+(AL45+AL48))*(1+0.01528)+AF$10),"")</f>
        <v>0</v>
      </c>
      <c r="AD56" s="128">
        <f>IFERROR(IF(Z26=0,0,((Z26+Z40+AG$7+$L$22)*(1+AI40*AG$8/100)+(AM45+AM48))*(1+0.01528)+AG$10),"")</f>
        <v>0</v>
      </c>
      <c r="AE56" s="154">
        <f>IFERROR(IF(AA26=0,0,((AA26+AA40+AH$7+$L$22)*(1+AJ40*AH$8/100)+(AN45+AN48))*(1+0.01528)+AH$10),"")</f>
        <v>116.01936677096899</v>
      </c>
      <c r="AF56" s="137"/>
      <c r="AG56" s="137"/>
      <c r="AH56" s="137"/>
      <c r="AI56" s="137"/>
      <c r="AJ56" s="137"/>
      <c r="AK56" s="137"/>
      <c r="AN56" s="94"/>
      <c r="AO56" s="95"/>
      <c r="AP56" s="95"/>
      <c r="AQ56" s="95"/>
      <c r="AR56" s="590" t="str">
        <f t="shared" si="25"/>
        <v>DICIEMBRE-25</v>
      </c>
      <c r="AS56" s="591"/>
      <c r="AT56" s="152">
        <f t="shared" si="29"/>
        <v>214.21161887472334</v>
      </c>
      <c r="AU56" s="152">
        <f t="shared" si="28"/>
        <v>160.15514117315308</v>
      </c>
      <c r="AV56" s="152">
        <f t="shared" si="28"/>
        <v>115.40429673439425</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141.27641594552443</v>
      </c>
      <c r="H58" s="137" cm="1">
        <f t="array" ref="H58">_xlfn.IFS($G$42="Peninsula",AVERAGE(H45,H46,H47,H51,H55,H56),$G$42="Canarias",AVERAGE(H45,H46,H47,H55,H56))</f>
        <v>119.66186634263494</v>
      </c>
      <c r="I58" s="137" cm="1">
        <f t="array" ref="I58">_xlfn.IFS($G$42="Peninsula",AVERAGE(I47,I50,I52,I53,I55),$G$42="Canarias",AVERAGE(I51,I52,I53,I54,I55,I56))</f>
        <v>108.30936145209134</v>
      </c>
      <c r="J58" s="137" cm="1">
        <f t="array" ref="J58">_xlfn.IFS($G$42="Peninsula",AVERAGE(J48,J49,J50,J52,J53,J54),$G$42="Canarias",AVERAGE(J45,J46,J47,J48,J49,J50,J51))</f>
        <v>95.700816068020458</v>
      </c>
      <c r="K58" s="137" cm="1">
        <f t="array" ref="K58">_xlfn.IFS($G$42="Peninsula",AVERAGE(K48,K49,K54),$G$42="Canarias",AVERAGE(K48,K49,K50))</f>
        <v>77.395321446318462</v>
      </c>
      <c r="L58" s="137">
        <f>AVERAGE(L45,L46,L47,L48,L49,L50,L51,L52,L53,L54,L55,L56)</f>
        <v>92.760064056210737</v>
      </c>
      <c r="X58" s="584" t="s">
        <v>371</v>
      </c>
      <c r="Y58" s="585"/>
      <c r="Z58" s="137" cm="1">
        <f t="array" ref="Z58">_xlfn.IFS($G$42="Peninsula",AVERAGE(Z45,Z46,Z51,Z56),$G$42="Canarias",AVERAGE(Z51,Z52,Z53,Z54))</f>
        <v>165.12044564582328</v>
      </c>
      <c r="AA58" s="137" cm="1">
        <f t="array" ref="AA58">_xlfn.IFS($G$42="Peninsula",AVERAGE(AA45,AA46,AA47,AA51,AA55,AA56),$G$42="Canarias",AVERAGE(AA45,AA46,AA47,AA55,AA56))</f>
        <v>139.21945629370472</v>
      </c>
      <c r="AB58" s="137" cm="1">
        <f t="array" ref="AB58">_xlfn.IFS($G$42="Peninsula",AVERAGE(AB47,AB50,AB52,AB53,AB55),$G$42="Canarias",AVERAGE(AB51,AB52,AB53,AB54,AB55,AB56))</f>
        <v>122.07890484091062</v>
      </c>
      <c r="AC58" s="137" cm="1">
        <f t="array" ref="AC58">_xlfn.IFS($G$42="Peninsula",AVERAGE(AC48,AC49,AC50,AC52,AC53,AC54),$G$42="Canarias",AVERAGE(AC45,AC46,AC47,AC48,AC49,AC50,AC51))</f>
        <v>106.3057277354214</v>
      </c>
      <c r="AD58" s="137" cm="1">
        <f t="array" ref="AD58">_xlfn.IFS($G$42="Peninsula",AVERAGE(AD48,AD49,AD54),$G$42="Canarias",AVERAGE(AD48,AD49,AD50))</f>
        <v>86.544185236761408</v>
      </c>
      <c r="AE58" s="137">
        <f>AVERAGE(AE45,AE46,AE47,AE48,AE49,AE50,AE51,AE52,AE53,AE54,AE55,AE56)</f>
        <v>102.64039164240883</v>
      </c>
      <c r="AR58" s="584" t="s">
        <v>371</v>
      </c>
      <c r="AS58" s="585"/>
      <c r="AT58" s="137">
        <f>AVERAGE(AT45:AT56)</f>
        <v>182.30549327788458</v>
      </c>
      <c r="AU58" s="137">
        <f>AVERAGE(AU45:AU56)</f>
        <v>126.82924919021464</v>
      </c>
      <c r="AV58" s="137">
        <f>AVERAGE(AV45:AV56)</f>
        <v>102.36514309342301</v>
      </c>
    </row>
    <row r="63" spans="1:57">
      <c r="B63" t="s">
        <v>34</v>
      </c>
    </row>
    <row r="65" spans="2:8" ht="15.75">
      <c r="B65" s="55" t="s">
        <v>56</v>
      </c>
      <c r="C65" s="56">
        <f>IF('.'!$W$20="26",'BASE DE DATOS INDEX'!K113/365,'BASE DE DATOS INDEX'!U113/365)</f>
        <v>9.2340857534246576E-2</v>
      </c>
      <c r="D65" s="56">
        <f>IF('.'!$W$20="26",'BASE DE DATOS INDEX'!L113/365,'BASE DE DATOS INDEX'!V113/365)</f>
        <v>4.5823076712328763E-2</v>
      </c>
      <c r="E65" s="56"/>
      <c r="F65" s="56"/>
      <c r="G65" s="56"/>
      <c r="H65" s="56"/>
    </row>
    <row r="66" spans="2:8" ht="15.75">
      <c r="B66" s="57" t="s">
        <v>31</v>
      </c>
      <c r="C66" s="56">
        <f>IF('.'!$W$20="26",'BASE DE DATOS INDEX'!K114/365,'BASE DE DATOS INDEX'!U114/365)</f>
        <v>5.9936786301369858E-2</v>
      </c>
      <c r="D66" s="56">
        <f>IF('.'!$W$20="26",'BASE DE DATOS INDEX'!L114/365,'BASE DE DATOS INDEX'!V114/365)</f>
        <v>3.3198961643835616E-2</v>
      </c>
      <c r="E66" s="56">
        <f>IF('.'!$W$20="26",'BASE DE DATOS INDEX'!M114/365,'BASE DE DATOS INDEX'!W114/365)</f>
        <v>1.6387764383561643E-2</v>
      </c>
      <c r="F66" s="56">
        <f>IF('.'!$W$20="26",'BASE DE DATOS INDEX'!N114/365,'BASE DE DATOS INDEX'!X114/365)</f>
        <v>2.5715980821917811E-2</v>
      </c>
      <c r="G66" s="56">
        <f>IF('.'!$W$20="26",'BASE DE DATOS INDEX'!O114/365,'BASE DE DATOS INDEX'!Y114/365)</f>
        <v>2.7435208219178085E-2</v>
      </c>
      <c r="H66" s="56">
        <f>IF('.'!$W$20="26",'BASE DE DATOS INDEX'!P114/365,'BASE DE DATOS INDEX'!Z114/365)</f>
        <v>2.7239142465753426E-2</v>
      </c>
    </row>
    <row r="67" spans="2:8" ht="15.75">
      <c r="B67" s="57" t="s">
        <v>32</v>
      </c>
      <c r="C67" s="56">
        <f>IF('.'!$W$20="26",'BASE DE DATOS INDEX'!K115/365,'BASE DE DATOS INDEX'!U115/365)</f>
        <v>8.5192789041095895E-2</v>
      </c>
      <c r="D67" s="56">
        <f>IF('.'!$W$20="26",'BASE DE DATOS INDEX'!L115/365,'BASE DE DATOS INDEX'!V115/365)</f>
        <v>4.6615641095890413E-2</v>
      </c>
      <c r="E67" s="56">
        <f>IF('.'!$W$20="26",'BASE DE DATOS INDEX'!M115/365,'BASE DE DATOS INDEX'!W115/365)</f>
        <v>2.2744879452054795E-2</v>
      </c>
      <c r="F67" s="56">
        <f>IF('.'!$W$20="26",'BASE DE DATOS INDEX'!N115/365,'BASE DE DATOS INDEX'!X115/365)</f>
        <v>2.984610684931507E-2</v>
      </c>
      <c r="G67" s="56">
        <f>IF('.'!$W$20="26",'BASE DE DATOS INDEX'!O115/365,'BASE DE DATOS INDEX'!Y115/365)</f>
        <v>2.6370172602739727E-2</v>
      </c>
      <c r="H67" s="56">
        <f>IF('.'!$W$20="26",'BASE DE DATOS INDEX'!P115/365,'BASE DE DATOS INDEX'!Z115/365)</f>
        <v>2.6038852054794524E-2</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F599-8BFD-4F28-8C2F-F5DC4460A994}">
  <sheetPr codeName="Hoja23"/>
  <dimension ref="A1:BE101"/>
  <sheetViews>
    <sheetView topLeftCell="AI38" zoomScale="70" zoomScaleNormal="70" workbookViewId="0">
      <selection activeCell="AZ49" sqref="AZ49"/>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43" max="43" width="14.7109375" customWidth="1"/>
    <col min="45" max="45" width="12"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617" t="s">
        <v>155</v>
      </c>
      <c r="D7" s="618"/>
      <c r="E7" s="618"/>
      <c r="F7" s="618"/>
      <c r="G7" s="618"/>
      <c r="H7" s="618"/>
      <c r="I7" s="619"/>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17" t="s">
        <v>155</v>
      </c>
      <c r="W7" s="618"/>
      <c r="X7" s="618"/>
      <c r="Y7" s="618"/>
      <c r="Z7" s="618"/>
      <c r="AA7" s="618"/>
      <c r="AB7" s="619"/>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17" t="s">
        <v>155</v>
      </c>
      <c r="AQ7" s="618"/>
      <c r="AR7" s="618"/>
      <c r="AS7" s="618"/>
      <c r="AT7" s="618"/>
      <c r="AU7" s="618"/>
      <c r="AV7" s="619"/>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595" t="s">
        <v>156</v>
      </c>
      <c r="D8" s="596"/>
      <c r="E8" s="596"/>
      <c r="F8" s="596"/>
      <c r="G8" s="596"/>
      <c r="H8" s="596"/>
      <c r="I8" s="597"/>
      <c r="J8" s="97">
        <v>6.7</v>
      </c>
      <c r="K8" s="98">
        <v>6.8</v>
      </c>
      <c r="L8" s="98">
        <v>6.5</v>
      </c>
      <c r="M8" s="98">
        <v>6.5</v>
      </c>
      <c r="N8" s="98">
        <v>4.3</v>
      </c>
      <c r="O8" s="99">
        <v>7.7</v>
      </c>
      <c r="P8" s="95"/>
      <c r="Q8" s="95"/>
      <c r="R8" s="95"/>
      <c r="T8" s="94"/>
      <c r="U8" s="95"/>
      <c r="V8" s="595" t="s">
        <v>156</v>
      </c>
      <c r="W8" s="596"/>
      <c r="X8" s="596"/>
      <c r="Y8" s="596"/>
      <c r="Z8" s="596"/>
      <c r="AA8" s="596"/>
      <c r="AB8" s="597"/>
      <c r="AC8" s="97">
        <v>16.600000000000001</v>
      </c>
      <c r="AD8" s="98">
        <v>17.5</v>
      </c>
      <c r="AE8" s="98">
        <v>16.5</v>
      </c>
      <c r="AF8" s="98">
        <v>16.5</v>
      </c>
      <c r="AG8" s="98">
        <v>13.8</v>
      </c>
      <c r="AH8" s="99">
        <v>18</v>
      </c>
      <c r="AI8" s="95"/>
      <c r="AJ8" s="95"/>
      <c r="AK8" s="95"/>
      <c r="AN8" s="94"/>
      <c r="AO8" s="95"/>
      <c r="AP8" s="595" t="s">
        <v>156</v>
      </c>
      <c r="AQ8" s="596"/>
      <c r="AR8" s="596"/>
      <c r="AS8" s="596"/>
      <c r="AT8" s="596"/>
      <c r="AU8" s="596"/>
      <c r="AV8" s="597"/>
      <c r="AW8" s="97">
        <v>16.7</v>
      </c>
      <c r="AX8" s="98">
        <v>16.3</v>
      </c>
      <c r="AY8" s="98">
        <v>18</v>
      </c>
      <c r="AZ8" s="42"/>
      <c r="BA8" s="42"/>
      <c r="BB8" s="42"/>
      <c r="BC8" s="95"/>
      <c r="BD8" s="95"/>
      <c r="BE8" s="95"/>
    </row>
    <row r="9" spans="1:57">
      <c r="A9" s="94"/>
      <c r="B9" s="95"/>
      <c r="C9" s="595" t="s">
        <v>370</v>
      </c>
      <c r="D9" s="596" t="s">
        <v>158</v>
      </c>
      <c r="E9" s="596"/>
      <c r="F9" s="596"/>
      <c r="G9" s="596"/>
      <c r="H9" s="596"/>
      <c r="I9" s="597"/>
      <c r="J9" s="614">
        <f>P45+P48</f>
        <v>9.82</v>
      </c>
      <c r="K9" s="614"/>
      <c r="L9" s="614"/>
      <c r="M9" s="614"/>
      <c r="N9" s="614"/>
      <c r="O9" s="615"/>
      <c r="P9" s="95"/>
      <c r="Q9" s="95"/>
      <c r="R9" s="95"/>
      <c r="T9" s="94"/>
      <c r="U9" s="95"/>
      <c r="V9" s="595" t="s">
        <v>157</v>
      </c>
      <c r="W9" s="596" t="s">
        <v>158</v>
      </c>
      <c r="X9" s="596"/>
      <c r="Y9" s="596"/>
      <c r="Z9" s="596"/>
      <c r="AA9" s="596"/>
      <c r="AB9" s="597"/>
      <c r="AC9" s="614">
        <f>AI45+AI48</f>
        <v>10.32</v>
      </c>
      <c r="AD9" s="614"/>
      <c r="AE9" s="614"/>
      <c r="AF9" s="614"/>
      <c r="AG9" s="614"/>
      <c r="AH9" s="615"/>
      <c r="AI9" s="95"/>
      <c r="AJ9" s="95"/>
      <c r="AK9" s="95"/>
      <c r="AN9" s="94"/>
      <c r="AO9" s="95"/>
      <c r="AP9" s="595" t="s">
        <v>157</v>
      </c>
      <c r="AQ9" s="596" t="s">
        <v>158</v>
      </c>
      <c r="AR9" s="596"/>
      <c r="AS9" s="596"/>
      <c r="AT9" s="596"/>
      <c r="AU9" s="596"/>
      <c r="AV9" s="597"/>
      <c r="AW9" s="616">
        <f>AZ46+AZ49</f>
        <v>10.82</v>
      </c>
      <c r="AX9" s="614"/>
      <c r="AY9" s="614"/>
      <c r="AZ9" s="42"/>
      <c r="BA9" s="42"/>
      <c r="BB9" s="42"/>
      <c r="BC9" s="95"/>
      <c r="BD9" s="95"/>
      <c r="BE9" s="95"/>
    </row>
    <row r="10" spans="1:57" ht="15.75" thickBot="1">
      <c r="A10" s="94"/>
      <c r="B10" s="95"/>
      <c r="C10" s="598" t="s">
        <v>159</v>
      </c>
      <c r="D10" s="599" t="s">
        <v>159</v>
      </c>
      <c r="E10" s="599"/>
      <c r="F10" s="599"/>
      <c r="G10" s="599"/>
      <c r="H10" s="599"/>
      <c r="I10" s="600"/>
      <c r="J10" s="100">
        <v>35.204000000000001</v>
      </c>
      <c r="K10" s="101">
        <v>21.530999999999999</v>
      </c>
      <c r="L10" s="101">
        <v>12.715999999999999</v>
      </c>
      <c r="M10" s="101">
        <v>8.0370000000000008</v>
      </c>
      <c r="N10" s="101">
        <v>2.1120000000000001</v>
      </c>
      <c r="O10" s="102">
        <v>1.276</v>
      </c>
      <c r="P10" s="95"/>
      <c r="Q10" s="95"/>
      <c r="R10" s="95"/>
      <c r="T10" s="94"/>
      <c r="U10" s="95"/>
      <c r="V10" s="598" t="s">
        <v>159</v>
      </c>
      <c r="W10" s="599" t="s">
        <v>159</v>
      </c>
      <c r="X10" s="599"/>
      <c r="Y10" s="599"/>
      <c r="Z10" s="599"/>
      <c r="AA10" s="599"/>
      <c r="AB10" s="600"/>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8" t="s">
        <v>159</v>
      </c>
      <c r="AQ10" s="599" t="s">
        <v>159</v>
      </c>
      <c r="AR10" s="599"/>
      <c r="AS10" s="599"/>
      <c r="AT10" s="599"/>
      <c r="AU10" s="599"/>
      <c r="AV10" s="600"/>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602" t="s">
        <v>161</v>
      </c>
      <c r="K14" s="603"/>
      <c r="L14" s="603"/>
      <c r="M14" s="603"/>
      <c r="N14" s="603"/>
      <c r="O14" s="603"/>
      <c r="P14" s="603"/>
      <c r="Q14" s="604"/>
      <c r="R14" s="42"/>
      <c r="T14" s="90"/>
      <c r="U14" s="106" t="s">
        <v>160</v>
      </c>
      <c r="V14" s="107" t="s">
        <v>3</v>
      </c>
      <c r="W14" s="108" t="s">
        <v>4</v>
      </c>
      <c r="X14" s="108" t="s">
        <v>5</v>
      </c>
      <c r="Y14" s="108" t="s">
        <v>6</v>
      </c>
      <c r="Z14" s="108" t="s">
        <v>7</v>
      </c>
      <c r="AA14" s="109" t="s">
        <v>8</v>
      </c>
      <c r="AB14" s="42"/>
      <c r="AC14" s="602" t="s">
        <v>161</v>
      </c>
      <c r="AD14" s="603"/>
      <c r="AE14" s="603"/>
      <c r="AF14" s="603"/>
      <c r="AG14" s="603"/>
      <c r="AH14" s="603"/>
      <c r="AI14" s="603"/>
      <c r="AJ14" s="604"/>
      <c r="AK14" s="42"/>
      <c r="AN14" s="90"/>
      <c r="AQ14" s="106" t="s">
        <v>160</v>
      </c>
      <c r="AR14" s="107" t="s">
        <v>3</v>
      </c>
      <c r="AS14" s="108" t="s">
        <v>4</v>
      </c>
      <c r="AT14" s="108" t="s">
        <v>5</v>
      </c>
      <c r="AU14" s="95"/>
      <c r="AV14" s="42"/>
      <c r="AW14" s="602" t="s">
        <v>161</v>
      </c>
      <c r="AX14" s="603"/>
      <c r="AY14" s="603"/>
      <c r="AZ14" s="603"/>
      <c r="BA14" s="603"/>
      <c r="BB14" s="95"/>
      <c r="BC14" s="95"/>
      <c r="BD14" s="95"/>
      <c r="BE14" s="42"/>
    </row>
    <row r="15" spans="1:57" ht="15.75" thickBot="1">
      <c r="A15" s="110" t="e">
        <v>#REF!</v>
      </c>
      <c r="B15" s="111" t="str">
        <f>'DINAMICA PLUS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610" t="s">
        <v>162</v>
      </c>
      <c r="K15" s="611"/>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610" t="s">
        <v>162</v>
      </c>
      <c r="AD15" s="611"/>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610" t="s">
        <v>162</v>
      </c>
      <c r="AX15" s="611"/>
      <c r="AY15" s="115">
        <v>0.92600000000000005</v>
      </c>
      <c r="AZ15" s="116">
        <v>0.154</v>
      </c>
      <c r="BA15" s="118">
        <v>0</v>
      </c>
      <c r="BB15" s="95"/>
      <c r="BC15" s="95"/>
      <c r="BD15" s="95"/>
      <c r="BE15" s="95"/>
    </row>
    <row r="16" spans="1:57" ht="15.75" thickBot="1">
      <c r="A16" s="110" t="e">
        <v>#REF!</v>
      </c>
      <c r="B16" s="119" t="str">
        <f>'DINAMICA PLUS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610" t="s">
        <v>163</v>
      </c>
      <c r="K16" s="611"/>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610" t="s">
        <v>163</v>
      </c>
      <c r="AD16" s="611"/>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610" t="s">
        <v>163</v>
      </c>
      <c r="AX16" s="611"/>
      <c r="AY16" s="123">
        <v>4.0960000000000003E-2</v>
      </c>
      <c r="AZ16" s="95"/>
      <c r="BA16" s="95"/>
      <c r="BB16" s="95"/>
      <c r="BC16" s="95"/>
      <c r="BD16" s="95"/>
      <c r="BE16" s="95"/>
    </row>
    <row r="17" spans="1:57" ht="15.75" thickBot="1">
      <c r="A17" s="110" t="e">
        <v>#REF!</v>
      </c>
      <c r="B17" s="119" t="str">
        <f>'DINAMICA PLUS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610" t="s">
        <v>164</v>
      </c>
      <c r="K17" s="611"/>
      <c r="L17" s="123">
        <v>0.17498</v>
      </c>
      <c r="M17" s="95"/>
      <c r="N17" s="95"/>
      <c r="O17" s="95"/>
      <c r="P17" s="95"/>
      <c r="Q17" s="95"/>
      <c r="R17" s="95"/>
      <c r="T17" s="110"/>
      <c r="U17" s="119" t="str">
        <f t="shared" si="4"/>
        <v>MARZO-26</v>
      </c>
      <c r="V17" s="113">
        <f t="shared" si="4"/>
        <v>0</v>
      </c>
      <c r="W17" s="113">
        <f t="shared" si="3"/>
        <v>50.864202898550722</v>
      </c>
      <c r="X17" s="113">
        <f t="shared" si="3"/>
        <v>37.899999999999991</v>
      </c>
      <c r="Y17" s="113">
        <f t="shared" si="3"/>
        <v>0</v>
      </c>
      <c r="Z17" s="113">
        <f t="shared" si="3"/>
        <v>0</v>
      </c>
      <c r="AA17" s="114">
        <f t="shared" si="3"/>
        <v>38.405866666666689</v>
      </c>
      <c r="AB17" s="95"/>
      <c r="AC17" s="610" t="s">
        <v>164</v>
      </c>
      <c r="AD17" s="611"/>
      <c r="AE17" s="123">
        <v>0.17498</v>
      </c>
      <c r="AF17" s="95"/>
      <c r="AG17" s="95"/>
      <c r="AH17" s="95"/>
      <c r="AI17" s="95"/>
      <c r="AJ17" s="95"/>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610" t="s">
        <v>164</v>
      </c>
      <c r="AX17" s="611"/>
      <c r="AY17" s="123">
        <v>0.17498</v>
      </c>
      <c r="AZ17" s="95"/>
      <c r="BA17" s="95"/>
      <c r="BB17" s="95"/>
      <c r="BC17" s="95"/>
      <c r="BD17" s="95"/>
      <c r="BE17" s="95"/>
    </row>
    <row r="18" spans="1:57" ht="15.75" thickBot="1">
      <c r="A18" s="110" t="e">
        <v>#REF!</v>
      </c>
      <c r="B18" s="119" t="str">
        <f>'DINAMICA PLUS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610" t="s">
        <v>165</v>
      </c>
      <c r="K18" s="611"/>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610" t="s">
        <v>165</v>
      </c>
      <c r="AD18" s="611"/>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610" t="s">
        <v>165</v>
      </c>
      <c r="AX18" s="611"/>
      <c r="AY18" s="123">
        <v>0.97529999999999994</v>
      </c>
      <c r="AZ18" s="95"/>
      <c r="BA18" s="95"/>
      <c r="BB18" s="95"/>
      <c r="BC18" s="95"/>
      <c r="BD18" s="95"/>
      <c r="BE18" s="95"/>
    </row>
    <row r="19" spans="1:57" ht="15.75" thickBot="1">
      <c r="A19" s="110" t="e">
        <v>#REF!</v>
      </c>
      <c r="B19" s="119" t="str">
        <f>'DINAMICA PLUS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610" t="s">
        <v>166</v>
      </c>
      <c r="K19" s="611"/>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610" t="s">
        <v>166</v>
      </c>
      <c r="AD19" s="611"/>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610" t="s">
        <v>166</v>
      </c>
      <c r="AX19" s="611"/>
      <c r="AY19" s="123">
        <v>1.25</v>
      </c>
      <c r="AZ19" s="95"/>
      <c r="BA19" s="95"/>
      <c r="BB19" s="95"/>
      <c r="BC19" s="95"/>
      <c r="BD19" s="95"/>
      <c r="BE19" s="95"/>
    </row>
    <row r="20" spans="1:57" ht="15.75" thickBot="1">
      <c r="A20" s="110" t="e">
        <v>#REF!</v>
      </c>
      <c r="B20" s="119" t="str">
        <f>'DINAMICA PLUS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612" t="s">
        <v>167</v>
      </c>
      <c r="K20" s="613"/>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612" t="s">
        <v>167</v>
      </c>
      <c r="AD20" s="613"/>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612" t="s">
        <v>167</v>
      </c>
      <c r="AX20" s="613"/>
      <c r="AY20" s="123">
        <v>0.75</v>
      </c>
      <c r="AZ20" s="95"/>
      <c r="BA20" s="95"/>
      <c r="BB20" s="95"/>
      <c r="BC20" s="95"/>
      <c r="BD20" s="95"/>
      <c r="BE20" s="95"/>
    </row>
    <row r="21" spans="1:57" ht="15.75" thickBot="1">
      <c r="A21" s="110" t="e">
        <v>#REF!</v>
      </c>
      <c r="B21" s="119" t="str">
        <f>'DINAMICA PLUS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610" t="s">
        <v>168</v>
      </c>
      <c r="K21" s="611"/>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610" t="s">
        <v>168</v>
      </c>
      <c r="AD21" s="611"/>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610" t="s">
        <v>168</v>
      </c>
      <c r="AX21" s="611"/>
      <c r="AY21" s="123">
        <v>0.5</v>
      </c>
      <c r="AZ21" s="95"/>
      <c r="BA21" s="95"/>
      <c r="BB21" s="95"/>
      <c r="BC21" s="95"/>
      <c r="BD21" s="95"/>
      <c r="BE21" s="95"/>
    </row>
    <row r="22" spans="1:57" ht="15.75" customHeight="1" thickBot="1">
      <c r="A22" s="110" t="e">
        <v>#REF!</v>
      </c>
      <c r="B22" s="119" t="str">
        <f>'DINAMICA PLUS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610" t="s">
        <v>169</v>
      </c>
      <c r="K22" s="611"/>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610" t="s">
        <v>169</v>
      </c>
      <c r="AD22" s="611"/>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610" t="s">
        <v>169</v>
      </c>
      <c r="AX22" s="611"/>
      <c r="AY22" s="124">
        <v>0</v>
      </c>
      <c r="AZ22" s="95"/>
      <c r="BA22" s="95"/>
      <c r="BB22" s="95"/>
      <c r="BC22" s="95"/>
      <c r="BD22" s="95"/>
      <c r="BE22" s="95"/>
    </row>
    <row r="23" spans="1:57">
      <c r="A23" s="110" t="e">
        <v>#REF!</v>
      </c>
      <c r="B23" s="119" t="str">
        <f>'DINAMICA PLUS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'DINAMICA PLUS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'DINAMICA PLUS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'DINAMICA PLUS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8" t="s">
        <v>171</v>
      </c>
      <c r="K28" s="589"/>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8" t="s">
        <v>171</v>
      </c>
      <c r="AD28" s="589"/>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8" t="s">
        <v>171</v>
      </c>
      <c r="AX28" s="589"/>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93" t="str">
        <f>B15</f>
        <v>ENERO-26</v>
      </c>
      <c r="K29" s="594"/>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93" t="str">
        <f>U15</f>
        <v>ENERO-26</v>
      </c>
      <c r="AD29" s="594"/>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90" t="str">
        <f>AQ15</f>
        <v>ENERO-26</v>
      </c>
      <c r="AX29" s="591"/>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3"/>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3"/>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90" t="str">
        <f t="shared" ref="AW30:AW40" si="13">AQ16</f>
        <v>FEBRERO-26</v>
      </c>
      <c r="AX30" s="591"/>
      <c r="AY30" s="121">
        <f>'DINAMICA N1'!AY30</f>
        <v>1.1073480000000002</v>
      </c>
      <c r="AZ30" s="121">
        <f>'DINAMICA N1'!AZ30</f>
        <v>1.1419265000000001</v>
      </c>
      <c r="BA30" s="121">
        <f>'DINAMICA N1'!BA30</f>
        <v>1.224928068181818</v>
      </c>
      <c r="BB30" s="95"/>
      <c r="BC30" s="95"/>
      <c r="BD30" s="95"/>
      <c r="BE30" s="95"/>
    </row>
    <row r="31" spans="1:57">
      <c r="A31" s="94"/>
      <c r="B31" s="119" t="str">
        <f t="shared" si="7"/>
        <v>MARZO-26</v>
      </c>
      <c r="C31" s="113" t="s">
        <v>172</v>
      </c>
      <c r="D31" s="113">
        <f>'INPUT OMIE'!BM72</f>
        <v>20</v>
      </c>
      <c r="E31" s="113">
        <f>'INPUT OMIE'!BN72</f>
        <v>20</v>
      </c>
      <c r="F31" s="113"/>
      <c r="G31" s="113" t="s">
        <v>172</v>
      </c>
      <c r="H31" s="114">
        <f>'INPUT OMIE'!BO72</f>
        <v>20</v>
      </c>
      <c r="I31" s="95"/>
      <c r="J31" s="581" t="str">
        <f t="shared" si="8"/>
        <v>MARZO-26</v>
      </c>
      <c r="K31" s="583"/>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MARZO-26</v>
      </c>
      <c r="V31" s="112" t="str">
        <f t="shared" si="10"/>
        <v/>
      </c>
      <c r="W31" s="113">
        <f t="shared" si="6"/>
        <v>20</v>
      </c>
      <c r="X31" s="113">
        <f t="shared" si="6"/>
        <v>20</v>
      </c>
      <c r="Y31" s="113">
        <f t="shared" si="6"/>
        <v>0</v>
      </c>
      <c r="Z31" s="113" t="str">
        <f t="shared" si="6"/>
        <v/>
      </c>
      <c r="AA31" s="114">
        <f t="shared" si="6"/>
        <v>20</v>
      </c>
      <c r="AB31" s="95"/>
      <c r="AC31" s="581" t="str">
        <f t="shared" si="11"/>
        <v>MARZO-26</v>
      </c>
      <c r="AD31" s="583"/>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MARZO-26</v>
      </c>
      <c r="AR31" s="113">
        <f>'INPUT OMIE'!BM74</f>
        <v>20</v>
      </c>
      <c r="AS31" s="113">
        <f>'INPUT OMIE'!BN74</f>
        <v>20</v>
      </c>
      <c r="AT31" s="113">
        <f>'INPUT OMIE'!BO74</f>
        <v>20</v>
      </c>
      <c r="AU31" s="95"/>
      <c r="AV31" s="95"/>
      <c r="AW31" s="590" t="str">
        <f t="shared" si="13"/>
        <v>MARZO-26</v>
      </c>
      <c r="AX31" s="591"/>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3"/>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3"/>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90" t="str">
        <f t="shared" si="13"/>
        <v>ABRIL-25</v>
      </c>
      <c r="AX32" s="591"/>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3"/>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3"/>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90" t="str">
        <f t="shared" si="13"/>
        <v>MAYO-25</v>
      </c>
      <c r="AX33" s="591"/>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3"/>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3"/>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90" t="str">
        <f t="shared" si="13"/>
        <v>JUNIO-25</v>
      </c>
      <c r="AX34" s="591"/>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3"/>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3"/>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90" t="str">
        <f t="shared" si="13"/>
        <v>JULIO-25</v>
      </c>
      <c r="AX35" s="591"/>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3"/>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3"/>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90" t="str">
        <f t="shared" si="13"/>
        <v>AGOSTO-25</v>
      </c>
      <c r="AX36" s="591"/>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3"/>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3"/>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90" t="str">
        <f t="shared" si="13"/>
        <v>SEPTIEMBRE-25</v>
      </c>
      <c r="AX37" s="591"/>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3"/>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3"/>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90" t="str">
        <f t="shared" si="13"/>
        <v>OCTUBRE-25</v>
      </c>
      <c r="AX38" s="591"/>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3"/>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3"/>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90" t="str">
        <f t="shared" si="13"/>
        <v>NOVIEMBRE-25</v>
      </c>
      <c r="AX39" s="591"/>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84" t="str">
        <f t="shared" si="8"/>
        <v>DICIEMBRE-25</v>
      </c>
      <c r="K40" s="585"/>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4" t="str">
        <f t="shared" si="11"/>
        <v>DICIEMBRE-25</v>
      </c>
      <c r="AD40" s="585"/>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90" t="str">
        <f t="shared" si="13"/>
        <v>DICIEMBRE-25</v>
      </c>
      <c r="AX40" s="591"/>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H42" s="95"/>
      <c r="I42" s="137"/>
      <c r="J42" s="137"/>
      <c r="K42" s="137"/>
      <c r="L42" s="137"/>
      <c r="M42" s="137"/>
      <c r="N42" s="137" t="s">
        <v>173</v>
      </c>
      <c r="O42" s="137"/>
      <c r="P42" s="137"/>
      <c r="Q42" s="137"/>
      <c r="R42" s="137"/>
      <c r="T42" s="94"/>
      <c r="U42" s="95"/>
      <c r="V42" s="95"/>
      <c r="W42" s="95"/>
      <c r="X42" s="95"/>
      <c r="Y42" s="95"/>
      <c r="Z42" s="95" t="str">
        <f>'PETICION DATOS LUZ'!$E$11</f>
        <v>Peninsula</v>
      </c>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588" t="s">
        <v>175</v>
      </c>
      <c r="O44" s="589"/>
      <c r="P44" s="134"/>
      <c r="Q44" s="137"/>
      <c r="R44" s="137"/>
      <c r="T44" s="94"/>
      <c r="U44" s="95"/>
      <c r="V44" s="95"/>
      <c r="W44" s="95"/>
      <c r="X44" s="588" t="s">
        <v>174</v>
      </c>
      <c r="Y44" s="589"/>
      <c r="Z44" s="134" t="s">
        <v>3</v>
      </c>
      <c r="AA44" s="135" t="s">
        <v>4</v>
      </c>
      <c r="AB44" s="135" t="s">
        <v>5</v>
      </c>
      <c r="AC44" s="135" t="s">
        <v>6</v>
      </c>
      <c r="AD44" s="135" t="s">
        <v>7</v>
      </c>
      <c r="AE44" s="136" t="s">
        <v>8</v>
      </c>
      <c r="AF44" s="137"/>
      <c r="AG44" s="588" t="s">
        <v>175</v>
      </c>
      <c r="AH44" s="589"/>
      <c r="AI44" s="134"/>
      <c r="AJ44" s="137"/>
      <c r="AK44" s="137"/>
      <c r="AN44" s="94"/>
      <c r="AO44" s="95"/>
      <c r="AP44" s="95"/>
      <c r="AQ44" s="95"/>
      <c r="AR44" s="588" t="s">
        <v>174</v>
      </c>
      <c r="AS44" s="589"/>
      <c r="AT44" s="134" t="s">
        <v>3</v>
      </c>
      <c r="AU44" s="135" t="s">
        <v>4</v>
      </c>
      <c r="AV44" s="135" t="s">
        <v>5</v>
      </c>
      <c r="AW44" s="137"/>
      <c r="AX44" s="137"/>
      <c r="AY44" s="137"/>
      <c r="AZ44" s="137"/>
      <c r="BD44" s="137"/>
      <c r="BE44" s="137"/>
    </row>
    <row r="45" spans="1:57">
      <c r="A45" s="94"/>
      <c r="B45" s="95"/>
      <c r="C45" s="95"/>
      <c r="D45" s="95"/>
      <c r="E45" s="593" t="str">
        <f>B15</f>
        <v>ENERO-26</v>
      </c>
      <c r="F45" s="594"/>
      <c r="G45" s="152" cm="1">
        <f t="array" ref="G45">_xlfn.IFS($G$42="Peninsula",IF(C15=0,0,((C15+C29+J$7+$L$22)*(1+L29*J$8/100)+(P45+P48))*(1+0.01528)+J$10),$G$42="Canarias",0)</f>
        <v>154.12678645516016</v>
      </c>
      <c r="H45" s="152" cm="1">
        <f t="array" ref="H45">_xlfn.IFS($G$42="Peninsula",IF(D15=0,0,((D15+D29+K$7+$L$22)*(1+M29*K$8/100)+(Q45+Q48))*(1+0.01528)+K$10),$G$42="Canarias",IF(C15=0,0,((C15+C29+K$7+$L$22)*(1+L29*K$8/100)+(Q45+Q48))*(1+0.01528)+K$10))</f>
        <v>129.96282230619155</v>
      </c>
      <c r="I45" s="113" cm="1">
        <f t="array" ref="I45">_xlfn.IFS($G$42="Peninsula",0,$G$42="Canarias",0)</f>
        <v>0</v>
      </c>
      <c r="J45" s="113" cm="1">
        <f t="array" ref="J45">_xlfn.IFS($G$42="Peninsula",IF(F15=0,0,((F15+F29+M$7+$L$22)*(1+O29*M$8/100)+(S45+S48))*(1+0.01528)+M$10),$G$42="Canarias",IF(D15=0,0,((D15+D29+M$7+$L$22)*(1+M29*M$8/100)+(S45+S48))*(1+0.01528)+M$10))</f>
        <v>0</v>
      </c>
      <c r="K45" s="113" cm="1">
        <f t="array" ref="K45">_xlfn.IFS($G$42="Peninsula",0,$G$42="Canarias",0)</f>
        <v>0</v>
      </c>
      <c r="L45" s="155">
        <f>IF(H15=0,0,((H15+H29+O$7+$L$22)*(1+Q29*O$8/100)+(U45+U48))*(1+0.01528)+O$10)</f>
        <v>100.06045777633439</v>
      </c>
      <c r="M45" s="137"/>
      <c r="N45" s="606" t="s">
        <v>32</v>
      </c>
      <c r="O45" s="607">
        <f t="shared" ref="O45" si="20">+S29</f>
        <v>0</v>
      </c>
      <c r="P45" s="113">
        <f>'BASE DE DATOS INDEX'!B123*1000</f>
        <v>7</v>
      </c>
      <c r="Q45" s="113">
        <f>'BASE DE DATOS INDEX'!C123*1000</f>
        <v>7</v>
      </c>
      <c r="R45" s="113">
        <f>'BASE DE DATOS INDEX'!D123*1000</f>
        <v>7</v>
      </c>
      <c r="S45" s="113">
        <f>'BASE DE DATOS INDEX'!E123*1000</f>
        <v>7</v>
      </c>
      <c r="T45" s="113">
        <f>'BASE DE DATOS INDEX'!F123*1000</f>
        <v>7</v>
      </c>
      <c r="U45" s="113">
        <f>'BASE DE DATOS INDEX'!G123*1000</f>
        <v>7</v>
      </c>
      <c r="V45" s="95"/>
      <c r="W45" s="95"/>
      <c r="X45" s="593" t="str">
        <f>U15</f>
        <v>ENERO-26</v>
      </c>
      <c r="Y45" s="594"/>
      <c r="Z45" s="152" cm="1">
        <f t="array" ref="Z45">_xlfn.IFS($G$42="Peninsula",IF(V15=0,0,((V15+V29+AC$7+$L$22)*(1+AE29*AC$8/100)+(AI45+AI48))*(1+0.01528)+AC$10),$G$42="Canarias",0)</f>
        <v>179.99966655869292</v>
      </c>
      <c r="AA45" s="152" cm="1">
        <f t="array" ref="AA45">_xlfn.IFS($G$42="Peninsula",IF(W15=0,0,((W15+W29+AD$7+$L$22)*(1+AF29*AD$8/100)+(AJ45+AJ48))*(1+0.01528)+AD$10),$G$42="Canarias",IF(V15=0,0,((V15+V29+AD$7+$L$22)*(1+AE29*AD$8/100)+(AJ45+AJ48))*(1+0.01528)+AD$10))</f>
        <v>151.31797034502534</v>
      </c>
      <c r="AB45" s="113" cm="1">
        <f t="array" ref="AB45">_xlfn.IFS($G$42="Peninsula",0,$G$42="Canarias",0)</f>
        <v>0</v>
      </c>
      <c r="AC45" s="113" cm="1">
        <f t="array" ref="AC45">_xlfn.IFS($G$42="Peninsula",IF(Y15=0,0,((Y15+Y29+AF$7+$L$22)*(1+AH29*AF$8/100)+(AL45+AL48))*(1+0.01528)+AF$10),$G$42="Canarias",IF(W15=0,0,((W15+W29+AF$7+$L$22)*(1+AF29*AF$8/100)+(AL45+AL48))*(1+0.01528)+AF$10))</f>
        <v>0</v>
      </c>
      <c r="AD45" s="113" cm="1">
        <f t="array" ref="AD45">_xlfn.IFS($G$42="Peninsula",0,$G$42="Canarias",0)</f>
        <v>0</v>
      </c>
      <c r="AE45" s="155">
        <f>IF(AA15=0,0,((AA15+AA29+AH$7+$L$22)*(1+AJ29*AH$8/100)+(AN45+AN48))*(1+0.01528)+AH$10)</f>
        <v>111.16400492169598</v>
      </c>
      <c r="AF45" s="137"/>
      <c r="AG45" s="606" t="s">
        <v>31</v>
      </c>
      <c r="AH45" s="607">
        <f>+AL30</f>
        <v>0</v>
      </c>
      <c r="AI45" s="113">
        <f>'BASE DE DATOS INDEX'!B122*1000</f>
        <v>7.5</v>
      </c>
      <c r="AJ45" s="113">
        <f>'BASE DE DATOS INDEX'!C122*1000</f>
        <v>7.5</v>
      </c>
      <c r="AK45" s="113">
        <f>'BASE DE DATOS INDEX'!D122*1000</f>
        <v>7.5</v>
      </c>
      <c r="AL45" s="113">
        <f>'BASE DE DATOS INDEX'!E122*1000</f>
        <v>7.5</v>
      </c>
      <c r="AM45" s="113">
        <f>'BASE DE DATOS INDEX'!F122*1000</f>
        <v>7.5</v>
      </c>
      <c r="AN45" s="113">
        <f>'BASE DE DATOS INDEX'!G122*1000</f>
        <v>7.5</v>
      </c>
      <c r="AO45" s="95"/>
      <c r="AP45" s="95"/>
      <c r="AQ45" s="95"/>
      <c r="AR45" s="590" t="str">
        <f>AQ15</f>
        <v>ENERO-26</v>
      </c>
      <c r="AS45" s="591"/>
      <c r="AT45" s="152">
        <f>IF(AR15=0,0,((AR15+AR29+AW$7+$AY$22)*(1+AY29*AW$8/100)+($AZ$46+$AZ$49))*(1+0.01528)+AW$10)</f>
        <v>209.15232386259709</v>
      </c>
      <c r="AU45" s="152">
        <f t="shared" ref="AU45:AV52" si="21">IF(AS15=0,0,((AS15+AS29+AX$7+$AY$22)*(1+AZ29*AX$8/100)+($AZ$46+$AZ$49))*(1+0.01528)+AX$10)</f>
        <v>150.40497520790782</v>
      </c>
      <c r="AV45" s="152">
        <f t="shared" si="21"/>
        <v>114.73099111374958</v>
      </c>
      <c r="AW45" s="137"/>
      <c r="AX45" s="588" t="s">
        <v>175</v>
      </c>
      <c r="AY45" s="589"/>
      <c r="AZ45" s="134"/>
      <c r="BD45" s="137"/>
      <c r="BE45" s="137"/>
    </row>
    <row r="46" spans="1:57">
      <c r="A46" s="94"/>
      <c r="B46" s="95"/>
      <c r="C46" s="95"/>
      <c r="D46" s="95"/>
      <c r="E46" s="581" t="str">
        <f t="shared" ref="E46:E56" si="22">B16</f>
        <v>FEBRERO-26</v>
      </c>
      <c r="F46" s="583"/>
      <c r="G46" s="152" cm="1">
        <f t="array" ref="G46">_xlfn.IFS($G$42="Peninsula",IF(C16=0,0,((C16+C30+J$7+$L$22)*(1+L30*J$8/100)+(P45+P48))*(1+0.01528)+J$10),$G$42="Canarias",0)</f>
        <v>105.48741090653166</v>
      </c>
      <c r="H46" s="152" cm="1">
        <f t="array" ref="H46">_xlfn.IFS($G$42="Peninsula",IF(D16=0,0,((D16+D30+K$7+$L$22)*(1+M30*K$8/100)+(Q45+Q48))*(1+0.01528)+K$10),$G$42="Canarias",IF(C16=0,0,((C16+C30+K$7+$L$22)*(1+L30*K$8/100)+(Q45+Q48))*(1+0.01528)+K$10))</f>
        <v>75.637522534067173</v>
      </c>
      <c r="I46" s="121">
        <f>I47</f>
        <v>88.724729190288642</v>
      </c>
      <c r="J46" s="121" cm="1">
        <f t="array" ref="J46">_xlfn.IFS($G$42="Peninsula",IF(F16=0,0,((F16+F30+M$7+$L$22)*(1+O30*M$8/100)+(S45+S48))*(1+0.01528)+M$10),$G$42="Canarias",IF(D16=0,0,((D16+D30+M$7+$L$22)*(1+M30*M$8/100)+(S45+S48))*(1+0.01528)+M$10))</f>
        <v>0</v>
      </c>
      <c r="K46" s="121" cm="1">
        <f t="array" ref="K46">_xlfn.IFS($G$42="Peninsula",0,$G$42="Canarias",0)</f>
        <v>0</v>
      </c>
      <c r="L46" s="155">
        <f>IF(H16=0,0,((H16+H30+O$7+$L$22)*(1+Q30*O$8/100)+(U45+U48))*(1+0.01528)+O$10)</f>
        <v>52.955563098233739</v>
      </c>
      <c r="M46" s="137"/>
      <c r="N46" s="137"/>
      <c r="O46" s="137"/>
      <c r="P46" s="137"/>
      <c r="Q46" s="137"/>
      <c r="R46" s="137"/>
      <c r="T46" s="94"/>
      <c r="U46" s="95"/>
      <c r="V46" s="95"/>
      <c r="W46" s="95"/>
      <c r="X46" s="581" t="str">
        <f t="shared" ref="X46:X56" si="23">U16</f>
        <v>FEBRERO-26</v>
      </c>
      <c r="Y46" s="583"/>
      <c r="Z46" s="152" cm="1">
        <f t="array" ref="Z46">_xlfn.IFS($G$42="Peninsula",IF(V16=0,0,((V16+V30+AC$7+$L$22)*(1+AE30*AC$8/100)+(AI45+AI48))*(1+0.01528)+AC$10),$G$42="Canarias",0)</f>
        <v>127.4150288333414</v>
      </c>
      <c r="AA46" s="152" cm="1">
        <f t="array" ref="AA46">_xlfn.IFS($G$42="Peninsula",IF(W16=0,0,((W16+W30+AD$7+$L$22)*(1+AF30*AD$8/100)+(AJ45+AJ48))*(1+0.01528)+AD$10),$G$42="Canarias",IF(V16=0,0,((V16+V30+AD$7+$L$22)*(1+AE30*AD$8/100)+(AJ45+AJ48))*(1+0.01528)+AD$10))</f>
        <v>92.209535605804277</v>
      </c>
      <c r="AB46" s="121">
        <f>AB47</f>
        <v>102.41268341170705</v>
      </c>
      <c r="AC46" s="121" cm="1">
        <f t="array" ref="AC46">_xlfn.IFS($G$42="Peninsula",IF(Y16=0,0,((Y16+Y30+AF$7+$L$22)*(1+AH30*AF$8/100)+(AL45+AL48))*(1+0.01528)+AF$10),$G$42="Canarias",IF(W16=0,0,((W16+W30+AF$7+$L$22)*(1+AF30*AF$8/100)+(AL45+AL48))*(1+0.01528)+AF$10))</f>
        <v>0</v>
      </c>
      <c r="AD46" s="121" cm="1">
        <f t="array" ref="AD46">_xlfn.IFS($G$42="Peninsula",0,$G$42="Canarias",0)</f>
        <v>0</v>
      </c>
      <c r="AE46" s="155">
        <f>IF(AA16=0,0,((AA16+AA30+AH$7+$L$22)*(1+AJ30*AH$8/100)+(AN45+AN48))*(1+0.01528)+AH$10)</f>
        <v>60.41477105669675</v>
      </c>
      <c r="AF46" s="137"/>
      <c r="AG46" s="137"/>
      <c r="AH46" s="137"/>
      <c r="AI46" s="137"/>
      <c r="AJ46" s="137"/>
      <c r="AK46" s="137"/>
      <c r="AN46" s="94"/>
      <c r="AO46" s="95"/>
      <c r="AP46" s="95"/>
      <c r="AQ46" s="95"/>
      <c r="AR46" s="590" t="str">
        <f>AQ16</f>
        <v>FEBRERO-26</v>
      </c>
      <c r="AS46" s="591"/>
      <c r="AT46" s="152">
        <f t="shared" ref="AT46:AT52" si="24">IF(AR16=0,0,((AR16+AR30+AW$7+$AY$22)*(1+AY30*AW$8/100)+($AZ$46+$AZ$49))*(1+0.01528)+AW$10)</f>
        <v>156.75781324033696</v>
      </c>
      <c r="AU46" s="152">
        <f t="shared" si="21"/>
        <v>87.814905368977946</v>
      </c>
      <c r="AV46" s="152">
        <f t="shared" si="21"/>
        <v>60.255666323209603</v>
      </c>
      <c r="AW46" s="137"/>
      <c r="AX46" s="606" t="s">
        <v>56</v>
      </c>
      <c r="AY46" s="607">
        <f>+BF29</f>
        <v>0</v>
      </c>
      <c r="AZ46" s="113">
        <f>'BASE DE DATOS INDEX'!B121*1000</f>
        <v>8</v>
      </c>
      <c r="BD46" s="137"/>
      <c r="BE46" s="137"/>
    </row>
    <row r="47" spans="1:57">
      <c r="A47" s="94"/>
      <c r="B47" s="95"/>
      <c r="C47" s="95"/>
      <c r="D47" s="95"/>
      <c r="E47" s="581" t="str">
        <f t="shared" si="22"/>
        <v>MARZO-26</v>
      </c>
      <c r="F47" s="583"/>
      <c r="G47" s="113">
        <f>G46</f>
        <v>105.48741090653166</v>
      </c>
      <c r="H47" s="152" cm="1">
        <f t="array" ref="H47">_xlfn.IFS($G$42="Peninsula",IF(D17=0,0,((D17+D31+K$7+$L$22)*(1+M31*K$8/100)+(Q45+Q48))*(1+0.01528)+K$10),$G$42="Canarias",IF(D17=0,0,((D17+D31+K$7+$L$22)*(1+M31*K$8/100)+(Q45+Q48))*(1+0.01528)+K$10))</f>
        <v>111.54648841992864</v>
      </c>
      <c r="I47" s="152" cm="1">
        <f t="array" ref="I47">_xlfn.IFS($G$42="Peninsula",IF(E17=0,0,((E17+E31+L$7+$L$22)*(1+N31*L$8/100)+(R45+R48))*(1+0.01528)+L$10),$G$42="Canarias",0)</f>
        <v>88.724729190288642</v>
      </c>
      <c r="J47" s="113" cm="1">
        <f t="array" ref="J47">_xlfn.IFS($G$42="Peninsula",J48,$G$42="Canarias",IF(E17=0,0,((E17+E31+M$7+$L$22)*(1+N31*M$8/100)+(S45+S48))*(1+0.01528)+M$10))</f>
        <v>64.418121328578792</v>
      </c>
      <c r="K47" s="113">
        <f>K48</f>
        <v>58.006022589648083</v>
      </c>
      <c r="L47" s="155">
        <f>IF(H17=0,0,((H17+H31+O$7+$L$22)*(1+Q31*O$8/100)+(U45+U48))*(1+0.01528)+O$10)</f>
        <v>78.804576229555281</v>
      </c>
      <c r="M47" s="137"/>
      <c r="N47" s="606" t="s">
        <v>176</v>
      </c>
      <c r="O47" s="607">
        <f>+S33</f>
        <v>0</v>
      </c>
      <c r="P47" s="113">
        <v>1.6E-2</v>
      </c>
      <c r="Q47" s="137"/>
      <c r="R47" s="137"/>
      <c r="T47" s="94"/>
      <c r="U47" s="95"/>
      <c r="V47" s="95"/>
      <c r="W47" s="95"/>
      <c r="X47" s="581" t="str">
        <f t="shared" si="23"/>
        <v>MARZO-26</v>
      </c>
      <c r="Y47" s="583"/>
      <c r="Z47" s="113">
        <f>Z46</f>
        <v>127.4150288333414</v>
      </c>
      <c r="AA47" s="152" cm="1">
        <f t="array" ref="AA47">_xlfn.IFS($G$42="Peninsula",IF(W17=0,0,((W17+W31+AD$7+$L$22)*(1+AF31*AD$8/100)+(AJ45+AJ48))*(1+0.01528)+AD$10),$G$42="Canarias",IF(W17=0,0,((W17+W31+AD$7+$L$22)*(1+AF31*AD$8/100)+(AJ45+AJ48))*(1+0.01528)+AD$10))</f>
        <v>131.48245764284854</v>
      </c>
      <c r="AB47" s="152" cm="1">
        <f t="array" ref="AB47">_xlfn.IFS($G$42="Peninsula",IF(X17=0,0,((X17+X31+AE$7+$L$22)*(1+AG31*AE$8/100)+(AK45+AK48))*(1+0.01528)+AE$10),$G$42="Canarias",0)</f>
        <v>102.41268341170705</v>
      </c>
      <c r="AC47" s="113" cm="1">
        <f t="array" ref="AC47">_xlfn.IFS($G$42="Peninsula",AC48,$G$42="Canarias",IF(X17=0,0,((X17+X31+AF$7+$L$22)*(1+AG31*AF$8/100)+(AL45+AL48))*(1+0.01528)+AF$10))</f>
        <v>73.048068608025901</v>
      </c>
      <c r="AD47" s="113">
        <f>AD48</f>
        <v>66.299979138055448</v>
      </c>
      <c r="AE47" s="155">
        <f>IF(AA17=0,0,((AA17+AA31+AH$7+$L$22)*(1+AJ31*AH$8/100)+(AN45+AN48))*(1+0.01528)+AH$10)</f>
        <v>89.173173473403182</v>
      </c>
      <c r="AF47" s="137"/>
      <c r="AG47" s="606" t="s">
        <v>176</v>
      </c>
      <c r="AH47" s="607">
        <f>+AL33</f>
        <v>0</v>
      </c>
      <c r="AI47" s="113">
        <v>1.6E-2</v>
      </c>
      <c r="AJ47" s="137"/>
      <c r="AK47" s="137"/>
      <c r="AN47" s="94"/>
      <c r="AO47" s="95"/>
      <c r="AP47" s="95"/>
      <c r="AQ47" s="95"/>
      <c r="AR47" s="590" t="str">
        <f t="shared" ref="AR47:AR56" si="25">AQ17</f>
        <v>MARZO-26</v>
      </c>
      <c r="AS47" s="591"/>
      <c r="AT47" s="152">
        <f t="shared" si="24"/>
        <v>179.51773146355492</v>
      </c>
      <c r="AU47" s="152">
        <f t="shared" si="21"/>
        <v>110.82775147601745</v>
      </c>
      <c r="AV47" s="152">
        <f t="shared" si="21"/>
        <v>89.016205676584633</v>
      </c>
      <c r="AW47" s="137"/>
      <c r="AX47" s="137"/>
      <c r="AY47" s="137"/>
      <c r="AZ47" s="137"/>
      <c r="BD47" s="137"/>
      <c r="BE47" s="137"/>
    </row>
    <row r="48" spans="1:57">
      <c r="A48" s="94"/>
      <c r="B48" s="95"/>
      <c r="C48" s="95"/>
      <c r="D48" s="95"/>
      <c r="E48" s="581" t="str">
        <f t="shared" si="22"/>
        <v>ABRIL-25</v>
      </c>
      <c r="F48" s="583"/>
      <c r="G48" s="121">
        <f>IF(C18=0,0,((C18+C32+J$7+$L$22)*(1+L32*J$8/100)+(P45+P48))*(1+0.01528)+J$10)</f>
        <v>0</v>
      </c>
      <c r="H48" s="121">
        <f>H47</f>
        <v>111.54648841992864</v>
      </c>
      <c r="I48" s="121">
        <f>I47</f>
        <v>88.724729190288642</v>
      </c>
      <c r="J48" s="152" cm="1">
        <f t="array" ref="J48">_xlfn.IFS($G$42="Peninsula",IF(F18=0,0,((F18+F32+M$7+$L$22)*(1+O32*M$8/100)+(S45+S48))*(1+0.01528)+M$10),$G$42="Canarias",IF(F18=0,0,((F18+F32+M$7+$L$22)*(1+O32*M$8/100)+(S45+S48))*(1+0.01528)+M$10))</f>
        <v>64.418121328578792</v>
      </c>
      <c r="K48" s="152" cm="1">
        <f t="array" ref="K48">_xlfn.IFS($G$42="Peninsula",IF(G18=0,0,((G18+G32+N$7+$L$22)*(1+P32*N$8/100)+(T45+T48))*(1+0.01528)+N$10),$G$42="Canarias",IF(G18=0,0,((G18+G32+N$7+$L$22)*(1+P32*N$8/100)+(T45+T48))*(1+0.01528)+N$10))</f>
        <v>58.006022589648083</v>
      </c>
      <c r="L48" s="155">
        <f>IF(H18=0,0,((H18+H32+O$7+$L$22)*(1+Q32*O$8/100)+(U45+U48))*(1+0.01528)+O$10)</f>
        <v>62.095952469730591</v>
      </c>
      <c r="M48" s="137"/>
      <c r="N48" s="606" t="s">
        <v>177</v>
      </c>
      <c r="O48" s="607">
        <f>+S34</f>
        <v>0</v>
      </c>
      <c r="P48" s="121">
        <v>2.82</v>
      </c>
      <c r="Q48" s="121">
        <v>2.82</v>
      </c>
      <c r="R48" s="121">
        <v>2.82</v>
      </c>
      <c r="S48" s="121">
        <v>2.82</v>
      </c>
      <c r="T48" s="121">
        <v>2.82</v>
      </c>
      <c r="U48" s="121">
        <v>2.82</v>
      </c>
      <c r="V48" s="95"/>
      <c r="W48" s="95"/>
      <c r="X48" s="581" t="str">
        <f t="shared" si="23"/>
        <v>ABRIL-25</v>
      </c>
      <c r="Y48" s="583"/>
      <c r="Z48" s="121">
        <f>IF(V18=0,0,((V18+V32+AC$7+$L$22)*(1+AE32*AC$8/100)+(AI45+AI48))*(1+0.01528)+AC$10)</f>
        <v>0</v>
      </c>
      <c r="AA48" s="121">
        <f>AA47</f>
        <v>131.48245764284854</v>
      </c>
      <c r="AB48" s="121">
        <f>AB47</f>
        <v>102.41268341170705</v>
      </c>
      <c r="AC48" s="152" cm="1">
        <f t="array" ref="AC48">_xlfn.IFS($G$42="Peninsula",IF(Y18=0,0,((Y18+Y32+AF$7+$L$22)*(1+AH32*AF$8/100)+(AL45+AL48))*(1+0.01528)+AF$10),$G$42="Canarias",IF(Y18=0,0,((Y18+Y32+AF$7+$L$22)*(1+AH32*AF$8/100)+(AL45+AL48))*(1+0.01528)+AF$10))</f>
        <v>73.048068608025901</v>
      </c>
      <c r="AD48" s="152" cm="1">
        <f t="array" ref="AD48">_xlfn.IFS($G$42="Peninsula",IF(Z18=0,0,((Z18+Z32+AG$7+$L$22)*(1+AI32*AG$8/100)+(AM45+AM48))*(1+0.01528)+AG$10),$G$42="Canarias",IF(Z18=0,0,((Z18+Z32+AG$7+$L$22)*(1+AI32*AG$8/100)+(AM45+AM48))*(1+0.01528)+AG$10))</f>
        <v>66.299979138055448</v>
      </c>
      <c r="AE48" s="155">
        <f>IF(AA18=0,0,((AA18+AA32+AH$7+$L$22)*(1+AJ32*AH$8/100)+(AN45+AN48))*(1+0.01528)+AH$10)</f>
        <v>69.997751480864054</v>
      </c>
      <c r="AF48" s="137"/>
      <c r="AG48" s="606" t="s">
        <v>177</v>
      </c>
      <c r="AH48" s="607">
        <f>+AL34</f>
        <v>0</v>
      </c>
      <c r="AI48" s="121">
        <v>2.82</v>
      </c>
      <c r="AJ48" s="121">
        <v>2.82</v>
      </c>
      <c r="AK48" s="121">
        <v>2.82</v>
      </c>
      <c r="AL48" s="121">
        <v>2.82</v>
      </c>
      <c r="AM48" s="121">
        <v>2.82</v>
      </c>
      <c r="AN48" s="121">
        <v>2.82</v>
      </c>
      <c r="AO48" s="95"/>
      <c r="AP48" s="95"/>
      <c r="AQ48" s="95"/>
      <c r="AR48" s="590" t="str">
        <f t="shared" si="25"/>
        <v>ABRIL-25</v>
      </c>
      <c r="AS48" s="591"/>
      <c r="AT48" s="152">
        <f t="shared" si="24"/>
        <v>138.82928424416349</v>
      </c>
      <c r="AU48" s="152">
        <f t="shared" si="21"/>
        <v>92.004549337655106</v>
      </c>
      <c r="AV48" s="152">
        <f t="shared" si="21"/>
        <v>69.862708985710526</v>
      </c>
      <c r="AW48" s="137"/>
      <c r="AX48" s="606" t="s">
        <v>176</v>
      </c>
      <c r="AY48" s="607">
        <f>+BF33</f>
        <v>0</v>
      </c>
      <c r="AZ48" s="113">
        <v>1.6E-2</v>
      </c>
      <c r="BD48" s="137"/>
      <c r="BE48" s="137"/>
    </row>
    <row r="49" spans="1:57">
      <c r="A49" s="94"/>
      <c r="B49" s="95"/>
      <c r="C49" s="95"/>
      <c r="D49" s="95"/>
      <c r="E49" s="581" t="str">
        <f t="shared" si="22"/>
        <v>MAYO-25</v>
      </c>
      <c r="F49" s="583"/>
      <c r="G49" s="113">
        <f>IF(C19=0,0,((C19+C33+J$7+$L$22)*(1+L33*J$8/100)+(P45+P48))*(1+0.01528)+J$10)</f>
        <v>0</v>
      </c>
      <c r="H49" s="113">
        <f>IF(D19=0,0,((D19+D33+K$7+$L$22)*(1+M33*K$8/100)+(Q45+Q48))*(1+0.01528)+K$10)</f>
        <v>0</v>
      </c>
      <c r="I49" s="113">
        <f>I50</f>
        <v>114.84921171841046</v>
      </c>
      <c r="J49" s="152" cm="1">
        <f t="array" ref="J49">_xlfn.IFS($G$42="Peninsula",IF(F19=0,0,((F19+F33+M$7+$L$22)*(1+O33*M$8/100)+(S45+S48))*(1+0.01528)+M$10),$G$42="Canarias",IF(F19=0,0,((F19+F33+M$7+$L$22)*(1+O33*M$8/100)+(S45+S48))*(1+0.01528)+M$10))</f>
        <v>61.731723635420266</v>
      </c>
      <c r="K49" s="152" cm="1">
        <f t="array" ref="K49">_xlfn.IFS($G$42="Peninsula",IF(G19=0,0,((G19+G33+N$7+$L$22)*(1+P33*N$8/100)+(T45+T48))*(1+0.01528)+N$10),$G$42="Canarias",IF(G19=0,0,((G19+G33+N$7+$L$22)*(1+P33*N$8/100)+(T45+T48))*(1+0.01528)+N$10))</f>
        <v>58.59493105739773</v>
      </c>
      <c r="L49" s="155">
        <f>IF(H19=0,0,((H19+H33+O$7+$L$22)*(1+Q33*O$8/100)+(U45+U48))*(1+0.01528)+O$10)</f>
        <v>63.050165592063038</v>
      </c>
      <c r="M49" s="137"/>
      <c r="Q49" s="137"/>
      <c r="R49" s="137"/>
      <c r="T49" s="94"/>
      <c r="U49" s="95"/>
      <c r="V49" s="95"/>
      <c r="W49" s="95"/>
      <c r="X49" s="581" t="str">
        <f t="shared" si="23"/>
        <v>MAYO-25</v>
      </c>
      <c r="Y49" s="583"/>
      <c r="Z49" s="113">
        <f>IF(V19=0,0,((V19+V33+AC$7+$L$22)*(1+AE33*AC$8/100)+(AI45+AI48))*(1+0.01528)+AC$10)</f>
        <v>0</v>
      </c>
      <c r="AA49" s="113">
        <f>IF(W19=0,0,((W19+W33+AD$7+$L$22)*(1+AF33*AD$8/100)+(AJ45+AJ48))*(1+0.01528)+AD$10)</f>
        <v>0</v>
      </c>
      <c r="AB49" s="113">
        <f>AB50</f>
        <v>128.90288893418145</v>
      </c>
      <c r="AC49" s="152" cm="1">
        <f t="array" ref="AC49">_xlfn.IFS($G$42="Peninsula",IF(Y19=0,0,((Y19+Y33+AF$7+$L$22)*(1+AH33*AF$8/100)+(AL45+AL48))*(1+0.01528)+AF$10),$G$42="Canarias",IF(Y19=0,0,((Y19+Y33+AF$7+$L$22)*(1+AH33*AF$8/100)+(AL45+AL48))*(1+0.01528)+AF$10))</f>
        <v>69.729186140338598</v>
      </c>
      <c r="AD49" s="152" cm="1">
        <f t="array" ref="AD49">_xlfn.IFS($G$42="Peninsula",IF(Z19=0,0,((Z19+Z33+AG$7+$L$22)*(1+AI33*AG$8/100)+(AM45+AM48))*(1+0.01528)+AG$10),$G$42="Canarias",IF(Z19=0,0,((Z19+Z33+AG$7+$L$22)*(1+AI33*AG$8/100)+(AM45+AM48))*(1+0.01528)+AG$10))</f>
        <v>66.519420267890879</v>
      </c>
      <c r="AE49" s="155">
        <f>IF(AA19=0,0,((AA19+AA33+AH$7+$L$22)*(1+AJ33*AH$8/100)+(AN45+AN48))*(1+0.01528)+AH$10)</f>
        <v>70.578996019913461</v>
      </c>
      <c r="AF49" s="137"/>
      <c r="AJ49" s="137"/>
      <c r="AK49" s="137"/>
      <c r="AN49" s="94"/>
      <c r="AO49" s="95"/>
      <c r="AP49" s="95"/>
      <c r="AQ49" s="95"/>
      <c r="AR49" s="590" t="str">
        <f t="shared" si="25"/>
        <v>MAYO-25</v>
      </c>
      <c r="AS49" s="591"/>
      <c r="AT49" s="152">
        <f t="shared" si="24"/>
        <v>137.54923974390906</v>
      </c>
      <c r="AU49" s="152">
        <f t="shared" si="21"/>
        <v>89.625292445807503</v>
      </c>
      <c r="AV49" s="152">
        <f t="shared" si="21"/>
        <v>70.461917254799317</v>
      </c>
      <c r="AW49" s="137"/>
      <c r="AX49" s="606" t="s">
        <v>177</v>
      </c>
      <c r="AY49" s="607">
        <f>+BF34</f>
        <v>0</v>
      </c>
      <c r="AZ49" s="121">
        <v>2.82</v>
      </c>
      <c r="BD49" s="137"/>
      <c r="BE49" s="137"/>
    </row>
    <row r="50" spans="1:57">
      <c r="A50" s="94"/>
      <c r="B50" s="95"/>
      <c r="C50" s="95"/>
      <c r="D50" s="95"/>
      <c r="E50" s="581" t="str">
        <f t="shared" si="22"/>
        <v>JUNIO-25</v>
      </c>
      <c r="F50" s="583"/>
      <c r="G50" s="121">
        <f>IF(C20=0,0,((C20+C34+J$7+$L$22)*(1+L34*J$8/100)+(P45+P48))*(1+0.01528)+J$10)</f>
        <v>0</v>
      </c>
      <c r="H50" s="121">
        <f>IF(D20=0,0,((D20+D34+K$7+$L$22)*(1+M34*K$8/100)+(Q45+Q48))*(1+0.01528)+K$10)</f>
        <v>0</v>
      </c>
      <c r="I50" s="152" cm="1">
        <f t="array" ref="I50">_xlfn.IFS($G$42="Peninsula",IF(E20=0,0,((E20+E34+L$7+$L$22)*(1+N34*L$8/100)+(R45+R48))*(1+0.01528)+L$10),$G$42="Canarias",0)</f>
        <v>114.84921171841046</v>
      </c>
      <c r="J50" s="152" cm="1">
        <f t="array" ref="J50">_xlfn.IFS($G$42="Peninsula",IF(F20=0,0,((F20+F34+M$7+$L$22)*(1+O34*M$8/100)+(S45+S48))*(1+0.01528)+M$10),$G$42="Canarias",IF(E20=0,0,((E20+E34+M$7+$L$22)*(1+N34*M$8/100)+(S45+S48))*(1+0.01528)+M$10))</f>
        <v>109.03507357096483</v>
      </c>
      <c r="K50" s="121" cm="1">
        <f t="array" ref="K50">_xlfn.IFS($G$42="Peninsula",K49,$G$42="Canarias",IF(F20=0,0,((F20+F34+N$7+$L$22)*(1+O34*N$8/100)+(T45+T48))*(1+0.01528)+N$10))</f>
        <v>58.59493105739773</v>
      </c>
      <c r="L50" s="155">
        <f t="shared" ref="L50" si="26">IF(H20=0,0,((H20+H34+O$7+$L$22)*(1+Q34*O$8/100)+($U$45+$U$48))*(1+0.01528)+O$10)</f>
        <v>113.47227372917415</v>
      </c>
      <c r="M50" s="137"/>
      <c r="Q50" s="137"/>
      <c r="R50" s="137"/>
      <c r="T50" s="94"/>
      <c r="U50" s="95"/>
      <c r="V50" s="95"/>
      <c r="W50" s="95"/>
      <c r="X50" s="581" t="str">
        <f t="shared" si="23"/>
        <v>JUNIO-25</v>
      </c>
      <c r="Y50" s="583"/>
      <c r="Z50" s="121">
        <f>IF(V20=0,0,((V20+V34+AC$7+$L$22)*(1+AE34*AC$8/100)+(AI45+AI48))*(1+0.01528)+AC$10)</f>
        <v>0</v>
      </c>
      <c r="AA50" s="121">
        <f>IF(W20=0,0,((W20+W34+AD$7+$L$22)*(1+AF34*AD$8/100)+(AJ45+AJ48))*(1+0.01528)+AD$10)</f>
        <v>0</v>
      </c>
      <c r="AB50" s="152" cm="1">
        <f t="array" ref="AB50">_xlfn.IFS($G$42="Peninsula",IF(X20=0,0,((X20+X34+AE$7+$L$22)*(1+AG34*AE$8/100)+(AK45+AK48))*(1+0.01528)+AE$10),$G$42="Canarias",0)</f>
        <v>128.90288893418145</v>
      </c>
      <c r="AC50" s="152" cm="1">
        <f t="array" ref="AC50">_xlfn.IFS($G$42="Peninsula",IF(Y20=0,0,((Y20+Y34+AF$7+$L$22)*(1+AH34*AF$8/100)+(AL45+AL48))*(1+0.01528)+AF$10),$G$42="Canarias",IF(X20=0,0,((X20+X34+AF$7+$L$22)*(1+AG34*AF$8/100)+(AL45+AL48))*(1+0.01528)+AF$10))</f>
        <v>120.89561932911566</v>
      </c>
      <c r="AD50" s="121" cm="1">
        <f t="array" ref="AD50">_xlfn.IFS($G$42="Peninsula",AD49,$G$42="Canarias",IF(Y20=0,0,((Y20+Y34+AG$7+$L$22)*(1+AH34*AG$8/100)+(AM45+AM48))*(1+0.01528)+AG$10))</f>
        <v>66.519420267890879</v>
      </c>
      <c r="AE50" s="155">
        <f t="shared" ref="AE50" si="27">IF(AA20=0,0,((AA20+AA34+AH$7+$L$22)*(1+AJ34*AH$8/100)+($U$45+$U$48))*(1+0.01528)+AH$10)</f>
        <v>124.58342176057101</v>
      </c>
      <c r="AF50" s="137"/>
      <c r="AJ50" s="137"/>
      <c r="AK50" s="137"/>
      <c r="AN50" s="94"/>
      <c r="AO50" s="95"/>
      <c r="AP50" s="95"/>
      <c r="AQ50" s="95"/>
      <c r="AR50" s="590" t="str">
        <f t="shared" si="25"/>
        <v>JUNIO-25</v>
      </c>
      <c r="AS50" s="591"/>
      <c r="AT50" s="152">
        <f t="shared" si="24"/>
        <v>188.71408777705741</v>
      </c>
      <c r="AU50" s="152">
        <f t="shared" si="21"/>
        <v>137.57444013447861</v>
      </c>
      <c r="AV50" s="152">
        <f t="shared" si="21"/>
        <v>124.98756129427674</v>
      </c>
      <c r="AW50" s="137"/>
      <c r="AX50" s="137"/>
      <c r="AY50" s="137"/>
      <c r="AZ50" s="137"/>
      <c r="BD50" s="137"/>
      <c r="BE50" s="137"/>
    </row>
    <row r="51" spans="1:57">
      <c r="A51" s="94"/>
      <c r="B51" s="95"/>
      <c r="C51" s="95"/>
      <c r="D51" s="95"/>
      <c r="E51" s="581" t="str">
        <f t="shared" si="22"/>
        <v>JULIO-25</v>
      </c>
      <c r="F51" s="583"/>
      <c r="G51" s="152" cm="1">
        <f t="array" ref="G51">_xlfn.IFS($G$42="Peninsula",IF(C21=0,0,((C21+C35+J$7+$L$22)*(1+L35*J$8/100)+($P$45+$P$48))*(1+0.01528)+J$10),$G$42="Canarias",IF(C21=0,0,((C21+C35+J$7+$L$22)*(1+L35*J$8/100)+($P$45+$P$48))*(1+0.01528)+J$10))</f>
        <v>135.31540083096641</v>
      </c>
      <c r="H51" s="152" cm="1">
        <f t="array" ref="H51">_xlfn.IFS($G$42="Peninsula",IF(D21=0,0,((D21+D35+K$7+$L$22)*(1+M35*K$8/100)+($Q$45+$Q$48))*(1+0.01528)+K$10),$G$42="Canarias",0)</f>
        <v>126.19454519094037</v>
      </c>
      <c r="I51" s="113" cm="1">
        <f t="array" ref="I51">_xlfn.IFS($G$42="Peninsula",I50,$G$42="Canarias",IF(D21=0,0,((D21+D35+L$7+$L$22)*(1+M35*L$8/100)+($R$45+$R$48))*(1+0.01528)+L$10))</f>
        <v>114.84921171841046</v>
      </c>
      <c r="J51" s="113">
        <f>J50</f>
        <v>109.03507357096483</v>
      </c>
      <c r="K51" s="113">
        <f>IF(G21=0,0,((G21+G35+N$7+$L$22)*(1+P35*N$8/100)+($T$45+$T$48))*(1+0.01528)+N$10)</f>
        <v>0</v>
      </c>
      <c r="L51" s="155">
        <f>IF(H21=0,0,((H21+H35+O$7+$L$22)*(1+Q35*O$8/100)+(U45+U48))*(1+0.01528)+O$10)</f>
        <v>105.30038053810451</v>
      </c>
      <c r="M51" s="137"/>
      <c r="N51" s="137"/>
      <c r="O51" s="137"/>
      <c r="P51" s="137"/>
      <c r="Q51" s="137"/>
      <c r="R51" s="137"/>
      <c r="T51" s="94"/>
      <c r="U51" s="95"/>
      <c r="V51" s="95"/>
      <c r="W51" s="95"/>
      <c r="X51" s="581" t="str">
        <f t="shared" si="23"/>
        <v>JULIO-25</v>
      </c>
      <c r="Y51" s="583"/>
      <c r="Z51" s="152" cm="1">
        <f t="array" ref="Z51">_xlfn.IFS($G$42="Peninsula",IF(V21=0,0,((V21+V35+AC$7+$L$22)*(1+AE35*AC$8/100)+($P$45+$P$48))*(1+0.01528)+AC$10),$G$42="Canarias",IF(V21=0,0,((V21+V35+AC$7+$L$22)*(1+AE35*AC$8/100)+($P$45+$P$48))*(1+0.01528)+AC$10))</f>
        <v>157.90092819917419</v>
      </c>
      <c r="AA51" s="152" cm="1">
        <f t="array" ref="AA51">_xlfn.IFS($G$42="Peninsula",IF(W21=0,0,((W21+W35+AD$7+$L$22)*(1+AF35*AD$8/100)+($Q$45+$Q$48))*(1+0.01528)+AD$10),$G$42="Canarias",0)</f>
        <v>145.64906216017374</v>
      </c>
      <c r="AB51" s="113" cm="1">
        <f t="array" ref="AB51">_xlfn.IFS($G$42="Peninsula",AB50,$G$42="Canarias",IF(W21=0,0,((W21+W35+AE$7+$L$22)*(1+AF35*AE$8/100)+($R$45+$R$48))*(1+0.01528)+AE$10))</f>
        <v>128.90288893418145</v>
      </c>
      <c r="AC51" s="113">
        <f>AC50</f>
        <v>120.89561932911566</v>
      </c>
      <c r="AD51" s="113">
        <f>IF(Z21=0,0,((Z21+Z35+AG$7+$L$22)*(1+AI35*AG$8/100)+($T$45+$T$48))*(1+0.01528)+AG$10)</f>
        <v>0</v>
      </c>
      <c r="AE51" s="155">
        <f>IF(AA21=0,0,((AA21+AA35+AH$7+$L$22)*(1+AJ35*AH$8/100)+(AN45+AN48))*(1+0.01528)+AH$10)</f>
        <v>116.04909770144047</v>
      </c>
      <c r="AF51" s="137"/>
      <c r="AG51" s="137"/>
      <c r="AH51" s="137"/>
      <c r="AI51" s="137"/>
      <c r="AJ51" s="137"/>
      <c r="AK51" s="137"/>
      <c r="AN51" s="94"/>
      <c r="AO51" s="95"/>
      <c r="AP51" s="95"/>
      <c r="AQ51" s="95"/>
      <c r="AR51" s="590" t="str">
        <f t="shared" si="25"/>
        <v>JULIO-25</v>
      </c>
      <c r="AS51" s="591"/>
      <c r="AT51" s="152">
        <f t="shared" si="24"/>
        <v>186.5569060405407</v>
      </c>
      <c r="AU51" s="152">
        <f t="shared" si="21"/>
        <v>139.85250424982777</v>
      </c>
      <c r="AV51" s="152">
        <f t="shared" si="21"/>
        <v>115.94871006650148</v>
      </c>
      <c r="AW51" s="137"/>
      <c r="AX51" s="137"/>
      <c r="AY51" s="137"/>
      <c r="AZ51" s="137"/>
      <c r="BA51" s="137"/>
      <c r="BB51" s="137"/>
      <c r="BC51" s="137"/>
      <c r="BD51" s="137"/>
      <c r="BE51" s="137"/>
    </row>
    <row r="52" spans="1:57">
      <c r="A52" s="94"/>
      <c r="B52" s="95"/>
      <c r="C52" s="95"/>
      <c r="D52" s="95"/>
      <c r="E52" s="581" t="str">
        <f t="shared" si="22"/>
        <v>AGOSTO-25</v>
      </c>
      <c r="F52" s="583"/>
      <c r="G52" s="121" cm="1">
        <f t="array" ref="G52">_xlfn.IFS($G$42="Peninsula",G51,$G$42="Canarias",IF(E22=0,0,((E22+E36+J$7+$L$22)*(1+N36*J$8/100)+(P45+P48))*(1+0.01528)+J$10))</f>
        <v>135.31540083096641</v>
      </c>
      <c r="H52" s="121" cm="1">
        <f t="array" ref="H52">_xlfn.IFS($G$42="Peninsula",H51,$G$42="Canarias",0)</f>
        <v>126.19454519094037</v>
      </c>
      <c r="I52" s="152" cm="1">
        <f t="array" ref="I52">_xlfn.IFS($G$42="Peninsula",IF(E22=0,0,((E22+E36+L$7+$L$22)*(1+N36*L$8/100)+(R45+R48))*(1+0.01528)+L$10),$G$42="Canarias",IF(F22=0,0,((F22+F36+L$7+$L$22)*(1+O36*L$8/100)+(R45+R48))*(1+0.01528)+J$9))</f>
        <v>110.24941977562894</v>
      </c>
      <c r="J52" s="152" cm="1">
        <f t="array" ref="J52">_xlfn.IFS($G$42="Peninsula",IF(F22=0,0,((F22+F36+M$7+$L$22)*(1+O36*M$8/100)+(S45+S48))*(1+0.01528)+M$10),$G$42="Canarias",0)</f>
        <v>102.62287008570171</v>
      </c>
      <c r="K52" s="121">
        <f>IF(G22=0,0,((G22+G36+N$7+$L$22)*(1+P36*N$8/100)+(T45+T48))*(1+0.01528)+N$10)</f>
        <v>0</v>
      </c>
      <c r="L52" s="155">
        <f>IF(H22=0,0,((H22+H36+O$7+$L$22)*(1+Q36*O$8/100)+(U45+U48))*(1+0.01528)+O$10)</f>
        <v>102.58432557654044</v>
      </c>
      <c r="M52" s="137"/>
      <c r="N52" s="137"/>
      <c r="O52" s="137"/>
      <c r="P52" s="137"/>
      <c r="Q52" s="137"/>
      <c r="R52" s="137"/>
      <c r="T52" s="94"/>
      <c r="U52" s="95"/>
      <c r="V52" s="95"/>
      <c r="W52" s="95"/>
      <c r="X52" s="581" t="str">
        <f t="shared" si="23"/>
        <v>AGOSTO-25</v>
      </c>
      <c r="Y52" s="583"/>
      <c r="Z52" s="121" cm="1">
        <f t="array" ref="Z52">_xlfn.IFS($G$42="Peninsula",Z51,$G$42="Canarias",IF(X22=0,0,((X22+X36+AC$7+$L$22)*(1+AG36*AC$8/100)+(AI45+AI48))*(1+0.01528)+AC$10))</f>
        <v>157.90092819917419</v>
      </c>
      <c r="AA52" s="121" cm="1">
        <f t="array" ref="AA52">_xlfn.IFS($G$42="Peninsula",AA51,$G$42="Canarias",0)</f>
        <v>145.64906216017374</v>
      </c>
      <c r="AB52" s="152" cm="1">
        <f t="array" ref="AB52">_xlfn.IFS($G$42="Peninsula",IF(X22=0,0,((X22+X36+AE$7+$L$22)*(1+AG36*AE$8/100)+(AK45+AK48))*(1+0.01528)+AE$10),$G$42="Canarias",IF(Y22=0,0,((Y22+Y36+AE$7+$L$22)*(1+AH36*AE$8/100)+(AK45+AK48))*(1+0.01528)+AC$9))</f>
        <v>124.04679668502277</v>
      </c>
      <c r="AC52" s="152" cm="1">
        <f t="array" ref="AC52">_xlfn.IFS($G$42="Peninsula",IF(Y22=0,0,((Y22+Y36+AF$7+$L$22)*(1+AH36*AF$8/100)+(AL45+AL48))*(1+0.01528)+AF$10),$G$42="Canarias",0)</f>
        <v>113.94162725218011</v>
      </c>
      <c r="AD52" s="121">
        <f>IF(Z22=0,0,((Z22+Z36+AG$7+$L$22)*(1+AI36*AG$8/100)+(AM45+AM48))*(1+0.01528)+AG$10)</f>
        <v>0</v>
      </c>
      <c r="AE52" s="155">
        <f>IF(AA22=0,0,((AA22+AA36+AH$7+$L$22)*(1+AJ36*AH$8/100)+(AN45+AN48))*(1+0.01528)+AH$10)</f>
        <v>113.09748745366733</v>
      </c>
      <c r="AF52" s="137"/>
      <c r="AG52" s="137"/>
      <c r="AH52" s="137"/>
      <c r="AI52" s="137"/>
      <c r="AJ52" s="137"/>
      <c r="AK52" s="137"/>
      <c r="AN52" s="94"/>
      <c r="AO52" s="95"/>
      <c r="AP52" s="95"/>
      <c r="AQ52" s="95"/>
      <c r="AR52" s="590" t="str">
        <f t="shared" si="25"/>
        <v>AGOSTO-25</v>
      </c>
      <c r="AS52" s="591"/>
      <c r="AT52" s="152">
        <f t="shared" si="24"/>
        <v>183.34684480527929</v>
      </c>
      <c r="AU52" s="152">
        <f t="shared" si="21"/>
        <v>131.39793835102606</v>
      </c>
      <c r="AV52" s="152">
        <f t="shared" si="21"/>
        <v>112.99709981872832</v>
      </c>
      <c r="AW52" s="137"/>
      <c r="AX52" s="137"/>
      <c r="AY52" s="137"/>
      <c r="AZ52" s="137"/>
      <c r="BA52" s="137"/>
      <c r="BB52" s="137"/>
      <c r="BC52" s="137"/>
      <c r="BD52" s="137"/>
      <c r="BE52" s="137"/>
    </row>
    <row r="53" spans="1:57" ht="14.65" customHeight="1">
      <c r="A53" s="94"/>
      <c r="B53" s="95"/>
      <c r="C53" s="95"/>
      <c r="D53" s="95"/>
      <c r="E53" s="581" t="str">
        <f t="shared" si="22"/>
        <v>SEPTIEMBRE-25</v>
      </c>
      <c r="F53" s="583"/>
      <c r="G53" s="113" cm="1">
        <f t="array" ref="G53">_xlfn.IFS($G$42="Peninsula",IFERROR(IF(C23=0,0,((C23+C37+J$7+$L$22)*(1+L37*J$8/100)+(P45+P48))*(1+0.01528)+J$10),""),$G$42="Canarias",IF(E23=0,0,((E23+E37+J$7+$L$22)*(1+N37*J$8/100)+(P45+P48))*(1+0.01528)+J$10))</f>
        <v>0</v>
      </c>
      <c r="H53" s="113">
        <f>IFERROR(IF(D23=0,0,((D23+D37+K$7+$L$22)*(1+M37*K$8/100)+(Q45+Q48))*(1+0.01528)+K$10),"")</f>
        <v>0</v>
      </c>
      <c r="I53" s="152" cm="1">
        <f t="array" ref="I53">_xlfn.IFS($G$42="Peninsula",IFERROR(IF(E23=0,0,((E23+E37+L$7+$L$22)*(1+N37*L$8/100)+(R45+R48))*(1+0.01528)+L$10),""),$G$42="Canarias",IF(F23=0,0,((F23+F37+L$7+$L$22)*(1+O37*L$8/100)+(R45+R48))*(1+0.01528)+L$10))</f>
        <v>107.79761067442618</v>
      </c>
      <c r="J53" s="152" cm="1">
        <f t="array" ref="J53">_xlfn.IFS($G$42="Peninsula",IFERROR(IF(F23=0,0,((F23+F37+M$7+$L$22)*(1+O37*M$8/100)+(S45+S48))*(1+0.01528)+M$10),""),$G$42="Canarias",0)</f>
        <v>93.039499788619409</v>
      </c>
      <c r="K53" s="113">
        <f>K54</f>
        <v>107.97041069190959</v>
      </c>
      <c r="L53" s="155">
        <f>IFERROR(IF(H23=0,0,((H23+H37+O$7+$L$22)*(1+Q37*O$8/100)+(U45+U48))*(1+0.01528)+O$10),"")</f>
        <v>99.905502286544234</v>
      </c>
      <c r="M53" s="137"/>
      <c r="N53" s="137"/>
      <c r="O53" s="137"/>
      <c r="P53" s="137"/>
      <c r="Q53" s="137"/>
      <c r="R53" s="137"/>
      <c r="T53" s="94"/>
      <c r="U53" s="95"/>
      <c r="V53" s="95"/>
      <c r="W53" s="95"/>
      <c r="X53" s="581" t="str">
        <f t="shared" si="23"/>
        <v>SEPTIEMBRE-25</v>
      </c>
      <c r="Y53" s="583"/>
      <c r="Z53" s="113" cm="1">
        <f t="array" ref="Z53">_xlfn.IFS($G$42="Peninsula",IFERROR(IF(V23=0,0,((V23+V37+AC$7+$L$22)*(1+AE37*AC$8/100)+(AI45+AI48))*(1+0.01528)+AC$10),""),$G$42="Canarias",IF(X23=0,0,((X23+X37+AC$7+$L$22)*(1+AG37*AC$8/100)+(AI45+AI48))*(1+0.01528)+AC$10))</f>
        <v>0</v>
      </c>
      <c r="AA53" s="113">
        <f>IFERROR(IF(W23=0,0,((W23+W37+AD$7+$L$22)*(1+AF37*AD$8/100)+(AJ45+AJ48))*(1+0.01528)+AD$10),"")</f>
        <v>0</v>
      </c>
      <c r="AB53" s="152" cm="1">
        <f t="array" ref="AB53">_xlfn.IFS($G$42="Peninsula",IFERROR(IF(X23=0,0,((X23+X37+AE$7+$L$22)*(1+AG37*AE$8/100)+(AK45+AK48))*(1+0.01528)+AE$10),""),$G$42="Canarias",IF(Y23=0,0,((Y23+Y37+AE$7+$L$22)*(1+AH37*AE$8/100)+(AK45+AK48))*(1+0.01528)+AE$10))</f>
        <v>121.2996971736482</v>
      </c>
      <c r="AC53" s="152" cm="1">
        <f t="array" ref="AC53">_xlfn.IFS($G$42="Peninsula",IFERROR(IF(Y23=0,0,((Y23+Y37+AF$7+$L$22)*(1+AH37*AF$8/100)+(AL45+AL48))*(1+0.01528)+AF$10),""),$G$42="Canarias",0)</f>
        <v>103.67436526057307</v>
      </c>
      <c r="AD53" s="113">
        <f>AD54</f>
        <v>119.19855630433793</v>
      </c>
      <c r="AE53" s="155">
        <f>IFERROR(IF(AA23=0,0,((AA23+AA37+AH$7+$L$22)*(1+AJ37*AH$8/100)+(AN45+AN48))*(1+0.01528)+AH$10),"")</f>
        <v>110.25951560872699</v>
      </c>
      <c r="AF53" s="137"/>
      <c r="AG53" s="137"/>
      <c r="AH53" s="137"/>
      <c r="AI53" s="137"/>
      <c r="AJ53" s="137"/>
      <c r="AK53" s="137"/>
      <c r="AN53" s="94"/>
      <c r="AO53" s="95"/>
      <c r="AP53" s="95"/>
      <c r="AQ53" s="95"/>
      <c r="AR53" s="590" t="str">
        <f t="shared" si="25"/>
        <v>SEPTIEMBRE-25</v>
      </c>
      <c r="AS53" s="591"/>
      <c r="AT53" s="152">
        <f>IFERROR(IF(AR23=0,0,((AR23+AR37+AW$7+$AY$22)*(1+AY37*AW$8/100)+($AZ$46+$AZ$49))*(1+0.01528)+AW$10),"")</f>
        <v>180.32838116640681</v>
      </c>
      <c r="AU53" s="152">
        <f t="shared" ref="AU53:AV56" si="28">IFERROR(IF(AS23=0,0,((AS23+AS37+AX$7+$AY$22)*(1+AZ37*AX$8/100)+($AZ$46+$AZ$49))*(1+0.01528)+AX$10),"")</f>
        <v>122.35878583335227</v>
      </c>
      <c r="AV53" s="152">
        <f t="shared" si="28"/>
        <v>110.15750586987255</v>
      </c>
      <c r="AW53" s="137"/>
      <c r="AX53" s="137"/>
      <c r="AY53" s="137"/>
      <c r="AZ53" s="137"/>
      <c r="BA53" s="137"/>
      <c r="BB53" s="137"/>
      <c r="BC53" s="137"/>
      <c r="BD53" s="137"/>
      <c r="BE53" s="137"/>
    </row>
    <row r="54" spans="1:57">
      <c r="A54" s="94"/>
      <c r="B54" s="95"/>
      <c r="C54" s="95"/>
      <c r="D54" s="95"/>
      <c r="E54" s="581" t="str">
        <f t="shared" si="22"/>
        <v>OCTUBRE-25</v>
      </c>
      <c r="F54" s="583"/>
      <c r="G54" s="121" cm="1">
        <f t="array" ref="G54">_xlfn.IFS($G$42="Peninsula",IFERROR(IF(C24=0,0,((C24+C38+J$7+$L$22)*(1+L38*J$8/100)+(P45+P48))*(1+0.01528)+J$10),""),$G$42="Canarias",IF(F24=0,0,((F24+F38+J$7+$L$22)*(1+O38*J$8/100)+(P45+P48))*(1+0.01528)+J$10))</f>
        <v>0</v>
      </c>
      <c r="H54" s="121">
        <f>IFERROR(IF(D24=0,0,((D24+D38+K$7+$L$22)*(1+M38*K$8/100)+(Q45+Q48))*(1+0.01528)+K$10),"")</f>
        <v>0</v>
      </c>
      <c r="I54" s="121" cm="1">
        <f t="array" ref="I54">_xlfn.IFS($G$42="Peninsula",I53,$G$42="Canarias",IF(G24=0,0,((G24+G38+L$7+$L$22)*(1+P38*L$8/100)+(R45+R48))*(1+0.01528)+L$10))</f>
        <v>107.79761067442618</v>
      </c>
      <c r="J54" s="152" cm="1">
        <f t="array" ref="J54">_xlfn.IFS($G$42="Peninsula",IFERROR(IF(F24=0,0,((F24+F38+M$7+$L$22)*(1+O38*M$8/100)+(S45+S48))*(1+0.01528)+M$10),""),$G$42="Canarias",0)</f>
        <v>128.12840799883784</v>
      </c>
      <c r="K54" s="152" cm="1">
        <f t="array" ref="K54">_xlfn.IFS($G$42="Peninsula",IFERROR(IF(G24=0,0,((G24+G38+N$7+$L$22)*(1+P38*N$8/100)+(T45+T48))*(1+0.01528)+N$10),""),$G$42="Canarias",0)</f>
        <v>107.97041069190959</v>
      </c>
      <c r="L54" s="155">
        <f>IFERROR(IF(H24=0,0,((H24+H38+O$7+$L$22)*(1+Q38*O$8/100)+(U45+U48))*(1+0.01528)+O$10),"")</f>
        <v>110.92644335170594</v>
      </c>
      <c r="M54" s="137"/>
      <c r="N54" s="137"/>
      <c r="O54" s="137"/>
      <c r="P54" s="137"/>
      <c r="Q54" s="137"/>
      <c r="R54" s="137"/>
      <c r="T54" s="94"/>
      <c r="U54" s="95"/>
      <c r="V54" s="95"/>
      <c r="W54" s="95"/>
      <c r="X54" s="581" t="str">
        <f t="shared" si="23"/>
        <v>OCTUBRE-25</v>
      </c>
      <c r="Y54" s="583"/>
      <c r="Z54" s="121" cm="1">
        <f t="array" ref="Z54">_xlfn.IFS($G$42="Peninsula",IFERROR(IF(V24=0,0,((V24+V38+AC$7+$L$22)*(1+AE38*AC$8/100)+(AI45+AI48))*(1+0.01528)+AC$10),""),$G$42="Canarias",IF(Y24=0,0,((Y24+Y38+AC$7+$L$22)*(1+AH38*AC$8/100)+(AI45+AI48))*(1+0.01528)+AC$10))</f>
        <v>0</v>
      </c>
      <c r="AA54" s="121">
        <f>IFERROR(IF(W24=0,0,((W24+W38+AD$7+$L$22)*(1+AF38*AD$8/100)+(AJ45+AJ48))*(1+0.01528)+AD$10),"")</f>
        <v>0</v>
      </c>
      <c r="AB54" s="121" cm="1">
        <f t="array" ref="AB54">_xlfn.IFS($G$42="Peninsula",AB53,$G$42="Canarias",IF(Z24=0,0,((Z24+Z38+AE$7+$L$22)*(1+AI38*AE$8/100)+(AK45+AK48))*(1+0.01528)+AE$10))</f>
        <v>121.2996971736482</v>
      </c>
      <c r="AC54" s="152" cm="1">
        <f t="array" ref="AC54">_xlfn.IFS($G$42="Peninsula",IFERROR(IF(Y24=0,0,((Y24+Y38+AF$7+$L$22)*(1+AH38*AF$8/100)+(AL45+AL48))*(1+0.01528)+AF$10),""),$G$42="Canarias",0)</f>
        <v>141.31629982229501</v>
      </c>
      <c r="AD54" s="152" cm="1">
        <f t="array" ref="AD54">_xlfn.IFS($G$42="Peninsula",IFERROR(IF(Z24=0,0,((Z24+Z38+AG$7+$L$22)*(1+AI38*AG$8/100)+(AM45+AM48))*(1+0.01528)+AG$10),""),$G$42="Canarias",0)</f>
        <v>119.19855630433793</v>
      </c>
      <c r="AE54" s="155">
        <f>IFERROR(IF(AA24=0,0,((AA24+AA38+AH$7+$L$22)*(1+AJ38*AH$8/100)+(AN45+AN48))*(1+0.01528)+AH$10),"")</f>
        <v>122.24516460567872</v>
      </c>
      <c r="AF54" s="137"/>
      <c r="AG54" s="137"/>
      <c r="AH54" s="137"/>
      <c r="AI54" s="137"/>
      <c r="AJ54" s="137"/>
      <c r="AK54" s="137"/>
      <c r="AN54" s="94"/>
      <c r="AO54" s="95"/>
      <c r="AP54" s="95"/>
      <c r="AQ54" s="95"/>
      <c r="AR54" s="590" t="str">
        <f t="shared" si="25"/>
        <v>OCTUBRE-25</v>
      </c>
      <c r="AS54" s="591"/>
      <c r="AT54" s="152">
        <f t="shared" ref="AT54:AT56" si="29">IFERROR(IF(AR24=0,0,((AR24+AR38+AW$7+$AY$22)*(1+AY38*AW$8/100)+($AZ$46+$AZ$49))*(1+0.01528)+AW$10),"")</f>
        <v>206.9283137685411</v>
      </c>
      <c r="AU54" s="152">
        <f t="shared" si="28"/>
        <v>147.81129700247365</v>
      </c>
      <c r="AV54" s="152">
        <f t="shared" si="28"/>
        <v>122.14315486682432</v>
      </c>
      <c r="AW54" s="137"/>
      <c r="AX54" s="137"/>
      <c r="AY54" s="137"/>
      <c r="AZ54" s="137"/>
      <c r="BA54" s="137"/>
      <c r="BB54" s="137"/>
      <c r="BC54" s="137"/>
      <c r="BD54" s="137"/>
      <c r="BE54" s="137"/>
    </row>
    <row r="55" spans="1:57" ht="14.65" customHeight="1">
      <c r="A55" s="94"/>
      <c r="B55" s="95"/>
      <c r="C55" s="95"/>
      <c r="D55" s="95"/>
      <c r="E55" s="581" t="str">
        <f t="shared" si="22"/>
        <v>NOVIEMBRE-25</v>
      </c>
      <c r="F55" s="583"/>
      <c r="G55" s="113">
        <f>G56</f>
        <v>160.02326558943946</v>
      </c>
      <c r="H55" s="152">
        <f>IFERROR(IF(D25=0,0,((D25+D39+K$7+$L$22)*(1+M39*K$8/100)+(Q45+Q48))*(1+0.01528)+K$10),"")</f>
        <v>118.20325376055027</v>
      </c>
      <c r="I55" s="152">
        <f>IFERROR(IF(E25=0,0,((E25+E39+L$7+$L$22)*(1+N39*L$8/100)+(R45+R48))*(1+0.01528)+L$10),"")</f>
        <v>107.2348359017026</v>
      </c>
      <c r="J55" s="113">
        <f>J54</f>
        <v>128.12840799883784</v>
      </c>
      <c r="K55" s="113">
        <f>K54</f>
        <v>107.97041069190959</v>
      </c>
      <c r="L55" s="155">
        <f>IFERROR(IF(H25=0,0,((H25+H39+O$7+$L$22)*(1+Q39*O$8/100)+(U45+U48))*(1+0.01528)+O$10),"")</f>
        <v>90.638880722168409</v>
      </c>
      <c r="M55" s="137"/>
      <c r="N55" s="137"/>
      <c r="O55" s="137"/>
      <c r="P55" s="137"/>
      <c r="Q55" s="137"/>
      <c r="R55" s="137"/>
      <c r="T55" s="94"/>
      <c r="U55" s="95"/>
      <c r="V55" s="95"/>
      <c r="W55" s="95"/>
      <c r="X55" s="581" t="str">
        <f t="shared" si="23"/>
        <v>NOVIEMBRE-25</v>
      </c>
      <c r="Y55" s="583"/>
      <c r="Z55" s="113">
        <f>Z56</f>
        <v>185.0133589920847</v>
      </c>
      <c r="AA55" s="152">
        <f>IFERROR(IF(W25=0,0,((W25+W39+AD$7+$L$22)*(1+AF39*AD$8/100)+(AJ45+AJ48))*(1+0.01528)+AD$10),"")</f>
        <v>137.21549635414056</v>
      </c>
      <c r="AB55" s="152">
        <f>IFERROR(IF(X25=0,0,((X25+X39+AE$7+$L$22)*(1+AG39*AE$8/100)+(AK45+AK48))*(1+0.01528)+AE$10),"")</f>
        <v>121.04145799999363</v>
      </c>
      <c r="AC55" s="113">
        <f>AC54</f>
        <v>141.31629982229501</v>
      </c>
      <c r="AD55" s="113">
        <f>AD54</f>
        <v>119.19855630433793</v>
      </c>
      <c r="AE55" s="155">
        <f>IFERROR(IF(AA25=0,0,((AA25+AA39+AH$7+$L$22)*(1+AJ39*AH$8/100)+(AN45+AN48))*(1+0.01528)+AH$10),"")</f>
        <v>100.1817488552793</v>
      </c>
      <c r="AF55" s="137"/>
      <c r="AG55" s="137"/>
      <c r="AH55" s="137"/>
      <c r="AI55" s="137"/>
      <c r="AJ55" s="137"/>
      <c r="AK55" s="137"/>
      <c r="AN55" s="94"/>
      <c r="AO55" s="95"/>
      <c r="AP55" s="95"/>
      <c r="AQ55" s="95"/>
      <c r="AR55" s="590" t="str">
        <f t="shared" si="25"/>
        <v>NOVIEMBRE-25</v>
      </c>
      <c r="AS55" s="591"/>
      <c r="AT55" s="152">
        <f t="shared" si="29"/>
        <v>183.43721434750483</v>
      </c>
      <c r="AU55" s="152">
        <f t="shared" si="28"/>
        <v>129.78724970189845</v>
      </c>
      <c r="AV55" s="152">
        <f t="shared" si="28"/>
        <v>100.0797391164249</v>
      </c>
      <c r="AW55" s="137"/>
      <c r="AX55" s="137"/>
      <c r="AY55" s="137"/>
      <c r="AZ55" s="137"/>
      <c r="BA55" s="137"/>
      <c r="BB55" s="137"/>
      <c r="BC55" s="137"/>
      <c r="BD55" s="137"/>
      <c r="BE55" s="137"/>
    </row>
    <row r="56" spans="1:57" ht="15.75" thickBot="1">
      <c r="A56" s="94"/>
      <c r="B56" s="95"/>
      <c r="C56" s="95"/>
      <c r="D56" s="95"/>
      <c r="E56" s="584" t="str">
        <f t="shared" si="22"/>
        <v>DICIEMBRE-25</v>
      </c>
      <c r="F56" s="585"/>
      <c r="G56" s="157" cm="1">
        <f t="array" ref="G56">_xlfn.IFS($G$42="Peninsula",IFERROR(IF(C26=0,0,((C26+C40+J$7+$L$22)*(1+L40*J$8/100)+(P45+P48))*(1+0.01528)+J$10),""),$G$42="Canarias",0)</f>
        <v>160.02326558943946</v>
      </c>
      <c r="H56" s="157" cm="1">
        <f t="array" ref="H56">_xlfn.IFS($G$42="Peninsula",IFERROR(IF(D26=0,0,((D26+D40+K$7+$L$22)*(1+M40*K$8/100)+(Q45+Q48))*(1+0.01528)+K$10),""),$G$42="Canarias",IF(C26=0,0,((C26+C40+K$7+$L$22)*(1+L40*K$8/100)+(Q45+Q48))*(1+0.01528)+K$10))</f>
        <v>141.19736584413161</v>
      </c>
      <c r="I56" s="128" cm="1">
        <f t="array" ref="I56">_xlfn.IFS($G$42="Peninsula",I55,$G$42="Canarias",IF(D26=0,0,((D26+D40+L$7+$L$22)*(1+M40*L$8/100)+(R45+R48))*(1+0.01528)+L$10))</f>
        <v>107.2348359017026</v>
      </c>
      <c r="J56" s="128">
        <f>IFERROR(IF(F26=0,0,((F26+F40+M$7+$L$22)*(1+O40*M$8/100)+(S45+S48))*(1+0.01528)+M$10),"")</f>
        <v>0</v>
      </c>
      <c r="K56" s="128">
        <f>IFERROR(IF(G26=0,0,((G26+G40+N$7+$L$22)*(1+P40*N$8/100)+(T45+T48))*(1+0.01528)+N$10),"")</f>
        <v>0</v>
      </c>
      <c r="L56" s="154">
        <f>IFERROR(IF(H26=0,0,((H26+H40+O$7+$L$22)*(1+Q40*O$8/100)+(U45+U48))*(1+0.01528)+O$10),"")</f>
        <v>102.86784730437424</v>
      </c>
      <c r="M56" s="137"/>
      <c r="N56" s="137"/>
      <c r="O56" s="137"/>
      <c r="P56" s="137"/>
      <c r="Q56" s="137"/>
      <c r="R56" s="137"/>
      <c r="T56" s="94"/>
      <c r="U56" s="95"/>
      <c r="V56" s="95"/>
      <c r="W56" s="95"/>
      <c r="X56" s="584" t="str">
        <f t="shared" si="23"/>
        <v>DICIEMBRE-25</v>
      </c>
      <c r="Y56" s="585"/>
      <c r="Z56" s="157" cm="1">
        <f t="array" ref="Z56">_xlfn.IFS($G$42="Peninsula",IFERROR(IF(V26=0,0,((V26+V40+AC$7+$L$22)*(1+AE40*AC$8/100)+(AI45+AI48))*(1+0.01528)+AC$10),""),$G$42="Canarias",0)</f>
        <v>185.0133589920847</v>
      </c>
      <c r="AA56" s="157" cm="1">
        <f t="array" ref="AA56">_xlfn.IFS($G$42="Peninsula",IFERROR(IF(W26=0,0,((W26+W40+AD$7+$L$22)*(1+AF40*AD$8/100)+(AJ45+AJ48))*(1+0.01528)+AD$10),""),$G$42="Canarias",IF(V26=0,0,((V26+V40+AD$7+$L$22)*(1+AE40*AD$8/100)+(AJ45+AJ48))*(1+0.01528)+AD$10))</f>
        <v>162.21301565423576</v>
      </c>
      <c r="AB56" s="128" cm="1">
        <f t="array" ref="AB56">_xlfn.IFS($G$42="Peninsula",AB55,$G$42="Canarias",IF(W26=0,0,((W26+W40+AE$7+$L$22)*(1+AF40*AE$8/100)+(AK45+AK48))*(1+0.01528)+AE$10))</f>
        <v>121.04145799999363</v>
      </c>
      <c r="AC56" s="128">
        <f>IFERROR(IF(Y26=0,0,((Y26+Y40+AF$7+$L$22)*(1+AH40*AF$8/100)+(AL45+AL48))*(1+0.01528)+AF$10),"")</f>
        <v>0</v>
      </c>
      <c r="AD56" s="128">
        <f>IFERROR(IF(Z26=0,0,((Z26+Z40+AG$7+$L$22)*(1+AI40*AG$8/100)+(AM45+AM48))*(1+0.01528)+AG$10),"")</f>
        <v>0</v>
      </c>
      <c r="AE56" s="154">
        <f>IFERROR(IF(AA26=0,0,((AA26+AA40+AH$7+$L$22)*(1+AJ40*AH$8/100)+(AN45+AN48))*(1+0.01528)+AH$10),"")</f>
        <v>113.481166770969</v>
      </c>
      <c r="AF56" s="137"/>
      <c r="AG56" s="137"/>
      <c r="AH56" s="137"/>
      <c r="AI56" s="137"/>
      <c r="AJ56" s="137"/>
      <c r="AK56" s="137"/>
      <c r="AN56" s="94"/>
      <c r="AO56" s="95"/>
      <c r="AP56" s="95"/>
      <c r="AQ56" s="95"/>
      <c r="AR56" s="590" t="str">
        <f t="shared" si="25"/>
        <v>DICIEMBRE-25</v>
      </c>
      <c r="AS56" s="591"/>
      <c r="AT56" s="152">
        <f t="shared" si="29"/>
        <v>212.18105887472336</v>
      </c>
      <c r="AU56" s="152">
        <f t="shared" si="28"/>
        <v>158.12458117315308</v>
      </c>
      <c r="AV56" s="152">
        <f t="shared" si="28"/>
        <v>113.37373673439426</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138.73821594552442</v>
      </c>
      <c r="H58" s="137" cm="1">
        <f t="array" ref="H58">_xlfn.IFS($G$42="Peninsula",AVERAGE(H45,H46,H47,H51,H55,H56),$G$42="Canarias",AVERAGE(H45,H46,H47,H55,H56))</f>
        <v>117.12366634263493</v>
      </c>
      <c r="I58" s="137" cm="1">
        <f t="array" ref="I58">_xlfn.IFS($G$42="Peninsula",AVERAGE(I47,I50,I52,I53,I55),$G$42="Canarias",AVERAGE(I51,I52,I53,I54,I55,I56))</f>
        <v>105.77116145209136</v>
      </c>
      <c r="J58" s="137" cm="1">
        <f t="array" ref="J58">_xlfn.IFS($G$42="Peninsula",AVERAGE(J48,J49,J50,J52,J53,J54),$G$42="Canarias",AVERAGE(J45,J46,J47,J48,J49,J50,J51))</f>
        <v>93.162616068020483</v>
      </c>
      <c r="K58" s="137" cm="1">
        <f t="array" ref="K58">_xlfn.IFS($G$42="Peninsula",AVERAGE(K48,K49,K54),$G$42="Canarias",AVERAGE(K48,K49,K50))</f>
        <v>74.857121446318459</v>
      </c>
      <c r="L58" s="137">
        <f>AVERAGE(L45,L46,L47,L48,L49,L50,L51,L52,L53,L54,L55,L56)</f>
        <v>90.221864056210748</v>
      </c>
      <c r="X58" s="584" t="s">
        <v>371</v>
      </c>
      <c r="Y58" s="585"/>
      <c r="Z58" s="137" cm="1">
        <f t="array" ref="Z58">_xlfn.IFS($G$42="Peninsula",AVERAGE(Z45,Z46,Z51,Z56),$G$42="Canarias",AVERAGE(Z51,Z52,Z53,Z54))</f>
        <v>162.58224564582332</v>
      </c>
      <c r="AA58" s="137" cm="1">
        <f t="array" ref="AA58">_xlfn.IFS($G$42="Peninsula",AVERAGE(AA45,AA46,AA47,AA51,AA55,AA56),$G$42="Canarias",AVERAGE(AA45,AA46,AA47,AA55,AA56))</f>
        <v>136.68125629370471</v>
      </c>
      <c r="AB58" s="137" cm="1">
        <f t="array" ref="AB58">_xlfn.IFS($G$42="Peninsula",AVERAGE(AB47,AB50,AB52,AB53,AB55),$G$42="Canarias",AVERAGE(AB51,AB52,AB53,AB54,AB55,AB56))</f>
        <v>119.54070484091062</v>
      </c>
      <c r="AC58" s="137" cm="1">
        <f t="array" ref="AC58">_xlfn.IFS($G$42="Peninsula",AVERAGE(AC48,AC49,AC50,AC52,AC53,AC54),$G$42="Canarias",AVERAGE(AC45,AC46,AC47,AC48,AC49,AC50,AC51))</f>
        <v>103.76752773542141</v>
      </c>
      <c r="AD58" s="137" cm="1">
        <f t="array" ref="AD58">_xlfn.IFS($G$42="Peninsula",AVERAGE(AD48,AD49,AD54),$G$42="Canarias",AVERAGE(AD48,AD49,AD50))</f>
        <v>84.005985236761418</v>
      </c>
      <c r="AE58" s="137">
        <f>AVERAGE(AE45,AE46,AE47,AE48,AE49,AE50,AE51,AE52,AE53,AE54,AE55,AE56)</f>
        <v>100.10219164240885</v>
      </c>
      <c r="AR58" s="584" t="s">
        <v>371</v>
      </c>
      <c r="AS58" s="585"/>
      <c r="AT58" s="137">
        <f>AVERAGE(AT45:AT56)</f>
        <v>180.27493327788457</v>
      </c>
      <c r="AU58" s="137">
        <f>AVERAGE(AU45:AU56)</f>
        <v>124.79868919021463</v>
      </c>
      <c r="AV58" s="137">
        <f>AVERAGE(AV45:AV56)</f>
        <v>100.33458309342302</v>
      </c>
    </row>
    <row r="63" spans="1:57">
      <c r="B63" t="s">
        <v>34</v>
      </c>
    </row>
    <row r="65" spans="2:8" ht="15.75">
      <c r="B65" s="55" t="s">
        <v>56</v>
      </c>
      <c r="C65" s="56">
        <f>IF('.'!$W$20="26",'BASE DE DATOS INDEX'!K121/365,'BASE DE DATOS INDEX'!U121/365)</f>
        <v>8.686140547945205E-2</v>
      </c>
      <c r="D65" s="56">
        <f>IF('.'!$W$20="26",'BASE DE DATOS INDEX'!L121/365,'BASE DE DATOS INDEX'!V121/365)</f>
        <v>4.0343624657534244E-2</v>
      </c>
      <c r="E65" s="56"/>
      <c r="F65" s="56"/>
      <c r="G65" s="56"/>
      <c r="H65" s="56"/>
    </row>
    <row r="66" spans="2:8" ht="15.75">
      <c r="B66" s="57" t="s">
        <v>31</v>
      </c>
      <c r="C66" s="56">
        <f>IF('.'!$W$20="26",'BASE DE DATOS INDEX'!K122/365,'BASE DE DATOS INDEX'!U122/365)</f>
        <v>5.7197060273972596E-2</v>
      </c>
      <c r="D66" s="56">
        <f>IF('.'!$W$20="26",'BASE DE DATOS INDEX'!L122/365,'BASE DE DATOS INDEX'!V122/365)</f>
        <v>3.0459235616438356E-2</v>
      </c>
      <c r="E66" s="56">
        <f>IF('.'!$W$20="26",'BASE DE DATOS INDEX'!M122/365,'BASE DE DATOS INDEX'!W122/365)</f>
        <v>1.3648038356164384E-2</v>
      </c>
      <c r="F66" s="56">
        <f>IF('.'!$W$20="26",'BASE DE DATOS INDEX'!N122/365,'BASE DE DATOS INDEX'!X122/365)</f>
        <v>2.0236528767123285E-2</v>
      </c>
      <c r="G66" s="56">
        <f>IF('.'!$W$20="26",'BASE DE DATOS INDEX'!O122/365,'BASE DE DATOS INDEX'!Y122/365)</f>
        <v>2.0585893150684931E-2</v>
      </c>
      <c r="H66" s="56">
        <f>IF('.'!$W$20="26",'BASE DE DATOS INDEX'!P122/365,'BASE DE DATOS INDEX'!Z122/365)</f>
        <v>2.0389827397260276E-2</v>
      </c>
    </row>
    <row r="67" spans="2:8" ht="15.75">
      <c r="B67" s="57" t="s">
        <v>32</v>
      </c>
      <c r="C67" s="56">
        <f>IF('.'!$W$20="26",'BASE DE DATOS INDEX'!K123/365,'BASE DE DATOS INDEX'!U123/365)</f>
        <v>8.2453063013698633E-2</v>
      </c>
      <c r="D67" s="56">
        <f>IF('.'!$W$20="26",'BASE DE DATOS INDEX'!L123/365,'BASE DE DATOS INDEX'!V123/365)</f>
        <v>4.387591506849315E-2</v>
      </c>
      <c r="E67" s="56">
        <f>IF('.'!$W$20="26",'BASE DE DATOS INDEX'!M123/365,'BASE DE DATOS INDEX'!W123/365)</f>
        <v>2.0005153424657533E-2</v>
      </c>
      <c r="F67" s="56">
        <f>IF('.'!$W$20="26",'BASE DE DATOS INDEX'!N123/365,'BASE DE DATOS INDEX'!X123/365)</f>
        <v>2.4366654794520548E-2</v>
      </c>
      <c r="G67" s="56">
        <f>IF('.'!$W$20="26",'BASE DE DATOS INDEX'!O123/365,'BASE DE DATOS INDEX'!Y123/365)</f>
        <v>1.9520857534246573E-2</v>
      </c>
      <c r="H67" s="56">
        <f>IF('.'!$W$20="26",'BASE DE DATOS INDEX'!P123/365,'BASE DE DATOS INDEX'!Z123/365)</f>
        <v>1.9189536986301371E-2</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E0519-3A7F-401D-B1C8-0E942F1E374B}">
  <sheetPr codeName="Hoja24"/>
  <dimension ref="A1:BE101"/>
  <sheetViews>
    <sheetView topLeftCell="A38"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5.5703125" customWidth="1"/>
    <col min="6" max="6" width="13.7109375" customWidth="1"/>
    <col min="7" max="7" width="14.28515625" customWidth="1"/>
    <col min="8" max="8" width="15.28515625" customWidth="1"/>
    <col min="21" max="21" width="14" bestFit="1" customWidth="1"/>
    <col min="25" max="25" width="12"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c r="A28" s="94"/>
      <c r="B28" s="133" t="s">
        <v>470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INDEX'!B7</f>
        <v>4.5064E-2</v>
      </c>
      <c r="D29" s="159">
        <f>'BASE DE DATOS INDEX'!C7</f>
        <v>4.5666999999999999E-2</v>
      </c>
      <c r="E29" s="159">
        <f>'BASE DE DATOS INDEX'!D7</f>
        <v>4.6556E-2</v>
      </c>
      <c r="F29" s="159">
        <f>'BASE DE DATOS INDEX'!E7</f>
        <v>4.8561E-2</v>
      </c>
      <c r="G29" s="159">
        <f>'BASE DE DATOS INDEX'!F7</f>
        <v>4.9161000000000003E-2</v>
      </c>
      <c r="H29" s="159">
        <f>'BASE DE DATOS INDEX'!G7</f>
        <v>4.6174E-2</v>
      </c>
      <c r="I29" s="95"/>
      <c r="R29" s="95"/>
      <c r="T29" s="94"/>
      <c r="U29" s="95"/>
      <c r="V29" s="112">
        <f>'BASE DE DATOS INDEX'!B6</f>
        <v>4.5281000000000002E-2</v>
      </c>
      <c r="W29" s="112">
        <f>'BASE DE DATOS INDEX'!C6</f>
        <v>4.5553999999999997E-2</v>
      </c>
      <c r="X29" s="112">
        <f>'BASE DE DATOS INDEX'!D6</f>
        <v>4.6346999999999999E-2</v>
      </c>
      <c r="Y29" s="112">
        <f>'BASE DE DATOS INDEX'!E6</f>
        <v>4.8304E-2</v>
      </c>
      <c r="Z29" s="112">
        <f>'BASE DE DATOS INDEX'!F6</f>
        <v>4.8904000000000003E-2</v>
      </c>
      <c r="AA29" s="112">
        <f>'BASE DE DATOS INDEX'!G6</f>
        <v>4.5774000000000002E-2</v>
      </c>
      <c r="AB29" s="95"/>
      <c r="AK29" s="95"/>
      <c r="AN29" s="94"/>
      <c r="AR29" s="158">
        <f>'BASE DE DATOS INDEX'!B5</f>
        <v>4.6741999999999999E-2</v>
      </c>
      <c r="AS29" s="158">
        <f>'BASE DE DATOS INDEX'!C5</f>
        <v>4.5947000000000002E-2</v>
      </c>
      <c r="AT29" s="158">
        <f>'BASE DE DATOS INDEX'!D5</f>
        <v>4.6654000000000001E-2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174.48010780539553</v>
      </c>
      <c r="H45" s="152" cm="1">
        <f t="array" ref="H45">_xlfn.IFS($G$42="Peninsula",IF(D15=0,0,(((D15+(D$29*1000))*(1+M15*K$7/100)*(1+0.01528))+K$8)),$G$42="Canarias",IF(C15=0,0,(((C15+(D$29*1000))*(1+L15*K$7/100)*(1+0.01528))+K$8)))</f>
        <v>152.41674880758589</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122.14654309203998</v>
      </c>
      <c r="M45" s="137"/>
      <c r="N45" s="137"/>
      <c r="O45" s="137"/>
      <c r="P45" s="137"/>
      <c r="Q45" s="137"/>
      <c r="R45" s="137"/>
      <c r="T45" s="94"/>
      <c r="U45" s="95"/>
      <c r="V45" s="95"/>
      <c r="W45" s="95"/>
      <c r="X45" s="593" t="str">
        <f>U15</f>
        <v>ENERO-26</v>
      </c>
      <c r="Y45" s="594"/>
      <c r="Z45" s="152" cm="1">
        <f t="array" ref="Z45">_xlfn.IFS($G$42="Peninsula",IF(V15=0,0,(((V15+(V$29*1000))*(1+AE15*AC$7/100)*(1+0.01528))+AC$8)),$G$42="Canarias",0)</f>
        <v>200.89852144803552</v>
      </c>
      <c r="AA45" s="152" cm="1">
        <f t="array" ref="AA45">_xlfn.IFS($G$42="Peninsula",IF(W15=0,0,(((W15+(W$29*1000))*(1+AF15*AD$7/100)*(1+0.01528))+AD$8)),$G$42="Canarias",IF(V15=0,0,(((V15+(W$29*1000))*(1+AE15*AD$7/100)*(1+0.01528))+AD$8)))</f>
        <v>174.80203032619607</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134.14290933359996</v>
      </c>
      <c r="AF45" s="137"/>
      <c r="AG45" s="137"/>
      <c r="AH45" s="137"/>
      <c r="AI45" s="137"/>
      <c r="AJ45" s="137"/>
      <c r="AK45" s="137"/>
      <c r="AN45" s="94"/>
      <c r="AO45" s="95"/>
      <c r="AP45" s="95"/>
      <c r="AQ45" s="95"/>
      <c r="AR45" s="590" t="str">
        <f>AQ15</f>
        <v>ENERO-26</v>
      </c>
      <c r="AS45" s="591"/>
      <c r="AT45" s="152">
        <f t="shared" ref="AT45:AT52" si="6">IF(AR15=0,0,(((AR15+(AR$29*1000))*(1+AY15*AW$7/100)*(1+0.01528))+AW$8))</f>
        <v>233.65003035403788</v>
      </c>
      <c r="AU45" s="152">
        <f t="shared" ref="AU45:AV45" si="7">IF(AS15=0,0,(((AS15+(AS$29*1000))*(1+AZ15*AX$7/100)*(1+0.01528))+AX$8))</f>
        <v>175.67375828830453</v>
      </c>
      <c r="AV45" s="152">
        <f t="shared" si="7"/>
        <v>140.79453628414916</v>
      </c>
      <c r="AW45" s="137"/>
      <c r="AX45" s="137"/>
      <c r="AY45" s="137"/>
      <c r="AZ45" s="137"/>
      <c r="BA45" s="137"/>
      <c r="BD45" s="137"/>
      <c r="BE45" s="137"/>
    </row>
    <row r="46" spans="1:57">
      <c r="A46" s="94"/>
      <c r="B46" s="95"/>
      <c r="C46" s="95"/>
      <c r="D46" s="95"/>
      <c r="E46" s="581" t="str">
        <f t="shared" ref="E46:E56" si="8">B16</f>
        <v>FEBRERO-26</v>
      </c>
      <c r="F46" s="583"/>
      <c r="G46" s="152" cm="1">
        <f t="array" ref="G46">_xlfn.IFS($G$42="Peninsula",IF(C16=0,0,(((C16+(C$29*1000))*(1+L16*J$7/100)*(1+0.01528))+J$8)),$G$42="Canarias",0)</f>
        <v>115.13862625289099</v>
      </c>
      <c r="H46" s="152" cm="1">
        <f t="array" ref="H46">_xlfn.IFS($G$42="Peninsula",IF(D16=0,0,(((D16+(D$29*1000))*(1+M16*K$7/100)*(1+0.01528))+K$8)),$G$42="Canarias",IF(C16=0,0,(((C16+(D$29*1000))*(1+L16*K$7/100)*(1+0.01528))+K$8)))</f>
        <v>86.347311289119517</v>
      </c>
      <c r="I46" s="121">
        <f>I47</f>
        <v>104.87907430001302</v>
      </c>
      <c r="J46" s="121" cm="1">
        <f t="array" ref="J46">_xlfn.IFS($G$42="Peninsula",IF(F16=0,0,(((F16+(F$29*1000))*(1+O16*M$7/100)*(1+0.01528))+M$8)),$G$42="Canarias",IF(D16=0,0,(((D16+(F$29*1000))*(1+M16*M$7/100)*(1+0.01528))+M$8)))</f>
        <v>0</v>
      </c>
      <c r="K46" s="121">
        <f>IF(G16=0,0,(((G16+(G$29*1000))*(1+P16*N$7/100)*(1+0.01528))+N$8))</f>
        <v>0</v>
      </c>
      <c r="L46" s="152">
        <f>IF(H16=0,0,(((H16+(H$29*1000))*(1+Q16*O$7/100)*(1+0.01528))+O$8))</f>
        <v>64.80941858427812</v>
      </c>
      <c r="M46" s="137"/>
      <c r="N46" s="137"/>
      <c r="O46" s="137"/>
      <c r="P46" s="137"/>
      <c r="Q46" s="137"/>
      <c r="R46" s="137"/>
      <c r="T46" s="94"/>
      <c r="U46" s="95"/>
      <c r="V46" s="95"/>
      <c r="W46" s="95"/>
      <c r="X46" s="581" t="str">
        <f t="shared" ref="X46:X56" si="9">U16</f>
        <v>FEBRERO-26</v>
      </c>
      <c r="Y46" s="583"/>
      <c r="Z46" s="152" cm="1">
        <f t="array" ref="Z46">_xlfn.IFS($G$42="Peninsula",IF(V16=0,0,(((V16+(V$29*1000))*(1+AE16*AC$7/100)*(1+0.01528))+AC$8)),$G$42="Canarias",0)</f>
        <v>136.76795245457004</v>
      </c>
      <c r="AA46" s="152" cm="1">
        <f t="array" ref="AA46">_xlfn.IFS($G$42="Peninsula",IF(W16=0,0,(((W16+(W$29*1000))*(1+AF16*AD$7/100)*(1+0.01528))+AD$8)),$G$42="Canarias",IF(V16=0,0,(((V16+(W$29*1000))*(1+AE16*AD$7/100)*(1+0.01528))+AD$8)))</f>
        <v>103.02638815038634</v>
      </c>
      <c r="AB46" s="121">
        <f>AB47</f>
        <v>119.1432445795319</v>
      </c>
      <c r="AC46" s="121" cm="1">
        <f t="array" ref="AC46">_xlfn.IFS($G$42="Peninsula",IF(Y16=0,0,(((Y16+(Y$29*1000))*(1+AH16*AF$7/100)*(1+0.01528))+AF$8)),$G$42="Canarias",IF(W16=0,0,(((W16+(Y$29*1000))*(1+AF16*AF$7/100)*(1+0.01528))+AF$8)))</f>
        <v>0</v>
      </c>
      <c r="AD46" s="121">
        <f>IF(Z16=0,0,(((Z16+(Z$29*1000))*(1+AI16*AG$7/100)*(1+0.01528))+AG$8))</f>
        <v>0</v>
      </c>
      <c r="AE46" s="152">
        <f>IF(AA16=0,0,(((AA16+(AA$29*1000))*(1+AJ16*AH$7/100)*(1+0.01528))+AH$8))</f>
        <v>72.554735195691421</v>
      </c>
      <c r="AF46" s="137"/>
      <c r="AG46" s="137"/>
      <c r="AH46" s="137"/>
      <c r="AI46" s="137"/>
      <c r="AJ46" s="137"/>
      <c r="AK46" s="137"/>
      <c r="AN46" s="94"/>
      <c r="AO46" s="95"/>
      <c r="AP46" s="95"/>
      <c r="AQ46" s="95"/>
      <c r="AR46" s="590" t="str">
        <f>AQ16</f>
        <v>FEBRERO-26</v>
      </c>
      <c r="AS46" s="591"/>
      <c r="AT46" s="152">
        <f t="shared" si="6"/>
        <v>168.97268250544627</v>
      </c>
      <c r="AU46" s="152">
        <f t="shared" ref="AU46:AV52" si="10">IF(AS16=0,0,(((AS16+(AS$29*1000))*(1+AZ16*AX$7/100)*(1+0.01528))+AX$8))</f>
        <v>100.02570718066113</v>
      </c>
      <c r="AV46" s="152">
        <f t="shared" si="10"/>
        <v>74.205174958791105</v>
      </c>
      <c r="AW46" s="137"/>
      <c r="AX46" s="137"/>
      <c r="AY46" s="137"/>
      <c r="AZ46" s="137"/>
      <c r="BA46" s="137"/>
      <c r="BD46" s="137"/>
      <c r="BE46" s="137"/>
    </row>
    <row r="47" spans="1:57">
      <c r="A47" s="94"/>
      <c r="B47" s="95"/>
      <c r="C47" s="95"/>
      <c r="D47" s="95"/>
      <c r="E47" s="581" t="str">
        <f t="shared" si="8"/>
        <v>MARZO-26</v>
      </c>
      <c r="F47" s="583"/>
      <c r="G47" s="113">
        <f>G46</f>
        <v>115.13862625289099</v>
      </c>
      <c r="H47" s="152" cm="1">
        <f t="array" ref="H47">_xlfn.IFS($G$42="Peninsula",IF(D17=0,0,(((D17+(D$29*1000))*(1+M17*K$7/100)*(1+0.01528))+K$8)),$G$42="Canarias",IF(D17=0,0,(((D17+(D$29*1000))*(1+M17*K$7/100)*(1+0.01528))+K$8)))</f>
        <v>126.56941622668961</v>
      </c>
      <c r="I47" s="152" cm="1">
        <f t="array" ref="I47">_xlfn.IFS($G$42="Peninsula",IF(E17=0,0,(((E17+(E$29*1000))*(1+N17*L$7/100)*(1+0.01528))+L$8)),$G$42="Canarias",0)</f>
        <v>104.87907430001302</v>
      </c>
      <c r="J47" s="113" cm="1">
        <f t="array" ref="J47">_xlfn.IFS($G$42="Peninsula",J48,$G$42="Canarias",IF(E17=0,0,(((E17+(F$29^1000))*(1+N17*M$7/100)*(1+0.01528))+M$8)))</f>
        <v>91.511758868262632</v>
      </c>
      <c r="K47" s="113">
        <f>K48</f>
        <v>83.519379447746516</v>
      </c>
      <c r="L47" s="152">
        <f>IF(H17=0,0,(((H17+(H$29*1000))*(1+Q17*O$7/100)*(1+0.01528))+O$8))</f>
        <v>95.169572788829626</v>
      </c>
      <c r="M47" s="137"/>
      <c r="N47" s="137"/>
      <c r="O47" s="137"/>
      <c r="P47" s="137"/>
      <c r="Q47" s="137"/>
      <c r="R47" s="137"/>
      <c r="T47" s="94"/>
      <c r="U47" s="95"/>
      <c r="V47" s="95"/>
      <c r="W47" s="95"/>
      <c r="X47" s="581" t="str">
        <f t="shared" si="9"/>
        <v>MARZO-26</v>
      </c>
      <c r="Y47" s="583"/>
      <c r="Z47" s="113">
        <f>Z46</f>
        <v>136.76795245457004</v>
      </c>
      <c r="AA47" s="152" cm="1">
        <f t="array" ref="AA47">_xlfn.IFS($G$42="Peninsula",IF(W17=0,0,(((W17+(W$29*1000))*(1+AF17*AD$7/100)*(1+0.01528))+AD$8)),$G$42="Canarias",IF(W17=0,0,(((W17+(W$29*1000))*(1+AF17*AD$7/100)*(1+0.01528))+AD$8)))</f>
        <v>146.90590397761139</v>
      </c>
      <c r="AB47" s="152" cm="1">
        <f t="array" ref="AB47">_xlfn.IFS($G$42="Peninsula",IF(X17=0,0,(((X17+(X$29*1000))*(1+AG17*AE$7/100)*(1+0.01528))+AE$8)),$G$42="Canarias",0)</f>
        <v>119.1432445795319</v>
      </c>
      <c r="AC47" s="113" cm="1">
        <f t="array" ref="AC47">_xlfn.IFS($G$42="Peninsula",AC48,$G$42="Canarias",IF(X17=0,0,(((X17+(Y$29^1000))*(1+AG17*AF$7/100)*(1+0.01528))+AF$8)))</f>
        <v>101.4768740458901</v>
      </c>
      <c r="AD47" s="113">
        <f>AD48</f>
        <v>93.47581329748607</v>
      </c>
      <c r="AE47" s="152">
        <f>IF(AA17=0,0,(((AA17+(AA$29*1000))*(1+AJ17*AH$7/100)*(1+0.01528))+AH$8))</f>
        <v>106.32060712641095</v>
      </c>
      <c r="AF47" s="137"/>
      <c r="AG47" s="137"/>
      <c r="AH47" s="137"/>
      <c r="AI47" s="137"/>
      <c r="AJ47" s="137"/>
      <c r="AK47" s="137"/>
      <c r="AN47" s="94"/>
      <c r="AO47" s="95"/>
      <c r="AP47" s="95"/>
      <c r="AQ47" s="95"/>
      <c r="AR47" s="590" t="str">
        <f t="shared" ref="AR47:AR56" si="11">AQ17</f>
        <v>MARZO-26</v>
      </c>
      <c r="AS47" s="591"/>
      <c r="AT47" s="152">
        <f t="shared" si="6"/>
        <v>196.452761648142</v>
      </c>
      <c r="AU47" s="152">
        <f t="shared" si="10"/>
        <v>127.92363736739367</v>
      </c>
      <c r="AV47" s="152">
        <f t="shared" si="10"/>
        <v>107.96914739024966</v>
      </c>
      <c r="AW47" s="137"/>
      <c r="AX47" s="137"/>
      <c r="AY47" s="137"/>
      <c r="AZ47" s="137"/>
      <c r="BA47" s="137"/>
      <c r="BD47" s="137"/>
      <c r="BE47" s="137"/>
    </row>
    <row r="48" spans="1:57">
      <c r="A48" s="94"/>
      <c r="B48" s="95"/>
      <c r="C48" s="95"/>
      <c r="D48" s="95"/>
      <c r="E48" s="581" t="str">
        <f t="shared" si="8"/>
        <v>ABRIL-25</v>
      </c>
      <c r="F48" s="583"/>
      <c r="G48" s="121">
        <f>IF(C18=0,0,(((C18+(C$29*1000))*(1+L18*J$7/100)*(1+0.01528))+J$8))</f>
        <v>0</v>
      </c>
      <c r="H48" s="121">
        <f>H47</f>
        <v>126.56941622668961</v>
      </c>
      <c r="I48" s="121">
        <f>I47</f>
        <v>104.87907430001302</v>
      </c>
      <c r="J48" s="152" cm="1">
        <f t="array" ref="J48">_xlfn.IFS($G$42="Peninsula",IF(F18=0,0,(((F18+(F$29*1000))*(1+O18*M$7/100)*(1+0.01528))+M$8)),$G$42="Canarias",IF(F18=0,0,(((F18+(F$29*1000))*(1+O18*M$7/100)*(1+0.01528))+M$8)))</f>
        <v>91.511758868262632</v>
      </c>
      <c r="K48" s="152" cm="1">
        <f t="array" ref="K48">_xlfn.IFS($G$42="Peninsula",IF(G18=0,0,(((G18+(G$29*1000))*(1+P18*N$7/100)*(1+0.01528))+N$8)),$G$42="Canarias",IF(G18=0,0,(((G18+(G$29*1000))*(1+P18*N$7/100)*(1+0.01528))+N$8)))</f>
        <v>83.519379447746516</v>
      </c>
      <c r="L48" s="152" cm="1">
        <f t="array" ref="L48">_xlfn.IFS($G$42="Peninsula",IF(H18=0,0,(((H18+(H$29*1000))*(1+Q18*O$7/100)*(1+0.01528))+O$8)),$G$42="Canarias",IF(H18=0,0,(((H18+(H$29*1000))*(1+Q18*O$7/100)*(1+0.01528))+O$8)))</f>
        <v>80.766845617974965</v>
      </c>
      <c r="M48" s="137"/>
      <c r="N48" s="137"/>
      <c r="O48" s="137"/>
      <c r="P48" s="137"/>
      <c r="Q48" s="137"/>
      <c r="R48" s="137"/>
      <c r="T48" s="94"/>
      <c r="U48" s="95"/>
      <c r="V48" s="95"/>
      <c r="W48" s="95"/>
      <c r="X48" s="581" t="str">
        <f t="shared" si="9"/>
        <v>ABRIL-25</v>
      </c>
      <c r="Y48" s="583"/>
      <c r="Z48" s="121">
        <f>IF(V18=0,0,(((V18+(V$29*1000))*(1+AE18*AC$7/100)*(1+0.01528))+AC$8))</f>
        <v>0</v>
      </c>
      <c r="AA48" s="121">
        <f>AA47</f>
        <v>146.90590397761139</v>
      </c>
      <c r="AB48" s="121">
        <f>AB47</f>
        <v>119.1432445795319</v>
      </c>
      <c r="AC48" s="152" cm="1">
        <f t="array" ref="AC48">_xlfn.IFS($G$42="Peninsula",IF(Y18=0,0,(((Y18+(Y$29*1000))*(1+AH18*AF$7/100)*(1+0.01528))+AF$8)),$G$42="Canarias",IF(Y18=0,0,(((Y18+(Y$29*1000))*(1+AH18*AF$7/100)*(1+0.01528))+AF$8)))</f>
        <v>101.4768740458901</v>
      </c>
      <c r="AD48" s="152" cm="1">
        <f t="array" ref="AD48">_xlfn.IFS($G$42="Peninsula",IF(Z18=0,0,(((Z18+(Z$29*1000))*(1+AI18*AG$7/100)*(1+0.01528))+AG$8)),$G$42="Canarias",IF(Z18=0,0,(((Z18+(Z$29*1000))*(1+AI18*AG$7/100)*(1+0.01528))+AG$8)))</f>
        <v>93.47581329748607</v>
      </c>
      <c r="AE48" s="152" cm="1">
        <f t="array" ref="AE48">_xlfn.IFS($G$42="Peninsula",IF(AA18=0,0,(((AA18+(AA$29*1000))*(1+AJ18*AH$7/100)*(1+0.01528))+AH$8)),$G$42="Canarias",IF(AA18=0,0,(((AA18+(AA$29*1000))*(1+AJ18*AH$7/100)*(1+0.01528))+AH$8)))</f>
        <v>89.443774463128733</v>
      </c>
      <c r="AF48" s="137"/>
      <c r="AG48" s="137"/>
      <c r="AH48" s="137"/>
      <c r="AI48" s="137"/>
      <c r="AJ48" s="137"/>
      <c r="AK48" s="137"/>
      <c r="AN48" s="94"/>
      <c r="AO48" s="95"/>
      <c r="AP48" s="95"/>
      <c r="AQ48" s="95"/>
      <c r="AR48" s="590" t="str">
        <f t="shared" si="11"/>
        <v>ABRIL-25</v>
      </c>
      <c r="AS48" s="591"/>
      <c r="AT48" s="152">
        <f t="shared" si="6"/>
        <v>165.3386640874927</v>
      </c>
      <c r="AU48" s="152">
        <f t="shared" si="10"/>
        <v>117.59177454406355</v>
      </c>
      <c r="AV48" s="152">
        <f t="shared" si="10"/>
        <v>91.072825569931879</v>
      </c>
      <c r="AW48" s="137"/>
      <c r="AX48" s="137"/>
      <c r="AY48" s="137"/>
      <c r="AZ48" s="137"/>
      <c r="BA48" s="137"/>
      <c r="BD48" s="137"/>
      <c r="BE48" s="137"/>
    </row>
    <row r="49" spans="1:57">
      <c r="A49" s="94"/>
      <c r="B49" s="95"/>
      <c r="C49" s="95"/>
      <c r="D49" s="95"/>
      <c r="E49" s="581" t="str">
        <f t="shared" si="8"/>
        <v>MAYO-25</v>
      </c>
      <c r="F49" s="583"/>
      <c r="G49" s="113">
        <f>IF(C19=0,0,(((C19+(C$29*1000))*(1+L19*J$7/100)*(1+0.01528))+J$8))</f>
        <v>0</v>
      </c>
      <c r="H49" s="113">
        <f>IF(D19=0,0,(((D19+(D$29*1000))*(1+M19*K$7/100)*(1+0.01528))+K$8))</f>
        <v>0</v>
      </c>
      <c r="I49" s="113">
        <f>I50</f>
        <v>135.93366734835698</v>
      </c>
      <c r="J49" s="152" cm="1">
        <f t="array" ref="J49">_xlfn.IFS($G$42="Peninsula",IF(F19=0,0,(((F19+(F$29*1000))*(1+O19*M$7/100)*(1+0.01528))+M$8)),$G$42="Canarias",IF(F19=0,0,(((F19+(F$29*1000))*(1+O19*M$7/100)*(1+0.01528))+M$8)))</f>
        <v>77.181585306746911</v>
      </c>
      <c r="K49" s="152" cm="1">
        <f t="array" ref="K49">_xlfn.IFS($G$42="Peninsula",IF(G19=0,0,(((G19+(G$29*1000))*(1+P19*N$7/100)*(1+0.01528))+N$8)),$G$42="Canarias",IF(G19=0,0,(((G19+(G$29*1000))*(1+P19*N$7/100)*(1+0.01528))+N$8)))</f>
        <v>73.482531589611582</v>
      </c>
      <c r="L49" s="152" cm="1">
        <f t="array" ref="L49">_xlfn.IFS($G$42="Peninsula",IF(H19=0,0,(((H19+(H$29*1000))*(1+Q19*O$7/100)*(1+0.01528))+O$8)),$G$42="Canarias",IF(H19=0,0,(((H19+(H$29*1000))*(1+Q19*O$7/100)*(1+0.01528))+O$8)))</f>
        <v>70.442748103571915</v>
      </c>
      <c r="M49" s="137"/>
      <c r="N49" s="137"/>
      <c r="O49" s="137"/>
      <c r="P49" s="137"/>
      <c r="Q49" s="137"/>
      <c r="R49" s="137"/>
      <c r="T49" s="94"/>
      <c r="U49" s="95"/>
      <c r="V49" s="95"/>
      <c r="W49" s="95"/>
      <c r="X49" s="581" t="str">
        <f t="shared" si="9"/>
        <v>MAYO-25</v>
      </c>
      <c r="Y49" s="583"/>
      <c r="Z49" s="113">
        <f>IF(V19=0,0,(((V19+(V$29*1000))*(1+AE19*AC$7/100)*(1+0.01528))+AC$8))</f>
        <v>0</v>
      </c>
      <c r="AA49" s="113">
        <f>IF(W19=0,0,(((W19+(W$29*1000))*(1+AF19*AD$7/100)*(1+0.01528))+AD$8))</f>
        <v>0</v>
      </c>
      <c r="AB49" s="113">
        <f>AB50</f>
        <v>150.36142318724825</v>
      </c>
      <c r="AC49" s="152" cm="1">
        <f t="array" ref="AC49">_xlfn.IFS($G$42="Peninsula",IF(Y19=0,0,(((Y19+(Y$29*1000))*(1+AH19*AF$7/100)*(1+0.01528))+AF$8)),$G$42="Canarias",IF(Y19=0,0,(((Y19+(Y$29*1000))*(1+AH19*AF$7/100)*(1+0.01528))+AF$8)))</f>
        <v>85.222662021958797</v>
      </c>
      <c r="AD49" s="152" cm="1">
        <f t="array" ref="AD49">_xlfn.IFS($G$42="Peninsula",IF(Z19=0,0,(((Z19+(Z$29*1000))*(1+AI19*AG$7/100)*(1+0.01528))+AG$8)),$G$42="Canarias",IF(Z19=0,0,(((Z19+(Z$29*1000))*(1+AI19*AG$7/100)*(1+0.01528))+AG$8)))</f>
        <v>81.717352207685622</v>
      </c>
      <c r="AE49" s="152" cm="1">
        <f t="array" ref="AE49">_xlfn.IFS($G$42="Peninsula",IF(AA19=0,0,(((AA19+(AA$29*1000))*(1+AJ19*AH$7/100)*(1+0.01528))+AH$8)),$G$42="Canarias",IF(AA19=0,0,(((AA19+(AA$29*1000))*(1+AJ19*AH$7/100)*(1+0.01528))+AH$8)))</f>
        <v>77.449687437471084</v>
      </c>
      <c r="AF49" s="137"/>
      <c r="AG49" s="137"/>
      <c r="AH49" s="137"/>
      <c r="AI49" s="137"/>
      <c r="AJ49" s="137"/>
      <c r="AK49" s="137"/>
      <c r="AN49" s="94"/>
      <c r="AO49" s="95"/>
      <c r="AP49" s="95"/>
      <c r="AQ49" s="95"/>
      <c r="AR49" s="590" t="str">
        <f t="shared" si="11"/>
        <v>MAYO-25</v>
      </c>
      <c r="AS49" s="591"/>
      <c r="AT49" s="152">
        <f t="shared" si="6"/>
        <v>150.82096153848488</v>
      </c>
      <c r="AU49" s="152">
        <f t="shared" si="10"/>
        <v>103.13347127202317</v>
      </c>
      <c r="AV49" s="152">
        <f t="shared" si="10"/>
        <v>79.062770784239234</v>
      </c>
      <c r="AW49" s="137"/>
      <c r="AX49" s="137"/>
      <c r="AY49" s="137"/>
      <c r="AZ49" s="137"/>
      <c r="BA49" s="137"/>
      <c r="BD49" s="137"/>
      <c r="BE49" s="137"/>
    </row>
    <row r="50" spans="1:57">
      <c r="A50" s="94"/>
      <c r="B50" s="95"/>
      <c r="C50" s="95"/>
      <c r="D50" s="95"/>
      <c r="E50" s="581" t="str">
        <f t="shared" si="8"/>
        <v>JUNIO-25</v>
      </c>
      <c r="F50" s="583"/>
      <c r="G50" s="121">
        <f>IF(C20=0,0,(((C20+(C$29*1000))*(1+L20*J$7/100)*(1+0.01528))+J$8))</f>
        <v>0</v>
      </c>
      <c r="H50" s="121">
        <f>IF(D20=0,0,(((D20+(D$29*1000))*(1+M20*K$7/100)*(1+0.01528))+K$8))</f>
        <v>0</v>
      </c>
      <c r="I50" s="152" cm="1">
        <f t="array" ref="I50">_xlfn.IFS($G$42="Peninsula",IF(E20=0,0,(((E20+(E$29*1000))*(1+N20*L$7/100)*(1+0.01528))+L$8)),$G$42="Canarias",0)</f>
        <v>135.93366734835698</v>
      </c>
      <c r="J50" s="152" cm="1">
        <f t="array" ref="J50">_xlfn.IFS($G$42="Peninsula",IF(F20=0,0,(((F20+(F$29*1000))*(1+O20*M$7/100)*(1+0.01528))+M$8)),$G$42="Canarias",IF(E20=0,0,(((E20+(F$29*1000))*(1+N20*M$7/100)*(1+0.01528))+M$8)))</f>
        <v>130.91948403337636</v>
      </c>
      <c r="K50" s="121" cm="1">
        <f t="array" ref="K50">_xlfn.IFS($G$42="Peninsula",K49,$G$42="Canarias",IF(F20=0,0,(((F20+(G$29*1000))*(1+O20*N$7/100)*(1+0.01528))+N$8)))</f>
        <v>73.482531589611582</v>
      </c>
      <c r="L50" s="152">
        <f t="shared" ref="L50:L55" si="12">IF(H20=0,0,(((H20+(H$29*1000))*(1+Q20*O$7/100)*(1+0.01528))+O$8))</f>
        <v>135.91003111753932</v>
      </c>
      <c r="M50" s="137"/>
      <c r="Q50" s="137"/>
      <c r="R50" s="137"/>
      <c r="T50" s="94"/>
      <c r="U50" s="95"/>
      <c r="V50" s="95"/>
      <c r="W50" s="95"/>
      <c r="X50" s="581" t="str">
        <f t="shared" si="9"/>
        <v>JUNIO-25</v>
      </c>
      <c r="Y50" s="583"/>
      <c r="Z50" s="121">
        <f>IF(V20=0,0,(((V20+(V$29*1000))*(1+AE20*AC$7/100)*(1+0.01528))+AC$8))</f>
        <v>0</v>
      </c>
      <c r="AA50" s="121">
        <f>IF(W20=0,0,(((W20+(W$29*1000))*(1+AF20*AD$7/100)*(1+0.01528))+AD$8))</f>
        <v>0</v>
      </c>
      <c r="AB50" s="152" cm="1">
        <f t="array" ref="AB50">_xlfn.IFS($G$42="Peninsula",IF(X20=0,0,(((X20+(X$29*1000))*(1+AG20*AE$7/100)*(1+0.01528))+AE$8)),$G$42="Canarias",0)</f>
        <v>150.36142318724825</v>
      </c>
      <c r="AC50" s="152" cm="1">
        <f t="array" ref="AC50">_xlfn.IFS($G$42="Peninsula",IF(Y20=0,0,(((Y20+(Y$29*1000))*(1+AH20*AF$7/100)*(1+0.01528))+AF$8)),$G$42="Canarias",IF(X20=0,0,(((X20+(Y$29*1000))*(1+AG20*AF$7/100)*(1+0.01528))+AF$8)))</f>
        <v>143.3075505716987</v>
      </c>
      <c r="AD50" s="121" cm="1">
        <f t="array" ref="AD50">_xlfn.IFS($G$42="Peninsula",AD49,$G$42="Canarias",IF(Y20=0,0,(((Y20+(Z$29*1000))*(1+AH20*AG$7/100)*(1+0.01528))+AG$8)))</f>
        <v>81.717352207685622</v>
      </c>
      <c r="AE50" s="152">
        <f t="shared" ref="AE50:AE55" si="13">IF(AA20=0,0,(((AA20+(AA$29*1000))*(1+AJ20*AH$7/100)*(1+0.01528))+AH$8))</f>
        <v>148.23764585583854</v>
      </c>
      <c r="AF50" s="137"/>
      <c r="AG50" s="137"/>
      <c r="AH50" s="137"/>
      <c r="AI50" s="137"/>
      <c r="AJ50" s="137"/>
      <c r="AK50" s="137"/>
      <c r="AN50" s="94"/>
      <c r="AO50" s="95"/>
      <c r="AP50" s="95"/>
      <c r="AQ50" s="95"/>
      <c r="AR50" s="590" t="str">
        <f t="shared" si="11"/>
        <v>JUNIO-25</v>
      </c>
      <c r="AS50" s="591"/>
      <c r="AT50" s="152">
        <f t="shared" si="6"/>
        <v>210.15490598985372</v>
      </c>
      <c r="AU50" s="152">
        <f t="shared" si="10"/>
        <v>158.71428934508421</v>
      </c>
      <c r="AV50" s="152">
        <f t="shared" si="10"/>
        <v>149.83865960365566</v>
      </c>
      <c r="AW50" s="137"/>
      <c r="AX50" s="137"/>
      <c r="AY50" s="137"/>
      <c r="AZ50" s="137"/>
      <c r="BA50" s="137"/>
      <c r="BD50" s="137"/>
      <c r="BE50" s="137"/>
    </row>
    <row r="51" spans="1:57">
      <c r="A51" s="94"/>
      <c r="B51" s="95"/>
      <c r="C51" s="95"/>
      <c r="D51" s="95"/>
      <c r="E51" s="581" t="str">
        <f t="shared" si="8"/>
        <v>JULIO-25</v>
      </c>
      <c r="F51" s="583"/>
      <c r="G51" s="152" cm="1">
        <f t="array" ref="G51">_xlfn.IFS($G$42="Peninsula",IF(C21=0,0,(((C21+(C$29*1000))*(1+L21*J$7/100)*(1+0.01528))+J$8)),$G$42="Canarias",IF(C21=0,0,(((C21+(C$29*1000))*(1+L21*J$7/100)*(1+0.01528))+J$8)))</f>
        <v>155.18282396682287</v>
      </c>
      <c r="H51" s="152" cm="1">
        <f t="array" ref="H51">_xlfn.IFS($G$42="Peninsula",IF(D21=0,0,(((D21+(D$29*1000))*(1+M21*K$7/100)*(1+0.01528))+K$8)),$G$42="Canarias",0)</f>
        <v>145.92877252782355</v>
      </c>
      <c r="I51" s="113" cm="1">
        <f t="array" ref="I51">_xlfn.IFS($G$42="Peninsula",I50,$G$42="Canarias",IF(D21=0,0,(((D21+(E$29*1000))*(1+M21*L$7/100)*(1+0.01528))+L$8)))</f>
        <v>135.93366734835698</v>
      </c>
      <c r="J51" s="113">
        <f>J50</f>
        <v>130.91948403337636</v>
      </c>
      <c r="K51" s="113">
        <f>IF(G21=0,0,(((G21+(G$29*1000))*(1+P21*N$7/100)*(1+0.01528))+N$8))</f>
        <v>0</v>
      </c>
      <c r="L51" s="152">
        <f t="shared" si="12"/>
        <v>129.54154728006984</v>
      </c>
      <c r="M51" s="137"/>
      <c r="N51" s="137"/>
      <c r="O51" s="137"/>
      <c r="P51" s="137"/>
      <c r="Q51" s="137"/>
      <c r="R51" s="137"/>
      <c r="T51" s="94"/>
      <c r="U51" s="95"/>
      <c r="V51" s="95"/>
      <c r="W51" s="95"/>
      <c r="X51" s="581" t="str">
        <f t="shared" si="9"/>
        <v>JULIO-25</v>
      </c>
      <c r="Y51" s="583"/>
      <c r="Z51" s="152" cm="1">
        <f t="array" ref="Z51">_xlfn.IFS($G$42="Peninsula",IF(V21=0,0,(((V21+(V$29*1000))*(1+AE21*AC$7/100)*(1+0.01528))+AC$8)),$G$42="Canarias",IF(V21=0,0,(((V21+(V$29*1000))*(1+AE21*AC$7/100)*(1+0.01528))+AC$8)))</f>
        <v>178.47773634140475</v>
      </c>
      <c r="AA51" s="152" cm="1">
        <f t="array" ref="AA51">_xlfn.IFS($G$42="Peninsula",IF(W21=0,0,(((W21+(W$29*1000))*(1+AF21*AD$7/100)*(1+0.01528))+AD$8)),$G$42="Canarias",0)</f>
        <v>166.36637068280226</v>
      </c>
      <c r="AB51" s="113" cm="1">
        <f t="array" ref="AB51">_xlfn.IFS($G$42="Peninsula",AB50,$G$42="Canarias",IF(W21=0,0,(((W21+(X$29*1000))*(1+AF21*AE$7/100)*(1+0.01528))+AE$8)))</f>
        <v>150.36142318724825</v>
      </c>
      <c r="AC51" s="113">
        <f>AC50</f>
        <v>143.3075505716987</v>
      </c>
      <c r="AD51" s="113">
        <f>IF(Z21=0,0,(((Z21+(Z$29*1000))*(1+AI21*AG$7/100)*(1+0.01528))+AG$8))</f>
        <v>0</v>
      </c>
      <c r="AE51" s="152">
        <f t="shared" si="13"/>
        <v>141.1097024538804</v>
      </c>
      <c r="AF51" s="137"/>
      <c r="AG51" s="137"/>
      <c r="AH51" s="137"/>
      <c r="AI51" s="137"/>
      <c r="AJ51" s="137"/>
      <c r="AK51" s="137"/>
      <c r="AN51" s="94"/>
      <c r="AO51" s="95"/>
      <c r="AP51" s="95"/>
      <c r="AQ51" s="95"/>
      <c r="AR51" s="590" t="str">
        <f t="shared" si="11"/>
        <v>JULIO-25</v>
      </c>
      <c r="AS51" s="591"/>
      <c r="AT51" s="152">
        <f t="shared" si="6"/>
        <v>208.71153819292743</v>
      </c>
      <c r="AU51" s="152">
        <f t="shared" si="10"/>
        <v>162.17719467426971</v>
      </c>
      <c r="AV51" s="152">
        <f t="shared" si="10"/>
        <v>142.70794924049287</v>
      </c>
      <c r="AW51" s="137"/>
      <c r="AX51" s="137"/>
      <c r="AY51" s="137"/>
      <c r="AZ51" s="137"/>
      <c r="BA51" s="137"/>
      <c r="BB51" s="137"/>
      <c r="BC51" s="137"/>
      <c r="BD51" s="137"/>
      <c r="BE51" s="137"/>
    </row>
    <row r="52" spans="1:57">
      <c r="A52" s="94"/>
      <c r="B52" s="95"/>
      <c r="C52" s="95"/>
      <c r="D52" s="95"/>
      <c r="E52" s="581" t="str">
        <f t="shared" si="8"/>
        <v>AGOSTO-25</v>
      </c>
      <c r="F52" s="583"/>
      <c r="G52" s="121" cm="1">
        <f t="array" ref="G52">_xlfn.IFS($G$42="Peninsula",G51,$G$42="Canarias",IF(E22=0,0,(((E22+(C$29*1000))*(1+N22*J$7/100)*(1+0.01528))+J$8)))</f>
        <v>155.18282396682287</v>
      </c>
      <c r="H52" s="121" cm="1">
        <f t="array" ref="H52">_xlfn.IFS($G$42="Peninsula",H51,$G$42="Canarias",0)</f>
        <v>145.92877252782355</v>
      </c>
      <c r="I52" s="152" cm="1">
        <f t="array" ref="I52">_xlfn.IFS($G$42="Peninsula",IF(E22=0,0,(((E22+(E$29*1000))*(1+N22*L$7/100)*(1+0.01528))+L$8)),$G$42="Canarias",IF(F22=0,0,(((F22+(E$29*1000))*(1+O22*L$7/100)*(1+0.01528))+L$8)))</f>
        <v>134.33473255303974</v>
      </c>
      <c r="J52" s="152" cm="1">
        <f t="array" ref="J52">_xlfn.IFS($G$42="Peninsula",IF(F22=0,0,(((F22+(F$29*1000))*(1+O22*M$7/100)*(1+0.01528))+M$8)),$G$42="Canarias",0)</f>
        <v>128.18023199810219</v>
      </c>
      <c r="K52" s="121">
        <f>IF(G22=0,0,(((G22+(G$29*1000))*(1+P22*N$7/100)*(1+0.01528))+N$8))</f>
        <v>0</v>
      </c>
      <c r="L52" s="152">
        <f t="shared" si="12"/>
        <v>128.31596646901872</v>
      </c>
      <c r="M52" s="137"/>
      <c r="N52" s="137"/>
      <c r="O52" s="137"/>
      <c r="P52" s="137"/>
      <c r="Q52" s="137"/>
      <c r="R52" s="137"/>
      <c r="T52" s="94"/>
      <c r="U52" s="95"/>
      <c r="V52" s="95"/>
      <c r="W52" s="95"/>
      <c r="X52" s="581" t="str">
        <f t="shared" si="9"/>
        <v>AGOSTO-25</v>
      </c>
      <c r="Y52" s="583"/>
      <c r="Z52" s="121" cm="1">
        <f t="array" ref="Z52">_xlfn.IFS($G$42="Peninsula",Z51,$G$42="Canarias",IF(X22=0,0,(((X22+(V$29*1000))*(1+AG22*AC$7/100)*(1+0.01528))+AC$8)))</f>
        <v>178.47773634140475</v>
      </c>
      <c r="AA52" s="121" cm="1">
        <f t="array" ref="AA52">_xlfn.IFS($G$42="Peninsula",AA51,$G$42="Canarias",0)</f>
        <v>166.36637068280226</v>
      </c>
      <c r="AB52" s="152" cm="1">
        <f t="array" ref="AB52">_xlfn.IFS($G$42="Peninsula",IF(X22=0,0,(((X22+(X$29*1000))*(1+AG22*AE$7/100)*(1+0.01528))+AE$8)),$G$42="Canarias",IF(Y22=0,0,(((Y22+(X$29*1000))*(1+AH22*AE$7/100)*(1+0.01528))+AE$8)))</f>
        <v>148.7915707277896</v>
      </c>
      <c r="AC52" s="152" cm="1">
        <f t="array" ref="AC52">_xlfn.IFS($G$42="Peninsula",IF(Y22=0,0,(((Y22+(Y$29*1000))*(1+AH22*AF$7/100)*(1+0.01528))+AF$8)),$G$42="Canarias",0)</f>
        <v>140.33449325841895</v>
      </c>
      <c r="AD52" s="121">
        <f>IF(Z22=0,0,(((Z22+(Z$29*1000))*(1+AI22*AG$7/100)*(1+0.01528))+AG$8))</f>
        <v>0</v>
      </c>
      <c r="AE52" s="152">
        <f t="shared" si="13"/>
        <v>139.77783070144378</v>
      </c>
      <c r="AF52" s="137"/>
      <c r="AG52" s="137"/>
      <c r="AH52" s="137"/>
      <c r="AI52" s="137"/>
      <c r="AJ52" s="137"/>
      <c r="AK52" s="137"/>
      <c r="AN52" s="94"/>
      <c r="AO52" s="95"/>
      <c r="AP52" s="95"/>
      <c r="AQ52" s="95"/>
      <c r="AR52" s="590" t="str">
        <f t="shared" si="11"/>
        <v>AGOSTO-25</v>
      </c>
      <c r="AS52" s="591"/>
      <c r="AT52" s="152">
        <f t="shared" si="6"/>
        <v>207.95191310992692</v>
      </c>
      <c r="AU52" s="152">
        <f t="shared" si="10"/>
        <v>156.55366631992322</v>
      </c>
      <c r="AV52" s="152">
        <f t="shared" si="10"/>
        <v>141.37607748805624</v>
      </c>
      <c r="AW52" s="137"/>
      <c r="AX52" s="137"/>
      <c r="AY52" s="137"/>
      <c r="AZ52" s="137"/>
      <c r="BA52" s="137"/>
      <c r="BB52" s="137"/>
      <c r="BC52" s="137"/>
      <c r="BD52" s="137"/>
      <c r="BE52" s="137"/>
    </row>
    <row r="53" spans="1:57">
      <c r="A53" s="94"/>
      <c r="B53" s="95"/>
      <c r="C53" s="95"/>
      <c r="D53" s="95"/>
      <c r="E53" s="581" t="str">
        <f t="shared" si="8"/>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129.44217100439568</v>
      </c>
      <c r="J53" s="152" cm="1">
        <f t="array" ref="J53">_xlfn.IFS($G$42="Peninsula",IF(F23=0,0,(((F23+(F$29*1000))*(1+O23*M$7/100)*(1+0.01528))+M$8)),$G$42="Canarias",0)</f>
        <v>115.72417868771778</v>
      </c>
      <c r="K53" s="113">
        <f>K54</f>
        <v>130.0560644229457</v>
      </c>
      <c r="L53" s="152">
        <f t="shared" si="12"/>
        <v>121.6209292806243</v>
      </c>
      <c r="M53" s="137"/>
      <c r="N53" s="137"/>
      <c r="O53" s="137"/>
      <c r="P53" s="137"/>
      <c r="Q53" s="137"/>
      <c r="R53" s="137"/>
      <c r="T53" s="94"/>
      <c r="U53" s="95"/>
      <c r="V53" s="95"/>
      <c r="W53" s="95"/>
      <c r="X53" s="581" t="str">
        <f t="shared" si="9"/>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143.37124249373772</v>
      </c>
      <c r="AC53" s="152" cm="1">
        <f t="array" ref="AC53">_xlfn.IFS($G$42="Peninsula",IF(Y23=0,0,(((Y23+(Y$29*1000))*(1+AH23*AF$7/100)*(1+0.01528))+AF$8)),$G$42="Canarias",0)</f>
        <v>127.00038192950863</v>
      </c>
      <c r="AD53" s="113">
        <f>AD54</f>
        <v>141.82195922278754</v>
      </c>
      <c r="AE53" s="152">
        <f t="shared" si="13"/>
        <v>132.59862613929033</v>
      </c>
      <c r="AF53" s="137"/>
      <c r="AG53" s="137"/>
      <c r="AH53" s="137"/>
      <c r="AI53" s="137"/>
      <c r="AJ53" s="137"/>
      <c r="AK53" s="137"/>
      <c r="AN53" s="94"/>
      <c r="AO53" s="95"/>
      <c r="AP53" s="95"/>
      <c r="AQ53" s="95"/>
      <c r="AR53" s="590" t="str">
        <f t="shared" si="11"/>
        <v>SEPTIEMBRE-25</v>
      </c>
      <c r="AS53" s="591"/>
      <c r="AT53" s="152">
        <f>IFERROR(IF(AR23=0,0,(((AR23+(AR$29*1000))*(1+AY23*AW$7/100)*(1+0.01528))+AW$8)),"")</f>
        <v>202.44931989233083</v>
      </c>
      <c r="AU53" s="152">
        <f t="shared" ref="AU53:AV53" si="14">IFERROR(IF(AS23=0,0,(((AS23+(AS$29*1000))*(1+AZ23*AX$7/100)*(1+0.01528))+AX$8)),"")</f>
        <v>144.30514438559399</v>
      </c>
      <c r="AV53" s="152">
        <f t="shared" si="14"/>
        <v>134.19831479604983</v>
      </c>
      <c r="AW53" s="137"/>
      <c r="AX53" s="137"/>
      <c r="AY53" s="137"/>
      <c r="AZ53" s="137"/>
      <c r="BA53" s="137"/>
      <c r="BB53" s="137"/>
      <c r="BC53" s="137"/>
      <c r="BD53" s="137"/>
      <c r="BE53" s="137"/>
    </row>
    <row r="54" spans="1:57">
      <c r="A54" s="94"/>
      <c r="B54" s="95"/>
      <c r="C54" s="95"/>
      <c r="D54" s="95"/>
      <c r="E54" s="581" t="str">
        <f t="shared" si="8"/>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129.44217100439568</v>
      </c>
      <c r="J54" s="152" cm="1">
        <f t="array" ref="J54">_xlfn.IFS($G$42="Peninsula",IF(F24=0,0,(((F24+(F$29*1000))*(1+O24*M$7/100)*(1+0.01528))+M$8)),$G$42="Canarias",0)</f>
        <v>151.28374609097102</v>
      </c>
      <c r="K54" s="152" cm="1">
        <f t="array" ref="K54">_xlfn.IFS($G$42="Peninsula",IF(G24=0,0,(((G24+(G$29*1000))*(1+P24*N$7/100)*(1+0.01528))+N$8)),$G$42="Canarias",0)</f>
        <v>130.0560644229457</v>
      </c>
      <c r="L54" s="152">
        <f t="shared" si="12"/>
        <v>130.1358811918397</v>
      </c>
      <c r="M54" s="137"/>
      <c r="N54" s="137"/>
      <c r="O54" s="137"/>
      <c r="P54" s="137"/>
      <c r="Q54" s="137"/>
      <c r="R54" s="137"/>
      <c r="T54" s="94"/>
      <c r="U54" s="95"/>
      <c r="V54" s="95"/>
      <c r="W54" s="95"/>
      <c r="X54" s="581" t="str">
        <f t="shared" si="9"/>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143.37124249373772</v>
      </c>
      <c r="AC54" s="152" cm="1">
        <f t="array" ref="AC54">_xlfn.IFS($G$42="Peninsula",IF(Y24=0,0,(((Y24+(Y$29*1000))*(1+AH24*AF$7/100)*(1+0.01528))+AF$8)),$G$42="Canarias",0)</f>
        <v>165.03043356071876</v>
      </c>
      <c r="AD54" s="152" cm="1">
        <f t="array" ref="AD54">_xlfn.IFS($G$42="Peninsula",IF(Z24=0,0,(((Z24+(Z$29*1000))*(1+AI24*AG$7/100)*(1+0.01528))+AG$8)),$G$42="Canarias",0)</f>
        <v>141.82195922278754</v>
      </c>
      <c r="AE54" s="152">
        <f t="shared" si="13"/>
        <v>141.85892652837094</v>
      </c>
      <c r="AF54" s="137"/>
      <c r="AG54" s="137"/>
      <c r="AH54" s="137"/>
      <c r="AI54" s="137"/>
      <c r="AJ54" s="137"/>
      <c r="AK54" s="137"/>
      <c r="AN54" s="94"/>
      <c r="AO54" s="95"/>
      <c r="AP54" s="95"/>
      <c r="AQ54" s="95"/>
      <c r="AR54" s="590" t="str">
        <f t="shared" si="11"/>
        <v>OCTUBRE-25</v>
      </c>
      <c r="AS54" s="591"/>
      <c r="AT54" s="152">
        <f>IFERROR(IF(AR24=0,0,(((AR24+(AR$29*1000))*(1+AY24*AW$7/100)*(1+0.01528))+AW$8)),"")</f>
        <v>228.34782609032237</v>
      </c>
      <c r="AU54" s="152">
        <f t="shared" ref="AU54:AV56" si="15">IFERROR(IF(AS24=0,0,(((AS24+(AS$29*1000))*(1+AZ24*AX$7/100)*(1+0.01528))+AX$8)),"")</f>
        <v>169.03076026082289</v>
      </c>
      <c r="AV54" s="152">
        <f t="shared" si="15"/>
        <v>143.45861518513044</v>
      </c>
      <c r="AW54" s="137"/>
      <c r="AX54" s="137"/>
      <c r="AY54" s="137"/>
      <c r="AZ54" s="137"/>
      <c r="BA54" s="137"/>
      <c r="BB54" s="137"/>
      <c r="BC54" s="137"/>
      <c r="BD54" s="137"/>
      <c r="BE54" s="137"/>
    </row>
    <row r="55" spans="1:57">
      <c r="A55" s="94"/>
      <c r="B55" s="95"/>
      <c r="C55" s="95"/>
      <c r="D55" s="95"/>
      <c r="E55" s="581" t="str">
        <f t="shared" si="8"/>
        <v>NOVIEMBRE-25</v>
      </c>
      <c r="F55" s="583"/>
      <c r="G55" s="113">
        <f>G56</f>
        <v>133.5386518488535</v>
      </c>
      <c r="H55" s="152">
        <f>IF(D25=0,0,(((D25+(D$29*1000))*(1+M25*K$7/100)*(1+0.01528))+K$8))</f>
        <v>139.74042787455232</v>
      </c>
      <c r="I55" s="152">
        <f>IF(E25=0,0,(((E25+(E$29*1000))*(1+N25*L$7/100)*(1+0.01528))+L$8))</f>
        <v>130.74203102295743</v>
      </c>
      <c r="J55" s="113">
        <f>J54</f>
        <v>151.28374609097102</v>
      </c>
      <c r="K55" s="113">
        <f>K54</f>
        <v>130.0560644229457</v>
      </c>
      <c r="L55" s="152">
        <f t="shared" si="12"/>
        <v>110.47109401349353</v>
      </c>
      <c r="M55" s="137"/>
      <c r="N55" s="137"/>
      <c r="O55" s="137"/>
      <c r="P55" s="137"/>
      <c r="Q55" s="137"/>
      <c r="R55" s="137"/>
      <c r="T55" s="94"/>
      <c r="U55" s="95"/>
      <c r="V55" s="95"/>
      <c r="W55" s="95"/>
      <c r="X55" s="581" t="str">
        <f t="shared" si="9"/>
        <v>NOVIEMBRE-25</v>
      </c>
      <c r="Y55" s="583"/>
      <c r="Z55" s="113">
        <f>Z56</f>
        <v>154.7113953331569</v>
      </c>
      <c r="AA55" s="152">
        <f>IF(W25=0,0,(((W25+(W$29*1000))*(1+AF25*AD$7/100)*(1+0.01528))+AD$8))</f>
        <v>159.31462349751988</v>
      </c>
      <c r="AB55" s="152">
        <f>IF(X25=0,0,(((X25+(X$29*1000))*(1+AG25*AE$7/100)*(1+0.01528))+AE$8))</f>
        <v>145.2520674401178</v>
      </c>
      <c r="AC55" s="113">
        <f>AC54</f>
        <v>165.03043356071876</v>
      </c>
      <c r="AD55" s="113">
        <f>AD54</f>
        <v>141.82195922278754</v>
      </c>
      <c r="AE55" s="152">
        <f t="shared" si="13"/>
        <v>120.47280030504231</v>
      </c>
      <c r="AF55" s="137"/>
      <c r="AG55" s="137"/>
      <c r="AH55" s="137"/>
      <c r="AI55" s="137"/>
      <c r="AJ55" s="137"/>
      <c r="AK55" s="137"/>
      <c r="AN55" s="94"/>
      <c r="AO55" s="95"/>
      <c r="AP55" s="95"/>
      <c r="AQ55" s="95"/>
      <c r="AR55" s="590" t="str">
        <f t="shared" si="11"/>
        <v>NOVIEMBRE-25</v>
      </c>
      <c r="AS55" s="591"/>
      <c r="AT55" s="152">
        <f>IFERROR(IF(AR25=0,0,(((AR25+(AR$29*1000))*(1+AY25*AW$7/100)*(1+0.01528))+AW$8)),"")</f>
        <v>206.91372165268075</v>
      </c>
      <c r="AU55" s="152">
        <f t="shared" si="15"/>
        <v>154.28503586490689</v>
      </c>
      <c r="AV55" s="152">
        <f t="shared" si="15"/>
        <v>122.07248896180178</v>
      </c>
      <c r="AW55" s="137"/>
      <c r="AX55" s="137"/>
      <c r="AY55" s="137"/>
      <c r="AZ55" s="137"/>
      <c r="BA55" s="137"/>
      <c r="BB55" s="137"/>
      <c r="BC55" s="137"/>
      <c r="BD55" s="137"/>
      <c r="BE55" s="137"/>
    </row>
    <row r="56" spans="1:57" ht="15.75" thickBot="1">
      <c r="A56" s="94"/>
      <c r="B56" s="95"/>
      <c r="C56" s="95"/>
      <c r="D56" s="95"/>
      <c r="E56" s="584" t="str">
        <f t="shared" si="8"/>
        <v>DICIEMBRE-25</v>
      </c>
      <c r="F56" s="585"/>
      <c r="G56" s="157" cm="1">
        <f t="array" ref="G56">_xlfn.IFS($G$42="Peninsula",IFERROR(IF(C26=0,0,(((C26+(C$29))*(1+L26*J$7/100)*(1+0.01528))+J$8)),""),$G$42="Canarias",0)</f>
        <v>133.5386518488535</v>
      </c>
      <c r="H56" s="157" cm="1">
        <f t="array" ref="H56">_xlfn.IFS($G$42="Peninsula",IFERROR(IF(D26=0,0,(((D26+(D$29*1000))*(1+M26*K$7/100)*(1+0.01528))+K$8)),""),$G$42="Canarias",IF(C26=0,0,(((C26+(D$29*1000))*(1+L26*K$7/100)*(1+0.01528))+K$8)))</f>
        <v>165.20351093098176</v>
      </c>
      <c r="I56" s="128" cm="1">
        <f t="array" ref="I56">_xlfn.IFS($G$42="Peninsula",I55,$G$42="Canarias",IF(D26=0,0,(((D26+(E$29*1000))*(1+M26*L$7/100)*(1+0.01528))+L$8)))</f>
        <v>130.74203102295743</v>
      </c>
      <c r="J56" s="128">
        <f>IFERROR(IF(F26=0,0,(((F26+(F$29*1000))*(1+O26*M$7/100)*(1+0.01528))+M$8)),"")</f>
        <v>0</v>
      </c>
      <c r="K56" s="128">
        <f>IFERROR(IF(G26=0,0,(((G26+(G$29*1000))*(1+P26*N$7/100)*(1+0.01528))+N$8)),"")</f>
        <v>0</v>
      </c>
      <c r="L56" s="154">
        <f>IFERROR(IF(H26=0,0,(((H26+(H$29*1000))*(1+Q26*O$7/100)*(1+0.01528))+O$8)),"")</f>
        <v>125.26724606594321</v>
      </c>
      <c r="M56" s="137"/>
      <c r="N56" s="137"/>
      <c r="O56" s="137"/>
      <c r="P56" s="137"/>
      <c r="Q56" s="137"/>
      <c r="R56" s="137"/>
      <c r="T56" s="94"/>
      <c r="U56" s="95"/>
      <c r="V56" s="95"/>
      <c r="W56" s="95"/>
      <c r="X56" s="584" t="str">
        <f t="shared" si="9"/>
        <v>DICIEMBRE-25</v>
      </c>
      <c r="Y56" s="585"/>
      <c r="Z56" s="157" cm="1">
        <f t="array" ref="Z56">_xlfn.IFS($G$42="Peninsula",IFERROR(IF(V26=0,0,(((V26+(V$29))*(1+AE26*AC$7/100)*(1+0.01528))+AC$8)),""),$G$42="Canarias",0)</f>
        <v>154.7113953331569</v>
      </c>
      <c r="AA56" s="157" cm="1">
        <f t="array" ref="AA56">_xlfn.IFS($G$42="Peninsula",IFERROR(IF(W26=0,0,(((W26+(W$29*1000))*(1+AF26*AD$7/100)*(1+0.01528))+AD$8)),""),$G$42="Canarias",IF(V26=0,0,(((V26+(W$29*1000))*(1+AE26*AD$7/100)*(1+0.01528))+AD$8)))</f>
        <v>186.99622771991199</v>
      </c>
      <c r="AB56" s="128" cm="1">
        <f t="array" ref="AB56">_xlfn.IFS($G$42="Peninsula",AB55,$G$42="Canarias",IF(W26=0,0,(((W26+(X$29*1000))*(1+AF26*AE$7/100)*(1+0.01528))+AE$8)))</f>
        <v>145.2520674401178</v>
      </c>
      <c r="AC56" s="128">
        <f>IFERROR(IF(Y26=0,0,(((Y26+(Y$29*1000))*(1+AH26*AF$7/100)*(1+0.01528))+AF$8)),"")</f>
        <v>0</v>
      </c>
      <c r="AD56" s="128">
        <f>IFERROR(IF(Z26=0,0,(((Z26+(Z$29*1000))*(1+AI26*AG$7/100)*(1+0.01528))+AG$8)),"")</f>
        <v>0</v>
      </c>
      <c r="AE56" s="154">
        <f>IFERROR(IF(AA26=0,0,(((AA26+(AA$29*1000))*(1+AJ26*AH$7/100)*(1+0.01528))+AH$8)),"")</f>
        <v>136.56411990811898</v>
      </c>
      <c r="AF56" s="137"/>
      <c r="AG56" s="137"/>
      <c r="AH56" s="137"/>
      <c r="AI56" s="137"/>
      <c r="AJ56" s="137"/>
      <c r="AK56" s="137"/>
      <c r="AN56" s="94"/>
      <c r="AO56" s="95"/>
      <c r="AP56" s="95"/>
      <c r="AQ56" s="95"/>
      <c r="AR56" s="590" t="str">
        <f t="shared" si="11"/>
        <v>DICIEMBRE-25</v>
      </c>
      <c r="AS56" s="591"/>
      <c r="AT56" s="152">
        <f>IFERROR(IF(AR26=0,0,(((AR26+(AR$29*1000))*(1+AY26*AW$7/100)*(1+0.01528))+AW$8)),"")</f>
        <v>237.23867624823265</v>
      </c>
      <c r="AU56" s="152">
        <f t="shared" si="15"/>
        <v>183.90021507419078</v>
      </c>
      <c r="AV56" s="152">
        <f t="shared" si="15"/>
        <v>138.15644245833283</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144.58505246849072</v>
      </c>
      <c r="H58" s="137" cm="1">
        <f t="array" ref="H58">_xlfn.IFS($G$42="Peninsula",AVERAGE(H45,H46,H47,H51,H55,H56),$G$42="Canarias",AVERAGE(H45,H46,H47,H55,H56))</f>
        <v>136.03436460945878</v>
      </c>
      <c r="I58" s="137" cm="1">
        <f t="array" ref="I58">_xlfn.IFS($G$42="Peninsula",AVERAGE(I47,I50,I52,I53,I55),$G$42="Canarias",AVERAGE(I51,I52,I53,I54,I55,I56))</f>
        <v>127.06633524575257</v>
      </c>
      <c r="J58" s="137" cm="1">
        <f t="array" ref="J58">_xlfn.IFS($G$42="Peninsula",AVERAGE(J48,J49,J50,J52,J53,J54),$G$42="Canarias",AVERAGE(J45,J46,J47,J48,J49,J50,J51))</f>
        <v>115.80016416419615</v>
      </c>
      <c r="K58" s="137" cm="1">
        <f t="array" ref="K58">_xlfn.IFS($G$42="Peninsula",AVERAGE(K48,K49,K54),$G$42="Canarias",AVERAGE(K48,K49,K50))</f>
        <v>95.685991820101265</v>
      </c>
      <c r="L58" s="137">
        <f>AVERAGE(L45,L46,L47,L48,L49,L50,L51,L52,L53,L54,L55,L56)</f>
        <v>109.54981863376861</v>
      </c>
      <c r="X58" s="584" t="s">
        <v>371</v>
      </c>
      <c r="Y58" s="585"/>
      <c r="Z58" s="137" cm="1">
        <f t="array" ref="Z58">_xlfn.IFS($G$42="Peninsula",AVERAGE(Z45,Z46,Z51,Z56),$G$42="Canarias",AVERAGE(Z51,Z52,Z53,Z54))</f>
        <v>167.71390139429181</v>
      </c>
      <c r="AA58" s="137" cm="1">
        <f t="array" ref="AA58">_xlfn.IFS($G$42="Peninsula",AVERAGE(AA45,AA46,AA47,AA51,AA55,AA56),$G$42="Canarias",AVERAGE(AA45,AA46,AA47,AA55,AA56))</f>
        <v>156.23525739240466</v>
      </c>
      <c r="AB58" s="137" cm="1">
        <f t="array" ref="AB58">_xlfn.IFS($G$42="Peninsula",AVERAGE(AB47,AB50,AB52,AB53,AB55),$G$42="Canarias",AVERAGE(AB51,AB52,AB53,AB54,AB55,AB56))</f>
        <v>141.38390968568507</v>
      </c>
      <c r="AC58" s="137" cm="1">
        <f t="array" ref="AC58">_xlfn.IFS($G$42="Peninsula",AVERAGE(AC48,AC49,AC50,AC52,AC53,AC54),$G$42="Canarias",AVERAGE(AC45,AC46,AC47,AC48,AC49,AC50,AC51))</f>
        <v>127.06206589803232</v>
      </c>
      <c r="AD58" s="137" cm="1">
        <f t="array" ref="AD58">_xlfn.IFS($G$42="Peninsula",AVERAGE(AD48,AD49,AD54),$G$42="Canarias",AVERAGE(AD48,AD49,AD50))</f>
        <v>105.67170824265308</v>
      </c>
      <c r="AE58" s="137">
        <f>AVERAGE(AE45,AE46,AE47,AE48,AE49,AE50,AE51,AE52,AE53,AE54,AE55,AE56)</f>
        <v>120.04428045402393</v>
      </c>
      <c r="AR58" s="584" t="s">
        <v>371</v>
      </c>
      <c r="AS58" s="585"/>
      <c r="AT58" s="137">
        <f>AVERAGE(AT45:AT56)</f>
        <v>201.41691677582321</v>
      </c>
      <c r="AU58" s="137">
        <f>AVERAGE(AU45:AU56)</f>
        <v>146.10955454810315</v>
      </c>
      <c r="AV58" s="137">
        <f>AVERAGE(AV45:AV56)</f>
        <v>122.07608356007337</v>
      </c>
    </row>
    <row r="63" spans="1:57">
      <c r="B63" t="s">
        <v>34</v>
      </c>
    </row>
    <row r="65" spans="2:8" ht="15.75">
      <c r="B65" s="55" t="s">
        <v>56</v>
      </c>
      <c r="C65" s="56">
        <f>IF('.'!$W$20="26",'BASE DE DATOS INDEX'!K5/365,'BASE DE DATOS INDEX'!U5/365)</f>
        <v>7.5902501369863012E-2</v>
      </c>
      <c r="D65" s="56">
        <f>IF('.'!$W$20="26",'BASE DE DATOS INDEX'!L5/365,'BASE DE DATOS INDEX'!V5/365)</f>
        <v>1.9874602739726028E-3</v>
      </c>
      <c r="E65" s="56"/>
      <c r="F65" s="56"/>
      <c r="G65" s="56"/>
      <c r="H65" s="56"/>
    </row>
    <row r="66" spans="2:8" ht="15.75">
      <c r="B66" s="57" t="s">
        <v>31</v>
      </c>
      <c r="C66" s="56">
        <f>IF('.'!$W$20="26",'BASE DE DATOS INDEX'!K6/365,'BASE DE DATOS INDEX'!U6/365)</f>
        <v>5.5827197260273971E-2</v>
      </c>
      <c r="D66" s="56">
        <f>IF('.'!$W$20="26",'BASE DE DATOS INDEX'!L6/365,'BASE DE DATOS INDEX'!V6/365)</f>
        <v>2.9089372602739725E-2</v>
      </c>
      <c r="E66" s="56">
        <f>IF('.'!$W$20="26",'BASE DE DATOS INDEX'!M6/365,'BASE DE DATOS INDEX'!W6/365)</f>
        <v>1.2278175342465752E-2</v>
      </c>
      <c r="F66" s="56">
        <f>IF('.'!$W$20="26",'BASE DE DATOS INDEX'!N6/365,'BASE DE DATOS INDEX'!X6/365)</f>
        <v>1.0647487671232877E-2</v>
      </c>
      <c r="G66" s="56">
        <f>IF('.'!$W$20="26",'BASE DE DATOS INDEX'!O6/365,'BASE DE DATOS INDEX'!Y6/365)</f>
        <v>6.8872630136986293E-3</v>
      </c>
      <c r="H66" s="56">
        <f>IF('.'!$W$20="26",'BASE DE DATOS INDEX'!P6/365,'BASE DE DATOS INDEX'!Z6/365)</f>
        <v>3.9514712328767125E-3</v>
      </c>
    </row>
    <row r="67" spans="2:8" ht="15.75">
      <c r="B67" s="57" t="s">
        <v>32</v>
      </c>
      <c r="C67" s="56">
        <f>IF('.'!$W$20="26",'BASE DE DATOS INDEX'!K7/365,'BASE DE DATOS INDEX'!U7/365)</f>
        <v>8.1083200000000008E-2</v>
      </c>
      <c r="D67" s="56">
        <f>IF('.'!$W$20="26",'BASE DE DATOS INDEX'!L7/365,'BASE DE DATOS INDEX'!V7/365)</f>
        <v>4.2506052054794519E-2</v>
      </c>
      <c r="E67" s="56">
        <f>IF('.'!$W$20="26",'BASE DE DATOS INDEX'!M7/365,'BASE DE DATOS INDEX'!W7/365)</f>
        <v>1.8635290410958905E-2</v>
      </c>
      <c r="F67" s="56">
        <f>IF('.'!$W$20="26",'BASE DE DATOS INDEX'!N7/365,'BASE DE DATOS INDEX'!X7/365)</f>
        <v>1.4777613698630138E-2</v>
      </c>
      <c r="G67" s="56">
        <f>IF('.'!$W$20="26",'BASE DE DATOS INDEX'!O7/365,'BASE DE DATOS INDEX'!Y7/365)</f>
        <v>5.8222273972602734E-3</v>
      </c>
      <c r="H67" s="56">
        <f>IF('.'!$W$20="26",'BASE DE DATOS INDEX'!P7/365,'BASE DE DATOS INDEX'!Z7/365)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E50:F50"/>
    <mergeCell ref="X50:Y50"/>
    <mergeCell ref="AR50:AS50"/>
    <mergeCell ref="E45:F45"/>
    <mergeCell ref="X45:Y45"/>
    <mergeCell ref="AR45:AS45"/>
    <mergeCell ref="E48:F48"/>
    <mergeCell ref="X48:Y48"/>
    <mergeCell ref="AR48:AS48"/>
    <mergeCell ref="E46:F46"/>
    <mergeCell ref="X46:Y46"/>
    <mergeCell ref="AR46:AS46"/>
    <mergeCell ref="E47:F47"/>
    <mergeCell ref="X47:Y47"/>
    <mergeCell ref="AR47:AS47"/>
    <mergeCell ref="J26:K26"/>
    <mergeCell ref="AC26:AD26"/>
    <mergeCell ref="AW26:AX26"/>
    <mergeCell ref="E44:F44"/>
    <mergeCell ref="X44:Y44"/>
    <mergeCell ref="AR44:AS44"/>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AC18:AD18"/>
    <mergeCell ref="AW18:AX18"/>
    <mergeCell ref="J19:K19"/>
    <mergeCell ref="AC19:AD19"/>
    <mergeCell ref="AW19:AX19"/>
    <mergeCell ref="J18:K18"/>
    <mergeCell ref="J14:K14"/>
    <mergeCell ref="AC14:AD14"/>
    <mergeCell ref="AW14:AX14"/>
    <mergeCell ref="J15:K15"/>
    <mergeCell ref="AC15:AD15"/>
    <mergeCell ref="AW15:AX15"/>
    <mergeCell ref="J16:K16"/>
    <mergeCell ref="AC16:AD16"/>
    <mergeCell ref="AW16:AX16"/>
    <mergeCell ref="J17:K17"/>
    <mergeCell ref="AC17:AD17"/>
    <mergeCell ref="AW17:AX17"/>
    <mergeCell ref="C8:I8"/>
    <mergeCell ref="V8:AB8"/>
    <mergeCell ref="AP8:AV8"/>
    <mergeCell ref="C7:I7"/>
    <mergeCell ref="V7:AB7"/>
    <mergeCell ref="AP7:AV7"/>
    <mergeCell ref="E1:L3"/>
    <mergeCell ref="X1:AE3"/>
    <mergeCell ref="AR1:AY3"/>
    <mergeCell ref="C6:I6"/>
    <mergeCell ref="V6:AB6"/>
    <mergeCell ref="AP6:AV6"/>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CD6DF-AE65-426A-B4F8-78ACB68CF1FD}">
  <sheetPr codeName="Hoja25"/>
  <dimension ref="A1:BE101"/>
  <sheetViews>
    <sheetView topLeftCell="A36"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6" max="6" width="13.42578125" customWidth="1"/>
    <col min="7" max="7" width="14.7109375" customWidth="1"/>
    <col min="8" max="8" width="14.28515625" customWidth="1"/>
    <col min="21" max="21" width="14" bestFit="1"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INDEX'!B15</f>
        <v>3.6164000000000002E-2</v>
      </c>
      <c r="D29" s="159">
        <f>'BASE DE DATOS INDEX'!C15</f>
        <v>3.6767000000000001E-2</v>
      </c>
      <c r="E29" s="159">
        <f>'BASE DE DATOS INDEX'!D15</f>
        <v>3.7656000000000002E-2</v>
      </c>
      <c r="F29" s="159">
        <f>'BASE DE DATOS INDEX'!E15</f>
        <v>3.9661000000000002E-2</v>
      </c>
      <c r="G29" s="159">
        <f>'BASE DE DATOS INDEX'!F15</f>
        <v>4.0260999999999998E-2</v>
      </c>
      <c r="H29" s="159">
        <f>'BASE DE DATOS INDEX'!G15</f>
        <v>3.7274000000000002E-2</v>
      </c>
      <c r="I29" s="95"/>
      <c r="R29" s="95"/>
      <c r="T29" s="94"/>
      <c r="U29" s="95"/>
      <c r="V29" s="112">
        <f>'BASE DE DATOS INDEX'!B14</f>
        <v>3.6781000000000001E-2</v>
      </c>
      <c r="W29" s="112">
        <f>'BASE DE DATOS INDEX'!C14</f>
        <v>3.7053999999999997E-2</v>
      </c>
      <c r="X29" s="112">
        <f>'BASE DE DATOS INDEX'!D14</f>
        <v>3.7846999999999999E-2</v>
      </c>
      <c r="Y29" s="112">
        <f>'BASE DE DATOS INDEX'!E14</f>
        <v>3.9803999999999999E-2</v>
      </c>
      <c r="Z29" s="112">
        <f>'BASE DE DATOS INDEX'!F14</f>
        <v>4.0404000000000002E-2</v>
      </c>
      <c r="AA29" s="112">
        <f>'BASE DE DATOS INDEX'!G14</f>
        <v>3.7274000000000002E-2</v>
      </c>
      <c r="AB29" s="95"/>
      <c r="AK29" s="95"/>
      <c r="AN29" s="94"/>
      <c r="AR29" s="158">
        <f>'BASE DE DATOS INDEX'!B13</f>
        <v>3.1842000000000002E-2</v>
      </c>
      <c r="AS29" s="158">
        <f>'BASE DE DATOS INDEX'!C13</f>
        <v>3.1047000000000002E-2</v>
      </c>
      <c r="AT29" s="158">
        <f>'BASE DE DATOS INDEX'!D13</f>
        <v>3.1753999999999998E-2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164.83870434139553</v>
      </c>
      <c r="H45" s="152" cm="1">
        <f t="array" ref="H45">_xlfn.IFS($G$42="Peninsula",IF(D15=0,0,(((D15+(D$29*1000))*(1+M15*K$7/100)*(1+0.01528))+K$8)),$G$42="Canarias",IF(C15=0,0,(((C15+(D$29*1000))*(1+L15*K$7/100)*(1+0.01528))+K$8)))</f>
        <v>142.76630935158587</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112.41477970803996</v>
      </c>
      <c r="M45" s="137"/>
      <c r="N45" s="137"/>
      <c r="O45" s="137"/>
      <c r="P45" s="137"/>
      <c r="Q45" s="137"/>
      <c r="R45" s="137"/>
      <c r="T45" s="94"/>
      <c r="U45" s="95"/>
      <c r="V45" s="95"/>
      <c r="W45" s="95"/>
      <c r="X45" s="593" t="str">
        <f>U15</f>
        <v>ENERO-26</v>
      </c>
      <c r="Y45" s="594"/>
      <c r="Z45" s="152" cm="1">
        <f t="array" ref="Z45">_xlfn.IFS($G$42="Peninsula",IF(V15=0,0,(((V15+(V$29*1000))*(1+AE15*AC$7/100)*(1+0.01528))+AC$8)),$G$42="Canarias",0)</f>
        <v>190.83608136803554</v>
      </c>
      <c r="AA45" s="152" cm="1">
        <f t="array" ref="AA45">_xlfn.IFS($G$42="Peninsula",IF(W15=0,0,(((W15+(W$29*1000))*(1+AF15*AD$7/100)*(1+0.01528))+AD$8)),$G$42="Canarias",IF(V15=0,0,(((V15+(W$29*1000))*(1+AE15*AD$7/100)*(1+0.01528))+AD$8)))</f>
        <v>164.66192132619605</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123.95965093359996</v>
      </c>
      <c r="AF45" s="137"/>
      <c r="AG45" s="137"/>
      <c r="AH45" s="137"/>
      <c r="AI45" s="137"/>
      <c r="AJ45" s="137"/>
      <c r="AK45" s="137"/>
      <c r="AN45" s="94"/>
      <c r="AO45" s="95"/>
      <c r="AP45" s="95"/>
      <c r="AQ45" s="95"/>
      <c r="AR45" s="590" t="str">
        <f>AQ15</f>
        <v>ENERO-26</v>
      </c>
      <c r="AS45" s="591"/>
      <c r="AT45" s="152">
        <f t="shared" ref="AT45:AV52" si="6">IF(AR15=0,0,(((AR15+(AR$29*1000))*(1+AY15*AW$7/100)*(1+0.01528))+AW$8))</f>
        <v>215.68566262778563</v>
      </c>
      <c r="AU45" s="152">
        <f t="shared" si="6"/>
        <v>157.68669349553321</v>
      </c>
      <c r="AV45" s="152">
        <f t="shared" si="6"/>
        <v>122.26781814093441</v>
      </c>
      <c r="AW45" s="137"/>
      <c r="AX45" s="137"/>
      <c r="AY45" s="137"/>
      <c r="AZ45" s="137"/>
      <c r="BA45" s="137"/>
      <c r="BD45" s="137"/>
      <c r="BE45" s="137"/>
    </row>
    <row r="46" spans="1:57">
      <c r="A46" s="94"/>
      <c r="B46" s="95"/>
      <c r="C46" s="95"/>
      <c r="D46" s="95"/>
      <c r="E46" s="581" t="str">
        <f t="shared" ref="E46:E56" si="7">B16</f>
        <v>FEBRERO-26</v>
      </c>
      <c r="F46" s="583"/>
      <c r="G46" s="152" cm="1">
        <f t="array" ref="G46">_xlfn.IFS($G$42="Peninsula",IF(C16=0,0,(((C16+(C$29*1000))*(1+L16*J$7/100)*(1+0.01528))+J$8)),$G$42="Canarias",0)</f>
        <v>105.43471499698416</v>
      </c>
      <c r="H46" s="152" cm="1">
        <f t="array" ref="H46">_xlfn.IFS($G$42="Peninsula",IF(D16=0,0,(((D16+(D$29*1000))*(1+M16*K$7/100)*(1+0.01528))+K$8)),$G$42="Canarias",IF(C16=0,0,(((C16+(D$29*1000))*(1+L16*K$7/100)*(1+0.01528))+K$8)))</f>
        <v>76.603391552727828</v>
      </c>
      <c r="I46" s="121">
        <f>I47</f>
        <v>95.166900371930737</v>
      </c>
      <c r="J46" s="121" cm="1">
        <f t="array" ref="J46">_xlfn.IFS($G$42="Peninsula",IF(F16=0,0,(((F16+(F$29*1000))*(1+O16*M$7/100)*(1+0.01528))+M$8)),$G$42="Canarias",IF(D16=0,0,(((D16+(F$29*1000))*(1+M16*M$7/100)*(1+0.01528))+M$8)))</f>
        <v>0</v>
      </c>
      <c r="K46" s="121">
        <f>IF(G16=0,0,(((G16+(G$29*1000))*(1+P16*N$7/100)*(1+0.01528))+N$8))</f>
        <v>0</v>
      </c>
      <c r="L46" s="152">
        <f>IF(H16=0,0,(((H16+(H$29*1000))*(1+Q16*O$7/100)*(1+0.01528))+O$8))</f>
        <v>54.921156686978819</v>
      </c>
      <c r="M46" s="137"/>
      <c r="N46" s="137"/>
      <c r="O46" s="137"/>
      <c r="P46" s="137"/>
      <c r="Q46" s="137"/>
      <c r="R46" s="137"/>
      <c r="T46" s="94"/>
      <c r="U46" s="95"/>
      <c r="V46" s="95"/>
      <c r="W46" s="95"/>
      <c r="X46" s="581" t="str">
        <f t="shared" ref="X46:X56" si="8">U16</f>
        <v>FEBRERO-26</v>
      </c>
      <c r="Y46" s="583"/>
      <c r="Z46" s="152" cm="1">
        <f t="array" ref="Z46">_xlfn.IFS($G$42="Peninsula",IF(V16=0,0,(((V16+(V$29*1000))*(1+AE16*AC$7/100)*(1+0.01528))+AC$8)),$G$42="Canarias",0)</f>
        <v>126.55760277473681</v>
      </c>
      <c r="AA46" s="152" cm="1">
        <f t="array" ref="AA46">_xlfn.IFS($G$42="Peninsula",IF(W16=0,0,(((W16+(W$29*1000))*(1+AF16*AD$7/100)*(1+0.01528))+AD$8)),$G$42="Canarias",IF(V16=0,0,(((V16+(W$29*1000))*(1+AE16*AD$7/100)*(1+0.01528))+AD$8)))</f>
        <v>92.656517225266342</v>
      </c>
      <c r="AB46" s="121">
        <f>AB47</f>
        <v>108.8740471134379</v>
      </c>
      <c r="AC46" s="121" cm="1">
        <f t="array" ref="AC46">_xlfn.IFS($G$42="Peninsula",IF(Y16=0,0,(((Y16+(Y$29*1000))*(1+AH16*AF$7/100)*(1+0.01528))+AF$8)),$G$42="Canarias",IF(W16=0,0,(((W16+(Y$29*1000))*(1+AF16*AF$7/100)*(1+0.01528))+AF$8)))</f>
        <v>0</v>
      </c>
      <c r="AD46" s="121">
        <f>IF(Z16=0,0,(((Z16+(Z$29*1000))*(1+AI16*AG$7/100)*(1+0.01528))+AG$8))</f>
        <v>0</v>
      </c>
      <c r="AE46" s="152">
        <f>IF(AA16=0,0,(((AA16+(AA$29*1000))*(1+AJ16*AH$7/100)*(1+0.01528))+AH$8))</f>
        <v>62.022078393024067</v>
      </c>
      <c r="AF46" s="137"/>
      <c r="AG46" s="137"/>
      <c r="AH46" s="137"/>
      <c r="AI46" s="137"/>
      <c r="AJ46" s="137"/>
      <c r="AK46" s="137"/>
      <c r="AN46" s="94"/>
      <c r="AO46" s="95"/>
      <c r="AP46" s="95"/>
      <c r="AQ46" s="95"/>
      <c r="AR46" s="590" t="str">
        <f>AQ16</f>
        <v>FEBRERO-26</v>
      </c>
      <c r="AS46" s="591"/>
      <c r="AT46" s="152">
        <f t="shared" si="6"/>
        <v>151.04749375069235</v>
      </c>
      <c r="AU46" s="152">
        <f t="shared" si="6"/>
        <v>82.082260785623518</v>
      </c>
      <c r="AV46" s="152">
        <f t="shared" si="6"/>
        <v>55.742047151762428</v>
      </c>
      <c r="AW46" s="137"/>
      <c r="AX46" s="137"/>
      <c r="AY46" s="137"/>
      <c r="AZ46" s="137"/>
      <c r="BA46" s="137"/>
      <c r="BD46" s="137"/>
      <c r="BE46" s="137"/>
    </row>
    <row r="47" spans="1:57">
      <c r="A47" s="94"/>
      <c r="B47" s="95"/>
      <c r="C47" s="95"/>
      <c r="D47" s="95"/>
      <c r="E47" s="581" t="str">
        <f t="shared" si="7"/>
        <v>MARZO-26</v>
      </c>
      <c r="F47" s="583"/>
      <c r="G47" s="113">
        <f>G46</f>
        <v>105.43471499698416</v>
      </c>
      <c r="H47" s="152" cm="1">
        <f t="array" ref="H47">_xlfn.IFS($G$42="Peninsula",IF(D17=0,0,(((D17+(D$29*1000))*(1+M17*K$7/100)*(1+0.01528))+K$8)),$G$42="Canarias",IF(D17=0,0,(((D17+(D$29*1000))*(1+M17*K$7/100)*(1+0.01528))+K$8)))</f>
        <v>116.8850667485213</v>
      </c>
      <c r="I47" s="152" cm="1">
        <f t="array" ref="I47">_xlfn.IFS($G$42="Peninsula",IF(E17=0,0,(((E17+(E$29*1000))*(1+N17*L$7/100)*(1+0.01528))+L$8)),$G$42="Canarias",0)</f>
        <v>95.166900371930737</v>
      </c>
      <c r="J47" s="113" cm="1">
        <f t="array" ref="J47">_xlfn.IFS($G$42="Peninsula",J48,$G$42="Canarias",IF(E17=0,0,(((E17+(F$29^1000))*(1+N17*M$7/100)*(1+0.01528))+M$8)))</f>
        <v>81.882074243896469</v>
      </c>
      <c r="K47" s="113">
        <f>K48</f>
        <v>74.01788399253843</v>
      </c>
      <c r="L47" s="152">
        <f>IF(H17=0,0,(((H17+(H$29*1000))*(1+Q17*O$7/100)*(1+0.01528))+O$8))</f>
        <v>85.289528864027389</v>
      </c>
      <c r="M47" s="137"/>
      <c r="N47" s="137"/>
      <c r="O47" s="137"/>
      <c r="P47" s="137"/>
      <c r="Q47" s="137"/>
      <c r="R47" s="137"/>
      <c r="T47" s="94"/>
      <c r="U47" s="95"/>
      <c r="V47" s="95"/>
      <c r="W47" s="95"/>
      <c r="X47" s="581" t="str">
        <f t="shared" si="8"/>
        <v>MARZO-26</v>
      </c>
      <c r="Y47" s="583"/>
      <c r="Z47" s="113">
        <f>Z46</f>
        <v>126.55760277473681</v>
      </c>
      <c r="AA47" s="152" cm="1">
        <f t="array" ref="AA47">_xlfn.IFS($G$42="Peninsula",IF(W17=0,0,(((W17+(W$29*1000))*(1+AF17*AD$7/100)*(1+0.01528))+AD$8)),$G$42="Canarias",IF(W17=0,0,(((W17+(W$29*1000))*(1+AF17*AD$7/100)*(1+0.01528))+AD$8)))</f>
        <v>136.68244871525954</v>
      </c>
      <c r="AB47" s="152" cm="1">
        <f t="array" ref="AB47">_xlfn.IFS($G$42="Peninsula",IF(X17=0,0,(((X17+(X$29*1000))*(1+AG17*AE$7/100)*(1+0.01528))+AE$8)),$G$42="Canarias",0)</f>
        <v>108.8740471134379</v>
      </c>
      <c r="AC47" s="113" cm="1">
        <f t="array" ref="AC47">_xlfn.IFS($G$42="Peninsula",AC48,$G$42="Canarias",IF(X17=0,0,(((X17+(Y$29^1000))*(1+AG17*AF$7/100)*(1+0.01528))+AF$8)))</f>
        <v>91.407661451813098</v>
      </c>
      <c r="AD47" s="113">
        <f>AD48</f>
        <v>83.419135406294288</v>
      </c>
      <c r="AE47" s="152">
        <f>IF(AA17=0,0,(((AA17+(AA$29*1000))*(1+AJ17*AH$7/100)*(1+0.01528))+AH$8))</f>
        <v>95.806297759786929</v>
      </c>
      <c r="AF47" s="137"/>
      <c r="AG47" s="137"/>
      <c r="AH47" s="137"/>
      <c r="AI47" s="137"/>
      <c r="AJ47" s="137"/>
      <c r="AK47" s="137"/>
      <c r="AN47" s="94"/>
      <c r="AO47" s="95"/>
      <c r="AP47" s="95"/>
      <c r="AQ47" s="95"/>
      <c r="AR47" s="590" t="str">
        <f t="shared" ref="AR47:AR56" si="9">AQ17</f>
        <v>MARZO-26</v>
      </c>
      <c r="AS47" s="591"/>
      <c r="AT47" s="152">
        <f t="shared" si="6"/>
        <v>178.64759862526705</v>
      </c>
      <c r="AU47" s="152">
        <f t="shared" si="6"/>
        <v>109.99824910097738</v>
      </c>
      <c r="AV47" s="152">
        <f t="shared" si="6"/>
        <v>89.538181559344054</v>
      </c>
      <c r="AW47" s="137"/>
      <c r="AX47" s="137"/>
      <c r="AY47" s="137"/>
      <c r="AZ47" s="137"/>
      <c r="BA47" s="137"/>
      <c r="BD47" s="137"/>
      <c r="BE47" s="137"/>
    </row>
    <row r="48" spans="1:57">
      <c r="A48" s="94"/>
      <c r="B48" s="95"/>
      <c r="C48" s="95"/>
      <c r="D48" s="95"/>
      <c r="E48" s="581" t="str">
        <f t="shared" si="7"/>
        <v>ABRIL-25</v>
      </c>
      <c r="F48" s="583"/>
      <c r="G48" s="121">
        <f>IF(C18=0,0,(((C18+(C$29*1000))*(1+L18*J$7/100)*(1+0.01528))+J$8))</f>
        <v>0</v>
      </c>
      <c r="H48" s="121">
        <f>H47</f>
        <v>116.8850667485213</v>
      </c>
      <c r="I48" s="121">
        <f>I47</f>
        <v>95.166900371930737</v>
      </c>
      <c r="J48" s="152" cm="1">
        <f t="array" ref="J48">_xlfn.IFS($G$42="Peninsula",IF(F18=0,0,(((F18+(F$29*1000))*(1+O18*M$7/100)*(1+0.01528))+M$8)),$G$42="Canarias",IF(F18=0,0,(((F18+(F$29*1000))*(1+O18*M$7/100)*(1+0.01528))+M$8)))</f>
        <v>81.882074243896469</v>
      </c>
      <c r="K48" s="152" cm="1">
        <f t="array" ref="K48">_xlfn.IFS($G$42="Peninsula",IF(G18=0,0,(((G18+(G$29*1000))*(1+P18*N$7/100)*(1+0.01528))+N$8)),$G$42="Canarias",IF(G18=0,0,(((G18+(G$29*1000))*(1+P18*N$7/100)*(1+0.01528))+N$8)))</f>
        <v>74.01788399253843</v>
      </c>
      <c r="L48" s="152" cm="1">
        <f t="array" ref="L48">_xlfn.IFS($G$42="Peninsula",IF(H18=0,0,(((H18+(H$29*1000))*(1+Q18*O$7/100)*(1+0.01528))+O$8)),$G$42="Canarias",IF(H18=0,0,(((H18+(H$29*1000))*(1+Q18*O$7/100)*(1+0.01528))+O$8)))</f>
        <v>70.971119365625242</v>
      </c>
      <c r="M48" s="137"/>
      <c r="N48" s="137"/>
      <c r="O48" s="137"/>
      <c r="P48" s="137"/>
      <c r="Q48" s="137"/>
      <c r="R48" s="137"/>
      <c r="T48" s="94"/>
      <c r="U48" s="95"/>
      <c r="V48" s="95"/>
      <c r="W48" s="95"/>
      <c r="X48" s="581" t="str">
        <f t="shared" si="8"/>
        <v>ABRIL-25</v>
      </c>
      <c r="Y48" s="583"/>
      <c r="Z48" s="121">
        <f>IF(V18=0,0,(((V18+(V$29*1000))*(1+AE18*AC$7/100)*(1+0.01528))+AC$8))</f>
        <v>0</v>
      </c>
      <c r="AA48" s="121">
        <f>AA47</f>
        <v>136.68244871525954</v>
      </c>
      <c r="AB48" s="121">
        <f>AB47</f>
        <v>108.8740471134379</v>
      </c>
      <c r="AC48" s="152" cm="1">
        <f t="array" ref="AC48">_xlfn.IFS($G$42="Peninsula",IF(Y18=0,0,(((Y18+(Y$29*1000))*(1+AH18*AF$7/100)*(1+0.01528))+AF$8)),$G$42="Canarias",IF(Y18=0,0,(((Y18+(Y$29*1000))*(1+AH18*AF$7/100)*(1+0.01528))+AF$8)))</f>
        <v>91.407661451813098</v>
      </c>
      <c r="AD48" s="152" cm="1">
        <f t="array" ref="AD48">_xlfn.IFS($G$42="Peninsula",IF(Z18=0,0,(((Z18+(Z$29*1000))*(1+AI18*AG$7/100)*(1+0.01528))+AG$8)),$G$42="Canarias",IF(Z18=0,0,(((Z18+(Z$29*1000))*(1+AI18*AG$7/100)*(1+0.01528))+AG$8)))</f>
        <v>83.419135406294288</v>
      </c>
      <c r="AE48" s="152" cm="1">
        <f t="array" ref="AE48">_xlfn.IFS($G$42="Peninsula",IF(AA18=0,0,(((AA18+(AA$29*1000))*(1+AJ18*AH$7/100)*(1+0.01528))+AH$8)),$G$42="Canarias",IF(AA18=0,0,(((AA18+(AA$29*1000))*(1+AJ18*AH$7/100)*(1+0.01528))+AH$8)))</f>
        <v>79.117712636052914</v>
      </c>
      <c r="AF48" s="137"/>
      <c r="AG48" s="137"/>
      <c r="AH48" s="137"/>
      <c r="AI48" s="137"/>
      <c r="AJ48" s="137"/>
      <c r="AK48" s="137"/>
      <c r="AN48" s="94"/>
      <c r="AO48" s="95"/>
      <c r="AP48" s="95"/>
      <c r="AQ48" s="95"/>
      <c r="AR48" s="590" t="str">
        <f t="shared" si="9"/>
        <v>ABRIL-25</v>
      </c>
      <c r="AS48" s="591"/>
      <c r="AT48" s="152">
        <f t="shared" si="6"/>
        <v>147.65402558225873</v>
      </c>
      <c r="AU48" s="152">
        <f t="shared" si="6"/>
        <v>99.570865607695879</v>
      </c>
      <c r="AV48" s="152">
        <f t="shared" si="6"/>
        <v>72.97184660246954</v>
      </c>
      <c r="AW48" s="137"/>
      <c r="AX48" s="137"/>
      <c r="AY48" s="137"/>
      <c r="AZ48" s="137"/>
      <c r="BA48" s="137"/>
      <c r="BD48" s="137"/>
      <c r="BE48" s="137"/>
    </row>
    <row r="49" spans="1:57">
      <c r="A49" s="94"/>
      <c r="B49" s="95"/>
      <c r="C49" s="95"/>
      <c r="D49" s="95"/>
      <c r="E49" s="581" t="str">
        <f t="shared" si="7"/>
        <v>MAYO-25</v>
      </c>
      <c r="F49" s="583"/>
      <c r="G49" s="113">
        <f>IF(C19=0,0,(((C19+(C$29*1000))*(1+L19*J$7/100)*(1+0.01528))+J$8))</f>
        <v>0</v>
      </c>
      <c r="H49" s="113">
        <f>IF(D19=0,0,(((D19+(D$29*1000))*(1+M19*K$7/100)*(1+0.01528))+K$8))</f>
        <v>0</v>
      </c>
      <c r="I49" s="113">
        <f>I50</f>
        <v>126.39313184072991</v>
      </c>
      <c r="J49" s="152" cm="1">
        <f t="array" ref="J49">_xlfn.IFS($G$42="Peninsula",IF(F19=0,0,(((F19+(F$29*1000))*(1+O19*M$7/100)*(1+0.01528))+M$8)),$G$42="Canarias",IF(F19=0,0,(((F19+(F$29*1000))*(1+O19*M$7/100)*(1+0.01528))+M$8)))</f>
        <v>67.606465665653118</v>
      </c>
      <c r="K49" s="152" cm="1">
        <f t="array" ref="K49">_xlfn.IFS($G$42="Peninsula",IF(G19=0,0,(((G19+(G$29*1000))*(1+P19*N$7/100)*(1+0.01528))+N$8)),$G$42="Canarias",IF(G19=0,0,(((G19+(G$29*1000))*(1+P19*N$7/100)*(1+0.01528))+N$8)))</f>
        <v>64.021350938105499</v>
      </c>
      <c r="L49" s="152" cm="1">
        <f t="array" ref="L49">_xlfn.IFS($G$42="Peninsula",IF(H19=0,0,(((H19+(H$29*1000))*(1+Q19*O$7/100)*(1+0.01528))+O$8)),$G$42="Canarias",IF(H19=0,0,(((H19+(H$29*1000))*(1+Q19*O$7/100)*(1+0.01528))+O$8)))</f>
        <v>60.716104590818162</v>
      </c>
      <c r="M49" s="137"/>
      <c r="N49" s="137"/>
      <c r="O49" s="137"/>
      <c r="P49" s="137"/>
      <c r="Q49" s="137"/>
      <c r="R49" s="137"/>
      <c r="T49" s="94"/>
      <c r="U49" s="95"/>
      <c r="V49" s="95"/>
      <c r="W49" s="95"/>
      <c r="X49" s="581" t="str">
        <f t="shared" si="8"/>
        <v>MAYO-25</v>
      </c>
      <c r="Y49" s="583"/>
      <c r="Z49" s="113">
        <f>IF(V19=0,0,(((V19+(V$29*1000))*(1+AE19*AC$7/100)*(1+0.01528))+AC$8))</f>
        <v>0</v>
      </c>
      <c r="AA49" s="113">
        <f>IF(W19=0,0,(((W19+(W$29*1000))*(1+AF19*AD$7/100)*(1+0.01528))+AD$8))</f>
        <v>0</v>
      </c>
      <c r="AB49" s="113">
        <f>AB50</f>
        <v>140.50834133859314</v>
      </c>
      <c r="AC49" s="152" cm="1">
        <f t="array" ref="AC49">_xlfn.IFS($G$42="Peninsula",IF(Y19=0,0,(((Y19+(Y$29*1000))*(1+AH19*AF$7/100)*(1+0.01528))+AF$8)),$G$42="Canarias",IF(Y19=0,0,(((Y19+(Y$29*1000))*(1+AH19*AF$7/100)*(1+0.01528))+AF$8)))</f>
        <v>75.285735320776354</v>
      </c>
      <c r="AD49" s="152" cm="1">
        <f t="array" ref="AD49">_xlfn.IFS($G$42="Peninsula",IF(Z19=0,0,(((Z19+(Z$29*1000))*(1+AI19*AG$7/100)*(1+0.01528))+AG$8)),$G$42="Canarias",IF(Z19=0,0,(((Z19+(Z$29*1000))*(1+AI19*AG$7/100)*(1+0.01528))+AG$8)))</f>
        <v>71.784241770746405</v>
      </c>
      <c r="AE49" s="152" cm="1">
        <f t="array" ref="AE49">_xlfn.IFS($G$42="Peninsula",IF(AA19=0,0,(((AA19+(AA$29*1000))*(1+AJ19*AH$7/100)*(1+0.01528))+AH$8)),$G$42="Canarias",IF(AA19=0,0,(((AA19+(AA$29*1000))*(1+AJ19*AH$7/100)*(1+0.01528))+AH$8)))</f>
        <v>67.277859656188099</v>
      </c>
      <c r="AF49" s="137"/>
      <c r="AG49" s="137"/>
      <c r="AH49" s="137"/>
      <c r="AI49" s="137"/>
      <c r="AJ49" s="137"/>
      <c r="AK49" s="137"/>
      <c r="AN49" s="94"/>
      <c r="AO49" s="95"/>
      <c r="AP49" s="95"/>
      <c r="AQ49" s="95"/>
      <c r="AR49" s="590" t="str">
        <f t="shared" si="9"/>
        <v>MAYO-25</v>
      </c>
      <c r="AS49" s="591"/>
      <c r="AT49" s="152">
        <f t="shared" si="6"/>
        <v>133.36333129328443</v>
      </c>
      <c r="AU49" s="152">
        <f t="shared" si="6"/>
        <v>85.372570768388201</v>
      </c>
      <c r="AV49" s="152">
        <f t="shared" si="6"/>
        <v>61.232155026460795</v>
      </c>
      <c r="AW49" s="137"/>
      <c r="AX49" s="137"/>
      <c r="AY49" s="137"/>
      <c r="AZ49" s="137"/>
      <c r="BA49" s="137"/>
      <c r="BD49" s="137"/>
      <c r="BE49" s="137"/>
    </row>
    <row r="50" spans="1:57">
      <c r="A50" s="94"/>
      <c r="B50" s="95"/>
      <c r="C50" s="95"/>
      <c r="D50" s="95"/>
      <c r="E50" s="581" t="str">
        <f t="shared" si="7"/>
        <v>JUNIO-25</v>
      </c>
      <c r="F50" s="583"/>
      <c r="G50" s="121">
        <f>IF(C20=0,0,(((C20+(C$29*1000))*(1+L20*J$7/100)*(1+0.01528))+J$8))</f>
        <v>0</v>
      </c>
      <c r="H50" s="121">
        <f>IF(D20=0,0,(((D20+(D$29*1000))*(1+M20*K$7/100)*(1+0.01528))+K$8))</f>
        <v>0</v>
      </c>
      <c r="I50" s="152" cm="1">
        <f t="array" ref="I50">_xlfn.IFS($G$42="Peninsula",IF(E20=0,0,(((E20+(E$29*1000))*(1+N20*L$7/100)*(1+0.01528))+L$8)),$G$42="Canarias",0)</f>
        <v>126.39313184072991</v>
      </c>
      <c r="J50" s="152" cm="1">
        <f t="array" ref="J50">_xlfn.IFS($G$42="Peninsula",IF(F20=0,0,(((F20+(F$29*1000))*(1+O20*M$7/100)*(1+0.01528))+M$8)),$G$42="Canarias",IF(E20=0,0,(((E20+(F$29*1000))*(1+N20*M$7/100)*(1+0.01528))+M$8)))</f>
        <v>121.36092906592863</v>
      </c>
      <c r="K50" s="121" cm="1">
        <f t="array" ref="K50">_xlfn.IFS($G$42="Peninsula",K49,$G$42="Canarias",IF(F20=0,0,(((F20+(G$29*1000))*(1+O20*N$7/100)*(1+0.01528))+N$8)))</f>
        <v>64.021350938105499</v>
      </c>
      <c r="L50" s="152">
        <f t="shared" ref="L50:L55" si="10">IF(H20=0,0,(((H20+(H$29*1000))*(1+Q20*O$7/100)*(1+0.01528))+O$8))</f>
        <v>126.23560538358055</v>
      </c>
      <c r="M50" s="137"/>
      <c r="Q50" s="137"/>
      <c r="R50" s="137"/>
      <c r="T50" s="94"/>
      <c r="U50" s="95"/>
      <c r="V50" s="95"/>
      <c r="W50" s="95"/>
      <c r="X50" s="581" t="str">
        <f t="shared" si="8"/>
        <v>JUNIO-25</v>
      </c>
      <c r="Y50" s="583"/>
      <c r="Z50" s="121">
        <f>IF(V20=0,0,(((V20+(V$29*1000))*(1+AE20*AC$7/100)*(1+0.01528))+AC$8))</f>
        <v>0</v>
      </c>
      <c r="AA50" s="121">
        <f>IF(W20=0,0,(((W20+(W$29*1000))*(1+AF20*AD$7/100)*(1+0.01528))+AD$8))</f>
        <v>0</v>
      </c>
      <c r="AB50" s="152" cm="1">
        <f t="array" ref="AB50">_xlfn.IFS($G$42="Peninsula",IF(X20=0,0,(((X20+(X$29*1000))*(1+AG20*AE$7/100)*(1+0.01528))+AE$8)),$G$42="Canarias",0)</f>
        <v>140.50834133859314</v>
      </c>
      <c r="AC50" s="152" cm="1">
        <f t="array" ref="AC50">_xlfn.IFS($G$42="Peninsula",IF(Y20=0,0,(((Y20+(Y$29*1000))*(1+AH20*AF$7/100)*(1+0.01528))+AF$8)),$G$42="Canarias",IF(X20=0,0,(((X20+(Y$29*1000))*(1+AG20*AF$7/100)*(1+0.01528))+AF$8)))</f>
        <v>133.4107828243427</v>
      </c>
      <c r="AD50" s="121" cm="1">
        <f t="array" ref="AD50">_xlfn.IFS($G$42="Peninsula",AD49,$G$42="Canarias",IF(Y20=0,0,(((Y20+(Z$29*1000))*(1+AH20*AG$7/100)*(1+0.01528))+AG$8)))</f>
        <v>71.784241770746405</v>
      </c>
      <c r="AE50" s="152">
        <f t="shared" ref="AE50:AE55" si="11">IF(AA20=0,0,(((AA20+(AA$29*1000))*(1+AJ20*AH$7/100)*(1+0.01528))+AH$8))</f>
        <v>138.18239942805954</v>
      </c>
      <c r="AF50" s="137"/>
      <c r="AG50" s="137"/>
      <c r="AH50" s="137"/>
      <c r="AI50" s="137"/>
      <c r="AJ50" s="137"/>
      <c r="AK50" s="137"/>
      <c r="AN50" s="94"/>
      <c r="AO50" s="95"/>
      <c r="AP50" s="95"/>
      <c r="AQ50" s="95"/>
      <c r="AR50" s="590" t="str">
        <f t="shared" si="9"/>
        <v>JUNIO-25</v>
      </c>
      <c r="AS50" s="591"/>
      <c r="AT50" s="152">
        <f t="shared" si="6"/>
        <v>192.84662584036562</v>
      </c>
      <c r="AU50" s="152">
        <f t="shared" si="6"/>
        <v>141.4123799517256</v>
      </c>
      <c r="AV50" s="152">
        <f t="shared" si="6"/>
        <v>132.21240410084306</v>
      </c>
      <c r="AW50" s="137"/>
      <c r="AX50" s="137"/>
      <c r="AY50" s="137"/>
      <c r="AZ50" s="137"/>
      <c r="BA50" s="137"/>
      <c r="BD50" s="137"/>
      <c r="BE50" s="137"/>
    </row>
    <row r="51" spans="1:57">
      <c r="A51" s="94"/>
      <c r="B51" s="95"/>
      <c r="C51" s="95"/>
      <c r="D51" s="95"/>
      <c r="E51" s="581" t="str">
        <f t="shared" si="7"/>
        <v>JULIO-25</v>
      </c>
      <c r="F51" s="583"/>
      <c r="G51" s="152" cm="1">
        <f t="array" ref="G51">_xlfn.IFS($G$42="Peninsula",IF(C21=0,0,(((C21+(C$29*1000))*(1+L21*J$7/100)*(1+0.01528))+J$8)),$G$42="Canarias",IF(C21=0,0,(((C21+(C$29*1000))*(1+L21*J$7/100)*(1+0.01528))+J$8)))</f>
        <v>145.61789452886802</v>
      </c>
      <c r="H51" s="152" cm="1">
        <f t="array" ref="H51">_xlfn.IFS($G$42="Peninsula",IF(D21=0,0,(((D21+(D$29*1000))*(1+M21*K$7/100)*(1+0.01528))+K$8)),$G$42="Canarias",0)</f>
        <v>136.34629546386086</v>
      </c>
      <c r="I51" s="113" cm="1">
        <f t="array" ref="I51">_xlfn.IFS($G$42="Peninsula",I50,$G$42="Canarias",IF(D21=0,0,(((D21+(E$29*1000))*(1+M21*L$7/100)*(1+0.01528))+L$8)))</f>
        <v>126.39313184072991</v>
      </c>
      <c r="J51" s="113">
        <f>J50</f>
        <v>121.36092906592863</v>
      </c>
      <c r="K51" s="113">
        <f>IF(G21=0,0,(((G21+(G$29*1000))*(1+P21*N$7/100)*(1+0.01528))+N$8))</f>
        <v>0</v>
      </c>
      <c r="L51" s="152">
        <f t="shared" si="10"/>
        <v>119.87909249632288</v>
      </c>
      <c r="M51" s="137"/>
      <c r="N51" s="137"/>
      <c r="O51" s="137"/>
      <c r="P51" s="137"/>
      <c r="Q51" s="137"/>
      <c r="R51" s="137"/>
      <c r="T51" s="94"/>
      <c r="U51" s="95"/>
      <c r="V51" s="95"/>
      <c r="W51" s="95"/>
      <c r="X51" s="581" t="str">
        <f t="shared" si="8"/>
        <v>JULIO-25</v>
      </c>
      <c r="Y51" s="583"/>
      <c r="Z51" s="152" cm="1">
        <f t="array" ref="Z51">_xlfn.IFS($G$42="Peninsula",IF(V21=0,0,(((V21+(V$29*1000))*(1+AE21*AC$7/100)*(1+0.01528))+AC$8)),$G$42="Canarias",IF(V21=0,0,(((V21+(V$29*1000))*(1+AE21*AC$7/100)*(1+0.01528))+AC$8)))</f>
        <v>168.59625358280294</v>
      </c>
      <c r="AA51" s="152" cm="1">
        <f t="array" ref="AA51">_xlfn.IFS($G$42="Peninsula",IF(W21=0,0,(((W21+(W$29*1000))*(1+AF21*AD$7/100)*(1+0.01528))+AD$8)),$G$42="Canarias",0)</f>
        <v>156.39330407896139</v>
      </c>
      <c r="AB51" s="113" cm="1">
        <f t="array" ref="AB51">_xlfn.IFS($G$42="Peninsula",AB50,$G$42="Canarias",IF(W21=0,0,(((W21+(X$29*1000))*(1+AF21*AE$7/100)*(1+0.01528))+AE$8)))</f>
        <v>140.50834133859314</v>
      </c>
      <c r="AC51" s="113">
        <f>AC50</f>
        <v>133.4107828243427</v>
      </c>
      <c r="AD51" s="113">
        <f>IF(Z21=0,0,(((Z21+(Z$29*1000))*(1+AI21*AG$7/100)*(1+0.01528))+AG$8))</f>
        <v>0</v>
      </c>
      <c r="AE51" s="152">
        <f t="shared" si="11"/>
        <v>131.08118235591922</v>
      </c>
      <c r="AF51" s="137"/>
      <c r="AG51" s="137"/>
      <c r="AH51" s="137"/>
      <c r="AI51" s="137"/>
      <c r="AJ51" s="137"/>
      <c r="AK51" s="137"/>
      <c r="AN51" s="94"/>
      <c r="AO51" s="95"/>
      <c r="AP51" s="95"/>
      <c r="AQ51" s="95"/>
      <c r="AR51" s="590" t="str">
        <f t="shared" si="9"/>
        <v>JULIO-25</v>
      </c>
      <c r="AS51" s="591"/>
      <c r="AT51" s="152">
        <f t="shared" si="6"/>
        <v>191.36372082206933</v>
      </c>
      <c r="AU51" s="152">
        <f t="shared" si="6"/>
        <v>144.87392369913258</v>
      </c>
      <c r="AV51" s="152">
        <f t="shared" si="6"/>
        <v>125.12854342171381</v>
      </c>
      <c r="AW51" s="137"/>
      <c r="AX51" s="137"/>
      <c r="AY51" s="137"/>
      <c r="AZ51" s="137"/>
      <c r="BA51" s="137"/>
      <c r="BB51" s="137"/>
      <c r="BC51" s="137"/>
      <c r="BD51" s="137"/>
      <c r="BE51" s="137"/>
    </row>
    <row r="52" spans="1:57">
      <c r="A52" s="94"/>
      <c r="B52" s="95"/>
      <c r="C52" s="95"/>
      <c r="D52" s="95"/>
      <c r="E52" s="581" t="str">
        <f t="shared" si="7"/>
        <v>AGOSTO-25</v>
      </c>
      <c r="F52" s="583"/>
      <c r="G52" s="121" cm="1">
        <f t="array" ref="G52">_xlfn.IFS($G$42="Peninsula",G51,$G$42="Canarias",IF(E22=0,0,(((E22+(C$29*1000))*(1+N22*J$7/100)*(1+0.01528))+J$8)))</f>
        <v>145.61789452886802</v>
      </c>
      <c r="H52" s="121" cm="1">
        <f t="array" ref="H52">_xlfn.IFS($G$42="Peninsula",H51,$G$42="Canarias",0)</f>
        <v>136.34629546386086</v>
      </c>
      <c r="I52" s="152" cm="1">
        <f t="array" ref="I52">_xlfn.IFS($G$42="Peninsula",IF(E22=0,0,(((E22+(E$29*1000))*(1+N22*L$7/100)*(1+0.01528))+L$8)),$G$42="Canarias",IF(F22=0,0,(((F22+(E$29*1000))*(1+O22*L$7/100)*(1+0.01528))+L$8)))</f>
        <v>124.78559229233727</v>
      </c>
      <c r="J52" s="152" cm="1">
        <f t="array" ref="J52">_xlfn.IFS($G$42="Peninsula",IF(F22=0,0,(((F22+(F$29*1000))*(1+O22*M$7/100)*(1+0.01528))+M$8)),$G$42="Canarias",0)</f>
        <v>118.62186456931434</v>
      </c>
      <c r="K52" s="121">
        <f>IF(G22=0,0,(((G22+(G$29*1000))*(1+P22*N$7/100)*(1+0.01528))+N$8))</f>
        <v>0</v>
      </c>
      <c r="L52" s="152">
        <f t="shared" si="10"/>
        <v>118.65351168527179</v>
      </c>
      <c r="M52" s="137"/>
      <c r="N52" s="137"/>
      <c r="O52" s="137"/>
      <c r="P52" s="137"/>
      <c r="Q52" s="137"/>
      <c r="R52" s="137"/>
      <c r="T52" s="94"/>
      <c r="U52" s="95"/>
      <c r="V52" s="95"/>
      <c r="W52" s="95"/>
      <c r="X52" s="581" t="str">
        <f t="shared" si="8"/>
        <v>AGOSTO-25</v>
      </c>
      <c r="Y52" s="583"/>
      <c r="Z52" s="121" cm="1">
        <f t="array" ref="Z52">_xlfn.IFS($G$42="Peninsula",Z51,$G$42="Canarias",IF(X22=0,0,(((X22+(V$29*1000))*(1+AG22*AC$7/100)*(1+0.01528))+AC$8)))</f>
        <v>168.59625358280294</v>
      </c>
      <c r="AA52" s="121" cm="1">
        <f t="array" ref="AA52">_xlfn.IFS($G$42="Peninsula",AA51,$G$42="Canarias",0)</f>
        <v>156.39330407896139</v>
      </c>
      <c r="AB52" s="152" cm="1">
        <f t="array" ref="AB52">_xlfn.IFS($G$42="Peninsula",IF(X22=0,0,(((X22+(X$29*1000))*(1+AG22*AE$7/100)*(1+0.01528))+AE$8)),$G$42="Canarias",IF(Y22=0,0,(((Y22+(X$29*1000))*(1+AH22*AE$7/100)*(1+0.01528))+AE$8)))</f>
        <v>138.91762774484198</v>
      </c>
      <c r="AC52" s="152" cm="1">
        <f t="array" ref="AC52">_xlfn.IFS($G$42="Peninsula",IF(Y22=0,0,(((Y22+(Y$29*1000))*(1+AH22*AF$7/100)*(1+0.01528))+AF$8)),$G$42="Canarias",0)</f>
        <v>130.43818017479757</v>
      </c>
      <c r="AD52" s="121">
        <f>IF(Z22=0,0,(((Z22+(Z$29*1000))*(1+AI22*AG$7/100)*(1+0.01528))+AG$8))</f>
        <v>0</v>
      </c>
      <c r="AE52" s="152">
        <f t="shared" si="11"/>
        <v>129.74931060348257</v>
      </c>
      <c r="AF52" s="137"/>
      <c r="AG52" s="137"/>
      <c r="AH52" s="137"/>
      <c r="AI52" s="137"/>
      <c r="AJ52" s="137"/>
      <c r="AK52" s="137"/>
      <c r="AN52" s="94"/>
      <c r="AO52" s="95"/>
      <c r="AP52" s="95"/>
      <c r="AQ52" s="95"/>
      <c r="AR52" s="590" t="str">
        <f t="shared" si="9"/>
        <v>AGOSTO-25</v>
      </c>
      <c r="AS52" s="591"/>
      <c r="AT52" s="152">
        <f t="shared" si="6"/>
        <v>190.60409573906884</v>
      </c>
      <c r="AU52" s="152">
        <f t="shared" si="6"/>
        <v>139.25039534478609</v>
      </c>
      <c r="AV52" s="152">
        <f t="shared" si="6"/>
        <v>123.7966716692772</v>
      </c>
      <c r="AW52" s="137"/>
      <c r="AX52" s="137"/>
      <c r="AY52" s="137"/>
      <c r="AZ52" s="137"/>
      <c r="BA52" s="137"/>
      <c r="BB52" s="137"/>
      <c r="BC52" s="137"/>
      <c r="BD52" s="137"/>
      <c r="BE52" s="137"/>
    </row>
    <row r="53" spans="1:57">
      <c r="A53" s="94"/>
      <c r="B53" s="95"/>
      <c r="C53" s="95"/>
      <c r="D53" s="95"/>
      <c r="E53" s="581" t="str">
        <f t="shared" si="7"/>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119.8999768190009</v>
      </c>
      <c r="J53" s="152" cm="1">
        <f t="array" ref="J53">_xlfn.IFS($G$42="Peninsula",IF(F23=0,0,(((F23+(F$29*1000))*(1+O23*M$7/100)*(1+0.01528))+M$8)),$G$42="Canarias",0)</f>
        <v>106.15542547717988</v>
      </c>
      <c r="K53" s="113">
        <f>K54</f>
        <v>120.66765969895368</v>
      </c>
      <c r="L53" s="152">
        <f t="shared" si="10"/>
        <v>111.95223640589406</v>
      </c>
      <c r="M53" s="137"/>
      <c r="N53" s="137"/>
      <c r="O53" s="137"/>
      <c r="P53" s="137"/>
      <c r="Q53" s="137"/>
      <c r="R53" s="137"/>
      <c r="T53" s="94"/>
      <c r="U53" s="95"/>
      <c r="V53" s="95"/>
      <c r="W53" s="95"/>
      <c r="X53" s="581" t="str">
        <f t="shared" si="8"/>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133.51413939085759</v>
      </c>
      <c r="AC53" s="152" cm="1">
        <f t="array" ref="AC53">_xlfn.IFS($G$42="Peninsula",IF(Y23=0,0,(((Y23+(Y$29*1000))*(1+AH23*AF$7/100)*(1+0.01528))+AF$8)),$G$42="Canarias",0)</f>
        <v>117.07888983308783</v>
      </c>
      <c r="AD53" s="113">
        <f>AD54</f>
        <v>132.11191166270754</v>
      </c>
      <c r="AE53" s="152">
        <f t="shared" si="11"/>
        <v>122.55617888649999</v>
      </c>
      <c r="AF53" s="137"/>
      <c r="AG53" s="137"/>
      <c r="AH53" s="137"/>
      <c r="AI53" s="137"/>
      <c r="AJ53" s="137"/>
      <c r="AK53" s="137"/>
      <c r="AN53" s="94"/>
      <c r="AO53" s="95"/>
      <c r="AP53" s="95"/>
      <c r="AQ53" s="95"/>
      <c r="AR53" s="590" t="str">
        <f t="shared" si="9"/>
        <v>SEPTIEMBRE-25</v>
      </c>
      <c r="AS53" s="591"/>
      <c r="AT53" s="152">
        <f t="shared" ref="AT53:AV56" si="12">IFERROR(IF(AR23=0,0,(((AR23+(AR$29*1000))*(1+AY23*AW$7/100)*(1+0.01528))+AW$8)),"")</f>
        <v>185.13549645272275</v>
      </c>
      <c r="AU53" s="152">
        <f t="shared" si="12"/>
        <v>126.96334836390878</v>
      </c>
      <c r="AV53" s="152">
        <f t="shared" si="12"/>
        <v>116.59449549409963</v>
      </c>
      <c r="AW53" s="137"/>
      <c r="AX53" s="137"/>
      <c r="AY53" s="137"/>
      <c r="AZ53" s="137"/>
      <c r="BA53" s="137"/>
      <c r="BB53" s="137"/>
      <c r="BC53" s="137"/>
      <c r="BD53" s="137"/>
      <c r="BE53" s="137"/>
    </row>
    <row r="54" spans="1:57">
      <c r="A54" s="94"/>
      <c r="B54" s="95"/>
      <c r="C54" s="95"/>
      <c r="D54" s="95"/>
      <c r="E54" s="581" t="str">
        <f t="shared" si="7"/>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119.8999768190009</v>
      </c>
      <c r="J54" s="152" cm="1">
        <f t="array" ref="J54">_xlfn.IFS($G$42="Peninsula",IF(F24=0,0,(((F24+(F$29*1000))*(1+O24*M$7/100)*(1+0.01528))+M$8)),$G$42="Canarias",0)</f>
        <v>141.74146745921104</v>
      </c>
      <c r="K54" s="152" cm="1">
        <f t="array" ref="K54">_xlfn.IFS($G$42="Peninsula",IF(G24=0,0,(((G24+(G$29*1000))*(1+P24*N$7/100)*(1+0.01528))+N$8)),$G$42="Canarias",0)</f>
        <v>120.66765969895368</v>
      </c>
      <c r="L54" s="152">
        <f t="shared" si="10"/>
        <v>120.46718831710946</v>
      </c>
      <c r="M54" s="137"/>
      <c r="N54" s="137"/>
      <c r="O54" s="137"/>
      <c r="P54" s="137"/>
      <c r="Q54" s="137"/>
      <c r="R54" s="137"/>
      <c r="T54" s="94"/>
      <c r="U54" s="95"/>
      <c r="V54" s="95"/>
      <c r="W54" s="95"/>
      <c r="X54" s="581" t="str">
        <f t="shared" si="8"/>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133.51413939085759</v>
      </c>
      <c r="AC54" s="152" cm="1">
        <f t="array" ref="AC54">_xlfn.IFS($G$42="Peninsula",IF(Y24=0,0,(((Y24+(Y$29*1000))*(1+AH24*AF$7/100)*(1+0.01528))+AF$8)),$G$42="Canarias",0)</f>
        <v>155.17312572831875</v>
      </c>
      <c r="AD54" s="152" cm="1">
        <f t="array" ref="AD54">_xlfn.IFS($G$42="Peninsula",IF(Z24=0,0,(((Z24+(Z$29*1000))*(1+AI24*AG$7/100)*(1+0.01528))+AG$8)),$G$42="Canarias",0)</f>
        <v>132.11191166270754</v>
      </c>
      <c r="AE54" s="152">
        <f t="shared" si="11"/>
        <v>131.81647927558058</v>
      </c>
      <c r="AF54" s="137"/>
      <c r="AG54" s="137"/>
      <c r="AH54" s="137"/>
      <c r="AI54" s="137"/>
      <c r="AJ54" s="137"/>
      <c r="AK54" s="137"/>
      <c r="AN54" s="94"/>
      <c r="AO54" s="95"/>
      <c r="AP54" s="95"/>
      <c r="AQ54" s="95"/>
      <c r="AR54" s="590" t="str">
        <f t="shared" si="9"/>
        <v>OCTUBRE-25</v>
      </c>
      <c r="AS54" s="591"/>
      <c r="AT54" s="152">
        <f t="shared" si="12"/>
        <v>211.03400265071429</v>
      </c>
      <c r="AU54" s="152">
        <f t="shared" si="12"/>
        <v>151.68896423913768</v>
      </c>
      <c r="AV54" s="152">
        <f t="shared" si="12"/>
        <v>125.85479588318024</v>
      </c>
      <c r="AW54" s="137"/>
      <c r="AX54" s="137"/>
      <c r="AY54" s="137"/>
      <c r="AZ54" s="137"/>
      <c r="BA54" s="137"/>
      <c r="BB54" s="137"/>
      <c r="BC54" s="137"/>
      <c r="BD54" s="137"/>
      <c r="BE54" s="137"/>
    </row>
    <row r="55" spans="1:57">
      <c r="A55" s="94"/>
      <c r="B55" s="95"/>
      <c r="C55" s="95"/>
      <c r="D55" s="95"/>
      <c r="E55" s="581" t="str">
        <f t="shared" si="7"/>
        <v>NOVIEMBRE-25</v>
      </c>
      <c r="F55" s="583"/>
      <c r="G55" s="113">
        <f>G56</f>
        <v>133.52909399217154</v>
      </c>
      <c r="H55" s="152">
        <f>IF(D25=0,0,(((D25+(D$29*1000))*(1+M25*K$7/100)*(1+0.01528))+K$8))</f>
        <v>130.17478216748032</v>
      </c>
      <c r="I55" s="152">
        <f>IF(E25=0,0,(((E25+(E$29*1000))*(1+N25*L$7/100)*(1+0.01528))+L$8))</f>
        <v>121.1733221145974</v>
      </c>
      <c r="J55" s="113">
        <f>J54</f>
        <v>141.74146745921104</v>
      </c>
      <c r="K55" s="113">
        <f>K54</f>
        <v>120.66765969895368</v>
      </c>
      <c r="L55" s="152">
        <f t="shared" si="10"/>
        <v>100.8024011387633</v>
      </c>
      <c r="M55" s="137"/>
      <c r="N55" s="137"/>
      <c r="O55" s="137"/>
      <c r="P55" s="137"/>
      <c r="Q55" s="137"/>
      <c r="R55" s="137"/>
      <c r="T55" s="94"/>
      <c r="U55" s="95"/>
      <c r="V55" s="95"/>
      <c r="W55" s="95"/>
      <c r="X55" s="581" t="str">
        <f t="shared" si="8"/>
        <v>NOVIEMBRE-25</v>
      </c>
      <c r="Y55" s="583"/>
      <c r="Z55" s="113">
        <f>Z56</f>
        <v>154.70153058636794</v>
      </c>
      <c r="AA55" s="152">
        <f>IF(W25=0,0,(((W25+(W$29*1000))*(1+AF25*AD$7/100)*(1+0.01528))+AD$8))</f>
        <v>149.38292609951989</v>
      </c>
      <c r="AB55" s="152">
        <f>IF(X25=0,0,(((X25+(X$29*1000))*(1+AG25*AE$7/100)*(1+0.01528))+AE$8))</f>
        <v>135.33068274871781</v>
      </c>
      <c r="AC55" s="113">
        <f>AC54</f>
        <v>155.17312572831875</v>
      </c>
      <c r="AD55" s="113">
        <f>AD54</f>
        <v>132.11191166270754</v>
      </c>
      <c r="AE55" s="152">
        <f t="shared" si="11"/>
        <v>110.43035305225195</v>
      </c>
      <c r="AF55" s="137"/>
      <c r="AG55" s="137"/>
      <c r="AH55" s="137"/>
      <c r="AI55" s="137"/>
      <c r="AJ55" s="137"/>
      <c r="AK55" s="137"/>
      <c r="AN55" s="94"/>
      <c r="AO55" s="95"/>
      <c r="AP55" s="95"/>
      <c r="AQ55" s="95"/>
      <c r="AR55" s="590" t="str">
        <f t="shared" si="9"/>
        <v>NOVIEMBRE-25</v>
      </c>
      <c r="AS55" s="591"/>
      <c r="AT55" s="152">
        <f t="shared" si="12"/>
        <v>189.59989821307266</v>
      </c>
      <c r="AU55" s="152">
        <f t="shared" si="12"/>
        <v>136.94323984322168</v>
      </c>
      <c r="AV55" s="152">
        <f t="shared" si="12"/>
        <v>104.4686696598516</v>
      </c>
      <c r="AW55" s="137"/>
      <c r="AX55" s="137"/>
      <c r="AY55" s="137"/>
      <c r="AZ55" s="137"/>
      <c r="BA55" s="137"/>
      <c r="BB55" s="137"/>
      <c r="BC55" s="137"/>
      <c r="BD55" s="137"/>
      <c r="BE55" s="137"/>
    </row>
    <row r="56" spans="1:57" ht="15.75" thickBot="1">
      <c r="A56" s="94"/>
      <c r="B56" s="95"/>
      <c r="C56" s="95"/>
      <c r="D56" s="95"/>
      <c r="E56" s="584" t="str">
        <f t="shared" si="7"/>
        <v>DICIEMBRE-25</v>
      </c>
      <c r="F56" s="585"/>
      <c r="G56" s="157" cm="1">
        <f t="array" ref="G56">_xlfn.IFS($G$42="Peninsula",IFERROR(IF(C26=0,0,(((C26+(C$29))*(1+L26*J$7/100)*(1+0.01528))+J$8)),""),$G$42="Canarias",0)</f>
        <v>133.52909399217154</v>
      </c>
      <c r="H56" s="157" cm="1">
        <f t="array" ref="H56">_xlfn.IFS($G$42="Peninsula",IFERROR(IF(D26=0,0,(((D26+(D$29*1000))*(1+M26*K$7/100)*(1+0.01528))+K$8)),""),$G$42="Canarias",IF(C26=0,0,(((C26+(D$29*1000))*(1+L26*K$7/100)*(1+0.01528))+K$8)))</f>
        <v>155.63786522390976</v>
      </c>
      <c r="I56" s="128" cm="1">
        <f t="array" ref="I56">_xlfn.IFS($G$42="Peninsula",I55,$G$42="Canarias",IF(D26=0,0,(((D26+(E$29*1000))*(1+M26*L$7/100)*(1+0.01528))+L$8)))</f>
        <v>121.1733221145974</v>
      </c>
      <c r="J56" s="128">
        <f>IFERROR(IF(F26=0,0,(((F26+(F$29*1000))*(1+O26*M$7/100)*(1+0.01528))+M$8)),"")</f>
        <v>0</v>
      </c>
      <c r="K56" s="128">
        <f>IFERROR(IF(G26=0,0,(((G26+(G$29*1000))*(1+P26*N$7/100)*(1+0.01528))+N$8)),"")</f>
        <v>0</v>
      </c>
      <c r="L56" s="154">
        <f>IFERROR(IF(H26=0,0,(((H26+(H$29*1000))*(1+Q26*O$7/100)*(1+0.01528))+O$8)),"")</f>
        <v>115.598553191213</v>
      </c>
      <c r="M56" s="137"/>
      <c r="N56" s="137"/>
      <c r="O56" s="137"/>
      <c r="P56" s="137"/>
      <c r="Q56" s="137"/>
      <c r="R56" s="137"/>
      <c r="T56" s="94"/>
      <c r="U56" s="95"/>
      <c r="V56" s="95"/>
      <c r="W56" s="95"/>
      <c r="X56" s="584" t="str">
        <f t="shared" si="8"/>
        <v>DICIEMBRE-25</v>
      </c>
      <c r="Y56" s="585"/>
      <c r="Z56" s="157" cm="1">
        <f t="array" ref="Z56">_xlfn.IFS($G$42="Peninsula",IFERROR(IF(V26=0,0,(((V26+(V$29))*(1+AE26*AC$7/100)*(1+0.01528))+AC$8)),""),$G$42="Canarias",0)</f>
        <v>154.70153058636794</v>
      </c>
      <c r="AA56" s="157" cm="1">
        <f t="array" ref="AA56">_xlfn.IFS($G$42="Peninsula",IFERROR(IF(W26=0,0,(((W26+(W$29*1000))*(1+AF26*AD$7/100)*(1+0.01528))+AD$8)),""),$G$42="Canarias",IF(V26=0,0,(((V26+(W$29*1000))*(1+AE26*AD$7/100)*(1+0.01528))+AD$8)))</f>
        <v>177.064530321912</v>
      </c>
      <c r="AB56" s="128" cm="1">
        <f t="array" ref="AB56">_xlfn.IFS($G$42="Peninsula",AB55,$G$42="Canarias",IF(W26=0,0,(((W26+(X$29*1000))*(1+AF26*AE$7/100)*(1+0.01528))+AE$8)))</f>
        <v>135.33068274871781</v>
      </c>
      <c r="AC56" s="128">
        <f>IFERROR(IF(Y26=0,0,(((Y26+(Y$29*1000))*(1+AH26*AF$7/100)*(1+0.01528))+AF$8)),"")</f>
        <v>0</v>
      </c>
      <c r="AD56" s="128">
        <f>IFERROR(IF(Z26=0,0,(((Z26+(Z$29*1000))*(1+AI26*AG$7/100)*(1+0.01528))+AG$8)),"")</f>
        <v>0</v>
      </c>
      <c r="AE56" s="154">
        <f>IFERROR(IF(AA26=0,0,(((AA26+(AA$29*1000))*(1+AJ26*AH$7/100)*(1+0.01528))+AH$8)),"")</f>
        <v>126.52167265532862</v>
      </c>
      <c r="AF56" s="137"/>
      <c r="AG56" s="137"/>
      <c r="AH56" s="137"/>
      <c r="AI56" s="137"/>
      <c r="AJ56" s="137"/>
      <c r="AK56" s="137"/>
      <c r="AN56" s="94"/>
      <c r="AO56" s="95"/>
      <c r="AP56" s="95"/>
      <c r="AQ56" s="95"/>
      <c r="AR56" s="590" t="str">
        <f t="shared" si="9"/>
        <v>DICIEMBRE-25</v>
      </c>
      <c r="AS56" s="591"/>
      <c r="AT56" s="152">
        <f t="shared" si="12"/>
        <v>219.93331535314462</v>
      </c>
      <c r="AU56" s="152">
        <f t="shared" si="12"/>
        <v>166.64701439215875</v>
      </c>
      <c r="AV56" s="152">
        <f t="shared" si="12"/>
        <v>120.55358076569279</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137.35510196485481</v>
      </c>
      <c r="H58" s="137" cm="1">
        <f t="array" ref="H58">_xlfn.IFS($G$42="Peninsula",AVERAGE(H45,H46,H47,H51,H55,H56),$G$42="Canarias",AVERAGE(H45,H46,H47,H55,H56))</f>
        <v>126.402285084681</v>
      </c>
      <c r="I58" s="137" cm="1">
        <f t="array" ref="I58">_xlfn.IFS($G$42="Peninsula",AVERAGE(I47,I50,I52,I53,I55),$G$42="Canarias",AVERAGE(I51,I52,I53,I54,I55,I56))</f>
        <v>117.48378468771925</v>
      </c>
      <c r="J58" s="137" cm="1">
        <f t="array" ref="J58">_xlfn.IFS($G$42="Peninsula",AVERAGE(J48,J49,J50,J52,J53,J54),$G$42="Canarias",AVERAGE(J45,J46,J47,J48,J49,J50,J51))</f>
        <v>106.2280377468639</v>
      </c>
      <c r="K58" s="137" cm="1">
        <f t="array" ref="K58">_xlfn.IFS($G$42="Peninsula",AVERAGE(K48,K49,K54),$G$42="Canarias",AVERAGE(K48,K49,K50))</f>
        <v>86.235631543199204</v>
      </c>
      <c r="L58" s="137">
        <f>AVERAGE(L45,L46,L47,L48,L49,L50,L51,L52,L53,L54,L55,L56)</f>
        <v>99.825106486137045</v>
      </c>
      <c r="X58" s="584" t="s">
        <v>371</v>
      </c>
      <c r="Y58" s="585"/>
      <c r="Z58" s="137" cm="1">
        <f t="array" ref="Z58">_xlfn.IFS($G$42="Peninsula",AVERAGE(Z45,Z46,Z51,Z56),$G$42="Canarias",AVERAGE(Z51,Z52,Z53,Z54))</f>
        <v>160.17286707798581</v>
      </c>
      <c r="AA58" s="137" cm="1">
        <f t="array" ref="AA58">_xlfn.IFS($G$42="Peninsula",AVERAGE(AA45,AA46,AA47,AA51,AA55,AA56),$G$42="Canarias",AVERAGE(AA45,AA46,AA47,AA55,AA56))</f>
        <v>146.14027462785253</v>
      </c>
      <c r="AB58" s="137" cm="1">
        <f t="array" ref="AB58">_xlfn.IFS($G$42="Peninsula",AVERAGE(AB47,AB50,AB52,AB53,AB55),$G$42="Canarias",AVERAGE(AB51,AB52,AB53,AB54,AB55,AB56))</f>
        <v>131.42896766728967</v>
      </c>
      <c r="AC58" s="137" cm="1">
        <f t="array" ref="AC58">_xlfn.IFS($G$42="Peninsula",AVERAGE(AC48,AC49,AC50,AC52,AC53,AC54),$G$42="Canarias",AVERAGE(AC45,AC46,AC47,AC48,AC49,AC50,AC51))</f>
        <v>117.13239588885604</v>
      </c>
      <c r="AD58" s="137" cm="1">
        <f t="array" ref="AD58">_xlfn.IFS($G$42="Peninsula",AVERAGE(AD48,AD49,AD54),$G$42="Canarias",AVERAGE(AD48,AD49,AD50))</f>
        <v>95.77176294658274</v>
      </c>
      <c r="AE58" s="137">
        <f>AVERAGE(AE45,AE46,AE47,AE48,AE49,AE50,AE51,AE52,AE53,AE54,AE55,AE56)</f>
        <v>109.87676463631453</v>
      </c>
      <c r="AR58" s="584" t="s">
        <v>371</v>
      </c>
      <c r="AS58" s="585"/>
      <c r="AT58" s="137">
        <f>AVERAGE(AT45:AT56)</f>
        <v>183.90960557920388</v>
      </c>
      <c r="AU58" s="137">
        <f>AVERAGE(AU45:AU56)</f>
        <v>128.5408254660241</v>
      </c>
      <c r="AV58" s="137">
        <f>AVERAGE(AV45:AV56)</f>
        <v>104.19676745630248</v>
      </c>
    </row>
    <row r="63" spans="1:57">
      <c r="B63" t="s">
        <v>34</v>
      </c>
    </row>
    <row r="65" spans="2:8" ht="15.75">
      <c r="B65" s="55" t="s">
        <v>56</v>
      </c>
      <c r="C65" s="56">
        <f>IF('.'!$W$20="26",'BASE DE DATOS INDEX'!K13/365,'BASE DE DATOS INDEX'!U13/365)</f>
        <v>7.5902501369863012E-2</v>
      </c>
      <c r="D65" s="56">
        <f>IF('.'!$W$20="26",'BASE DE DATOS INDEX'!L13/365,'BASE DE DATOS INDEX'!V13/365)</f>
        <v>1.9874602739726028E-3</v>
      </c>
      <c r="E65" s="56">
        <f>'BASE DE DATOS INDEX'!M13/365</f>
        <v>0</v>
      </c>
      <c r="F65" s="56">
        <f>'BASE DE DATOS INDEX'!N13/365</f>
        <v>0</v>
      </c>
      <c r="G65" s="56">
        <f>'BASE DE DATOS INDEX'!O13/365</f>
        <v>0</v>
      </c>
      <c r="H65" s="56">
        <f>'BASE DE DATOS INDEX'!P13/365</f>
        <v>0</v>
      </c>
    </row>
    <row r="66" spans="2:8" ht="15.75">
      <c r="B66" s="57" t="s">
        <v>31</v>
      </c>
      <c r="C66" s="56">
        <f>IF('.'!$W$20="26",'BASE DE DATOS INDEX'!K14/365,'BASE DE DATOS INDEX'!U14/365)</f>
        <v>5.5827197260273971E-2</v>
      </c>
      <c r="D66" s="56">
        <f>IF('.'!$W$20="26",'BASE DE DATOS INDEX'!L14/365,'BASE DE DATOS INDEX'!V14/365)</f>
        <v>2.9089372602739725E-2</v>
      </c>
      <c r="E66" s="56">
        <f>IF('.'!$W$20="26",'BASE DE DATOS INDEX'!M14/365,'BASE DE DATOS INDEX'!W14/365)</f>
        <v>1.2278175342465752E-2</v>
      </c>
      <c r="F66" s="56">
        <f>IF('.'!$W$20="26",'BASE DE DATOS INDEX'!N14/365,'BASE DE DATOS INDEX'!X14/365)</f>
        <v>1.0647487671232877E-2</v>
      </c>
      <c r="G66" s="56">
        <f>IF('.'!$W$20="26",'BASE DE DATOS INDEX'!O14/365,'BASE DE DATOS INDEX'!Y14/365)</f>
        <v>6.8872630136986293E-3</v>
      </c>
      <c r="H66" s="56">
        <f>IF('.'!$W$20="26",'BASE DE DATOS INDEX'!P14/365,'BASE DE DATOS INDEX'!Z14/365)</f>
        <v>3.9514712328767125E-3</v>
      </c>
    </row>
    <row r="67" spans="2:8" ht="15.75">
      <c r="B67" s="57" t="s">
        <v>32</v>
      </c>
      <c r="C67" s="56">
        <f>IF('.'!$W$20="26",'BASE DE DATOS INDEX'!K15/365,'BASE DE DATOS INDEX'!U15/365)</f>
        <v>8.1083200000000008E-2</v>
      </c>
      <c r="D67" s="56">
        <f>IF('.'!$W$20="26",'BASE DE DATOS INDEX'!L15/365,'BASE DE DATOS INDEX'!V15/365)</f>
        <v>4.2506052054794519E-2</v>
      </c>
      <c r="E67" s="56">
        <f>IF('.'!$W$20="26",'BASE DE DATOS INDEX'!M15/365,'BASE DE DATOS INDEX'!W15/365)</f>
        <v>1.8635290410958905E-2</v>
      </c>
      <c r="F67" s="56">
        <f>IF('.'!$W$20="26",'BASE DE DATOS INDEX'!N15/365,'BASE DE DATOS INDEX'!X15/365)</f>
        <v>1.4777613698630138E-2</v>
      </c>
      <c r="G67" s="56">
        <f>IF('.'!$W$20="26",'BASE DE DATOS INDEX'!O15/365,'BASE DE DATOS INDEX'!Y15/365)</f>
        <v>5.8222273972602734E-3</v>
      </c>
      <c r="H67" s="56">
        <f>IF('.'!$W$20="26",'BASE DE DATOS INDEX'!P15/365,'BASE DE DATOS INDEX'!Z15/365)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38F98-94FE-4104-95EE-594D5A4EE825}">
  <sheetPr codeName="Hoja26"/>
  <dimension ref="A1:BE101"/>
  <sheetViews>
    <sheetView topLeftCell="A35"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6" max="7" width="14.85546875" bestFit="1" customWidth="1"/>
    <col min="8" max="8" width="15.28515625" customWidth="1"/>
    <col min="21" max="21" width="14" bestFit="1"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4"/>
      <c r="B9" s="95"/>
      <c r="C9" s="432"/>
      <c r="D9" s="432"/>
      <c r="E9" s="432"/>
      <c r="F9" s="432"/>
      <c r="G9" s="432"/>
      <c r="H9" s="432"/>
      <c r="I9" s="432"/>
      <c r="J9" s="433"/>
      <c r="K9" s="433"/>
      <c r="L9" s="433"/>
      <c r="M9" s="433"/>
      <c r="N9" s="433"/>
      <c r="O9" s="433"/>
      <c r="P9" s="95"/>
      <c r="Q9" s="95"/>
      <c r="R9" s="95"/>
      <c r="T9" s="94"/>
      <c r="U9" s="95"/>
      <c r="V9" s="432"/>
      <c r="W9" s="432"/>
      <c r="X9" s="432"/>
      <c r="Y9" s="432"/>
      <c r="Z9" s="432"/>
      <c r="AA9" s="432"/>
      <c r="AB9" s="432"/>
      <c r="AC9" s="433"/>
      <c r="AD9" s="433"/>
      <c r="AE9" s="433"/>
      <c r="AF9" s="433"/>
      <c r="AG9" s="433"/>
      <c r="AH9" s="433"/>
      <c r="AI9" s="95"/>
      <c r="AJ9" s="95"/>
      <c r="AK9" s="95"/>
      <c r="AN9" s="94"/>
      <c r="AO9" s="95"/>
      <c r="AP9" s="432"/>
      <c r="AQ9" s="432"/>
      <c r="AR9" s="432"/>
      <c r="AS9" s="432"/>
      <c r="AT9" s="432"/>
      <c r="AU9" s="432"/>
      <c r="AV9" s="432"/>
      <c r="AW9" s="433"/>
      <c r="AX9" s="433"/>
      <c r="AY9" s="433"/>
      <c r="AZ9" s="42"/>
      <c r="BA9" s="42"/>
      <c r="BB9" s="42"/>
      <c r="BC9" s="95"/>
      <c r="BD9" s="95"/>
      <c r="BE9" s="95"/>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INDEX'!B23</f>
        <v>3.1174E-2</v>
      </c>
      <c r="D29" s="159">
        <f>'BASE DE DATOS INDEX'!C23</f>
        <v>3.1777E-2</v>
      </c>
      <c r="E29" s="159">
        <f>'BASE DE DATOS INDEX'!D23</f>
        <v>3.2666000000000001E-2</v>
      </c>
      <c r="F29" s="159">
        <f>'BASE DE DATOS INDEX'!E23</f>
        <v>3.4671E-2</v>
      </c>
      <c r="G29" s="159">
        <f>'BASE DE DATOS INDEX'!F23</f>
        <v>3.5270999999999997E-2</v>
      </c>
      <c r="H29" s="159">
        <f>'BASE DE DATOS INDEX'!G23</f>
        <v>3.2284E-2</v>
      </c>
      <c r="I29" s="95"/>
      <c r="R29" s="95"/>
      <c r="T29" s="94"/>
      <c r="U29" s="95"/>
      <c r="V29" s="112">
        <f>'BASE DE DATOS INDEX'!B22</f>
        <v>3.1791E-2</v>
      </c>
      <c r="W29" s="112">
        <f>'BASE DE DATOS INDEX'!C22</f>
        <v>3.2064000000000002E-2</v>
      </c>
      <c r="X29" s="112">
        <f>'BASE DE DATOS INDEX'!D22</f>
        <v>3.2856999999999997E-2</v>
      </c>
      <c r="Y29" s="112">
        <f>'BASE DE DATOS INDEX'!E22</f>
        <v>3.4813999999999998E-2</v>
      </c>
      <c r="Z29" s="112">
        <f>'BASE DE DATOS INDEX'!F22</f>
        <v>3.5414000000000001E-2</v>
      </c>
      <c r="AA29" s="112">
        <f>'BASE DE DATOS INDEX'!G22</f>
        <v>3.2284E-2</v>
      </c>
      <c r="AB29" s="95"/>
      <c r="AK29" s="95"/>
      <c r="AN29" s="94"/>
      <c r="AR29" s="158">
        <f>'BASE DE DATOS INDEX'!B21</f>
        <v>2.6852000000000001E-2</v>
      </c>
      <c r="AS29" s="158">
        <f>'BASE DE DATOS INDEX'!C21</f>
        <v>2.6057E-2</v>
      </c>
      <c r="AT29" s="158">
        <f>'BASE DE DATOS INDEX'!D21</f>
        <v>2.6764E-2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159.43301857899553</v>
      </c>
      <c r="H45" s="152" cm="1">
        <f t="array" ref="H45">_xlfn.IFS($G$42="Peninsula",IF(D15=0,0,(((D15+(D$29*1000))*(1+M15*K$7/100)*(1+0.01528))+K$8)),$G$42="Canarias",IF(C15=0,0,(((C15+(D$29*1000))*(1+L15*K$7/100)*(1+0.01528))+K$8)))</f>
        <v>137.35555734198587</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106.95843147363996</v>
      </c>
      <c r="M45" s="137"/>
      <c r="N45" s="137"/>
      <c r="O45" s="137"/>
      <c r="P45" s="137"/>
      <c r="Q45" s="137"/>
      <c r="R45" s="137"/>
      <c r="T45" s="94"/>
      <c r="U45" s="95"/>
      <c r="V45" s="95"/>
      <c r="W45" s="95"/>
      <c r="X45" s="593" t="str">
        <f>U15</f>
        <v>ENERO-26</v>
      </c>
      <c r="Y45" s="594"/>
      <c r="Z45" s="152" cm="1">
        <f t="array" ref="Z45">_xlfn.IFS($G$42="Peninsula",IF(V15=0,0,(((V15+(V$29*1000))*(1+AE15*AC$7/100)*(1+0.01528))+AC$8)),$G$42="Canarias",0)</f>
        <v>184.9288371328355</v>
      </c>
      <c r="AA45" s="152" cm="1">
        <f t="array" ref="AA45">_xlfn.IFS($G$42="Peninsula",IF(W15=0,0,(((W15+(W$29*1000))*(1+AF15*AD$7/100)*(1+0.01528))+AD$8)),$G$42="Canarias",IF(V15=0,0,(((V15+(W$29*1000))*(1+AE15*AD$7/100)*(1+0.01528))+AD$8)))</f>
        <v>158.70908086619605</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117.98147923759996</v>
      </c>
      <c r="AF45" s="137"/>
      <c r="AG45" s="137"/>
      <c r="AH45" s="137"/>
      <c r="AI45" s="137"/>
      <c r="AJ45" s="137"/>
      <c r="AK45" s="137"/>
      <c r="AN45" s="94"/>
      <c r="AO45" s="95"/>
      <c r="AP45" s="95"/>
      <c r="AQ45" s="95"/>
      <c r="AR45" s="590" t="str">
        <f>AQ15</f>
        <v>ENERO-26</v>
      </c>
      <c r="AS45" s="591"/>
      <c r="AT45" s="152">
        <f t="shared" ref="AT45:AV52" si="6">IF(AR15=0,0,(((AR15+(AR$29*1000))*(1+AY15*AW$7/100)*(1+0.01528))+AW$8))</f>
        <v>209.66940793288637</v>
      </c>
      <c r="AU45" s="152">
        <f t="shared" si="6"/>
        <v>151.66283756828969</v>
      </c>
      <c r="AV45" s="152">
        <f t="shared" si="6"/>
        <v>116.06323266881083</v>
      </c>
      <c r="AW45" s="137"/>
      <c r="AX45" s="137"/>
      <c r="AY45" s="137"/>
      <c r="AZ45" s="137"/>
      <c r="BA45" s="137"/>
      <c r="BD45" s="137"/>
      <c r="BE45" s="137"/>
    </row>
    <row r="46" spans="1:57">
      <c r="A46" s="94"/>
      <c r="B46" s="95"/>
      <c r="C46" s="95"/>
      <c r="D46" s="95"/>
      <c r="E46" s="581" t="str">
        <f t="shared" ref="E46:E56" si="7">B16</f>
        <v>FEBRERO-26</v>
      </c>
      <c r="F46" s="583"/>
      <c r="G46" s="152" cm="1">
        <f t="array" ref="G46">_xlfn.IFS($G$42="Peninsula",IF(C16=0,0,(((C16+(C$29*1000))*(1+L16*J$7/100)*(1+0.01528))+J$8)),$G$42="Canarias",0)</f>
        <v>99.993982731031878</v>
      </c>
      <c r="H46" s="152" cm="1">
        <f t="array" ref="H46">_xlfn.IFS($G$42="Peninsula",IF(D16=0,0,(((D16+(D$29*1000))*(1+M16*K$7/100)*(1+0.01528))+K$8)),$G$42="Canarias",IF(C16=0,0,(((C16+(D$29*1000))*(1+L16*K$7/100)*(1+0.01528))+K$8)))</f>
        <v>71.14022756569473</v>
      </c>
      <c r="I46" s="121">
        <f>I47</f>
        <v>89.721535439219451</v>
      </c>
      <c r="J46" s="121" cm="1">
        <f t="array" ref="J46">_xlfn.IFS($G$42="Peninsula",IF(F16=0,0,(((F16+(F$29*1000))*(1+O16*M$7/100)*(1+0.01528))+M$8)),$G$42="Canarias",IF(D16=0,0,(((D16+(F$29*1000))*(1+M16*M$7/100)*(1+0.01528))+M$8)))</f>
        <v>0</v>
      </c>
      <c r="K46" s="121">
        <f>IF(G16=0,0,(((G16+(G$29*1000))*(1+P16*N$7/100)*(1+0.01528))+N$8))</f>
        <v>0</v>
      </c>
      <c r="L46" s="152">
        <f>IF(H16=0,0,(((H16+(H$29*1000))*(1+Q16*O$7/100)*(1+0.01528))+O$8))</f>
        <v>49.377063780515492</v>
      </c>
      <c r="M46" s="137"/>
      <c r="N46" s="137"/>
      <c r="O46" s="137"/>
      <c r="P46" s="137"/>
      <c r="Q46" s="137"/>
      <c r="R46" s="137"/>
      <c r="T46" s="94"/>
      <c r="U46" s="95"/>
      <c r="V46" s="95"/>
      <c r="W46" s="95"/>
      <c r="X46" s="581" t="str">
        <f t="shared" ref="X46:X56" si="8">U16</f>
        <v>FEBRERO-26</v>
      </c>
      <c r="Y46" s="583"/>
      <c r="Z46" s="152" cm="1">
        <f t="array" ref="Z46">_xlfn.IFS($G$42="Peninsula",IF(V16=0,0,(((V16+(V$29*1000))*(1+AE16*AC$7/100)*(1+0.01528))+AC$8)),$G$42="Canarias",0)</f>
        <v>120.56352690387003</v>
      </c>
      <c r="AA46" s="152" cm="1">
        <f t="array" ref="AA46">_xlfn.IFS($G$42="Peninsula",IF(W16=0,0,(((W16+(W$29*1000))*(1+AF16*AD$7/100)*(1+0.01528))+AD$8)),$G$42="Canarias",IF(V16=0,0,(((V16+(W$29*1000))*(1+AE16*AD$7/100)*(1+0.01528))+AD$8)))</f>
        <v>86.568792999813553</v>
      </c>
      <c r="AB46" s="121">
        <f>AB47</f>
        <v>102.84542413040154</v>
      </c>
      <c r="AC46" s="121" cm="1">
        <f t="array" ref="AC46">_xlfn.IFS($G$42="Peninsula",IF(Y16=0,0,(((Y16+(Y$29*1000))*(1+AH16*AF$7/100)*(1+0.01528))+AF$8)),$G$42="Canarias",IF(W16=0,0,(((W16+(Y$29*1000))*(1+AF16*AF$7/100)*(1+0.01528))+AF$8)))</f>
        <v>0</v>
      </c>
      <c r="AD46" s="121">
        <f>IF(Z16=0,0,(((Z16+(Z$29*1000))*(1+AI16*AG$7/100)*(1+0.01528))+AG$8))</f>
        <v>0</v>
      </c>
      <c r="AE46" s="152">
        <f>IF(AA16=0,0,(((AA16+(AA$29*1000))*(1+AJ16*AH$7/100)*(1+0.01528))+AH$8))</f>
        <v>55.838789281811103</v>
      </c>
      <c r="AF46" s="137"/>
      <c r="AG46" s="137"/>
      <c r="AH46" s="137"/>
      <c r="AI46" s="137"/>
      <c r="AJ46" s="137"/>
      <c r="AK46" s="137"/>
      <c r="AN46" s="94"/>
      <c r="AO46" s="95"/>
      <c r="AP46" s="95"/>
      <c r="AQ46" s="95"/>
      <c r="AR46" s="590" t="str">
        <f>AQ16</f>
        <v>FEBRERO-26</v>
      </c>
      <c r="AS46" s="591"/>
      <c r="AT46" s="152">
        <f t="shared" si="6"/>
        <v>145.04436006705325</v>
      </c>
      <c r="AU46" s="152">
        <f t="shared" si="6"/>
        <v>76.073012630506895</v>
      </c>
      <c r="AV46" s="152">
        <f t="shared" si="6"/>
        <v>49.558758040549478</v>
      </c>
      <c r="AW46" s="137"/>
      <c r="AX46" s="137"/>
      <c r="AY46" s="137"/>
      <c r="AZ46" s="137"/>
      <c r="BA46" s="137"/>
      <c r="BD46" s="137"/>
      <c r="BE46" s="137"/>
    </row>
    <row r="47" spans="1:57">
      <c r="A47" s="94"/>
      <c r="B47" s="95"/>
      <c r="C47" s="95"/>
      <c r="D47" s="95"/>
      <c r="E47" s="581" t="str">
        <f t="shared" si="7"/>
        <v>MARZO-26</v>
      </c>
      <c r="F47" s="583"/>
      <c r="G47" s="113">
        <f>G46</f>
        <v>99.993982731031878</v>
      </c>
      <c r="H47" s="152" cm="1">
        <f t="array" ref="H47">_xlfn.IFS($G$42="Peninsula",IF(D17=0,0,(((D17+(D$29*1000))*(1+M17*K$7/100)*(1+0.01528))+K$8)),$G$42="Canarias",IF(D17=0,0,(((D17+(D$29*1000))*(1+M17*K$7/100)*(1+0.01528))+K$8)))</f>
        <v>111.45530226581795</v>
      </c>
      <c r="I47" s="152" cm="1">
        <f t="array" ref="I47">_xlfn.IFS($G$42="Peninsula",IF(E17=0,0,(((E17+(E$29*1000))*(1+N17*L$7/100)*(1+0.01528))+L$8)),$G$42="Canarias",0)</f>
        <v>89.721535439219451</v>
      </c>
      <c r="J47" s="113" cm="1">
        <f t="array" ref="J47">_xlfn.IFS($G$42="Peninsula",J48,$G$42="Canarias",IF(E17=0,0,(((E17+(F$29^1000))*(1+N17*M$7/100)*(1+0.01528))+M$8)))</f>
        <v>76.482958932032744</v>
      </c>
      <c r="K47" s="113">
        <f>K48</f>
        <v>68.690641035067827</v>
      </c>
      <c r="L47" s="152">
        <f>IF(H17=0,0,(((H17+(H$29*1000))*(1+Q17*O$7/100)*(1+0.01528))+O$8))</f>
        <v>79.750043562368589</v>
      </c>
      <c r="M47" s="137"/>
      <c r="N47" s="137"/>
      <c r="O47" s="137"/>
      <c r="P47" s="137"/>
      <c r="Q47" s="137"/>
      <c r="R47" s="137"/>
      <c r="T47" s="94"/>
      <c r="U47" s="95"/>
      <c r="V47" s="95"/>
      <c r="W47" s="95"/>
      <c r="X47" s="581" t="str">
        <f t="shared" si="8"/>
        <v>MARZO-26</v>
      </c>
      <c r="Y47" s="583"/>
      <c r="Z47" s="113">
        <f>Z46</f>
        <v>120.56352690387003</v>
      </c>
      <c r="AA47" s="152" cm="1">
        <f t="array" ref="AA47">_xlfn.IFS($G$42="Peninsula",IF(W17=0,0,(((W17+(W$29*1000))*(1+AF17*AD$7/100)*(1+0.01528))+AD$8)),$G$42="Canarias",IF(W17=0,0,(((W17+(W$29*1000))*(1+AF17*AD$7/100)*(1+0.01528))+AD$8)))</f>
        <v>130.68067909653769</v>
      </c>
      <c r="AB47" s="152" cm="1">
        <f t="array" ref="AB47">_xlfn.IFS($G$42="Peninsula",IF(X17=0,0,(((X17+(X$29*1000))*(1+AG17*AE$7/100)*(1+0.01528))+AE$8)),$G$42="Canarias",0)</f>
        <v>102.84542413040154</v>
      </c>
      <c r="AC47" s="113" cm="1">
        <f t="array" ref="AC47">_xlfn.IFS($G$42="Peninsula",AC48,$G$42="Canarias",IF(X17=0,0,(((X17+(Y$29^1000))*(1+AG17*AF$7/100)*(1+0.01528))+AF$8)))</f>
        <v>85.496441352466704</v>
      </c>
      <c r="AD47" s="113">
        <f>AD48</f>
        <v>77.515273914876957</v>
      </c>
      <c r="AE47" s="152">
        <f>IF(AA17=0,0,(((AA17+(AA$29*1000))*(1+AJ17*AH$7/100)*(1+0.01528))+AH$8))</f>
        <v>89.633779672792372</v>
      </c>
      <c r="AF47" s="137"/>
      <c r="AG47" s="137"/>
      <c r="AH47" s="137"/>
      <c r="AI47" s="137"/>
      <c r="AJ47" s="137"/>
      <c r="AK47" s="137"/>
      <c r="AN47" s="94"/>
      <c r="AO47" s="95"/>
      <c r="AP47" s="95"/>
      <c r="AQ47" s="95"/>
      <c r="AR47" s="590" t="str">
        <f t="shared" ref="AR47:AR56" si="9">AQ17</f>
        <v>MARZO-26</v>
      </c>
      <c r="AS47" s="591"/>
      <c r="AT47" s="152">
        <f t="shared" si="6"/>
        <v>172.68466147868008</v>
      </c>
      <c r="AU47" s="152">
        <f t="shared" si="6"/>
        <v>103.99504860101646</v>
      </c>
      <c r="AV47" s="152">
        <f t="shared" si="6"/>
        <v>83.365663472349496</v>
      </c>
      <c r="AW47" s="137"/>
      <c r="AX47" s="137"/>
      <c r="AY47" s="137"/>
      <c r="AZ47" s="137"/>
      <c r="BA47" s="137"/>
      <c r="BD47" s="137"/>
      <c r="BE47" s="137"/>
    </row>
    <row r="48" spans="1:57">
      <c r="A48" s="94"/>
      <c r="B48" s="95"/>
      <c r="C48" s="95"/>
      <c r="D48" s="95"/>
      <c r="E48" s="581" t="str">
        <f t="shared" si="7"/>
        <v>ABRIL-25</v>
      </c>
      <c r="F48" s="583"/>
      <c r="G48" s="121">
        <f>IF(C18=0,0,(((C18+(C$29*1000))*(1+L18*J$7/100)*(1+0.01528))+J$8))</f>
        <v>0</v>
      </c>
      <c r="H48" s="121">
        <f>H47</f>
        <v>111.45530226581795</v>
      </c>
      <c r="I48" s="121">
        <f>I47</f>
        <v>89.721535439219451</v>
      </c>
      <c r="J48" s="152" cm="1">
        <f t="array" ref="J48">_xlfn.IFS($G$42="Peninsula",IF(F18=0,0,(((F18+(F$29*1000))*(1+O18*M$7/100)*(1+0.01528))+M$8)),$G$42="Canarias",IF(F18=0,0,(((F18+(F$29*1000))*(1+O18*M$7/100)*(1+0.01528))+M$8)))</f>
        <v>76.482958932032744</v>
      </c>
      <c r="K48" s="152" cm="1">
        <f t="array" ref="K48">_xlfn.IFS($G$42="Peninsula",IF(G18=0,0,(((G18+(G$29*1000))*(1+P18*N$7/100)*(1+0.01528))+N$8)),$G$42="Canarias",IF(G18=0,0,(((G18+(G$29*1000))*(1+P18*N$7/100)*(1+0.01528))+N$8)))</f>
        <v>68.690641035067827</v>
      </c>
      <c r="L48" s="152" cm="1">
        <f t="array" ref="L48">_xlfn.IFS($G$42="Peninsula",IF(H18=0,0,(((H18+(H$29*1000))*(1+Q18*O$7/100)*(1+0.01528))+O$8)),$G$42="Canarias",IF(H18=0,0,(((H18+(H$29*1000))*(1+Q18*O$7/100)*(1+0.01528))+O$8)))</f>
        <v>65.478908803914564</v>
      </c>
      <c r="M48" s="137"/>
      <c r="N48" s="137"/>
      <c r="O48" s="137"/>
      <c r="P48" s="137"/>
      <c r="Q48" s="137"/>
      <c r="R48" s="137"/>
      <c r="T48" s="94"/>
      <c r="U48" s="95"/>
      <c r="V48" s="95"/>
      <c r="W48" s="95"/>
      <c r="X48" s="581" t="str">
        <f t="shared" si="8"/>
        <v>ABRIL-25</v>
      </c>
      <c r="Y48" s="583"/>
      <c r="Z48" s="121">
        <f>IF(V18=0,0,(((V18+(V$29*1000))*(1+AE18*AC$7/100)*(1+0.01528))+AC$8))</f>
        <v>0</v>
      </c>
      <c r="AA48" s="121">
        <f>AA47</f>
        <v>130.68067909653769</v>
      </c>
      <c r="AB48" s="121">
        <f>AB47</f>
        <v>102.84542413040154</v>
      </c>
      <c r="AC48" s="152" cm="1">
        <f t="array" ref="AC48">_xlfn.IFS($G$42="Peninsula",IF(Y18=0,0,(((Y18+(Y$29*1000))*(1+AH18*AF$7/100)*(1+0.01528))+AF$8)),$G$42="Canarias",IF(Y18=0,0,(((Y18+(Y$29*1000))*(1+AH18*AF$7/100)*(1+0.01528))+AF$8)))</f>
        <v>85.496441352466704</v>
      </c>
      <c r="AD48" s="152" cm="1">
        <f t="array" ref="AD48">_xlfn.IFS($G$42="Peninsula",IF(Z18=0,0,(((Z18+(Z$29*1000))*(1+AI18*AG$7/100)*(1+0.01528))+AG$8)),$G$42="Canarias",IF(Z18=0,0,(((Z18+(Z$29*1000))*(1+AI18*AG$7/100)*(1+0.01528))+AG$8)))</f>
        <v>77.515273914876957</v>
      </c>
      <c r="AE48" s="152" cm="1">
        <f t="array" ref="AE48">_xlfn.IFS($G$42="Peninsula",IF(AA18=0,0,(((AA18+(AA$29*1000))*(1+AJ18*AH$7/100)*(1+0.01528))+AH$8)),$G$42="Canarias",IF(AA18=0,0,(((AA18+(AA$29*1000))*(1+AJ18*AH$7/100)*(1+0.01528))+AH$8)))</f>
        <v>73.055706928157804</v>
      </c>
      <c r="AF48" s="137"/>
      <c r="AG48" s="137"/>
      <c r="AH48" s="137"/>
      <c r="AI48" s="137"/>
      <c r="AJ48" s="137"/>
      <c r="AK48" s="137"/>
      <c r="AN48" s="94"/>
      <c r="AO48" s="95"/>
      <c r="AP48" s="95"/>
      <c r="AQ48" s="95"/>
      <c r="AR48" s="590" t="str">
        <f t="shared" si="9"/>
        <v>ABRIL-25</v>
      </c>
      <c r="AS48" s="591"/>
      <c r="AT48" s="152">
        <f t="shared" si="6"/>
        <v>141.73145201574079</v>
      </c>
      <c r="AU48" s="152">
        <f t="shared" si="6"/>
        <v>93.535675299476111</v>
      </c>
      <c r="AV48" s="152">
        <f t="shared" si="6"/>
        <v>66.909840894574444</v>
      </c>
      <c r="AW48" s="137"/>
      <c r="AX48" s="137"/>
      <c r="AY48" s="137"/>
      <c r="AZ48" s="137"/>
      <c r="BA48" s="137"/>
      <c r="BD48" s="137"/>
      <c r="BE48" s="137"/>
    </row>
    <row r="49" spans="1:57">
      <c r="A49" s="94"/>
      <c r="B49" s="95"/>
      <c r="C49" s="95"/>
      <c r="D49" s="95"/>
      <c r="E49" s="581" t="str">
        <f t="shared" si="7"/>
        <v>MAYO-25</v>
      </c>
      <c r="F49" s="583"/>
      <c r="G49" s="113">
        <f>IF(C19=0,0,(((C19+(C$29*1000))*(1+L19*J$7/100)*(1+0.01528))+J$8))</f>
        <v>0</v>
      </c>
      <c r="H49" s="113">
        <f>IF(D19=0,0,(((D19+(D$29*1000))*(1+M19*K$7/100)*(1+0.01528))+K$8))</f>
        <v>0</v>
      </c>
      <c r="I49" s="113">
        <f>I50</f>
        <v>121.0440001347682</v>
      </c>
      <c r="J49" s="152" cm="1">
        <f t="array" ref="J49">_xlfn.IFS($G$42="Peninsula",IF(F19=0,0,(((F19+(F$29*1000))*(1+O19*M$7/100)*(1+0.01528))+M$8)),$G$42="Canarias",IF(F19=0,0,(((F19+(F$29*1000))*(1+O19*M$7/100)*(1+0.01528))+M$8)))</f>
        <v>62.2379435298039</v>
      </c>
      <c r="K49" s="152" cm="1">
        <f t="array" ref="K49">_xlfn.IFS($G$42="Peninsula",IF(G19=0,0,(((G19+(G$29*1000))*(1+P19*N$7/100)*(1+0.01528))+N$8)),$G$42="Canarias",IF(G19=0,0,(((G19+(G$29*1000))*(1+P19*N$7/100)*(1+0.01528))+N$8)))</f>
        <v>58.716711449227361</v>
      </c>
      <c r="L49" s="152" cm="1">
        <f t="array" ref="L49">_xlfn.IFS($G$42="Peninsula",IF(H19=0,0,(((H19+(H$29*1000))*(1+Q19*O$7/100)*(1+0.01528))+O$8)),$G$42="Canarias",IF(H19=0,0,(((H19+(H$29*1000))*(1+Q19*O$7/100)*(1+0.01528))+O$8)))</f>
        <v>55.26262693591466</v>
      </c>
      <c r="M49" s="137"/>
      <c r="N49" s="137"/>
      <c r="O49" s="137"/>
      <c r="P49" s="137"/>
      <c r="Q49" s="137"/>
      <c r="R49" s="137"/>
      <c r="T49" s="94"/>
      <c r="U49" s="95"/>
      <c r="V49" s="95"/>
      <c r="W49" s="95"/>
      <c r="X49" s="581" t="str">
        <f t="shared" si="8"/>
        <v>MAYO-25</v>
      </c>
      <c r="Y49" s="583"/>
      <c r="Z49" s="113">
        <f>IF(V19=0,0,(((V19+(V$29*1000))*(1+AE19*AC$7/100)*(1+0.01528))+AC$8))</f>
        <v>0</v>
      </c>
      <c r="AA49" s="113">
        <f>IF(W19=0,0,(((W19+(W$29*1000))*(1+AF19*AD$7/100)*(1+0.01528))+AD$8))</f>
        <v>0</v>
      </c>
      <c r="AB49" s="113">
        <f>AB50</f>
        <v>134.72400270038267</v>
      </c>
      <c r="AC49" s="152" cm="1">
        <f t="array" ref="AC49">_xlfn.IFS($G$42="Peninsula",IF(Y19=0,0,(((Y19+(Y$29*1000))*(1+AH19*AF$7/100)*(1+0.01528))+AF$8)),$G$42="Canarias",IF(Y19=0,0,(((Y19+(Y$29*1000))*(1+AH19*AF$7/100)*(1+0.01528))+AF$8)))</f>
        <v>69.452174822082199</v>
      </c>
      <c r="AD49" s="152" cm="1">
        <f t="array" ref="AD49">_xlfn.IFS($G$42="Peninsula",IF(Z19=0,0,(((Z19+(Z$29*1000))*(1+AI19*AG$7/100)*(1+0.01528))+AG$8)),$G$42="Canarias",IF(Z19=0,0,(((Z19+(Z$29*1000))*(1+AI19*AG$7/100)*(1+0.01528))+AG$8)))</f>
        <v>65.952921643649177</v>
      </c>
      <c r="AE49" s="152" cm="1">
        <f t="array" ref="AE49">_xlfn.IFS($G$42="Peninsula",IF(AA19=0,0,(((AA19+(AA$29*1000))*(1+AJ19*AH$7/100)*(1+0.01528))+AH$8)),$G$42="Canarias",IF(AA19=0,0,(((AA19+(AA$29*1000))*(1+AJ19*AH$7/100)*(1+0.01528))+AH$8)))</f>
        <v>61.30639840576432</v>
      </c>
      <c r="AF49" s="137"/>
      <c r="AG49" s="137"/>
      <c r="AH49" s="137"/>
      <c r="AI49" s="137"/>
      <c r="AJ49" s="137"/>
      <c r="AK49" s="137"/>
      <c r="AN49" s="94"/>
      <c r="AO49" s="95"/>
      <c r="AP49" s="95"/>
      <c r="AQ49" s="95"/>
      <c r="AR49" s="590" t="str">
        <f t="shared" si="9"/>
        <v>MAYO-25</v>
      </c>
      <c r="AS49" s="591"/>
      <c r="AT49" s="152">
        <f t="shared" si="6"/>
        <v>127.51678264069717</v>
      </c>
      <c r="AU49" s="152">
        <f t="shared" si="6"/>
        <v>79.424457109788307</v>
      </c>
      <c r="AV49" s="152">
        <f t="shared" si="6"/>
        <v>55.260693776037016</v>
      </c>
      <c r="AW49" s="137"/>
      <c r="AX49" s="137"/>
      <c r="AY49" s="137"/>
      <c r="AZ49" s="137"/>
      <c r="BA49" s="137"/>
      <c r="BD49" s="137"/>
      <c r="BE49" s="137"/>
    </row>
    <row r="50" spans="1:57">
      <c r="A50" s="94"/>
      <c r="B50" s="95"/>
      <c r="C50" s="95"/>
      <c r="D50" s="95"/>
      <c r="E50" s="581" t="str">
        <f t="shared" si="7"/>
        <v>JUNIO-25</v>
      </c>
      <c r="F50" s="583"/>
      <c r="G50" s="121">
        <f>IF(C20=0,0,(((C20+(C$29*1000))*(1+L20*J$7/100)*(1+0.01528))+J$8))</f>
        <v>0</v>
      </c>
      <c r="H50" s="121">
        <f>IF(D20=0,0,(((D20+(D$29*1000))*(1+M20*K$7/100)*(1+0.01528))+K$8))</f>
        <v>0</v>
      </c>
      <c r="I50" s="152" cm="1">
        <f t="array" ref="I50">_xlfn.IFS($G$42="Peninsula",IF(E20=0,0,(((E20+(E$29*1000))*(1+N20*L$7/100)*(1+0.01528))+L$8)),$G$42="Canarias",0)</f>
        <v>121.0440001347682</v>
      </c>
      <c r="J50" s="152" cm="1">
        <f t="array" ref="J50">_xlfn.IFS($G$42="Peninsula",IF(F20=0,0,(((F20+(F$29*1000))*(1+O20*M$7/100)*(1+0.01528))+M$8)),$G$42="Canarias",IF(E20=0,0,(((E20+(F$29*1000))*(1+N20*M$7/100)*(1+0.01528))+M$8)))</f>
        <v>116.00169431451693</v>
      </c>
      <c r="K50" s="121" cm="1">
        <f t="array" ref="K50">_xlfn.IFS($G$42="Peninsula",K49,$G$42="Canarias",IF(F20=0,0,(((F20+(G$29*1000))*(1+O20*N$7/100)*(1+0.01528))+N$8)))</f>
        <v>58.716711449227361</v>
      </c>
      <c r="L50" s="152">
        <f t="shared" ref="L50:L55" si="10">IF(H20=0,0,(((H20+(H$29*1000))*(1+Q20*O$7/100)*(1+0.01528))+O$8))</f>
        <v>120.81140488779917</v>
      </c>
      <c r="M50" s="137"/>
      <c r="Q50" s="137"/>
      <c r="R50" s="137"/>
      <c r="T50" s="94"/>
      <c r="U50" s="95"/>
      <c r="V50" s="95"/>
      <c r="W50" s="95"/>
      <c r="X50" s="581" t="str">
        <f t="shared" si="8"/>
        <v>JUNIO-25</v>
      </c>
      <c r="Y50" s="583"/>
      <c r="Z50" s="121">
        <f>IF(V20=0,0,(((V20+(V$29*1000))*(1+AE20*AC$7/100)*(1+0.01528))+AC$8))</f>
        <v>0</v>
      </c>
      <c r="AA50" s="121">
        <f>IF(W20=0,0,(((W20+(W$29*1000))*(1+AF20*AD$7/100)*(1+0.01528))+AD$8))</f>
        <v>0</v>
      </c>
      <c r="AB50" s="152" cm="1">
        <f t="array" ref="AB50">_xlfn.IFS($G$42="Peninsula",IF(X20=0,0,(((X20+(X$29*1000))*(1+AG20*AE$7/100)*(1+0.01528))+AE$8)),$G$42="Canarias",0)</f>
        <v>134.72400270038267</v>
      </c>
      <c r="AC50" s="152" cm="1">
        <f t="array" ref="AC50">_xlfn.IFS($G$42="Peninsula",IF(Y20=0,0,(((Y20+(Y$29*1000))*(1+AH20*AF$7/100)*(1+0.01528))+AF$8)),$G$42="Canarias",IF(X20=0,0,(((X20+(Y$29*1000))*(1+AG20*AF$7/100)*(1+0.01528))+AF$8)))</f>
        <v>127.60079799383603</v>
      </c>
      <c r="AD50" s="121" cm="1">
        <f t="array" ref="AD50">_xlfn.IFS($G$42="Peninsula",AD49,$G$42="Canarias",IF(Y20=0,0,(((Y20+(Z$29*1000))*(1+AH20*AG$7/100)*(1+0.01528))+AG$8)))</f>
        <v>65.952921643649177</v>
      </c>
      <c r="AE50" s="152">
        <f t="shared" ref="AE50:AE55" si="11">IF(AA20=0,0,(((AA20+(AA$29*1000))*(1+AJ20*AH$7/100)*(1+0.01528))+AH$8))</f>
        <v>132.27937828986927</v>
      </c>
      <c r="AF50" s="137"/>
      <c r="AG50" s="137"/>
      <c r="AH50" s="137"/>
      <c r="AI50" s="137"/>
      <c r="AJ50" s="137"/>
      <c r="AK50" s="137"/>
      <c r="AN50" s="94"/>
      <c r="AO50" s="95"/>
      <c r="AP50" s="95"/>
      <c r="AQ50" s="95"/>
      <c r="AR50" s="590" t="str">
        <f t="shared" si="9"/>
        <v>JUNIO-25</v>
      </c>
      <c r="AS50" s="591"/>
      <c r="AT50" s="152">
        <f t="shared" si="6"/>
        <v>187.05009443459744</v>
      </c>
      <c r="AU50" s="152">
        <f t="shared" si="6"/>
        <v>135.61798210790951</v>
      </c>
      <c r="AV50" s="152">
        <f t="shared" si="6"/>
        <v>126.30938296265276</v>
      </c>
      <c r="AW50" s="137"/>
      <c r="AX50" s="137"/>
      <c r="AY50" s="137"/>
      <c r="AZ50" s="137"/>
      <c r="BA50" s="137"/>
      <c r="BD50" s="137"/>
      <c r="BE50" s="137"/>
    </row>
    <row r="51" spans="1:57">
      <c r="A51" s="94"/>
      <c r="B51" s="95"/>
      <c r="C51" s="95"/>
      <c r="D51" s="95"/>
      <c r="E51" s="581" t="str">
        <f t="shared" si="7"/>
        <v>JULIO-25</v>
      </c>
      <c r="F51" s="583"/>
      <c r="G51" s="152" cm="1">
        <f t="array" ref="G51">_xlfn.IFS($G$42="Peninsula",IF(C21=0,0,(((C21+(C$29*1000))*(1+L21*J$7/100)*(1+0.01528))+J$8)),$G$42="Canarias",IF(C21=0,0,(((C21+(C$29*1000))*(1+L21*J$7/100)*(1+0.01528))+J$8)))</f>
        <v>140.25508577657649</v>
      </c>
      <c r="H51" s="152" cm="1">
        <f t="array" ref="H51">_xlfn.IFS($G$42="Peninsula",IF(D21=0,0,(((D21+(D$29*1000))*(1+M21*K$7/100)*(1+0.01528))+K$8)),$G$42="Canarias",0)</f>
        <v>130.97364821114471</v>
      </c>
      <c r="I51" s="113" cm="1">
        <f t="array" ref="I51">_xlfn.IFS($G$42="Peninsula",I50,$G$42="Canarias",IF(D21=0,0,(((D21+(E$29*1000))*(1+M21*L$7/100)*(1+0.01528))+L$8)))</f>
        <v>121.0440001347682</v>
      </c>
      <c r="J51" s="113">
        <f>J50</f>
        <v>116.00169431451693</v>
      </c>
      <c r="K51" s="113">
        <f>IF(G21=0,0,(((G21+(G$29*1000))*(1+P21*N$7/100)*(1+0.01528))+N$8))</f>
        <v>0</v>
      </c>
      <c r="L51" s="152">
        <f t="shared" si="10"/>
        <v>114.46160380296367</v>
      </c>
      <c r="M51" s="137"/>
      <c r="N51" s="137"/>
      <c r="O51" s="137"/>
      <c r="P51" s="137"/>
      <c r="Q51" s="137"/>
      <c r="R51" s="137"/>
      <c r="T51" s="94"/>
      <c r="U51" s="95"/>
      <c r="V51" s="95"/>
      <c r="W51" s="95"/>
      <c r="X51" s="581" t="str">
        <f t="shared" si="8"/>
        <v>JULIO-25</v>
      </c>
      <c r="Y51" s="583"/>
      <c r="Z51" s="152" cm="1">
        <f t="array" ref="Z51">_xlfn.IFS($G$42="Peninsula",IF(V21=0,0,(((V21+(V$29*1000))*(1+AE21*AC$7/100)*(1+0.01528))+AC$8)),$G$42="Canarias",IF(V21=0,0,(((V21+(V$29*1000))*(1+AE21*AC$7/100)*(1+0.01528))+AC$8)))</f>
        <v>162.79524193981194</v>
      </c>
      <c r="AA51" s="152" cm="1">
        <f t="array" ref="AA51">_xlfn.IFS($G$42="Peninsula",IF(W21=0,0,(((W21+(W$29*1000))*(1+AF21*AD$7/100)*(1+0.01528))+AD$8)),$G$42="Canarias",0)</f>
        <v>150.53852733153008</v>
      </c>
      <c r="AB51" s="113" cm="1">
        <f t="array" ref="AB51">_xlfn.IFS($G$42="Peninsula",AB50,$G$42="Canarias",IF(W21=0,0,(((W21+(X$29*1000))*(1+AF21*AE$7/100)*(1+0.01528))+AE$8)))</f>
        <v>134.72400270038267</v>
      </c>
      <c r="AC51" s="113">
        <f>AC50</f>
        <v>127.60079799383603</v>
      </c>
      <c r="AD51" s="113">
        <f>IF(Z21=0,0,(((Z21+(Z$29*1000))*(1+AI21*AG$7/100)*(1+0.01528))+AG$8))</f>
        <v>0</v>
      </c>
      <c r="AE51" s="152">
        <f t="shared" si="11"/>
        <v>125.19385114546904</v>
      </c>
      <c r="AF51" s="137"/>
      <c r="AG51" s="137"/>
      <c r="AH51" s="137"/>
      <c r="AI51" s="137"/>
      <c r="AJ51" s="137"/>
      <c r="AK51" s="137"/>
      <c r="AN51" s="94"/>
      <c r="AO51" s="95"/>
      <c r="AP51" s="95"/>
      <c r="AQ51" s="95"/>
      <c r="AR51" s="590" t="str">
        <f t="shared" si="9"/>
        <v>JULIO-25</v>
      </c>
      <c r="AS51" s="591"/>
      <c r="AT51" s="152">
        <f t="shared" si="6"/>
        <v>185.5539484273994</v>
      </c>
      <c r="AU51" s="152">
        <f t="shared" si="6"/>
        <v>139.0790698624927</v>
      </c>
      <c r="AV51" s="152">
        <f t="shared" si="6"/>
        <v>119.24121221126364</v>
      </c>
      <c r="AW51" s="137"/>
      <c r="AX51" s="137"/>
      <c r="AY51" s="137"/>
      <c r="AZ51" s="137"/>
      <c r="BA51" s="137"/>
      <c r="BB51" s="137"/>
      <c r="BC51" s="137"/>
      <c r="BD51" s="137"/>
      <c r="BE51" s="137"/>
    </row>
    <row r="52" spans="1:57">
      <c r="A52" s="94"/>
      <c r="B52" s="95"/>
      <c r="C52" s="95"/>
      <c r="D52" s="95"/>
      <c r="E52" s="581" t="str">
        <f t="shared" si="7"/>
        <v>AGOSTO-25</v>
      </c>
      <c r="F52" s="583"/>
      <c r="G52" s="121" cm="1">
        <f t="array" ref="G52">_xlfn.IFS($G$42="Peninsula",G51,$G$42="Canarias",IF(E22=0,0,(((E22+(C$29*1000))*(1+N22*J$7/100)*(1+0.01528))+J$8)))</f>
        <v>140.25508577657649</v>
      </c>
      <c r="H52" s="121" cm="1">
        <f t="array" ref="H52">_xlfn.IFS($G$42="Peninsula",H51,$G$42="Canarias",0)</f>
        <v>130.97364821114471</v>
      </c>
      <c r="I52" s="152" cm="1">
        <f t="array" ref="I52">_xlfn.IFS($G$42="Peninsula",IF(E22=0,0,(((E22+(E$29*1000))*(1+N22*L$7/100)*(1+0.01528))+L$8)),$G$42="Canarias",IF(F22=0,0,(((F22+(E$29*1000))*(1+O22*L$7/100)*(1+0.01528))+L$8)))</f>
        <v>119.43163612369625</v>
      </c>
      <c r="J52" s="152" cm="1">
        <f t="array" ref="J52">_xlfn.IFS($G$42="Peninsula",IF(F22=0,0,(((F22+(F$29*1000))*(1+O22*M$7/100)*(1+0.01528))+M$8)),$G$42="Canarias",0)</f>
        <v>113.26273496598272</v>
      </c>
      <c r="K52" s="121">
        <f>IF(G22=0,0,(((G22+(G$29*1000))*(1+P22*N$7/100)*(1+0.01528))+N$8))</f>
        <v>0</v>
      </c>
      <c r="L52" s="152">
        <f t="shared" si="10"/>
        <v>113.23602299191256</v>
      </c>
      <c r="M52" s="137"/>
      <c r="N52" s="137"/>
      <c r="O52" s="137"/>
      <c r="P52" s="137"/>
      <c r="Q52" s="137"/>
      <c r="R52" s="137"/>
      <c r="T52" s="94"/>
      <c r="U52" s="95"/>
      <c r="V52" s="95"/>
      <c r="W52" s="95"/>
      <c r="X52" s="581" t="str">
        <f t="shared" si="8"/>
        <v>AGOSTO-25</v>
      </c>
      <c r="Y52" s="583"/>
      <c r="Z52" s="121" cm="1">
        <f t="array" ref="Z52">_xlfn.IFS($G$42="Peninsula",Z51,$G$42="Canarias",IF(X22=0,0,(((X22+(V$29*1000))*(1+AG22*AC$7/100)*(1+0.01528))+AC$8)))</f>
        <v>162.79524193981194</v>
      </c>
      <c r="AA52" s="121" cm="1">
        <f t="array" ref="AA52">_xlfn.IFS($G$42="Peninsula",AA51,$G$42="Canarias",0)</f>
        <v>150.53852733153008</v>
      </c>
      <c r="AB52" s="152" cm="1">
        <f t="array" ref="AB52">_xlfn.IFS($G$42="Peninsula",IF(X22=0,0,(((X22+(X$29*1000))*(1+AG22*AE$7/100)*(1+0.01528))+AE$8)),$G$42="Canarias",IF(Y22=0,0,(((Y22+(X$29*1000))*(1+AH22*AE$7/100)*(1+0.01528))+AE$8)))</f>
        <v>133.12104239367628</v>
      </c>
      <c r="AC52" s="152" cm="1">
        <f t="array" ref="AC52">_xlfn.IFS($G$42="Peninsula",IF(Y22=0,0,(((Y22+(Y$29*1000))*(1+AH22*AF$7/100)*(1+0.01528))+AF$8)),$G$42="Canarias",0)</f>
        <v>124.62846225864803</v>
      </c>
      <c r="AD52" s="121">
        <f>IF(Z22=0,0,(((Z22+(Z$29*1000))*(1+AI22*AG$7/100)*(1+0.01528))+AG$8))</f>
        <v>0</v>
      </c>
      <c r="AE52" s="152">
        <f t="shared" si="11"/>
        <v>123.86197939303241</v>
      </c>
      <c r="AF52" s="137"/>
      <c r="AG52" s="137"/>
      <c r="AH52" s="137"/>
      <c r="AI52" s="137"/>
      <c r="AJ52" s="137"/>
      <c r="AK52" s="137"/>
      <c r="AN52" s="94"/>
      <c r="AO52" s="95"/>
      <c r="AP52" s="95"/>
      <c r="AQ52" s="95"/>
      <c r="AR52" s="590" t="str">
        <f t="shared" si="9"/>
        <v>AGOSTO-25</v>
      </c>
      <c r="AS52" s="591"/>
      <c r="AT52" s="152">
        <f t="shared" si="6"/>
        <v>184.79432334439892</v>
      </c>
      <c r="AU52" s="152">
        <f t="shared" si="6"/>
        <v>133.45554150814624</v>
      </c>
      <c r="AV52" s="152">
        <f t="shared" si="6"/>
        <v>117.90934045882702</v>
      </c>
      <c r="AW52" s="137"/>
      <c r="AX52" s="137"/>
      <c r="AY52" s="137"/>
      <c r="AZ52" s="137"/>
      <c r="BA52" s="137"/>
      <c r="BB52" s="137"/>
      <c r="BC52" s="137"/>
      <c r="BD52" s="137"/>
      <c r="BE52" s="137"/>
    </row>
    <row r="53" spans="1:57">
      <c r="A53" s="94"/>
      <c r="B53" s="95"/>
      <c r="C53" s="95"/>
      <c r="D53" s="95"/>
      <c r="E53" s="581" t="str">
        <f t="shared" si="7"/>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114.54991513527958</v>
      </c>
      <c r="J53" s="152" cm="1">
        <f t="array" ref="J53">_xlfn.IFS($G$42="Peninsula",IF(F23=0,0,(((F23+(F$29*1000))*(1+O23*M$7/100)*(1+0.01528))+M$8)),$G$42="Canarias",0)</f>
        <v>100.79047283441761</v>
      </c>
      <c r="K53" s="113">
        <f>K54</f>
        <v>115.40382379190648</v>
      </c>
      <c r="L53" s="152">
        <f t="shared" si="10"/>
        <v>106.53125017612957</v>
      </c>
      <c r="M53" s="137"/>
      <c r="N53" s="137"/>
      <c r="O53" s="137"/>
      <c r="P53" s="137"/>
      <c r="Q53" s="137"/>
      <c r="R53" s="137"/>
      <c r="T53" s="94"/>
      <c r="U53" s="95"/>
      <c r="V53" s="95"/>
      <c r="W53" s="95"/>
      <c r="X53" s="581" t="str">
        <f t="shared" si="8"/>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127.72744003987268</v>
      </c>
      <c r="AC53" s="152" cm="1">
        <f t="array" ref="AC53">_xlfn.IFS($G$42="Peninsula",IF(Y23=0,0,(((Y23+(Y$29*1000))*(1+AH23*AF$7/100)*(1+0.01528))+AF$8)),$G$42="Canarias",0)</f>
        <v>111.25439035530668</v>
      </c>
      <c r="AD53" s="113">
        <f>AD54</f>
        <v>126.41154256567233</v>
      </c>
      <c r="AE53" s="152">
        <f t="shared" si="11"/>
        <v>116.66067161692069</v>
      </c>
      <c r="AF53" s="137"/>
      <c r="AG53" s="137"/>
      <c r="AH53" s="137"/>
      <c r="AI53" s="137"/>
      <c r="AJ53" s="137"/>
      <c r="AK53" s="137"/>
      <c r="AN53" s="94"/>
      <c r="AO53" s="95"/>
      <c r="AP53" s="95"/>
      <c r="AQ53" s="95"/>
      <c r="AR53" s="590" t="str">
        <f t="shared" si="9"/>
        <v>SEPTIEMBRE-25</v>
      </c>
      <c r="AS53" s="591"/>
      <c r="AT53" s="152">
        <f t="shared" ref="AT53:AV56" si="12">IFERROR(IF(AR23=0,0,(((AR23+(AR$29*1000))*(1+AY23*AW$7/100)*(1+0.01528))+AW$8)),"")</f>
        <v>179.33710860281371</v>
      </c>
      <c r="AU53" s="152">
        <f t="shared" si="12"/>
        <v>121.15559251503566</v>
      </c>
      <c r="AV53" s="152">
        <f t="shared" si="12"/>
        <v>110.69898822452035</v>
      </c>
      <c r="AW53" s="137"/>
      <c r="AX53" s="137"/>
      <c r="AY53" s="137"/>
      <c r="AZ53" s="137"/>
      <c r="BA53" s="137"/>
      <c r="BB53" s="137"/>
      <c r="BC53" s="137"/>
      <c r="BD53" s="137"/>
      <c r="BE53" s="137"/>
    </row>
    <row r="54" spans="1:57">
      <c r="A54" s="94"/>
      <c r="B54" s="95"/>
      <c r="C54" s="95"/>
      <c r="D54" s="95"/>
      <c r="E54" s="581" t="str">
        <f t="shared" si="7"/>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114.54991513527958</v>
      </c>
      <c r="J54" s="152" cm="1">
        <f t="array" ref="J54">_xlfn.IFS($G$42="Peninsula",IF(F24=0,0,(((F24+(F$29*1000))*(1+O24*M$7/100)*(1+0.01528))+M$8)),$G$42="Canarias",0)</f>
        <v>136.39135842859503</v>
      </c>
      <c r="K54" s="152" cm="1">
        <f t="array" ref="K54">_xlfn.IFS($G$42="Peninsula",IF(G24=0,0,(((G24+(G$29*1000))*(1+P24*N$7/100)*(1+0.01528))+N$8)),$G$42="Canarias",0)</f>
        <v>115.40382379190648</v>
      </c>
      <c r="L54" s="152">
        <f t="shared" si="10"/>
        <v>115.04620208734499</v>
      </c>
      <c r="M54" s="137"/>
      <c r="N54" s="137"/>
      <c r="O54" s="137"/>
      <c r="P54" s="137"/>
      <c r="Q54" s="137"/>
      <c r="R54" s="137"/>
      <c r="T54" s="94"/>
      <c r="U54" s="95"/>
      <c r="V54" s="95"/>
      <c r="W54" s="95"/>
      <c r="X54" s="581" t="str">
        <f t="shared" si="8"/>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127.72744003987268</v>
      </c>
      <c r="AC54" s="152" cm="1">
        <f t="array" ref="AC54">_xlfn.IFS($G$42="Peninsula",IF(Y24=0,0,(((Y24+(Y$29*1000))*(1+AH24*AF$7/100)*(1+0.01528))+AF$8)),$G$42="Canarias",0)</f>
        <v>149.38630618906274</v>
      </c>
      <c r="AD54" s="152" cm="1">
        <f t="array" ref="AD54">_xlfn.IFS($G$42="Peninsula",IF(Z24=0,0,(((Z24+(Z$29*1000))*(1+AI24*AG$7/100)*(1+0.01528))+AG$8)),$G$42="Canarias",0)</f>
        <v>126.41154256567233</v>
      </c>
      <c r="AE54" s="152">
        <f t="shared" si="11"/>
        <v>125.92097200600131</v>
      </c>
      <c r="AF54" s="137"/>
      <c r="AG54" s="137"/>
      <c r="AH54" s="137"/>
      <c r="AI54" s="137"/>
      <c r="AJ54" s="137"/>
      <c r="AK54" s="137"/>
      <c r="AN54" s="94"/>
      <c r="AO54" s="95"/>
      <c r="AP54" s="95"/>
      <c r="AQ54" s="95"/>
      <c r="AR54" s="590" t="str">
        <f t="shared" si="9"/>
        <v>OCTUBRE-25</v>
      </c>
      <c r="AS54" s="591"/>
      <c r="AT54" s="152">
        <f t="shared" si="12"/>
        <v>205.23561480080525</v>
      </c>
      <c r="AU54" s="152">
        <f t="shared" si="12"/>
        <v>145.88120839026459</v>
      </c>
      <c r="AV54" s="152">
        <f t="shared" si="12"/>
        <v>119.95928861360095</v>
      </c>
      <c r="AW54" s="137"/>
      <c r="AX54" s="137"/>
      <c r="AY54" s="137"/>
      <c r="AZ54" s="137"/>
      <c r="BA54" s="137"/>
      <c r="BB54" s="137"/>
      <c r="BC54" s="137"/>
      <c r="BD54" s="137"/>
      <c r="BE54" s="137"/>
    </row>
    <row r="55" spans="1:57">
      <c r="A55" s="94"/>
      <c r="B55" s="95"/>
      <c r="C55" s="95"/>
      <c r="D55" s="95"/>
      <c r="E55" s="581" t="str">
        <f t="shared" si="7"/>
        <v>NOVIEMBRE-25</v>
      </c>
      <c r="F55" s="583"/>
      <c r="G55" s="113">
        <f>G56</f>
        <v>133.52373514893077</v>
      </c>
      <c r="H55" s="152">
        <f>IF(D25=0,0,(((D25+(D$29*1000))*(1+M25*K$7/100)*(1+0.01528))+K$8))</f>
        <v>124.81157182160513</v>
      </c>
      <c r="I55" s="152">
        <f>IF(E25=0,0,(((E25+(E$29*1000))*(1+N25*L$7/100)*(1+0.01528))+L$8))</f>
        <v>115.8083943109214</v>
      </c>
      <c r="J55" s="113">
        <f>J54</f>
        <v>136.39135842859503</v>
      </c>
      <c r="K55" s="113">
        <f>K54</f>
        <v>115.40382379190648</v>
      </c>
      <c r="L55" s="152">
        <f t="shared" si="10"/>
        <v>95.381414908998821</v>
      </c>
      <c r="M55" s="137"/>
      <c r="N55" s="137"/>
      <c r="O55" s="137"/>
      <c r="P55" s="137"/>
      <c r="Q55" s="137"/>
      <c r="R55" s="137"/>
      <c r="T55" s="94"/>
      <c r="U55" s="95"/>
      <c r="V55" s="95"/>
      <c r="W55" s="95"/>
      <c r="X55" s="581" t="str">
        <f t="shared" si="8"/>
        <v>NOVIEMBRE-25</v>
      </c>
      <c r="Y55" s="583"/>
      <c r="Z55" s="113">
        <f>Z56</f>
        <v>154.69573939972361</v>
      </c>
      <c r="AA55" s="152">
        <f>IF(W25=0,0,(((W25+(W$29*1000))*(1+AF25*AD$7/100)*(1+0.01528))+AD$8))</f>
        <v>143.55243550939988</v>
      </c>
      <c r="AB55" s="152">
        <f>IF(X25=0,0,(((X25+(X$29*1000))*(1+AG25*AE$7/100)*(1+0.01528))+AE$8))</f>
        <v>129.50624632400181</v>
      </c>
      <c r="AC55" s="113">
        <f>AC54</f>
        <v>149.38630618906274</v>
      </c>
      <c r="AD55" s="113">
        <f>AD54</f>
        <v>126.41154256567233</v>
      </c>
      <c r="AE55" s="152">
        <f t="shared" si="11"/>
        <v>104.53484578267265</v>
      </c>
      <c r="AF55" s="137"/>
      <c r="AG55" s="137"/>
      <c r="AH55" s="137"/>
      <c r="AI55" s="137"/>
      <c r="AJ55" s="137"/>
      <c r="AK55" s="137"/>
      <c r="AN55" s="94"/>
      <c r="AO55" s="95"/>
      <c r="AP55" s="95"/>
      <c r="AQ55" s="95"/>
      <c r="AR55" s="590" t="str">
        <f t="shared" si="9"/>
        <v>NOVIEMBRE-25</v>
      </c>
      <c r="AS55" s="591"/>
      <c r="AT55" s="152">
        <f t="shared" si="12"/>
        <v>183.80151036316366</v>
      </c>
      <c r="AU55" s="152">
        <f t="shared" si="12"/>
        <v>131.13548399434859</v>
      </c>
      <c r="AV55" s="152">
        <f t="shared" si="12"/>
        <v>98.57316239027233</v>
      </c>
      <c r="AW55" s="137"/>
      <c r="AX55" s="137"/>
      <c r="AY55" s="137"/>
      <c r="AZ55" s="137"/>
      <c r="BA55" s="137"/>
      <c r="BB55" s="137"/>
      <c r="BC55" s="137"/>
      <c r="BD55" s="137"/>
      <c r="BE55" s="137"/>
    </row>
    <row r="56" spans="1:57" ht="15.75" thickBot="1">
      <c r="A56" s="94"/>
      <c r="B56" s="95"/>
      <c r="C56" s="95"/>
      <c r="D56" s="95"/>
      <c r="E56" s="584" t="str">
        <f t="shared" si="7"/>
        <v>DICIEMBRE-25</v>
      </c>
      <c r="F56" s="585"/>
      <c r="G56" s="157" cm="1">
        <f t="array" ref="G56">_xlfn.IFS($G$42="Peninsula",IFERROR(IF(C26=0,0,(((C26+(C$29))*(1+L26*J$7/100)*(1+0.01528))+J$8)),""),$G$42="Canarias",0)</f>
        <v>133.52373514893077</v>
      </c>
      <c r="H56" s="157" cm="1">
        <f t="array" ref="H56">_xlfn.IFS($G$42="Peninsula",IFERROR(IF(D26=0,0,(((D26+(D$29*1000))*(1+M26*K$7/100)*(1+0.01528))+K$8)),""),$G$42="Canarias",IF(C26=0,0,(((C26+(D$29*1000))*(1+L26*K$7/100)*(1+0.01528))+K$8)))</f>
        <v>150.27465487803457</v>
      </c>
      <c r="I56" s="128" cm="1">
        <f t="array" ref="I56">_xlfn.IFS($G$42="Peninsula",I55,$G$42="Canarias",IF(D26=0,0,(((D26+(E$29*1000))*(1+M26*L$7/100)*(1+0.01528))+L$8)))</f>
        <v>115.8083943109214</v>
      </c>
      <c r="J56" s="128">
        <f>IFERROR(IF(F26=0,0,(((F26+(F$29*1000))*(1+O26*M$7/100)*(1+0.01528))+M$8)),"")</f>
        <v>0</v>
      </c>
      <c r="K56" s="128">
        <f>IFERROR(IF(G26=0,0,(((G26+(G$29*1000))*(1+P26*N$7/100)*(1+0.01528))+N$8)),"")</f>
        <v>0</v>
      </c>
      <c r="L56" s="154">
        <f>IFERROR(IF(H26=0,0,(((H26+(H$29*1000))*(1+Q26*O$7/100)*(1+0.01528))+O$8)),"")</f>
        <v>110.17756696144853</v>
      </c>
      <c r="M56" s="137"/>
      <c r="N56" s="137"/>
      <c r="O56" s="137"/>
      <c r="P56" s="137"/>
      <c r="Q56" s="137"/>
      <c r="R56" s="137"/>
      <c r="T56" s="94"/>
      <c r="U56" s="95"/>
      <c r="V56" s="95"/>
      <c r="W56" s="95"/>
      <c r="X56" s="584" t="str">
        <f t="shared" si="8"/>
        <v>DICIEMBRE-25</v>
      </c>
      <c r="Y56" s="585"/>
      <c r="Z56" s="157" cm="1">
        <f t="array" ref="Z56">_xlfn.IFS($G$42="Peninsula",IFERROR(IF(V26=0,0,(((V26+(V$29))*(1+AE26*AC$7/100)*(1+0.01528))+AC$8)),""),$G$42="Canarias",0)</f>
        <v>154.69573939972361</v>
      </c>
      <c r="AA56" s="157" cm="1">
        <f t="array" ref="AA56">_xlfn.IFS($G$42="Peninsula",IFERROR(IF(W26=0,0,(((W26+(W$29*1000))*(1+AF26*AD$7/100)*(1+0.01528))+AD$8)),""),$G$42="Canarias",IF(V26=0,0,(((V26+(W$29*1000))*(1+AE26*AD$7/100)*(1+0.01528))+AD$8)))</f>
        <v>171.23403973179197</v>
      </c>
      <c r="AB56" s="128" cm="1">
        <f t="array" ref="AB56">_xlfn.IFS($G$42="Peninsula",AB55,$G$42="Canarias",IF(W26=0,0,(((W26+(X$29*1000))*(1+AF26*AE$7/100)*(1+0.01528))+AE$8)))</f>
        <v>129.50624632400181</v>
      </c>
      <c r="AC56" s="128">
        <f>IFERROR(IF(Y26=0,0,(((Y26+(Y$29*1000))*(1+AH26*AF$7/100)*(1+0.01528))+AF$8)),"")</f>
        <v>0</v>
      </c>
      <c r="AD56" s="128">
        <f>IFERROR(IF(Z26=0,0,(((Z26+(Z$29*1000))*(1+AI26*AG$7/100)*(1+0.01528))+AG$8)),"")</f>
        <v>0</v>
      </c>
      <c r="AE56" s="154">
        <f>IFERROR(IF(AA26=0,0,(((AA26+(AA$29*1000))*(1+AJ26*AH$7/100)*(1+0.01528))+AH$8)),"")</f>
        <v>120.62616538574932</v>
      </c>
      <c r="AF56" s="137"/>
      <c r="AG56" s="137"/>
      <c r="AH56" s="137"/>
      <c r="AI56" s="137"/>
      <c r="AJ56" s="137"/>
      <c r="AK56" s="137"/>
      <c r="AN56" s="94"/>
      <c r="AO56" s="95"/>
      <c r="AP56" s="95"/>
      <c r="AQ56" s="95"/>
      <c r="AR56" s="590" t="str">
        <f t="shared" si="9"/>
        <v>DICIEMBRE-25</v>
      </c>
      <c r="AS56" s="591"/>
      <c r="AT56" s="152">
        <f t="shared" si="12"/>
        <v>214.13776160371589</v>
      </c>
      <c r="AU56" s="152">
        <f t="shared" si="12"/>
        <v>160.86892906307557</v>
      </c>
      <c r="AV56" s="152">
        <f t="shared" si="12"/>
        <v>114.65839419882879</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133.30145555888367</v>
      </c>
      <c r="H58" s="137" cm="1">
        <f t="array" ref="H58">_xlfn.IFS($G$42="Peninsula",AVERAGE(H45,H46,H47,H51,H55,H56),$G$42="Canarias",AVERAGE(H45,H46,H47,H55,H56))</f>
        <v>121.00182701404714</v>
      </c>
      <c r="I58" s="137" cm="1">
        <f t="array" ref="I58">_xlfn.IFS($G$42="Peninsula",AVERAGE(I47,I50,I52,I53,I55),$G$42="Canarias",AVERAGE(I51,I52,I53,I54,I55,I56))</f>
        <v>112.11109622877696</v>
      </c>
      <c r="J58" s="137" cm="1">
        <f t="array" ref="J58">_xlfn.IFS($G$42="Peninsula",AVERAGE(J48,J49,J50,J52,J53,J54),$G$42="Canarias",AVERAGE(J45,J46,J47,J48,J49,J50,J51))</f>
        <v>100.86119383422482</v>
      </c>
      <c r="K58" s="137" cm="1">
        <f t="array" ref="K58">_xlfn.IFS($G$42="Peninsula",AVERAGE(K48,K49,K54),$G$42="Canarias",AVERAGE(K48,K49,K50))</f>
        <v>80.937058758733883</v>
      </c>
      <c r="L58" s="137">
        <f>AVERAGE(L45,L46,L47,L48,L49,L50,L51,L52,L53,L54,L55,L56)</f>
        <v>94.372711697745899</v>
      </c>
      <c r="X58" s="584" t="s">
        <v>371</v>
      </c>
      <c r="Y58" s="585"/>
      <c r="Z58" s="137" cm="1">
        <f t="array" ref="Z58">_xlfn.IFS($G$42="Peninsula",AVERAGE(Z45,Z46,Z51,Z56),$G$42="Canarias",AVERAGE(Z51,Z52,Z53,Z54))</f>
        <v>155.74583634406025</v>
      </c>
      <c r="AA58" s="137" cm="1">
        <f t="array" ref="AA58">_xlfn.IFS($G$42="Peninsula",AVERAGE(AA45,AA46,AA47,AA51,AA55,AA56),$G$42="Canarias",AVERAGE(AA45,AA46,AA47,AA55,AA56))</f>
        <v>140.21392592254486</v>
      </c>
      <c r="AB58" s="137" cm="1">
        <f t="array" ref="AB58">_xlfn.IFS($G$42="Peninsula",AVERAGE(AB47,AB50,AB52,AB53,AB55),$G$42="Canarias",AVERAGE(AB51,AB52,AB53,AB54,AB55,AB56))</f>
        <v>125.58483111766699</v>
      </c>
      <c r="AC58" s="137" cm="1">
        <f t="array" ref="AC58">_xlfn.IFS($G$42="Peninsula",AVERAGE(AC48,AC49,AC50,AC52,AC53,AC54),$G$42="Canarias",AVERAGE(AC45,AC46,AC47,AC48,AC49,AC50,AC51))</f>
        <v>111.30309549523372</v>
      </c>
      <c r="AD58" s="137" cm="1">
        <f t="array" ref="AD58">_xlfn.IFS($G$42="Peninsula",AVERAGE(AD48,AD49,AD54),$G$42="Canarias",AVERAGE(AD48,AD49,AD50))</f>
        <v>89.959912708066156</v>
      </c>
      <c r="AE58" s="137">
        <f>AVERAGE(AE45,AE46,AE47,AE48,AE49,AE50,AE51,AE52,AE53,AE54,AE55,AE56)</f>
        <v>103.90783476215336</v>
      </c>
      <c r="AR58" s="584" t="s">
        <v>371</v>
      </c>
      <c r="AS58" s="585"/>
      <c r="AT58" s="137">
        <f>AVERAGE(AT45:AT56)</f>
        <v>178.04641880932934</v>
      </c>
      <c r="AU58" s="137">
        <f>AVERAGE(AU45:AU56)</f>
        <v>122.65706988752919</v>
      </c>
      <c r="AV58" s="137">
        <f>AVERAGE(AV45:AV56)</f>
        <v>98.208996492690588</v>
      </c>
    </row>
    <row r="63" spans="1:57">
      <c r="B63" t="s">
        <v>34</v>
      </c>
    </row>
    <row r="65" spans="2:8" ht="15.75">
      <c r="B65" s="55" t="s">
        <v>56</v>
      </c>
      <c r="C65" s="56">
        <f>IF('.'!$W$20="26",'BASE DE DATOS INDEX'!K21/365,'BASE DE DATOS INDEX'!U21/365)</f>
        <v>7.5902501369863012E-2</v>
      </c>
      <c r="D65" s="56">
        <f>IF('.'!$W$20="26",'BASE DE DATOS INDEX'!L21/365,'BASE DE DATOS INDEX'!V21/365)</f>
        <v>1.9874602739726028E-3</v>
      </c>
      <c r="E65" s="56">
        <f>'BASE DE DATOS INDEX'!M21/365</f>
        <v>0</v>
      </c>
      <c r="F65" s="56">
        <f>'BASE DE DATOS INDEX'!N21/365</f>
        <v>0</v>
      </c>
      <c r="G65" s="56">
        <f>'BASE DE DATOS INDEX'!O21/365</f>
        <v>0</v>
      </c>
      <c r="H65" s="56">
        <f>'BASE DE DATOS INDEX'!P21/365</f>
        <v>0</v>
      </c>
    </row>
    <row r="66" spans="2:8" ht="15.75">
      <c r="B66" s="57" t="s">
        <v>31</v>
      </c>
      <c r="C66" s="56">
        <f>IF('.'!$W$20="26",'BASE DE DATOS INDEX'!K22/365,'BASE DE DATOS INDEX'!U22/365)</f>
        <v>5.5827197260273971E-2</v>
      </c>
      <c r="D66" s="56">
        <f>IF('.'!$W$20="26",'BASE DE DATOS INDEX'!L22/365,'BASE DE DATOS INDEX'!V22/365)</f>
        <v>2.9089372602739725E-2</v>
      </c>
      <c r="E66" s="56">
        <f>IF('.'!$W$20="26",'BASE DE DATOS INDEX'!M22/365,'BASE DE DATOS INDEX'!W22/365)</f>
        <v>1.2278175342465752E-2</v>
      </c>
      <c r="F66" s="56">
        <f>IF('.'!$W$20="26",'BASE DE DATOS INDEX'!N22/365,'BASE DE DATOS INDEX'!X22/365)</f>
        <v>1.0647487671232877E-2</v>
      </c>
      <c r="G66" s="56">
        <f>IF('.'!$W$20="26",'BASE DE DATOS INDEX'!O22/365,'BASE DE DATOS INDEX'!Y22/365)</f>
        <v>6.8872630136986293E-3</v>
      </c>
      <c r="H66" s="56">
        <f>IF('.'!$W$20="26",'BASE DE DATOS INDEX'!P22/365,'BASE DE DATOS INDEX'!Z22/365)</f>
        <v>3.9514712328767125E-3</v>
      </c>
    </row>
    <row r="67" spans="2:8" ht="15.75">
      <c r="B67" s="57" t="s">
        <v>32</v>
      </c>
      <c r="C67" s="56">
        <f>IF('.'!$W$20="26",'BASE DE DATOS INDEX'!K23/365,'BASE DE DATOS INDEX'!U23/365)</f>
        <v>8.1083200000000008E-2</v>
      </c>
      <c r="D67" s="56">
        <f>IF('.'!$W$20="26",'BASE DE DATOS INDEX'!L23/365,'BASE DE DATOS INDEX'!V23/365)</f>
        <v>4.2506052054794519E-2</v>
      </c>
      <c r="E67" s="56">
        <f>IF('.'!$W$20="26",'BASE DE DATOS INDEX'!M23/365,'BASE DE DATOS INDEX'!W23/365)</f>
        <v>1.8635290410958905E-2</v>
      </c>
      <c r="F67" s="56">
        <f>IF('.'!$W$20="26",'BASE DE DATOS INDEX'!N23/365,'BASE DE DATOS INDEX'!X23/365)</f>
        <v>1.4777613698630138E-2</v>
      </c>
      <c r="G67" s="56">
        <f>IF('.'!$W$20="26",'BASE DE DATOS INDEX'!O23/365,'BASE DE DATOS INDEX'!Y23/365)</f>
        <v>5.8222273972602734E-3</v>
      </c>
      <c r="H67" s="56">
        <f>IF('.'!$W$20="26",'BASE DE DATOS INDEX'!P23/365,'BASE DE DATOS INDEX'!Z23/365)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A307D-7742-4192-A6C4-7C05CFD45538}">
  <sheetPr codeName="Hoja27"/>
  <dimension ref="A1:BE101"/>
  <sheetViews>
    <sheetView topLeftCell="A37"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5" customWidth="1"/>
    <col min="6" max="6" width="13.42578125" customWidth="1"/>
    <col min="7" max="7" width="13.28515625" customWidth="1"/>
    <col min="8" max="8" width="13.7109375" customWidth="1"/>
    <col min="21" max="21" width="14" bestFit="1"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c r="A28" s="94"/>
      <c r="B28" s="133" t="s">
        <v>377</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INDEX'!B32</f>
        <v>5.1664000000000002E-2</v>
      </c>
      <c r="D29" s="159">
        <f>'BASE DE DATOS INDEX'!C32</f>
        <v>5.2267000000000001E-2</v>
      </c>
      <c r="E29" s="159">
        <f>'BASE DE DATOS INDEX'!D32</f>
        <v>5.3156000000000002E-2</v>
      </c>
      <c r="F29" s="159">
        <f>'BASE DE DATOS INDEX'!E32</f>
        <v>5.5161000000000002E-2</v>
      </c>
      <c r="G29" s="159">
        <f>'BASE DE DATOS INDEX'!F32</f>
        <v>5.5760999999999998E-2</v>
      </c>
      <c r="H29" s="159">
        <f>'BASE DE DATOS INDEX'!G32</f>
        <v>5.2774000000000001E-2</v>
      </c>
      <c r="I29" s="95"/>
      <c r="R29" s="95"/>
      <c r="T29" s="94"/>
      <c r="U29" s="95"/>
      <c r="V29" s="112">
        <f>'BASE DE DATOS INDEX'!B31</f>
        <v>4.2280999999999999E-2</v>
      </c>
      <c r="W29" s="112">
        <f>'BASE DE DATOS INDEX'!C31</f>
        <v>4.2554000000000002E-2</v>
      </c>
      <c r="X29" s="112">
        <f>'BASE DE DATOS INDEX'!D31</f>
        <v>4.3346999999999997E-2</v>
      </c>
      <c r="Y29" s="112">
        <f>'BASE DE DATOS INDEX'!E31</f>
        <v>4.5303999999999997E-2</v>
      </c>
      <c r="Z29" s="112">
        <f>'BASE DE DATOS INDEX'!F31</f>
        <v>4.5904E-2</v>
      </c>
      <c r="AA29" s="112">
        <f>'BASE DE DATOS INDEX'!G31</f>
        <v>4.2774E-2</v>
      </c>
      <c r="AB29" s="95"/>
      <c r="AK29" s="95"/>
      <c r="AN29" s="94"/>
      <c r="AR29" s="158">
        <f>'BASE DE DATOS INDEX'!B30</f>
        <v>4.9341999999999997E-2</v>
      </c>
      <c r="AS29" s="158">
        <f>'BASE DE DATOS INDEX'!C30</f>
        <v>4.8547E-2</v>
      </c>
      <c r="AT29" s="158">
        <f>'BASE DE DATOS INDEX'!D30</f>
        <v>4.9253999999999999E-2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181.6299126213955</v>
      </c>
      <c r="H45" s="152" cm="1">
        <f t="array" ref="H45">_xlfn.IFS($G$42="Peninsula",IF(D15=0,0,(((D15+(D$29*1000))*(1+M15*K$7/100)*(1+0.01528))+K$8)),$G$42="Canarias",IF(C15=0,0,(((C15+(D$29*1000))*(1+L15*K$7/100)*(1+0.01528))+K$8)))</f>
        <v>159.5732544715859</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129.36335638803999</v>
      </c>
      <c r="M45" s="137"/>
      <c r="N45" s="137"/>
      <c r="O45" s="137"/>
      <c r="P45" s="137"/>
      <c r="Q45" s="137"/>
      <c r="R45" s="137"/>
      <c r="T45" s="94"/>
      <c r="U45" s="95"/>
      <c r="V45" s="95"/>
      <c r="W45" s="95"/>
      <c r="X45" s="593" t="str">
        <f>U15</f>
        <v>ENERO-26</v>
      </c>
      <c r="Y45" s="594"/>
      <c r="Z45" s="152" cm="1">
        <f t="array" ref="Z45">_xlfn.IFS($G$42="Peninsula",IF(V15=0,0,(((V15+(V$29*1000))*(1+AE15*AC$7/100)*(1+0.01528))+AC$8)),$G$42="Canarias",0)</f>
        <v>197.34707200803552</v>
      </c>
      <c r="AA45" s="152" cm="1">
        <f t="array" ref="AA45">_xlfn.IFS($G$42="Peninsula",IF(W15=0,0,(((W15+(W$29*1000))*(1+AF15*AD$7/100)*(1+0.01528))+AD$8)),$G$42="Canarias",IF(V15=0,0,(((V15+(W$29*1000))*(1+AE15*AD$7/100)*(1+0.01528))+AD$8)))</f>
        <v>171.22316832619606</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130.54881813359998</v>
      </c>
      <c r="AF45" s="137"/>
      <c r="AG45" s="137"/>
      <c r="AH45" s="137"/>
      <c r="AI45" s="137"/>
      <c r="AJ45" s="137"/>
      <c r="AK45" s="137"/>
      <c r="AN45" s="94"/>
      <c r="AO45" s="95"/>
      <c r="AP45" s="95"/>
      <c r="AQ45" s="95"/>
      <c r="AR45" s="590" t="str">
        <f>AQ15</f>
        <v>ENERO-26</v>
      </c>
      <c r="AS45" s="591"/>
      <c r="AT45" s="152">
        <f t="shared" ref="AT45:AV52" si="6">IF(AR15=0,0,(((AR15+(AR$29*1000))*(1+AY15*AW$7/100)*(1+0.01528))+AW$8))</f>
        <v>236.78475223915575</v>
      </c>
      <c r="AU45" s="152">
        <f t="shared" si="6"/>
        <v>178.8124407353653</v>
      </c>
      <c r="AV45" s="152">
        <f t="shared" si="6"/>
        <v>144.02738642994501</v>
      </c>
      <c r="AW45" s="137"/>
      <c r="AX45" s="137"/>
      <c r="AY45" s="137"/>
      <c r="AZ45" s="137"/>
      <c r="BA45" s="137"/>
      <c r="BD45" s="137"/>
      <c r="BE45" s="137"/>
    </row>
    <row r="46" spans="1:57">
      <c r="A46" s="94"/>
      <c r="B46" s="95"/>
      <c r="C46" s="95"/>
      <c r="D46" s="95"/>
      <c r="E46" s="581" t="str">
        <f t="shared" ref="E46:E56" si="7">B16</f>
        <v>FEBRERO-26</v>
      </c>
      <c r="F46" s="583"/>
      <c r="G46" s="152" cm="1">
        <f t="array" ref="G46">_xlfn.IFS($G$42="Peninsula",IF(C16=0,0,(((C16+(C$29*1000))*(1+L16*J$7/100)*(1+0.01528))+J$8)),$G$42="Canarias",0)</f>
        <v>122.33478516176572</v>
      </c>
      <c r="H46" s="152" cm="1">
        <f t="array" ref="H46">_xlfn.IFS($G$42="Peninsula",IF(D16=0,0,(((D16+(D$29*1000))*(1+M16*K$7/100)*(1+0.01528))+K$8)),$G$42="Canarias",IF(C16=0,0,(((C16+(D$29*1000))*(1+L16*K$7/100)*(1+0.01528))+K$8)))</f>
        <v>93.573139408241445</v>
      </c>
      <c r="I46" s="121">
        <f>I47</f>
        <v>112.08136058375941</v>
      </c>
      <c r="J46" s="121" cm="1">
        <f t="array" ref="J46">_xlfn.IFS($G$42="Peninsula",IF(F16=0,0,(((F16+(F$29*1000))*(1+O16*M$7/100)*(1+0.01528))+M$8)),$G$42="Canarias",IF(D16=0,0,(((D16+(F$29*1000))*(1+M16*M$7/100)*(1+0.01528))+M$8)))</f>
        <v>0</v>
      </c>
      <c r="K46" s="121">
        <f>IF(G16=0,0,(((G16+(G$29*1000))*(1+P16*N$7/100)*(1+0.01528))+N$8))</f>
        <v>0</v>
      </c>
      <c r="L46" s="152">
        <f>IF(H16=0,0,(((H16+(H$29*1000))*(1+Q16*O$7/100)*(1+0.01528))+O$8))</f>
        <v>72.142286957556266</v>
      </c>
      <c r="M46" s="137"/>
      <c r="N46" s="137"/>
      <c r="O46" s="137"/>
      <c r="P46" s="137"/>
      <c r="Q46" s="137"/>
      <c r="R46" s="137"/>
      <c r="T46" s="94"/>
      <c r="U46" s="95"/>
      <c r="V46" s="95"/>
      <c r="W46" s="95"/>
      <c r="X46" s="581" t="str">
        <f t="shared" ref="X46:X56" si="8">U16</f>
        <v>FEBRERO-26</v>
      </c>
      <c r="Y46" s="583"/>
      <c r="Z46" s="152" cm="1">
        <f t="array" ref="Z46">_xlfn.IFS($G$42="Peninsula",IF(V16=0,0,(((V16+(V$29*1000))*(1+AE16*AC$7/100)*(1+0.01528))+AC$8)),$G$42="Canarias",0)</f>
        <v>133.16429962639359</v>
      </c>
      <c r="AA46" s="152" cm="1">
        <f t="array" ref="AA46">_xlfn.IFS($G$42="Peninsula",IF(W16=0,0,(((W16+(W$29*1000))*(1+AF16*AD$7/100)*(1+0.01528))+AD$8)),$G$42="Canarias",IF(V16=0,0,(((V16+(W$29*1000))*(1+AE16*AD$7/100)*(1+0.01528))+AD$8)))</f>
        <v>99.36643370622636</v>
      </c>
      <c r="AB46" s="121">
        <f>AB47</f>
        <v>115.51882194443989</v>
      </c>
      <c r="AC46" s="121" cm="1">
        <f t="array" ref="AC46">_xlfn.IFS($G$42="Peninsula",IF(Y16=0,0,(((Y16+(Y$29*1000))*(1+AH16*AF$7/100)*(1+0.01528))+AF$8)),$G$42="Canarias",IF(W16=0,0,(((W16+(Y$29*1000))*(1+AF16*AF$7/100)*(1+0.01528))+AF$8)))</f>
        <v>0</v>
      </c>
      <c r="AD46" s="121">
        <f>IF(Z16=0,0,(((Z16+(Z$29*1000))*(1+AI16*AG$7/100)*(1+0.01528))+AG$8))</f>
        <v>0</v>
      </c>
      <c r="AE46" s="152">
        <f>IF(AA16=0,0,(((AA16+(AA$29*1000))*(1+AJ16*AH$7/100)*(1+0.01528))+AH$8))</f>
        <v>68.83732691239706</v>
      </c>
      <c r="AF46" s="137"/>
      <c r="AG46" s="137"/>
      <c r="AH46" s="137"/>
      <c r="AI46" s="137"/>
      <c r="AJ46" s="137"/>
      <c r="AK46" s="137"/>
      <c r="AN46" s="94"/>
      <c r="AO46" s="95"/>
      <c r="AP46" s="95"/>
      <c r="AQ46" s="95"/>
      <c r="AR46" s="590" t="str">
        <f>AQ16</f>
        <v>FEBRERO-26</v>
      </c>
      <c r="AS46" s="591"/>
      <c r="AT46" s="152">
        <f t="shared" si="6"/>
        <v>172.10056779151074</v>
      </c>
      <c r="AU46" s="152">
        <f t="shared" si="6"/>
        <v>103.15677836368781</v>
      </c>
      <c r="AV46" s="152">
        <f t="shared" si="6"/>
        <v>77.42692880431288</v>
      </c>
      <c r="AW46" s="137"/>
      <c r="AX46" s="137"/>
      <c r="AY46" s="137"/>
      <c r="AZ46" s="137"/>
      <c r="BA46" s="137"/>
      <c r="BD46" s="137"/>
      <c r="BE46" s="137"/>
    </row>
    <row r="47" spans="1:57">
      <c r="A47" s="94"/>
      <c r="B47" s="95"/>
      <c r="C47" s="95"/>
      <c r="D47" s="95"/>
      <c r="E47" s="581" t="str">
        <f t="shared" si="7"/>
        <v>MARZO-26</v>
      </c>
      <c r="F47" s="583"/>
      <c r="G47" s="113">
        <f>G46</f>
        <v>122.33478516176572</v>
      </c>
      <c r="H47" s="152" cm="1">
        <f t="array" ref="H47">_xlfn.IFS($G$42="Peninsula",IF(D17=0,0,(((D17+(D$29*1000))*(1+M17*K$7/100)*(1+0.01528))+K$8)),$G$42="Canarias",IF(D17=0,0,(((D17+(D$29*1000))*(1+M17*K$7/100)*(1+0.01528))+K$8)))</f>
        <v>133.75106864870205</v>
      </c>
      <c r="I47" s="152" cm="1">
        <f t="array" ref="I47">_xlfn.IFS($G$42="Peninsula",IF(E17=0,0,(((E17+(E$29*1000))*(1+N17*L$7/100)*(1+0.01528))+L$8)),$G$42="Canarias",0)</f>
        <v>112.08136058375941</v>
      </c>
      <c r="J47" s="113" cm="1">
        <f t="array" ref="J47">_xlfn.IFS($G$42="Peninsula",J48,$G$42="Canarias",IF(E17=0,0,(((E17+(F$29^1000))*(1+N17*M$7/100)*(1+0.01528))+M$8)))</f>
        <v>98.652873308803834</v>
      </c>
      <c r="K47" s="113">
        <f>K48</f>
        <v>90.565432257226675</v>
      </c>
      <c r="L47" s="152">
        <f>IF(H17=0,0,(((H17+(H$29*1000))*(1+Q17*O$7/100)*(1+0.01528))+O$8))</f>
        <v>102.4963469353122</v>
      </c>
      <c r="M47" s="137"/>
      <c r="N47" s="137"/>
      <c r="O47" s="137"/>
      <c r="P47" s="137"/>
      <c r="Q47" s="137"/>
      <c r="R47" s="137"/>
      <c r="T47" s="94"/>
      <c r="U47" s="95"/>
      <c r="V47" s="95"/>
      <c r="W47" s="95"/>
      <c r="X47" s="581" t="str">
        <f t="shared" si="8"/>
        <v>MARZO-26</v>
      </c>
      <c r="Y47" s="583"/>
      <c r="Z47" s="113">
        <f>Z46</f>
        <v>133.16429962639359</v>
      </c>
      <c r="AA47" s="152" cm="1">
        <f t="array" ref="AA47">_xlfn.IFS($G$42="Peninsula",IF(W17=0,0,(((W17+(W$29*1000))*(1+AF17*AD$7/100)*(1+0.01528))+AD$8)),$G$42="Canarias",IF(W17=0,0,(((W17+(W$29*1000))*(1+AF17*AD$7/100)*(1+0.01528))+AD$8)))</f>
        <v>143.29762564972251</v>
      </c>
      <c r="AB47" s="152" cm="1">
        <f t="array" ref="AB47">_xlfn.IFS($G$42="Peninsula",IF(X17=0,0,(((X17+(X$29*1000))*(1+AG17*AE$7/100)*(1+0.01528))+AE$8)),$G$42="Canarias",0)</f>
        <v>115.51882194443989</v>
      </c>
      <c r="AC47" s="113" cm="1">
        <f t="array" ref="AC47">_xlfn.IFS($G$42="Peninsula",AC48,$G$42="Canarias",IF(X17=0,0,(((X17+(Y$29^1000))*(1+AG17*AF$7/100)*(1+0.01528))+AF$8)))</f>
        <v>97.923034306804084</v>
      </c>
      <c r="AD47" s="113">
        <f>AD48</f>
        <v>89.926397571183088</v>
      </c>
      <c r="AE47" s="152">
        <f>IF(AA17=0,0,(((AA17+(AA$29*1000))*(1+AJ17*AH$7/100)*(1+0.01528))+AH$8))</f>
        <v>102.60967440877894</v>
      </c>
      <c r="AF47" s="137"/>
      <c r="AG47" s="137"/>
      <c r="AH47" s="137"/>
      <c r="AI47" s="137"/>
      <c r="AJ47" s="137"/>
      <c r="AK47" s="137"/>
      <c r="AN47" s="94"/>
      <c r="AO47" s="95"/>
      <c r="AP47" s="95"/>
      <c r="AQ47" s="95"/>
      <c r="AR47" s="590" t="str">
        <f t="shared" ref="AR47:AR56" si="9">AQ17</f>
        <v>MARZO-26</v>
      </c>
      <c r="AS47" s="591"/>
      <c r="AT47" s="152">
        <f t="shared" si="6"/>
        <v>199.55970284676448</v>
      </c>
      <c r="AU47" s="152">
        <f t="shared" si="6"/>
        <v>131.0515574675737</v>
      </c>
      <c r="AV47" s="152">
        <f t="shared" si="6"/>
        <v>111.18528907886405</v>
      </c>
      <c r="AW47" s="137"/>
      <c r="AX47" s="137"/>
      <c r="AY47" s="137"/>
      <c r="AZ47" s="137"/>
      <c r="BA47" s="137"/>
      <c r="BD47" s="137"/>
      <c r="BE47" s="137"/>
    </row>
    <row r="48" spans="1:57">
      <c r="A48" s="94"/>
      <c r="B48" s="95"/>
      <c r="C48" s="95"/>
      <c r="D48" s="95"/>
      <c r="E48" s="581" t="str">
        <f t="shared" si="7"/>
        <v>ABRIL-25</v>
      </c>
      <c r="F48" s="583"/>
      <c r="G48" s="121">
        <f>IF(C18=0,0,(((C18+(C$29*1000))*(1+L18*J$7/100)*(1+0.01528))+J$8))</f>
        <v>0</v>
      </c>
      <c r="H48" s="121">
        <f>H47</f>
        <v>133.75106864870205</v>
      </c>
      <c r="I48" s="121">
        <f>I47</f>
        <v>112.08136058375941</v>
      </c>
      <c r="J48" s="152" cm="1">
        <f t="array" ref="J48">_xlfn.IFS($G$42="Peninsula",IF(F18=0,0,(((F18+(F$29*1000))*(1+O18*M$7/100)*(1+0.01528))+M$8)),$G$42="Canarias",IF(F18=0,0,(((F18+(F$29*1000))*(1+O18*M$7/100)*(1+0.01528))+M$8)))</f>
        <v>98.652873308803834</v>
      </c>
      <c r="K48" s="152" cm="1">
        <f t="array" ref="K48">_xlfn.IFS($G$42="Peninsula",IF(G18=0,0,(((G18+(G$29*1000))*(1+P18*N$7/100)*(1+0.01528))+N$8)),$G$42="Canarias",IF(G18=0,0,(((G18+(G$29*1000))*(1+P18*N$7/100)*(1+0.01528))+N$8)))</f>
        <v>90.565432257226675</v>
      </c>
      <c r="L48" s="152" cm="1">
        <f t="array" ref="L48">_xlfn.IFS($G$42="Peninsula",IF(H18=0,0,(((H18+(H$29*1000))*(1+Q18*O$7/100)*(1+0.01528))+O$8)),$G$42="Canarias",IF(H18=0,0,(((H18+(H$29*1000))*(1+Q18*O$7/100)*(1+0.01528))+O$8)))</f>
        <v>88.031092052301716</v>
      </c>
      <c r="M48" s="137"/>
      <c r="N48" s="137"/>
      <c r="O48" s="137"/>
      <c r="P48" s="137"/>
      <c r="Q48" s="137"/>
      <c r="R48" s="137"/>
      <c r="T48" s="94"/>
      <c r="U48" s="95"/>
      <c r="V48" s="95"/>
      <c r="W48" s="95"/>
      <c r="X48" s="581" t="str">
        <f t="shared" si="8"/>
        <v>ABRIL-25</v>
      </c>
      <c r="Y48" s="583"/>
      <c r="Z48" s="121">
        <f>IF(V18=0,0,(((V18+(V$29*1000))*(1+AE18*AC$7/100)*(1+0.01528))+AC$8))</f>
        <v>0</v>
      </c>
      <c r="AA48" s="121">
        <f>AA47</f>
        <v>143.29762564972251</v>
      </c>
      <c r="AB48" s="121">
        <f>AB47</f>
        <v>115.51882194443989</v>
      </c>
      <c r="AC48" s="152" cm="1">
        <f t="array" ref="AC48">_xlfn.IFS($G$42="Peninsula",IF(Y18=0,0,(((Y18+(Y$29*1000))*(1+AH18*AF$7/100)*(1+0.01528))+AF$8)),$G$42="Canarias",IF(Y18=0,0,(((Y18+(Y$29*1000))*(1+AH18*AF$7/100)*(1+0.01528))+AF$8)))</f>
        <v>97.923034306804084</v>
      </c>
      <c r="AD48" s="152" cm="1">
        <f t="array" ref="AD48">_xlfn.IFS($G$42="Peninsula",IF(Z18=0,0,(((Z18+(Z$29*1000))*(1+AI18*AG$7/100)*(1+0.01528))+AG$8)),$G$42="Canarias",IF(Z18=0,0,(((Z18+(Z$29*1000))*(1+AI18*AG$7/100)*(1+0.01528))+AG$8)))</f>
        <v>89.926397571183088</v>
      </c>
      <c r="AE48" s="152" cm="1">
        <f t="array" ref="AE48">_xlfn.IFS($G$42="Peninsula",IF(AA18=0,0,(((AA18+(AA$29*1000))*(1+AJ18*AH$7/100)*(1+0.01528))+AH$8)),$G$42="Canarias",IF(AA18=0,0,(((AA18+(AA$29*1000))*(1+AJ18*AH$7/100)*(1+0.01528))+AH$8)))</f>
        <v>85.799282053572568</v>
      </c>
      <c r="AF48" s="137"/>
      <c r="AG48" s="137"/>
      <c r="AH48" s="137"/>
      <c r="AI48" s="137"/>
      <c r="AJ48" s="137"/>
      <c r="AK48" s="137"/>
      <c r="AN48" s="94"/>
      <c r="AO48" s="95"/>
      <c r="AP48" s="95"/>
      <c r="AQ48" s="95"/>
      <c r="AR48" s="590" t="str">
        <f t="shared" si="9"/>
        <v>ABRIL-25</v>
      </c>
      <c r="AS48" s="591"/>
      <c r="AT48" s="152">
        <f t="shared" si="6"/>
        <v>168.42457416223152</v>
      </c>
      <c r="AU48" s="152">
        <f t="shared" si="6"/>
        <v>120.73636268061094</v>
      </c>
      <c r="AV48" s="152">
        <f t="shared" si="6"/>
        <v>94.231385658213895</v>
      </c>
      <c r="AW48" s="137"/>
      <c r="AX48" s="137"/>
      <c r="AY48" s="137"/>
      <c r="AZ48" s="137"/>
      <c r="BA48" s="137"/>
      <c r="BD48" s="137"/>
      <c r="BE48" s="137"/>
    </row>
    <row r="49" spans="1:57">
      <c r="A49" s="94"/>
      <c r="B49" s="95"/>
      <c r="C49" s="95"/>
      <c r="D49" s="95"/>
      <c r="E49" s="581" t="str">
        <f t="shared" si="7"/>
        <v>MAYO-25</v>
      </c>
      <c r="F49" s="583"/>
      <c r="G49" s="113">
        <f>IF(C19=0,0,(((C19+(C$29*1000))*(1+L19*J$7/100)*(1+0.01528))+J$8))</f>
        <v>0</v>
      </c>
      <c r="H49" s="113">
        <f>IF(D19=0,0,(((D19+(D$29*1000))*(1+M19*K$7/100)*(1+0.01528))+K$8))</f>
        <v>0</v>
      </c>
      <c r="I49" s="113">
        <f>I50</f>
        <v>143.00867120794564</v>
      </c>
      <c r="J49" s="152" cm="1">
        <f t="array" ref="J49">_xlfn.IFS($G$42="Peninsula",IF(F19=0,0,(((F19+(F$29*1000))*(1+O19*M$7/100)*(1+0.01528))+M$8)),$G$42="Canarias",IF(F19=0,0,(((F19+(F$29*1000))*(1+O19*M$7/100)*(1+0.01528))+M$8)))</f>
        <v>84.282235827108607</v>
      </c>
      <c r="K49" s="152" cm="1">
        <f t="array" ref="K49">_xlfn.IFS($G$42="Peninsula",IF(G19=0,0,(((G19+(G$29*1000))*(1+P19*N$7/100)*(1+0.01528))+N$8)),$G$42="Canarias",IF(G19=0,0,(((G19+(G$29*1000))*(1+P19*N$7/100)*(1+0.01528))+N$8)))</f>
        <v>80.498688027807091</v>
      </c>
      <c r="L49" s="152" cm="1">
        <f t="array" ref="L49">_xlfn.IFS($G$42="Peninsula",IF(H19=0,0,(((H19+(H$29*1000))*(1+Q19*O$7/100)*(1+0.01528))+O$8)),$G$42="Canarias",IF(H19=0,0,(((H19+(H$29*1000))*(1+Q19*O$7/100)*(1+0.01528))+O$8)))</f>
        <v>77.655764641119646</v>
      </c>
      <c r="M49" s="137"/>
      <c r="N49" s="137"/>
      <c r="O49" s="137"/>
      <c r="P49" s="137"/>
      <c r="Q49" s="137"/>
      <c r="R49" s="137"/>
      <c r="T49" s="94"/>
      <c r="U49" s="95"/>
      <c r="V49" s="95"/>
      <c r="W49" s="95"/>
      <c r="X49" s="581" t="str">
        <f t="shared" si="8"/>
        <v>MAYO-25</v>
      </c>
      <c r="Y49" s="583"/>
      <c r="Z49" s="113">
        <f>IF(V19=0,0,(((V19+(V$29*1000))*(1+AE19*AC$7/100)*(1+0.01528))+AC$8))</f>
        <v>0</v>
      </c>
      <c r="AA49" s="113">
        <f>IF(W19=0,0,(((W19+(W$29*1000))*(1+AF19*AD$7/100)*(1+0.01528))+AD$8))</f>
        <v>0</v>
      </c>
      <c r="AB49" s="113">
        <f>AB50</f>
        <v>146.88386488772289</v>
      </c>
      <c r="AC49" s="152" cm="1">
        <f t="array" ref="AC49">_xlfn.IFS($G$42="Peninsula",IF(Y19=0,0,(((Y19+(Y$29*1000))*(1+AH19*AF$7/100)*(1+0.01528))+AF$8)),$G$42="Canarias",IF(Y19=0,0,(((Y19+(Y$29*1000))*(1+AH19*AF$7/100)*(1+0.01528))+AF$8)))</f>
        <v>81.715511421541464</v>
      </c>
      <c r="AD49" s="152" cm="1">
        <f t="array" ref="AD49">_xlfn.IFS($G$42="Peninsula",IF(Z19=0,0,(((Z19+(Z$29*1000))*(1+AI19*AG$7/100)*(1+0.01528))+AG$8)),$G$42="Canarias",IF(Z19=0,0,(((Z19+(Z$29*1000))*(1+AI19*AG$7/100)*(1+0.01528))+AG$8)))</f>
        <v>78.211548524060021</v>
      </c>
      <c r="AE49" s="152" cm="1">
        <f t="array" ref="AE49">_xlfn.IFS($G$42="Peninsula",IF(AA19=0,0,(((AA19+(AA$29*1000))*(1+AJ19*AH$7/100)*(1+0.01528))+AH$8)),$G$42="Canarias",IF(AA19=0,0,(((AA19+(AA$29*1000))*(1+AJ19*AH$7/100)*(1+0.01528))+AH$8)))</f>
        <v>73.859630573488857</v>
      </c>
      <c r="AF49" s="137"/>
      <c r="AG49" s="137"/>
      <c r="AH49" s="137"/>
      <c r="AI49" s="137"/>
      <c r="AJ49" s="137"/>
      <c r="AK49" s="137"/>
      <c r="AN49" s="94"/>
      <c r="AO49" s="95"/>
      <c r="AP49" s="95"/>
      <c r="AQ49" s="95"/>
      <c r="AR49" s="590" t="str">
        <f t="shared" si="9"/>
        <v>MAYO-25</v>
      </c>
      <c r="AS49" s="591"/>
      <c r="AT49" s="152">
        <f t="shared" si="6"/>
        <v>153.86725943362052</v>
      </c>
      <c r="AU49" s="152">
        <f t="shared" si="6"/>
        <v>106.23268880957019</v>
      </c>
      <c r="AV49" s="152">
        <f t="shared" si="6"/>
        <v>82.174153399690496</v>
      </c>
      <c r="AW49" s="137"/>
      <c r="AX49" s="137"/>
      <c r="AY49" s="137"/>
      <c r="AZ49" s="137"/>
      <c r="BA49" s="137"/>
      <c r="BD49" s="137"/>
      <c r="BE49" s="137"/>
    </row>
    <row r="50" spans="1:57">
      <c r="A50" s="94"/>
      <c r="B50" s="95"/>
      <c r="C50" s="95"/>
      <c r="D50" s="95"/>
      <c r="E50" s="581" t="str">
        <f t="shared" si="7"/>
        <v>JUNIO-25</v>
      </c>
      <c r="F50" s="583"/>
      <c r="G50" s="121">
        <f>IF(C20=0,0,(((C20+(C$29*1000))*(1+L20*J$7/100)*(1+0.01528))+J$8))</f>
        <v>0</v>
      </c>
      <c r="H50" s="121">
        <f>IF(D20=0,0,(((D20+(D$29*1000))*(1+M20*K$7/100)*(1+0.01528))+K$8))</f>
        <v>0</v>
      </c>
      <c r="I50" s="152" cm="1">
        <f t="array" ref="I50">_xlfn.IFS($G$42="Peninsula",IF(E20=0,0,(((E20+(E$29*1000))*(1+N20*L$7/100)*(1+0.01528))+L$8)),$G$42="Canarias",0)</f>
        <v>143.00867120794564</v>
      </c>
      <c r="J50" s="152" cm="1">
        <f t="array" ref="J50">_xlfn.IFS($G$42="Peninsula",IF(F20=0,0,(((F20+(F$29*1000))*(1+O20*M$7/100)*(1+0.01528))+M$8)),$G$42="Canarias",IF(E20=0,0,(((E20+(F$29*1000))*(1+N20*M$7/100)*(1+0.01528))+M$8)))</f>
        <v>138.00785063844995</v>
      </c>
      <c r="K50" s="121" cm="1">
        <f t="array" ref="K50">_xlfn.IFS($G$42="Peninsula",K49,$G$42="Canarias",IF(F20=0,0,(((F20+(G$29*1000))*(1+O20*N$7/100)*(1+0.01528))+N$8)))</f>
        <v>80.498688027807091</v>
      </c>
      <c r="L50" s="152">
        <f t="shared" ref="L50:L55" si="10">IF(H20=0,0,(((H20+(H$29*1000))*(1+Q20*O$7/100)*(1+0.01528))+O$8))</f>
        <v>143.08432435845259</v>
      </c>
      <c r="M50" s="137"/>
      <c r="Q50" s="137"/>
      <c r="R50" s="137"/>
      <c r="T50" s="94"/>
      <c r="U50" s="95"/>
      <c r="V50" s="95"/>
      <c r="W50" s="95"/>
      <c r="X50" s="581" t="str">
        <f t="shared" si="8"/>
        <v>JUNIO-25</v>
      </c>
      <c r="Y50" s="583"/>
      <c r="Z50" s="121">
        <f>IF(V20=0,0,(((V20+(V$29*1000))*(1+AE20*AC$7/100)*(1+0.01528))+AC$8))</f>
        <v>0</v>
      </c>
      <c r="AA50" s="121">
        <f>IF(W20=0,0,(((W20+(W$29*1000))*(1+AF20*AD$7/100)*(1+0.01528))+AD$8))</f>
        <v>0</v>
      </c>
      <c r="AB50" s="152" cm="1">
        <f t="array" ref="AB50">_xlfn.IFS($G$42="Peninsula",IF(X20=0,0,(((X20+(X$29*1000))*(1+AG20*AE$7/100)*(1+0.01528))+AE$8)),$G$42="Canarias",0)</f>
        <v>146.88386488772289</v>
      </c>
      <c r="AC50" s="152" cm="1">
        <f t="array" ref="AC50">_xlfn.IFS($G$42="Peninsula",IF(Y20=0,0,(((Y20+(Y$29*1000))*(1+AH20*AF$7/100)*(1+0.01528))+AF$8)),$G$42="Canarias",IF(X20=0,0,(((X20+(Y$29*1000))*(1+AG20*AF$7/100)*(1+0.01528))+AF$8)))</f>
        <v>139.81457371969069</v>
      </c>
      <c r="AD50" s="121" cm="1">
        <f t="array" ref="AD50">_xlfn.IFS($G$42="Peninsula",AD49,$G$42="Canarias",IF(Y20=0,0,(((Y20+(Z$29*1000))*(1+AH20*AG$7/100)*(1+0.01528))+AG$8)))</f>
        <v>78.211548524060021</v>
      </c>
      <c r="AE50" s="152">
        <f t="shared" ref="AE50:AE55" si="11">IF(AA20=0,0,(((AA20+(AA$29*1000))*(1+AJ20*AH$7/100)*(1+0.01528))+AH$8))</f>
        <v>144.68873535191653</v>
      </c>
      <c r="AF50" s="137"/>
      <c r="AG50" s="137"/>
      <c r="AH50" s="137"/>
      <c r="AI50" s="137"/>
      <c r="AJ50" s="137"/>
      <c r="AK50" s="137"/>
      <c r="AN50" s="94"/>
      <c r="AO50" s="95"/>
      <c r="AP50" s="95"/>
      <c r="AQ50" s="95"/>
      <c r="AR50" s="590" t="str">
        <f t="shared" si="9"/>
        <v>JUNIO-25</v>
      </c>
      <c r="AS50" s="591"/>
      <c r="AT50" s="152">
        <f t="shared" si="6"/>
        <v>213.17514279446237</v>
      </c>
      <c r="AU50" s="152">
        <f t="shared" si="6"/>
        <v>161.73341447412665</v>
      </c>
      <c r="AV50" s="152">
        <f t="shared" si="6"/>
        <v>152.91438204038806</v>
      </c>
      <c r="AW50" s="137"/>
      <c r="AX50" s="137"/>
      <c r="AY50" s="137"/>
      <c r="AZ50" s="137"/>
      <c r="BA50" s="137"/>
      <c r="BD50" s="137"/>
      <c r="BE50" s="137"/>
    </row>
    <row r="51" spans="1:57">
      <c r="A51" s="94"/>
      <c r="B51" s="95"/>
      <c r="C51" s="95"/>
      <c r="D51" s="95"/>
      <c r="E51" s="581" t="str">
        <f t="shared" si="7"/>
        <v>JULIO-25</v>
      </c>
      <c r="F51" s="583"/>
      <c r="G51" s="152" cm="1">
        <f t="array" ref="G51">_xlfn.IFS($G$42="Peninsula",IF(C21=0,0,(((C21+(C$29*1000))*(1+L21*J$7/100)*(1+0.01528))+J$8)),$G$42="Canarias",IF(C21=0,0,(((C21+(C$29*1000))*(1+L21*J$7/100)*(1+0.01528))+J$8)))</f>
        <v>162.27591770732872</v>
      </c>
      <c r="H51" s="152" cm="1">
        <f t="array" ref="H51">_xlfn.IFS($G$42="Peninsula",IF(D21=0,0,(((D21+(D$29*1000))*(1+M21*K$7/100)*(1+0.01528))+K$8)),$G$42="Canarias",0)</f>
        <v>153.0348791145824</v>
      </c>
      <c r="I51" s="113" cm="1">
        <f t="array" ref="I51">_xlfn.IFS($G$42="Peninsula",I50,$G$42="Canarias",IF(D21=0,0,(((D21+(E$29*1000))*(1+M21*L$7/100)*(1+0.01528))+L$8)))</f>
        <v>143.00867120794564</v>
      </c>
      <c r="J51" s="113">
        <f>J50</f>
        <v>138.00785063844995</v>
      </c>
      <c r="K51" s="113">
        <f>IF(G21=0,0,(((G21+(G$29*1000))*(1+P21*N$7/100)*(1+0.01528))+N$8))</f>
        <v>0</v>
      </c>
      <c r="L51" s="152">
        <f t="shared" si="10"/>
        <v>136.70696318711813</v>
      </c>
      <c r="M51" s="137"/>
      <c r="N51" s="137"/>
      <c r="O51" s="137"/>
      <c r="P51" s="137"/>
      <c r="Q51" s="137"/>
      <c r="R51" s="137"/>
      <c r="T51" s="94"/>
      <c r="U51" s="95"/>
      <c r="V51" s="95"/>
      <c r="W51" s="95"/>
      <c r="X51" s="581" t="str">
        <f t="shared" si="8"/>
        <v>JULIO-25</v>
      </c>
      <c r="Y51" s="583"/>
      <c r="Z51" s="152" cm="1">
        <f t="array" ref="Z51">_xlfn.IFS($G$42="Peninsula",IF(V21=0,0,(((V21+(V$29*1000))*(1+AE21*AC$7/100)*(1+0.01528))+AC$8)),$G$42="Canarias",IF(V21=0,0,(((V21+(V$29*1000))*(1+AE21*AC$7/100)*(1+0.01528))+AC$8)))</f>
        <v>174.99015419131001</v>
      </c>
      <c r="AA51" s="152" cm="1">
        <f t="array" ref="AA51">_xlfn.IFS($G$42="Peninsula",IF(W21=0,0,(((W21+(W$29*1000))*(1+AF21*AD$7/100)*(1+0.01528))+AD$8)),$G$42="Canarias",0)</f>
        <v>162.84646482262312</v>
      </c>
      <c r="AB51" s="113" cm="1">
        <f t="array" ref="AB51">_xlfn.IFS($G$42="Peninsula",AB50,$G$42="Canarias",IF(W21=0,0,(((W21+(X$29*1000))*(1+AF21*AE$7/100)*(1+0.01528))+AE$8)))</f>
        <v>146.88386488772289</v>
      </c>
      <c r="AC51" s="113">
        <f>AC50</f>
        <v>139.81457371969069</v>
      </c>
      <c r="AD51" s="113">
        <f>IF(Z21=0,0,(((Z21+(Z$29*1000))*(1+AI21*AG$7/100)*(1+0.01528))+AG$8))</f>
        <v>0</v>
      </c>
      <c r="AE51" s="152">
        <f t="shared" si="11"/>
        <v>137.57022477224706</v>
      </c>
      <c r="AF51" s="137"/>
      <c r="AG51" s="137"/>
      <c r="AH51" s="137"/>
      <c r="AI51" s="137"/>
      <c r="AJ51" s="137"/>
      <c r="AK51" s="137"/>
      <c r="AN51" s="94"/>
      <c r="AO51" s="95"/>
      <c r="AP51" s="95"/>
      <c r="AQ51" s="95"/>
      <c r="AR51" s="590" t="str">
        <f t="shared" si="9"/>
        <v>JULIO-25</v>
      </c>
      <c r="AS51" s="591"/>
      <c r="AT51" s="152">
        <f t="shared" si="6"/>
        <v>211.73867410998992</v>
      </c>
      <c r="AU51" s="152">
        <f t="shared" si="6"/>
        <v>165.1965573947634</v>
      </c>
      <c r="AV51" s="152">
        <f t="shared" si="6"/>
        <v>145.77549656457512</v>
      </c>
      <c r="AW51" s="137"/>
      <c r="AX51" s="137"/>
      <c r="AY51" s="137"/>
      <c r="AZ51" s="137"/>
      <c r="BA51" s="137"/>
      <c r="BB51" s="137"/>
      <c r="BC51" s="137"/>
      <c r="BD51" s="137"/>
      <c r="BE51" s="137"/>
    </row>
    <row r="52" spans="1:57">
      <c r="A52" s="94"/>
      <c r="B52" s="95"/>
      <c r="C52" s="95"/>
      <c r="D52" s="95"/>
      <c r="E52" s="581" t="str">
        <f t="shared" si="7"/>
        <v>AGOSTO-25</v>
      </c>
      <c r="F52" s="583"/>
      <c r="G52" s="121" cm="1">
        <f t="array" ref="G52">_xlfn.IFS($G$42="Peninsula",G51,$G$42="Canarias",IF(E22=0,0,(((E22+(C$29*1000))*(1+N22*J$7/100)*(1+0.01528))+J$8)))</f>
        <v>162.27591770732872</v>
      </c>
      <c r="H52" s="121" cm="1">
        <f t="array" ref="H52">_xlfn.IFS($G$42="Peninsula",H51,$G$42="Canarias",0)</f>
        <v>153.0348791145824</v>
      </c>
      <c r="I52" s="152" cm="1">
        <f t="array" ref="I52">_xlfn.IFS($G$42="Peninsula",IF(E22=0,0,(((E22+(E$29*1000))*(1+N22*L$7/100)*(1+0.01528))+L$8)),$G$42="Canarias",IF(F22=0,0,(((F22+(E$29*1000))*(1+O22*L$7/100)*(1+0.01528))+L$8)))</f>
        <v>141.41611746547079</v>
      </c>
      <c r="J52" s="152" cm="1">
        <f t="array" ref="J52">_xlfn.IFS($G$42="Peninsula",IF(F22=0,0,(((F22+(F$29*1000))*(1+O22*M$7/100)*(1+0.01528))+M$8)),$G$42="Canarias",0)</f>
        <v>135.26845952956285</v>
      </c>
      <c r="K52" s="121">
        <f>IF(G22=0,0,(((G22+(G$29*1000))*(1+P22*N$7/100)*(1+0.01528))+N$8))</f>
        <v>0</v>
      </c>
      <c r="L52" s="152">
        <f t="shared" si="10"/>
        <v>135.48138237606702</v>
      </c>
      <c r="M52" s="137"/>
      <c r="N52" s="137"/>
      <c r="O52" s="137"/>
      <c r="P52" s="137"/>
      <c r="Q52" s="137"/>
      <c r="R52" s="137"/>
      <c r="T52" s="94"/>
      <c r="U52" s="95"/>
      <c r="V52" s="95"/>
      <c r="W52" s="95"/>
      <c r="X52" s="581" t="str">
        <f t="shared" si="8"/>
        <v>AGOSTO-25</v>
      </c>
      <c r="Y52" s="583"/>
      <c r="Z52" s="121" cm="1">
        <f t="array" ref="Z52">_xlfn.IFS($G$42="Peninsula",Z51,$G$42="Canarias",IF(X22=0,0,(((X22+(V$29*1000))*(1+AG22*AC$7/100)*(1+0.01528))+AC$8)))</f>
        <v>174.99015419131001</v>
      </c>
      <c r="AA52" s="121" cm="1">
        <f t="array" ref="AA52">_xlfn.IFS($G$42="Peninsula",AA51,$G$42="Canarias",0)</f>
        <v>162.84646482262312</v>
      </c>
      <c r="AB52" s="152" cm="1">
        <f t="array" ref="AB52">_xlfn.IFS($G$42="Peninsula",IF(X22=0,0,(((X22+(X$29*1000))*(1+AG22*AE$7/100)*(1+0.01528))+AE$8)),$G$42="Canarias",IF(Y22=0,0,(((Y22+(X$29*1000))*(1+AH22*AE$7/100)*(1+0.01528))+AE$8)))</f>
        <v>145.30664967498458</v>
      </c>
      <c r="AC52" s="152" cm="1">
        <f t="array" ref="AC52">_xlfn.IFS($G$42="Peninsula",IF(Y22=0,0,(((Y22+(Y$29*1000))*(1+AH22*AF$7/100)*(1+0.01528))+AF$8)),$G$42="Canarias",0)</f>
        <v>136.84167687596434</v>
      </c>
      <c r="AD52" s="121">
        <f>IF(Z22=0,0,(((Z22+(Z$29*1000))*(1+AI22*AG$7/100)*(1+0.01528))+AG$8))</f>
        <v>0</v>
      </c>
      <c r="AE52" s="152">
        <f t="shared" si="11"/>
        <v>136.2383530198104</v>
      </c>
      <c r="AF52" s="137"/>
      <c r="AG52" s="137"/>
      <c r="AH52" s="137"/>
      <c r="AI52" s="137"/>
      <c r="AJ52" s="137"/>
      <c r="AK52" s="137"/>
      <c r="AN52" s="94"/>
      <c r="AO52" s="95"/>
      <c r="AP52" s="95"/>
      <c r="AQ52" s="95"/>
      <c r="AR52" s="590" t="str">
        <f t="shared" si="9"/>
        <v>AGOSTO-25</v>
      </c>
      <c r="AS52" s="591"/>
      <c r="AT52" s="152">
        <f t="shared" si="6"/>
        <v>210.97904902698946</v>
      </c>
      <c r="AU52" s="152">
        <f t="shared" si="6"/>
        <v>159.57302904041694</v>
      </c>
      <c r="AV52" s="152">
        <f t="shared" si="6"/>
        <v>144.44362481213849</v>
      </c>
      <c r="AW52" s="137"/>
      <c r="AX52" s="137"/>
      <c r="AY52" s="137"/>
      <c r="AZ52" s="137"/>
      <c r="BA52" s="137"/>
      <c r="BB52" s="137"/>
      <c r="BC52" s="137"/>
      <c r="BD52" s="137"/>
      <c r="BE52" s="137"/>
    </row>
    <row r="53" spans="1:57">
      <c r="A53" s="94"/>
      <c r="B53" s="95"/>
      <c r="C53" s="95"/>
      <c r="D53" s="95"/>
      <c r="E53" s="581" t="str">
        <f t="shared" si="7"/>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136.51840489468842</v>
      </c>
      <c r="J53" s="152" cm="1">
        <f t="array" ref="J53">_xlfn.IFS($G$42="Peninsula",IF(F23=0,0,(((F23+(F$29*1000))*(1+O23*M$7/100)*(1+0.01528))+M$8)),$G$42="Canarias",0)</f>
        <v>122.82010803485828</v>
      </c>
      <c r="K53" s="113">
        <f>K54</f>
        <v>137.01825219579371</v>
      </c>
      <c r="L53" s="152">
        <f t="shared" si="10"/>
        <v>128.79097118772759</v>
      </c>
      <c r="M53" s="137"/>
      <c r="N53" s="137"/>
      <c r="O53" s="137"/>
      <c r="P53" s="137"/>
      <c r="Q53" s="137"/>
      <c r="R53" s="137"/>
      <c r="T53" s="94"/>
      <c r="U53" s="95"/>
      <c r="V53" s="95"/>
      <c r="W53" s="95"/>
      <c r="X53" s="581" t="str">
        <f t="shared" si="8"/>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139.89226492801532</v>
      </c>
      <c r="AC53" s="152" cm="1">
        <f t="array" ref="AC53">_xlfn.IFS($G$42="Peninsula",IF(Y23=0,0,(((Y23+(Y$29*1000))*(1+AH23*AF$7/100)*(1+0.01528))+AF$8)),$G$42="Canarias",0)</f>
        <v>123.49867883665422</v>
      </c>
      <c r="AD53" s="113">
        <f>AD54</f>
        <v>138.39488361334756</v>
      </c>
      <c r="AE53" s="152">
        <f t="shared" si="11"/>
        <v>129.05423299124669</v>
      </c>
      <c r="AF53" s="137"/>
      <c r="AG53" s="137"/>
      <c r="AH53" s="137"/>
      <c r="AI53" s="137"/>
      <c r="AJ53" s="137"/>
      <c r="AK53" s="137"/>
      <c r="AN53" s="94"/>
      <c r="AO53" s="95"/>
      <c r="AP53" s="95"/>
      <c r="AQ53" s="95"/>
      <c r="AR53" s="590" t="str">
        <f t="shared" si="9"/>
        <v>SEPTIEMBRE-25</v>
      </c>
      <c r="AS53" s="591"/>
      <c r="AT53" s="152">
        <f t="shared" ref="AT53:AV56" si="12">IFERROR(IF(AR23=0,0,(((AR23+(AR$29*1000))*(1+AY23*AW$7/100)*(1+0.01528))+AW$8)),"")</f>
        <v>205.47052398246382</v>
      </c>
      <c r="AU53" s="152">
        <f t="shared" si="12"/>
        <v>147.33122959743167</v>
      </c>
      <c r="AV53" s="152">
        <f t="shared" si="12"/>
        <v>137.27012219102099</v>
      </c>
      <c r="AW53" s="137"/>
      <c r="AX53" s="137"/>
      <c r="AY53" s="137"/>
      <c r="AZ53" s="137"/>
      <c r="BA53" s="137"/>
      <c r="BB53" s="137"/>
      <c r="BC53" s="137"/>
      <c r="BD53" s="137"/>
      <c r="BE53" s="137"/>
    </row>
    <row r="54" spans="1:57">
      <c r="A54" s="94"/>
      <c r="B54" s="95"/>
      <c r="C54" s="95"/>
      <c r="D54" s="95"/>
      <c r="E54" s="581" t="str">
        <f t="shared" si="7"/>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136.51840489468842</v>
      </c>
      <c r="J54" s="152" cm="1">
        <f t="array" ref="J54">_xlfn.IFS($G$42="Peninsula",IF(F24=0,0,(((F24+(F$29*1000))*(1+O24*M$7/100)*(1+0.01528))+M$8)),$G$42="Canarias",0)</f>
        <v>158.36004260441101</v>
      </c>
      <c r="K54" s="152" cm="1">
        <f t="array" ref="K54">_xlfn.IFS($G$42="Peninsula",IF(G24=0,0,(((G24+(G$29*1000))*(1+P24*N$7/100)*(1+0.01528))+N$8)),$G$42="Canarias",0)</f>
        <v>137.01825219579371</v>
      </c>
      <c r="L54" s="152">
        <f t="shared" si="10"/>
        <v>137.305923098943</v>
      </c>
      <c r="M54" s="137"/>
      <c r="N54" s="137"/>
      <c r="O54" s="137"/>
      <c r="P54" s="137"/>
      <c r="Q54" s="137"/>
      <c r="R54" s="137"/>
      <c r="T54" s="94"/>
      <c r="U54" s="95"/>
      <c r="V54" s="95"/>
      <c r="W54" s="95"/>
      <c r="X54" s="581" t="str">
        <f t="shared" si="8"/>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139.89226492801532</v>
      </c>
      <c r="AC54" s="152" cm="1">
        <f t="array" ref="AC54">_xlfn.IFS($G$42="Peninsula",IF(Y24=0,0,(((Y24+(Y$29*1000))*(1+AH24*AF$7/100)*(1+0.01528))+AF$8)),$G$42="Canarias",0)</f>
        <v>161.55138373751873</v>
      </c>
      <c r="AD54" s="152" cm="1">
        <f t="array" ref="AD54">_xlfn.IFS($G$42="Peninsula",IF(Z24=0,0,(((Z24+(Z$29*1000))*(1+AI24*AG$7/100)*(1+0.01528))+AG$8)),$G$42="Canarias",0)</f>
        <v>138.39488361334756</v>
      </c>
      <c r="AE54" s="152">
        <f t="shared" si="11"/>
        <v>138.31453338032728</v>
      </c>
      <c r="AF54" s="137"/>
      <c r="AG54" s="137"/>
      <c r="AH54" s="137"/>
      <c r="AI54" s="137"/>
      <c r="AJ54" s="137"/>
      <c r="AK54" s="137"/>
      <c r="AN54" s="94"/>
      <c r="AO54" s="95"/>
      <c r="AP54" s="95"/>
      <c r="AQ54" s="95"/>
      <c r="AR54" s="590" t="str">
        <f t="shared" si="9"/>
        <v>OCTUBRE-25</v>
      </c>
      <c r="AS54" s="591"/>
      <c r="AT54" s="152">
        <f t="shared" si="12"/>
        <v>231.3690301804553</v>
      </c>
      <c r="AU54" s="152">
        <f t="shared" si="12"/>
        <v>172.05684547266057</v>
      </c>
      <c r="AV54" s="152">
        <f t="shared" si="12"/>
        <v>146.5304225801016</v>
      </c>
      <c r="AW54" s="137"/>
      <c r="AX54" s="137"/>
      <c r="AY54" s="137"/>
      <c r="AZ54" s="137"/>
      <c r="BA54" s="137"/>
      <c r="BB54" s="137"/>
      <c r="BC54" s="137"/>
      <c r="BD54" s="137"/>
      <c r="BE54" s="137"/>
    </row>
    <row r="55" spans="1:57">
      <c r="A55" s="94"/>
      <c r="B55" s="95"/>
      <c r="C55" s="95"/>
      <c r="D55" s="95"/>
      <c r="E55" s="581" t="str">
        <f t="shared" si="7"/>
        <v>NOVIEMBRE-25</v>
      </c>
      <c r="F55" s="583"/>
      <c r="G55" s="113">
        <f>G56</f>
        <v>133.5457396976289</v>
      </c>
      <c r="H55" s="152">
        <f>IF(D25=0,0,(((D25+(D$29*1000))*(1+M25*K$7/100)*(1+0.01528))+K$8))</f>
        <v>146.8340527809203</v>
      </c>
      <c r="I55" s="152">
        <f>IF(E25=0,0,(((E25+(E$29*1000))*(1+N25*L$7/100)*(1+0.01528))+L$8))</f>
        <v>137.83792751679741</v>
      </c>
      <c r="J55" s="113">
        <f>J54</f>
        <v>158.36004260441101</v>
      </c>
      <c r="K55" s="113">
        <f>K54</f>
        <v>137.01825219579371</v>
      </c>
      <c r="L55" s="152">
        <f t="shared" si="10"/>
        <v>117.64113592059684</v>
      </c>
      <c r="M55" s="137"/>
      <c r="N55" s="137"/>
      <c r="O55" s="137"/>
      <c r="P55" s="137"/>
      <c r="Q55" s="137"/>
      <c r="R55" s="137"/>
      <c r="T55" s="94"/>
      <c r="U55" s="95"/>
      <c r="V55" s="95"/>
      <c r="W55" s="95"/>
      <c r="X55" s="581" t="str">
        <f t="shared" si="8"/>
        <v>NOVIEMBRE-25</v>
      </c>
      <c r="Y55" s="583"/>
      <c r="Z55" s="113">
        <f>Z56</f>
        <v>154.70791365781963</v>
      </c>
      <c r="AA55" s="152">
        <f>IF(W25=0,0,(((W25+(W$29*1000))*(1+AF25*AD$7/100)*(1+0.01528))+AD$8))</f>
        <v>155.8093185335199</v>
      </c>
      <c r="AB55" s="152">
        <f>IF(X25=0,0,(((X25+(X$29*1000))*(1+AG25*AE$7/100)*(1+0.01528))+AE$8))</f>
        <v>141.75040225491782</v>
      </c>
      <c r="AC55" s="113">
        <f>AC54</f>
        <v>161.55138373751873</v>
      </c>
      <c r="AD55" s="113">
        <f>AD54</f>
        <v>138.39488361334756</v>
      </c>
      <c r="AE55" s="152">
        <f t="shared" si="11"/>
        <v>116.92840715699865</v>
      </c>
      <c r="AF55" s="137"/>
      <c r="AG55" s="137"/>
      <c r="AH55" s="137"/>
      <c r="AI55" s="137"/>
      <c r="AJ55" s="137"/>
      <c r="AK55" s="137"/>
      <c r="AN55" s="94"/>
      <c r="AO55" s="95"/>
      <c r="AP55" s="95"/>
      <c r="AQ55" s="95"/>
      <c r="AR55" s="590" t="str">
        <f t="shared" si="9"/>
        <v>NOVIEMBRE-25</v>
      </c>
      <c r="AS55" s="591"/>
      <c r="AT55" s="152">
        <f t="shared" si="12"/>
        <v>209.93492574281373</v>
      </c>
      <c r="AU55" s="152">
        <f t="shared" si="12"/>
        <v>157.31112107674457</v>
      </c>
      <c r="AV55" s="152">
        <f t="shared" si="12"/>
        <v>125.14429635677294</v>
      </c>
      <c r="AW55" s="137"/>
      <c r="AX55" s="137"/>
      <c r="AY55" s="137"/>
      <c r="AZ55" s="137"/>
      <c r="BA55" s="137"/>
      <c r="BB55" s="137"/>
      <c r="BC55" s="137"/>
      <c r="BD55" s="137"/>
      <c r="BE55" s="137"/>
    </row>
    <row r="56" spans="1:57" ht="15.75" thickBot="1">
      <c r="A56" s="94"/>
      <c r="B56" s="95"/>
      <c r="C56" s="95"/>
      <c r="D56" s="95"/>
      <c r="E56" s="584" t="str">
        <f t="shared" si="7"/>
        <v>DICIEMBRE-25</v>
      </c>
      <c r="F56" s="585"/>
      <c r="G56" s="157" cm="1">
        <f t="array" ref="G56">_xlfn.IFS($G$42="Peninsula",IFERROR(IF(C26=0,0,(((C26+(C$29))*(1+L26*J$7/100)*(1+0.01528))+J$8)),""),$G$42="Canarias",0)</f>
        <v>133.5457396976289</v>
      </c>
      <c r="H56" s="157" cm="1">
        <f t="array" ref="H56">_xlfn.IFS($G$42="Peninsula",IFERROR(IF(D26=0,0,(((D26+(D$29*1000))*(1+M26*K$7/100)*(1+0.01528))+K$8)),""),$G$42="Canarias",IF(C26=0,0,(((C26+(D$29*1000))*(1+L26*K$7/100)*(1+0.01528))+K$8)))</f>
        <v>172.29713583734974</v>
      </c>
      <c r="I56" s="128" cm="1">
        <f t="array" ref="I56">_xlfn.IFS($G$42="Peninsula",I55,$G$42="Canarias",IF(D26=0,0,(((D26+(E$29*1000))*(1+M26*L$7/100)*(1+0.01528))+L$8)))</f>
        <v>137.83792751679741</v>
      </c>
      <c r="J56" s="128">
        <f>IFERROR(IF(F26=0,0,(((F26+(F$29*1000))*(1+O26*M$7/100)*(1+0.01528))+M$8)),"")</f>
        <v>0</v>
      </c>
      <c r="K56" s="128">
        <f>IFERROR(IF(G26=0,0,(((G26+(G$29*1000))*(1+P26*N$7/100)*(1+0.01528))+N$8)),"")</f>
        <v>0</v>
      </c>
      <c r="L56" s="154">
        <f>IFERROR(IF(H26=0,0,(((H26+(H$29*1000))*(1+Q26*O$7/100)*(1+0.01528))+O$8)),"")</f>
        <v>132.43728797304655</v>
      </c>
      <c r="M56" s="137"/>
      <c r="N56" s="137"/>
      <c r="O56" s="137"/>
      <c r="P56" s="137"/>
      <c r="Q56" s="137"/>
      <c r="R56" s="137"/>
      <c r="T56" s="94"/>
      <c r="U56" s="95"/>
      <c r="V56" s="95"/>
      <c r="W56" s="95"/>
      <c r="X56" s="584" t="str">
        <f t="shared" si="8"/>
        <v>DICIEMBRE-25</v>
      </c>
      <c r="Y56" s="585"/>
      <c r="Z56" s="157" cm="1">
        <f t="array" ref="Z56">_xlfn.IFS($G$42="Peninsula",IFERROR(IF(V26=0,0,(((V26+(V$29))*(1+AE26*AC$7/100)*(1+0.01528))+AC$8)),""),$G$42="Canarias",0)</f>
        <v>154.70791365781963</v>
      </c>
      <c r="AA56" s="157" cm="1">
        <f t="array" ref="AA56">_xlfn.IFS($G$42="Peninsula",IFERROR(IF(W26=0,0,(((W26+(W$29*1000))*(1+AF26*AD$7/100)*(1+0.01528))+AD$8)),""),$G$42="Canarias",IF(V26=0,0,(((V26+(W$29*1000))*(1+AE26*AD$7/100)*(1+0.01528))+AD$8)))</f>
        <v>183.49092275591198</v>
      </c>
      <c r="AB56" s="128" cm="1">
        <f t="array" ref="AB56">_xlfn.IFS($G$42="Peninsula",AB55,$G$42="Canarias",IF(W26=0,0,(((W26+(X$29*1000))*(1+AF26*AE$7/100)*(1+0.01528))+AE$8)))</f>
        <v>141.75040225491782</v>
      </c>
      <c r="AC56" s="128">
        <f>IFERROR(IF(Y26=0,0,(((Y26+(Y$29*1000))*(1+AH26*AF$7/100)*(1+0.01528))+AF$8)),"")</f>
        <v>0</v>
      </c>
      <c r="AD56" s="128">
        <f>IFERROR(IF(Z26=0,0,(((Z26+(Z$29*1000))*(1+AI26*AG$7/100)*(1+0.01528))+AG$8)),"")</f>
        <v>0</v>
      </c>
      <c r="AE56" s="154">
        <f>IFERROR(IF(AA26=0,0,(((AA26+(AA$29*1000))*(1+AJ26*AH$7/100)*(1+0.01528))+AH$8)),"")</f>
        <v>133.01972676007532</v>
      </c>
      <c r="AF56" s="137"/>
      <c r="AG56" s="137"/>
      <c r="AH56" s="137"/>
      <c r="AI56" s="137"/>
      <c r="AJ56" s="137"/>
      <c r="AK56" s="137"/>
      <c r="AN56" s="94"/>
      <c r="AO56" s="95"/>
      <c r="AP56" s="95"/>
      <c r="AQ56" s="95"/>
      <c r="AR56" s="590" t="str">
        <f t="shared" si="9"/>
        <v>DICIEMBRE-25</v>
      </c>
      <c r="AS56" s="591"/>
      <c r="AT56" s="152">
        <f t="shared" si="12"/>
        <v>240.25840365274462</v>
      </c>
      <c r="AU56" s="152">
        <f t="shared" si="12"/>
        <v>186.91084069655875</v>
      </c>
      <c r="AV56" s="152">
        <f t="shared" si="12"/>
        <v>141.2280827536928</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149.94658879702973</v>
      </c>
      <c r="H58" s="137" cm="1">
        <f t="array" ref="H58">_xlfn.IFS($G$42="Peninsula",AVERAGE(H45,H46,H47,H51,H55,H56),$G$42="Canarias",AVERAGE(H45,H46,H47,H55,H56))</f>
        <v>143.17725504356363</v>
      </c>
      <c r="I58" s="137" cm="1">
        <f t="array" ref="I58">_xlfn.IFS($G$42="Peninsula",AVERAGE(I47,I50,I52,I53,I55),$G$42="Canarias",AVERAGE(I51,I52,I53,I54,I55,I56))</f>
        <v>134.17249633373234</v>
      </c>
      <c r="J58" s="137" cm="1">
        <f t="array" ref="J58">_xlfn.IFS($G$42="Peninsula",AVERAGE(J48,J49,J50,J52,J53,J54),$G$42="Canarias",AVERAGE(J45,J46,J47,J48,J49,J50,J51))</f>
        <v>122.89859499053243</v>
      </c>
      <c r="K58" s="137" cm="1">
        <f t="array" ref="K58">_xlfn.IFS($G$42="Peninsula",AVERAGE(K48,K49,K54),$G$42="Canarias",AVERAGE(K48,K49,K50))</f>
        <v>102.69412416027582</v>
      </c>
      <c r="L58" s="137">
        <f>AVERAGE(L45,L46,L47,L48,L49,L50,L51,L52,L53,L54,L55,L56)</f>
        <v>116.76140292302345</v>
      </c>
      <c r="X58" s="584" t="s">
        <v>371</v>
      </c>
      <c r="Y58" s="585"/>
      <c r="Z58" s="137" cm="1">
        <f t="array" ref="Z58">_xlfn.IFS($G$42="Peninsula",AVERAGE(Z45,Z46,Z51,Z56),$G$42="Canarias",AVERAGE(Z51,Z52,Z53,Z54))</f>
        <v>165.05235987088969</v>
      </c>
      <c r="AA58" s="137" cm="1">
        <f t="array" ref="AA58">_xlfn.IFS($G$42="Peninsula",AVERAGE(AA45,AA46,AA47,AA51,AA55,AA56),$G$42="Canarias",AVERAGE(AA45,AA46,AA47,AA55,AA56))</f>
        <v>152.67232229903334</v>
      </c>
      <c r="AB58" s="137" cm="1">
        <f t="array" ref="AB58">_xlfn.IFS($G$42="Peninsula",AVERAGE(AB47,AB50,AB52,AB53,AB55),$G$42="Canarias",AVERAGE(AB51,AB52,AB53,AB54,AB55,AB56))</f>
        <v>137.87040073801609</v>
      </c>
      <c r="AC58" s="137" cm="1">
        <f t="array" ref="AC58">_xlfn.IFS($G$42="Peninsula",AVERAGE(AC48,AC49,AC50,AC52,AC53,AC54),$G$42="Canarias",AVERAGE(AC45,AC46,AC47,AC48,AC49,AC50,AC51))</f>
        <v>123.55747648302891</v>
      </c>
      <c r="AD58" s="137" cm="1">
        <f t="array" ref="AD58">_xlfn.IFS($G$42="Peninsula",AVERAGE(AD48,AD49,AD54),$G$42="Canarias",AVERAGE(AD48,AD49,AD50))</f>
        <v>102.17760990286355</v>
      </c>
      <c r="AE58" s="137">
        <f>AVERAGE(AE45,AE46,AE47,AE48,AE49,AE50,AE51,AE52,AE53,AE54,AE55,AE56)</f>
        <v>116.45574545953828</v>
      </c>
      <c r="AR58" s="584" t="s">
        <v>371</v>
      </c>
      <c r="AS58" s="585"/>
      <c r="AT58" s="137">
        <f>AVERAGE(AT45:AT56)</f>
        <v>204.47188383026688</v>
      </c>
      <c r="AU58" s="137">
        <f>AVERAGE(AU45:AU56)</f>
        <v>149.17523881745922</v>
      </c>
      <c r="AV58" s="137">
        <f>AVERAGE(AV45:AV56)</f>
        <v>125.19596422247638</v>
      </c>
    </row>
    <row r="63" spans="1:57">
      <c r="B63" t="s">
        <v>34</v>
      </c>
    </row>
    <row r="65" spans="2:8" ht="15.75">
      <c r="B65" s="55" t="s">
        <v>56</v>
      </c>
      <c r="C65" s="56">
        <f>IF('.'!$W$20="26",'BASE DE DATOS INDEX'!K30/365,'BASE DE DATOS INDEX'!U30/365)</f>
        <v>9.7820309589041102E-2</v>
      </c>
      <c r="D65" s="56">
        <f>IF('.'!$W$20="26",'BASE DE DATOS INDEX'!L30/365,'BASE DE DATOS INDEX'!V30/365)</f>
        <v>5.1302528767123289E-2</v>
      </c>
      <c r="E65" s="56">
        <f>'BASE DE DATOS INDEX'!M30/365</f>
        <v>0</v>
      </c>
      <c r="F65" s="56">
        <f>'BASE DE DATOS INDEX'!N30/365</f>
        <v>0</v>
      </c>
      <c r="G65" s="56">
        <f>'BASE DE DATOS INDEX'!O30/365</f>
        <v>0</v>
      </c>
      <c r="H65" s="56">
        <f>'BASE DE DATOS INDEX'!P30/365</f>
        <v>0</v>
      </c>
    </row>
    <row r="66" spans="2:8" ht="15.75">
      <c r="B66" s="57" t="s">
        <v>31</v>
      </c>
      <c r="C66" s="56">
        <f>IF('.'!$W$20="26",'BASE DE DATOS INDEX'!K31/365,'BASE DE DATOS INDEX'!U31/365)</f>
        <v>6.4046375342465753E-2</v>
      </c>
      <c r="D66" s="56">
        <f>IF('.'!$W$20="26",'BASE DE DATOS INDEX'!L31/365,'BASE DE DATOS INDEX'!V31/365)</f>
        <v>3.7308550684931503E-2</v>
      </c>
      <c r="E66" s="56">
        <f>IF('.'!$W$20="26",'BASE DE DATOS INDEX'!M31/365,'BASE DE DATOS INDEX'!W31/365)</f>
        <v>2.0497353424657534E-2</v>
      </c>
      <c r="F66" s="56">
        <f>IF('.'!$W$20="26",'BASE DE DATOS INDEX'!N31/365,'BASE DE DATOS INDEX'!X31/365)</f>
        <v>2.9825569863013698E-2</v>
      </c>
      <c r="G66" s="56">
        <f>IF('.'!$W$20="26",'BASE DE DATOS INDEX'!O31/365,'BASE DE DATOS INDEX'!Y31/365)</f>
        <v>3.1544797260273975E-2</v>
      </c>
      <c r="H66" s="56">
        <f>IF('.'!$W$20="26",'BASE DE DATOS INDEX'!P31/365,'BASE DE DATOS INDEX'!Z31/365)</f>
        <v>3.1348731506849317E-2</v>
      </c>
    </row>
    <row r="67" spans="2:8" ht="15.75">
      <c r="B67" s="57" t="s">
        <v>32</v>
      </c>
      <c r="C67" s="56">
        <f>IF('.'!$W$20="26",'BASE DE DATOS INDEX'!K32/365,'BASE DE DATOS INDEX'!U32/365)</f>
        <v>8.9302378082191783E-2</v>
      </c>
      <c r="D67" s="56">
        <f>IF('.'!$W$20="26",'BASE DE DATOS INDEX'!L32/365,'BASE DE DATOS INDEX'!V32/365)</f>
        <v>5.07252301369863E-2</v>
      </c>
      <c r="E67" s="56">
        <f>IF('.'!$W$20="26",'BASE DE DATOS INDEX'!M32/365,'BASE DE DATOS INDEX'!W32/365)</f>
        <v>2.6854468493150683E-2</v>
      </c>
      <c r="F67" s="56">
        <f>IF('.'!$W$20="26",'BASE DE DATOS INDEX'!N32/365,'BASE DE DATOS INDEX'!X32/365)</f>
        <v>3.3955695890410961E-2</v>
      </c>
      <c r="G67" s="56">
        <f>IF('.'!$W$20="26",'BASE DE DATOS INDEX'!O32/365,'BASE DE DATOS INDEX'!Y32/365)</f>
        <v>3.0479761643835618E-2</v>
      </c>
      <c r="H67" s="56">
        <f>IF('.'!$W$20="26",'BASE DE DATOS INDEX'!P32/365,'BASE DE DATOS INDEX'!Z32/365)</f>
        <v>3.0148441095890412E-2</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E400B-7CB0-4235-8646-39B753082D1A}">
  <sheetPr codeName="Hoja28"/>
  <dimension ref="A1:BE101"/>
  <sheetViews>
    <sheetView topLeftCell="A36"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7" max="7" width="13.42578125" customWidth="1"/>
    <col min="8" max="8" width="13.28515625" customWidth="1"/>
    <col min="21" max="21" width="14" bestFit="1"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4"/>
      <c r="B9" s="95"/>
      <c r="C9" s="432"/>
      <c r="D9" s="432"/>
      <c r="E9" s="432"/>
      <c r="F9" s="432"/>
      <c r="G9" s="432"/>
      <c r="H9" s="432"/>
      <c r="I9" s="432"/>
      <c r="J9" s="433"/>
      <c r="K9" s="433"/>
      <c r="L9" s="433"/>
      <c r="M9" s="433"/>
      <c r="N9" s="433"/>
      <c r="O9" s="433"/>
      <c r="P9" s="95"/>
      <c r="Q9" s="95"/>
      <c r="R9" s="95"/>
      <c r="T9" s="94"/>
      <c r="U9" s="95"/>
      <c r="V9" s="432"/>
      <c r="W9" s="432"/>
      <c r="X9" s="432"/>
      <c r="Y9" s="432"/>
      <c r="Z9" s="432"/>
      <c r="AA9" s="432"/>
      <c r="AB9" s="432"/>
      <c r="AC9" s="433"/>
      <c r="AD9" s="433"/>
      <c r="AE9" s="433"/>
      <c r="AF9" s="433"/>
      <c r="AG9" s="433"/>
      <c r="AH9" s="433"/>
      <c r="AI9" s="95"/>
      <c r="AJ9" s="95"/>
      <c r="AK9" s="95"/>
      <c r="AN9" s="94"/>
      <c r="AO9" s="95"/>
      <c r="AP9" s="432"/>
      <c r="AQ9" s="432"/>
      <c r="AR9" s="432"/>
      <c r="AS9" s="432"/>
      <c r="AT9" s="432"/>
      <c r="AU9" s="432"/>
      <c r="AV9" s="432"/>
      <c r="AW9" s="433"/>
      <c r="AX9" s="433"/>
      <c r="AY9" s="433"/>
      <c r="AZ9" s="42"/>
      <c r="BA9" s="42"/>
      <c r="BB9" s="42"/>
      <c r="BC9" s="95"/>
      <c r="BD9" s="95"/>
      <c r="BE9" s="95"/>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INDEX'!B40</f>
        <v>2.7664000000000001E-2</v>
      </c>
      <c r="D29" s="159">
        <f>'BASE DE DATOS INDEX'!C40</f>
        <v>2.8267E-2</v>
      </c>
      <c r="E29" s="159">
        <f>'BASE DE DATOS INDEX'!D40</f>
        <v>2.9156000000000001E-2</v>
      </c>
      <c r="F29" s="159">
        <f>'BASE DE DATOS INDEX'!E40</f>
        <v>3.1161000000000001E-2</v>
      </c>
      <c r="G29" s="159">
        <f>'BASE DE DATOS INDEX'!F40</f>
        <v>3.1760999999999998E-2</v>
      </c>
      <c r="H29" s="159">
        <f>'BASE DE DATOS INDEX'!G40</f>
        <v>2.8774000000000001E-2</v>
      </c>
      <c r="I29" s="95"/>
      <c r="R29" s="95"/>
      <c r="T29" s="94"/>
      <c r="U29" s="95"/>
      <c r="V29" s="112">
        <f>'BASE DE DATOS INDEX'!B39</f>
        <v>2.8281000000000001E-2</v>
      </c>
      <c r="W29" s="112">
        <f>'BASE DE DATOS INDEX'!C39</f>
        <v>2.8554E-2</v>
      </c>
      <c r="X29" s="112">
        <f>'BASE DE DATOS INDEX'!D39</f>
        <v>2.9347000000000002E-2</v>
      </c>
      <c r="Y29" s="112">
        <f>'BASE DE DATOS INDEX'!E39</f>
        <v>3.1303999999999998E-2</v>
      </c>
      <c r="Z29" s="112">
        <f>'BASE DE DATOS INDEX'!F39</f>
        <v>3.1904000000000002E-2</v>
      </c>
      <c r="AA29" s="112">
        <f>'BASE DE DATOS INDEX'!G39</f>
        <v>2.8774000000000001E-2</v>
      </c>
      <c r="AB29" s="95"/>
      <c r="AK29" s="95"/>
      <c r="AN29" s="94"/>
      <c r="AR29" s="158">
        <f>'BASE DE DATOS INDEX'!B38</f>
        <v>2.9342E-2</v>
      </c>
      <c r="AS29" s="158">
        <f>'BASE DE DATOS INDEX'!C38</f>
        <v>2.8546999999999999E-2</v>
      </c>
      <c r="AT29" s="158">
        <f>'BASE DE DATOS INDEX'!D38</f>
        <v>2.9253999999999999E-2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155.63062238139551</v>
      </c>
      <c r="H45" s="152" cm="1">
        <f t="array" ref="H45">_xlfn.IFS($G$42="Peninsula",IF(D15=0,0,(((D15+(D$29*1000))*(1+M15*K$7/100)*(1+0.01528))+K$8)),$G$42="Canarias",IF(C15=0,0,(((C15+(D$29*1000))*(1+L15*K$7/100)*(1+0.01528))+K$8)))</f>
        <v>133.54959751158586</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103.12039894803996</v>
      </c>
      <c r="M45" s="137"/>
      <c r="N45" s="137"/>
      <c r="O45" s="137"/>
      <c r="P45" s="137"/>
      <c r="Q45" s="137"/>
      <c r="R45" s="137"/>
      <c r="T45" s="94"/>
      <c r="U45" s="95"/>
      <c r="V45" s="95"/>
      <c r="W45" s="95"/>
      <c r="X45" s="593" t="str">
        <f>U15</f>
        <v>ENERO-26</v>
      </c>
      <c r="Y45" s="594"/>
      <c r="Z45" s="152" cm="1">
        <f t="array" ref="Z45">_xlfn.IFS($G$42="Peninsula",IF(V15=0,0,(((V15+(V$29*1000))*(1+AE15*AC$7/100)*(1+0.01528))+AC$8)),$G$42="Canarias",0)</f>
        <v>180.77364128803549</v>
      </c>
      <c r="AA45" s="152" cm="1">
        <f t="array" ref="AA45">_xlfn.IFS($G$42="Peninsula",IF(W15=0,0,(((W15+(W$29*1000))*(1+AF15*AD$7/100)*(1+0.01528))+AD$8)),$G$42="Canarias",IF(V15=0,0,(((V15+(W$29*1000))*(1+AE15*AD$7/100)*(1+0.01528))+AD$8)))</f>
        <v>154.52181232619606</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113.77639253359999</v>
      </c>
      <c r="AF45" s="137"/>
      <c r="AG45" s="137"/>
      <c r="AH45" s="137"/>
      <c r="AI45" s="137"/>
      <c r="AJ45" s="137"/>
      <c r="AK45" s="137"/>
      <c r="AN45" s="94"/>
      <c r="AO45" s="95"/>
      <c r="AP45" s="95"/>
      <c r="AQ45" s="95"/>
      <c r="AR45" s="590" t="str">
        <f>AQ15</f>
        <v>ENERO-26</v>
      </c>
      <c r="AS45" s="591"/>
      <c r="AT45" s="152">
        <f t="shared" ref="AT45:AV52" si="6">IF(AR15=0,0,(((AR15+(AR$29*1000))*(1+AY15*AW$7/100)*(1+0.01528))+AW$8))</f>
        <v>212.67150696901842</v>
      </c>
      <c r="AU45" s="152">
        <f t="shared" si="6"/>
        <v>154.66872960412863</v>
      </c>
      <c r="AV45" s="152">
        <f t="shared" si="6"/>
        <v>119.15930838536147</v>
      </c>
      <c r="AW45" s="137"/>
      <c r="AX45" s="137"/>
      <c r="AY45" s="137"/>
      <c r="AZ45" s="137"/>
      <c r="BA45" s="137"/>
      <c r="BD45" s="137"/>
      <c r="BE45" s="137"/>
    </row>
    <row r="46" spans="1:57">
      <c r="A46" s="94"/>
      <c r="B46" s="95"/>
      <c r="C46" s="95"/>
      <c r="D46" s="95"/>
      <c r="E46" s="581" t="str">
        <f t="shared" ref="E46:E56" si="7">B16</f>
        <v>FEBRERO-26</v>
      </c>
      <c r="F46" s="583"/>
      <c r="G46" s="152" cm="1">
        <f t="array" ref="G46">_xlfn.IFS($G$42="Peninsula",IF(C16=0,0,(((C16+(C$29*1000))*(1+L16*J$7/100)*(1+0.01528))+J$8)),$G$42="Canarias",0)</f>
        <v>96.166934584039424</v>
      </c>
      <c r="H46" s="152" cm="1">
        <f t="array" ref="H46">_xlfn.IFS($G$42="Peninsula",IF(D16=0,0,(((D16+(D$29*1000))*(1+M16*K$7/100)*(1+0.01528))+K$8)),$G$42="Canarias",IF(C16=0,0,(((C16+(D$29*1000))*(1+L16*K$7/100)*(1+0.01528))+K$8)))</f>
        <v>67.297400793252621</v>
      </c>
      <c r="I46" s="121">
        <f>I47</f>
        <v>85.891228642863425</v>
      </c>
      <c r="J46" s="121" cm="1">
        <f t="array" ref="J46">_xlfn.IFS($G$42="Peninsula",IF(F16=0,0,(((F16+(F$29*1000))*(1+O16*M$7/100)*(1+0.01528))+M$8)),$G$42="Canarias",IF(D16=0,0,(((D16+(F$29*1000))*(1+M16*M$7/100)*(1+0.01528))+M$8)))</f>
        <v>0</v>
      </c>
      <c r="K46" s="121">
        <f>IF(G16=0,0,(((G16+(G$29*1000))*(1+P16*N$7/100)*(1+0.01528))+N$8))</f>
        <v>0</v>
      </c>
      <c r="L46" s="152">
        <f>IF(H16=0,0,(((H16+(H$29*1000))*(1+Q16*O$7/100)*(1+0.01528))+O$8))</f>
        <v>45.47731105472667</v>
      </c>
      <c r="M46" s="137"/>
      <c r="N46" s="137"/>
      <c r="O46" s="137"/>
      <c r="P46" s="137"/>
      <c r="Q46" s="137"/>
      <c r="R46" s="137"/>
      <c r="T46" s="94"/>
      <c r="U46" s="95"/>
      <c r="V46" s="95"/>
      <c r="W46" s="95"/>
      <c r="X46" s="581" t="str">
        <f t="shared" ref="X46:X56" si="8">U16</f>
        <v>FEBRERO-26</v>
      </c>
      <c r="Y46" s="583"/>
      <c r="Z46" s="152" cm="1">
        <f t="array" ref="Z46">_xlfn.IFS($G$42="Peninsula",IF(V16=0,0,(((V16+(V$29*1000))*(1+AE16*AC$7/100)*(1+0.01528))+AC$8)),$G$42="Canarias",0)</f>
        <v>116.34725309490361</v>
      </c>
      <c r="AA46" s="152" cm="1">
        <f t="array" ref="AA46">_xlfn.IFS($G$42="Peninsula",IF(W16=0,0,(((W16+(W$29*1000))*(1+AF16*AD$7/100)*(1+0.01528))+AD$8)),$G$42="Canarias",IF(V16=0,0,(((V16+(W$29*1000))*(1+AE16*AD$7/100)*(1+0.01528))+AD$8)))</f>
        <v>82.286646300146344</v>
      </c>
      <c r="AB46" s="121">
        <f>AB47</f>
        <v>98.604849647343883</v>
      </c>
      <c r="AC46" s="121" cm="1">
        <f t="array" ref="AC46">_xlfn.IFS($G$42="Peninsula",IF(Y16=0,0,(((Y16+(Y$29*1000))*(1+AH16*AF$7/100)*(1+0.01528))+AF$8)),$G$42="Canarias",IF(W16=0,0,(((W16+(Y$29*1000))*(1+AF16*AF$7/100)*(1+0.01528))+AF$8)))</f>
        <v>0</v>
      </c>
      <c r="AD46" s="121">
        <f>IF(Z16=0,0,(((Z16+(Z$29*1000))*(1+AI16*AG$7/100)*(1+0.01528))+AG$8))</f>
        <v>0</v>
      </c>
      <c r="AE46" s="152">
        <f>IF(AA16=0,0,(((AA16+(AA$29*1000))*(1+AJ16*AH$7/100)*(1+0.01528))+AH$8))</f>
        <v>51.489421590356699</v>
      </c>
      <c r="AF46" s="137"/>
      <c r="AG46" s="137"/>
      <c r="AH46" s="137"/>
      <c r="AI46" s="137"/>
      <c r="AJ46" s="137"/>
      <c r="AK46" s="137"/>
      <c r="AN46" s="94"/>
      <c r="AO46" s="95"/>
      <c r="AP46" s="95"/>
      <c r="AQ46" s="95"/>
      <c r="AR46" s="590" t="str">
        <f>AQ16</f>
        <v>FEBRERO-26</v>
      </c>
      <c r="AS46" s="591"/>
      <c r="AT46" s="152">
        <f t="shared" si="6"/>
        <v>148.03991174486112</v>
      </c>
      <c r="AU46" s="152">
        <f t="shared" si="6"/>
        <v>79.071615417328616</v>
      </c>
      <c r="AV46" s="152">
        <f t="shared" si="6"/>
        <v>52.644206915683789</v>
      </c>
      <c r="AW46" s="137"/>
      <c r="AX46" s="137"/>
      <c r="AY46" s="137"/>
      <c r="AZ46" s="137"/>
      <c r="BA46" s="137"/>
      <c r="BD46" s="137"/>
      <c r="BE46" s="137"/>
    </row>
    <row r="47" spans="1:57">
      <c r="A47" s="94"/>
      <c r="B47" s="95"/>
      <c r="C47" s="95"/>
      <c r="D47" s="95"/>
      <c r="E47" s="581" t="str">
        <f t="shared" si="7"/>
        <v>MARZO-26</v>
      </c>
      <c r="F47" s="583"/>
      <c r="G47" s="113">
        <f>G46</f>
        <v>96.166934584039424</v>
      </c>
      <c r="H47" s="152" cm="1">
        <f t="array" ref="H47">_xlfn.IFS($G$42="Peninsula",IF(D17=0,0,(((D17+(D$29*1000))*(1+M17*K$7/100)*(1+0.01528))+K$8)),$G$42="Canarias",IF(D17=0,0,(((D17+(D$29*1000))*(1+M17*K$7/100)*(1+0.01528))+K$8)))</f>
        <v>107.63596893229317</v>
      </c>
      <c r="I47" s="152" cm="1">
        <f t="array" ref="I47">_xlfn.IFS($G$42="Peninsula",IF(E17=0,0,(((E17+(E$29*1000))*(1+N17*L$7/100)*(1+0.01528))+L$8)),$G$42="Canarias",0)</f>
        <v>85.891228642863425</v>
      </c>
      <c r="J47" s="113" cm="1">
        <f t="array" ref="J47">_xlfn.IFS($G$42="Peninsula",J48,$G$42="Canarias",IF(E17=0,0,(((E17+(F$29^1000))*(1+N17*M$7/100)*(1+0.01528))+M$8)))</f>
        <v>72.685184434108564</v>
      </c>
      <c r="K47" s="113">
        <f>K48</f>
        <v>64.943422040935189</v>
      </c>
      <c r="L47" s="152">
        <f>IF(H17=0,0,(((H17+(H$29*1000))*(1+Q17*O$7/100)*(1+0.01528))+O$8))</f>
        <v>75.853531857193786</v>
      </c>
      <c r="M47" s="137"/>
      <c r="N47" s="137"/>
      <c r="O47" s="137"/>
      <c r="P47" s="137"/>
      <c r="Q47" s="137"/>
      <c r="R47" s="137"/>
      <c r="T47" s="94"/>
      <c r="U47" s="95"/>
      <c r="V47" s="95"/>
      <c r="W47" s="95"/>
      <c r="X47" s="581" t="str">
        <f t="shared" si="8"/>
        <v>MARZO-26</v>
      </c>
      <c r="Y47" s="583"/>
      <c r="Z47" s="113">
        <f>Z46</f>
        <v>116.34725309490361</v>
      </c>
      <c r="AA47" s="152" cm="1">
        <f t="array" ref="AA47">_xlfn.IFS($G$42="Peninsula",IF(W17=0,0,(((W17+(W$29*1000))*(1+AF17*AD$7/100)*(1+0.01528))+AD$8)),$G$42="Canarias",IF(W17=0,0,(((W17+(W$29*1000))*(1+AF17*AD$7/100)*(1+0.01528))+AD$8)))</f>
        <v>126.45899345290769</v>
      </c>
      <c r="AB47" s="152" cm="1">
        <f t="array" ref="AB47">_xlfn.IFS($G$42="Peninsula",IF(X17=0,0,(((X17+(X$29*1000))*(1+AG17*AE$7/100)*(1+0.01528))+AE$8)),$G$42="Canarias",0)</f>
        <v>98.604849647343883</v>
      </c>
      <c r="AC47" s="113" cm="1">
        <f t="array" ref="AC47">_xlfn.IFS($G$42="Peninsula",AC48,$G$42="Canarias",IF(X17=0,0,(((X17+(Y$29^1000))*(1+AG17*AF$7/100)*(1+0.01528))+AF$8)))</f>
        <v>81.338448857736083</v>
      </c>
      <c r="AD47" s="113">
        <f>AD48</f>
        <v>73.362457515102477</v>
      </c>
      <c r="AE47" s="152">
        <f>IF(AA17=0,0,(((AA17+(AA$29*1000))*(1+AJ17*AH$7/100)*(1+0.01528))+AH$8))</f>
        <v>85.291988393162939</v>
      </c>
      <c r="AF47" s="137"/>
      <c r="AG47" s="137"/>
      <c r="AH47" s="137"/>
      <c r="AI47" s="137"/>
      <c r="AJ47" s="137"/>
      <c r="AK47" s="137"/>
      <c r="AN47" s="94"/>
      <c r="AO47" s="95"/>
      <c r="AP47" s="95"/>
      <c r="AQ47" s="95"/>
      <c r="AR47" s="590" t="str">
        <f t="shared" ref="AR47:AR56" si="9">AQ17</f>
        <v>MARZO-26</v>
      </c>
      <c r="AS47" s="591"/>
      <c r="AT47" s="152">
        <f t="shared" si="6"/>
        <v>175.66015516505314</v>
      </c>
      <c r="AU47" s="152">
        <f t="shared" si="6"/>
        <v>106.99063362003503</v>
      </c>
      <c r="AV47" s="152">
        <f t="shared" si="6"/>
        <v>86.445737627984045</v>
      </c>
      <c r="AW47" s="137"/>
      <c r="AX47" s="137"/>
      <c r="AY47" s="137"/>
      <c r="AZ47" s="137"/>
      <c r="BA47" s="137"/>
      <c r="BD47" s="137"/>
      <c r="BE47" s="137"/>
    </row>
    <row r="48" spans="1:57">
      <c r="A48" s="94"/>
      <c r="B48" s="95"/>
      <c r="C48" s="95"/>
      <c r="D48" s="95"/>
      <c r="E48" s="581" t="str">
        <f t="shared" si="7"/>
        <v>ABRIL-25</v>
      </c>
      <c r="F48" s="583"/>
      <c r="G48" s="121">
        <f>IF(C18=0,0,(((C18+(C$29*1000))*(1+L18*J$7/100)*(1+0.01528))+J$8))</f>
        <v>0</v>
      </c>
      <c r="H48" s="121">
        <f>H47</f>
        <v>107.63596893229317</v>
      </c>
      <c r="I48" s="121">
        <f>I47</f>
        <v>85.891228642863425</v>
      </c>
      <c r="J48" s="152" cm="1">
        <f t="array" ref="J48">_xlfn.IFS($G$42="Peninsula",IF(F18=0,0,(((F18+(F$29*1000))*(1+O18*M$7/100)*(1+0.01528))+M$8)),$G$42="Canarias",IF(F18=0,0,(((F18+(F$29*1000))*(1+O18*M$7/100)*(1+0.01528))+M$8)))</f>
        <v>72.685184434108564</v>
      </c>
      <c r="K48" s="152" cm="1">
        <f t="array" ref="K48">_xlfn.IFS($G$42="Peninsula",IF(G18=0,0,(((G18+(G$29*1000))*(1+P18*N$7/100)*(1+0.01528))+N$8)),$G$42="Canarias",IF(G18=0,0,(((G18+(G$29*1000))*(1+P18*N$7/100)*(1+0.01528))+N$8)))</f>
        <v>64.943422040935189</v>
      </c>
      <c r="L48" s="152" cm="1">
        <f t="array" ref="L48">_xlfn.IFS($G$42="Peninsula",IF(H18=0,0,(((H18+(H$29*1000))*(1+Q18*O$7/100)*(1+0.01528))+O$8)),$G$42="Canarias",IF(H18=0,0,(((H18+(H$29*1000))*(1+Q18*O$7/100)*(1+0.01528))+O$8)))</f>
        <v>61.615650472931712</v>
      </c>
      <c r="M48" s="137"/>
      <c r="N48" s="137"/>
      <c r="O48" s="137"/>
      <c r="P48" s="137"/>
      <c r="Q48" s="137"/>
      <c r="R48" s="137"/>
      <c r="T48" s="94"/>
      <c r="U48" s="95"/>
      <c r="V48" s="95"/>
      <c r="W48" s="95"/>
      <c r="X48" s="581" t="str">
        <f t="shared" si="8"/>
        <v>ABRIL-25</v>
      </c>
      <c r="Y48" s="583"/>
      <c r="Z48" s="121">
        <f>IF(V18=0,0,(((V18+(V$29*1000))*(1+AE18*AC$7/100)*(1+0.01528))+AC$8))</f>
        <v>0</v>
      </c>
      <c r="AA48" s="121">
        <f>AA47</f>
        <v>126.45899345290769</v>
      </c>
      <c r="AB48" s="121">
        <f>AB47</f>
        <v>98.604849647343883</v>
      </c>
      <c r="AC48" s="152" cm="1">
        <f t="array" ref="AC48">_xlfn.IFS($G$42="Peninsula",IF(Y18=0,0,(((Y18+(Y$29*1000))*(1+AH18*AF$7/100)*(1+0.01528))+AF$8)),$G$42="Canarias",IF(Y18=0,0,(((Y18+(Y$29*1000))*(1+AH18*AF$7/100)*(1+0.01528))+AF$8)))</f>
        <v>81.338448857736083</v>
      </c>
      <c r="AD48" s="152" cm="1">
        <f t="array" ref="AD48">_xlfn.IFS($G$42="Peninsula",IF(Z18=0,0,(((Z18+(Z$29*1000))*(1+AI18*AG$7/100)*(1+0.01528))+AG$8)),$G$42="Canarias",IF(Z18=0,0,(((Z18+(Z$29*1000))*(1+AI18*AG$7/100)*(1+0.01528))+AG$8)))</f>
        <v>73.362457515102477</v>
      </c>
      <c r="AE48" s="152" cm="1">
        <f t="array" ref="AE48">_xlfn.IFS($G$42="Peninsula",IF(AA18=0,0,(((AA18+(AA$29*1000))*(1+AJ18*AH$7/100)*(1+0.01528))+AH$8)),$G$42="Canarias",IF(AA18=0,0,(((AA18+(AA$29*1000))*(1+AJ18*AH$7/100)*(1+0.01528))+AH$8)))</f>
        <v>68.791650808977096</v>
      </c>
      <c r="AF48" s="137"/>
      <c r="AG48" s="137"/>
      <c r="AH48" s="137"/>
      <c r="AI48" s="137"/>
      <c r="AJ48" s="137"/>
      <c r="AK48" s="137"/>
      <c r="AN48" s="94"/>
      <c r="AO48" s="95"/>
      <c r="AP48" s="95"/>
      <c r="AQ48" s="95"/>
      <c r="AR48" s="590" t="str">
        <f t="shared" si="9"/>
        <v>ABRIL-25</v>
      </c>
      <c r="AS48" s="591"/>
      <c r="AT48" s="152">
        <f t="shared" si="6"/>
        <v>144.68680435654835</v>
      </c>
      <c r="AU48" s="152">
        <f t="shared" si="6"/>
        <v>96.547223168708001</v>
      </c>
      <c r="AV48" s="152">
        <f t="shared" si="6"/>
        <v>69.934769594506065</v>
      </c>
      <c r="AW48" s="137"/>
      <c r="AX48" s="137"/>
      <c r="AY48" s="137"/>
      <c r="AZ48" s="137"/>
      <c r="BA48" s="137"/>
      <c r="BD48" s="137"/>
      <c r="BE48" s="137"/>
    </row>
    <row r="49" spans="1:57">
      <c r="A49" s="94"/>
      <c r="B49" s="95"/>
      <c r="C49" s="95"/>
      <c r="D49" s="95"/>
      <c r="E49" s="581" t="str">
        <f t="shared" si="7"/>
        <v>MAYO-25</v>
      </c>
      <c r="F49" s="583"/>
      <c r="G49" s="113">
        <f>IF(C19=0,0,(((C19+(C$29*1000))*(1+L19*J$7/100)*(1+0.01528))+J$8))</f>
        <v>0</v>
      </c>
      <c r="H49" s="113">
        <f>IF(D19=0,0,(((D19+(D$29*1000))*(1+M19*K$7/100)*(1+0.01528))+K$8))</f>
        <v>0</v>
      </c>
      <c r="I49" s="113">
        <f>I50</f>
        <v>117.28138444580517</v>
      </c>
      <c r="J49" s="152" cm="1">
        <f t="array" ref="J49">_xlfn.IFS($G$42="Peninsula",IF(F19=0,0,(((F19+(F$29*1000))*(1+O19*M$7/100)*(1+0.01528))+M$8)),$G$42="Canarias",IF(F19=0,0,(((F19+(F$29*1000))*(1+O19*M$7/100)*(1+0.01528))+M$8)))</f>
        <v>58.461688480338822</v>
      </c>
      <c r="K49" s="152" cm="1">
        <f t="array" ref="K49">_xlfn.IFS($G$42="Peninsula",IF(G19=0,0,(((G19+(G$29*1000))*(1+P19*N$7/100)*(1+0.01528))+N$8)),$G$42="Canarias",IF(G19=0,0,(((G19+(G$29*1000))*(1+P19*N$7/100)*(1+0.01528))+N$8)))</f>
        <v>54.9853918889143</v>
      </c>
      <c r="L49" s="152" cm="1">
        <f t="array" ref="L49">_xlfn.IFS($G$42="Peninsula",IF(H19=0,0,(((H19+(H$29*1000))*(1+Q19*O$7/100)*(1+0.01528))+O$8)),$G$42="Canarias",IF(H19=0,0,(((H19+(H$29*1000))*(1+Q19*O$7/100)*(1+0.01528))+O$8)))</f>
        <v>51.426613595491553</v>
      </c>
      <c r="M49" s="137"/>
      <c r="N49" s="137"/>
      <c r="O49" s="137"/>
      <c r="P49" s="137"/>
      <c r="Q49" s="137"/>
      <c r="R49" s="137"/>
      <c r="T49" s="94"/>
      <c r="U49" s="95"/>
      <c r="V49" s="95"/>
      <c r="W49" s="95"/>
      <c r="X49" s="581" t="str">
        <f t="shared" si="8"/>
        <v>MAYO-25</v>
      </c>
      <c r="Y49" s="583"/>
      <c r="Z49" s="113">
        <f>IF(V19=0,0,(((V19+(V$29*1000))*(1+AE19*AC$7/100)*(1+0.01528))+AC$8))</f>
        <v>0</v>
      </c>
      <c r="AA49" s="113">
        <f>IF(W19=0,0,(((W19+(W$29*1000))*(1+AF19*AD$7/100)*(1+0.01528))+AD$8))</f>
        <v>0</v>
      </c>
      <c r="AB49" s="113">
        <f>AB50</f>
        <v>130.65525948993803</v>
      </c>
      <c r="AC49" s="152" cm="1">
        <f t="array" ref="AC49">_xlfn.IFS($G$42="Peninsula",IF(Y19=0,0,(((Y19+(Y$29*1000))*(1+AH19*AF$7/100)*(1+0.01528))+AF$8)),$G$42="Canarias",IF(Y19=0,0,(((Y19+(Y$29*1000))*(1+AH19*AF$7/100)*(1+0.01528))+AF$8)))</f>
        <v>65.34880861959391</v>
      </c>
      <c r="AD49" s="152" cm="1">
        <f t="array" ref="AD49">_xlfn.IFS($G$42="Peninsula",IF(Z19=0,0,(((Z19+(Z$29*1000))*(1+AI19*AG$7/100)*(1+0.01528))+AG$8)),$G$42="Canarias",IF(Z19=0,0,(((Z19+(Z$29*1000))*(1+AI19*AG$7/100)*(1+0.01528))+AG$8)))</f>
        <v>61.85113133380721</v>
      </c>
      <c r="AE49" s="152" cm="1">
        <f t="array" ref="AE49">_xlfn.IFS($G$42="Peninsula",IF(AA19=0,0,(((AA19+(AA$29*1000))*(1+AJ19*AH$7/100)*(1+0.01528))+AH$8)),$G$42="Canarias",IF(AA19=0,0,(((AA19+(AA$29*1000))*(1+AJ19*AH$7/100)*(1+0.01528))+AH$8)))</f>
        <v>57.106031874905106</v>
      </c>
      <c r="AF49" s="137"/>
      <c r="AG49" s="137"/>
      <c r="AH49" s="137"/>
      <c r="AI49" s="137"/>
      <c r="AJ49" s="137"/>
      <c r="AK49" s="137"/>
      <c r="AN49" s="94"/>
      <c r="AO49" s="95"/>
      <c r="AP49" s="95"/>
      <c r="AQ49" s="95"/>
      <c r="AR49" s="590" t="str">
        <f t="shared" si="9"/>
        <v>MAYO-25</v>
      </c>
      <c r="AS49" s="591"/>
      <c r="AT49" s="152">
        <f t="shared" si="6"/>
        <v>130.43419870180784</v>
      </c>
      <c r="AU49" s="152">
        <f t="shared" si="6"/>
        <v>82.392553905362206</v>
      </c>
      <c r="AV49" s="152">
        <f t="shared" si="6"/>
        <v>58.240440973142263</v>
      </c>
      <c r="AW49" s="137"/>
      <c r="AX49" s="137"/>
      <c r="AY49" s="137"/>
      <c r="AZ49" s="137"/>
      <c r="BA49" s="137"/>
      <c r="BD49" s="137"/>
      <c r="BE49" s="137"/>
    </row>
    <row r="50" spans="1:57">
      <c r="A50" s="94"/>
      <c r="B50" s="95"/>
      <c r="C50" s="95"/>
      <c r="D50" s="95"/>
      <c r="E50" s="581" t="str">
        <f t="shared" si="7"/>
        <v>JUNIO-25</v>
      </c>
      <c r="F50" s="583"/>
      <c r="G50" s="121">
        <f>IF(C20=0,0,(((C20+(C$29*1000))*(1+L20*J$7/100)*(1+0.01528))+J$8))</f>
        <v>0</v>
      </c>
      <c r="H50" s="121">
        <f>IF(D20=0,0,(((D20+(D$29*1000))*(1+M20*K$7/100)*(1+0.01528))+K$8))</f>
        <v>0</v>
      </c>
      <c r="I50" s="152" cm="1">
        <f t="array" ref="I50">_xlfn.IFS($G$42="Peninsula",IF(E20=0,0,(((E20+(E$29*1000))*(1+N20*L$7/100)*(1+0.01528))+L$8)),$G$42="Canarias",0)</f>
        <v>117.28138444580517</v>
      </c>
      <c r="J50" s="152" cm="1">
        <f t="array" ref="J50">_xlfn.IFS($G$42="Peninsula",IF(F20=0,0,(((F20+(F$29*1000))*(1+O20*M$7/100)*(1+0.01528))+M$8)),$G$42="Canarias",IF(E20=0,0,(((E20+(F$29*1000))*(1+N20*M$7/100)*(1+0.01528))+M$8)))</f>
        <v>112.23197207454596</v>
      </c>
      <c r="K50" s="121" cm="1">
        <f t="array" ref="K50">_xlfn.IFS($G$42="Peninsula",K49,$G$42="Canarias",IF(F20=0,0,(((F20+(G$29*1000))*(1+O20*N$7/100)*(1+0.01528))+N$8)))</f>
        <v>54.9853918889143</v>
      </c>
      <c r="L50" s="152">
        <f t="shared" ref="L50:L55" si="10">IF(H20=0,0,(((H20+(H$29*1000))*(1+Q20*O$7/100)*(1+0.01528))+O$8))</f>
        <v>116.9959853005862</v>
      </c>
      <c r="M50" s="137"/>
      <c r="Q50" s="137"/>
      <c r="R50" s="137"/>
      <c r="T50" s="94"/>
      <c r="U50" s="95"/>
      <c r="V50" s="95"/>
      <c r="W50" s="95"/>
      <c r="X50" s="581" t="str">
        <f t="shared" si="8"/>
        <v>JUNIO-25</v>
      </c>
      <c r="Y50" s="583"/>
      <c r="Z50" s="121">
        <f>IF(V20=0,0,(((V20+(V$29*1000))*(1+AE20*AC$7/100)*(1+0.01528))+AC$8))</f>
        <v>0</v>
      </c>
      <c r="AA50" s="121">
        <f>IF(W20=0,0,(((W20+(W$29*1000))*(1+AF20*AD$7/100)*(1+0.01528))+AD$8))</f>
        <v>0</v>
      </c>
      <c r="AB50" s="152" cm="1">
        <f t="array" ref="AB50">_xlfn.IFS($G$42="Peninsula",IF(X20=0,0,(((X20+(X$29*1000))*(1+AG20*AE$7/100)*(1+0.01528))+AE$8)),$G$42="Canarias",0)</f>
        <v>130.65525948993803</v>
      </c>
      <c r="AC50" s="152" cm="1">
        <f t="array" ref="AC50">_xlfn.IFS($G$42="Peninsula",IF(Y20=0,0,(((Y20+(Y$29*1000))*(1+AH20*AF$7/100)*(1+0.01528))+AF$8)),$G$42="Canarias",IF(X20=0,0,(((X20+(Y$29*1000))*(1+AG20*AF$7/100)*(1+0.01528))+AF$8)))</f>
        <v>123.51401507698669</v>
      </c>
      <c r="AD50" s="121" cm="1">
        <f t="array" ref="AD50">_xlfn.IFS($G$42="Peninsula",AD49,$G$42="Canarias",IF(Y20=0,0,(((Y20+(Z$29*1000))*(1+AH20*AG$7/100)*(1+0.01528))+AG$8)))</f>
        <v>61.85113133380721</v>
      </c>
      <c r="AE50" s="152">
        <f t="shared" ref="AE50:AE55" si="11">IF(AA20=0,0,(((AA20+(AA$29*1000))*(1+AJ20*AH$7/100)*(1+0.01528))+AH$8))</f>
        <v>128.12715300028052</v>
      </c>
      <c r="AF50" s="137"/>
      <c r="AG50" s="137"/>
      <c r="AH50" s="137"/>
      <c r="AI50" s="137"/>
      <c r="AJ50" s="137"/>
      <c r="AK50" s="137"/>
      <c r="AN50" s="94"/>
      <c r="AO50" s="95"/>
      <c r="AP50" s="95"/>
      <c r="AQ50" s="95"/>
      <c r="AR50" s="590" t="str">
        <f t="shared" si="9"/>
        <v>JUNIO-25</v>
      </c>
      <c r="AS50" s="591"/>
      <c r="AT50" s="152">
        <f t="shared" si="6"/>
        <v>189.94255198978038</v>
      </c>
      <c r="AU50" s="152">
        <f t="shared" si="6"/>
        <v>138.50937501995401</v>
      </c>
      <c r="AV50" s="152">
        <f t="shared" si="6"/>
        <v>129.25497868090804</v>
      </c>
      <c r="AW50" s="137"/>
      <c r="AX50" s="137"/>
      <c r="AY50" s="137"/>
      <c r="AZ50" s="137"/>
      <c r="BA50" s="137"/>
      <c r="BD50" s="137"/>
      <c r="BE50" s="137"/>
    </row>
    <row r="51" spans="1:57">
      <c r="A51" s="94"/>
      <c r="B51" s="95"/>
      <c r="C51" s="95"/>
      <c r="D51" s="95"/>
      <c r="E51" s="581" t="str">
        <f t="shared" si="7"/>
        <v>JULIO-25</v>
      </c>
      <c r="F51" s="583"/>
      <c r="G51" s="152" cm="1">
        <f t="array" ref="G51">_xlfn.IFS($G$42="Peninsula",IF(C21=0,0,(((C21+(C$29*1000))*(1+L21*J$7/100)*(1+0.01528))+J$8)),$G$42="Canarias",IF(C21=0,0,(((C21+(C$29*1000))*(1+L21*J$7/100)*(1+0.01528))+J$8)))</f>
        <v>136.48284956003474</v>
      </c>
      <c r="H51" s="152" cm="1">
        <f t="array" ref="H51">_xlfn.IFS($G$42="Peninsula",IF(D21=0,0,(((D21+(D$29*1000))*(1+M21*K$7/100)*(1+0.01528))+K$8)),$G$42="Canarias",0)</f>
        <v>127.19449152636841</v>
      </c>
      <c r="I51" s="113" cm="1">
        <f t="array" ref="I51">_xlfn.IFS($G$42="Peninsula",I50,$G$42="Canarias",IF(D21=0,0,(((D21+(E$29*1000))*(1+M21*L$7/100)*(1+0.01528))+L$8)))</f>
        <v>117.28138444580517</v>
      </c>
      <c r="J51" s="113">
        <f>J50</f>
        <v>112.23197207454596</v>
      </c>
      <c r="K51" s="113">
        <f>IF(G21=0,0,(((G21+(G$29*1000))*(1+P21*N$7/100)*(1+0.01528))+N$8))</f>
        <v>0</v>
      </c>
      <c r="L51" s="152">
        <f t="shared" si="10"/>
        <v>110.65090534330616</v>
      </c>
      <c r="M51" s="137"/>
      <c r="N51" s="137"/>
      <c r="O51" s="137"/>
      <c r="P51" s="137"/>
      <c r="Q51" s="137"/>
      <c r="R51" s="137"/>
      <c r="T51" s="94"/>
      <c r="U51" s="95"/>
      <c r="V51" s="95"/>
      <c r="W51" s="95"/>
      <c r="X51" s="581" t="str">
        <f t="shared" si="8"/>
        <v>JULIO-25</v>
      </c>
      <c r="Y51" s="583"/>
      <c r="Z51" s="152" cm="1">
        <f t="array" ref="Z51">_xlfn.IFS($G$42="Peninsula",IF(V21=0,0,(((V21+(V$29*1000))*(1+AE21*AC$7/100)*(1+0.01528))+AC$8)),$G$42="Canarias",IF(V21=0,0,(((V21+(V$29*1000))*(1+AE21*AC$7/100)*(1+0.01528))+AC$8)))</f>
        <v>158.71477082420108</v>
      </c>
      <c r="AA51" s="152" cm="1">
        <f t="array" ref="AA51">_xlfn.IFS($G$42="Peninsula",IF(W21=0,0,(((W21+(W$29*1000))*(1+AF21*AD$7/100)*(1+0.01528))+AD$8)),$G$42="Canarias",0)</f>
        <v>146.42023747512053</v>
      </c>
      <c r="AB51" s="113" cm="1">
        <f t="array" ref="AB51">_xlfn.IFS($G$42="Peninsula",AB50,$G$42="Canarias",IF(W21=0,0,(((W21+(X$29*1000))*(1+AF21*AE$7/100)*(1+0.01528))+AE$8)))</f>
        <v>130.65525948993803</v>
      </c>
      <c r="AC51" s="113">
        <f>AC50</f>
        <v>123.51401507698669</v>
      </c>
      <c r="AD51" s="113">
        <f>IF(Z21=0,0,(((Z21+(Z$29*1000))*(1+AI21*AG$7/100)*(1+0.01528))+AG$8))</f>
        <v>0</v>
      </c>
      <c r="AE51" s="152">
        <f t="shared" si="11"/>
        <v>121.05266225795802</v>
      </c>
      <c r="AF51" s="137"/>
      <c r="AG51" s="137"/>
      <c r="AH51" s="137"/>
      <c r="AI51" s="137"/>
      <c r="AJ51" s="137"/>
      <c r="AK51" s="137"/>
      <c r="AN51" s="94"/>
      <c r="AO51" s="95"/>
      <c r="AP51" s="95"/>
      <c r="AQ51" s="95"/>
      <c r="AR51" s="590" t="str">
        <f t="shared" si="9"/>
        <v>JULIO-25</v>
      </c>
      <c r="AS51" s="591"/>
      <c r="AT51" s="152">
        <f t="shared" si="6"/>
        <v>188.45301320950921</v>
      </c>
      <c r="AU51" s="152">
        <f t="shared" si="6"/>
        <v>141.97069031404246</v>
      </c>
      <c r="AV51" s="152">
        <f t="shared" si="6"/>
        <v>122.17897868701935</v>
      </c>
      <c r="AW51" s="137"/>
      <c r="AX51" s="137"/>
      <c r="AY51" s="137"/>
      <c r="AZ51" s="137"/>
      <c r="BA51" s="137"/>
      <c r="BB51" s="137"/>
      <c r="BC51" s="137"/>
      <c r="BD51" s="137"/>
      <c r="BE51" s="137"/>
    </row>
    <row r="52" spans="1:57">
      <c r="A52" s="94"/>
      <c r="B52" s="95"/>
      <c r="C52" s="95"/>
      <c r="D52" s="95"/>
      <c r="E52" s="581" t="str">
        <f t="shared" si="7"/>
        <v>AGOSTO-25</v>
      </c>
      <c r="F52" s="583"/>
      <c r="G52" s="121" cm="1">
        <f t="array" ref="G52">_xlfn.IFS($G$42="Peninsula",G51,$G$42="Canarias",IF(E22=0,0,(((E22+(C$29*1000))*(1+N22*J$7/100)*(1+0.01528))+J$8)))</f>
        <v>136.48284956003474</v>
      </c>
      <c r="H52" s="121" cm="1">
        <f t="array" ref="H52">_xlfn.IFS($G$42="Peninsula",H51,$G$42="Canarias",0)</f>
        <v>127.19449152636841</v>
      </c>
      <c r="I52" s="152" cm="1">
        <f t="array" ref="I52">_xlfn.IFS($G$42="Peninsula",IF(E22=0,0,(((E22+(E$29*1000))*(1+N22*L$7/100)*(1+0.01528))+L$8)),$G$42="Canarias",IF(F22=0,0,(((F22+(E$29*1000))*(1+O22*L$7/100)*(1+0.01528))+L$8)))</f>
        <v>115.66562687481246</v>
      </c>
      <c r="J52" s="152" cm="1">
        <f t="array" ref="J52">_xlfn.IFS($G$42="Peninsula",IF(F22=0,0,(((F22+(F$29*1000))*(1+O22*M$7/100)*(1+0.01528))+M$8)),$G$42="Canarias",0)</f>
        <v>109.49308668788774</v>
      </c>
      <c r="K52" s="121">
        <f>IF(G22=0,0,(((G22+(G$29*1000))*(1+P22*N$7/100)*(1+0.01528))+N$8))</f>
        <v>0</v>
      </c>
      <c r="L52" s="152">
        <f t="shared" si="10"/>
        <v>109.42532453225506</v>
      </c>
      <c r="M52" s="137"/>
      <c r="N52" s="137"/>
      <c r="O52" s="137"/>
      <c r="P52" s="137"/>
      <c r="Q52" s="137"/>
      <c r="R52" s="137"/>
      <c r="T52" s="94"/>
      <c r="U52" s="95"/>
      <c r="V52" s="95"/>
      <c r="W52" s="95"/>
      <c r="X52" s="581" t="str">
        <f t="shared" si="8"/>
        <v>AGOSTO-25</v>
      </c>
      <c r="Y52" s="583"/>
      <c r="Z52" s="121" cm="1">
        <f t="array" ref="Z52">_xlfn.IFS($G$42="Peninsula",Z51,$G$42="Canarias",IF(X22=0,0,(((X22+(V$29*1000))*(1+AG22*AC$7/100)*(1+0.01528))+AC$8)))</f>
        <v>158.71477082420108</v>
      </c>
      <c r="AA52" s="121" cm="1">
        <f t="array" ref="AA52">_xlfn.IFS($G$42="Peninsula",AA51,$G$42="Canarias",0)</f>
        <v>146.42023747512053</v>
      </c>
      <c r="AB52" s="152" cm="1">
        <f t="array" ref="AB52">_xlfn.IFS($G$42="Peninsula",IF(X22=0,0,(((X22+(X$29*1000))*(1+AG22*AE$7/100)*(1+0.01528))+AE$8)),$G$42="Canarias",IF(Y22=0,0,(((Y22+(X$29*1000))*(1+AH22*AE$7/100)*(1+0.01528))+AE$8)))</f>
        <v>129.04368476189438</v>
      </c>
      <c r="AC52" s="152" cm="1">
        <f t="array" ref="AC52">_xlfn.IFS($G$42="Peninsula",IF(Y22=0,0,(((Y22+(Y$29*1000))*(1+AH22*AF$7/100)*(1+0.01528))+AF$8)),$G$42="Canarias",0)</f>
        <v>120.54186709117614</v>
      </c>
      <c r="AD52" s="121">
        <f>IF(Z22=0,0,(((Z22+(Z$29*1000))*(1+AI22*AG$7/100)*(1+0.01528))+AG$8))</f>
        <v>0</v>
      </c>
      <c r="AE52" s="152">
        <f t="shared" si="11"/>
        <v>119.72079050552139</v>
      </c>
      <c r="AF52" s="137"/>
      <c r="AG52" s="137"/>
      <c r="AH52" s="137"/>
      <c r="AI52" s="137"/>
      <c r="AJ52" s="137"/>
      <c r="AK52" s="137"/>
      <c r="AN52" s="94"/>
      <c r="AO52" s="95"/>
      <c r="AP52" s="95"/>
      <c r="AQ52" s="95"/>
      <c r="AR52" s="590" t="str">
        <f t="shared" si="9"/>
        <v>AGOSTO-25</v>
      </c>
      <c r="AS52" s="591"/>
      <c r="AT52" s="152">
        <f t="shared" si="6"/>
        <v>187.69338812650875</v>
      </c>
      <c r="AU52" s="152">
        <f t="shared" si="6"/>
        <v>136.347161959696</v>
      </c>
      <c r="AV52" s="152">
        <f t="shared" si="6"/>
        <v>120.84710693458273</v>
      </c>
      <c r="AW52" s="137"/>
      <c r="AX52" s="137"/>
      <c r="AY52" s="137"/>
      <c r="AZ52" s="137"/>
      <c r="BA52" s="137"/>
      <c r="BB52" s="137"/>
      <c r="BC52" s="137"/>
      <c r="BD52" s="137"/>
      <c r="BE52" s="137"/>
    </row>
    <row r="53" spans="1:57">
      <c r="A53" s="94"/>
      <c r="B53" s="95"/>
      <c r="C53" s="95"/>
      <c r="D53" s="95"/>
      <c r="E53" s="581" t="str">
        <f t="shared" si="7"/>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110.78664529362388</v>
      </c>
      <c r="J53" s="152" cm="1">
        <f t="array" ref="J53">_xlfn.IFS($G$42="Peninsula",IF(F23=0,0,(((F23+(F$29*1000))*(1+O23*M$7/100)*(1+0.01528))+M$8)),$G$42="Canarias",0)</f>
        <v>97.016728590711082</v>
      </c>
      <c r="K53" s="113">
        <f>K54</f>
        <v>111.70120574907368</v>
      </c>
      <c r="L53" s="152">
        <f t="shared" si="10"/>
        <v>102.71809152553374</v>
      </c>
      <c r="M53" s="137"/>
      <c r="N53" s="137"/>
      <c r="O53" s="137"/>
      <c r="P53" s="137"/>
      <c r="Q53" s="137"/>
      <c r="R53" s="137"/>
      <c r="T53" s="94"/>
      <c r="U53" s="95"/>
      <c r="V53" s="95"/>
      <c r="W53" s="95"/>
      <c r="X53" s="581" t="str">
        <f t="shared" si="8"/>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123.65703628797746</v>
      </c>
      <c r="AC53" s="152" cm="1">
        <f t="array" ref="AC53">_xlfn.IFS($G$42="Peninsula",IF(Y23=0,0,(((Y23+(Y$29*1000))*(1+AH23*AF$7/100)*(1+0.01528))+AF$8)),$G$42="Canarias",0)</f>
        <v>107.15739773666702</v>
      </c>
      <c r="AD53" s="113">
        <f>AD54</f>
        <v>122.40186410262754</v>
      </c>
      <c r="AE53" s="152">
        <f t="shared" si="11"/>
        <v>112.51373163370963</v>
      </c>
      <c r="AF53" s="137"/>
      <c r="AG53" s="137"/>
      <c r="AH53" s="137"/>
      <c r="AI53" s="137"/>
      <c r="AJ53" s="137"/>
      <c r="AK53" s="137"/>
      <c r="AN53" s="94"/>
      <c r="AO53" s="95"/>
      <c r="AP53" s="95"/>
      <c r="AQ53" s="95"/>
      <c r="AR53" s="590" t="str">
        <f t="shared" si="9"/>
        <v>SEPTIEMBRE-25</v>
      </c>
      <c r="AS53" s="591"/>
      <c r="AT53" s="152">
        <f t="shared" ref="AT53:AV56" si="12">IFERROR(IF(AR23=0,0,(((AR23+(AR$29*1000))*(1+AY23*AW$7/100)*(1+0.01528))+AW$8)),"")</f>
        <v>182.23049251990258</v>
      </c>
      <c r="AU53" s="152">
        <f t="shared" si="12"/>
        <v>124.05365104483406</v>
      </c>
      <c r="AV53" s="152">
        <f t="shared" si="12"/>
        <v>113.64083453739659</v>
      </c>
      <c r="AW53" s="137"/>
      <c r="AX53" s="137"/>
      <c r="AY53" s="137"/>
      <c r="AZ53" s="137"/>
      <c r="BA53" s="137"/>
      <c r="BB53" s="137"/>
      <c r="BC53" s="137"/>
      <c r="BD53" s="137"/>
      <c r="BE53" s="137"/>
    </row>
    <row r="54" spans="1:57">
      <c r="A54" s="94"/>
      <c r="B54" s="95"/>
      <c r="C54" s="95"/>
      <c r="D54" s="95"/>
      <c r="E54" s="581" t="str">
        <f t="shared" si="7"/>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110.78664529362388</v>
      </c>
      <c r="J54" s="152" cm="1">
        <f t="array" ref="J54">_xlfn.IFS($G$42="Peninsula",IF(F24=0,0,(((F24+(F$29*1000))*(1+O24*M$7/100)*(1+0.01528))+M$8)),$G$42="Canarias",0)</f>
        <v>132.628055282811</v>
      </c>
      <c r="K54" s="152" cm="1">
        <f t="array" ref="K54">_xlfn.IFS($G$42="Peninsula",IF(G24=0,0,(((G24+(G$29*1000))*(1+P24*N$7/100)*(1+0.01528))+N$8)),$G$42="Canarias",0)</f>
        <v>111.70120574907368</v>
      </c>
      <c r="L54" s="152">
        <f t="shared" si="10"/>
        <v>111.23304343674913</v>
      </c>
      <c r="M54" s="137"/>
      <c r="N54" s="137"/>
      <c r="O54" s="137"/>
      <c r="P54" s="137"/>
      <c r="Q54" s="137"/>
      <c r="R54" s="137"/>
      <c r="T54" s="94"/>
      <c r="U54" s="95"/>
      <c r="V54" s="95"/>
      <c r="W54" s="95"/>
      <c r="X54" s="581" t="str">
        <f t="shared" si="8"/>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123.65703628797746</v>
      </c>
      <c r="AC54" s="152" cm="1">
        <f t="array" ref="AC54">_xlfn.IFS($G$42="Peninsula",IF(Y24=0,0,(((Y24+(Y$29*1000))*(1+AH24*AF$7/100)*(1+0.01528))+AF$8)),$G$42="Canarias",0)</f>
        <v>145.31581789591874</v>
      </c>
      <c r="AD54" s="152" cm="1">
        <f t="array" ref="AD54">_xlfn.IFS($G$42="Peninsula",IF(Z24=0,0,(((Z24+(Z$29*1000))*(1+AI24*AG$7/100)*(1+0.01528))+AG$8)),$G$42="Canarias",0)</f>
        <v>122.40186410262754</v>
      </c>
      <c r="AE54" s="152">
        <f t="shared" si="11"/>
        <v>121.77403202279021</v>
      </c>
      <c r="AF54" s="137"/>
      <c r="AG54" s="137"/>
      <c r="AH54" s="137"/>
      <c r="AI54" s="137"/>
      <c r="AJ54" s="137"/>
      <c r="AK54" s="137"/>
      <c r="AN54" s="94"/>
      <c r="AO54" s="95"/>
      <c r="AP54" s="95"/>
      <c r="AQ54" s="95"/>
      <c r="AR54" s="590" t="str">
        <f t="shared" si="9"/>
        <v>OCTUBRE-25</v>
      </c>
      <c r="AS54" s="591"/>
      <c r="AT54" s="152">
        <f t="shared" si="12"/>
        <v>208.12899871789409</v>
      </c>
      <c r="AU54" s="152">
        <f t="shared" si="12"/>
        <v>148.77926692006298</v>
      </c>
      <c r="AV54" s="152">
        <f t="shared" si="12"/>
        <v>122.90113492647718</v>
      </c>
      <c r="AW54" s="137"/>
      <c r="AX54" s="137"/>
      <c r="AY54" s="137"/>
      <c r="AZ54" s="137"/>
      <c r="BA54" s="137"/>
      <c r="BB54" s="137"/>
      <c r="BC54" s="137"/>
      <c r="BD54" s="137"/>
      <c r="BE54" s="137"/>
    </row>
    <row r="55" spans="1:57">
      <c r="A55" s="94"/>
      <c r="B55" s="95"/>
      <c r="C55" s="95"/>
      <c r="D55" s="95"/>
      <c r="E55" s="581" t="str">
        <f t="shared" si="7"/>
        <v>NOVIEMBRE-25</v>
      </c>
      <c r="F55" s="583"/>
      <c r="G55" s="113">
        <f>G56</f>
        <v>133.51996570208203</v>
      </c>
      <c r="H55" s="152">
        <f>IF(D25=0,0,(((D25+(D$29*1000))*(1+M25*K$7/100)*(1+0.01528))+K$8))</f>
        <v>121.03905312140031</v>
      </c>
      <c r="I55" s="152">
        <f>IF(E25=0,0,(((E25+(E$29*1000))*(1+N25*L$7/100)*(1+0.01528))+L$8))</f>
        <v>112.03466753919741</v>
      </c>
      <c r="J55" s="113">
        <f>J54</f>
        <v>132.628055282811</v>
      </c>
      <c r="K55" s="113">
        <f>K54</f>
        <v>111.70120574907368</v>
      </c>
      <c r="L55" s="152">
        <f t="shared" si="10"/>
        <v>91.568256258402982</v>
      </c>
      <c r="M55" s="137"/>
      <c r="N55" s="137"/>
      <c r="O55" s="137"/>
      <c r="P55" s="137"/>
      <c r="Q55" s="137"/>
      <c r="R55" s="137"/>
      <c r="T55" s="94"/>
      <c r="U55" s="95"/>
      <c r="V55" s="95"/>
      <c r="W55" s="95"/>
      <c r="X55" s="581" t="str">
        <f t="shared" si="8"/>
        <v>NOVIEMBRE-25</v>
      </c>
      <c r="Y55" s="583"/>
      <c r="Z55" s="113">
        <f>Z56</f>
        <v>154.691665839579</v>
      </c>
      <c r="AA55" s="152">
        <f>IF(W25=0,0,(((W25+(W$29*1000))*(1+AF25*AD$7/100)*(1+0.01528))+AD$8))</f>
        <v>139.45122870151991</v>
      </c>
      <c r="AB55" s="152">
        <f>IF(X25=0,0,(((X25+(X$29*1000))*(1+AG25*AE$7/100)*(1+0.01528))+AE$8))</f>
        <v>125.40929805731783</v>
      </c>
      <c r="AC55" s="113">
        <f>AC54</f>
        <v>145.31581789591874</v>
      </c>
      <c r="AD55" s="113">
        <f>AD54</f>
        <v>122.40186410262754</v>
      </c>
      <c r="AE55" s="152">
        <f t="shared" si="11"/>
        <v>100.38790579946158</v>
      </c>
      <c r="AF55" s="137"/>
      <c r="AG55" s="137"/>
      <c r="AH55" s="137"/>
      <c r="AI55" s="137"/>
      <c r="AJ55" s="137"/>
      <c r="AK55" s="137"/>
      <c r="AN55" s="94"/>
      <c r="AO55" s="95"/>
      <c r="AP55" s="95"/>
      <c r="AQ55" s="95"/>
      <c r="AR55" s="590" t="str">
        <f t="shared" si="9"/>
        <v>NOVIEMBRE-25</v>
      </c>
      <c r="AS55" s="591"/>
      <c r="AT55" s="152">
        <f t="shared" si="12"/>
        <v>186.69489428025253</v>
      </c>
      <c r="AU55" s="152">
        <f t="shared" si="12"/>
        <v>134.03354252414698</v>
      </c>
      <c r="AV55" s="152">
        <f t="shared" si="12"/>
        <v>101.51500870314855</v>
      </c>
      <c r="AW55" s="137"/>
      <c r="AX55" s="137"/>
      <c r="AY55" s="137"/>
      <c r="AZ55" s="137"/>
      <c r="BA55" s="137"/>
      <c r="BB55" s="137"/>
      <c r="BC55" s="137"/>
      <c r="BD55" s="137"/>
      <c r="BE55" s="137"/>
    </row>
    <row r="56" spans="1:57" ht="15.75" thickBot="1">
      <c r="A56" s="94"/>
      <c r="B56" s="95"/>
      <c r="C56" s="95"/>
      <c r="D56" s="95"/>
      <c r="E56" s="584" t="str">
        <f t="shared" si="7"/>
        <v>DICIEMBRE-25</v>
      </c>
      <c r="F56" s="585"/>
      <c r="G56" s="157" cm="1">
        <f t="array" ref="G56">_xlfn.IFS($G$42="Peninsula",IFERROR(IF(C26=0,0,(((C26+(C$29))*(1+L26*J$7/100)*(1+0.01528))+J$8)),""),$G$42="Canarias",0)</f>
        <v>133.51996570208203</v>
      </c>
      <c r="H56" s="157" cm="1">
        <f t="array" ref="H56">_xlfn.IFS($G$42="Peninsula",IFERROR(IF(D26=0,0,(((D26+(D$29*1000))*(1+M26*K$7/100)*(1+0.01528))+K$8)),""),$G$42="Canarias",IF(C26=0,0,(((C26+(D$29*1000))*(1+L26*K$7/100)*(1+0.01528))+K$8)))</f>
        <v>146.50213617782975</v>
      </c>
      <c r="I56" s="128" cm="1">
        <f t="array" ref="I56">_xlfn.IFS($G$42="Peninsula",I55,$G$42="Canarias",IF(D26=0,0,(((D26+(E$29*1000))*(1+M26*L$7/100)*(1+0.01528))+L$8)))</f>
        <v>112.03466753919741</v>
      </c>
      <c r="J56" s="128">
        <f>IFERROR(IF(F26=0,0,(((F26+(F$29*1000))*(1+O26*M$7/100)*(1+0.01528))+M$8)),"")</f>
        <v>0</v>
      </c>
      <c r="K56" s="128">
        <f>IFERROR(IF(G26=0,0,(((G26+(G$29*1000))*(1+P26*N$7/100)*(1+0.01528))+N$8)),"")</f>
        <v>0</v>
      </c>
      <c r="L56" s="154">
        <f>IFERROR(IF(H26=0,0,(((H26+(H$29*1000))*(1+Q26*O$7/100)*(1+0.01528))+O$8)),"")</f>
        <v>106.36440831085267</v>
      </c>
      <c r="M56" s="137"/>
      <c r="N56" s="137"/>
      <c r="O56" s="137"/>
      <c r="P56" s="137"/>
      <c r="Q56" s="137"/>
      <c r="R56" s="137"/>
      <c r="T56" s="94"/>
      <c r="U56" s="95"/>
      <c r="V56" s="95"/>
      <c r="W56" s="95"/>
      <c r="X56" s="584" t="str">
        <f t="shared" si="8"/>
        <v>DICIEMBRE-25</v>
      </c>
      <c r="Y56" s="585"/>
      <c r="Z56" s="157" cm="1">
        <f t="array" ref="Z56">_xlfn.IFS($G$42="Peninsula",IFERROR(IF(V26=0,0,(((V26+(V$29))*(1+AE26*AC$7/100)*(1+0.01528))+AC$8)),""),$G$42="Canarias",0)</f>
        <v>154.691665839579</v>
      </c>
      <c r="AA56" s="157" cm="1">
        <f t="array" ref="AA56">_xlfn.IFS($G$42="Peninsula",IFERROR(IF(W26=0,0,(((W26+(W$29*1000))*(1+AF26*AD$7/100)*(1+0.01528))+AD$8)),""),$G$42="Canarias",IF(V26=0,0,(((V26+(W$29*1000))*(1+AE26*AD$7/100)*(1+0.01528))+AD$8)))</f>
        <v>167.13283292391199</v>
      </c>
      <c r="AB56" s="128" cm="1">
        <f t="array" ref="AB56">_xlfn.IFS($G$42="Peninsula",AB55,$G$42="Canarias",IF(W26=0,0,(((W26+(X$29*1000))*(1+AF26*AE$7/100)*(1+0.01528))+AE$8)))</f>
        <v>125.40929805731783</v>
      </c>
      <c r="AC56" s="128">
        <f>IFERROR(IF(Y26=0,0,(((Y26+(Y$29*1000))*(1+AH26*AF$7/100)*(1+0.01528))+AF$8)),"")</f>
        <v>0</v>
      </c>
      <c r="AD56" s="128">
        <f>IFERROR(IF(Z26=0,0,(((Z26+(Z$29*1000))*(1+AI26*AG$7/100)*(1+0.01528))+AG$8)),"")</f>
        <v>0</v>
      </c>
      <c r="AE56" s="154">
        <f>IFERROR(IF(AA26=0,0,(((AA26+(AA$29*1000))*(1+AJ26*AH$7/100)*(1+0.01528))+AH$8)),"")</f>
        <v>116.47922540253825</v>
      </c>
      <c r="AF56" s="137"/>
      <c r="AG56" s="137"/>
      <c r="AH56" s="137"/>
      <c r="AI56" s="137"/>
      <c r="AJ56" s="137"/>
      <c r="AK56" s="137"/>
      <c r="AN56" s="94"/>
      <c r="AO56" s="95"/>
      <c r="AP56" s="95"/>
      <c r="AQ56" s="95"/>
      <c r="AR56" s="590" t="str">
        <f t="shared" si="9"/>
        <v>DICIEMBRE-25</v>
      </c>
      <c r="AS56" s="591"/>
      <c r="AT56" s="152">
        <f t="shared" si="12"/>
        <v>217.02973131034463</v>
      </c>
      <c r="AU56" s="152">
        <f t="shared" si="12"/>
        <v>163.75218206295875</v>
      </c>
      <c r="AV56" s="152">
        <f t="shared" si="12"/>
        <v>117.6000804816928</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130.45009305688791</v>
      </c>
      <c r="H58" s="137" cm="1">
        <f t="array" ref="H58">_xlfn.IFS($G$42="Peninsula",AVERAGE(H45,H46,H47,H51,H55,H56),$G$42="Canarias",AVERAGE(H45,H46,H47,H55,H56))</f>
        <v>117.20310801045503</v>
      </c>
      <c r="I58" s="137" cm="1">
        <f t="array" ref="I58">_xlfn.IFS($G$42="Peninsula",AVERAGE(I47,I50,I52,I53,I55),$G$42="Canarias",AVERAGE(I51,I52,I53,I54,I55,I56))</f>
        <v>108.33191055926045</v>
      </c>
      <c r="J58" s="137" cm="1">
        <f t="array" ref="J58">_xlfn.IFS($G$42="Peninsula",AVERAGE(J48,J49,J50,J52,J53,J54),$G$42="Canarias",AVERAGE(J45,J46,J47,J48,J49,J50,J51))</f>
        <v>97.086119258400529</v>
      </c>
      <c r="K58" s="137" cm="1">
        <f t="array" ref="K58">_xlfn.IFS($G$42="Peninsula",AVERAGE(K48,K49,K54),$G$42="Canarias",AVERAGE(K48,K49,K50))</f>
        <v>77.210006559641059</v>
      </c>
      <c r="L58" s="137">
        <f>AVERAGE(L45,L46,L47,L48,L49,L50,L51,L52,L53,L54,L55,L56)</f>
        <v>90.537460053005802</v>
      </c>
      <c r="X58" s="584" t="s">
        <v>371</v>
      </c>
      <c r="Y58" s="585"/>
      <c r="Z58" s="137" cm="1">
        <f t="array" ref="Z58">_xlfn.IFS($G$42="Peninsula",AVERAGE(Z45,Z46,Z51,Z56),$G$42="Canarias",AVERAGE(Z51,Z52,Z53,Z54))</f>
        <v>152.63183276167979</v>
      </c>
      <c r="AA58" s="137" cm="1">
        <f t="array" ref="AA58">_xlfn.IFS($G$42="Peninsula",AVERAGE(AA45,AA46,AA47,AA51,AA55,AA56),$G$42="Canarias",AVERAGE(AA45,AA46,AA47,AA55,AA56))</f>
        <v>136.04529186330043</v>
      </c>
      <c r="AB58" s="137" cm="1">
        <f t="array" ref="AB58">_xlfn.IFS($G$42="Peninsula",AVERAGE(AB47,AB50,AB52,AB53,AB55),$G$42="Canarias",AVERAGE(AB51,AB52,AB53,AB54,AB55,AB56))</f>
        <v>121.47402564889433</v>
      </c>
      <c r="AC58" s="137" cm="1">
        <f t="array" ref="AC58">_xlfn.IFS($G$42="Peninsula",AVERAGE(AC48,AC49,AC50,AC52,AC53,AC54),$G$42="Canarias",AVERAGE(AC45,AC46,AC47,AC48,AC49,AC50,AC51))</f>
        <v>107.20272587967976</v>
      </c>
      <c r="AD58" s="137" cm="1">
        <f t="array" ref="AD58">_xlfn.IFS($G$42="Peninsula",AVERAGE(AD48,AD49,AD54),$G$42="Canarias",AVERAGE(AD48,AD49,AD50))</f>
        <v>85.871817650512412</v>
      </c>
      <c r="AE58" s="137">
        <f>AVERAGE(AE45,AE46,AE47,AE48,AE49,AE50,AE51,AE52,AE53,AE54,AE55,AE56)</f>
        <v>99.709248818605133</v>
      </c>
      <c r="AR58" s="584" t="s">
        <v>371</v>
      </c>
      <c r="AS58" s="585"/>
      <c r="AT58" s="137">
        <f>AVERAGE(AT45:AT56)</f>
        <v>180.97213725762342</v>
      </c>
      <c r="AU58" s="137">
        <f>AVERAGE(AU45:AU56)</f>
        <v>125.59305213010481</v>
      </c>
      <c r="AV58" s="137">
        <f>AVERAGE(AV45:AV56)</f>
        <v>101.1968822039919</v>
      </c>
    </row>
    <row r="63" spans="1:57">
      <c r="B63" t="s">
        <v>34</v>
      </c>
    </row>
    <row r="65" spans="2:8" ht="15.75">
      <c r="B65" s="55" t="s">
        <v>56</v>
      </c>
      <c r="C65" s="56">
        <f>IF('.'!$W$20="26",'BASE DE DATOS INDEX'!K38/365,'BASE DE DATOS INDEX'!U38/365)</f>
        <v>9.2340857534246576E-2</v>
      </c>
      <c r="D65" s="56">
        <f>IF('.'!$W$20="26",'BASE DE DATOS INDEX'!L38/365,'BASE DE DATOS INDEX'!V38/365)</f>
        <v>4.5823076712328763E-2</v>
      </c>
      <c r="E65" s="56">
        <f>'BASE DE DATOS INDEX'!M38/365</f>
        <v>0</v>
      </c>
      <c r="F65" s="56">
        <f>'BASE DE DATOS INDEX'!N38/365</f>
        <v>0</v>
      </c>
      <c r="G65" s="56">
        <f>'BASE DE DATOS INDEX'!O38/365</f>
        <v>0</v>
      </c>
      <c r="H65" s="56">
        <f>'BASE DE DATOS INDEX'!P38/365</f>
        <v>0</v>
      </c>
    </row>
    <row r="66" spans="2:8" ht="15.75">
      <c r="B66" s="57" t="s">
        <v>31</v>
      </c>
      <c r="C66" s="56">
        <f>IF('.'!$W$20="26",'BASE DE DATOS INDEX'!K39/365,'BASE DE DATOS INDEX'!U39/365)</f>
        <v>5.9936786301369858E-2</v>
      </c>
      <c r="D66" s="56">
        <f>IF('.'!$W$20="26",'BASE DE DATOS INDEX'!L39/365,'BASE DE DATOS INDEX'!V39/365)</f>
        <v>3.3198961643835616E-2</v>
      </c>
      <c r="E66" s="56">
        <f>IF('.'!$W$20="26",'BASE DE DATOS INDEX'!M39/365,'BASE DE DATOS INDEX'!W39/365)</f>
        <v>1.6387764383561643E-2</v>
      </c>
      <c r="F66" s="56">
        <f>IF('.'!$W$20="26",'BASE DE DATOS INDEX'!N39/365,'BASE DE DATOS INDEX'!X39/365)</f>
        <v>2.5715980821917811E-2</v>
      </c>
      <c r="G66" s="56">
        <f>IF('.'!$W$20="26",'BASE DE DATOS INDEX'!O39/365,'BASE DE DATOS INDEX'!Y39/365)</f>
        <v>2.7435208219178085E-2</v>
      </c>
      <c r="H66" s="56">
        <f>IF('.'!$W$20="26",'BASE DE DATOS INDEX'!P39/365,'BASE DE DATOS INDEX'!Z39/365)</f>
        <v>2.7239142465753426E-2</v>
      </c>
    </row>
    <row r="67" spans="2:8" ht="15.75">
      <c r="B67" s="57" t="s">
        <v>32</v>
      </c>
      <c r="C67" s="56">
        <f>IF('.'!$W$20="26",'BASE DE DATOS INDEX'!K40/365,'BASE DE DATOS INDEX'!U40/365)</f>
        <v>8.5192789041095895E-2</v>
      </c>
      <c r="D67" s="56">
        <f>IF('.'!$W$20="26",'BASE DE DATOS INDEX'!L40/365,'BASE DE DATOS INDEX'!V40/365)</f>
        <v>4.6615641095890413E-2</v>
      </c>
      <c r="E67" s="56">
        <f>IF('.'!$W$20="26",'BASE DE DATOS INDEX'!M40/365,'BASE DE DATOS INDEX'!W40/365)</f>
        <v>2.2744879452054795E-2</v>
      </c>
      <c r="F67" s="56">
        <f>IF('.'!$W$20="26",'BASE DE DATOS INDEX'!N40/365,'BASE DE DATOS INDEX'!X40/365)</f>
        <v>2.984610684931507E-2</v>
      </c>
      <c r="G67" s="56">
        <f>IF('.'!$W$20="26",'BASE DE DATOS INDEX'!O40/365,'BASE DE DATOS INDEX'!Y40/365)</f>
        <v>2.6370172602739727E-2</v>
      </c>
      <c r="H67" s="56">
        <f>IF('.'!$W$20="26",'BASE DE DATOS INDEX'!P40/365,'BASE DE DATOS INDEX'!Z40/365)</f>
        <v>2.6038852054794524E-2</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270F3-D799-4256-BF99-7470CA4F2E03}">
  <sheetPr codeName="Hoja29"/>
  <dimension ref="A1:BE101"/>
  <sheetViews>
    <sheetView topLeftCell="A36"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7" max="7" width="14.7109375" customWidth="1"/>
    <col min="8" max="8" width="15.28515625" customWidth="1"/>
    <col min="21" max="21" width="14" bestFit="1" customWidth="1"/>
    <col min="22" max="23" width="12.7109375" customWidth="1"/>
    <col min="27" max="27" width="11.7109375"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INDEX'!B48</f>
        <v>2.3664000000000001E-2</v>
      </c>
      <c r="D29" s="159">
        <f>'BASE DE DATOS INDEX'!C48</f>
        <v>2.4267E-2</v>
      </c>
      <c r="E29" s="159">
        <f>'BASE DE DATOS INDEX'!D48</f>
        <v>2.5156000000000001E-2</v>
      </c>
      <c r="F29" s="159">
        <f>'BASE DE DATOS INDEX'!E48</f>
        <v>2.7161000000000001E-2</v>
      </c>
      <c r="G29" s="159">
        <f>'BASE DE DATOS INDEX'!F48</f>
        <v>2.7761000000000001E-2</v>
      </c>
      <c r="H29" s="159">
        <f>'BASE DE DATOS INDEX'!G48</f>
        <v>2.4774000000000001E-2</v>
      </c>
      <c r="I29" s="95"/>
      <c r="R29" s="95"/>
      <c r="T29" s="94"/>
      <c r="U29" s="95"/>
      <c r="V29" s="112">
        <f>'BASE DE DATOS INDEX'!B47</f>
        <v>2.4281E-2</v>
      </c>
      <c r="W29" s="112">
        <f>'BASE DE DATOS INDEX'!C47</f>
        <v>2.4553999999999999E-2</v>
      </c>
      <c r="X29" s="112">
        <f>'BASE DE DATOS INDEX'!D47</f>
        <v>2.5347000000000001E-2</v>
      </c>
      <c r="Y29" s="112">
        <f>'BASE DE DATOS INDEX'!E47</f>
        <v>2.7303999999999998E-2</v>
      </c>
      <c r="Z29" s="112">
        <f>'BASE DE DATOS INDEX'!F47</f>
        <v>2.7904000000000002E-2</v>
      </c>
      <c r="AA29" s="112">
        <f>'BASE DE DATOS INDEX'!G47</f>
        <v>2.4774000000000001E-2</v>
      </c>
      <c r="AB29" s="95"/>
      <c r="AK29" s="95"/>
      <c r="AN29" s="94"/>
      <c r="AR29" s="158">
        <f>'BASE DE DATOS INDEX'!B46</f>
        <v>2.3342000000000002E-2</v>
      </c>
      <c r="AS29" s="158">
        <f>'BASE DE DATOS INDEX'!C46</f>
        <v>2.2547000000000001E-2</v>
      </c>
      <c r="AT29" s="158">
        <f>'BASE DE DATOS INDEX'!D46</f>
        <v>2.3254E-2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151.29740734139551</v>
      </c>
      <c r="H45" s="152" cm="1">
        <f t="array" ref="H45">_xlfn.IFS($G$42="Peninsula",IF(D15=0,0,(((D15+(D$29*1000))*(1+M15*K$7/100)*(1+0.01528))+K$8)),$G$42="Canarias",IF(C15=0,0,(((C15+(D$29*1000))*(1+L15*K$7/100)*(1+0.01528))+K$8)))</f>
        <v>129.21232135158587</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98.746572708039977</v>
      </c>
      <c r="M45" s="137"/>
      <c r="N45" s="137"/>
      <c r="O45" s="137"/>
      <c r="P45" s="137"/>
      <c r="Q45" s="137"/>
      <c r="R45" s="137"/>
      <c r="T45" s="94"/>
      <c r="U45" s="95"/>
      <c r="V45" s="95"/>
      <c r="W45" s="95"/>
      <c r="X45" s="593" t="str">
        <f>U15</f>
        <v>ENERO-26</v>
      </c>
      <c r="Y45" s="594"/>
      <c r="Z45" s="152" cm="1">
        <f t="array" ref="Z45">_xlfn.IFS($G$42="Peninsula",IF(V15=0,0,(((V15+(V$29*1000))*(1+AE15*AC$7/100)*(1+0.01528))+AC$8)),$G$42="Canarias",0)</f>
        <v>176.03837536803553</v>
      </c>
      <c r="AA45" s="152" cm="1">
        <f t="array" ref="AA45">_xlfn.IFS($G$42="Peninsula",IF(W15=0,0,(((W15+(W$29*1000))*(1+AF15*AD$7/100)*(1+0.01528))+AD$8)),$G$42="Canarias",IF(V15=0,0,(((V15+(W$29*1000))*(1+AE15*AD$7/100)*(1+0.01528))+AD$8)))</f>
        <v>149.74999632619605</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108.98427093359996</v>
      </c>
      <c r="AF45" s="137"/>
      <c r="AG45" s="137"/>
      <c r="AH45" s="137"/>
      <c r="AI45" s="137"/>
      <c r="AJ45" s="137"/>
      <c r="AK45" s="137"/>
      <c r="AN45" s="94"/>
      <c r="AO45" s="95"/>
      <c r="AP45" s="95"/>
      <c r="AQ45" s="95"/>
      <c r="AR45" s="590" t="str">
        <f>AQ15</f>
        <v>ENERO-26</v>
      </c>
      <c r="AS45" s="591"/>
      <c r="AT45" s="152">
        <f t="shared" ref="AT45:AV52" si="6">IF(AR15=0,0,(((AR15+(AR$29*1000))*(1+AY15*AW$7/100)*(1+0.01528))+AW$8))</f>
        <v>205.43753338797723</v>
      </c>
      <c r="AU45" s="152">
        <f t="shared" si="6"/>
        <v>147.42561626475762</v>
      </c>
      <c r="AV45" s="152">
        <f t="shared" si="6"/>
        <v>111.69888497198643</v>
      </c>
      <c r="AW45" s="137"/>
      <c r="AX45" s="137"/>
      <c r="AY45" s="137"/>
      <c r="AZ45" s="137"/>
      <c r="BA45" s="137"/>
      <c r="BD45" s="137"/>
      <c r="BE45" s="137"/>
    </row>
    <row r="46" spans="1:57">
      <c r="A46" s="94"/>
      <c r="B46" s="95"/>
      <c r="C46" s="95"/>
      <c r="D46" s="95"/>
      <c r="E46" s="581" t="str">
        <f t="shared" ref="E46:E56" si="7">B16</f>
        <v>FEBRERO-26</v>
      </c>
      <c r="F46" s="583"/>
      <c r="G46" s="152" cm="1">
        <f t="array" ref="G46">_xlfn.IFS($G$42="Peninsula",IF(C16=0,0,(((C16+(C$29*1000))*(1+L16*J$7/100)*(1+0.01528))+J$8)),$G$42="Canarias",0)</f>
        <v>91.805626154418377</v>
      </c>
      <c r="H46" s="152" cm="1">
        <f t="array" ref="H46">_xlfn.IFS($G$42="Peninsula",IF(D16=0,0,(((D16+(D$29*1000))*(1+M16*K$7/100)*(1+0.01528))+K$8)),$G$42="Canarias",IF(C16=0,0,(((C16+(D$29*1000))*(1+L16*K$7/100)*(1+0.01528))+K$8)))</f>
        <v>62.918111024087814</v>
      </c>
      <c r="I46" s="121">
        <f>I47</f>
        <v>81.526206652714095</v>
      </c>
      <c r="J46" s="121" cm="1">
        <f t="array" ref="J46">_xlfn.IFS($G$42="Peninsula",IF(F16=0,0,(((F16+(F$29*1000))*(1+O16*M$7/100)*(1+0.01528))+M$8)),$G$42="Canarias",IF(D16=0,0,(((D16+(F$29*1000))*(1+M16*M$7/100)*(1+0.01528))+M$8)))</f>
        <v>0</v>
      </c>
      <c r="K46" s="121">
        <f>IF(G16=0,0,(((G16+(G$29*1000))*(1+P16*N$7/100)*(1+0.01528))+N$8))</f>
        <v>0</v>
      </c>
      <c r="L46" s="152">
        <f>IF(H16=0,0,(((H16+(H$29*1000))*(1+Q16*O$7/100)*(1+0.01528))+O$8))</f>
        <v>41.033148404255066</v>
      </c>
      <c r="M46" s="137"/>
      <c r="N46" s="137"/>
      <c r="O46" s="137"/>
      <c r="P46" s="137"/>
      <c r="Q46" s="137"/>
      <c r="R46" s="137"/>
      <c r="T46" s="94"/>
      <c r="U46" s="95"/>
      <c r="V46" s="95"/>
      <c r="W46" s="95"/>
      <c r="X46" s="581" t="str">
        <f t="shared" ref="X46:X56" si="8">U16</f>
        <v>FEBRERO-26</v>
      </c>
      <c r="Y46" s="583"/>
      <c r="Z46" s="152" cm="1">
        <f t="array" ref="Z46">_xlfn.IFS($G$42="Peninsula",IF(V16=0,0,(((V16+(V$29*1000))*(1+AE16*AC$7/100)*(1+0.01528))+AC$8)),$G$42="Canarias",0)</f>
        <v>111.54238265733503</v>
      </c>
      <c r="AA46" s="152" cm="1">
        <f t="array" ref="AA46">_xlfn.IFS($G$42="Peninsula",IF(W16=0,0,(((W16+(W$29*1000))*(1+AF16*AD$7/100)*(1+0.01528))+AD$8)),$G$42="Canarias",IF(V16=0,0,(((V16+(W$29*1000))*(1+AE16*AD$7/100)*(1+0.01528))+AD$8)))</f>
        <v>77.406707041266358</v>
      </c>
      <c r="AB46" s="121">
        <f>AB47</f>
        <v>93.772286133887889</v>
      </c>
      <c r="AC46" s="121" cm="1">
        <f t="array" ref="AC46">_xlfn.IFS($G$42="Peninsula",IF(Y16=0,0,(((Y16+(Y$29*1000))*(1+AH16*AF$7/100)*(1+0.01528))+AF$8)),$G$42="Canarias",IF(W16=0,0,(((W16+(Y$29*1000))*(1+AF16*AF$7/100)*(1+0.01528))+AF$8)))</f>
        <v>0</v>
      </c>
      <c r="AD46" s="121">
        <f>IF(Z16=0,0,(((Z16+(Z$29*1000))*(1+AI16*AG$7/100)*(1+0.01528))+AG$8))</f>
        <v>0</v>
      </c>
      <c r="AE46" s="152">
        <f>IF(AA16=0,0,(((AA16+(AA$29*1000))*(1+AJ16*AH$7/100)*(1+0.01528))+AH$8))</f>
        <v>46.532877212630879</v>
      </c>
      <c r="AF46" s="137"/>
      <c r="AG46" s="137"/>
      <c r="AH46" s="137"/>
      <c r="AI46" s="137"/>
      <c r="AJ46" s="137"/>
      <c r="AK46" s="137"/>
      <c r="AN46" s="94"/>
      <c r="AO46" s="95"/>
      <c r="AP46" s="95"/>
      <c r="AQ46" s="95"/>
      <c r="AR46" s="590" t="str">
        <f>AQ16</f>
        <v>FEBRERO-26</v>
      </c>
      <c r="AS46" s="591"/>
      <c r="AT46" s="152">
        <f t="shared" si="6"/>
        <v>140.82171493086625</v>
      </c>
      <c r="AU46" s="152">
        <f t="shared" si="6"/>
        <v>71.846066533420867</v>
      </c>
      <c r="AV46" s="152">
        <f t="shared" si="6"/>
        <v>45.209390349095074</v>
      </c>
      <c r="AW46" s="137"/>
      <c r="AX46" s="137"/>
      <c r="AY46" s="137"/>
      <c r="AZ46" s="137"/>
      <c r="BA46" s="137"/>
      <c r="BD46" s="137"/>
      <c r="BE46" s="137"/>
    </row>
    <row r="47" spans="1:57">
      <c r="A47" s="94"/>
      <c r="B47" s="95"/>
      <c r="C47" s="95"/>
      <c r="D47" s="95"/>
      <c r="E47" s="581" t="str">
        <f t="shared" si="7"/>
        <v>MARZO-26</v>
      </c>
      <c r="F47" s="583"/>
      <c r="G47" s="113">
        <f>G46</f>
        <v>91.805626154418377</v>
      </c>
      <c r="H47" s="152" cm="1">
        <f t="array" ref="H47">_xlfn.IFS($G$42="Peninsula",IF(D17=0,0,(((D17+(D$29*1000))*(1+M17*K$7/100)*(1+0.01528))+K$8)),$G$42="Canarias",IF(D17=0,0,(((D17+(D$29*1000))*(1+M17*K$7/100)*(1+0.01528))+K$8)))</f>
        <v>103.28345231289168</v>
      </c>
      <c r="I47" s="152" cm="1">
        <f t="array" ref="I47">_xlfn.IFS($G$42="Peninsula",IF(E17=0,0,(((E17+(E$29*1000))*(1+N17*L$7/100)*(1+0.01528))+L$8)),$G$42="Canarias",0)</f>
        <v>81.526206652714095</v>
      </c>
      <c r="J47" s="113" cm="1">
        <f t="array" ref="J47">_xlfn.IFS($G$42="Peninsula",J48,$G$42="Canarias",IF(E17=0,0,(((E17+(F$29^1000))*(1+N17*M$7/100)*(1+0.01528))+M$8)))</f>
        <v>68.357236288326021</v>
      </c>
      <c r="K47" s="113">
        <f>K48</f>
        <v>60.673087004886611</v>
      </c>
      <c r="L47" s="152">
        <f>IF(H17=0,0,(((H17+(H$29*1000))*(1+Q17*O$7/100)*(1+0.01528))+O$8))</f>
        <v>71.413062677507398</v>
      </c>
      <c r="M47" s="137"/>
      <c r="N47" s="137"/>
      <c r="O47" s="137"/>
      <c r="P47" s="137"/>
      <c r="Q47" s="137"/>
      <c r="R47" s="137"/>
      <c r="T47" s="94"/>
      <c r="U47" s="95"/>
      <c r="V47" s="95"/>
      <c r="W47" s="95"/>
      <c r="X47" s="581" t="str">
        <f t="shared" si="8"/>
        <v>MARZO-26</v>
      </c>
      <c r="Y47" s="583"/>
      <c r="Z47" s="113">
        <f>Z46</f>
        <v>111.54238265733503</v>
      </c>
      <c r="AA47" s="152" cm="1">
        <f t="array" ref="AA47">_xlfn.IFS($G$42="Peninsula",IF(W17=0,0,(((W17+(W$29*1000))*(1+AF17*AD$7/100)*(1+0.01528))+AD$8)),$G$42="Canarias",IF(W17=0,0,(((W17+(W$29*1000))*(1+AF17*AD$7/100)*(1+0.01528))+AD$8)))</f>
        <v>121.64795568238918</v>
      </c>
      <c r="AB47" s="152" cm="1">
        <f t="array" ref="AB47">_xlfn.IFS($G$42="Peninsula",IF(X17=0,0,(((X17+(X$29*1000))*(1+AG17*AE$7/100)*(1+0.01528))+AE$8)),$G$42="Canarias",0)</f>
        <v>93.772286133887889</v>
      </c>
      <c r="AC47" s="113" cm="1">
        <f t="array" ref="AC47">_xlfn.IFS($G$42="Peninsula",AC48,$G$42="Canarias",IF(X17=0,0,(((X17+(Y$29^1000))*(1+AG17*AF$7/100)*(1+0.01528))+AF$8)))</f>
        <v>76.59999587228809</v>
      </c>
      <c r="AD47" s="113">
        <f>AD48</f>
        <v>68.629903213365168</v>
      </c>
      <c r="AE47" s="152">
        <f>IF(AA17=0,0,(((AA17+(AA$29*1000))*(1+AJ17*AH$7/100)*(1+0.01528))+AH$8))</f>
        <v>80.344078102986941</v>
      </c>
      <c r="AF47" s="137"/>
      <c r="AG47" s="137"/>
      <c r="AH47" s="137"/>
      <c r="AI47" s="137"/>
      <c r="AJ47" s="137"/>
      <c r="AK47" s="137"/>
      <c r="AN47" s="94"/>
      <c r="AO47" s="95"/>
      <c r="AP47" s="95"/>
      <c r="AQ47" s="95"/>
      <c r="AR47" s="590" t="str">
        <f t="shared" ref="AR47:AR56" si="9">AQ17</f>
        <v>MARZO-26</v>
      </c>
      <c r="AS47" s="591"/>
      <c r="AT47" s="152">
        <f t="shared" si="6"/>
        <v>168.49029086053974</v>
      </c>
      <c r="AU47" s="152">
        <f t="shared" si="6"/>
        <v>99.772356465773441</v>
      </c>
      <c r="AV47" s="152">
        <f t="shared" si="6"/>
        <v>79.023872192720049</v>
      </c>
      <c r="AW47" s="137"/>
      <c r="AX47" s="137"/>
      <c r="AY47" s="137"/>
      <c r="AZ47" s="137"/>
      <c r="BA47" s="137"/>
      <c r="BD47" s="137"/>
      <c r="BE47" s="137"/>
    </row>
    <row r="48" spans="1:57">
      <c r="A48" s="94"/>
      <c r="B48" s="95"/>
      <c r="C48" s="95"/>
      <c r="D48" s="95"/>
      <c r="E48" s="581" t="str">
        <f t="shared" si="7"/>
        <v>ABRIL-25</v>
      </c>
      <c r="F48" s="583"/>
      <c r="G48" s="121">
        <f>IF(C18=0,0,(((C18+(C$29*1000))*(1+L18*J$7/100)*(1+0.01528))+J$8))</f>
        <v>0</v>
      </c>
      <c r="H48" s="121">
        <f>H47</f>
        <v>103.28345231289168</v>
      </c>
      <c r="I48" s="121">
        <f>I47</f>
        <v>81.526206652714095</v>
      </c>
      <c r="J48" s="152" cm="1">
        <f t="array" ref="J48">_xlfn.IFS($G$42="Peninsula",IF(F18=0,0,(((F18+(F$29*1000))*(1+O18*M$7/100)*(1+0.01528))+M$8)),$G$42="Canarias",IF(F18=0,0,(((F18+(F$29*1000))*(1+O18*M$7/100)*(1+0.01528))+M$8)))</f>
        <v>68.357236288326021</v>
      </c>
      <c r="K48" s="152" cm="1">
        <f t="array" ref="K48">_xlfn.IFS($G$42="Peninsula",IF(G18=0,0,(((G18+(G$29*1000))*(1+P18*N$7/100)*(1+0.01528))+N$8)),$G$42="Canarias",IF(G18=0,0,(((G18+(G$29*1000))*(1+P18*N$7/100)*(1+0.01528))+N$8)))</f>
        <v>60.673087004886611</v>
      </c>
      <c r="L48" s="152" cm="1">
        <f t="array" ref="L48">_xlfn.IFS($G$42="Peninsula",IF(H18=0,0,(((H18+(H$29*1000))*(1+Q18*O$7/100)*(1+0.01528))+O$8)),$G$42="Canarias",IF(H18=0,0,(((H18+(H$29*1000))*(1+Q18*O$7/100)*(1+0.01528))+O$8)))</f>
        <v>57.213076876370039</v>
      </c>
      <c r="M48" s="137"/>
      <c r="N48" s="137"/>
      <c r="O48" s="137"/>
      <c r="P48" s="137"/>
      <c r="Q48" s="137"/>
      <c r="R48" s="137"/>
      <c r="T48" s="94"/>
      <c r="U48" s="95"/>
      <c r="V48" s="95"/>
      <c r="W48" s="95"/>
      <c r="X48" s="581" t="str">
        <f t="shared" si="8"/>
        <v>ABRIL-25</v>
      </c>
      <c r="Y48" s="583"/>
      <c r="Z48" s="121">
        <f>IF(V18=0,0,(((V18+(V$29*1000))*(1+AE18*AC$7/100)*(1+0.01528))+AC$8))</f>
        <v>0</v>
      </c>
      <c r="AA48" s="121">
        <f>AA47</f>
        <v>121.64795568238918</v>
      </c>
      <c r="AB48" s="121">
        <f>AB47</f>
        <v>93.772286133887889</v>
      </c>
      <c r="AC48" s="152" cm="1">
        <f t="array" ref="AC48">_xlfn.IFS($G$42="Peninsula",IF(Y18=0,0,(((Y18+(Y$29*1000))*(1+AH18*AF$7/100)*(1+0.01528))+AF$8)),$G$42="Canarias",IF(Y18=0,0,(((Y18+(Y$29*1000))*(1+AH18*AF$7/100)*(1+0.01528))+AF$8)))</f>
        <v>76.59999587228809</v>
      </c>
      <c r="AD48" s="152" cm="1">
        <f t="array" ref="AD48">_xlfn.IFS($G$42="Peninsula",IF(Z18=0,0,(((Z18+(Z$29*1000))*(1+AI18*AG$7/100)*(1+0.01528))+AG$8)),$G$42="Canarias",IF(Z18=0,0,(((Z18+(Z$29*1000))*(1+AI18*AG$7/100)*(1+0.01528))+AG$8)))</f>
        <v>68.629903213365168</v>
      </c>
      <c r="AE48" s="152" cm="1">
        <f t="array" ref="AE48">_xlfn.IFS($G$42="Peninsula",IF(AA18=0,0,(((AA18+(AA$29*1000))*(1+AJ18*AH$7/100)*(1+0.01528))+AH$8)),$G$42="Canarias",IF(AA18=0,0,(((AA18+(AA$29*1000))*(1+AJ18*AH$7/100)*(1+0.01528))+AH$8)))</f>
        <v>63.932327596235531</v>
      </c>
      <c r="AF48" s="137"/>
      <c r="AG48" s="137"/>
      <c r="AH48" s="137"/>
      <c r="AI48" s="137"/>
      <c r="AJ48" s="137"/>
      <c r="AK48" s="137"/>
      <c r="AN48" s="94"/>
      <c r="AO48" s="95"/>
      <c r="AP48" s="95"/>
      <c r="AQ48" s="95"/>
      <c r="AR48" s="590" t="str">
        <f t="shared" si="9"/>
        <v>ABRIL-25</v>
      </c>
      <c r="AS48" s="591"/>
      <c r="AT48" s="152">
        <f t="shared" si="6"/>
        <v>137.56547341484338</v>
      </c>
      <c r="AU48" s="152">
        <f t="shared" si="6"/>
        <v>89.290481315137157</v>
      </c>
      <c r="AV48" s="152">
        <f t="shared" si="6"/>
        <v>62.645784775393729</v>
      </c>
      <c r="AW48" s="137"/>
      <c r="AX48" s="137"/>
      <c r="AY48" s="137"/>
      <c r="AZ48" s="137"/>
      <c r="BA48" s="137"/>
      <c r="BD48" s="137"/>
      <c r="BE48" s="137"/>
    </row>
    <row r="49" spans="1:57">
      <c r="A49" s="94"/>
      <c r="B49" s="95"/>
      <c r="C49" s="95"/>
      <c r="D49" s="95"/>
      <c r="E49" s="581" t="str">
        <f t="shared" si="7"/>
        <v>MAYO-25</v>
      </c>
      <c r="F49" s="583"/>
      <c r="G49" s="113">
        <f>IF(C19=0,0,(((C19+(C$29*1000))*(1+L19*J$7/100)*(1+0.01528))+J$8))</f>
        <v>0</v>
      </c>
      <c r="H49" s="113">
        <f>IF(D19=0,0,(((D19+(D$29*1000))*(1+M19*K$7/100)*(1+0.01528))+K$8))</f>
        <v>0</v>
      </c>
      <c r="I49" s="113">
        <f>I50</f>
        <v>112.99350331878176</v>
      </c>
      <c r="J49" s="152" cm="1">
        <f t="array" ref="J49">_xlfn.IFS($G$42="Peninsula",IF(F19=0,0,(((F19+(F$29*1000))*(1+O19*M$7/100)*(1+0.01528))+M$8)),$G$42="Canarias",IF(F19=0,0,(((F19+(F$29*1000))*(1+O19*M$7/100)*(1+0.01528))+M$8)))</f>
        <v>54.15826392254386</v>
      </c>
      <c r="K49" s="152" cm="1">
        <f t="array" ref="K49">_xlfn.IFS($G$42="Peninsula",IF(G19=0,0,(((G19+(G$29*1000))*(1+P19*N$7/100)*(1+0.01528))+N$8)),$G$42="Canarias",IF(G19=0,0,(((G19+(G$29*1000))*(1+P19*N$7/100)*(1+0.01528))+N$8)))</f>
        <v>50.733175865765503</v>
      </c>
      <c r="L49" s="152" cm="1">
        <f t="array" ref="L49">_xlfn.IFS($G$42="Peninsula",IF(H19=0,0,(((H19+(H$29*1000))*(1+Q19*O$7/100)*(1+0.01528))+O$8)),$G$42="Canarias",IF(H19=0,0,(((H19+(H$29*1000))*(1+Q19*O$7/100)*(1+0.01528))+O$8)))</f>
        <v>47.055088421220198</v>
      </c>
      <c r="M49" s="137"/>
      <c r="N49" s="137"/>
      <c r="O49" s="137"/>
      <c r="P49" s="137"/>
      <c r="Q49" s="137"/>
      <c r="R49" s="137"/>
      <c r="T49" s="94"/>
      <c r="U49" s="95"/>
      <c r="V49" s="95"/>
      <c r="W49" s="95"/>
      <c r="X49" s="581" t="str">
        <f t="shared" si="8"/>
        <v>MAYO-25</v>
      </c>
      <c r="Y49" s="583"/>
      <c r="Z49" s="113">
        <f>IF(V19=0,0,(((V19+(V$29*1000))*(1+AE19*AC$7/100)*(1+0.01528))+AC$8))</f>
        <v>0</v>
      </c>
      <c r="AA49" s="113">
        <f>IF(W19=0,0,(((W19+(W$29*1000))*(1+AF19*AD$7/100)*(1+0.01528))+AD$8))</f>
        <v>0</v>
      </c>
      <c r="AB49" s="113">
        <f>AB50</f>
        <v>126.01851509057093</v>
      </c>
      <c r="AC49" s="152" cm="1">
        <f t="array" ref="AC49">_xlfn.IFS($G$42="Peninsula",IF(Y19=0,0,(((Y19+(Y$29*1000))*(1+AH19*AF$7/100)*(1+0.01528))+AF$8)),$G$42="Canarias",IF(Y19=0,0,(((Y19+(Y$29*1000))*(1+AH19*AF$7/100)*(1+0.01528))+AF$8)))</f>
        <v>60.672607819037466</v>
      </c>
      <c r="AD49" s="152" cm="1">
        <f t="array" ref="AD49">_xlfn.IFS($G$42="Peninsula",IF(Z19=0,0,(((Z19+(Z$29*1000))*(1+AI19*AG$7/100)*(1+0.01528))+AG$8)),$G$42="Canarias",IF(Z19=0,0,(((Z19+(Z$29*1000))*(1+AI19*AG$7/100)*(1+0.01528))+AG$8)))</f>
        <v>57.176726422306416</v>
      </c>
      <c r="AE49" s="152" cm="1">
        <f t="array" ref="AE49">_xlfn.IFS($G$42="Peninsula",IF(AA19=0,0,(((AA19+(AA$29*1000))*(1+AJ19*AH$7/100)*(1+0.01528))+AH$8)),$G$42="Canarias",IF(AA19=0,0,(((AA19+(AA$29*1000))*(1+AJ19*AH$7/100)*(1+0.01528))+AH$8)))</f>
        <v>52.319289389595461</v>
      </c>
      <c r="AF49" s="137"/>
      <c r="AG49" s="137"/>
      <c r="AH49" s="137"/>
      <c r="AI49" s="137"/>
      <c r="AJ49" s="137"/>
      <c r="AK49" s="137"/>
      <c r="AN49" s="94"/>
      <c r="AO49" s="95"/>
      <c r="AP49" s="95"/>
      <c r="AQ49" s="95"/>
      <c r="AR49" s="590" t="str">
        <f t="shared" si="9"/>
        <v>MAYO-25</v>
      </c>
      <c r="AS49" s="591"/>
      <c r="AT49" s="152">
        <f t="shared" si="6"/>
        <v>123.40428048226406</v>
      </c>
      <c r="AU49" s="152">
        <f t="shared" si="6"/>
        <v>75.240513434099796</v>
      </c>
      <c r="AV49" s="152">
        <f t="shared" si="6"/>
        <v>51.060327245177795</v>
      </c>
      <c r="AW49" s="137"/>
      <c r="AX49" s="137"/>
      <c r="AY49" s="137"/>
      <c r="AZ49" s="137"/>
      <c r="BA49" s="137"/>
      <c r="BD49" s="137"/>
      <c r="BE49" s="137"/>
    </row>
    <row r="50" spans="1:57">
      <c r="A50" s="94"/>
      <c r="B50" s="95"/>
      <c r="C50" s="95"/>
      <c r="D50" s="95"/>
      <c r="E50" s="581" t="str">
        <f t="shared" si="7"/>
        <v>JUNIO-25</v>
      </c>
      <c r="F50" s="583"/>
      <c r="G50" s="121">
        <f>IF(C20=0,0,(((C20+(C$29*1000))*(1+L20*J$7/100)*(1+0.01528))+J$8))</f>
        <v>0</v>
      </c>
      <c r="H50" s="121">
        <f>IF(D20=0,0,(((D20+(D$29*1000))*(1+M20*K$7/100)*(1+0.01528))+K$8))</f>
        <v>0</v>
      </c>
      <c r="I50" s="152" cm="1">
        <f t="array" ref="I50">_xlfn.IFS($G$42="Peninsula",IF(E20=0,0,(((E20+(E$29*1000))*(1+N20*L$7/100)*(1+0.01528))+L$8)),$G$42="Canarias",0)</f>
        <v>112.99350331878176</v>
      </c>
      <c r="J50" s="152" cm="1">
        <f t="array" ref="J50">_xlfn.IFS($G$42="Peninsula",IF(F20=0,0,(((F20+(F$29*1000))*(1+O20*M$7/100)*(1+0.01528))+M$8)),$G$42="Canarias",IF(E20=0,0,(((E20+(F$29*1000))*(1+N20*M$7/100)*(1+0.01528))+M$8)))</f>
        <v>107.9359923138953</v>
      </c>
      <c r="K50" s="121" cm="1">
        <f t="array" ref="K50">_xlfn.IFS($G$42="Peninsula",K49,$G$42="Canarias",IF(F20=0,0,(((F20+(G$29*1000))*(1+O20*N$7/100)*(1+0.01528))+N$8)))</f>
        <v>50.733175865765503</v>
      </c>
      <c r="L50" s="152">
        <f t="shared" ref="L50:L55" si="10">IF(H20=0,0,(((H20+(H$29*1000))*(1+Q20*O$7/100)*(1+0.01528))+O$8))</f>
        <v>112.6479287909418</v>
      </c>
      <c r="M50" s="137"/>
      <c r="Q50" s="137"/>
      <c r="R50" s="137"/>
      <c r="T50" s="94"/>
      <c r="U50" s="95"/>
      <c r="V50" s="95"/>
      <c r="W50" s="95"/>
      <c r="X50" s="581" t="str">
        <f t="shared" si="8"/>
        <v>JUNIO-25</v>
      </c>
      <c r="Y50" s="583"/>
      <c r="Z50" s="121">
        <f>IF(V20=0,0,(((V20+(V$29*1000))*(1+AE20*AC$7/100)*(1+0.01528))+AC$8))</f>
        <v>0</v>
      </c>
      <c r="AA50" s="121">
        <f>IF(W20=0,0,(((W20+(W$29*1000))*(1+AF20*AD$7/100)*(1+0.01528))+AD$8))</f>
        <v>0</v>
      </c>
      <c r="AB50" s="152" cm="1">
        <f t="array" ref="AB50">_xlfn.IFS($G$42="Peninsula",IF(X20=0,0,(((X20+(X$29*1000))*(1+AG20*AE$7/100)*(1+0.01528))+AE$8)),$G$42="Canarias",0)</f>
        <v>126.01851509057093</v>
      </c>
      <c r="AC50" s="152" cm="1">
        <f t="array" ref="AC50">_xlfn.IFS($G$42="Peninsula",IF(Y20=0,0,(((Y20+(Y$29*1000))*(1+AH20*AF$7/100)*(1+0.01528))+AF$8)),$G$42="Canarias",IF(X20=0,0,(((X20+(Y$29*1000))*(1+AG20*AF$7/100)*(1+0.01528))+AF$8)))</f>
        <v>118.85671260764268</v>
      </c>
      <c r="AD50" s="121" cm="1">
        <f t="array" ref="AD50">_xlfn.IFS($G$42="Peninsula",AD49,$G$42="Canarias",IF(Y20=0,0,(((Y20+(Z$29*1000))*(1+AH20*AG$7/100)*(1+0.01528))+AG$8)))</f>
        <v>57.176726422306416</v>
      </c>
      <c r="AE50" s="152">
        <f t="shared" ref="AE50:AE55" si="11">IF(AA20=0,0,(((AA20+(AA$29*1000))*(1+AJ20*AH$7/100)*(1+0.01528))+AH$8))</f>
        <v>123.39527232838452</v>
      </c>
      <c r="AF50" s="137"/>
      <c r="AG50" s="137"/>
      <c r="AH50" s="137"/>
      <c r="AI50" s="137"/>
      <c r="AJ50" s="137"/>
      <c r="AK50" s="137"/>
      <c r="AN50" s="94"/>
      <c r="AO50" s="95"/>
      <c r="AP50" s="95"/>
      <c r="AQ50" s="95"/>
      <c r="AR50" s="590" t="str">
        <f t="shared" si="9"/>
        <v>JUNIO-25</v>
      </c>
      <c r="AS50" s="591"/>
      <c r="AT50" s="152">
        <f t="shared" si="6"/>
        <v>182.97277474837574</v>
      </c>
      <c r="AU50" s="152">
        <f t="shared" si="6"/>
        <v>131.5421631837022</v>
      </c>
      <c r="AV50" s="152">
        <f t="shared" si="6"/>
        <v>122.15715767306403</v>
      </c>
      <c r="AW50" s="137"/>
      <c r="AX50" s="137"/>
      <c r="AY50" s="137"/>
      <c r="AZ50" s="137"/>
      <c r="BA50" s="137"/>
      <c r="BD50" s="137"/>
      <c r="BE50" s="137"/>
    </row>
    <row r="51" spans="1:57">
      <c r="A51" s="94"/>
      <c r="B51" s="95"/>
      <c r="C51" s="95"/>
      <c r="D51" s="95"/>
      <c r="E51" s="581" t="str">
        <f t="shared" si="7"/>
        <v>JULIO-25</v>
      </c>
      <c r="F51" s="583"/>
      <c r="G51" s="152" cm="1">
        <f t="array" ref="G51">_xlfn.IFS($G$42="Peninsula",IF(C21=0,0,(((C21+(C$29*1000))*(1+L21*J$7/100)*(1+0.01528))+J$8)),$G$42="Canarias",IF(C21=0,0,(((C21+(C$29*1000))*(1+L21*J$7/100)*(1+0.01528))+J$8)))</f>
        <v>132.1840048688191</v>
      </c>
      <c r="H51" s="152" cm="1">
        <f t="array" ref="H51">_xlfn.IFS($G$42="Peninsula",IF(D21=0,0,(((D21+(D$29*1000))*(1+M21*K$7/100)*(1+0.01528))+K$8)),$G$42="Canarias",0)</f>
        <v>122.88776026166607</v>
      </c>
      <c r="I51" s="113" cm="1">
        <f t="array" ref="I51">_xlfn.IFS($G$42="Peninsula",I50,$G$42="Canarias",IF(D21=0,0,(((D21+(E$29*1000))*(1+M21*L$7/100)*(1+0.01528))+L$8)))</f>
        <v>112.99350331878176</v>
      </c>
      <c r="J51" s="113">
        <f>J50</f>
        <v>107.9359923138953</v>
      </c>
      <c r="K51" s="113">
        <f>IF(G21=0,0,(((G21+(G$29*1000))*(1+P21*N$7/100)*(1+0.01528))+N$8))</f>
        <v>0</v>
      </c>
      <c r="L51" s="152">
        <f t="shared" si="10"/>
        <v>106.30822903600416</v>
      </c>
      <c r="M51" s="137"/>
      <c r="N51" s="137"/>
      <c r="O51" s="137"/>
      <c r="P51" s="137"/>
      <c r="Q51" s="137"/>
      <c r="R51" s="137"/>
      <c r="T51" s="94"/>
      <c r="U51" s="95"/>
      <c r="V51" s="95"/>
      <c r="W51" s="95"/>
      <c r="X51" s="581" t="str">
        <f t="shared" si="8"/>
        <v>JULIO-25</v>
      </c>
      <c r="Y51" s="583"/>
      <c r="Z51" s="152" cm="1">
        <f t="array" ref="Z51">_xlfn.IFS($G$42="Peninsula",IF(V21=0,0,(((V21+(V$29*1000))*(1+AE21*AC$7/100)*(1+0.01528))+AC$8)),$G$42="Canarias",IF(V21=0,0,(((V21+(V$29*1000))*(1+AE21*AC$7/100)*(1+0.01528))+AC$8)))</f>
        <v>154.06466129074138</v>
      </c>
      <c r="AA51" s="152" cm="1">
        <f t="array" ref="AA51">_xlfn.IFS($G$42="Peninsula",IF(W21=0,0,(((W21+(W$29*1000))*(1+AF21*AD$7/100)*(1+0.01528))+AD$8)),$G$42="Canarias",0)</f>
        <v>141.72702966154836</v>
      </c>
      <c r="AB51" s="113" cm="1">
        <f t="array" ref="AB51">_xlfn.IFS($G$42="Peninsula",AB50,$G$42="Canarias",IF(W21=0,0,(((W21+(X$29*1000))*(1+AF21*AE$7/100)*(1+0.01528))+AE$8)))</f>
        <v>126.01851509057093</v>
      </c>
      <c r="AC51" s="113">
        <f>AC50</f>
        <v>118.85671260764268</v>
      </c>
      <c r="AD51" s="113">
        <f>IF(Z21=0,0,(((Z21+(Z$29*1000))*(1+AI21*AG$7/100)*(1+0.01528))+AG$8))</f>
        <v>0</v>
      </c>
      <c r="AE51" s="152">
        <f t="shared" si="11"/>
        <v>116.33335868244686</v>
      </c>
      <c r="AF51" s="137"/>
      <c r="AG51" s="137"/>
      <c r="AH51" s="137"/>
      <c r="AI51" s="137"/>
      <c r="AJ51" s="137"/>
      <c r="AK51" s="137"/>
      <c r="AN51" s="94"/>
      <c r="AO51" s="95"/>
      <c r="AP51" s="95"/>
      <c r="AQ51" s="95"/>
      <c r="AR51" s="590" t="str">
        <f t="shared" si="9"/>
        <v>JULIO-25</v>
      </c>
      <c r="AS51" s="591"/>
      <c r="AT51" s="152">
        <f t="shared" si="6"/>
        <v>181.467314939365</v>
      </c>
      <c r="AU51" s="152">
        <f t="shared" si="6"/>
        <v>135.00293018982617</v>
      </c>
      <c r="AV51" s="152">
        <f t="shared" si="6"/>
        <v>115.10002332375264</v>
      </c>
      <c r="AW51" s="137"/>
      <c r="AX51" s="137"/>
      <c r="AY51" s="137"/>
      <c r="AZ51" s="137"/>
      <c r="BA51" s="137"/>
      <c r="BB51" s="137"/>
      <c r="BC51" s="137"/>
      <c r="BD51" s="137"/>
      <c r="BE51" s="137"/>
    </row>
    <row r="52" spans="1:57">
      <c r="A52" s="94"/>
      <c r="B52" s="95"/>
      <c r="C52" s="95"/>
      <c r="D52" s="95"/>
      <c r="E52" s="581" t="str">
        <f t="shared" si="7"/>
        <v>AGOSTO-25</v>
      </c>
      <c r="F52" s="583"/>
      <c r="G52" s="121" cm="1">
        <f t="array" ref="G52">_xlfn.IFS($G$42="Peninsula",G51,$G$42="Canarias",IF(E22=0,0,(((E22+(C$29*1000))*(1+N22*J$7/100)*(1+0.01528))+J$8)))</f>
        <v>132.1840048688191</v>
      </c>
      <c r="H52" s="121" cm="1">
        <f t="array" ref="H52">_xlfn.IFS($G$42="Peninsula",H51,$G$42="Canarias",0)</f>
        <v>122.88776026166607</v>
      </c>
      <c r="I52" s="152" cm="1">
        <f t="array" ref="I52">_xlfn.IFS($G$42="Peninsula",IF(E22=0,0,(((E22+(E$29*1000))*(1+N22*L$7/100)*(1+0.01528))+L$8)),$G$42="Canarias",IF(F22=0,0,(((F22+(E$29*1000))*(1+O22*L$7/100)*(1+0.01528))+L$8)))</f>
        <v>111.37387844303608</v>
      </c>
      <c r="J52" s="152" cm="1">
        <f t="array" ref="J52">_xlfn.IFS($G$42="Peninsula",IF(F22=0,0,(((F22+(F$29*1000))*(1+O22*M$7/100)*(1+0.01528))+M$8)),$G$42="Canarias",0)</f>
        <v>105.19719121427522</v>
      </c>
      <c r="K52" s="121">
        <f>IF(G22=0,0,(((G22+(G$29*1000))*(1+P22*N$7/100)*(1+0.01528))+N$8))</f>
        <v>0</v>
      </c>
      <c r="L52" s="152">
        <f t="shared" si="10"/>
        <v>105.08264822495308</v>
      </c>
      <c r="M52" s="137"/>
      <c r="N52" s="137"/>
      <c r="O52" s="137"/>
      <c r="P52" s="137"/>
      <c r="Q52" s="137"/>
      <c r="R52" s="137"/>
      <c r="T52" s="94"/>
      <c r="U52" s="95"/>
      <c r="V52" s="95"/>
      <c r="W52" s="95"/>
      <c r="X52" s="581" t="str">
        <f t="shared" si="8"/>
        <v>AGOSTO-25</v>
      </c>
      <c r="Y52" s="583"/>
      <c r="Z52" s="121" cm="1">
        <f t="array" ref="Z52">_xlfn.IFS($G$42="Peninsula",Z51,$G$42="Canarias",IF(X22=0,0,(((X22+(V$29*1000))*(1+AG22*AC$7/100)*(1+0.01528))+AC$8)))</f>
        <v>154.06466129074138</v>
      </c>
      <c r="AA52" s="121" cm="1">
        <f t="array" ref="AA52">_xlfn.IFS($G$42="Peninsula",AA51,$G$42="Canarias",0)</f>
        <v>141.72702966154836</v>
      </c>
      <c r="AB52" s="152" cm="1">
        <f t="array" ref="AB52">_xlfn.IFS($G$42="Peninsula",IF(X22=0,0,(((X22+(X$29*1000))*(1+AG22*AE$7/100)*(1+0.01528))+AE$8)),$G$42="Canarias",IF(Y22=0,0,(((Y22+(X$29*1000))*(1+AH22*AE$7/100)*(1+0.01528))+AE$8)))</f>
        <v>124.39712335815432</v>
      </c>
      <c r="AC52" s="152" cm="1">
        <f t="array" ref="AC52">_xlfn.IFS($G$42="Peninsula",IF(Y22=0,0,(((Y22+(Y$29*1000))*(1+AH22*AF$7/100)*(1+0.01528))+AF$8)),$G$42="Canarias",0)</f>
        <v>115.88477858123666</v>
      </c>
      <c r="AD52" s="121">
        <f>IF(Z22=0,0,(((Z22+(Z$29*1000))*(1+AI22*AG$7/100)*(1+0.01528))+AG$8))</f>
        <v>0</v>
      </c>
      <c r="AE52" s="152">
        <f t="shared" si="11"/>
        <v>115.00148693001023</v>
      </c>
      <c r="AF52" s="137"/>
      <c r="AG52" s="137"/>
      <c r="AH52" s="137"/>
      <c r="AI52" s="137"/>
      <c r="AJ52" s="137"/>
      <c r="AK52" s="137"/>
      <c r="AN52" s="94"/>
      <c r="AO52" s="95"/>
      <c r="AP52" s="95"/>
      <c r="AQ52" s="95"/>
      <c r="AR52" s="590" t="str">
        <f t="shared" si="9"/>
        <v>AGOSTO-25</v>
      </c>
      <c r="AS52" s="591"/>
      <c r="AT52" s="152">
        <f t="shared" si="6"/>
        <v>180.70768985636454</v>
      </c>
      <c r="AU52" s="152">
        <f t="shared" si="6"/>
        <v>129.37940183547968</v>
      </c>
      <c r="AV52" s="152">
        <f t="shared" si="6"/>
        <v>113.768151571316</v>
      </c>
      <c r="AW52" s="137"/>
      <c r="AX52" s="137"/>
      <c r="AY52" s="137"/>
      <c r="AZ52" s="137"/>
      <c r="BA52" s="137"/>
      <c r="BB52" s="137"/>
      <c r="BC52" s="137"/>
      <c r="BD52" s="137"/>
      <c r="BE52" s="137"/>
    </row>
    <row r="53" spans="1:57">
      <c r="A53" s="94"/>
      <c r="B53" s="95"/>
      <c r="C53" s="95"/>
      <c r="D53" s="95"/>
      <c r="E53" s="581" t="str">
        <f t="shared" si="7"/>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106.49801869344647</v>
      </c>
      <c r="J53" s="152" cm="1">
        <f t="array" ref="J53">_xlfn.IFS($G$42="Peninsula",IF(F23=0,0,(((F23+(F$29*1000))*(1+O23*M$7/100)*(1+0.01528))+M$8)),$G$42="Canarias",0)</f>
        <v>92.716165350019878</v>
      </c>
      <c r="K53" s="113">
        <f>K54</f>
        <v>107.48169800795368</v>
      </c>
      <c r="L53" s="152">
        <f t="shared" si="10"/>
        <v>98.372611581834761</v>
      </c>
      <c r="M53" s="137"/>
      <c r="N53" s="137"/>
      <c r="O53" s="137"/>
      <c r="P53" s="137"/>
      <c r="Q53" s="137"/>
      <c r="R53" s="137"/>
      <c r="T53" s="94"/>
      <c r="U53" s="95"/>
      <c r="V53" s="95"/>
      <c r="W53" s="95"/>
      <c r="X53" s="581" t="str">
        <f t="shared" si="8"/>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119.01839953368093</v>
      </c>
      <c r="AC53" s="152" cm="1">
        <f t="array" ref="AC53">_xlfn.IFS($G$42="Peninsula",IF(Y23=0,0,(((Y23+(Y$29*1000))*(1+AH23*AF$7/100)*(1+0.01528))+AF$8)),$G$42="Canarias",0)</f>
        <v>102.48846027952783</v>
      </c>
      <c r="AD53" s="113">
        <f>AD54</f>
        <v>117.83242995670753</v>
      </c>
      <c r="AE53" s="152">
        <f t="shared" si="11"/>
        <v>107.78787410298474</v>
      </c>
      <c r="AF53" s="137"/>
      <c r="AG53" s="137"/>
      <c r="AH53" s="137"/>
      <c r="AI53" s="137"/>
      <c r="AJ53" s="137"/>
      <c r="AK53" s="137"/>
      <c r="AN53" s="94"/>
      <c r="AO53" s="95"/>
      <c r="AP53" s="95"/>
      <c r="AQ53" s="95"/>
      <c r="AR53" s="590" t="str">
        <f t="shared" si="9"/>
        <v>SEPTIEMBRE-25</v>
      </c>
      <c r="AS53" s="591"/>
      <c r="AT53" s="152">
        <f t="shared" ref="AT53:AV56" si="12">IFERROR(IF(AR23=0,0,(((AR23+(AR$29*1000))*(1+AY23*AW$7/100)*(1+0.01528))+AW$8)),"")</f>
        <v>175.25848308113422</v>
      </c>
      <c r="AU53" s="152">
        <f t="shared" si="12"/>
        <v>117.07037747905477</v>
      </c>
      <c r="AV53" s="152">
        <f t="shared" si="12"/>
        <v>106.55204824130929</v>
      </c>
      <c r="AW53" s="137"/>
      <c r="AX53" s="137"/>
      <c r="AY53" s="137"/>
      <c r="AZ53" s="137"/>
      <c r="BA53" s="137"/>
      <c r="BB53" s="137"/>
      <c r="BC53" s="137"/>
      <c r="BD53" s="137"/>
      <c r="BE53" s="137"/>
    </row>
    <row r="54" spans="1:57">
      <c r="A54" s="94"/>
      <c r="B54" s="95"/>
      <c r="C54" s="95"/>
      <c r="D54" s="95"/>
      <c r="E54" s="581" t="str">
        <f t="shared" si="7"/>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106.49801869344647</v>
      </c>
      <c r="J54" s="152" cm="1">
        <f t="array" ref="J54">_xlfn.IFS($G$42="Peninsula",IF(F24=0,0,(((F24+(F$29*1000))*(1+O24*M$7/100)*(1+0.01528))+M$8)),$G$42="Canarias",0)</f>
        <v>128.339390729211</v>
      </c>
      <c r="K54" s="152" cm="1">
        <f t="array" ref="K54">_xlfn.IFS($G$42="Peninsula",IF(G24=0,0,(((G24+(G$29*1000))*(1+P24*N$7/100)*(1+0.01528))+N$8)),$G$42="Canarias",0)</f>
        <v>107.48169800795368</v>
      </c>
      <c r="L54" s="152">
        <f t="shared" si="10"/>
        <v>106.88756349305017</v>
      </c>
      <c r="M54" s="137"/>
      <c r="N54" s="137"/>
      <c r="O54" s="137"/>
      <c r="P54" s="137"/>
      <c r="Q54" s="137"/>
      <c r="R54" s="137"/>
      <c r="T54" s="94"/>
      <c r="U54" s="95"/>
      <c r="V54" s="95"/>
      <c r="W54" s="95"/>
      <c r="X54" s="581" t="str">
        <f t="shared" si="8"/>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119.01839953368093</v>
      </c>
      <c r="AC54" s="152" cm="1">
        <f t="array" ref="AC54">_xlfn.IFS($G$42="Peninsula",IF(Y24=0,0,(((Y24+(Y$29*1000))*(1+AH24*AF$7/100)*(1+0.01528))+AF$8)),$G$42="Canarias",0)</f>
        <v>140.67708479831876</v>
      </c>
      <c r="AD54" s="152" cm="1">
        <f t="array" ref="AD54">_xlfn.IFS($G$42="Peninsula",IF(Z24=0,0,(((Z24+(Z$29*1000))*(1+AI24*AG$7/100)*(1+0.01528))+AG$8)),$G$42="Canarias",0)</f>
        <v>117.83242995670753</v>
      </c>
      <c r="AE54" s="152">
        <f t="shared" si="11"/>
        <v>117.04817449206533</v>
      </c>
      <c r="AF54" s="137"/>
      <c r="AG54" s="137"/>
      <c r="AH54" s="137"/>
      <c r="AI54" s="137"/>
      <c r="AJ54" s="137"/>
      <c r="AK54" s="137"/>
      <c r="AN54" s="94"/>
      <c r="AO54" s="95"/>
      <c r="AP54" s="95"/>
      <c r="AQ54" s="95"/>
      <c r="AR54" s="590" t="str">
        <f t="shared" si="9"/>
        <v>OCTUBRE-25</v>
      </c>
      <c r="AS54" s="591"/>
      <c r="AT54" s="152">
        <f t="shared" si="12"/>
        <v>201.15698927912575</v>
      </c>
      <c r="AU54" s="152">
        <f t="shared" si="12"/>
        <v>141.79599335428372</v>
      </c>
      <c r="AV54" s="152">
        <f t="shared" si="12"/>
        <v>115.81234863038988</v>
      </c>
      <c r="AW54" s="137"/>
      <c r="AX54" s="137"/>
      <c r="AY54" s="137"/>
      <c r="AZ54" s="137"/>
      <c r="BA54" s="137"/>
      <c r="BB54" s="137"/>
      <c r="BC54" s="137"/>
      <c r="BD54" s="137"/>
      <c r="BE54" s="137"/>
    </row>
    <row r="55" spans="1:57">
      <c r="A55" s="94"/>
      <c r="B55" s="95"/>
      <c r="C55" s="95"/>
      <c r="D55" s="95"/>
      <c r="E55" s="581" t="str">
        <f t="shared" si="7"/>
        <v>NOVIEMBRE-25</v>
      </c>
      <c r="F55" s="583"/>
      <c r="G55" s="113">
        <f>G56</f>
        <v>133.51567003615756</v>
      </c>
      <c r="H55" s="152">
        <f>IF(D25=0,0,(((D25+(D$29*1000))*(1+M25*K$7/100)*(1+0.01528))+K$8))</f>
        <v>116.73988651148031</v>
      </c>
      <c r="I55" s="152">
        <f>IF(E25=0,0,(((E25+(E$29*1000))*(1+N25*L$7/100)*(1+0.01528))+L$8))</f>
        <v>107.73412420959741</v>
      </c>
      <c r="J55" s="113">
        <f>J54</f>
        <v>128.339390729211</v>
      </c>
      <c r="K55" s="113">
        <f>K54</f>
        <v>107.48169800795368</v>
      </c>
      <c r="L55" s="152">
        <f t="shared" si="10"/>
        <v>87.222776314704006</v>
      </c>
      <c r="M55" s="137"/>
      <c r="N55" s="137"/>
      <c r="O55" s="137"/>
      <c r="P55" s="137"/>
      <c r="Q55" s="137"/>
      <c r="R55" s="137"/>
      <c r="T55" s="94"/>
      <c r="U55" s="95"/>
      <c r="V55" s="95"/>
      <c r="W55" s="95"/>
      <c r="X55" s="581" t="str">
        <f t="shared" si="8"/>
        <v>NOVIEMBRE-25</v>
      </c>
      <c r="Y55" s="583"/>
      <c r="Z55" s="113">
        <f>Z56</f>
        <v>154.68702360579596</v>
      </c>
      <c r="AA55" s="152">
        <f>IF(W25=0,0,(((W25+(W$29*1000))*(1+AF25*AD$7/100)*(1+0.01528))+AD$8))</f>
        <v>134.7774887495199</v>
      </c>
      <c r="AB55" s="152">
        <f>IF(X25=0,0,(((X25+(X$29*1000))*(1+AG25*AE$7/100)*(1+0.01528))+AE$8))</f>
        <v>120.74041114371782</v>
      </c>
      <c r="AC55" s="113">
        <f>AC54</f>
        <v>140.67708479831876</v>
      </c>
      <c r="AD55" s="113">
        <f>AD54</f>
        <v>117.83242995670753</v>
      </c>
      <c r="AE55" s="152">
        <f t="shared" si="11"/>
        <v>95.662048268736726</v>
      </c>
      <c r="AF55" s="137"/>
      <c r="AG55" s="137"/>
      <c r="AH55" s="137"/>
      <c r="AI55" s="137"/>
      <c r="AJ55" s="137"/>
      <c r="AK55" s="137"/>
      <c r="AN55" s="94"/>
      <c r="AO55" s="95"/>
      <c r="AP55" s="95"/>
      <c r="AQ55" s="95"/>
      <c r="AR55" s="590" t="str">
        <f t="shared" si="9"/>
        <v>NOVIEMBRE-25</v>
      </c>
      <c r="AS55" s="591"/>
      <c r="AT55" s="152">
        <f t="shared" si="12"/>
        <v>179.72288484148416</v>
      </c>
      <c r="AU55" s="152">
        <f t="shared" si="12"/>
        <v>127.0502689583677</v>
      </c>
      <c r="AV55" s="152">
        <f t="shared" si="12"/>
        <v>94.426222407061246</v>
      </c>
      <c r="AW55" s="137"/>
      <c r="AX55" s="137"/>
      <c r="AY55" s="137"/>
      <c r="AZ55" s="137"/>
      <c r="BA55" s="137"/>
      <c r="BB55" s="137"/>
      <c r="BC55" s="137"/>
      <c r="BD55" s="137"/>
      <c r="BE55" s="137"/>
    </row>
    <row r="56" spans="1:57" ht="15.75" thickBot="1">
      <c r="A56" s="94"/>
      <c r="B56" s="95"/>
      <c r="C56" s="95"/>
      <c r="D56" s="95"/>
      <c r="E56" s="584" t="str">
        <f t="shared" si="7"/>
        <v>DICIEMBRE-25</v>
      </c>
      <c r="F56" s="585"/>
      <c r="G56" s="157" cm="1">
        <f t="array" ref="G56">_xlfn.IFS($G$42="Peninsula",IFERROR(IF(C26=0,0,(((C26+(C$29))*(1+L26*J$7/100)*(1+0.01528))+J$8)),""),$G$42="Canarias",0)</f>
        <v>133.51567003615756</v>
      </c>
      <c r="H56" s="157" cm="1">
        <f t="array" ref="H56">_xlfn.IFS($G$42="Peninsula",IFERROR(IF(D26=0,0,(((D26+(D$29*1000))*(1+M26*K$7/100)*(1+0.01528))+K$8)),""),$G$42="Canarias",IF(C26=0,0,(((C26+(D$29*1000))*(1+L26*K$7/100)*(1+0.01528))+K$8)))</f>
        <v>142.20296956790975</v>
      </c>
      <c r="I56" s="128" cm="1">
        <f t="array" ref="I56">_xlfn.IFS($G$42="Peninsula",I55,$G$42="Canarias",IF(D26=0,0,(((D26+(E$29*1000))*(1+M26*L$7/100)*(1+0.01528))+L$8)))</f>
        <v>107.73412420959741</v>
      </c>
      <c r="J56" s="128">
        <f>IFERROR(IF(F26=0,0,(((F26+(F$29*1000))*(1+O26*M$7/100)*(1+0.01528))+M$8)),"")</f>
        <v>0</v>
      </c>
      <c r="K56" s="128">
        <f>IFERROR(IF(G26=0,0,(((G26+(G$29*1000))*(1+P26*N$7/100)*(1+0.01528))+N$8)),"")</f>
        <v>0</v>
      </c>
      <c r="L56" s="154">
        <f>IFERROR(IF(H26=0,0,(((H26+(H$29*1000))*(1+Q26*O$7/100)*(1+0.01528))+O$8)),"")</f>
        <v>102.01892836715371</v>
      </c>
      <c r="M56" s="137"/>
      <c r="N56" s="137"/>
      <c r="O56" s="137"/>
      <c r="P56" s="137"/>
      <c r="Q56" s="137"/>
      <c r="R56" s="137"/>
      <c r="T56" s="94"/>
      <c r="U56" s="95"/>
      <c r="V56" s="95"/>
      <c r="W56" s="95"/>
      <c r="X56" s="584" t="str">
        <f t="shared" si="8"/>
        <v>DICIEMBRE-25</v>
      </c>
      <c r="Y56" s="585"/>
      <c r="Z56" s="157" cm="1">
        <f t="array" ref="Z56">_xlfn.IFS($G$42="Peninsula",IFERROR(IF(V26=0,0,(((V26+(V$29))*(1+AE26*AC$7/100)*(1+0.01528))+AC$8)),""),$G$42="Canarias",0)</f>
        <v>154.68702360579596</v>
      </c>
      <c r="AA56" s="157" cm="1">
        <f t="array" ref="AA56">_xlfn.IFS($G$42="Peninsula",IFERROR(IF(W26=0,0,(((W26+(W$29*1000))*(1+AF26*AD$7/100)*(1+0.01528))+AD$8)),""),$G$42="Canarias",IF(V26=0,0,(((V26+(W$29*1000))*(1+AE26*AD$7/100)*(1+0.01528))+AD$8)))</f>
        <v>162.45909297191199</v>
      </c>
      <c r="AB56" s="128" cm="1">
        <f t="array" ref="AB56">_xlfn.IFS($G$42="Peninsula",AB55,$G$42="Canarias",IF(W26=0,0,(((W26+(X$29*1000))*(1+AF26*AE$7/100)*(1+0.01528))+AE$8)))</f>
        <v>120.74041114371782</v>
      </c>
      <c r="AC56" s="128">
        <f>IFERROR(IF(Y26=0,0,(((Y26+(Y$29*1000))*(1+AH26*AF$7/100)*(1+0.01528))+AF$8)),"")</f>
        <v>0</v>
      </c>
      <c r="AD56" s="128">
        <f>IFERROR(IF(Z26=0,0,(((Z26+(Z$29*1000))*(1+AI26*AG$7/100)*(1+0.01528))+AG$8)),"")</f>
        <v>0</v>
      </c>
      <c r="AE56" s="154">
        <f>IFERROR(IF(AA26=0,0,(((AA26+(AA$29*1000))*(1+AJ26*AH$7/100)*(1+0.01528))+AH$8)),"")</f>
        <v>111.75336787181337</v>
      </c>
      <c r="AF56" s="137"/>
      <c r="AG56" s="137"/>
      <c r="AH56" s="137"/>
      <c r="AI56" s="137"/>
      <c r="AJ56" s="137"/>
      <c r="AK56" s="137"/>
      <c r="AN56" s="94"/>
      <c r="AO56" s="95"/>
      <c r="AP56" s="95"/>
      <c r="AQ56" s="95"/>
      <c r="AR56" s="590" t="str">
        <f t="shared" si="9"/>
        <v>DICIEMBRE-25</v>
      </c>
      <c r="AS56" s="591"/>
      <c r="AT56" s="152">
        <f t="shared" si="12"/>
        <v>210.06112960762465</v>
      </c>
      <c r="AU56" s="152">
        <f t="shared" si="12"/>
        <v>156.80458447287876</v>
      </c>
      <c r="AV56" s="152">
        <f t="shared" si="12"/>
        <v>110.51167980009279</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127.20067710019762</v>
      </c>
      <c r="H58" s="137" cm="1">
        <f t="array" ref="H58">_xlfn.IFS($G$42="Peninsula",AVERAGE(H45,H46,H47,H51,H55,H56),$G$42="Canarias",AVERAGE(H45,H46,H47,H55,H56))</f>
        <v>112.87408350493691</v>
      </c>
      <c r="I58" s="137" cm="1">
        <f t="array" ref="I58">_xlfn.IFS($G$42="Peninsula",AVERAGE(I47,I50,I52,I53,I55),$G$42="Canarias",AVERAGE(I51,I52,I53,I54,I55,I56))</f>
        <v>104.02514626351515</v>
      </c>
      <c r="J58" s="137" cm="1">
        <f t="array" ref="J58">_xlfn.IFS($G$42="Peninsula",AVERAGE(J48,J49,J50,J52,J53,J54),$G$42="Canarias",AVERAGE(J45,J46,J47,J48,J49,J50,J51))</f>
        <v>92.784039969711884</v>
      </c>
      <c r="K58" s="137" cm="1">
        <f t="array" ref="K58">_xlfn.IFS($G$42="Peninsula",AVERAGE(K48,K49,K54),$G$42="Canarias",AVERAGE(K48,K49,K50))</f>
        <v>72.962653626201927</v>
      </c>
      <c r="L58" s="137">
        <f>AVERAGE(L45,L46,L47,L48,L49,L50,L51,L52,L53,L54,L55,L56)</f>
        <v>86.166802908002865</v>
      </c>
      <c r="X58" s="584" t="s">
        <v>371</v>
      </c>
      <c r="Y58" s="585"/>
      <c r="Z58" s="137" cm="1">
        <f t="array" ref="Z58">_xlfn.IFS($G$42="Peninsula",AVERAGE(Z45,Z46,Z51,Z56),$G$42="Canarias",AVERAGE(Z51,Z52,Z53,Z54))</f>
        <v>149.08311073047696</v>
      </c>
      <c r="AA58" s="137" cm="1">
        <f t="array" ref="AA58">_xlfn.IFS($G$42="Peninsula",AVERAGE(AA45,AA46,AA47,AA51,AA55,AA56),$G$42="Canarias",AVERAGE(AA45,AA46,AA47,AA55,AA56))</f>
        <v>131.29471173880532</v>
      </c>
      <c r="AB58" s="137" cm="1">
        <f t="array" ref="AB58">_xlfn.IFS($G$42="Peninsula",AVERAGE(AB47,AB50,AB52,AB53,AB55),$G$42="Canarias",AVERAGE(AB51,AB52,AB53,AB54,AB55,AB56))</f>
        <v>116.78934705200238</v>
      </c>
      <c r="AC58" s="137" cm="1">
        <f t="array" ref="AC58">_xlfn.IFS($G$42="Peninsula",AVERAGE(AC48,AC49,AC50,AC52,AC53,AC54),$G$42="Canarias",AVERAGE(AC45,AC46,AC47,AC48,AC49,AC50,AC51))</f>
        <v>102.5299399930086</v>
      </c>
      <c r="AD58" s="137" cm="1">
        <f t="array" ref="AD58">_xlfn.IFS($G$42="Peninsula",AVERAGE(AD48,AD49,AD54),$G$42="Canarias",AVERAGE(AD48,AD49,AD50))</f>
        <v>81.213019864126366</v>
      </c>
      <c r="AE58" s="137">
        <f>AVERAGE(AE45,AE46,AE47,AE48,AE49,AE50,AE51,AE52,AE53,AE54,AE55,AE56)</f>
        <v>94.924535492624216</v>
      </c>
      <c r="AR58" s="584" t="s">
        <v>371</v>
      </c>
      <c r="AS58" s="585"/>
      <c r="AT58" s="137">
        <f>AVERAGE(AT45:AT56)</f>
        <v>173.9222132858304</v>
      </c>
      <c r="AU58" s="137">
        <f>AVERAGE(AU45:AU56)</f>
        <v>118.51839612389848</v>
      </c>
      <c r="AV58" s="137">
        <f>AVERAGE(AV45:AV56)</f>
        <v>93.997157598446577</v>
      </c>
    </row>
    <row r="63" spans="1:57">
      <c r="B63" t="s">
        <v>34</v>
      </c>
    </row>
    <row r="65" spans="2:8" ht="15.75">
      <c r="B65" s="55" t="s">
        <v>56</v>
      </c>
      <c r="C65" s="56">
        <f>IF('.'!$W$20="26",'BASE DE DATOS INDEX'!K46/365,'BASE DE DATOS INDEX'!U46/365)</f>
        <v>8.686140547945205E-2</v>
      </c>
      <c r="D65" s="56">
        <f>IF('.'!$W$20="26",'BASE DE DATOS INDEX'!L46/365,'BASE DE DATOS INDEX'!V46/365)</f>
        <v>4.0343624657534244E-2</v>
      </c>
      <c r="E65" s="56">
        <f>'BASE DE DATOS INDEX'!M46/365</f>
        <v>0</v>
      </c>
      <c r="F65" s="56">
        <f>'BASE DE DATOS INDEX'!N46/365</f>
        <v>0</v>
      </c>
      <c r="G65" s="56">
        <f>'BASE DE DATOS INDEX'!O46/365</f>
        <v>0</v>
      </c>
      <c r="H65" s="56">
        <f>'BASE DE DATOS INDEX'!P46/365</f>
        <v>0</v>
      </c>
    </row>
    <row r="66" spans="2:8" ht="15.75">
      <c r="B66" s="57" t="s">
        <v>31</v>
      </c>
      <c r="C66" s="56">
        <f>IF('.'!$W$20="26",'BASE DE DATOS INDEX'!K47/365,'BASE DE DATOS INDEX'!U47/365)</f>
        <v>5.7197060273972596E-2</v>
      </c>
      <c r="D66" s="56">
        <f>IF('.'!$W$20="26",'BASE DE DATOS INDEX'!L47/365,'BASE DE DATOS INDEX'!V47/365)</f>
        <v>3.0459235616438356E-2</v>
      </c>
      <c r="E66" s="56">
        <f>IF('.'!$W$20="26",'BASE DE DATOS INDEX'!M47/365,'BASE DE DATOS INDEX'!W47/365)</f>
        <v>1.3648038356164384E-2</v>
      </c>
      <c r="F66" s="56">
        <f>IF('.'!$W$20="26",'BASE DE DATOS INDEX'!N47/365,'BASE DE DATOS INDEX'!X47/365)</f>
        <v>2.0236528767123285E-2</v>
      </c>
      <c r="G66" s="56">
        <f>IF('.'!$W$20="26",'BASE DE DATOS INDEX'!O47/365,'BASE DE DATOS INDEX'!Y47/365)</f>
        <v>2.0585893150684931E-2</v>
      </c>
      <c r="H66" s="56">
        <f>IF('.'!$W$20="26",'BASE DE DATOS INDEX'!P47/365,'BASE DE DATOS INDEX'!Z47/365)</f>
        <v>2.0389827397260276E-2</v>
      </c>
    </row>
    <row r="67" spans="2:8" ht="15.75">
      <c r="B67" s="57" t="s">
        <v>32</v>
      </c>
      <c r="C67" s="56">
        <f>IF('.'!$W$20="26",'BASE DE DATOS INDEX'!K48/365,'BASE DE DATOS INDEX'!U48/365)</f>
        <v>8.2453063013698633E-2</v>
      </c>
      <c r="D67" s="56">
        <f>IF('.'!$W$20="26",'BASE DE DATOS INDEX'!L48/365,'BASE DE DATOS INDEX'!V48/365)</f>
        <v>4.387591506849315E-2</v>
      </c>
      <c r="E67" s="56">
        <f>IF('.'!$W$20="26",'BASE DE DATOS INDEX'!M48/365,'BASE DE DATOS INDEX'!W48/365)</f>
        <v>2.0005153424657533E-2</v>
      </c>
      <c r="F67" s="56">
        <f>IF('.'!$W$20="26",'BASE DE DATOS INDEX'!N48/365,'BASE DE DATOS INDEX'!X48/365)</f>
        <v>2.4366654794520548E-2</v>
      </c>
      <c r="G67" s="56">
        <f>IF('.'!$W$20="26",'BASE DE DATOS INDEX'!O48/365,'BASE DE DATOS INDEX'!Y48/365)</f>
        <v>1.9520857534246573E-2</v>
      </c>
      <c r="H67" s="56">
        <f>IF('.'!$W$20="26",'BASE DE DATOS INDEX'!P48/365,'BASE DE DATOS INDEX'!Z48/365)</f>
        <v>1.9189536986301371E-2</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15E2-E087-4C37-AEF8-E46C2C211131}">
  <sheetPr codeName="Hoja30"/>
  <dimension ref="A1:BE101"/>
  <sheetViews>
    <sheetView topLeftCell="A36"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16.28515625" customWidth="1"/>
    <col min="5" max="5" width="14" bestFit="1" customWidth="1"/>
    <col min="6" max="6" width="14.28515625" customWidth="1"/>
    <col min="7" max="7" width="14.7109375" customWidth="1"/>
    <col min="8" max="8" width="12.7109375" customWidth="1"/>
    <col min="21" max="21" width="14" bestFit="1" customWidth="1"/>
    <col min="22" max="23" width="12.28515625" customWidth="1"/>
    <col min="24" max="24" width="12.42578125" customWidth="1"/>
    <col min="25" max="25" width="13" customWidth="1"/>
    <col min="26" max="27" width="13.28515625" customWidth="1"/>
    <col min="43" max="43" width="14.71093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INDEX'!B57</f>
        <v>6.0814E-2</v>
      </c>
      <c r="D29" s="159">
        <f>'BASE DE DATOS INDEX'!C57</f>
        <v>6.1416999999999999E-2</v>
      </c>
      <c r="E29" s="159">
        <f>'BASE DE DATOS INDEX'!D57</f>
        <v>6.2306E-2</v>
      </c>
      <c r="F29" s="159">
        <f>'BASE DE DATOS INDEX'!E57</f>
        <v>6.4310999999999993E-2</v>
      </c>
      <c r="G29" s="159">
        <f>'BASE DE DATOS INDEX'!F57</f>
        <v>6.4910999999999996E-2</v>
      </c>
      <c r="H29" s="159">
        <f>'BASE DE DATOS INDEX'!G57</f>
        <v>6.1924E-2</v>
      </c>
      <c r="I29" s="95"/>
      <c r="R29" s="95"/>
      <c r="T29" s="94"/>
      <c r="U29" s="95"/>
      <c r="V29" s="159">
        <f>'BASE DE DATOS INDEX'!B56</f>
        <v>6.1031000000000002E-2</v>
      </c>
      <c r="W29" s="159">
        <f>'BASE DE DATOS INDEX'!C56</f>
        <v>6.1303999999999997E-2</v>
      </c>
      <c r="X29" s="159">
        <f>'BASE DE DATOS INDEX'!D56</f>
        <v>6.2096999999999999E-2</v>
      </c>
      <c r="Y29" s="159">
        <f>'BASE DE DATOS INDEX'!E56</f>
        <v>6.4054E-2</v>
      </c>
      <c r="Z29" s="159">
        <f>'BASE DE DATOS INDEX'!F56</f>
        <v>6.4654000000000003E-2</v>
      </c>
      <c r="AA29" s="159">
        <f>'BASE DE DATOS INDEX'!G56</f>
        <v>6.1524000000000002E-2</v>
      </c>
      <c r="AB29" s="95"/>
      <c r="AK29" s="95"/>
      <c r="AN29" s="94"/>
      <c r="AR29" s="159">
        <f>'BASE DE DATOS INDEX'!B55</f>
        <v>6.2491999999999999E-2</v>
      </c>
      <c r="AS29" s="159">
        <f>'BASE DE DATOS INDEX'!C55</f>
        <v>6.1697000000000002E-2</v>
      </c>
      <c r="AT29" s="159">
        <f>'BASE DE DATOS INDEX'!D55</f>
        <v>6.2404000000000001E-2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191.54214202539552</v>
      </c>
      <c r="H45" s="152" cm="1">
        <f t="array" ref="H45">_xlfn.IFS($G$42="Peninsula",IF(D15=0,0,(((D15+(D$29*1000))*(1+M15*K$7/100)*(1+0.01528))+K$8)),$G$42="Canarias",IF(C15=0,0,(((C15+(D$29*1000))*(1+L15*K$7/100)*(1+0.01528))+K$8)))</f>
        <v>169.49477368758588</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139.36848391203998</v>
      </c>
      <c r="M45" s="137"/>
      <c r="N45" s="137"/>
      <c r="O45" s="137"/>
      <c r="P45" s="137"/>
      <c r="Q45" s="137"/>
      <c r="R45" s="137"/>
      <c r="T45" s="94"/>
      <c r="U45" s="95"/>
      <c r="V45" s="95"/>
      <c r="W45" s="95"/>
      <c r="X45" s="593" t="str">
        <f>U15</f>
        <v>ENERO-26</v>
      </c>
      <c r="Y45" s="594"/>
      <c r="Z45" s="152" cm="1">
        <f t="array" ref="Z45">_xlfn.IFS($G$42="Peninsula",IF(V15=0,0,(((V15+(V$29*1000))*(1+AE15*AC$7/100)*(1+0.01528))+AC$8)),$G$42="Canarias",0)</f>
        <v>219.5436310080355</v>
      </c>
      <c r="AA45" s="152" cm="1">
        <f t="array" ref="AA45">_xlfn.IFS($G$42="Peninsula",IF(W15=0,0,(((W15+(W$29*1000))*(1+AF15*AD$7/100)*(1+0.01528))+AD$8)),$G$42="Canarias",IF(V15=0,0,(((V15+(W$29*1000))*(1+AE15*AD$7/100)*(1+0.01528))+AD$8)))</f>
        <v>193.59105582619605</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153.01188813359997</v>
      </c>
      <c r="AF45" s="137"/>
      <c r="AG45" s="137"/>
      <c r="AH45" s="137"/>
      <c r="AI45" s="137"/>
      <c r="AJ45" s="137"/>
      <c r="AK45" s="137"/>
      <c r="AN45" s="94"/>
      <c r="AO45" s="95"/>
      <c r="AP45" s="95"/>
      <c r="AQ45" s="95"/>
      <c r="AR45" s="590" t="str">
        <f>AQ15</f>
        <v>ENERO-26</v>
      </c>
      <c r="AS45" s="591"/>
      <c r="AT45" s="152">
        <f t="shared" ref="AT45:AV52" si="6">IF(AR15=0,0,(((AR15+(AR$29*1000))*(1+AY15*AW$7/100)*(1+0.01528))+AW$8))</f>
        <v>252.63921100427109</v>
      </c>
      <c r="AU45" s="152">
        <f t="shared" si="6"/>
        <v>194.68693080415341</v>
      </c>
      <c r="AV45" s="152">
        <f t="shared" si="6"/>
        <v>160.37814774425868</v>
      </c>
      <c r="AW45" s="137"/>
      <c r="AX45" s="137"/>
      <c r="AY45" s="137"/>
      <c r="AZ45" s="137"/>
      <c r="BA45" s="137"/>
      <c r="BD45" s="137"/>
      <c r="BE45" s="137"/>
    </row>
    <row r="46" spans="1:57">
      <c r="A46" s="94"/>
      <c r="B46" s="95"/>
      <c r="C46" s="95"/>
      <c r="D46" s="95"/>
      <c r="E46" s="581" t="str">
        <f t="shared" ref="E46:E56" si="7">B16</f>
        <v>FEBRERO-26</v>
      </c>
      <c r="F46" s="583"/>
      <c r="G46" s="152" cm="1">
        <f t="array" ref="G46">_xlfn.IFS($G$42="Peninsula",IF(C16=0,0,(((C16+(C$29*1000))*(1+L16*J$7/100)*(1+0.01528))+J$8)),$G$42="Canarias",0)</f>
        <v>132.31127819452385</v>
      </c>
      <c r="H46" s="152" cm="1">
        <f t="array" ref="H46">_xlfn.IFS($G$42="Peninsula",IF(D16=0,0,(((D16+(D$29*1000))*(1+M16*K$7/100)*(1+0.01528))+K$8)),$G$42="Canarias",IF(C16=0,0,(((C16+(D$29*1000))*(1+L16*K$7/100)*(1+0.01528))+K$8)))</f>
        <v>103.5907647552059</v>
      </c>
      <c r="I46" s="121">
        <f>I47</f>
        <v>122.06634838622601</v>
      </c>
      <c r="J46" s="121" cm="1">
        <f t="array" ref="J46">_xlfn.IFS($G$42="Peninsula",IF(F16=0,0,(((F16+(F$29*1000))*(1+O16*M$7/100)*(1+0.01528))+M$8)),$G$42="Canarias",IF(D16=0,0,(((D16+(F$29*1000))*(1+M16*M$7/100)*(1+0.01528))+M$8)))</f>
        <v>0</v>
      </c>
      <c r="K46" s="121">
        <f>IF(G16=0,0,(((G16+(G$29*1000))*(1+P16*N$7/100)*(1+0.01528))+N$8))</f>
        <v>0</v>
      </c>
      <c r="L46" s="152">
        <f>IF(H16=0,0,(((H16+(H$29*1000))*(1+Q16*O$7/100)*(1+0.01528))+O$8))</f>
        <v>82.308309020510038</v>
      </c>
      <c r="M46" s="137"/>
      <c r="N46" s="137"/>
      <c r="O46" s="137"/>
      <c r="P46" s="137"/>
      <c r="Q46" s="137"/>
      <c r="R46" s="137"/>
      <c r="T46" s="94"/>
      <c r="U46" s="95"/>
      <c r="V46" s="95"/>
      <c r="W46" s="95"/>
      <c r="X46" s="581" t="str">
        <f t="shared" ref="X46:X56" si="8">U16</f>
        <v>FEBRERO-26</v>
      </c>
      <c r="Y46" s="583"/>
      <c r="Z46" s="152" cm="1">
        <f t="array" ref="Z46">_xlfn.IFS($G$42="Peninsula",IF(V16=0,0,(((V16+(V$29*1000))*(1+AE16*AC$7/100)*(1+0.01528))+AC$8)),$G$42="Canarias",0)</f>
        <v>155.68712980249626</v>
      </c>
      <c r="AA46" s="152" cm="1">
        <f t="array" ref="AA46">_xlfn.IFS($G$42="Peninsula",IF(W16=0,0,(((W16+(W$29*1000))*(1+AF16*AD$7/100)*(1+0.01528))+AD$8)),$G$42="Canarias",IF(V16=0,0,(((V16+(W$29*1000))*(1+AE16*AD$7/100)*(1+0.01528))+AD$8)))</f>
        <v>122.24114898222633</v>
      </c>
      <c r="AB46" s="121">
        <f>AB47</f>
        <v>138.17146341376488</v>
      </c>
      <c r="AC46" s="121" cm="1">
        <f t="array" ref="AC46">_xlfn.IFS($G$42="Peninsula",IF(Y16=0,0,(((Y16+(Y$29*1000))*(1+AH16*AF$7/100)*(1+0.01528))+AF$8)),$G$42="Canarias",IF(W16=0,0,(((W16+(Y$29*1000))*(1+AF16*AF$7/100)*(1+0.01528))+AF$8)))</f>
        <v>0</v>
      </c>
      <c r="AD46" s="121">
        <f>IF(Z16=0,0,(((Z16+(Z$29*1000))*(1+AI16*AG$7/100)*(1+0.01528))+AG$8))</f>
        <v>0</v>
      </c>
      <c r="AE46" s="152">
        <f>IF(AA16=0,0,(((AA16+(AA$29*1000))*(1+AJ16*AH$7/100)*(1+0.01528))+AH$8))</f>
        <v>92.071128682986853</v>
      </c>
      <c r="AF46" s="137"/>
      <c r="AG46" s="137"/>
      <c r="AH46" s="137"/>
      <c r="AI46" s="137"/>
      <c r="AJ46" s="137"/>
      <c r="AK46" s="137"/>
      <c r="AN46" s="94"/>
      <c r="AO46" s="95"/>
      <c r="AP46" s="95"/>
      <c r="AQ46" s="95"/>
      <c r="AR46" s="590" t="str">
        <f>AQ16</f>
        <v>FEBRERO-26</v>
      </c>
      <c r="AS46" s="591"/>
      <c r="AT46" s="152">
        <f t="shared" si="6"/>
        <v>187.92044914218283</v>
      </c>
      <c r="AU46" s="152">
        <f t="shared" si="6"/>
        <v>118.99277300091899</v>
      </c>
      <c r="AV46" s="152">
        <f t="shared" si="6"/>
        <v>93.721568446086522</v>
      </c>
      <c r="AW46" s="137"/>
      <c r="AX46" s="137"/>
      <c r="AY46" s="137"/>
      <c r="AZ46" s="137"/>
      <c r="BA46" s="137"/>
      <c r="BD46" s="137"/>
      <c r="BE46" s="137"/>
    </row>
    <row r="47" spans="1:57">
      <c r="A47" s="94"/>
      <c r="B47" s="95"/>
      <c r="C47" s="95"/>
      <c r="D47" s="95"/>
      <c r="E47" s="581" t="str">
        <f t="shared" si="7"/>
        <v>MARZO-26</v>
      </c>
      <c r="F47" s="583"/>
      <c r="G47" s="113">
        <f>G46</f>
        <v>132.31127819452385</v>
      </c>
      <c r="H47" s="152" cm="1">
        <f t="array" ref="H47">_xlfn.IFS($G$42="Peninsula",IF(D17=0,0,(((D17+(D$29*1000))*(1+M17*K$7/100)*(1+0.01528))+K$8)),$G$42="Canarias",IF(D17=0,0,(((D17+(D$29*1000))*(1+M17*K$7/100)*(1+0.01528))+K$8)))</f>
        <v>143.70745041558294</v>
      </c>
      <c r="I47" s="152" cm="1">
        <f t="array" ref="I47">_xlfn.IFS($G$42="Peninsula",IF(E17=0,0,(((E17+(E$29*1000))*(1+N17*L$7/100)*(1+0.01528))+L$8)),$G$42="Canarias",0)</f>
        <v>122.06634838622601</v>
      </c>
      <c r="J47" s="113" cm="1">
        <f t="array" ref="J47">_xlfn.IFS($G$42="Peninsula",J48,$G$42="Canarias",IF(E17=0,0,(((E17+(F$29^1000))*(1+N17*M$7/100)*(1+0.01528))+M$8)))</f>
        <v>108.55305469228139</v>
      </c>
      <c r="K47" s="113">
        <f>K48</f>
        <v>100.3338236521878</v>
      </c>
      <c r="L47" s="152">
        <f>IF(H17=0,0,(((H17+(H$29*1000))*(1+Q17*O$7/100)*(1+0.01528))+O$8))</f>
        <v>112.65392018384482</v>
      </c>
      <c r="M47" s="137"/>
      <c r="N47" s="137"/>
      <c r="O47" s="137"/>
      <c r="P47" s="137"/>
      <c r="Q47" s="137"/>
      <c r="R47" s="137"/>
      <c r="T47" s="94"/>
      <c r="U47" s="95"/>
      <c r="V47" s="95"/>
      <c r="W47" s="95"/>
      <c r="X47" s="581" t="str">
        <f t="shared" si="8"/>
        <v>MARZO-26</v>
      </c>
      <c r="Y47" s="583"/>
      <c r="Z47" s="113">
        <f>Z46</f>
        <v>155.68712980249626</v>
      </c>
      <c r="AA47" s="152" cm="1">
        <f t="array" ref="AA47">_xlfn.IFS($G$42="Peninsula",IF(W17=0,0,(((W17+(W$29*1000))*(1+AF17*AD$7/100)*(1+0.01528))+AD$8)),$G$42="Canarias",IF(W17=0,0,(((W17+(W$29*1000))*(1+AF17*AD$7/100)*(1+0.01528))+AD$8)))</f>
        <v>165.84936519902803</v>
      </c>
      <c r="AB47" s="152" cm="1">
        <f t="array" ref="AB47">_xlfn.IFS($G$42="Peninsula",IF(X17=0,0,(((X17+(X$29*1000))*(1+AG17*AE$7/100)*(1+0.01528))+AE$8)),$G$42="Canarias",0)</f>
        <v>138.17146341376488</v>
      </c>
      <c r="AC47" s="113" cm="1">
        <f t="array" ref="AC47">_xlfn.IFS($G$42="Peninsula",AC48,$G$42="Canarias",IF(X17=0,0,(((X17+(Y$29^1000))*(1+AG17*AF$7/100)*(1+0.01528))+AF$8)))</f>
        <v>120.1345326760916</v>
      </c>
      <c r="AD47" s="113">
        <f>AD48</f>
        <v>112.1102458605767</v>
      </c>
      <c r="AE47" s="152">
        <f>IF(AA17=0,0,(((AA17+(AA$29*1000))*(1+AJ17*AH$7/100)*(1+0.01528))+AH$8))</f>
        <v>125.80300389397894</v>
      </c>
      <c r="AF47" s="137"/>
      <c r="AG47" s="137"/>
      <c r="AH47" s="137"/>
      <c r="AI47" s="137"/>
      <c r="AJ47" s="137"/>
      <c r="AK47" s="137"/>
      <c r="AN47" s="94"/>
      <c r="AO47" s="95"/>
      <c r="AP47" s="95"/>
      <c r="AQ47" s="95"/>
      <c r="AR47" s="590" t="str">
        <f t="shared" ref="AR47:AR56" si="9">AQ17</f>
        <v>MARZO-26</v>
      </c>
      <c r="AS47" s="591"/>
      <c r="AT47" s="152">
        <f t="shared" si="6"/>
        <v>215.27365544748972</v>
      </c>
      <c r="AU47" s="152">
        <f t="shared" si="6"/>
        <v>146.87161489733037</v>
      </c>
      <c r="AV47" s="152">
        <f t="shared" si="6"/>
        <v>127.45154415781765</v>
      </c>
      <c r="AW47" s="137"/>
      <c r="AX47" s="137"/>
      <c r="AY47" s="137"/>
      <c r="AZ47" s="137"/>
      <c r="BA47" s="137"/>
      <c r="BD47" s="137"/>
      <c r="BE47" s="137"/>
    </row>
    <row r="48" spans="1:57">
      <c r="A48" s="94"/>
      <c r="B48" s="95"/>
      <c r="C48" s="95"/>
      <c r="D48" s="95"/>
      <c r="E48" s="581" t="str">
        <f t="shared" si="7"/>
        <v>ABRIL-25</v>
      </c>
      <c r="F48" s="583"/>
      <c r="G48" s="121">
        <f>IF(C18=0,0,(((C18+(C$29*1000))*(1+L18*J$7/100)*(1+0.01528))+J$8))</f>
        <v>0</v>
      </c>
      <c r="H48" s="121">
        <f>H47</f>
        <v>143.70745041558294</v>
      </c>
      <c r="I48" s="121">
        <f>I47</f>
        <v>122.06634838622601</v>
      </c>
      <c r="J48" s="152" cm="1">
        <f t="array" ref="J48">_xlfn.IFS($G$42="Peninsula",IF(F18=0,0,(((F18+(F$29*1000))*(1+O18*M$7/100)*(1+0.01528))+M$8)),$G$42="Canarias",IF(F18=0,0,(((F18+(F$29*1000))*(1+O18*M$7/100)*(1+0.01528))+M$8)))</f>
        <v>108.55305469228139</v>
      </c>
      <c r="K48" s="152" cm="1">
        <f t="array" ref="K48">_xlfn.IFS($G$42="Peninsula",IF(G18=0,0,(((G18+(G$29*1000))*(1+P18*N$7/100)*(1+0.01528))+N$8)),$G$42="Canarias",IF(G18=0,0,(((G18+(G$29*1000))*(1+P18*N$7/100)*(1+0.01528))+N$8)))</f>
        <v>100.3338236521878</v>
      </c>
      <c r="L48" s="152" cm="1">
        <f t="array" ref="L48">_xlfn.IFS($G$42="Peninsula",IF(H18=0,0,(((H18+(H$29*1000))*(1+Q18*O$7/100)*(1+0.01528))+O$8)),$G$42="Canarias",IF(H18=0,0,(((H18+(H$29*1000))*(1+Q18*O$7/100)*(1+0.01528))+O$8)))</f>
        <v>98.101979154436535</v>
      </c>
      <c r="M48" s="137"/>
      <c r="N48" s="137"/>
      <c r="O48" s="137"/>
      <c r="P48" s="137"/>
      <c r="Q48" s="137"/>
      <c r="R48" s="137"/>
      <c r="T48" s="94"/>
      <c r="U48" s="95"/>
      <c r="V48" s="95"/>
      <c r="W48" s="95"/>
      <c r="X48" s="581" t="str">
        <f t="shared" si="8"/>
        <v>ABRIL-25</v>
      </c>
      <c r="Y48" s="583"/>
      <c r="Z48" s="121">
        <f>IF(V18=0,0,(((V18+(V$29*1000))*(1+AE18*AC$7/100)*(1+0.01528))+AC$8))</f>
        <v>0</v>
      </c>
      <c r="AA48" s="121">
        <f>AA47</f>
        <v>165.84936519902803</v>
      </c>
      <c r="AB48" s="121">
        <f>AB47</f>
        <v>138.17146341376488</v>
      </c>
      <c r="AC48" s="152" cm="1">
        <f t="array" ref="AC48">_xlfn.IFS($G$42="Peninsula",IF(Y18=0,0,(((Y18+(Y$29*1000))*(1+AH18*AF$7/100)*(1+0.01528))+AF$8)),$G$42="Canarias",IF(Y18=0,0,(((Y18+(Y$29*1000))*(1+AH18*AF$7/100)*(1+0.01528))+AF$8)))</f>
        <v>120.1345326760916</v>
      </c>
      <c r="AD48" s="152" cm="1">
        <f t="array" ref="AD48">_xlfn.IFS($G$42="Peninsula",IF(Z18=0,0,(((Z18+(Z$29*1000))*(1+AI18*AG$7/100)*(1+0.01528))+AG$8)),$G$42="Canarias",IF(Z18=0,0,(((Z18+(Z$29*1000))*(1+AI18*AG$7/100)*(1+0.01528))+AG$8)))</f>
        <v>112.1102458605767</v>
      </c>
      <c r="AE48" s="152" cm="1">
        <f t="array" ref="AE48">_xlfn.IFS($G$42="Peninsula",IF(AA18=0,0,(((AA18+(AA$29*1000))*(1+AJ18*AH$7/100)*(1+0.01528))+AH$8)),$G$42="Canarias",IF(AA18=0,0,(((AA18+(AA$29*1000))*(1+AJ18*AH$7/100)*(1+0.01528))+AH$8)))</f>
        <v>108.57735961329865</v>
      </c>
      <c r="AF48" s="137"/>
      <c r="AG48" s="137"/>
      <c r="AH48" s="137"/>
      <c r="AI48" s="137"/>
      <c r="AJ48" s="137"/>
      <c r="AK48" s="137"/>
      <c r="AN48" s="94"/>
      <c r="AO48" s="95"/>
      <c r="AP48" s="95"/>
      <c r="AQ48" s="95"/>
      <c r="AR48" s="590" t="str">
        <f t="shared" si="9"/>
        <v>ABRIL-25</v>
      </c>
      <c r="AS48" s="591"/>
      <c r="AT48" s="152">
        <f t="shared" si="6"/>
        <v>184.0321578094682</v>
      </c>
      <c r="AU48" s="152">
        <f t="shared" si="6"/>
        <v>136.6407219096871</v>
      </c>
      <c r="AV48" s="152">
        <f t="shared" si="6"/>
        <v>110.20641072010179</v>
      </c>
      <c r="AW48" s="137"/>
      <c r="AX48" s="137"/>
      <c r="AY48" s="137"/>
      <c r="AZ48" s="137"/>
      <c r="BA48" s="137"/>
      <c r="BD48" s="137"/>
      <c r="BE48" s="137"/>
    </row>
    <row r="49" spans="1:57">
      <c r="A49" s="94"/>
      <c r="B49" s="95"/>
      <c r="C49" s="95"/>
      <c r="D49" s="95"/>
      <c r="E49" s="581" t="str">
        <f t="shared" si="7"/>
        <v>MAYO-25</v>
      </c>
      <c r="F49" s="583"/>
      <c r="G49" s="113">
        <f>IF(C19=0,0,(((C19+(C$29*1000))*(1+L19*J$7/100)*(1+0.01528))+J$8))</f>
        <v>0</v>
      </c>
      <c r="H49" s="113">
        <f>IF(D19=0,0,(((D19+(D$29*1000))*(1+M19*K$7/100)*(1+0.01528))+K$8))</f>
        <v>0</v>
      </c>
      <c r="I49" s="113">
        <f>I50</f>
        <v>152.81719928601166</v>
      </c>
      <c r="J49" s="152" cm="1">
        <f t="array" ref="J49">_xlfn.IFS($G$42="Peninsula",IF(F19=0,0,(((F19+(F$29*1000))*(1+O19*M$7/100)*(1+0.01528))+M$8)),$G$42="Canarias",IF(F19=0,0,(((F19+(F$29*1000))*(1+O19*M$7/100)*(1+0.01528))+M$8)))</f>
        <v>94.126319503064579</v>
      </c>
      <c r="K49" s="152" cm="1">
        <f t="array" ref="K49">_xlfn.IFS($G$42="Peninsula",IF(G19=0,0,(((G19+(G$29*1000))*(1+P19*N$7/100)*(1+0.01528))+N$8)),$G$42="Canarias",IF(G19=0,0,(((G19+(G$29*1000))*(1+P19*N$7/100)*(1+0.01528))+N$8)))</f>
        <v>90.225632180759973</v>
      </c>
      <c r="L49" s="152" cm="1">
        <f t="array" ref="L49">_xlfn.IFS($G$42="Peninsula",IF(H19=0,0,(((H19+(H$29*1000))*(1+Q19*O$7/100)*(1+0.01528))+O$8)),$G$42="Canarias",IF(H19=0,0,(((H19+(H$29*1000))*(1+Q19*O$7/100)*(1+0.01528))+O$8)))</f>
        <v>87.655628477265338</v>
      </c>
      <c r="M49" s="137"/>
      <c r="N49" s="137"/>
      <c r="O49" s="137"/>
      <c r="P49" s="137"/>
      <c r="Q49" s="137"/>
      <c r="R49" s="137"/>
      <c r="T49" s="94"/>
      <c r="U49" s="95"/>
      <c r="V49" s="95"/>
      <c r="W49" s="95"/>
      <c r="X49" s="581" t="str">
        <f t="shared" si="8"/>
        <v>MAYO-25</v>
      </c>
      <c r="Y49" s="583"/>
      <c r="Z49" s="113">
        <f>IF(V19=0,0,(((V19+(V$29*1000))*(1+AE19*AC$7/100)*(1+0.01528))+AC$8))</f>
        <v>0</v>
      </c>
      <c r="AA49" s="113">
        <f>IF(W19=0,0,(((W19+(W$29*1000))*(1+AF19*AD$7/100)*(1+0.01528))+AD$8))</f>
        <v>0</v>
      </c>
      <c r="AB49" s="113">
        <f>AB50</f>
        <v>168.61860425975624</v>
      </c>
      <c r="AC49" s="152" cm="1">
        <f t="array" ref="AC49">_xlfn.IFS($G$42="Peninsula",IF(Y19=0,0,(((Y19+(Y$29*1000))*(1+AH19*AF$7/100)*(1+0.01528))+AF$8)),$G$42="Canarias",IF(Y19=0,0,(((Y19+(Y$29*1000))*(1+AH19*AF$7/100)*(1+0.01528))+AF$8)))</f>
        <v>103.63520267414981</v>
      </c>
      <c r="AD49" s="152" cm="1">
        <f t="array" ref="AD49">_xlfn.IFS($G$42="Peninsula",IF(Z19=0,0,(((Z19+(Z$29*1000))*(1+AI19*AG$7/100)*(1+0.01528))+AG$8)),$G$42="Canarias",IF(Z19=0,0,(((Z19+(Z$29*1000))*(1+AI19*AG$7/100)*(1+0.01528))+AG$8)))</f>
        <v>100.12282154672002</v>
      </c>
      <c r="AE49" s="152" cm="1">
        <f t="array" ref="AE49">_xlfn.IFS($G$42="Peninsula",IF(AA19=0,0,(((AA19+(AA$29*1000))*(1+AJ19*AH$7/100)*(1+0.01528))+AH$8)),$G$42="Canarias",IF(AA19=0,0,(((AA19+(AA$29*1000))*(1+AJ19*AH$7/100)*(1+0.01528))+AH$8)))</f>
        <v>96.297485973377832</v>
      </c>
      <c r="AF49" s="137"/>
      <c r="AG49" s="137"/>
      <c r="AH49" s="137"/>
      <c r="AI49" s="137"/>
      <c r="AJ49" s="137"/>
      <c r="AK49" s="137"/>
      <c r="AN49" s="94"/>
      <c r="AO49" s="95"/>
      <c r="AP49" s="95"/>
      <c r="AQ49" s="95"/>
      <c r="AR49" s="590" t="str">
        <f t="shared" si="9"/>
        <v>MAYO-25</v>
      </c>
      <c r="AS49" s="591"/>
      <c r="AT49" s="152">
        <f t="shared" si="6"/>
        <v>169.27449686478735</v>
      </c>
      <c r="AU49" s="152">
        <f t="shared" si="6"/>
        <v>121.90757750908696</v>
      </c>
      <c r="AV49" s="152">
        <f t="shared" si="6"/>
        <v>97.910569320145967</v>
      </c>
      <c r="AW49" s="137"/>
      <c r="AX49" s="137"/>
      <c r="AY49" s="137"/>
      <c r="AZ49" s="137"/>
      <c r="BA49" s="137"/>
      <c r="BD49" s="137"/>
      <c r="BE49" s="137"/>
    </row>
    <row r="50" spans="1:57">
      <c r="A50" s="94"/>
      <c r="B50" s="95"/>
      <c r="C50" s="95"/>
      <c r="D50" s="95"/>
      <c r="E50" s="581" t="str">
        <f t="shared" si="7"/>
        <v>JUNIO-25</v>
      </c>
      <c r="F50" s="583"/>
      <c r="G50" s="121">
        <f>IF(C20=0,0,(((C20+(C$29*1000))*(1+L20*J$7/100)*(1+0.01528))+J$8))</f>
        <v>0</v>
      </c>
      <c r="H50" s="121">
        <f>IF(D20=0,0,(((D20+(D$29*1000))*(1+M20*K$7/100)*(1+0.01528))+K$8))</f>
        <v>0</v>
      </c>
      <c r="I50" s="152" cm="1">
        <f t="array" ref="I50">_xlfn.IFS($G$42="Peninsula",IF(E20=0,0,(((E20+(E$29*1000))*(1+N20*L$7/100)*(1+0.01528))+L$8)),$G$42="Canarias",0)</f>
        <v>152.81719928601166</v>
      </c>
      <c r="J50" s="152" cm="1">
        <f t="array" ref="J50">_xlfn.IFS($G$42="Peninsula",IF(F20=0,0,(((F20+(F$29*1000))*(1+O20*M$7/100)*(1+0.01528))+M$8)),$G$42="Canarias",IF(E20=0,0,(((E20+(F$29*1000))*(1+N20*M$7/100)*(1+0.01528))+M$8)))</f>
        <v>147.83490434093835</v>
      </c>
      <c r="K50" s="121" cm="1">
        <f t="array" ref="K50">_xlfn.IFS($G$42="Peninsula",K49,$G$42="Canarias",IF(F20=0,0,(((F20+(G$29*1000))*(1+O20*N$7/100)*(1+0.01528))+N$8)))</f>
        <v>90.225632180759973</v>
      </c>
      <c r="L50" s="152">
        <f t="shared" ref="L50:L55" si="10">IF(H20=0,0,(((H20+(H$29*1000))*(1+Q20*O$7/100)*(1+0.01528))+O$8))</f>
        <v>153.03050362426418</v>
      </c>
      <c r="M50" s="137"/>
      <c r="Q50" s="137"/>
      <c r="R50" s="137"/>
      <c r="T50" s="94"/>
      <c r="U50" s="95"/>
      <c r="V50" s="95"/>
      <c r="W50" s="95"/>
      <c r="X50" s="581" t="str">
        <f t="shared" si="8"/>
        <v>JUNIO-25</v>
      </c>
      <c r="Y50" s="583"/>
      <c r="Z50" s="121">
        <f>IF(V20=0,0,(((V20+(V$29*1000))*(1+AE20*AC$7/100)*(1+0.01528))+AC$8))</f>
        <v>0</v>
      </c>
      <c r="AA50" s="121">
        <f>IF(W20=0,0,(((W20+(W$29*1000))*(1+AF20*AD$7/100)*(1+0.01528))+AD$8))</f>
        <v>0</v>
      </c>
      <c r="AB50" s="152" cm="1">
        <f t="array" ref="AB50">_xlfn.IFS($G$42="Peninsula",IF(X20=0,0,(((X20+(X$29*1000))*(1+AG20*AE$7/100)*(1+0.01528))+AE$8)),$G$42="Canarias",0)</f>
        <v>168.61860425975624</v>
      </c>
      <c r="AC50" s="152" cm="1">
        <f t="array" ref="AC50">_xlfn.IFS($G$42="Peninsula",IF(Y20=0,0,(((Y20+(Y$29*1000))*(1+AH20*AF$7/100)*(1+0.01528))+AF$8)),$G$42="Canarias",IF(X20=0,0,(((X20+(Y$29*1000))*(1+AG20*AF$7/100)*(1+0.01528))+AF$8)))</f>
        <v>161.64567904474072</v>
      </c>
      <c r="AD50" s="121" cm="1">
        <f t="array" ref="AD50">_xlfn.IFS($G$42="Peninsula",AD49,$G$42="Canarias",IF(Y20=0,0,(((Y20+(Z$29*1000))*(1+AH20*AG$7/100)*(1+0.01528))+AG$8)))</f>
        <v>100.12282154672002</v>
      </c>
      <c r="AE50" s="152">
        <f t="shared" ref="AE50:AE55" si="11">IF(AA20=0,0,(((AA20+(AA$29*1000))*(1+AJ20*AH$7/100)*(1+0.01528))+AH$8))</f>
        <v>166.86942600142902</v>
      </c>
      <c r="AF50" s="137"/>
      <c r="AG50" s="137"/>
      <c r="AH50" s="137"/>
      <c r="AI50" s="137"/>
      <c r="AJ50" s="137"/>
      <c r="AK50" s="137"/>
      <c r="AN50" s="94"/>
      <c r="AO50" s="95"/>
      <c r="AP50" s="95"/>
      <c r="AQ50" s="95"/>
      <c r="AR50" s="590" t="str">
        <f t="shared" si="9"/>
        <v>JUNIO-25</v>
      </c>
      <c r="AS50" s="591"/>
      <c r="AT50" s="152">
        <f t="shared" si="6"/>
        <v>228.45057124854077</v>
      </c>
      <c r="AU50" s="152">
        <f t="shared" si="6"/>
        <v>177.00322041524518</v>
      </c>
      <c r="AV50" s="152">
        <f t="shared" si="6"/>
        <v>168.47043974924617</v>
      </c>
      <c r="AW50" s="137"/>
      <c r="AX50" s="137"/>
      <c r="AY50" s="137"/>
      <c r="AZ50" s="137"/>
      <c r="BA50" s="137"/>
      <c r="BD50" s="137"/>
      <c r="BE50" s="137"/>
    </row>
    <row r="51" spans="1:57">
      <c r="A51" s="94"/>
      <c r="B51" s="95"/>
      <c r="C51" s="95"/>
      <c r="D51" s="95"/>
      <c r="E51" s="581" t="str">
        <f t="shared" si="7"/>
        <v>JULIO-25</v>
      </c>
      <c r="F51" s="583"/>
      <c r="G51" s="152" cm="1">
        <f t="array" ref="G51">_xlfn.IFS($G$42="Peninsula",IF(C21=0,0,(((C21+(C$29*1000))*(1+L21*J$7/100)*(1+0.01528))+J$8)),$G$42="Canarias",IF(C21=0,0,(((C21+(C$29*1000))*(1+L21*J$7/100)*(1+0.01528))+J$8)))</f>
        <v>172.10952493848455</v>
      </c>
      <c r="H51" s="152" cm="1">
        <f t="array" ref="H51">_xlfn.IFS($G$42="Peninsula",IF(D21=0,0,(((D21+(D$29*1000))*(1+M21*K$7/100)*(1+0.01528))+K$8)),$G$42="Canarias",0)</f>
        <v>162.88652688258901</v>
      </c>
      <c r="I51" s="113" cm="1">
        <f t="array" ref="I51">_xlfn.IFS($G$42="Peninsula",I50,$G$42="Canarias",IF(D21=0,0,(((D21+(E$29*1000))*(1+M21*L$7/100)*(1+0.01528))+L$8)))</f>
        <v>152.81719928601166</v>
      </c>
      <c r="J51" s="113">
        <f>J50</f>
        <v>147.83490434093835</v>
      </c>
      <c r="K51" s="113">
        <f>IF(G21=0,0,(((G21+(G$29*1000))*(1+P21*N$7/100)*(1+0.01528))+N$8))</f>
        <v>0</v>
      </c>
      <c r="L51" s="152">
        <f t="shared" si="10"/>
        <v>146.64083524007143</v>
      </c>
      <c r="M51" s="137"/>
      <c r="N51" s="137"/>
      <c r="O51" s="137"/>
      <c r="P51" s="137"/>
      <c r="Q51" s="137"/>
      <c r="R51" s="137"/>
      <c r="T51" s="94"/>
      <c r="U51" s="95"/>
      <c r="V51" s="95"/>
      <c r="W51" s="95"/>
      <c r="X51" s="581" t="str">
        <f t="shared" si="8"/>
        <v>JULIO-25</v>
      </c>
      <c r="Y51" s="583"/>
      <c r="Z51" s="152" cm="1">
        <f t="array" ref="Z51">_xlfn.IFS($G$42="Peninsula",IF(V21=0,0,(((V21+(V$29*1000))*(1+AE21*AC$7/100)*(1+0.01528))+AC$8)),$G$42="Canarias",IF(V21=0,0,(((V21+(V$29*1000))*(1+AE21*AC$7/100)*(1+0.01528))+AC$8)))</f>
        <v>196.78754262940231</v>
      </c>
      <c r="AA51" s="152" cm="1">
        <f t="array" ref="AA51">_xlfn.IFS($G$42="Peninsula",IF(W21=0,0,(((W21+(W$29*1000))*(1+AF21*AD$7/100)*(1+0.01528))+AD$8)),$G$42="Canarias",0)</f>
        <v>184.84587644874267</v>
      </c>
      <c r="AB51" s="113" cm="1">
        <f t="array" ref="AB51">_xlfn.IFS($G$42="Peninsula",AB50,$G$42="Canarias",IF(W21=0,0,(((W21+(X$29*1000))*(1+AF21*AE$7/100)*(1+0.01528))+AE$8)))</f>
        <v>168.61860425975624</v>
      </c>
      <c r="AC51" s="113">
        <f>AC50</f>
        <v>161.64567904474072</v>
      </c>
      <c r="AD51" s="113">
        <f>IF(Z21=0,0,(((Z21+(Z$29*1000))*(1+AI21*AG$7/100)*(1+0.01528))+AG$8))</f>
        <v>0</v>
      </c>
      <c r="AE51" s="152">
        <f t="shared" si="11"/>
        <v>159.6919602824556</v>
      </c>
      <c r="AF51" s="137"/>
      <c r="AG51" s="137"/>
      <c r="AH51" s="137"/>
      <c r="AI51" s="137"/>
      <c r="AJ51" s="137"/>
      <c r="AK51" s="137"/>
      <c r="AN51" s="94"/>
      <c r="AO51" s="95"/>
      <c r="AP51" s="95"/>
      <c r="AQ51" s="95"/>
      <c r="AR51" s="590" t="str">
        <f t="shared" si="9"/>
        <v>JULIO-25</v>
      </c>
      <c r="AS51" s="591"/>
      <c r="AT51" s="152">
        <f t="shared" si="6"/>
        <v>227.04899615205596</v>
      </c>
      <c r="AU51" s="152">
        <f t="shared" si="6"/>
        <v>180.46756500033746</v>
      </c>
      <c r="AV51" s="152">
        <f t="shared" si="6"/>
        <v>161.29020706906803</v>
      </c>
      <c r="AW51" s="137"/>
      <c r="AX51" s="137"/>
      <c r="AY51" s="137"/>
      <c r="AZ51" s="137"/>
      <c r="BA51" s="137"/>
      <c r="BB51" s="137"/>
      <c r="BC51" s="137"/>
      <c r="BD51" s="137"/>
      <c r="BE51" s="137"/>
    </row>
    <row r="52" spans="1:57">
      <c r="A52" s="94"/>
      <c r="B52" s="95"/>
      <c r="C52" s="95"/>
      <c r="D52" s="95"/>
      <c r="E52" s="581" t="str">
        <f t="shared" si="7"/>
        <v>AGOSTO-25</v>
      </c>
      <c r="F52" s="583"/>
      <c r="G52" s="121" cm="1">
        <f t="array" ref="G52">_xlfn.IFS($G$42="Peninsula",G51,$G$42="Canarias",IF(E22=0,0,(((E22+(C$29*1000))*(1+N22*J$7/100)*(1+0.01528))+J$8)))</f>
        <v>172.10952493848455</v>
      </c>
      <c r="H52" s="121" cm="1">
        <f t="array" ref="H52">_xlfn.IFS($G$42="Peninsula",H51,$G$42="Canarias",0)</f>
        <v>162.88652688258901</v>
      </c>
      <c r="I52" s="152" cm="1">
        <f t="array" ref="I52">_xlfn.IFS($G$42="Peninsula",IF(E22=0,0,(((E22+(E$29*1000))*(1+N22*L$7/100)*(1+0.01528))+L$8)),$G$42="Canarias",IF(F22=0,0,(((F22+(E$29*1000))*(1+O22*L$7/100)*(1+0.01528))+L$8)))</f>
        <v>151.23349200315928</v>
      </c>
      <c r="J52" s="152" cm="1">
        <f t="array" ref="J52">_xlfn.IFS($G$42="Peninsula",IF(F22=0,0,(((F22+(F$29*1000))*(1+O22*M$7/100)*(1+0.01528))+M$8)),$G$42="Canarias",0)</f>
        <v>145.09532042545149</v>
      </c>
      <c r="K52" s="121">
        <f>IF(G22=0,0,(((G22+(G$29*1000))*(1+P22*N$7/100)*(1+0.01528))+N$8))</f>
        <v>0</v>
      </c>
      <c r="L52" s="152">
        <f t="shared" si="10"/>
        <v>145.41525442902031</v>
      </c>
      <c r="M52" s="137"/>
      <c r="N52" s="137"/>
      <c r="O52" s="137"/>
      <c r="P52" s="137"/>
      <c r="Q52" s="137"/>
      <c r="R52" s="137"/>
      <c r="T52" s="94"/>
      <c r="U52" s="95"/>
      <c r="V52" s="95"/>
      <c r="W52" s="95"/>
      <c r="X52" s="581" t="str">
        <f t="shared" si="8"/>
        <v>AGOSTO-25</v>
      </c>
      <c r="Y52" s="583"/>
      <c r="Z52" s="121" cm="1">
        <f t="array" ref="Z52">_xlfn.IFS($G$42="Peninsula",Z51,$G$42="Canarias",IF(X22=0,0,(((X22+(V$29*1000))*(1+AG22*AC$7/100)*(1+0.01528))+AC$8)))</f>
        <v>196.78754262940231</v>
      </c>
      <c r="AA52" s="121" cm="1">
        <f t="array" ref="AA52">_xlfn.IFS($G$42="Peninsula",AA51,$G$42="Canarias",0)</f>
        <v>184.84587644874267</v>
      </c>
      <c r="AB52" s="152" cm="1">
        <f t="array" ref="AB52">_xlfn.IFS($G$42="Peninsula",IF(X22=0,0,(((X22+(X$29*1000))*(1+AG22*AE$7/100)*(1+0.01528))+AE$8)),$G$42="Canarias",IF(Y22=0,0,(((Y22+(X$29*1000))*(1+AH22*AE$7/100)*(1+0.01528))+AE$8)))</f>
        <v>167.08740625501611</v>
      </c>
      <c r="AC52" s="152" cm="1">
        <f t="array" ref="AC52">_xlfn.IFS($G$42="Peninsula",IF(Y22=0,0,(((Y22+(Y$29*1000))*(1+AH22*AF$7/100)*(1+0.01528))+AF$8)),$G$42="Canarias",0)</f>
        <v>158.67177926630563</v>
      </c>
      <c r="AD52" s="121">
        <f>IF(Z22=0,0,(((Z22+(Z$29*1000))*(1+AI22*AG$7/100)*(1+0.01528))+AG$8))</f>
        <v>0</v>
      </c>
      <c r="AE52" s="152">
        <f t="shared" si="11"/>
        <v>158.36008853001894</v>
      </c>
      <c r="AF52" s="137"/>
      <c r="AG52" s="137"/>
      <c r="AH52" s="137"/>
      <c r="AI52" s="137"/>
      <c r="AJ52" s="137"/>
      <c r="AK52" s="137"/>
      <c r="AN52" s="94"/>
      <c r="AO52" s="95"/>
      <c r="AP52" s="95"/>
      <c r="AQ52" s="95"/>
      <c r="AR52" s="590" t="str">
        <f t="shared" si="9"/>
        <v>AGOSTO-25</v>
      </c>
      <c r="AS52" s="591"/>
      <c r="AT52" s="152">
        <f t="shared" si="6"/>
        <v>226.28937106905551</v>
      </c>
      <c r="AU52" s="152">
        <f t="shared" si="6"/>
        <v>174.84403664599097</v>
      </c>
      <c r="AV52" s="152">
        <f t="shared" si="6"/>
        <v>159.95833531663138</v>
      </c>
      <c r="AW52" s="137"/>
      <c r="AX52" s="137"/>
      <c r="AY52" s="137"/>
      <c r="AZ52" s="137"/>
      <c r="BA52" s="137"/>
      <c r="BB52" s="137"/>
      <c r="BC52" s="137"/>
      <c r="BD52" s="137"/>
      <c r="BE52" s="137"/>
    </row>
    <row r="53" spans="1:57">
      <c r="A53" s="94"/>
      <c r="B53" s="95"/>
      <c r="C53" s="95"/>
      <c r="D53" s="95"/>
      <c r="E53" s="581" t="str">
        <f t="shared" si="7"/>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146.32863824259425</v>
      </c>
      <c r="J53" s="152" cm="1">
        <f t="array" ref="J53">_xlfn.IFS($G$42="Peninsula",IF(F23=0,0,(((F23+(F$29*1000))*(1+O23*M$7/100)*(1+0.01528))+M$8)),$G$42="Canarias",0)</f>
        <v>132.65764644793938</v>
      </c>
      <c r="K53" s="113">
        <f>K54</f>
        <v>146.6703761536057</v>
      </c>
      <c r="L53" s="152">
        <f t="shared" si="10"/>
        <v>138.73125655893901</v>
      </c>
      <c r="M53" s="137"/>
      <c r="N53" s="137"/>
      <c r="O53" s="137"/>
      <c r="P53" s="137"/>
      <c r="Q53" s="137"/>
      <c r="R53" s="137"/>
      <c r="T53" s="94"/>
      <c r="U53" s="95"/>
      <c r="V53" s="95"/>
      <c r="W53" s="95"/>
      <c r="X53" s="581" t="str">
        <f t="shared" si="8"/>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161.63587471378031</v>
      </c>
      <c r="AC53" s="152" cm="1">
        <f t="array" ref="AC53">_xlfn.IFS($G$42="Peninsula",IF(Y23=0,0,(((Y23+(Y$29*1000))*(1+AH23*AF$7/100)*(1+0.01528))+AF$8)),$G$42="Canarias",0)</f>
        <v>145.38432316699425</v>
      </c>
      <c r="AD53" s="113">
        <f>AD54</f>
        <v>159.81410617234755</v>
      </c>
      <c r="AE53" s="152">
        <f t="shared" si="11"/>
        <v>151.20669016651956</v>
      </c>
      <c r="AF53" s="137"/>
      <c r="AG53" s="137"/>
      <c r="AH53" s="137"/>
      <c r="AI53" s="137"/>
      <c r="AJ53" s="137"/>
      <c r="AK53" s="137"/>
      <c r="AN53" s="94"/>
      <c r="AO53" s="95"/>
      <c r="AP53" s="95"/>
      <c r="AQ53" s="95"/>
      <c r="AR53" s="590" t="str">
        <f t="shared" si="9"/>
        <v>SEPTIEMBRE-25</v>
      </c>
      <c r="AS53" s="591"/>
      <c r="AT53" s="152">
        <f t="shared" ref="AT53:AV56" si="12">IFERROR(IF(AR23=0,0,(((AR23+(AR$29*1000))*(1+AY23*AW$7/100)*(1+0.01528))+AW$8)),"")</f>
        <v>220.75084466909777</v>
      </c>
      <c r="AU53" s="152">
        <f t="shared" si="12"/>
        <v>162.63623749576459</v>
      </c>
      <c r="AV53" s="152">
        <f t="shared" si="12"/>
        <v>152.80637882327903</v>
      </c>
      <c r="AW53" s="137"/>
      <c r="AX53" s="137"/>
      <c r="AY53" s="137"/>
      <c r="AZ53" s="137"/>
      <c r="BA53" s="137"/>
      <c r="BB53" s="137"/>
      <c r="BC53" s="137"/>
      <c r="BD53" s="137"/>
      <c r="BE53" s="137"/>
    </row>
    <row r="54" spans="1:57">
      <c r="A54" s="94"/>
      <c r="B54" s="95"/>
      <c r="C54" s="95"/>
      <c r="D54" s="95"/>
      <c r="E54" s="581" t="str">
        <f t="shared" si="7"/>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146.32863824259425</v>
      </c>
      <c r="J54" s="152" cm="1">
        <f t="array" ref="J54">_xlfn.IFS($G$42="Peninsula",IF(F24=0,0,(((F24+(F$29*1000))*(1+O24*M$7/100)*(1+0.01528))+M$8)),$G$42="Canarias",0)</f>
        <v>168.17036277077102</v>
      </c>
      <c r="K54" s="152" cm="1">
        <f t="array" ref="K54">_xlfn.IFS($G$42="Peninsula",IF(G24=0,0,(((G24+(G$29*1000))*(1+P24*N$7/100)*(1+0.01528))+N$8)),$G$42="Canarias",0)</f>
        <v>146.6703761536057</v>
      </c>
      <c r="L54" s="152">
        <f t="shared" si="10"/>
        <v>147.24620847015441</v>
      </c>
      <c r="M54" s="137"/>
      <c r="N54" s="137"/>
      <c r="O54" s="137"/>
      <c r="P54" s="137"/>
      <c r="Q54" s="137"/>
      <c r="R54" s="137"/>
      <c r="T54" s="94"/>
      <c r="U54" s="95"/>
      <c r="V54" s="95"/>
      <c r="W54" s="95"/>
      <c r="X54" s="581" t="str">
        <f t="shared" si="8"/>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161.63587471378031</v>
      </c>
      <c r="AC54" s="152" cm="1">
        <f t="array" ref="AC54">_xlfn.IFS($G$42="Peninsula",IF(Y24=0,0,(((Y24+(Y$29*1000))*(1+AH24*AF$7/100)*(1+0.01528))+AF$8)),$G$42="Canarias",0)</f>
        <v>183.29544513251878</v>
      </c>
      <c r="AD54" s="152" cm="1">
        <f t="array" ref="AD54">_xlfn.IFS($G$42="Peninsula",IF(Z24=0,0,(((Z24+(Z$29*1000))*(1+AI24*AG$7/100)*(1+0.01528))+AG$8)),$G$42="Canarias",0)</f>
        <v>159.81410617234755</v>
      </c>
      <c r="AE54" s="152">
        <f t="shared" si="11"/>
        <v>160.46699055560015</v>
      </c>
      <c r="AF54" s="137"/>
      <c r="AG54" s="137"/>
      <c r="AH54" s="137"/>
      <c r="AI54" s="137"/>
      <c r="AJ54" s="137"/>
      <c r="AK54" s="137"/>
      <c r="AN54" s="94"/>
      <c r="AO54" s="95"/>
      <c r="AP54" s="95"/>
      <c r="AQ54" s="95"/>
      <c r="AR54" s="590" t="str">
        <f t="shared" si="9"/>
        <v>OCTUBRE-25</v>
      </c>
      <c r="AS54" s="591"/>
      <c r="AT54" s="152">
        <f t="shared" si="12"/>
        <v>246.64935086708931</v>
      </c>
      <c r="AU54" s="152">
        <f t="shared" si="12"/>
        <v>187.36185337099349</v>
      </c>
      <c r="AV54" s="152">
        <f t="shared" si="12"/>
        <v>162.06667921235965</v>
      </c>
      <c r="AW54" s="137"/>
      <c r="AX54" s="137"/>
      <c r="AY54" s="137"/>
      <c r="AZ54" s="137"/>
      <c r="BA54" s="137"/>
      <c r="BB54" s="137"/>
      <c r="BC54" s="137"/>
      <c r="BD54" s="137"/>
      <c r="BE54" s="137"/>
    </row>
    <row r="55" spans="1:57">
      <c r="A55" s="94"/>
      <c r="B55" s="95"/>
      <c r="C55" s="95"/>
      <c r="D55" s="95"/>
      <c r="E55" s="581" t="str">
        <f t="shared" si="7"/>
        <v>NOVIEMBRE-25</v>
      </c>
      <c r="F55" s="583"/>
      <c r="G55" s="113">
        <f>G56</f>
        <v>133.55556603343115</v>
      </c>
      <c r="H55" s="152">
        <f>IF(D25=0,0,(((D25+(D$29*1000))*(1+M25*K$7/100)*(1+0.01528))+K$8))</f>
        <v>156.66839640111232</v>
      </c>
      <c r="I55" s="152">
        <f>IF(E25=0,0,(((E25+(E$29*1000))*(1+N25*L$7/100)*(1+0.01528))+L$8))</f>
        <v>147.67542038325743</v>
      </c>
      <c r="J55" s="113">
        <f>J54</f>
        <v>168.17036277077102</v>
      </c>
      <c r="K55" s="113">
        <f>K54</f>
        <v>146.6703761536057</v>
      </c>
      <c r="L55" s="152">
        <f t="shared" si="10"/>
        <v>127.58142129180824</v>
      </c>
      <c r="M55" s="137"/>
      <c r="N55" s="137"/>
      <c r="O55" s="137"/>
      <c r="P55" s="137"/>
      <c r="Q55" s="137"/>
      <c r="R55" s="137"/>
      <c r="T55" s="94"/>
      <c r="U55" s="95"/>
      <c r="V55" s="95"/>
      <c r="W55" s="95"/>
      <c r="X55" s="581" t="str">
        <f t="shared" si="8"/>
        <v>NOVIEMBRE-25</v>
      </c>
      <c r="Y55" s="583"/>
      <c r="Z55" s="113">
        <f>Z56</f>
        <v>154.72967412867763</v>
      </c>
      <c r="AA55" s="152">
        <f>IF(W25=0,0,(((W25+(W$29*1000))*(1+AF25*AD$7/100)*(1+0.01528))+AD$8))</f>
        <v>177.71747455851988</v>
      </c>
      <c r="AB55" s="152">
        <f>IF(X25=0,0,(((X25+(X$29*1000))*(1+AG25*AE$7/100)*(1+0.01528))+AE$8))</f>
        <v>163.63580966241781</v>
      </c>
      <c r="AC55" s="113">
        <f>AC54</f>
        <v>183.29544513251878</v>
      </c>
      <c r="AD55" s="113">
        <f>AD54</f>
        <v>159.81410617234755</v>
      </c>
      <c r="AE55" s="152">
        <f t="shared" si="11"/>
        <v>139.08086433227155</v>
      </c>
      <c r="AF55" s="137"/>
      <c r="AG55" s="137"/>
      <c r="AH55" s="137"/>
      <c r="AI55" s="137"/>
      <c r="AJ55" s="137"/>
      <c r="AK55" s="137"/>
      <c r="AN55" s="94"/>
      <c r="AO55" s="95"/>
      <c r="AP55" s="95"/>
      <c r="AQ55" s="95"/>
      <c r="AR55" s="590" t="str">
        <f t="shared" si="9"/>
        <v>NOVIEMBRE-25</v>
      </c>
      <c r="AS55" s="591"/>
      <c r="AT55" s="152">
        <f t="shared" si="12"/>
        <v>225.21524642944769</v>
      </c>
      <c r="AU55" s="152">
        <f t="shared" si="12"/>
        <v>172.61612897507749</v>
      </c>
      <c r="AV55" s="152">
        <f t="shared" si="12"/>
        <v>140.68055298903099</v>
      </c>
      <c r="AW55" s="137"/>
      <c r="AX55" s="137"/>
      <c r="AY55" s="137"/>
      <c r="AZ55" s="137"/>
      <c r="BA55" s="137"/>
      <c r="BB55" s="137"/>
      <c r="BC55" s="137"/>
      <c r="BD55" s="137"/>
      <c r="BE55" s="137"/>
    </row>
    <row r="56" spans="1:57" ht="15.75" thickBot="1">
      <c r="A56" s="94"/>
      <c r="B56" s="95"/>
      <c r="C56" s="95"/>
      <c r="D56" s="95"/>
      <c r="E56" s="584" t="str">
        <f t="shared" si="7"/>
        <v>DICIEMBRE-25</v>
      </c>
      <c r="F56" s="585"/>
      <c r="G56" s="157" cm="1">
        <f t="array" ref="G56">_xlfn.IFS($G$42="Peninsula",IFERROR(IF(C26=0,0,(((C26+(C$29))*(1+L26*J$7/100)*(1+0.01528))+J$8)),""),$G$42="Canarias",0)</f>
        <v>133.55556603343115</v>
      </c>
      <c r="H56" s="157" cm="1">
        <f t="array" ref="H56">_xlfn.IFS($G$42="Peninsula",IFERROR(IF(D26=0,0,(((D26+(D$29*1000))*(1+M26*K$7/100)*(1+0.01528))+K$8)),""),$G$42="Canarias",IF(C26=0,0,(((C26+(D$29*1000))*(1+L26*K$7/100)*(1+0.01528))+K$8)))</f>
        <v>182.13147945754176</v>
      </c>
      <c r="I56" s="128" cm="1">
        <f t="array" ref="I56">_xlfn.IFS($G$42="Peninsula",I55,$G$42="Canarias",IF(D26=0,0,(((D26+(E$29*1000))*(1+M26*L$7/100)*(1+0.01528))+L$8)))</f>
        <v>147.67542038325743</v>
      </c>
      <c r="J56" s="128">
        <f>IFERROR(IF(F26=0,0,(((F26+(F$29*1000))*(1+O26*M$7/100)*(1+0.01528))+M$8)),"")</f>
        <v>0</v>
      </c>
      <c r="K56" s="128">
        <f>IFERROR(IF(G26=0,0,(((G26+(G$29*1000))*(1+P26*N$7/100)*(1+0.01528))+N$8)),"")</f>
        <v>0</v>
      </c>
      <c r="L56" s="154">
        <f>IFERROR(IF(H26=0,0,(((H26+(H$29*1000))*(1+Q26*O$7/100)*(1+0.01528))+O$8)),"")</f>
        <v>142.37757334425794</v>
      </c>
      <c r="M56" s="137"/>
      <c r="N56" s="137"/>
      <c r="O56" s="137"/>
      <c r="P56" s="137"/>
      <c r="Q56" s="137"/>
      <c r="R56" s="137"/>
      <c r="T56" s="94"/>
      <c r="U56" s="95"/>
      <c r="V56" s="95"/>
      <c r="W56" s="95"/>
      <c r="X56" s="584" t="str">
        <f t="shared" si="8"/>
        <v>DICIEMBRE-25</v>
      </c>
      <c r="Y56" s="585"/>
      <c r="Z56" s="157" cm="1">
        <f t="array" ref="Z56">_xlfn.IFS($G$42="Peninsula",IFERROR(IF(V26=0,0,(((V26+(V$29))*(1+AE26*AC$7/100)*(1+0.01528))+AC$8)),""),$G$42="Canarias",0)</f>
        <v>154.72967412867763</v>
      </c>
      <c r="AA56" s="157" cm="1">
        <f t="array" ref="AA56">_xlfn.IFS($G$42="Peninsula",IFERROR(IF(W26=0,0,(((W26+(W$29*1000))*(1+AF26*AD$7/100)*(1+0.01528))+AD$8)),""),$G$42="Canarias",IF(V26=0,0,(((V26+(W$29*1000))*(1+AE26*AD$7/100)*(1+0.01528))+AD$8)))</f>
        <v>205.39907878091196</v>
      </c>
      <c r="AB56" s="128" cm="1">
        <f t="array" ref="AB56">_xlfn.IFS($G$42="Peninsula",AB55,$G$42="Canarias",IF(W26=0,0,(((W26+(X$29*1000))*(1+AF26*AE$7/100)*(1+0.01528))+AE$8)))</f>
        <v>163.63580966241781</v>
      </c>
      <c r="AC56" s="128">
        <f>IFERROR(IF(Y26=0,0,(((Y26+(Y$29*1000))*(1+AH26*AF$7/100)*(1+0.01528))+AF$8)),"")</f>
        <v>0</v>
      </c>
      <c r="AD56" s="128">
        <f>IFERROR(IF(Z26=0,0,(((Z26+(Z$29*1000))*(1+AI26*AG$7/100)*(1+0.01528))+AG$8)),"")</f>
        <v>0</v>
      </c>
      <c r="AE56" s="154">
        <f>IFERROR(IF(AA26=0,0,(((AA26+(AA$29*1000))*(1+AJ26*AH$7/100)*(1+0.01528))+AH$8)),"")</f>
        <v>155.17218393534819</v>
      </c>
      <c r="AF56" s="137"/>
      <c r="AG56" s="137"/>
      <c r="AH56" s="137"/>
      <c r="AI56" s="137"/>
      <c r="AJ56" s="137"/>
      <c r="AK56" s="137"/>
      <c r="AN56" s="94"/>
      <c r="AO56" s="95"/>
      <c r="AP56" s="95"/>
      <c r="AQ56" s="95"/>
      <c r="AR56" s="590" t="str">
        <f t="shared" si="9"/>
        <v>DICIEMBRE-25</v>
      </c>
      <c r="AS56" s="591"/>
      <c r="AT56" s="152">
        <f t="shared" si="12"/>
        <v>255.53125571787263</v>
      </c>
      <c r="AU56" s="152">
        <f t="shared" si="12"/>
        <v>202.13765874815076</v>
      </c>
      <c r="AV56" s="152">
        <f t="shared" si="12"/>
        <v>156.7634942475328</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157.37962779795879</v>
      </c>
      <c r="H58" s="137" cm="1">
        <f t="array" ref="H58">_xlfn.IFS($G$42="Peninsula",AVERAGE(H45,H46,H47,H51,H55,H56),$G$42="Canarias",AVERAGE(H45,H46,H47,H55,H56))</f>
        <v>153.07989859993629</v>
      </c>
      <c r="I58" s="137" cm="1">
        <f t="array" ref="I58">_xlfn.IFS($G$42="Peninsula",AVERAGE(I47,I50,I52,I53,I55),$G$42="Canarias",AVERAGE(I51,I52,I53,I54,I55,I56))</f>
        <v>144.02421966024974</v>
      </c>
      <c r="J58" s="137" cm="1">
        <f t="array" ref="J58">_xlfn.IFS($G$42="Peninsula",AVERAGE(J48,J49,J50,J52,J53,J54),$G$42="Canarias",AVERAGE(J45,J46,J47,J48,J49,J50,J51))</f>
        <v>132.73960136340773</v>
      </c>
      <c r="K58" s="137" cm="1">
        <f t="array" ref="K58">_xlfn.IFS($G$42="Peninsula",AVERAGE(K48,K49,K54),$G$42="Canarias",AVERAGE(K48,K49,K50))</f>
        <v>112.40994399551782</v>
      </c>
      <c r="L58" s="137">
        <f>AVERAGE(L45,L46,L47,L48,L49,L50,L51,L52,L53,L54,L55,L56)</f>
        <v>126.75928114221772</v>
      </c>
      <c r="X58" s="584" t="s">
        <v>371</v>
      </c>
      <c r="Y58" s="585"/>
      <c r="Z58" s="137" cm="1">
        <f t="array" ref="Z58">_xlfn.IFS($G$42="Peninsula",AVERAGE(Z45,Z46,Z51,Z56),$G$42="Canarias",AVERAGE(Z51,Z52,Z53,Z54))</f>
        <v>181.68699439215291</v>
      </c>
      <c r="AA58" s="137" cm="1">
        <f t="array" ref="AA58">_xlfn.IFS($G$42="Peninsula",AVERAGE(AA45,AA46,AA47,AA51,AA55,AA56),$G$42="Canarias",AVERAGE(AA45,AA46,AA47,AA55,AA56))</f>
        <v>174.94066663260415</v>
      </c>
      <c r="AB58" s="137" cm="1">
        <f t="array" ref="AB58">_xlfn.IFS($G$42="Peninsula",AVERAGE(AB47,AB50,AB52,AB53,AB55),$G$42="Canarias",AVERAGE(AB51,AB52,AB53,AB54,AB55,AB56))</f>
        <v>159.82983166094706</v>
      </c>
      <c r="AC58" s="137" cm="1">
        <f t="array" ref="AC58">_xlfn.IFS($G$42="Peninsula",AVERAGE(AC48,AC49,AC50,AC52,AC53,AC54),$G$42="Canarias",AVERAGE(AC45,AC46,AC47,AC48,AC49,AC50,AC51))</f>
        <v>145.46116032680013</v>
      </c>
      <c r="AD58" s="137" cm="1">
        <f t="array" ref="AD58">_xlfn.IFS($G$42="Peninsula",AVERAGE(AD48,AD49,AD54),$G$42="Canarias",AVERAGE(AD48,AD49,AD50))</f>
        <v>124.01572452654808</v>
      </c>
      <c r="AE58" s="137">
        <f>AVERAGE(AE45,AE46,AE47,AE48,AE49,AE50,AE51,AE52,AE53,AE54,AE55,AE56)</f>
        <v>138.8840891750738</v>
      </c>
      <c r="AR58" s="584" t="s">
        <v>371</v>
      </c>
      <c r="AS58" s="585"/>
      <c r="AT58" s="137">
        <f>AVERAGE(AT45:AT56)</f>
        <v>219.9229672017799</v>
      </c>
      <c r="AU58" s="137">
        <f>AVERAGE(AU45:AU56)</f>
        <v>164.68052656439471</v>
      </c>
      <c r="AV58" s="137">
        <f>AVERAGE(AV45:AV56)</f>
        <v>140.97536064962989</v>
      </c>
    </row>
    <row r="63" spans="1:57">
      <c r="B63" t="s">
        <v>34</v>
      </c>
    </row>
    <row r="65" spans="2:8" ht="15.75">
      <c r="B65" s="55" t="s">
        <v>56</v>
      </c>
      <c r="C65" s="56">
        <f>IF('.'!$W$20="26",'BASE DE DATOS INDEX'!K55/365,'BASE DE DATOS INDEX'!U55/365)</f>
        <v>7.5902501369863012E-2</v>
      </c>
      <c r="D65" s="56">
        <f>IF('.'!$W$20="26",'BASE DE DATOS INDEX'!L55/365,'BASE DE DATOS INDEX'!V55/365)</f>
        <v>1.9874602739726028E-3</v>
      </c>
      <c r="E65" s="56">
        <f>'BASE DE DATOS INDEX'!M55/365</f>
        <v>0</v>
      </c>
      <c r="F65" s="56">
        <f>'BASE DE DATOS INDEX'!N55/365</f>
        <v>0</v>
      </c>
      <c r="G65" s="56">
        <f>'BASE DE DATOS INDEX'!O55/365</f>
        <v>0</v>
      </c>
      <c r="H65" s="56">
        <f>'BASE DE DATOS INDEX'!P55/365</f>
        <v>0</v>
      </c>
    </row>
    <row r="66" spans="2:8" ht="15.75">
      <c r="B66" s="57" t="s">
        <v>31</v>
      </c>
      <c r="C66" s="56">
        <f>IF('.'!$W$20="26",'BASE DE DATOS INDEX'!K56/365,'BASE DE DATOS INDEX'!U56/365)</f>
        <v>5.5827197260273971E-2</v>
      </c>
      <c r="D66" s="56">
        <f>IF('.'!$W$20="26",'BASE DE DATOS INDEX'!L56/365,'BASE DE DATOS INDEX'!V56/365)</f>
        <v>2.9089372602739725E-2</v>
      </c>
      <c r="E66" s="56">
        <f>IF('.'!$W$20="26",'BASE DE DATOS INDEX'!M56/365,'BASE DE DATOS INDEX'!W56/365)</f>
        <v>1.2278175342465752E-2</v>
      </c>
      <c r="F66" s="56">
        <f>IF('.'!$W$20="26",'BASE DE DATOS INDEX'!N56/365,'BASE DE DATOS INDEX'!X56/365)</f>
        <v>1.0647487671232877E-2</v>
      </c>
      <c r="G66" s="56">
        <f>IF('.'!$W$20="26",'BASE DE DATOS INDEX'!O56/365,'BASE DE DATOS INDEX'!Y56/365)</f>
        <v>6.8872630136986293E-3</v>
      </c>
      <c r="H66" s="56">
        <f>IF('.'!$W$20="26",'BASE DE DATOS INDEX'!P56/365,'BASE DE DATOS INDEX'!Z56/365)</f>
        <v>3.9514712328767125E-3</v>
      </c>
    </row>
    <row r="67" spans="2:8" ht="15.75">
      <c r="B67" s="57" t="s">
        <v>32</v>
      </c>
      <c r="C67" s="56">
        <f>IF('.'!$W$20="26",'BASE DE DATOS INDEX'!K57/365,'BASE DE DATOS INDEX'!U57/365)</f>
        <v>8.1083200000000008E-2</v>
      </c>
      <c r="D67" s="56">
        <f>IF('.'!$W$20="26",'BASE DE DATOS INDEX'!L57/365,'BASE DE DATOS INDEX'!V57/365)</f>
        <v>4.2506052054794519E-2</v>
      </c>
      <c r="E67" s="56">
        <f>IF('.'!$W$20="26",'BASE DE DATOS INDEX'!M57/365,'BASE DE DATOS INDEX'!W57/365)</f>
        <v>1.8635290410958905E-2</v>
      </c>
      <c r="F67" s="56">
        <f>IF('.'!$W$20="26",'BASE DE DATOS INDEX'!N57/365,'BASE DE DATOS INDEX'!X57/365)</f>
        <v>1.4777613698630138E-2</v>
      </c>
      <c r="G67" s="56">
        <f>IF('.'!$W$20="26",'BASE DE DATOS INDEX'!O57/365,'BASE DE DATOS INDEX'!Y57/365)</f>
        <v>5.8222273972602734E-3</v>
      </c>
      <c r="H67" s="56">
        <f>IF('.'!$W$20="26",'BASE DE DATOS INDEX'!P57/365,'BASE DE DATOS INDEX'!Z57/365)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8470D-AFA2-448A-938A-58981B1CEC3B}">
  <sheetPr codeName="Hoja31"/>
  <dimension ref="A1:BE101"/>
  <sheetViews>
    <sheetView topLeftCell="A35"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8" max="8" width="13.5703125" customWidth="1"/>
    <col min="21" max="21" width="14" bestFit="1" customWidth="1"/>
    <col min="22" max="22" width="12.5703125" customWidth="1"/>
    <col min="23" max="23" width="13.42578125" customWidth="1"/>
    <col min="24" max="25" width="13" customWidth="1"/>
    <col min="26" max="26" width="13.85546875" customWidth="1"/>
    <col min="27" max="27" width="14.28515625" customWidth="1"/>
    <col min="43" max="43" width="14.7109375" customWidth="1"/>
    <col min="44" max="45" width="13.5703125" customWidth="1"/>
    <col min="46" max="46" width="12.85546875"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4"/>
      <c r="B9" s="95"/>
      <c r="C9" s="432"/>
      <c r="D9" s="432"/>
      <c r="E9" s="432"/>
      <c r="F9" s="432"/>
      <c r="G9" s="432"/>
      <c r="H9" s="432"/>
      <c r="I9" s="432"/>
      <c r="J9" s="433"/>
      <c r="K9" s="433"/>
      <c r="L9" s="433"/>
      <c r="M9" s="433"/>
      <c r="N9" s="433"/>
      <c r="O9" s="433"/>
      <c r="P9" s="95"/>
      <c r="Q9" s="95"/>
      <c r="R9" s="95"/>
      <c r="T9" s="94"/>
      <c r="U9" s="95"/>
      <c r="V9" s="432"/>
      <c r="W9" s="432"/>
      <c r="X9" s="432"/>
      <c r="Y9" s="432"/>
      <c r="Z9" s="432"/>
      <c r="AA9" s="432"/>
      <c r="AB9" s="432"/>
      <c r="AC9" s="433"/>
      <c r="AD9" s="433"/>
      <c r="AE9" s="433"/>
      <c r="AF9" s="433"/>
      <c r="AG9" s="433"/>
      <c r="AH9" s="433"/>
      <c r="AI9" s="95"/>
      <c r="AJ9" s="95"/>
      <c r="AK9" s="95"/>
      <c r="AN9" s="94"/>
      <c r="AO9" s="95"/>
      <c r="AP9" s="432"/>
      <c r="AQ9" s="432"/>
      <c r="AR9" s="432"/>
      <c r="AS9" s="432"/>
      <c r="AT9" s="432"/>
      <c r="AU9" s="432"/>
      <c r="AV9" s="432"/>
      <c r="AW9" s="433"/>
      <c r="AX9" s="433"/>
      <c r="AY9" s="433"/>
      <c r="AZ9" s="42"/>
      <c r="BA9" s="42"/>
      <c r="BB9" s="42"/>
      <c r="BC9" s="95"/>
      <c r="BD9" s="95"/>
      <c r="BE9" s="95"/>
    </row>
    <row r="10" spans="1:57">
      <c r="A10" s="94"/>
      <c r="B10" s="95"/>
      <c r="C10" s="432"/>
      <c r="D10" s="432"/>
      <c r="E10" s="432"/>
      <c r="F10" s="432"/>
      <c r="G10" s="432"/>
      <c r="H10" s="432"/>
      <c r="I10" s="432"/>
      <c r="J10" s="433"/>
      <c r="K10" s="433"/>
      <c r="L10" s="433"/>
      <c r="M10" s="433"/>
      <c r="N10" s="433"/>
      <c r="O10" s="433"/>
      <c r="P10" s="95"/>
      <c r="Q10" s="95"/>
      <c r="R10" s="95"/>
      <c r="T10" s="94"/>
      <c r="U10" s="95"/>
      <c r="V10" s="432"/>
      <c r="W10" s="432"/>
      <c r="X10" s="432"/>
      <c r="Y10" s="432"/>
      <c r="Z10" s="432"/>
      <c r="AA10" s="432"/>
      <c r="AB10" s="432"/>
      <c r="AC10" s="433"/>
      <c r="AD10" s="433"/>
      <c r="AE10" s="433"/>
      <c r="AF10" s="433"/>
      <c r="AG10" s="433"/>
      <c r="AH10" s="433"/>
      <c r="AI10" s="95"/>
      <c r="AJ10" s="95"/>
      <c r="AK10" s="95"/>
      <c r="AN10" s="94"/>
      <c r="AO10" s="95"/>
      <c r="AP10" s="432"/>
      <c r="AQ10" s="432"/>
      <c r="AR10" s="432"/>
      <c r="AS10" s="432"/>
      <c r="AT10" s="432"/>
      <c r="AU10" s="432"/>
      <c r="AV10" s="432"/>
      <c r="AW10" s="433"/>
      <c r="AX10" s="433"/>
      <c r="AY10" s="433"/>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INDEX'!B65</f>
        <v>5.1914000000000002E-2</v>
      </c>
      <c r="D29" s="159">
        <f>'BASE DE DATOS INDEX'!C65</f>
        <v>5.2517000000000001E-2</v>
      </c>
      <c r="E29" s="159">
        <f>'BASE DE DATOS INDEX'!D65</f>
        <v>5.3406000000000002E-2</v>
      </c>
      <c r="F29" s="159">
        <f>'BASE DE DATOS INDEX'!E65</f>
        <v>5.5411000000000002E-2</v>
      </c>
      <c r="G29" s="159">
        <f>'BASE DE DATOS INDEX'!F65</f>
        <v>5.6010999999999998E-2</v>
      </c>
      <c r="H29" s="159">
        <f>'BASE DE DATOS INDEX'!G65</f>
        <v>5.3024000000000002E-2</v>
      </c>
      <c r="I29" s="95"/>
      <c r="R29" s="95"/>
      <c r="T29" s="94"/>
      <c r="U29" s="95"/>
      <c r="V29" s="159">
        <f>'BASE DE DATOS INDEX'!B64</f>
        <v>5.2531000000000001E-2</v>
      </c>
      <c r="W29" s="159">
        <f>'BASE DE DATOS INDEX'!C64</f>
        <v>5.2803999999999997E-2</v>
      </c>
      <c r="X29" s="159">
        <f>'BASE DE DATOS INDEX'!D64</f>
        <v>5.3596999999999999E-2</v>
      </c>
      <c r="Y29" s="159">
        <f>'BASE DE DATOS INDEX'!E64</f>
        <v>5.5553999999999999E-2</v>
      </c>
      <c r="Z29" s="159">
        <f>'BASE DE DATOS INDEX'!F64</f>
        <v>5.6154000000000003E-2</v>
      </c>
      <c r="AA29" s="159">
        <f>'BASE DE DATOS INDEX'!G64</f>
        <v>5.3024000000000002E-2</v>
      </c>
      <c r="AB29" s="95"/>
      <c r="AK29" s="95"/>
      <c r="AN29" s="94"/>
      <c r="AR29" s="159">
        <f>'BASE DE DATOS INDEX'!B63</f>
        <v>4.7592000000000002E-2</v>
      </c>
      <c r="AS29" s="159">
        <f>'BASE DE DATOS INDEX'!C63</f>
        <v>4.6796999999999998E-2</v>
      </c>
      <c r="AT29" s="159">
        <f>'BASE DE DATOS INDEX'!D63</f>
        <v>4.7503999999999998E-2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181.90073856139551</v>
      </c>
      <c r="H45" s="152" cm="1">
        <f t="array" ref="H45">_xlfn.IFS($G$42="Peninsula",IF(D15=0,0,(((D15+(D$29*1000))*(1+M15*K$7/100)*(1+0.01528))+K$8)),$G$42="Canarias",IF(C15=0,0,(((C15+(D$29*1000))*(1+L15*K$7/100)*(1+0.01528))+K$8)))</f>
        <v>159.84433423158589</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129.63672052803997</v>
      </c>
      <c r="M45" s="137"/>
      <c r="N45" s="137"/>
      <c r="O45" s="137"/>
      <c r="P45" s="137"/>
      <c r="Q45" s="137"/>
      <c r="R45" s="137"/>
      <c r="T45" s="94"/>
      <c r="U45" s="95"/>
      <c r="V45" s="95"/>
      <c r="W45" s="95"/>
      <c r="X45" s="593" t="str">
        <f>U15</f>
        <v>ENERO-26</v>
      </c>
      <c r="Y45" s="594"/>
      <c r="Z45" s="152" cm="1">
        <f t="array" ref="Z45">_xlfn.IFS($G$42="Peninsula",IF(V15=0,0,(((V15+(V$29*1000))*(1+AE15*AC$7/100)*(1+0.01528))+AC$8)),$G$42="Canarias",0)</f>
        <v>209.48119092803552</v>
      </c>
      <c r="AA45" s="152" cm="1">
        <f t="array" ref="AA45">_xlfn.IFS($G$42="Peninsula",IF(W15=0,0,(((W15+(W$29*1000))*(1+AF15*AD$7/100)*(1+0.01528))+AD$8)),$G$42="Canarias",IF(V15=0,0,(((V15+(W$29*1000))*(1+AE15*AD$7/100)*(1+0.01528))+AD$8)))</f>
        <v>183.45094682619606</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142.82862973359997</v>
      </c>
      <c r="AF45" s="137"/>
      <c r="AG45" s="137"/>
      <c r="AH45" s="137"/>
      <c r="AI45" s="137"/>
      <c r="AJ45" s="137"/>
      <c r="AK45" s="137"/>
      <c r="AN45" s="94"/>
      <c r="AO45" s="95"/>
      <c r="AP45" s="95"/>
      <c r="AQ45" s="95"/>
      <c r="AR45" s="590" t="str">
        <f>AQ15</f>
        <v>ENERO-26</v>
      </c>
      <c r="AS45" s="591"/>
      <c r="AT45" s="152">
        <f t="shared" ref="AT45:AV52" si="6">IF(AR15=0,0,(((AR15+(AR$29*1000))*(1+AY15*AW$7/100)*(1+0.01528))+AW$8))</f>
        <v>234.67484327801878</v>
      </c>
      <c r="AU45" s="152">
        <f t="shared" si="6"/>
        <v>176.69986601138208</v>
      </c>
      <c r="AV45" s="152">
        <f t="shared" si="6"/>
        <v>141.85142960104395</v>
      </c>
      <c r="AW45" s="137"/>
      <c r="AX45" s="137"/>
      <c r="AY45" s="137"/>
      <c r="AZ45" s="137"/>
      <c r="BA45" s="137"/>
      <c r="BD45" s="137"/>
      <c r="BE45" s="137"/>
    </row>
    <row r="46" spans="1:57">
      <c r="A46" s="94"/>
      <c r="B46" s="95"/>
      <c r="C46" s="95"/>
      <c r="D46" s="95"/>
      <c r="E46" s="581" t="str">
        <f t="shared" ref="E46:E56" si="7">B16</f>
        <v>FEBRERO-26</v>
      </c>
      <c r="F46" s="583"/>
      <c r="G46" s="152" cm="1">
        <f t="array" ref="G46">_xlfn.IFS($G$42="Peninsula",IF(C16=0,0,(((C16+(C$29*1000))*(1+L16*J$7/100)*(1+0.01528))+J$8)),$G$42="Canarias",0)</f>
        <v>122.60736693861702</v>
      </c>
      <c r="H46" s="152" cm="1">
        <f t="array" ref="H46">_xlfn.IFS($G$42="Peninsula",IF(D16=0,0,(((D16+(D$29*1000))*(1+M16*K$7/100)*(1+0.01528))+K$8)),$G$42="Canarias",IF(C16=0,0,(((C16+(D$29*1000))*(1+L16*K$7/100)*(1+0.01528))+K$8)))</f>
        <v>93.846845018814236</v>
      </c>
      <c r="I46" s="121">
        <f>I47</f>
        <v>112.35417445814373</v>
      </c>
      <c r="J46" s="121" cm="1">
        <f t="array" ref="J46">_xlfn.IFS($G$42="Peninsula",IF(F16=0,0,(((F16+(F$29*1000))*(1+O16*M$7/100)*(1+0.01528))+M$8)),$G$42="Canarias",IF(D16=0,0,(((D16+(F$29*1000))*(1+M16*M$7/100)*(1+0.01528))+M$8)))</f>
        <v>0</v>
      </c>
      <c r="K46" s="121">
        <f>IF(G16=0,0,(((G16+(G$29*1000))*(1+P16*N$7/100)*(1+0.01528))+N$8))</f>
        <v>0</v>
      </c>
      <c r="L46" s="152">
        <f>IF(H16=0,0,(((H16+(H$29*1000))*(1+Q16*O$7/100)*(1+0.01528))+O$8))</f>
        <v>72.420047123210736</v>
      </c>
      <c r="M46" s="137"/>
      <c r="N46" s="137"/>
      <c r="O46" s="137"/>
      <c r="P46" s="137"/>
      <c r="Q46" s="137"/>
      <c r="R46" s="137"/>
      <c r="T46" s="94"/>
      <c r="U46" s="95"/>
      <c r="V46" s="95"/>
      <c r="W46" s="95"/>
      <c r="X46" s="581" t="str">
        <f t="shared" ref="X46:X56" si="8">U16</f>
        <v>FEBRERO-26</v>
      </c>
      <c r="Y46" s="583"/>
      <c r="Z46" s="152" cm="1">
        <f t="array" ref="Z46">_xlfn.IFS($G$42="Peninsula",IF(V16=0,0,(((V16+(V$29*1000))*(1+AE16*AC$7/100)*(1+0.01528))+AC$8)),$G$42="Canarias",0)</f>
        <v>145.47678012266306</v>
      </c>
      <c r="AA46" s="152" cm="1">
        <f t="array" ref="AA46">_xlfn.IFS($G$42="Peninsula",IF(W16=0,0,(((W16+(W$29*1000))*(1+AF16*AD$7/100)*(1+0.01528))+AD$8)),$G$42="Canarias",IF(V16=0,0,(((V16+(W$29*1000))*(1+AE16*AD$7/100)*(1+0.01528))+AD$8)))</f>
        <v>111.87127805710634</v>
      </c>
      <c r="AB46" s="121">
        <f>AB47</f>
        <v>127.90226594767088</v>
      </c>
      <c r="AC46" s="121" cm="1">
        <f t="array" ref="AC46">_xlfn.IFS($G$42="Peninsula",IF(Y16=0,0,(((Y16+(Y$29*1000))*(1+AH16*AF$7/100)*(1+0.01528))+AF$8)),$G$42="Canarias",IF(W16=0,0,(((W16+(Y$29*1000))*(1+AF16*AF$7/100)*(1+0.01528))+AF$8)))</f>
        <v>0</v>
      </c>
      <c r="AD46" s="121">
        <f>IF(Z16=0,0,(((Z16+(Z$29*1000))*(1+AI16*AG$7/100)*(1+0.01528))+AG$8))</f>
        <v>0</v>
      </c>
      <c r="AE46" s="152">
        <f>IF(AA16=0,0,(((AA16+(AA$29*1000))*(1+AJ16*AH$7/100)*(1+0.01528))+AH$8))</f>
        <v>81.538471880319463</v>
      </c>
      <c r="AF46" s="137"/>
      <c r="AG46" s="137"/>
      <c r="AH46" s="137"/>
      <c r="AI46" s="137"/>
      <c r="AJ46" s="137"/>
      <c r="AK46" s="137"/>
      <c r="AN46" s="94"/>
      <c r="AO46" s="95"/>
      <c r="AP46" s="95"/>
      <c r="AQ46" s="95"/>
      <c r="AR46" s="590" t="str">
        <f>AQ16</f>
        <v>FEBRERO-26</v>
      </c>
      <c r="AS46" s="591"/>
      <c r="AT46" s="152">
        <f t="shared" si="6"/>
        <v>169.99526038742891</v>
      </c>
      <c r="AU46" s="152">
        <f t="shared" si="6"/>
        <v>101.04932660588139</v>
      </c>
      <c r="AV46" s="152">
        <f t="shared" si="6"/>
        <v>75.258440639057824</v>
      </c>
      <c r="AW46" s="137"/>
      <c r="AX46" s="137"/>
      <c r="AY46" s="137"/>
      <c r="AZ46" s="137"/>
      <c r="BA46" s="137"/>
      <c r="BD46" s="137"/>
      <c r="BE46" s="137"/>
    </row>
    <row r="47" spans="1:57">
      <c r="A47" s="94"/>
      <c r="B47" s="95"/>
      <c r="C47" s="95"/>
      <c r="D47" s="95"/>
      <c r="E47" s="581" t="str">
        <f t="shared" si="7"/>
        <v>MARZO-26</v>
      </c>
      <c r="F47" s="583"/>
      <c r="G47" s="113">
        <f>G46</f>
        <v>122.60736693861702</v>
      </c>
      <c r="H47" s="152" cm="1">
        <f t="array" ref="H47">_xlfn.IFS($G$42="Peninsula",IF(D17=0,0,(((D17+(D$29*1000))*(1+M17*K$7/100)*(1+0.01528))+K$8)),$G$42="Canarias",IF(D17=0,0,(((D17+(D$29*1000))*(1+M17*K$7/100)*(1+0.01528))+K$8)))</f>
        <v>134.02310093741463</v>
      </c>
      <c r="I47" s="152" cm="1">
        <f t="array" ref="I47">_xlfn.IFS($G$42="Peninsula",IF(E17=0,0,(((E17+(E$29*1000))*(1+N17*L$7/100)*(1+0.01528))+L$8)),$G$42="Canarias",0)</f>
        <v>112.35417445814373</v>
      </c>
      <c r="J47" s="113" cm="1">
        <f t="array" ref="J47">_xlfn.IFS($G$42="Peninsula",J48,$G$42="Canarias",IF(E17=0,0,(((E17+(F$29^1000))*(1+N17*M$7/100)*(1+0.01528))+M$8)))</f>
        <v>98.923370067915243</v>
      </c>
      <c r="K47" s="113">
        <f>K48</f>
        <v>90.832328196979716</v>
      </c>
      <c r="L47" s="152">
        <f>IF(H17=0,0,(((H17+(H$29*1000))*(1+Q17*O$7/100)*(1+0.01528))+O$8))</f>
        <v>102.77387625904259</v>
      </c>
      <c r="M47" s="137"/>
      <c r="N47" s="137"/>
      <c r="O47" s="137"/>
      <c r="P47" s="137"/>
      <c r="Q47" s="137"/>
      <c r="R47" s="137"/>
      <c r="T47" s="94"/>
      <c r="U47" s="95"/>
      <c r="V47" s="95"/>
      <c r="W47" s="95"/>
      <c r="X47" s="581" t="str">
        <f t="shared" si="8"/>
        <v>MARZO-26</v>
      </c>
      <c r="Y47" s="583"/>
      <c r="Z47" s="113">
        <f>Z46</f>
        <v>145.47678012266306</v>
      </c>
      <c r="AA47" s="152" cm="1">
        <f t="array" ref="AA47">_xlfn.IFS($G$42="Peninsula",IF(W17=0,0,(((W17+(W$29*1000))*(1+AF17*AD$7/100)*(1+0.01528))+AD$8)),$G$42="Canarias",IF(W17=0,0,(((W17+(W$29*1000))*(1+AF17*AD$7/100)*(1+0.01528))+AD$8)))</f>
        <v>155.62590993667621</v>
      </c>
      <c r="AB47" s="152" cm="1">
        <f t="array" ref="AB47">_xlfn.IFS($G$42="Peninsula",IF(X17=0,0,(((X17+(X$29*1000))*(1+AG17*AE$7/100)*(1+0.01528))+AE$8)),$G$42="Canarias",0)</f>
        <v>127.90226594767088</v>
      </c>
      <c r="AC47" s="113" cm="1">
        <f t="array" ref="AC47">_xlfn.IFS($G$42="Peninsula",AC48,$G$42="Canarias",IF(X17=0,0,(((X17+(Y$29^1000))*(1+AG17*AF$7/100)*(1+0.01528))+AF$8)))</f>
        <v>110.06532008201459</v>
      </c>
      <c r="AD47" s="113">
        <f>AD48</f>
        <v>102.05356796938491</v>
      </c>
      <c r="AE47" s="152">
        <f>IF(AA17=0,0,(((AA17+(AA$29*1000))*(1+AJ17*AH$7/100)*(1+0.01528))+AH$8))</f>
        <v>115.28869452735495</v>
      </c>
      <c r="AF47" s="137"/>
      <c r="AG47" s="137"/>
      <c r="AH47" s="137"/>
      <c r="AI47" s="137"/>
      <c r="AJ47" s="137"/>
      <c r="AK47" s="137"/>
      <c r="AN47" s="94"/>
      <c r="AO47" s="95"/>
      <c r="AP47" s="95"/>
      <c r="AQ47" s="95"/>
      <c r="AR47" s="590" t="str">
        <f t="shared" ref="AR47:AR56" si="9">AQ17</f>
        <v>MARZO-26</v>
      </c>
      <c r="AS47" s="591"/>
      <c r="AT47" s="152">
        <f t="shared" si="6"/>
        <v>197.46849242461474</v>
      </c>
      <c r="AU47" s="152">
        <f t="shared" si="6"/>
        <v>128.94622663091405</v>
      </c>
      <c r="AV47" s="152">
        <f t="shared" si="6"/>
        <v>109.02057832691204</v>
      </c>
      <c r="AW47" s="137"/>
      <c r="AX47" s="137"/>
      <c r="AY47" s="137"/>
      <c r="AZ47" s="137"/>
      <c r="BA47" s="137"/>
      <c r="BD47" s="137"/>
      <c r="BE47" s="137"/>
    </row>
    <row r="48" spans="1:57">
      <c r="A48" s="94"/>
      <c r="B48" s="95"/>
      <c r="C48" s="95"/>
      <c r="D48" s="95"/>
      <c r="E48" s="581" t="str">
        <f t="shared" si="7"/>
        <v>ABRIL-25</v>
      </c>
      <c r="F48" s="583"/>
      <c r="G48" s="121">
        <f>IF(C18=0,0,(((C18+(C$29*1000))*(1+L18*J$7/100)*(1+0.01528))+J$8))</f>
        <v>0</v>
      </c>
      <c r="H48" s="121">
        <f>H47</f>
        <v>134.02310093741463</v>
      </c>
      <c r="I48" s="121">
        <f>I47</f>
        <v>112.35417445814373</v>
      </c>
      <c r="J48" s="152" cm="1">
        <f t="array" ref="J48">_xlfn.IFS($G$42="Peninsula",IF(F18=0,0,(((F18+(F$29*1000))*(1+O18*M$7/100)*(1+0.01528))+M$8)),$G$42="Canarias",IF(F18=0,0,(((F18+(F$29*1000))*(1+O18*M$7/100)*(1+0.01528))+M$8)))</f>
        <v>98.923370067915243</v>
      </c>
      <c r="K48" s="152" cm="1">
        <f t="array" ref="K48">_xlfn.IFS($G$42="Peninsula",IF(G18=0,0,(((G18+(G$29*1000))*(1+P18*N$7/100)*(1+0.01528))+N$8)),$G$42="Canarias",IF(G18=0,0,(((G18+(G$29*1000))*(1+P18*N$7/100)*(1+0.01528))+N$8)))</f>
        <v>90.832328196979716</v>
      </c>
      <c r="L48" s="152" cm="1">
        <f t="array" ref="L48">_xlfn.IFS($G$42="Peninsula",IF(H18=0,0,(((H18+(H$29*1000))*(1+Q18*O$7/100)*(1+0.01528))+O$8)),$G$42="Canarias",IF(H18=0,0,(((H18+(H$29*1000))*(1+Q18*O$7/100)*(1+0.01528))+O$8)))</f>
        <v>88.306252902086825</v>
      </c>
      <c r="M48" s="137"/>
      <c r="N48" s="137"/>
      <c r="O48" s="137"/>
      <c r="P48" s="137"/>
      <c r="Q48" s="137"/>
      <c r="R48" s="137"/>
      <c r="T48" s="94"/>
      <c r="U48" s="95"/>
      <c r="V48" s="95"/>
      <c r="W48" s="95"/>
      <c r="X48" s="581" t="str">
        <f t="shared" si="8"/>
        <v>ABRIL-25</v>
      </c>
      <c r="Y48" s="583"/>
      <c r="Z48" s="121">
        <f>IF(V18=0,0,(((V18+(V$29*1000))*(1+AE18*AC$7/100)*(1+0.01528))+AC$8))</f>
        <v>0</v>
      </c>
      <c r="AA48" s="121">
        <f>AA47</f>
        <v>155.62590993667621</v>
      </c>
      <c r="AB48" s="121">
        <f>AB47</f>
        <v>127.90226594767088</v>
      </c>
      <c r="AC48" s="152" cm="1">
        <f t="array" ref="AC48">_xlfn.IFS($G$42="Peninsula",IF(Y18=0,0,(((Y18+(Y$29*1000))*(1+AH18*AF$7/100)*(1+0.01528))+AF$8)),$G$42="Canarias",IF(Y18=0,0,(((Y18+(Y$29*1000))*(1+AH18*AF$7/100)*(1+0.01528))+AF$8)))</f>
        <v>110.06532008201459</v>
      </c>
      <c r="AD48" s="152" cm="1">
        <f t="array" ref="AD48">_xlfn.IFS($G$42="Peninsula",IF(Z18=0,0,(((Z18+(Z$29*1000))*(1+AI18*AG$7/100)*(1+0.01528))+AG$8)),$G$42="Canarias",IF(Z18=0,0,(((Z18+(Z$29*1000))*(1+AI18*AG$7/100)*(1+0.01528))+AG$8)))</f>
        <v>102.05356796938491</v>
      </c>
      <c r="AE48" s="152" cm="1">
        <f t="array" ref="AE48">_xlfn.IFS($G$42="Peninsula",IF(AA18=0,0,(((AA18+(AA$29*1000))*(1+AJ18*AH$7/100)*(1+0.01528))+AH$8)),$G$42="Canarias",IF(AA18=0,0,(((AA18+(AA$29*1000))*(1+AJ18*AH$7/100)*(1+0.01528))+AH$8)))</f>
        <v>98.251297786222835</v>
      </c>
      <c r="AF48" s="137"/>
      <c r="AG48" s="137"/>
      <c r="AH48" s="137"/>
      <c r="AI48" s="137"/>
      <c r="AJ48" s="137"/>
      <c r="AK48" s="137"/>
      <c r="AN48" s="94"/>
      <c r="AO48" s="95"/>
      <c r="AP48" s="95"/>
      <c r="AQ48" s="95"/>
      <c r="AR48" s="590" t="str">
        <f t="shared" si="9"/>
        <v>ABRIL-25</v>
      </c>
      <c r="AS48" s="591"/>
      <c r="AT48" s="152">
        <f t="shared" si="6"/>
        <v>166.34751930423425</v>
      </c>
      <c r="AU48" s="152">
        <f t="shared" si="6"/>
        <v>118.61981297331943</v>
      </c>
      <c r="AV48" s="152">
        <f t="shared" si="6"/>
        <v>92.105431752639461</v>
      </c>
      <c r="AW48" s="137"/>
      <c r="AX48" s="137"/>
      <c r="AY48" s="137"/>
      <c r="AZ48" s="137"/>
      <c r="BA48" s="137"/>
      <c r="BD48" s="137"/>
      <c r="BE48" s="137"/>
    </row>
    <row r="49" spans="1:57">
      <c r="A49" s="94"/>
      <c r="B49" s="95"/>
      <c r="C49" s="95"/>
      <c r="D49" s="95"/>
      <c r="E49" s="581" t="str">
        <f t="shared" si="7"/>
        <v>MAYO-25</v>
      </c>
      <c r="F49" s="583"/>
      <c r="G49" s="113">
        <f>IF(C19=0,0,(((C19+(C$29*1000))*(1+L19*J$7/100)*(1+0.01528))+J$8))</f>
        <v>0</v>
      </c>
      <c r="H49" s="113">
        <f>IF(D19=0,0,(((D19+(D$29*1000))*(1+M19*K$7/100)*(1+0.01528))+K$8))</f>
        <v>0</v>
      </c>
      <c r="I49" s="113">
        <f>I50</f>
        <v>143.2766637783846</v>
      </c>
      <c r="J49" s="152" cm="1">
        <f t="array" ref="J49">_xlfn.IFS($G$42="Peninsula",IF(F19=0,0,(((F19+(F$29*1000))*(1+O19*M$7/100)*(1+0.01528))+M$8)),$G$42="Canarias",IF(F19=0,0,(((F19+(F$29*1000))*(1+O19*M$7/100)*(1+0.01528))+M$8)))</f>
        <v>84.551199861970787</v>
      </c>
      <c r="K49" s="152" cm="1">
        <f t="array" ref="K49">_xlfn.IFS($G$42="Peninsula",IF(G19=0,0,(((G19+(G$29*1000))*(1+P19*N$7/100)*(1+0.01528))+N$8)),$G$42="Canarias",IF(G19=0,0,(((G19+(G$29*1000))*(1+P19*N$7/100)*(1+0.01528))+N$8)))</f>
        <v>80.76445152925389</v>
      </c>
      <c r="L49" s="152" cm="1">
        <f t="array" ref="L49">_xlfn.IFS($G$42="Peninsula",IF(H19=0,0,(((H19+(H$29*1000))*(1+Q19*O$7/100)*(1+0.01528))+O$8)),$G$42="Canarias",IF(H19=0,0,(((H19+(H$29*1000))*(1+Q19*O$7/100)*(1+0.01528))+O$8)))</f>
        <v>77.928984964511613</v>
      </c>
      <c r="M49" s="137"/>
      <c r="N49" s="137"/>
      <c r="O49" s="137"/>
      <c r="P49" s="137"/>
      <c r="Q49" s="137"/>
      <c r="R49" s="137"/>
      <c r="T49" s="94"/>
      <c r="U49" s="95"/>
      <c r="V49" s="95"/>
      <c r="W49" s="95"/>
      <c r="X49" s="581" t="str">
        <f t="shared" si="8"/>
        <v>MAYO-25</v>
      </c>
      <c r="Y49" s="583"/>
      <c r="Z49" s="113">
        <f>IF(V19=0,0,(((V19+(V$29*1000))*(1+AE19*AC$7/100)*(1+0.01528))+AC$8))</f>
        <v>0</v>
      </c>
      <c r="AA49" s="113">
        <f>IF(W19=0,0,(((W19+(W$29*1000))*(1+AF19*AD$7/100)*(1+0.01528))+AD$8))</f>
        <v>0</v>
      </c>
      <c r="AB49" s="113">
        <f>AB50</f>
        <v>158.7655224111011</v>
      </c>
      <c r="AC49" s="152" cm="1">
        <f t="array" ref="AC49">_xlfn.IFS($G$42="Peninsula",IF(Y19=0,0,(((Y19+(Y$29*1000))*(1+AH19*AF$7/100)*(1+0.01528))+AF$8)),$G$42="Canarias",IF(Y19=0,0,(((Y19+(Y$29*1000))*(1+AH19*AF$7/100)*(1+0.01528))+AF$8)))</f>
        <v>93.698275972967366</v>
      </c>
      <c r="AD49" s="152" cm="1">
        <f t="array" ref="AD49">_xlfn.IFS($G$42="Peninsula",IF(Z19=0,0,(((Z19+(Z$29*1000))*(1+AI19*AG$7/100)*(1+0.01528))+AG$8)),$G$42="Canarias",IF(Z19=0,0,(((Z19+(Z$29*1000))*(1+AI19*AG$7/100)*(1+0.01528))+AG$8)))</f>
        <v>90.189711109780802</v>
      </c>
      <c r="AE49" s="152" cm="1">
        <f t="array" ref="AE49">_xlfn.IFS($G$42="Peninsula",IF(AA19=0,0,(((AA19+(AA$29*1000))*(1+AJ19*AH$7/100)*(1+0.01528))+AH$8)),$G$42="Canarias",IF(AA19=0,0,(((AA19+(AA$29*1000))*(1+AJ19*AH$7/100)*(1+0.01528))+AH$8)))</f>
        <v>86.125658192094846</v>
      </c>
      <c r="AF49" s="137"/>
      <c r="AG49" s="137"/>
      <c r="AH49" s="137"/>
      <c r="AI49" s="137"/>
      <c r="AJ49" s="137"/>
      <c r="AK49" s="137"/>
      <c r="AN49" s="94"/>
      <c r="AO49" s="95"/>
      <c r="AP49" s="95"/>
      <c r="AQ49" s="95"/>
      <c r="AR49" s="590" t="str">
        <f t="shared" si="9"/>
        <v>MAYO-25</v>
      </c>
      <c r="AS49" s="591"/>
      <c r="AT49" s="152">
        <f t="shared" si="6"/>
        <v>151.8168666195869</v>
      </c>
      <c r="AU49" s="152">
        <f t="shared" si="6"/>
        <v>104.14667700545201</v>
      </c>
      <c r="AV49" s="152">
        <f t="shared" si="6"/>
        <v>80.079953562367521</v>
      </c>
      <c r="AW49" s="137"/>
      <c r="AX49" s="137"/>
      <c r="AY49" s="137"/>
      <c r="AZ49" s="137"/>
      <c r="BA49" s="137"/>
      <c r="BD49" s="137"/>
      <c r="BE49" s="137"/>
    </row>
    <row r="50" spans="1:57">
      <c r="A50" s="94"/>
      <c r="B50" s="95"/>
      <c r="C50" s="95"/>
      <c r="D50" s="95"/>
      <c r="E50" s="581" t="str">
        <f t="shared" si="7"/>
        <v>JUNIO-25</v>
      </c>
      <c r="F50" s="583"/>
      <c r="G50" s="121">
        <f>IF(C20=0,0,(((C20+(C$29*1000))*(1+L20*J$7/100)*(1+0.01528))+J$8))</f>
        <v>0</v>
      </c>
      <c r="H50" s="121">
        <f>IF(D20=0,0,(((D20+(D$29*1000))*(1+M20*K$7/100)*(1+0.01528))+K$8))</f>
        <v>0</v>
      </c>
      <c r="I50" s="152" cm="1">
        <f t="array" ref="I50">_xlfn.IFS($G$42="Peninsula",IF(E20=0,0,(((E20+(E$29*1000))*(1+N20*L$7/100)*(1+0.01528))+L$8)),$G$42="Canarias",0)</f>
        <v>143.2766637783846</v>
      </c>
      <c r="J50" s="152" cm="1">
        <f t="array" ref="J50">_xlfn.IFS($G$42="Peninsula",IF(F20=0,0,(((F20+(F$29*1000))*(1+O20*M$7/100)*(1+0.01528))+M$8)),$G$42="Canarias",IF(E20=0,0,(((E20+(F$29*1000))*(1+N20*M$7/100)*(1+0.01528))+M$8)))</f>
        <v>138.27634937349063</v>
      </c>
      <c r="K50" s="121" cm="1">
        <f t="array" ref="K50">_xlfn.IFS($G$42="Peninsula",K49,$G$42="Canarias",IF(F20=0,0,(((F20+(G$29*1000))*(1+O20*N$7/100)*(1+0.01528))+N$8)))</f>
        <v>80.76445152925389</v>
      </c>
      <c r="L50" s="152">
        <f t="shared" ref="L50:L55" si="10">IF(H20=0,0,(((H20+(H$29*1000))*(1+Q20*O$7/100)*(1+0.01528))+O$8))</f>
        <v>143.35607789030536</v>
      </c>
      <c r="M50" s="137"/>
      <c r="Q50" s="137"/>
      <c r="R50" s="137"/>
      <c r="T50" s="94"/>
      <c r="U50" s="95"/>
      <c r="V50" s="95"/>
      <c r="W50" s="95"/>
      <c r="X50" s="581" t="str">
        <f t="shared" si="8"/>
        <v>JUNIO-25</v>
      </c>
      <c r="Y50" s="583"/>
      <c r="Z50" s="121">
        <f>IF(V20=0,0,(((V20+(V$29*1000))*(1+AE20*AC$7/100)*(1+0.01528))+AC$8))</f>
        <v>0</v>
      </c>
      <c r="AA50" s="121">
        <f>IF(W20=0,0,(((W20+(W$29*1000))*(1+AF20*AD$7/100)*(1+0.01528))+AD$8))</f>
        <v>0</v>
      </c>
      <c r="AB50" s="152" cm="1">
        <f t="array" ref="AB50">_xlfn.IFS($G$42="Peninsula",IF(X20=0,0,(((X20+(X$29*1000))*(1+AG20*AE$7/100)*(1+0.01528))+AE$8)),$G$42="Canarias",0)</f>
        <v>158.7655224111011</v>
      </c>
      <c r="AC50" s="152" cm="1">
        <f t="array" ref="AC50">_xlfn.IFS($G$42="Peninsula",IF(Y20=0,0,(((Y20+(Y$29*1000))*(1+AH20*AF$7/100)*(1+0.01528))+AF$8)),$G$42="Canarias",IF(X20=0,0,(((X20+(Y$29*1000))*(1+AG20*AF$7/100)*(1+0.01528))+AF$8)))</f>
        <v>151.74891129738469</v>
      </c>
      <c r="AD50" s="121" cm="1">
        <f t="array" ref="AD50">_xlfn.IFS($G$42="Peninsula",AD49,$G$42="Canarias",IF(Y20=0,0,(((Y20+(Z$29*1000))*(1+AH20*AG$7/100)*(1+0.01528))+AG$8)))</f>
        <v>90.189711109780802</v>
      </c>
      <c r="AE50" s="152">
        <f t="shared" ref="AE50:AE55" si="11">IF(AA20=0,0,(((AA20+(AA$29*1000))*(1+AJ20*AH$7/100)*(1+0.01528))+AH$8))</f>
        <v>156.81417957364999</v>
      </c>
      <c r="AF50" s="137"/>
      <c r="AG50" s="137"/>
      <c r="AH50" s="137"/>
      <c r="AI50" s="137"/>
      <c r="AJ50" s="137"/>
      <c r="AK50" s="137"/>
      <c r="AN50" s="94"/>
      <c r="AO50" s="95"/>
      <c r="AP50" s="95"/>
      <c r="AQ50" s="95"/>
      <c r="AR50" s="590" t="str">
        <f t="shared" si="9"/>
        <v>JUNIO-25</v>
      </c>
      <c r="AS50" s="591"/>
      <c r="AT50" s="152">
        <f t="shared" si="6"/>
        <v>211.14229109905267</v>
      </c>
      <c r="AU50" s="152">
        <f t="shared" si="6"/>
        <v>159.70131102188654</v>
      </c>
      <c r="AV50" s="152">
        <f t="shared" si="6"/>
        <v>150.84418424643357</v>
      </c>
      <c r="AW50" s="137"/>
      <c r="AX50" s="137"/>
      <c r="AY50" s="137"/>
      <c r="AZ50" s="137"/>
      <c r="BA50" s="137"/>
      <c r="BD50" s="137"/>
      <c r="BE50" s="137"/>
    </row>
    <row r="51" spans="1:57">
      <c r="A51" s="94"/>
      <c r="B51" s="95"/>
      <c r="C51" s="95"/>
      <c r="D51" s="95"/>
      <c r="E51" s="581" t="str">
        <f t="shared" si="7"/>
        <v>JULIO-25</v>
      </c>
      <c r="F51" s="583"/>
      <c r="G51" s="152" cm="1">
        <f t="array" ref="G51">_xlfn.IFS($G$42="Peninsula",IF(C21=0,0,(((C21+(C$29*1000))*(1+L21*J$7/100)*(1+0.01528))+J$8)),$G$42="Canarias",IF(C21=0,0,(((C21+(C$29*1000))*(1+L21*J$7/100)*(1+0.01528))+J$8)))</f>
        <v>162.54459550052968</v>
      </c>
      <c r="H51" s="152" cm="1">
        <f t="array" ref="H51">_xlfn.IFS($G$42="Peninsula",IF(D21=0,0,(((D21+(D$29*1000))*(1+M21*K$7/100)*(1+0.01528))+K$8)),$G$42="Canarias",0)</f>
        <v>153.30404981862628</v>
      </c>
      <c r="I51" s="113" cm="1">
        <f t="array" ref="I51">_xlfn.IFS($G$42="Peninsula",I50,$G$42="Canarias",IF(D21=0,0,(((D21+(E$29*1000))*(1+M21*L$7/100)*(1+0.01528))+L$8)))</f>
        <v>143.2766637783846</v>
      </c>
      <c r="J51" s="113">
        <f>J50</f>
        <v>138.27634937349063</v>
      </c>
      <c r="K51" s="113">
        <f>IF(G21=0,0,(((G21+(G$29*1000))*(1+P21*N$7/100)*(1+0.01528))+N$8))</f>
        <v>0</v>
      </c>
      <c r="L51" s="152">
        <f t="shared" si="10"/>
        <v>136.97838045632452</v>
      </c>
      <c r="M51" s="137"/>
      <c r="N51" s="137"/>
      <c r="O51" s="137"/>
      <c r="P51" s="137"/>
      <c r="Q51" s="137"/>
      <c r="R51" s="137"/>
      <c r="T51" s="94"/>
      <c r="U51" s="95"/>
      <c r="V51" s="95"/>
      <c r="W51" s="95"/>
      <c r="X51" s="581" t="str">
        <f t="shared" si="8"/>
        <v>JULIO-25</v>
      </c>
      <c r="Y51" s="583"/>
      <c r="Z51" s="152" cm="1">
        <f t="array" ref="Z51">_xlfn.IFS($G$42="Peninsula",IF(V21=0,0,(((V21+(V$29*1000))*(1+AE21*AC$7/100)*(1+0.01528))+AC$8)),$G$42="Canarias",IF(V21=0,0,(((V21+(V$29*1000))*(1+AE21*AC$7/100)*(1+0.01528))+AC$8)))</f>
        <v>186.90605987080045</v>
      </c>
      <c r="AA51" s="152" cm="1">
        <f t="array" ref="AA51">_xlfn.IFS($G$42="Peninsula",IF(W21=0,0,(((W21+(W$29*1000))*(1+AF21*AD$7/100)*(1+0.01528))+AD$8)),$G$42="Canarias",0)</f>
        <v>174.87280984490184</v>
      </c>
      <c r="AB51" s="113" cm="1">
        <f t="array" ref="AB51">_xlfn.IFS($G$42="Peninsula",AB50,$G$42="Canarias",IF(W21=0,0,(((W21+(X$29*1000))*(1+AF21*AE$7/100)*(1+0.01528))+AE$8)))</f>
        <v>158.7655224111011</v>
      </c>
      <c r="AC51" s="113">
        <f>AC50</f>
        <v>151.74891129738469</v>
      </c>
      <c r="AD51" s="113">
        <f>IF(Z21=0,0,(((Z21+(Z$29*1000))*(1+AI21*AG$7/100)*(1+0.01528))+AG$8))</f>
        <v>0</v>
      </c>
      <c r="AE51" s="152">
        <f t="shared" si="11"/>
        <v>149.66344018449436</v>
      </c>
      <c r="AF51" s="137"/>
      <c r="AG51" s="137"/>
      <c r="AH51" s="137"/>
      <c r="AI51" s="137"/>
      <c r="AJ51" s="137"/>
      <c r="AK51" s="137"/>
      <c r="AN51" s="94"/>
      <c r="AO51" s="95"/>
      <c r="AP51" s="95"/>
      <c r="AQ51" s="95"/>
      <c r="AR51" s="590" t="str">
        <f t="shared" si="9"/>
        <v>JULIO-25</v>
      </c>
      <c r="AS51" s="591"/>
      <c r="AT51" s="152">
        <f t="shared" si="6"/>
        <v>209.70117878119788</v>
      </c>
      <c r="AU51" s="152">
        <f t="shared" si="6"/>
        <v>163.16429402520032</v>
      </c>
      <c r="AV51" s="152">
        <f t="shared" si="6"/>
        <v>143.71080125028897</v>
      </c>
      <c r="AW51" s="137"/>
      <c r="AX51" s="137"/>
      <c r="AY51" s="137"/>
      <c r="AZ51" s="137"/>
      <c r="BA51" s="137"/>
      <c r="BB51" s="137"/>
      <c r="BC51" s="137"/>
      <c r="BD51" s="137"/>
      <c r="BE51" s="137"/>
    </row>
    <row r="52" spans="1:57">
      <c r="A52" s="94"/>
      <c r="B52" s="95"/>
      <c r="C52" s="95"/>
      <c r="D52" s="95"/>
      <c r="E52" s="581" t="str">
        <f t="shared" si="7"/>
        <v>AGOSTO-25</v>
      </c>
      <c r="F52" s="583"/>
      <c r="G52" s="121" cm="1">
        <f t="array" ref="G52">_xlfn.IFS($G$42="Peninsula",G51,$G$42="Canarias",IF(E22=0,0,(((E22+(C$29*1000))*(1+N22*J$7/100)*(1+0.01528))+J$8)))</f>
        <v>162.54459550052968</v>
      </c>
      <c r="H52" s="121" cm="1">
        <f t="array" ref="H52">_xlfn.IFS($G$42="Peninsula",H51,$G$42="Canarias",0)</f>
        <v>153.30404981862628</v>
      </c>
      <c r="I52" s="152" cm="1">
        <f t="array" ref="I52">_xlfn.IFS($G$42="Peninsula",IF(E22=0,0,(((E22+(E$29*1000))*(1+N22*L$7/100)*(1+0.01528))+L$8)),$G$42="Canarias",IF(F22=0,0,(((F22+(E$29*1000))*(1+O22*L$7/100)*(1+0.01528))+L$8)))</f>
        <v>141.68435174245681</v>
      </c>
      <c r="J52" s="152" cm="1">
        <f t="array" ref="J52">_xlfn.IFS($G$42="Peninsula",IF(F22=0,0,(((F22+(F$29*1000))*(1+O22*M$7/100)*(1+0.01528))+M$8)),$G$42="Canarias",0)</f>
        <v>135.53695299666364</v>
      </c>
      <c r="K52" s="121">
        <f>IF(G22=0,0,(((G22+(G$29*1000))*(1+P22*N$7/100)*(1+0.01528))+N$8))</f>
        <v>0</v>
      </c>
      <c r="L52" s="152">
        <f t="shared" si="10"/>
        <v>135.7527996452734</v>
      </c>
      <c r="M52" s="137"/>
      <c r="N52" s="137"/>
      <c r="O52" s="137"/>
      <c r="P52" s="137"/>
      <c r="Q52" s="137"/>
      <c r="R52" s="137"/>
      <c r="T52" s="94"/>
      <c r="U52" s="95"/>
      <c r="V52" s="95"/>
      <c r="W52" s="95"/>
      <c r="X52" s="581" t="str">
        <f t="shared" si="8"/>
        <v>AGOSTO-25</v>
      </c>
      <c r="Y52" s="583"/>
      <c r="Z52" s="121" cm="1">
        <f t="array" ref="Z52">_xlfn.IFS($G$42="Peninsula",Z51,$G$42="Canarias",IF(X22=0,0,(((X22+(V$29*1000))*(1+AG22*AC$7/100)*(1+0.01528))+AC$8)))</f>
        <v>186.90605987080045</v>
      </c>
      <c r="AA52" s="121" cm="1">
        <f t="array" ref="AA52">_xlfn.IFS($G$42="Peninsula",AA51,$G$42="Canarias",0)</f>
        <v>174.87280984490184</v>
      </c>
      <c r="AB52" s="152" cm="1">
        <f t="array" ref="AB52">_xlfn.IFS($G$42="Peninsula",IF(X22=0,0,(((X22+(X$29*1000))*(1+AG22*AE$7/100)*(1+0.01528))+AE$8)),$G$42="Canarias",IF(Y22=0,0,(((Y22+(X$29*1000))*(1+AH22*AE$7/100)*(1+0.01528))+AE$8)))</f>
        <v>157.21346327206848</v>
      </c>
      <c r="AC52" s="152" cm="1">
        <f t="array" ref="AC52">_xlfn.IFS($G$42="Peninsula",IF(Y22=0,0,(((Y22+(Y$29*1000))*(1+AH22*AF$7/100)*(1+0.01528))+AF$8)),$G$42="Canarias",0)</f>
        <v>148.77546618268426</v>
      </c>
      <c r="AD52" s="121">
        <f>IF(Z22=0,0,(((Z22+(Z$29*1000))*(1+AI22*AG$7/100)*(1+0.01528))+AG$8))</f>
        <v>0</v>
      </c>
      <c r="AE52" s="152">
        <f t="shared" si="11"/>
        <v>148.33156843205774</v>
      </c>
      <c r="AF52" s="137"/>
      <c r="AG52" s="137"/>
      <c r="AH52" s="137"/>
      <c r="AI52" s="137"/>
      <c r="AJ52" s="137"/>
      <c r="AK52" s="137"/>
      <c r="AN52" s="94"/>
      <c r="AO52" s="95"/>
      <c r="AP52" s="95"/>
      <c r="AQ52" s="95"/>
      <c r="AR52" s="590" t="str">
        <f t="shared" si="9"/>
        <v>AGOSTO-25</v>
      </c>
      <c r="AS52" s="591"/>
      <c r="AT52" s="152">
        <f t="shared" si="6"/>
        <v>208.94155369819742</v>
      </c>
      <c r="AU52" s="152">
        <f t="shared" si="6"/>
        <v>157.54076567085386</v>
      </c>
      <c r="AV52" s="152">
        <f t="shared" si="6"/>
        <v>142.37892949785237</v>
      </c>
      <c r="AW52" s="137"/>
      <c r="AX52" s="137"/>
      <c r="AY52" s="137"/>
      <c r="AZ52" s="137"/>
      <c r="BA52" s="137"/>
      <c r="BB52" s="137"/>
      <c r="BC52" s="137"/>
      <c r="BD52" s="137"/>
      <c r="BE52" s="137"/>
    </row>
    <row r="53" spans="1:57">
      <c r="A53" s="94"/>
      <c r="B53" s="95"/>
      <c r="C53" s="95"/>
      <c r="D53" s="95"/>
      <c r="E53" s="581" t="str">
        <f t="shared" si="7"/>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136.7864440571995</v>
      </c>
      <c r="J53" s="152" cm="1">
        <f t="array" ref="J53">_xlfn.IFS($G$42="Peninsula",IF(F23=0,0,(((F23+(F$29*1000))*(1+O23*M$7/100)*(1+0.01528))+M$8)),$G$42="Canarias",0)</f>
        <v>123.08889323740146</v>
      </c>
      <c r="K53" s="113">
        <f>K54</f>
        <v>137.28197142961369</v>
      </c>
      <c r="L53" s="152">
        <f t="shared" si="10"/>
        <v>129.06256368420878</v>
      </c>
      <c r="M53" s="137"/>
      <c r="N53" s="137"/>
      <c r="O53" s="137"/>
      <c r="P53" s="137"/>
      <c r="Q53" s="137"/>
      <c r="R53" s="137"/>
      <c r="T53" s="94"/>
      <c r="U53" s="95"/>
      <c r="V53" s="95"/>
      <c r="W53" s="95"/>
      <c r="X53" s="581" t="str">
        <f t="shared" si="8"/>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151.77877161090018</v>
      </c>
      <c r="AC53" s="152" cm="1">
        <f t="array" ref="AC53">_xlfn.IFS($G$42="Peninsula",IF(Y23=0,0,(((Y23+(Y$29*1000))*(1+AH23*AF$7/100)*(1+0.01528))+AF$8)),$G$42="Canarias",0)</f>
        <v>135.46283107057343</v>
      </c>
      <c r="AD53" s="113">
        <f>AD54</f>
        <v>150.10405861226755</v>
      </c>
      <c r="AE53" s="152">
        <f t="shared" si="11"/>
        <v>141.1642429137292</v>
      </c>
      <c r="AF53" s="137"/>
      <c r="AG53" s="137"/>
      <c r="AH53" s="137"/>
      <c r="AI53" s="137"/>
      <c r="AJ53" s="137"/>
      <c r="AK53" s="137"/>
      <c r="AN53" s="94"/>
      <c r="AO53" s="95"/>
      <c r="AP53" s="95"/>
      <c r="AQ53" s="95"/>
      <c r="AR53" s="590" t="str">
        <f t="shared" si="9"/>
        <v>SEPTIEMBRE-25</v>
      </c>
      <c r="AS53" s="591"/>
      <c r="AT53" s="152">
        <f t="shared" ref="AT53:AV56" si="12">IFERROR(IF(AR23=0,0,(((AR23+(AR$29*1000))*(1+AY23*AW$7/100)*(1+0.01528))+AW$8)),"")</f>
        <v>203.43702122948969</v>
      </c>
      <c r="AU53" s="152">
        <f t="shared" si="12"/>
        <v>145.29444147407938</v>
      </c>
      <c r="AV53" s="152">
        <f t="shared" si="12"/>
        <v>135.20255952132885</v>
      </c>
      <c r="AW53" s="137"/>
      <c r="AX53" s="137"/>
      <c r="AY53" s="137"/>
      <c r="AZ53" s="137"/>
      <c r="BA53" s="137"/>
      <c r="BB53" s="137"/>
      <c r="BC53" s="137"/>
      <c r="BD53" s="137"/>
      <c r="BE53" s="137"/>
    </row>
    <row r="54" spans="1:57">
      <c r="A54" s="94"/>
      <c r="B54" s="95"/>
      <c r="C54" s="95"/>
      <c r="D54" s="95"/>
      <c r="E54" s="581" t="str">
        <f t="shared" si="7"/>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136.7864440571995</v>
      </c>
      <c r="J54" s="152" cm="1">
        <f t="array" ref="J54">_xlfn.IFS($G$42="Peninsula",IF(F24=0,0,(((F24+(F$29*1000))*(1+O24*M$7/100)*(1+0.01528))+M$8)),$G$42="Canarias",0)</f>
        <v>158.62808413901104</v>
      </c>
      <c r="K54" s="152" cm="1">
        <f t="array" ref="K54">_xlfn.IFS($G$42="Peninsula",IF(G24=0,0,(((G24+(G$29*1000))*(1+P24*N$7/100)*(1+0.01528))+N$8)),$G$42="Canarias",0)</f>
        <v>137.28197142961369</v>
      </c>
      <c r="L54" s="152">
        <f t="shared" si="10"/>
        <v>137.57751559542419</v>
      </c>
      <c r="M54" s="137"/>
      <c r="N54" s="137"/>
      <c r="O54" s="137"/>
      <c r="P54" s="137"/>
      <c r="Q54" s="137"/>
      <c r="R54" s="137"/>
      <c r="T54" s="94"/>
      <c r="U54" s="95"/>
      <c r="V54" s="95"/>
      <c r="W54" s="95"/>
      <c r="X54" s="581" t="str">
        <f t="shared" si="8"/>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151.77877161090018</v>
      </c>
      <c r="AC54" s="152" cm="1">
        <f t="array" ref="AC54">_xlfn.IFS($G$42="Peninsula",IF(Y24=0,0,(((Y24+(Y$29*1000))*(1+AH24*AF$7/100)*(1+0.01528))+AF$8)),$G$42="Canarias",0)</f>
        <v>173.43813730011877</v>
      </c>
      <c r="AD54" s="152" cm="1">
        <f t="array" ref="AD54">_xlfn.IFS($G$42="Peninsula",IF(Z24=0,0,(((Z24+(Z$29*1000))*(1+AI24*AG$7/100)*(1+0.01528))+AG$8)),$G$42="Canarias",0)</f>
        <v>150.10405861226755</v>
      </c>
      <c r="AE54" s="152">
        <f t="shared" si="11"/>
        <v>150.42454330280978</v>
      </c>
      <c r="AF54" s="137"/>
      <c r="AG54" s="137"/>
      <c r="AH54" s="137"/>
      <c r="AI54" s="137"/>
      <c r="AJ54" s="137"/>
      <c r="AK54" s="137"/>
      <c r="AN54" s="94"/>
      <c r="AO54" s="95"/>
      <c r="AP54" s="95"/>
      <c r="AQ54" s="95"/>
      <c r="AR54" s="590" t="str">
        <f t="shared" si="9"/>
        <v>OCTUBRE-25</v>
      </c>
      <c r="AS54" s="591"/>
      <c r="AT54" s="152">
        <f t="shared" si="12"/>
        <v>229.33552742748117</v>
      </c>
      <c r="AU54" s="152">
        <f t="shared" si="12"/>
        <v>170.02005734930827</v>
      </c>
      <c r="AV54" s="152">
        <f t="shared" si="12"/>
        <v>144.46285991040946</v>
      </c>
      <c r="AW54" s="137"/>
      <c r="AX54" s="137"/>
      <c r="AY54" s="137"/>
      <c r="AZ54" s="137"/>
      <c r="BA54" s="137"/>
      <c r="BB54" s="137"/>
      <c r="BC54" s="137"/>
      <c r="BD54" s="137"/>
      <c r="BE54" s="137"/>
    </row>
    <row r="55" spans="1:57">
      <c r="A55" s="94"/>
      <c r="B55" s="95"/>
      <c r="C55" s="95"/>
      <c r="D55" s="95"/>
      <c r="E55" s="581" t="str">
        <f t="shared" si="7"/>
        <v>NOVIEMBRE-25</v>
      </c>
      <c r="F55" s="583"/>
      <c r="G55" s="113">
        <f>G56</f>
        <v>133.54600817674918</v>
      </c>
      <c r="H55" s="152">
        <f>IF(D25=0,0,(((D25+(D$29*1000))*(1+M25*K$7/100)*(1+0.01528))+K$8))</f>
        <v>147.10275069404031</v>
      </c>
      <c r="I55" s="152">
        <f>IF(E25=0,0,(((E25+(E$29*1000))*(1+N25*L$7/100)*(1+0.01528))+L$8))</f>
        <v>138.10671147489742</v>
      </c>
      <c r="J55" s="113">
        <f>J54</f>
        <v>158.62808413901104</v>
      </c>
      <c r="K55" s="113">
        <f>K54</f>
        <v>137.28197142961369</v>
      </c>
      <c r="L55" s="152">
        <f t="shared" si="10"/>
        <v>117.91272841707803</v>
      </c>
      <c r="M55" s="137"/>
      <c r="N55" s="137"/>
      <c r="O55" s="137"/>
      <c r="P55" s="137"/>
      <c r="Q55" s="137"/>
      <c r="R55" s="137"/>
      <c r="T55" s="94"/>
      <c r="U55" s="95"/>
      <c r="V55" s="95"/>
      <c r="W55" s="95"/>
      <c r="X55" s="581" t="str">
        <f t="shared" si="8"/>
        <v>NOVIEMBRE-25</v>
      </c>
      <c r="Y55" s="583"/>
      <c r="Z55" s="113">
        <f>Z56</f>
        <v>154.71980938188867</v>
      </c>
      <c r="AA55" s="152">
        <f>IF(W25=0,0,(((W25+(W$29*1000))*(1+AF25*AD$7/100)*(1+0.01528))+AD$8))</f>
        <v>167.7857771605199</v>
      </c>
      <c r="AB55" s="152">
        <f>IF(X25=0,0,(((X25+(X$29*1000))*(1+AG25*AE$7/100)*(1+0.01528))+AE$8))</f>
        <v>153.71442497101779</v>
      </c>
      <c r="AC55" s="113">
        <f>AC54</f>
        <v>173.43813730011877</v>
      </c>
      <c r="AD55" s="113">
        <f>AD54</f>
        <v>150.10405861226755</v>
      </c>
      <c r="AE55" s="152">
        <f t="shared" si="11"/>
        <v>129.03841707948115</v>
      </c>
      <c r="AF55" s="137"/>
      <c r="AG55" s="137"/>
      <c r="AH55" s="137"/>
      <c r="AI55" s="137"/>
      <c r="AJ55" s="137"/>
      <c r="AK55" s="137"/>
      <c r="AN55" s="94"/>
      <c r="AO55" s="95"/>
      <c r="AP55" s="95"/>
      <c r="AQ55" s="95"/>
      <c r="AR55" s="590" t="str">
        <f t="shared" si="9"/>
        <v>NOVIEMBRE-25</v>
      </c>
      <c r="AS55" s="591"/>
      <c r="AT55" s="152">
        <f t="shared" si="12"/>
        <v>207.9014229898396</v>
      </c>
      <c r="AU55" s="152">
        <f t="shared" si="12"/>
        <v>155.2743329533923</v>
      </c>
      <c r="AV55" s="152">
        <f t="shared" si="12"/>
        <v>123.0767336870808</v>
      </c>
      <c r="AW55" s="137"/>
      <c r="AX55" s="137"/>
      <c r="AY55" s="137"/>
      <c r="AZ55" s="137"/>
      <c r="BA55" s="137"/>
      <c r="BB55" s="137"/>
      <c r="BC55" s="137"/>
      <c r="BD55" s="137"/>
      <c r="BE55" s="137"/>
    </row>
    <row r="56" spans="1:57" ht="15.75" thickBot="1">
      <c r="A56" s="94"/>
      <c r="B56" s="95"/>
      <c r="C56" s="95"/>
      <c r="D56" s="95"/>
      <c r="E56" s="584" t="str">
        <f t="shared" si="7"/>
        <v>DICIEMBRE-25</v>
      </c>
      <c r="F56" s="585"/>
      <c r="G56" s="157" cm="1">
        <f t="array" ref="G56">_xlfn.IFS($G$42="Peninsula",IFERROR(IF(C26=0,0,(((C26+(C$29))*(1+L26*J$7/100)*(1+0.01528))+J$8)),""),$G$42="Canarias",0)</f>
        <v>133.54600817674918</v>
      </c>
      <c r="H56" s="157" cm="1">
        <f t="array" ref="H56">_xlfn.IFS($G$42="Peninsula",IFERROR(IF(D26=0,0,(((D26+(D$29*1000))*(1+M26*K$7/100)*(1+0.01528))+K$8)),""),$G$42="Canarias",IF(C26=0,0,(((C26+(D$29*1000))*(1+L26*K$7/100)*(1+0.01528))+K$8)))</f>
        <v>172.56583375046975</v>
      </c>
      <c r="I56" s="128" cm="1">
        <f t="array" ref="I56">_xlfn.IFS($G$42="Peninsula",I55,$G$42="Canarias",IF(D26=0,0,(((D26+(E$29*1000))*(1+M26*L$7/100)*(1+0.01528))+L$8)))</f>
        <v>138.10671147489742</v>
      </c>
      <c r="J56" s="128">
        <f>IFERROR(IF(F26=0,0,(((F26+(F$29*1000))*(1+O26*M$7/100)*(1+0.01528))+M$8)),"")</f>
        <v>0</v>
      </c>
      <c r="K56" s="128">
        <f>IFERROR(IF(G26=0,0,(((G26+(G$29*1000))*(1+P26*N$7/100)*(1+0.01528))+N$8)),"")</f>
        <v>0</v>
      </c>
      <c r="L56" s="154">
        <f>IFERROR(IF(H26=0,0,(((H26+(H$29*1000))*(1+Q26*O$7/100)*(1+0.01528))+O$8)),"")</f>
        <v>132.70888046952771</v>
      </c>
      <c r="M56" s="137"/>
      <c r="N56" s="137"/>
      <c r="O56" s="137"/>
      <c r="P56" s="137"/>
      <c r="Q56" s="137"/>
      <c r="R56" s="137"/>
      <c r="T56" s="94"/>
      <c r="U56" s="95"/>
      <c r="V56" s="95"/>
      <c r="W56" s="95"/>
      <c r="X56" s="584" t="str">
        <f t="shared" si="8"/>
        <v>DICIEMBRE-25</v>
      </c>
      <c r="Y56" s="585"/>
      <c r="Z56" s="157" cm="1">
        <f t="array" ref="Z56">_xlfn.IFS($G$42="Peninsula",IFERROR(IF(V26=0,0,(((V26+(V$29))*(1+AE26*AC$7/100)*(1+0.01528))+AC$8)),""),$G$42="Canarias",0)</f>
        <v>154.71980938188867</v>
      </c>
      <c r="AA56" s="157" cm="1">
        <f t="array" ref="AA56">_xlfn.IFS($G$42="Peninsula",IFERROR(IF(W26=0,0,(((W26+(W$29*1000))*(1+AF26*AD$7/100)*(1+0.01528))+AD$8)),""),$G$42="Canarias",IF(V26=0,0,(((V26+(W$29*1000))*(1+AE26*AD$7/100)*(1+0.01528))+AD$8)))</f>
        <v>195.46738138291195</v>
      </c>
      <c r="AB56" s="128" cm="1">
        <f t="array" ref="AB56">_xlfn.IFS($G$42="Peninsula",AB55,$G$42="Canarias",IF(W26=0,0,(((W26+(X$29*1000))*(1+AF26*AE$7/100)*(1+0.01528))+AE$8)))</f>
        <v>153.71442497101779</v>
      </c>
      <c r="AC56" s="128">
        <f>IFERROR(IF(Y26=0,0,(((Y26+(Y$29*1000))*(1+AH26*AF$7/100)*(1+0.01528))+AF$8)),"")</f>
        <v>0</v>
      </c>
      <c r="AD56" s="128">
        <f>IFERROR(IF(Z26=0,0,(((Z26+(Z$29*1000))*(1+AI26*AG$7/100)*(1+0.01528))+AG$8)),"")</f>
        <v>0</v>
      </c>
      <c r="AE56" s="154">
        <f>IFERROR(IF(AA26=0,0,(((AA26+(AA$29*1000))*(1+AJ26*AH$7/100)*(1+0.01528))+AH$8)),"")</f>
        <v>145.12973668255782</v>
      </c>
      <c r="AF56" s="137"/>
      <c r="AG56" s="137"/>
      <c r="AH56" s="137"/>
      <c r="AI56" s="137"/>
      <c r="AJ56" s="137"/>
      <c r="AK56" s="137"/>
      <c r="AN56" s="94"/>
      <c r="AO56" s="95"/>
      <c r="AP56" s="95"/>
      <c r="AQ56" s="95"/>
      <c r="AR56" s="590" t="str">
        <f t="shared" si="9"/>
        <v>DICIEMBRE-25</v>
      </c>
      <c r="AS56" s="591"/>
      <c r="AT56" s="152">
        <f t="shared" si="12"/>
        <v>238.22589482278465</v>
      </c>
      <c r="AU56" s="152">
        <f t="shared" si="12"/>
        <v>184.88445806611875</v>
      </c>
      <c r="AV56" s="152">
        <f t="shared" si="12"/>
        <v>139.1606325548928</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150.14967729432286</v>
      </c>
      <c r="H58" s="137" cm="1">
        <f t="array" ref="H58">_xlfn.IFS($G$42="Peninsula",AVERAGE(H45,H46,H47,H51,H55,H56),$G$42="Canarias",AVERAGE(H45,H46,H47,H55,H56))</f>
        <v>143.44781907515852</v>
      </c>
      <c r="I58" s="137" cm="1">
        <f t="array" ref="I58">_xlfn.IFS($G$42="Peninsula",AVERAGE(I47,I50,I52,I53,I55),$G$42="Canarias",AVERAGE(I51,I52,I53,I54,I55,I56))</f>
        <v>134.44166910221639</v>
      </c>
      <c r="J58" s="137" cm="1">
        <f t="array" ref="J58">_xlfn.IFS($G$42="Peninsula",AVERAGE(J48,J49,J50,J52,J53,J54),$G$42="Canarias",AVERAGE(J45,J46,J47,J48,J49,J50,J51))</f>
        <v>123.16747494607546</v>
      </c>
      <c r="K58" s="137" cm="1">
        <f t="array" ref="K58">_xlfn.IFS($G$42="Peninsula",AVERAGE(K48,K49,K54),$G$42="Canarias",AVERAGE(K48,K49,K50))</f>
        <v>102.95958371861576</v>
      </c>
      <c r="L58" s="137">
        <f>AVERAGE(L45,L46,L47,L48,L49,L50,L51,L52,L53,L54,L55,L56)</f>
        <v>117.03456899458615</v>
      </c>
      <c r="X58" s="584" t="s">
        <v>371</v>
      </c>
      <c r="Y58" s="585"/>
      <c r="Z58" s="137" cm="1">
        <f t="array" ref="Z58">_xlfn.IFS($G$42="Peninsula",AVERAGE(Z45,Z46,Z51,Z56),$G$42="Canarias",AVERAGE(Z51,Z52,Z53,Z54))</f>
        <v>174.14596007584694</v>
      </c>
      <c r="AA58" s="137" cm="1">
        <f t="array" ref="AA58">_xlfn.IFS($G$42="Peninsula",AVERAGE(AA45,AA46,AA47,AA51,AA55,AA56),$G$42="Canarias",AVERAGE(AA45,AA46,AA47,AA55,AA56))</f>
        <v>164.84568386805208</v>
      </c>
      <c r="AB58" s="137" cm="1">
        <f t="array" ref="AB58">_xlfn.IFS($G$42="Peninsula",AVERAGE(AB47,AB50,AB52,AB53,AB55),$G$42="Canarias",AVERAGE(AB51,AB52,AB53,AB54,AB55,AB56))</f>
        <v>149.87488964255169</v>
      </c>
      <c r="AC58" s="137" cm="1">
        <f t="array" ref="AC58">_xlfn.IFS($G$42="Peninsula",AVERAGE(AC48,AC49,AC50,AC52,AC53,AC54),$G$42="Canarias",AVERAGE(AC45,AC46,AC47,AC48,AC49,AC50,AC51))</f>
        <v>135.53149031762385</v>
      </c>
      <c r="AD58" s="137" cm="1">
        <f t="array" ref="AD58">_xlfn.IFS($G$42="Peninsula",AVERAGE(AD48,AD49,AD54),$G$42="Canarias",AVERAGE(AD48,AD49,AD50))</f>
        <v>114.11577923047776</v>
      </c>
      <c r="AE58" s="137">
        <f>AVERAGE(AE45,AE46,AE47,AE48,AE49,AE50,AE51,AE52,AE53,AE54,AE55,AE56)</f>
        <v>128.71657335736435</v>
      </c>
      <c r="AR58" s="584" t="s">
        <v>371</v>
      </c>
      <c r="AS58" s="585"/>
      <c r="AT58" s="137">
        <f>AVERAGE(AT45:AT56)</f>
        <v>202.41565600516057</v>
      </c>
      <c r="AU58" s="137">
        <f>AVERAGE(AU45:AU56)</f>
        <v>147.11179748231569</v>
      </c>
      <c r="AV58" s="137">
        <f>AVERAGE(AV45:AV56)</f>
        <v>123.09604454585896</v>
      </c>
    </row>
    <row r="63" spans="1:57">
      <c r="B63" t="s">
        <v>34</v>
      </c>
    </row>
    <row r="65" spans="2:8" ht="15.75">
      <c r="B65" s="55" t="s">
        <v>56</v>
      </c>
      <c r="C65" s="56">
        <f>IF('.'!$W$20="26",'BASE DE DATOS INDEX'!K63/365,'BASE DE DATOS INDEX'!U63/365)</f>
        <v>7.5902501369863012E-2</v>
      </c>
      <c r="D65" s="56">
        <f>IF('.'!$W$20="26",'BASE DE DATOS INDEX'!L63/365,'BASE DE DATOS INDEX'!V63/365)</f>
        <v>1.9874602739726028E-3</v>
      </c>
      <c r="E65" s="56">
        <f>'BASE DE DATOS INDEX'!M63/365</f>
        <v>0</v>
      </c>
      <c r="F65" s="56">
        <f>'BASE DE DATOS INDEX'!N63/365</f>
        <v>0</v>
      </c>
      <c r="G65" s="56">
        <f>'BASE DE DATOS INDEX'!O63/365</f>
        <v>0</v>
      </c>
      <c r="H65" s="56">
        <f>'BASE DE DATOS INDEX'!P63/365</f>
        <v>0</v>
      </c>
    </row>
    <row r="66" spans="2:8" ht="15.75">
      <c r="B66" s="57" t="s">
        <v>31</v>
      </c>
      <c r="C66" s="56">
        <f>IF('.'!$W$20="26",'BASE DE DATOS INDEX'!K64/365,'BASE DE DATOS INDEX'!U64/365)</f>
        <v>5.5827197260273971E-2</v>
      </c>
      <c r="D66" s="56">
        <f>IF('.'!$W$20="26",'BASE DE DATOS INDEX'!L64/365,'BASE DE DATOS INDEX'!V64/365)</f>
        <v>2.9089372602739725E-2</v>
      </c>
      <c r="E66" s="56">
        <f>IF('.'!$W$20="26",'BASE DE DATOS INDEX'!M64/365,'BASE DE DATOS INDEX'!W64/365)</f>
        <v>1.2278175342465752E-2</v>
      </c>
      <c r="F66" s="56">
        <f>IF('.'!$W$20="26",'BASE DE DATOS INDEX'!N64/365,'BASE DE DATOS INDEX'!X64/365)</f>
        <v>1.0647487671232877E-2</v>
      </c>
      <c r="G66" s="56">
        <f>IF('.'!$W$20="26",'BASE DE DATOS INDEX'!O64/365,'BASE DE DATOS INDEX'!Y64/365)</f>
        <v>6.8872630136986293E-3</v>
      </c>
      <c r="H66" s="56">
        <f>IF('.'!$W$20="26",'BASE DE DATOS INDEX'!P64/365,'BASE DE DATOS INDEX'!Z64/365)</f>
        <v>3.9514712328767125E-3</v>
      </c>
    </row>
    <row r="67" spans="2:8" ht="15.75">
      <c r="B67" s="57" t="s">
        <v>32</v>
      </c>
      <c r="C67" s="56">
        <f>IF('.'!$W$20="26",'BASE DE DATOS INDEX'!K65/365,'BASE DE DATOS INDEX'!U65/365)</f>
        <v>8.1083200000000008E-2</v>
      </c>
      <c r="D67" s="56">
        <f>IF('.'!$W$20="26",'BASE DE DATOS INDEX'!L65/365,'BASE DE DATOS INDEX'!V65/365)</f>
        <v>4.2506052054794519E-2</v>
      </c>
      <c r="E67" s="56">
        <f>IF('.'!$W$20="26",'BASE DE DATOS INDEX'!M65/365,'BASE DE DATOS INDEX'!W65/365)</f>
        <v>1.8635290410958905E-2</v>
      </c>
      <c r="F67" s="56">
        <f>IF('.'!$W$20="26",'BASE DE DATOS INDEX'!N65/365,'BASE DE DATOS INDEX'!X65/365)</f>
        <v>1.4777613698630138E-2</v>
      </c>
      <c r="G67" s="56">
        <f>IF('.'!$W$20="26",'BASE DE DATOS INDEX'!O65/365,'BASE DE DATOS INDEX'!Y65/365)</f>
        <v>5.8222273972602734E-3</v>
      </c>
      <c r="H67" s="56">
        <f>IF('.'!$W$20="26",'BASE DE DATOS INDEX'!P65/365,'BASE DE DATOS INDEX'!Z65/365)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0AD35-22D7-444A-9C54-D2C76C4EF4FD}">
  <sheetPr codeName="Hoja32"/>
  <dimension ref="A1:BE101"/>
  <sheetViews>
    <sheetView topLeftCell="H36" zoomScale="70" zoomScaleNormal="70" workbookViewId="0">
      <selection activeCell="B56" sqref="B56"/>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6" max="6" width="12.5703125" customWidth="1"/>
    <col min="7" max="7" width="13.42578125" customWidth="1"/>
    <col min="8" max="8" width="12.42578125" customWidth="1"/>
    <col min="21" max="21" width="14" bestFit="1" customWidth="1"/>
    <col min="43" max="43" width="14.7109375" customWidth="1"/>
    <col min="45" max="45" width="12.5703125" bestFit="1" customWidth="1"/>
  </cols>
  <sheetData>
    <row r="1" spans="1:57" ht="15" customHeight="1">
      <c r="A1" s="89"/>
      <c r="B1" s="89"/>
      <c r="C1" s="89"/>
      <c r="D1" s="89"/>
      <c r="E1" s="601" t="s">
        <v>152</v>
      </c>
      <c r="F1" s="601"/>
      <c r="G1" s="601"/>
      <c r="H1" s="601"/>
      <c r="I1" s="601"/>
      <c r="J1" s="601"/>
      <c r="K1" s="601"/>
      <c r="L1" s="601"/>
      <c r="M1" s="89"/>
      <c r="N1" s="89"/>
      <c r="O1" s="89"/>
      <c r="P1" s="89"/>
      <c r="Q1" s="89"/>
      <c r="R1" s="89"/>
      <c r="T1" s="89"/>
      <c r="U1" s="89"/>
      <c r="V1" s="89"/>
      <c r="W1" s="89"/>
      <c r="X1" s="601" t="s">
        <v>153</v>
      </c>
      <c r="Y1" s="601"/>
      <c r="Z1" s="601"/>
      <c r="AA1" s="601"/>
      <c r="AB1" s="601"/>
      <c r="AC1" s="601"/>
      <c r="AD1" s="601"/>
      <c r="AE1" s="601"/>
      <c r="AF1" s="89"/>
      <c r="AG1" s="89"/>
      <c r="AH1" s="89"/>
      <c r="AI1" s="89"/>
      <c r="AJ1" s="89"/>
      <c r="AK1" s="89"/>
      <c r="AN1" s="89"/>
      <c r="AO1" s="89"/>
      <c r="AP1" s="89"/>
      <c r="AQ1" s="89"/>
      <c r="AR1" s="601" t="s">
        <v>152</v>
      </c>
      <c r="AS1" s="601"/>
      <c r="AT1" s="601"/>
      <c r="AU1" s="601"/>
      <c r="AV1" s="601"/>
      <c r="AW1" s="601"/>
      <c r="AX1" s="601"/>
      <c r="AY1" s="601"/>
      <c r="AZ1" s="89"/>
      <c r="BA1" s="89"/>
      <c r="BB1" s="89"/>
      <c r="BC1" s="89"/>
      <c r="BD1" s="89"/>
      <c r="BE1" s="89"/>
    </row>
    <row r="2" spans="1:57" ht="15" customHeight="1">
      <c r="A2" s="89"/>
      <c r="B2" s="89"/>
      <c r="C2" s="89"/>
      <c r="D2" s="89"/>
      <c r="E2" s="601"/>
      <c r="F2" s="601"/>
      <c r="G2" s="601"/>
      <c r="H2" s="601"/>
      <c r="I2" s="601"/>
      <c r="J2" s="601"/>
      <c r="K2" s="601"/>
      <c r="L2" s="601"/>
      <c r="M2" s="89"/>
      <c r="N2" s="89"/>
      <c r="O2" s="89"/>
      <c r="P2" s="89"/>
      <c r="Q2" s="89"/>
      <c r="R2" s="89"/>
      <c r="T2" s="89"/>
      <c r="U2" s="89"/>
      <c r="V2" s="89"/>
      <c r="W2" s="89"/>
      <c r="X2" s="601"/>
      <c r="Y2" s="601"/>
      <c r="Z2" s="601"/>
      <c r="AA2" s="601"/>
      <c r="AB2" s="601"/>
      <c r="AC2" s="601"/>
      <c r="AD2" s="601"/>
      <c r="AE2" s="601"/>
      <c r="AF2" s="89"/>
      <c r="AG2" s="89"/>
      <c r="AH2" s="89"/>
      <c r="AI2" s="89"/>
      <c r="AJ2" s="89"/>
      <c r="AK2" s="89"/>
      <c r="AN2" s="89"/>
      <c r="AO2" s="89"/>
      <c r="AP2" s="89"/>
      <c r="AQ2" s="89"/>
      <c r="AR2" s="601"/>
      <c r="AS2" s="601"/>
      <c r="AT2" s="601"/>
      <c r="AU2" s="601"/>
      <c r="AV2" s="601"/>
      <c r="AW2" s="601"/>
      <c r="AX2" s="601"/>
      <c r="AY2" s="601"/>
      <c r="AZ2" s="89"/>
      <c r="BA2" s="89"/>
      <c r="BB2" s="89"/>
      <c r="BC2" s="89"/>
      <c r="BD2" s="89"/>
      <c r="BE2" s="89"/>
    </row>
    <row r="3" spans="1:57" ht="15" customHeight="1">
      <c r="A3" s="89"/>
      <c r="B3" s="89"/>
      <c r="C3" s="89"/>
      <c r="D3" s="89"/>
      <c r="E3" s="601"/>
      <c r="F3" s="601"/>
      <c r="G3" s="601"/>
      <c r="H3" s="601"/>
      <c r="I3" s="601"/>
      <c r="J3" s="601"/>
      <c r="K3" s="601"/>
      <c r="L3" s="601"/>
      <c r="M3" s="89"/>
      <c r="N3" s="89"/>
      <c r="O3" s="89"/>
      <c r="P3" s="89"/>
      <c r="Q3" s="89"/>
      <c r="R3" s="89"/>
      <c r="T3" s="89"/>
      <c r="U3" s="89"/>
      <c r="V3" s="89"/>
      <c r="W3" s="89"/>
      <c r="X3" s="601"/>
      <c r="Y3" s="601"/>
      <c r="Z3" s="601"/>
      <c r="AA3" s="601"/>
      <c r="AB3" s="601"/>
      <c r="AC3" s="601"/>
      <c r="AD3" s="601"/>
      <c r="AE3" s="601"/>
      <c r="AF3" s="89"/>
      <c r="AG3" s="89"/>
      <c r="AH3" s="89"/>
      <c r="AI3" s="89"/>
      <c r="AJ3" s="89"/>
      <c r="AK3" s="89"/>
      <c r="AM3" t="s">
        <v>154</v>
      </c>
      <c r="AN3" s="89"/>
      <c r="AO3" s="89"/>
      <c r="AP3" s="89"/>
      <c r="AQ3" s="89"/>
      <c r="AR3" s="601"/>
      <c r="AS3" s="601"/>
      <c r="AT3" s="601"/>
      <c r="AU3" s="601"/>
      <c r="AV3" s="601"/>
      <c r="AW3" s="601"/>
      <c r="AX3" s="601"/>
      <c r="AY3" s="601"/>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602" t="s">
        <v>32</v>
      </c>
      <c r="D6" s="603"/>
      <c r="E6" s="603"/>
      <c r="F6" s="603"/>
      <c r="G6" s="603"/>
      <c r="H6" s="603"/>
      <c r="I6" s="604"/>
      <c r="J6" s="91" t="s">
        <v>3</v>
      </c>
      <c r="K6" s="92" t="s">
        <v>4</v>
      </c>
      <c r="L6" s="92" t="s">
        <v>5</v>
      </c>
      <c r="M6" s="92" t="s">
        <v>6</v>
      </c>
      <c r="N6" s="92" t="s">
        <v>7</v>
      </c>
      <c r="O6" s="93" t="s">
        <v>8</v>
      </c>
      <c r="P6" s="42"/>
      <c r="Q6" s="42"/>
      <c r="R6" s="42"/>
      <c r="T6" s="90"/>
      <c r="U6" s="42"/>
      <c r="V6" s="602" t="s">
        <v>31</v>
      </c>
      <c r="W6" s="603"/>
      <c r="X6" s="603"/>
      <c r="Y6" s="603"/>
      <c r="Z6" s="603"/>
      <c r="AA6" s="603"/>
      <c r="AB6" s="604"/>
      <c r="AC6" s="91" t="s">
        <v>3</v>
      </c>
      <c r="AD6" s="92" t="s">
        <v>4</v>
      </c>
      <c r="AE6" s="92" t="s">
        <v>5</v>
      </c>
      <c r="AF6" s="92" t="s">
        <v>6</v>
      </c>
      <c r="AG6" s="92" t="s">
        <v>7</v>
      </c>
      <c r="AH6" s="93" t="s">
        <v>8</v>
      </c>
      <c r="AI6" s="42"/>
      <c r="AJ6" s="42"/>
      <c r="AK6" s="42"/>
      <c r="AN6" s="90"/>
      <c r="AO6" s="42"/>
      <c r="AP6" s="602" t="s">
        <v>56</v>
      </c>
      <c r="AQ6" s="603"/>
      <c r="AR6" s="603"/>
      <c r="AS6" s="603"/>
      <c r="AT6" s="603"/>
      <c r="AU6" s="603"/>
      <c r="AV6" s="604"/>
      <c r="AW6" s="91" t="s">
        <v>3</v>
      </c>
      <c r="AX6" s="92" t="s">
        <v>4</v>
      </c>
      <c r="AY6" s="92" t="s">
        <v>5</v>
      </c>
      <c r="AZ6" s="42"/>
      <c r="BA6" s="42"/>
      <c r="BB6" s="42"/>
      <c r="BC6" s="42"/>
      <c r="BD6" s="42"/>
      <c r="BE6" s="42"/>
    </row>
    <row r="7" spans="1:57">
      <c r="A7" s="94"/>
      <c r="B7" s="95"/>
      <c r="C7" s="595" t="s">
        <v>156</v>
      </c>
      <c r="D7" s="596"/>
      <c r="E7" s="596"/>
      <c r="F7" s="596"/>
      <c r="G7" s="596"/>
      <c r="H7" s="596"/>
      <c r="I7" s="597"/>
      <c r="J7" s="97">
        <v>6.7</v>
      </c>
      <c r="K7" s="98">
        <v>6.8</v>
      </c>
      <c r="L7" s="98">
        <v>6.5</v>
      </c>
      <c r="M7" s="98">
        <v>6.5</v>
      </c>
      <c r="N7" s="98">
        <v>4.3</v>
      </c>
      <c r="O7" s="99">
        <v>7.7</v>
      </c>
      <c r="P7" s="95"/>
      <c r="Q7" s="95"/>
      <c r="R7" s="95"/>
      <c r="T7" s="94"/>
      <c r="U7" s="95"/>
      <c r="V7" s="595" t="s">
        <v>156</v>
      </c>
      <c r="W7" s="596"/>
      <c r="X7" s="596"/>
      <c r="Y7" s="596"/>
      <c r="Z7" s="596"/>
      <c r="AA7" s="596"/>
      <c r="AB7" s="597"/>
      <c r="AC7" s="97">
        <v>16.600000000000001</v>
      </c>
      <c r="AD7" s="98">
        <v>17.5</v>
      </c>
      <c r="AE7" s="98">
        <v>16.5</v>
      </c>
      <c r="AF7" s="98">
        <v>16.5</v>
      </c>
      <c r="AG7" s="98">
        <v>13.8</v>
      </c>
      <c r="AH7" s="99">
        <v>18</v>
      </c>
      <c r="AI7" s="95"/>
      <c r="AJ7" s="95"/>
      <c r="AK7" s="95"/>
      <c r="AN7" s="94"/>
      <c r="AO7" s="95"/>
      <c r="AP7" s="595" t="s">
        <v>156</v>
      </c>
      <c r="AQ7" s="596"/>
      <c r="AR7" s="596"/>
      <c r="AS7" s="596"/>
      <c r="AT7" s="596"/>
      <c r="AU7" s="596"/>
      <c r="AV7" s="597"/>
      <c r="AW7" s="97">
        <v>16.7</v>
      </c>
      <c r="AX7" s="98">
        <v>16.3</v>
      </c>
      <c r="AY7" s="98">
        <v>18</v>
      </c>
      <c r="AZ7" s="42"/>
      <c r="BA7" s="42"/>
      <c r="BB7" s="42"/>
      <c r="BC7" s="95"/>
      <c r="BD7" s="95"/>
      <c r="BE7" s="95"/>
    </row>
    <row r="8" spans="1:57" ht="15.75" thickBot="1">
      <c r="A8" s="94"/>
      <c r="B8" s="95"/>
      <c r="C8" s="598" t="s">
        <v>159</v>
      </c>
      <c r="D8" s="599" t="s">
        <v>159</v>
      </c>
      <c r="E8" s="599"/>
      <c r="F8" s="599"/>
      <c r="G8" s="599"/>
      <c r="H8" s="599"/>
      <c r="I8" s="600"/>
      <c r="J8" s="100">
        <v>35.204000000000001</v>
      </c>
      <c r="K8" s="101">
        <v>21.530999999999999</v>
      </c>
      <c r="L8" s="101">
        <v>12.715999999999999</v>
      </c>
      <c r="M8" s="101">
        <v>8.0370000000000008</v>
      </c>
      <c r="N8" s="101">
        <v>2.1120000000000001</v>
      </c>
      <c r="O8" s="102">
        <v>1.276</v>
      </c>
      <c r="P8" s="95"/>
      <c r="Q8" s="95"/>
      <c r="R8" s="95"/>
      <c r="T8" s="94"/>
      <c r="U8" s="95"/>
      <c r="V8" s="598" t="s">
        <v>159</v>
      </c>
      <c r="W8" s="599" t="s">
        <v>159</v>
      </c>
      <c r="X8" s="599"/>
      <c r="Y8" s="599"/>
      <c r="Z8" s="599"/>
      <c r="AA8" s="599"/>
      <c r="AB8" s="600"/>
      <c r="AC8" s="100">
        <v>48.442999999999998</v>
      </c>
      <c r="AD8" s="101">
        <v>30.937999999999999</v>
      </c>
      <c r="AE8" s="101">
        <v>17.361000000000001</v>
      </c>
      <c r="AF8" s="101">
        <v>10.388999999999999</v>
      </c>
      <c r="AG8" s="101">
        <v>3.5609999999999999</v>
      </c>
      <c r="AH8" s="102">
        <v>2.1920000000000002</v>
      </c>
      <c r="AI8" s="95"/>
      <c r="AJ8" s="95"/>
      <c r="AK8" s="95"/>
      <c r="AN8" s="94"/>
      <c r="AO8" s="95"/>
      <c r="AP8" s="598" t="s">
        <v>159</v>
      </c>
      <c r="AQ8" s="599" t="s">
        <v>159</v>
      </c>
      <c r="AR8" s="599"/>
      <c r="AS8" s="599"/>
      <c r="AT8" s="599"/>
      <c r="AU8" s="599"/>
      <c r="AV8" s="600"/>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8" t="s">
        <v>171</v>
      </c>
      <c r="K14" s="589"/>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8" t="s">
        <v>171</v>
      </c>
      <c r="AD14" s="589"/>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8" t="s">
        <v>171</v>
      </c>
      <c r="AX14" s="589"/>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3" t="str">
        <f t="shared" ref="J15:J26" si="0">B15</f>
        <v>ENERO-26</v>
      </c>
      <c r="K15" s="594"/>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93" t="str">
        <f t="shared" ref="AC15:AC26" si="2">U15</f>
        <v>ENERO-26</v>
      </c>
      <c r="AD15" s="594"/>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0" t="str">
        <f t="shared" ref="AW15:AW26" si="3">AQ15</f>
        <v>ENERO-26</v>
      </c>
      <c r="AX15" s="591"/>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3"/>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3"/>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0" t="str">
        <f t="shared" si="3"/>
        <v>FEBRERO-26</v>
      </c>
      <c r="AX16" s="591"/>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MARZO-26</v>
      </c>
      <c r="C17" s="113">
        <v>0</v>
      </c>
      <c r="D17" s="113">
        <f>IF('PETICION DATOS LUZ'!E57="NORMAL",'INPUT OMIE'!AE72,'INPUT OMIE'!AE79)</f>
        <v>50.864202898550722</v>
      </c>
      <c r="E17" s="113">
        <f>IF('PETICION DATOS LUZ'!E57="NORMAL",'INPUT OMIE'!AF72,'INPUT OMIE'!AF79)</f>
        <v>37.899999999999991</v>
      </c>
      <c r="F17" s="113"/>
      <c r="G17" s="113">
        <v>0</v>
      </c>
      <c r="H17" s="114">
        <f>IF('PETICION DATOS LUZ'!E57="NORMAL",'INPUT OMIE'!AG72,'INPUT OMIE'!AG79)</f>
        <v>38.405866666666689</v>
      </c>
      <c r="I17" s="95"/>
      <c r="J17" s="581" t="str">
        <f t="shared" si="0"/>
        <v>MARZO-26</v>
      </c>
      <c r="K17" s="583"/>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MARZO-26</v>
      </c>
      <c r="V17" s="113">
        <f t="shared" si="4"/>
        <v>0</v>
      </c>
      <c r="W17" s="113">
        <f t="shared" si="1"/>
        <v>50.864202898550722</v>
      </c>
      <c r="X17" s="113">
        <f t="shared" si="1"/>
        <v>37.899999999999991</v>
      </c>
      <c r="Y17" s="113">
        <f t="shared" si="1"/>
        <v>0</v>
      </c>
      <c r="Z17" s="113">
        <f t="shared" si="1"/>
        <v>0</v>
      </c>
      <c r="AA17" s="114">
        <f t="shared" si="1"/>
        <v>38.405866666666689</v>
      </c>
      <c r="AB17" s="95"/>
      <c r="AC17" s="581" t="str">
        <f t="shared" si="2"/>
        <v>MARZO-26</v>
      </c>
      <c r="AD17" s="583"/>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MARZO-26</v>
      </c>
      <c r="AR17" s="113">
        <f>IF('PETICION DATOS LUZ'!E57="NORMAL",'INPUT OMIE'!AE74,'INPUT OMIE'!AE81)</f>
        <v>53.242119565217379</v>
      </c>
      <c r="AS17" s="113">
        <f>IF('PETICION DATOS LUZ'!E57="NORMAL",'INPUT OMIE'!AF74,'INPUT OMIE'!AF81)</f>
        <v>37.142608695652171</v>
      </c>
      <c r="AT17" s="113">
        <f>IF('PETICION DATOS LUZ'!E57="NORMAL",'INPUT OMIE'!AG74,'INPUT OMIE'!AG81)</f>
        <v>38.405866666666689</v>
      </c>
      <c r="AU17" s="95"/>
      <c r="AV17" s="95"/>
      <c r="AW17" s="590" t="str">
        <f t="shared" si="3"/>
        <v>MARZO-26</v>
      </c>
      <c r="AX17" s="591"/>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3"/>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3"/>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0" t="str">
        <f t="shared" si="3"/>
        <v>ABRIL-25</v>
      </c>
      <c r="AX18" s="591"/>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3"/>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3"/>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0" t="str">
        <f t="shared" si="3"/>
        <v>MAYO-25</v>
      </c>
      <c r="AX19" s="591"/>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3"/>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3"/>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0" t="str">
        <f t="shared" si="3"/>
        <v>JUNIO-25</v>
      </c>
      <c r="AX20" s="591"/>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3"/>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3"/>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0" t="str">
        <f t="shared" si="3"/>
        <v>JULIO-25</v>
      </c>
      <c r="AX21" s="591"/>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3"/>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3"/>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0" t="str">
        <f t="shared" si="3"/>
        <v>AGOSTO-25</v>
      </c>
      <c r="AX22" s="591"/>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3"/>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3"/>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90" t="str">
        <f t="shared" si="3"/>
        <v>SEPTIEMBRE-25</v>
      </c>
      <c r="AX23" s="591"/>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3"/>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3"/>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90" t="str">
        <f t="shared" si="3"/>
        <v>OCTUBRE-25</v>
      </c>
      <c r="AX24" s="591"/>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3"/>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3"/>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90" t="str">
        <f t="shared" si="3"/>
        <v>NOVIEMBRE-25</v>
      </c>
      <c r="AX25" s="591"/>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84" t="str">
        <f t="shared" si="0"/>
        <v>DICIEMBRE-25</v>
      </c>
      <c r="K26" s="585"/>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84" t="str">
        <f t="shared" si="2"/>
        <v>DICIEMBRE-25</v>
      </c>
      <c r="AD26" s="585"/>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90" t="str">
        <f t="shared" si="3"/>
        <v>DICIEMBRE-25</v>
      </c>
      <c r="AX26" s="591"/>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2"/>
      <c r="K27" s="592"/>
      <c r="L27" s="132"/>
      <c r="M27" s="132"/>
      <c r="N27" s="132"/>
      <c r="O27" s="132"/>
      <c r="P27" s="132"/>
      <c r="Q27" s="132"/>
      <c r="R27" s="95"/>
      <c r="T27" s="130"/>
      <c r="U27" s="95"/>
      <c r="V27" s="95"/>
      <c r="W27" s="95"/>
      <c r="X27" s="95"/>
      <c r="Y27" s="131"/>
      <c r="Z27" s="131"/>
      <c r="AA27" s="131"/>
      <c r="AB27" s="95"/>
      <c r="AC27" s="592"/>
      <c r="AD27" s="592"/>
      <c r="AE27" s="132"/>
      <c r="AF27" s="132"/>
      <c r="AG27" s="132"/>
      <c r="AH27" s="132"/>
      <c r="AI27" s="132"/>
      <c r="AJ27" s="132"/>
      <c r="AK27" s="95"/>
      <c r="AN27" s="130"/>
      <c r="AO27" s="95"/>
      <c r="AP27" s="95"/>
      <c r="AQ27" s="95"/>
      <c r="AR27" s="95"/>
      <c r="AS27" s="131"/>
      <c r="AT27" s="131"/>
      <c r="AU27" s="131"/>
      <c r="AV27" s="95"/>
      <c r="AW27" s="592"/>
      <c r="AX27" s="592"/>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INDEX'!B73</f>
        <v>4.6924E-2</v>
      </c>
      <c r="D29" s="159">
        <f>'BASE DE DATOS INDEX'!C73</f>
        <v>4.7527E-2</v>
      </c>
      <c r="E29" s="159">
        <f>'BASE DE DATOS INDEX'!D73</f>
        <v>4.8416000000000001E-2</v>
      </c>
      <c r="F29" s="159">
        <f>'BASE DE DATOS INDEX'!E73</f>
        <v>5.0421000000000001E-2</v>
      </c>
      <c r="G29" s="159">
        <f>'BASE DE DATOS INDEX'!F73</f>
        <v>5.1020999999999997E-2</v>
      </c>
      <c r="H29" s="159">
        <f>'BASE DE DATOS INDEX'!G73</f>
        <v>4.8034E-2</v>
      </c>
      <c r="I29" s="95"/>
      <c r="R29" s="95"/>
      <c r="T29" s="94"/>
      <c r="U29" s="95"/>
      <c r="V29" s="159">
        <f>'BASE DE DATOS INDEX'!B72</f>
        <v>4.7541E-2</v>
      </c>
      <c r="W29" s="159">
        <f>'BASE DE DATOS INDEX'!C72</f>
        <v>4.7814000000000002E-2</v>
      </c>
      <c r="X29" s="159">
        <f>'BASE DE DATOS INDEX'!D72</f>
        <v>4.8606999999999997E-2</v>
      </c>
      <c r="Y29" s="159">
        <f>'BASE DE DATOS INDEX'!E72</f>
        <v>5.0563999999999998E-2</v>
      </c>
      <c r="Z29" s="159">
        <f>'BASE DE DATOS INDEX'!F72</f>
        <v>5.1164000000000001E-2</v>
      </c>
      <c r="AA29" s="159">
        <f>'BASE DE DATOS INDEX'!G72</f>
        <v>4.8034E-2</v>
      </c>
      <c r="AB29" s="95"/>
      <c r="AK29" s="95"/>
      <c r="AN29" s="94"/>
      <c r="AR29" s="159">
        <f>'BASE DE DATOS INDEX'!B71</f>
        <v>4.2602000000000001E-2</v>
      </c>
      <c r="AS29" s="159">
        <f>'BASE DE DATOS INDEX'!C71</f>
        <v>4.1806999999999997E-2</v>
      </c>
      <c r="AT29" s="159">
        <f>'BASE DE DATOS INDEX'!D71</f>
        <v>4.2514000000000003E-2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t="str">
        <f>'PETICION DATOS LUZ'!$E$11</f>
        <v>Peninsula</v>
      </c>
      <c r="M42" s="137"/>
      <c r="N42" s="137"/>
      <c r="O42" s="137"/>
      <c r="P42" s="137"/>
      <c r="Q42" s="137"/>
      <c r="R42" s="137"/>
      <c r="T42" s="94"/>
      <c r="U42" s="95"/>
      <c r="V42" s="95"/>
      <c r="W42" s="95"/>
      <c r="X42" s="95"/>
      <c r="Y42" s="95"/>
      <c r="Z42" s="95" t="str">
        <f>'PETICION DATOS LUZ'!$E$11</f>
        <v>Peninsula</v>
      </c>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8" t="s">
        <v>174</v>
      </c>
      <c r="F44" s="589"/>
      <c r="G44" s="134" t="s">
        <v>3</v>
      </c>
      <c r="H44" s="135" t="s">
        <v>4</v>
      </c>
      <c r="I44" s="135" t="s">
        <v>5</v>
      </c>
      <c r="J44" s="135" t="s">
        <v>6</v>
      </c>
      <c r="K44" s="135" t="s">
        <v>7</v>
      </c>
      <c r="L44" s="136" t="s">
        <v>8</v>
      </c>
      <c r="M44" s="137"/>
      <c r="N44" s="137"/>
      <c r="O44" s="137"/>
      <c r="P44" s="137"/>
      <c r="Q44" s="137"/>
      <c r="R44" s="137"/>
      <c r="T44" s="94"/>
      <c r="U44" s="95"/>
      <c r="V44" s="95"/>
      <c r="W44" s="95"/>
      <c r="X44" s="588" t="s">
        <v>174</v>
      </c>
      <c r="Y44" s="589"/>
      <c r="Z44" s="134" t="s">
        <v>3</v>
      </c>
      <c r="AA44" s="135" t="s">
        <v>4</v>
      </c>
      <c r="AB44" s="135" t="s">
        <v>5</v>
      </c>
      <c r="AC44" s="135" t="s">
        <v>6</v>
      </c>
      <c r="AD44" s="135" t="s">
        <v>7</v>
      </c>
      <c r="AE44" s="136" t="s">
        <v>8</v>
      </c>
      <c r="AF44" s="137"/>
      <c r="AG44" s="137"/>
      <c r="AH44" s="137"/>
      <c r="AI44" s="137"/>
      <c r="AJ44" s="137"/>
      <c r="AK44" s="137"/>
      <c r="AN44" s="94"/>
      <c r="AO44" s="95"/>
      <c r="AP44" s="95"/>
      <c r="AQ44" s="95"/>
      <c r="AR44" s="588" t="s">
        <v>174</v>
      </c>
      <c r="AS44" s="589"/>
      <c r="AT44" s="134" t="s">
        <v>3</v>
      </c>
      <c r="AU44" s="135" t="s">
        <v>4</v>
      </c>
      <c r="AV44" s="135" t="s">
        <v>5</v>
      </c>
      <c r="AW44" s="137"/>
      <c r="AX44" s="137"/>
      <c r="AY44" s="137"/>
      <c r="AZ44" s="137"/>
      <c r="BA44" s="137"/>
      <c r="BD44" s="137"/>
      <c r="BE44" s="137"/>
    </row>
    <row r="45" spans="1:57">
      <c r="A45" s="94"/>
      <c r="B45" s="95"/>
      <c r="C45" s="95"/>
      <c r="D45" s="95"/>
      <c r="E45" s="593" t="str">
        <f>B15</f>
        <v>ENERO-26</v>
      </c>
      <c r="F45" s="594"/>
      <c r="G45" s="152" cm="1">
        <f t="array" ref="G45">_xlfn.IFS($G$42="Peninsula",IF(C15=0,0,(((C15+(C$29*1000))*(1+L15*J$7/100)*(1+0.01528))+J$8)),$G$42="Canarias",0)</f>
        <v>176.49505279899552</v>
      </c>
      <c r="H45" s="152" cm="1">
        <f t="array" ref="H45">_xlfn.IFS($G$42="Peninsula",IF(D15=0,0,(((D15+(D$29*1000))*(1+M15*K$7/100)*(1+0.01528))+K$8)),$G$42="Canarias",IF(C15=0,0,(((C15+(D$29*1000))*(1+L15*K$7/100)*(1+0.01528))+K$8)))</f>
        <v>154.43358222198589</v>
      </c>
      <c r="I45" s="113" cm="1">
        <f t="array" ref="I45">_xlfn.IFS($G$42="Peninsula",IF(E15=0,0,(((E15+(E$29*1000))*(1+N15*L$7/100)*(1+0.01528))+L$8)),$G$42="Canarias",0)</f>
        <v>0</v>
      </c>
      <c r="J45" s="113" cm="1">
        <f t="array" ref="J45">_xlfn.IFS($G$42="Peninsula",IF(F15=0,0,(((F15+(F$29*1000))*(1+O15*M$7/100)*(1+0.01528))+M$8)),$G$42="Canarias",IF(D15=0,0,(((D15+(F$29))*(1+M15*M$7/100)*(1+0.01528))+M$8)))</f>
        <v>0</v>
      </c>
      <c r="K45" s="113" cm="1">
        <f t="array" ref="K45">_xlfn.IFS($G$42="Peninsula",IF(G15=0,0,(((G15+(G$29*1000))*(1+P15*N$7/100)*(1+0.01528))+N$8)),$G$42="Canarias",0)</f>
        <v>0</v>
      </c>
      <c r="L45" s="152">
        <f>IF(H15=0,0,(((H15+(H$29*1000))*(1+Q15*O$7/100)*(1+0.01528))+O$8))</f>
        <v>124.18037229363996</v>
      </c>
      <c r="M45" s="137"/>
      <c r="N45" s="137"/>
      <c r="O45" s="137"/>
      <c r="P45" s="137"/>
      <c r="Q45" s="137"/>
      <c r="R45" s="137"/>
      <c r="T45" s="94"/>
      <c r="U45" s="95"/>
      <c r="V45" s="95"/>
      <c r="W45" s="95"/>
      <c r="X45" s="593" t="str">
        <f>U15</f>
        <v>ENERO-26</v>
      </c>
      <c r="Y45" s="594"/>
      <c r="Z45" s="152" cm="1">
        <f t="array" ref="Z45">_xlfn.IFS($G$42="Peninsula",IF(V15=0,0,(((V15+(V$29*1000))*(1+AE15*AC$7/100)*(1+0.01528))+AC$8)),$G$42="Canarias",0)</f>
        <v>203.57394669283548</v>
      </c>
      <c r="AA45" s="152" cm="1">
        <f t="array" ref="AA45">_xlfn.IFS($G$42="Peninsula",IF(W15=0,0,(((W15+(W$29*1000))*(1+AF15*AD$7/100)*(1+0.01528))+AD$8)),$G$42="Canarias",IF(V15=0,0,(((V15+(W$29*1000))*(1+AE15*AD$7/100)*(1+0.01528))+AD$8)))</f>
        <v>177.49810636619605</v>
      </c>
      <c r="AB45" s="113" cm="1">
        <f t="array" ref="AB45">_xlfn.IFS($G$42="Peninsula",IF(X15=0,0,(((X15+(X$29*1000))*(1+AG15*AE$7/100)*(1+0.01528))+AE$8)),$G$42="Canarias",0)</f>
        <v>0</v>
      </c>
      <c r="AC45" s="113" cm="1">
        <f t="array" ref="AC45">_xlfn.IFS($G$42="Peninsula",IF(Y15=0,0,(((Y15+(Y$29*1000))*(1+AH15*AF$7/100)*(1+0.01528))+AF$8)),$G$42="Canarias",IF(W15=0,0,(((W15+(Y$29))*(1+AF15*AF$7/100)*(1+0.01528))+AF$8)))</f>
        <v>0</v>
      </c>
      <c r="AD45" s="113" cm="1">
        <f t="array" ref="AD45">_xlfn.IFS($G$42="Peninsula",IF(Z15=0,0,(((Z15+(Z$29*1000))*(1+AI15*AG$7/100)*(1+0.01528))+AG$8)),$G$42="Canarias",0)</f>
        <v>0</v>
      </c>
      <c r="AE45" s="152">
        <f>IF(AA15=0,0,(((AA15+(AA$29*1000))*(1+AJ15*AH$7/100)*(1+0.01528))+AH$8))</f>
        <v>136.85045803759996</v>
      </c>
      <c r="AF45" s="137"/>
      <c r="AG45" s="137"/>
      <c r="AH45" s="137"/>
      <c r="AI45" s="137"/>
      <c r="AJ45" s="137"/>
      <c r="AK45" s="137"/>
      <c r="AN45" s="94"/>
      <c r="AO45" s="95"/>
      <c r="AP45" s="95"/>
      <c r="AQ45" s="95"/>
      <c r="AR45" s="590" t="str">
        <f>AQ15</f>
        <v>ENERO-26</v>
      </c>
      <c r="AS45" s="591"/>
      <c r="AT45" s="152">
        <f t="shared" ref="AT45:AV52" si="6">IF(AR15=0,0,(((AR15+(AR$29*1000))*(1+AY15*AW$7/100)*(1+0.01528))+AW$8))</f>
        <v>228.65858858311952</v>
      </c>
      <c r="AU45" s="152">
        <f t="shared" si="6"/>
        <v>170.67601008413854</v>
      </c>
      <c r="AV45" s="152">
        <f t="shared" si="6"/>
        <v>135.64684412892038</v>
      </c>
      <c r="AW45" s="137"/>
      <c r="AX45" s="137"/>
      <c r="AY45" s="137"/>
      <c r="AZ45" s="137"/>
      <c r="BA45" s="137"/>
      <c r="BD45" s="137"/>
      <c r="BE45" s="137"/>
    </row>
    <row r="46" spans="1:57">
      <c r="A46" s="94"/>
      <c r="B46" s="95"/>
      <c r="C46" s="95"/>
      <c r="D46" s="95"/>
      <c r="E46" s="581" t="str">
        <f t="shared" ref="E46:E56" si="7">B16</f>
        <v>FEBRERO-26</v>
      </c>
      <c r="F46" s="583"/>
      <c r="G46" s="152" cm="1">
        <f t="array" ref="G46">_xlfn.IFS($G$42="Peninsula",IF(C16=0,0,(((C16+(C$29*1000))*(1+L16*J$7/100)*(1+0.01528))+J$8)),$G$42="Canarias",0)</f>
        <v>117.16663467266477</v>
      </c>
      <c r="H46" s="152" cm="1">
        <f t="array" ref="H46">_xlfn.IFS($G$42="Peninsula",IF(D16=0,0,(((D16+(D$29*1000))*(1+M16*K$7/100)*(1+0.01528))+K$8)),$G$42="Canarias",IF(C16=0,0,(((C16+(D$29*1000))*(1+L16*K$7/100)*(1+0.01528))+K$8)))</f>
        <v>88.383681031781123</v>
      </c>
      <c r="I46" s="121">
        <f>I47</f>
        <v>106.90880952543247</v>
      </c>
      <c r="J46" s="121" cm="1">
        <f t="array" ref="J46">_xlfn.IFS($G$42="Peninsula",IF(F16=0,0,(((F16+(F$29*1000))*(1+O16*M$7/100)*(1+0.01528))+M$8)),$G$42="Canarias",IF(D16=0,0,(((D16+(F$29*1000))*(1+M16*M$7/100)*(1+0.01528))+M$8)))</f>
        <v>0</v>
      </c>
      <c r="K46" s="121">
        <f>IF(G16=0,0,(((G16+(G$29*1000))*(1+P16*N$7/100)*(1+0.01528))+N$8))</f>
        <v>0</v>
      </c>
      <c r="L46" s="152">
        <f>IF(H16=0,0,(((H16+(H$29*1000))*(1+Q16*O$7/100)*(1+0.01528))+O$8))</f>
        <v>66.875954216747402</v>
      </c>
      <c r="M46" s="137"/>
      <c r="N46" s="137"/>
      <c r="O46" s="137"/>
      <c r="P46" s="137"/>
      <c r="Q46" s="137"/>
      <c r="R46" s="137"/>
      <c r="T46" s="94"/>
      <c r="U46" s="95"/>
      <c r="V46" s="95"/>
      <c r="W46" s="95"/>
      <c r="X46" s="581" t="str">
        <f t="shared" ref="X46:X56" si="8">U16</f>
        <v>FEBRERO-26</v>
      </c>
      <c r="Y46" s="583"/>
      <c r="Z46" s="152" cm="1">
        <f t="array" ref="Z46">_xlfn.IFS($G$42="Peninsula",IF(V16=0,0,(((V16+(V$29*1000))*(1+AE16*AC$7/100)*(1+0.01528))+AC$8)),$G$42="Canarias",0)</f>
        <v>139.48270425179626</v>
      </c>
      <c r="AA46" s="152" cm="1">
        <f t="array" ref="AA46">_xlfn.IFS($G$42="Peninsula",IF(W16=0,0,(((W16+(W$29*1000))*(1+AF16*AD$7/100)*(1+0.01528))+AD$8)),$G$42="Canarias",IF(V16=0,0,(((V16+(W$29*1000))*(1+AE16*AD$7/100)*(1+0.01528))+AD$8)))</f>
        <v>105.78355383165355</v>
      </c>
      <c r="AB46" s="121">
        <f>AB47</f>
        <v>121.87364296463453</v>
      </c>
      <c r="AC46" s="121" cm="1">
        <f t="array" ref="AC46">_xlfn.IFS($G$42="Peninsula",IF(Y16=0,0,(((Y16+(Y$29*1000))*(1+AH16*AF$7/100)*(1+0.01528))+AF$8)),$G$42="Canarias",IF(W16=0,0,(((W16+(Y$29*1000))*(1+AF16*AF$7/100)*(1+0.01528))+AF$8)))</f>
        <v>0</v>
      </c>
      <c r="AD46" s="121">
        <f>IF(Z16=0,0,(((Z16+(Z$29*1000))*(1+AI16*AG$7/100)*(1+0.01528))+AG$8))</f>
        <v>0</v>
      </c>
      <c r="AE46" s="152">
        <f>IF(AA16=0,0,(((AA16+(AA$29*1000))*(1+AJ16*AH$7/100)*(1+0.01528))+AH$8))</f>
        <v>75.355182769106506</v>
      </c>
      <c r="AF46" s="137"/>
      <c r="AG46" s="137"/>
      <c r="AH46" s="137"/>
      <c r="AI46" s="137"/>
      <c r="AJ46" s="137"/>
      <c r="AK46" s="137"/>
      <c r="AN46" s="94"/>
      <c r="AO46" s="95"/>
      <c r="AP46" s="95"/>
      <c r="AQ46" s="95"/>
      <c r="AR46" s="590" t="str">
        <f>AQ16</f>
        <v>FEBRERO-26</v>
      </c>
      <c r="AS46" s="591"/>
      <c r="AT46" s="152">
        <f t="shared" si="6"/>
        <v>163.99212670378984</v>
      </c>
      <c r="AU46" s="152">
        <f t="shared" si="6"/>
        <v>95.040078450764753</v>
      </c>
      <c r="AV46" s="152">
        <f t="shared" si="6"/>
        <v>69.075151527844881</v>
      </c>
      <c r="AW46" s="137"/>
      <c r="AX46" s="137"/>
      <c r="AY46" s="137"/>
      <c r="AZ46" s="137"/>
      <c r="BA46" s="137"/>
      <c r="BD46" s="137"/>
      <c r="BE46" s="137"/>
    </row>
    <row r="47" spans="1:57">
      <c r="A47" s="94"/>
      <c r="B47" s="95"/>
      <c r="C47" s="95"/>
      <c r="D47" s="95"/>
      <c r="E47" s="581" t="str">
        <f t="shared" si="7"/>
        <v>MARZO-26</v>
      </c>
      <c r="F47" s="583"/>
      <c r="G47" s="113">
        <f>G46</f>
        <v>117.16663467266477</v>
      </c>
      <c r="H47" s="152" cm="1">
        <f t="array" ref="H47">_xlfn.IFS($G$42="Peninsula",IF(D17=0,0,(((D17+(D$29*1000))*(1+M17*K$7/100)*(1+0.01528))+K$8)),$G$42="Canarias",IF(D17=0,0,(((D17+(D$29*1000))*(1+M17*K$7/100)*(1+0.01528))+K$8)))</f>
        <v>128.59333645471128</v>
      </c>
      <c r="I47" s="152" cm="1">
        <f t="array" ref="I47">_xlfn.IFS($G$42="Peninsula",IF(E17=0,0,(((E17+(E$29*1000))*(1+N17*L$7/100)*(1+0.01528))+L$8)),$G$42="Canarias",0)</f>
        <v>106.90880952543247</v>
      </c>
      <c r="J47" s="113" cm="1">
        <f t="array" ref="J47">_xlfn.IFS($G$42="Peninsula",J48,$G$42="Canarias",IF(E17=0,0,(((E17+(F$29^1000))*(1+N17*M$7/100)*(1+0.01528))+M$8)))</f>
        <v>93.524254756051505</v>
      </c>
      <c r="K47" s="113">
        <f>K48</f>
        <v>85.505085239509114</v>
      </c>
      <c r="L47" s="152">
        <f>IF(H17=0,0,(((H17+(H$29*1000))*(1+Q17*O$7/100)*(1+0.01528))+O$8))</f>
        <v>97.234390957383795</v>
      </c>
      <c r="M47" s="137"/>
      <c r="N47" s="137"/>
      <c r="O47" s="137"/>
      <c r="P47" s="137"/>
      <c r="Q47" s="137"/>
      <c r="R47" s="137"/>
      <c r="T47" s="94"/>
      <c r="U47" s="95"/>
      <c r="V47" s="95"/>
      <c r="W47" s="95"/>
      <c r="X47" s="581" t="str">
        <f t="shared" si="8"/>
        <v>MARZO-26</v>
      </c>
      <c r="Y47" s="583"/>
      <c r="Z47" s="113">
        <f>Z46</f>
        <v>139.48270425179626</v>
      </c>
      <c r="AA47" s="152" cm="1">
        <f t="array" ref="AA47">_xlfn.IFS($G$42="Peninsula",IF(W17=0,0,(((W17+(W$29*1000))*(1+AF17*AD$7/100)*(1+0.01528))+AD$8)),$G$42="Canarias",IF(W17=0,0,(((W17+(W$29*1000))*(1+AF17*AD$7/100)*(1+0.01528))+AD$8)))</f>
        <v>149.62414031795436</v>
      </c>
      <c r="AB47" s="152" cm="1">
        <f t="array" ref="AB47">_xlfn.IFS($G$42="Peninsula",IF(X17=0,0,(((X17+(X$29*1000))*(1+AG17*AE$7/100)*(1+0.01528))+AE$8)),$G$42="Canarias",0)</f>
        <v>121.87364296463453</v>
      </c>
      <c r="AC47" s="113" cm="1">
        <f t="array" ref="AC47">_xlfn.IFS($G$42="Peninsula",AC48,$G$42="Canarias",IF(X17=0,0,(((X17+(Y$29^1000))*(1+AG17*AF$7/100)*(1+0.01528))+AF$8)))</f>
        <v>104.1540999826682</v>
      </c>
      <c r="AD47" s="113">
        <f>AD48</f>
        <v>96.149706477967641</v>
      </c>
      <c r="AE47" s="152">
        <f>IF(AA17=0,0,(((AA17+(AA$29*1000))*(1+AJ17*AH$7/100)*(1+0.01528))+AH$8))</f>
        <v>109.11617644036036</v>
      </c>
      <c r="AF47" s="137"/>
      <c r="AG47" s="137"/>
      <c r="AH47" s="137"/>
      <c r="AI47" s="137"/>
      <c r="AJ47" s="137"/>
      <c r="AK47" s="137"/>
      <c r="AN47" s="94"/>
      <c r="AO47" s="95"/>
      <c r="AP47" s="95"/>
      <c r="AQ47" s="95"/>
      <c r="AR47" s="590" t="str">
        <f t="shared" ref="AR47:AR56" si="9">AQ17</f>
        <v>MARZO-26</v>
      </c>
      <c r="AS47" s="591"/>
      <c r="AT47" s="152">
        <f t="shared" si="6"/>
        <v>191.50555527802777</v>
      </c>
      <c r="AU47" s="152">
        <f t="shared" si="6"/>
        <v>122.94302613095317</v>
      </c>
      <c r="AV47" s="152">
        <f t="shared" si="6"/>
        <v>102.8480602399175</v>
      </c>
      <c r="AW47" s="137"/>
      <c r="AX47" s="137"/>
      <c r="AY47" s="137"/>
      <c r="AZ47" s="137"/>
      <c r="BA47" s="137"/>
      <c r="BD47" s="137"/>
      <c r="BE47" s="137"/>
    </row>
    <row r="48" spans="1:57">
      <c r="A48" s="94"/>
      <c r="B48" s="95"/>
      <c r="C48" s="95"/>
      <c r="D48" s="95"/>
      <c r="E48" s="581" t="str">
        <f t="shared" si="7"/>
        <v>ABRIL-25</v>
      </c>
      <c r="F48" s="583"/>
      <c r="G48" s="121">
        <f>IF(C18=0,0,(((C18+(C$29*1000))*(1+L18*J$7/100)*(1+0.01528))+J$8))</f>
        <v>0</v>
      </c>
      <c r="H48" s="121">
        <f>H47</f>
        <v>128.59333645471128</v>
      </c>
      <c r="I48" s="121">
        <f>I47</f>
        <v>106.90880952543247</v>
      </c>
      <c r="J48" s="152" cm="1">
        <f t="array" ref="J48">_xlfn.IFS($G$42="Peninsula",IF(F18=0,0,(((F18+(F$29*1000))*(1+O18*M$7/100)*(1+0.01528))+M$8)),$G$42="Canarias",IF(F18=0,0,(((F18+(F$29*1000))*(1+O18*M$7/100)*(1+0.01528))+M$8)))</f>
        <v>93.524254756051505</v>
      </c>
      <c r="K48" s="152" cm="1">
        <f t="array" ref="K48">_xlfn.IFS($G$42="Peninsula",IF(G18=0,0,(((G18+(G$29*1000))*(1+P18*N$7/100)*(1+0.01528))+N$8)),$G$42="Canarias",IF(G18=0,0,(((G18+(G$29*1000))*(1+P18*N$7/100)*(1+0.01528))+N$8)))</f>
        <v>85.505085239509114</v>
      </c>
      <c r="L48" s="152" cm="1">
        <f t="array" ref="L48">_xlfn.IFS($G$42="Peninsula",IF(H18=0,0,(((H18+(H$29*1000))*(1+Q18*O$7/100)*(1+0.01528))+O$8)),$G$42="Canarias",IF(H18=0,0,(((H18+(H$29*1000))*(1+Q18*O$7/100)*(1+0.01528))+O$8)))</f>
        <v>82.814042340376133</v>
      </c>
      <c r="M48" s="137"/>
      <c r="N48" s="137"/>
      <c r="O48" s="137"/>
      <c r="P48" s="137"/>
      <c r="Q48" s="137"/>
      <c r="R48" s="137"/>
      <c r="T48" s="94"/>
      <c r="U48" s="95"/>
      <c r="V48" s="95"/>
      <c r="W48" s="95"/>
      <c r="X48" s="581" t="str">
        <f t="shared" si="8"/>
        <v>ABRIL-25</v>
      </c>
      <c r="Y48" s="583"/>
      <c r="Z48" s="121">
        <f>IF(V18=0,0,(((V18+(V$29*1000))*(1+AE18*AC$7/100)*(1+0.01528))+AC$8))</f>
        <v>0</v>
      </c>
      <c r="AA48" s="121">
        <f>AA47</f>
        <v>149.62414031795436</v>
      </c>
      <c r="AB48" s="121">
        <f>AB47</f>
        <v>121.87364296463453</v>
      </c>
      <c r="AC48" s="152" cm="1">
        <f t="array" ref="AC48">_xlfn.IFS($G$42="Peninsula",IF(Y18=0,0,(((Y18+(Y$29*1000))*(1+AH18*AF$7/100)*(1+0.01528))+AF$8)),$G$42="Canarias",IF(Y18=0,0,(((Y18+(Y$29*1000))*(1+AH18*AF$7/100)*(1+0.01528))+AF$8)))</f>
        <v>104.1540999826682</v>
      </c>
      <c r="AD48" s="152" cm="1">
        <f t="array" ref="AD48">_xlfn.IFS($G$42="Peninsula",IF(Z18=0,0,(((Z18+(Z$29*1000))*(1+AI18*AG$7/100)*(1+0.01528))+AG$8)),$G$42="Canarias",IF(Z18=0,0,(((Z18+(Z$29*1000))*(1+AI18*AG$7/100)*(1+0.01528))+AG$8)))</f>
        <v>96.149706477967641</v>
      </c>
      <c r="AE48" s="152" cm="1">
        <f t="array" ref="AE48">_xlfn.IFS($G$42="Peninsula",IF(AA18=0,0,(((AA18+(AA$29*1000))*(1+AJ18*AH$7/100)*(1+0.01528))+AH$8)),$G$42="Canarias",IF(AA18=0,0,(((AA18+(AA$29*1000))*(1+AJ18*AH$7/100)*(1+0.01528))+AH$8)))</f>
        <v>92.189292078327725</v>
      </c>
      <c r="AF48" s="137"/>
      <c r="AG48" s="137"/>
      <c r="AH48" s="137"/>
      <c r="AI48" s="137"/>
      <c r="AJ48" s="137"/>
      <c r="AK48" s="137"/>
      <c r="AN48" s="94"/>
      <c r="AO48" s="95"/>
      <c r="AP48" s="95"/>
      <c r="AQ48" s="95"/>
      <c r="AR48" s="590" t="str">
        <f t="shared" si="9"/>
        <v>ABRIL-25</v>
      </c>
      <c r="AS48" s="591"/>
      <c r="AT48" s="152">
        <f t="shared" si="6"/>
        <v>160.42494573771629</v>
      </c>
      <c r="AU48" s="152">
        <f t="shared" si="6"/>
        <v>112.58462266509963</v>
      </c>
      <c r="AV48" s="152">
        <f t="shared" si="6"/>
        <v>86.043426044744351</v>
      </c>
      <c r="AW48" s="137"/>
      <c r="AX48" s="137"/>
      <c r="AY48" s="137"/>
      <c r="AZ48" s="137"/>
      <c r="BA48" s="137"/>
      <c r="BD48" s="137"/>
      <c r="BE48" s="137"/>
    </row>
    <row r="49" spans="1:57">
      <c r="A49" s="94"/>
      <c r="B49" s="95"/>
      <c r="C49" s="95"/>
      <c r="D49" s="95"/>
      <c r="E49" s="581" t="str">
        <f t="shared" si="7"/>
        <v>MAYO-25</v>
      </c>
      <c r="F49" s="583"/>
      <c r="G49" s="113">
        <f>IF(C19=0,0,(((C19+(C$29*1000))*(1+L19*J$7/100)*(1+0.01528))+J$8))</f>
        <v>0</v>
      </c>
      <c r="H49" s="113">
        <f>IF(D19=0,0,(((D19+(D$29*1000))*(1+M19*K$7/100)*(1+0.01528))+K$8))</f>
        <v>0</v>
      </c>
      <c r="I49" s="113">
        <f>I50</f>
        <v>137.92753207242288</v>
      </c>
      <c r="J49" s="152" cm="1">
        <f t="array" ref="J49">_xlfn.IFS($G$42="Peninsula",IF(F19=0,0,(((F19+(F$29*1000))*(1+O19*M$7/100)*(1+0.01528))+M$8)),$G$42="Canarias",IF(F19=0,0,(((F19+(F$29*1000))*(1+O19*M$7/100)*(1+0.01528))+M$8)))</f>
        <v>79.182677726121568</v>
      </c>
      <c r="K49" s="152" cm="1">
        <f t="array" ref="K49">_xlfn.IFS($G$42="Peninsula",IF(G19=0,0,(((G19+(G$29*1000))*(1+P19*N$7/100)*(1+0.01528))+N$8)),$G$42="Canarias",IF(G19=0,0,(((G19+(G$29*1000))*(1+P19*N$7/100)*(1+0.01528))+N$8)))</f>
        <v>75.459812040375752</v>
      </c>
      <c r="L49" s="152" cm="1">
        <f t="array" ref="L49">_xlfn.IFS($G$42="Peninsula",IF(H19=0,0,(((H19+(H$29*1000))*(1+Q19*O$7/100)*(1+0.01528))+O$8)),$G$42="Canarias",IF(H19=0,0,(((H19+(H$29*1000))*(1+Q19*O$7/100)*(1+0.01528))+O$8)))</f>
        <v>72.475507309608076</v>
      </c>
      <c r="M49" s="137"/>
      <c r="N49" s="137"/>
      <c r="O49" s="137"/>
      <c r="P49" s="137"/>
      <c r="Q49" s="137"/>
      <c r="R49" s="137"/>
      <c r="T49" s="94"/>
      <c r="U49" s="95"/>
      <c r="V49" s="95"/>
      <c r="W49" s="95"/>
      <c r="X49" s="581" t="str">
        <f t="shared" si="8"/>
        <v>MAYO-25</v>
      </c>
      <c r="Y49" s="583"/>
      <c r="Z49" s="113">
        <f>IF(V19=0,0,(((V19+(V$29*1000))*(1+AE19*AC$7/100)*(1+0.01528))+AC$8))</f>
        <v>0</v>
      </c>
      <c r="AA49" s="113">
        <f>IF(W19=0,0,(((W19+(W$29*1000))*(1+AF19*AD$7/100)*(1+0.01528))+AD$8))</f>
        <v>0</v>
      </c>
      <c r="AB49" s="113">
        <f>AB50</f>
        <v>152.98118377289063</v>
      </c>
      <c r="AC49" s="152" cm="1">
        <f t="array" ref="AC49">_xlfn.IFS($G$42="Peninsula",IF(Y19=0,0,(((Y19+(Y$29*1000))*(1+AH19*AF$7/100)*(1+0.01528))+AF$8)),$G$42="Canarias",IF(Y19=0,0,(((Y19+(Y$29*1000))*(1+AH19*AF$7/100)*(1+0.01528))+AF$8)))</f>
        <v>87.864715474273183</v>
      </c>
      <c r="AD49" s="152" cm="1">
        <f t="array" ref="AD49">_xlfn.IFS($G$42="Peninsula",IF(Z19=0,0,(((Z19+(Z$29*1000))*(1+AI19*AG$7/100)*(1+0.01528))+AG$8)),$G$42="Canarias",IF(Z19=0,0,(((Z19+(Z$29*1000))*(1+AI19*AG$7/100)*(1+0.01528))+AG$8)))</f>
        <v>84.358390982683574</v>
      </c>
      <c r="AE49" s="152" cm="1">
        <f t="array" ref="AE49">_xlfn.IFS($G$42="Peninsula",IF(AA19=0,0,(((AA19+(AA$29*1000))*(1+AJ19*AH$7/100)*(1+0.01528))+AH$8)),$G$42="Canarias",IF(AA19=0,0,(((AA19+(AA$29*1000))*(1+AJ19*AH$7/100)*(1+0.01528))+AH$8)))</f>
        <v>80.154196941671046</v>
      </c>
      <c r="AF49" s="137"/>
      <c r="AG49" s="137"/>
      <c r="AH49" s="137"/>
      <c r="AI49" s="137"/>
      <c r="AJ49" s="137"/>
      <c r="AK49" s="137"/>
      <c r="AN49" s="94"/>
      <c r="AO49" s="95"/>
      <c r="AP49" s="95"/>
      <c r="AQ49" s="95"/>
      <c r="AR49" s="590" t="str">
        <f t="shared" si="9"/>
        <v>MAYO-25</v>
      </c>
      <c r="AS49" s="591"/>
      <c r="AT49" s="152">
        <f t="shared" si="6"/>
        <v>145.97031796699963</v>
      </c>
      <c r="AU49" s="152">
        <f t="shared" si="6"/>
        <v>98.198563346852097</v>
      </c>
      <c r="AV49" s="152">
        <f t="shared" si="6"/>
        <v>74.108492311943735</v>
      </c>
      <c r="AW49" s="137"/>
      <c r="AX49" s="137"/>
      <c r="AY49" s="137"/>
      <c r="AZ49" s="137"/>
      <c r="BA49" s="137"/>
      <c r="BD49" s="137"/>
      <c r="BE49" s="137"/>
    </row>
    <row r="50" spans="1:57">
      <c r="A50" s="94"/>
      <c r="B50" s="95"/>
      <c r="C50" s="95"/>
      <c r="D50" s="95"/>
      <c r="E50" s="581" t="str">
        <f t="shared" si="7"/>
        <v>JUNIO-25</v>
      </c>
      <c r="F50" s="583"/>
      <c r="G50" s="121">
        <f>IF(C20=0,0,(((C20+(C$29*1000))*(1+L20*J$7/100)*(1+0.01528))+J$8))</f>
        <v>0</v>
      </c>
      <c r="H50" s="121">
        <f>IF(D20=0,0,(((D20+(D$29*1000))*(1+M20*K$7/100)*(1+0.01528))+K$8))</f>
        <v>0</v>
      </c>
      <c r="I50" s="152" cm="1">
        <f t="array" ref="I50">_xlfn.IFS($G$42="Peninsula",IF(E20=0,0,(((E20+(E$29*1000))*(1+N20*L$7/100)*(1+0.01528))+L$8)),$G$42="Canarias",0)</f>
        <v>137.92753207242288</v>
      </c>
      <c r="J50" s="152" cm="1">
        <f t="array" ref="J50">_xlfn.IFS($G$42="Peninsula",IF(F20=0,0,(((F20+(F$29*1000))*(1+O20*M$7/100)*(1+0.01528))+M$8)),$G$42="Canarias",IF(E20=0,0,(((E20+(F$29*1000))*(1+N20*M$7/100)*(1+0.01528))+M$8)))</f>
        <v>132.91711462207888</v>
      </c>
      <c r="K50" s="121" cm="1">
        <f t="array" ref="K50">_xlfn.IFS($G$42="Peninsula",K49,$G$42="Canarias",IF(F20=0,0,(((F20+(G$29*1000))*(1+O20*N$7/100)*(1+0.01528))+N$8)))</f>
        <v>75.459812040375752</v>
      </c>
      <c r="L50" s="152">
        <f t="shared" ref="L50:L55" si="10">IF(H20=0,0,(((H20+(H$29*1000))*(1+Q20*O$7/100)*(1+0.01528))+O$8))</f>
        <v>137.93187739452401</v>
      </c>
      <c r="M50" s="137"/>
      <c r="Q50" s="137"/>
      <c r="R50" s="137"/>
      <c r="T50" s="94"/>
      <c r="U50" s="95"/>
      <c r="V50" s="95"/>
      <c r="W50" s="95"/>
      <c r="X50" s="581" t="str">
        <f t="shared" si="8"/>
        <v>JUNIO-25</v>
      </c>
      <c r="Y50" s="583"/>
      <c r="Z50" s="121">
        <f>IF(V20=0,0,(((V20+(V$29*1000))*(1+AE20*AC$7/100)*(1+0.01528))+AC$8))</f>
        <v>0</v>
      </c>
      <c r="AA50" s="121">
        <f>IF(W20=0,0,(((W20+(W$29*1000))*(1+AF20*AD$7/100)*(1+0.01528))+AD$8))</f>
        <v>0</v>
      </c>
      <c r="AB50" s="152" cm="1">
        <f t="array" ref="AB50">_xlfn.IFS($G$42="Peninsula",IF(X20=0,0,(((X20+(X$29*1000))*(1+AG20*AE$7/100)*(1+0.01528))+AE$8)),$G$42="Canarias",0)</f>
        <v>152.98118377289063</v>
      </c>
      <c r="AC50" s="152" cm="1">
        <f t="array" ref="AC50">_xlfn.IFS($G$42="Peninsula",IF(Y20=0,0,(((Y20+(Y$29*1000))*(1+AH20*AF$7/100)*(1+0.01528))+AF$8)),$G$42="Canarias",IF(X20=0,0,(((X20+(Y$29*1000))*(1+AG20*AF$7/100)*(1+0.01528))+AF$8)))</f>
        <v>145.93892646687806</v>
      </c>
      <c r="AD50" s="121" cm="1">
        <f t="array" ref="AD50">_xlfn.IFS($G$42="Peninsula",AD49,$G$42="Canarias",IF(Y20=0,0,(((Y20+(Z$29*1000))*(1+AH20*AG$7/100)*(1+0.01528))+AG$8)))</f>
        <v>84.358390982683574</v>
      </c>
      <c r="AE50" s="152">
        <f t="shared" ref="AE50:AE55" si="11">IF(AA20=0,0,(((AA20+(AA$29*1000))*(1+AJ20*AH$7/100)*(1+0.01528))+AH$8))</f>
        <v>150.91115843545975</v>
      </c>
      <c r="AF50" s="137"/>
      <c r="AG50" s="137"/>
      <c r="AH50" s="137"/>
      <c r="AI50" s="137"/>
      <c r="AJ50" s="137"/>
      <c r="AK50" s="137"/>
      <c r="AN50" s="94"/>
      <c r="AO50" s="95"/>
      <c r="AP50" s="95"/>
      <c r="AQ50" s="95"/>
      <c r="AR50" s="590" t="str">
        <f t="shared" si="9"/>
        <v>JUNIO-25</v>
      </c>
      <c r="AS50" s="591"/>
      <c r="AT50" s="152">
        <f t="shared" si="6"/>
        <v>205.34575969328455</v>
      </c>
      <c r="AU50" s="152">
        <f t="shared" si="6"/>
        <v>153.90691317807048</v>
      </c>
      <c r="AV50" s="152">
        <f t="shared" si="6"/>
        <v>144.9411631082433</v>
      </c>
      <c r="AW50" s="137"/>
      <c r="AX50" s="137"/>
      <c r="AY50" s="137"/>
      <c r="AZ50" s="137"/>
      <c r="BA50" s="137"/>
      <c r="BD50" s="137"/>
      <c r="BE50" s="137"/>
    </row>
    <row r="51" spans="1:57">
      <c r="A51" s="94"/>
      <c r="B51" s="95"/>
      <c r="C51" s="95"/>
      <c r="D51" s="95"/>
      <c r="E51" s="581" t="str">
        <f t="shared" si="7"/>
        <v>JULIO-25</v>
      </c>
      <c r="F51" s="583"/>
      <c r="G51" s="152" cm="1">
        <f t="array" ref="G51">_xlfn.IFS($G$42="Peninsula",IF(C21=0,0,(((C21+(C$29*1000))*(1+L21*J$7/100)*(1+0.01528))+J$8)),$G$42="Canarias",IF(C21=0,0,(((C21+(C$29*1000))*(1+L21*J$7/100)*(1+0.01528))+J$8)))</f>
        <v>157.18178674823812</v>
      </c>
      <c r="H51" s="152" cm="1">
        <f t="array" ref="H51">_xlfn.IFS($G$42="Peninsula",IF(D21=0,0,(((D21+(D$29*1000))*(1+M21*K$7/100)*(1+0.01528))+K$8)),$G$42="Canarias",0)</f>
        <v>147.93140256591013</v>
      </c>
      <c r="I51" s="113" cm="1">
        <f t="array" ref="I51">_xlfn.IFS($G$42="Peninsula",I50,$G$42="Canarias",IF(D21=0,0,(((D21+(E$29*1000))*(1+M21*L$7/100)*(1+0.01528))+L$8)))</f>
        <v>137.92753207242288</v>
      </c>
      <c r="J51" s="113">
        <f>J50</f>
        <v>132.91711462207888</v>
      </c>
      <c r="K51" s="113">
        <f>IF(G21=0,0,(((G21+(G$29*1000))*(1+P21*N$7/100)*(1+0.01528))+N$8))</f>
        <v>0</v>
      </c>
      <c r="L51" s="152">
        <f t="shared" si="10"/>
        <v>131.56089176296527</v>
      </c>
      <c r="M51" s="137"/>
      <c r="N51" s="137"/>
      <c r="O51" s="137"/>
      <c r="P51" s="137"/>
      <c r="Q51" s="137"/>
      <c r="R51" s="137"/>
      <c r="T51" s="94"/>
      <c r="U51" s="95"/>
      <c r="V51" s="95"/>
      <c r="W51" s="95"/>
      <c r="X51" s="581" t="str">
        <f t="shared" si="8"/>
        <v>JULIO-25</v>
      </c>
      <c r="Y51" s="583"/>
      <c r="Z51" s="152" cm="1">
        <f t="array" ref="Z51">_xlfn.IFS($G$42="Peninsula",IF(V21=0,0,(((V21+(V$29*1000))*(1+AE21*AC$7/100)*(1+0.01528))+AC$8)),$G$42="Canarias",IF(V21=0,0,(((V21+(V$29*1000))*(1+AE21*AC$7/100)*(1+0.01528))+AC$8)))</f>
        <v>181.1050482278095</v>
      </c>
      <c r="AA51" s="152" cm="1">
        <f t="array" ref="AA51">_xlfn.IFS($G$42="Peninsula",IF(W21=0,0,(((W21+(W$29*1000))*(1+AF21*AD$7/100)*(1+0.01528))+AD$8)),$G$42="Canarias",0)</f>
        <v>169.01803309747052</v>
      </c>
      <c r="AB51" s="113" cm="1">
        <f t="array" ref="AB51">_xlfn.IFS($G$42="Peninsula",AB50,$G$42="Canarias",IF(W21=0,0,(((W21+(X$29*1000))*(1+AF21*AE$7/100)*(1+0.01528))+AE$8)))</f>
        <v>152.98118377289063</v>
      </c>
      <c r="AC51" s="113">
        <f>AC50</f>
        <v>145.93892646687806</v>
      </c>
      <c r="AD51" s="113">
        <f>IF(Z21=0,0,(((Z21+(Z$29*1000))*(1+AI21*AG$7/100)*(1+0.01528))+AG$8))</f>
        <v>0</v>
      </c>
      <c r="AE51" s="152">
        <f t="shared" si="11"/>
        <v>143.77610897404421</v>
      </c>
      <c r="AF51" s="137"/>
      <c r="AG51" s="137"/>
      <c r="AH51" s="137"/>
      <c r="AI51" s="137"/>
      <c r="AJ51" s="137"/>
      <c r="AK51" s="137"/>
      <c r="AN51" s="94"/>
      <c r="AO51" s="95"/>
      <c r="AP51" s="95"/>
      <c r="AQ51" s="95"/>
      <c r="AR51" s="590" t="str">
        <f t="shared" si="9"/>
        <v>JULIO-25</v>
      </c>
      <c r="AS51" s="591"/>
      <c r="AT51" s="152">
        <f t="shared" si="6"/>
        <v>203.89140638652793</v>
      </c>
      <c r="AU51" s="152">
        <f t="shared" si="6"/>
        <v>157.36944018856042</v>
      </c>
      <c r="AV51" s="152">
        <f t="shared" si="6"/>
        <v>137.82347003983881</v>
      </c>
      <c r="AW51" s="137"/>
      <c r="AX51" s="137"/>
      <c r="AY51" s="137"/>
      <c r="AZ51" s="137"/>
      <c r="BA51" s="137"/>
      <c r="BB51" s="137"/>
      <c r="BC51" s="137"/>
      <c r="BD51" s="137"/>
      <c r="BE51" s="137"/>
    </row>
    <row r="52" spans="1:57">
      <c r="A52" s="94"/>
      <c r="B52" s="95"/>
      <c r="C52" s="95"/>
      <c r="D52" s="95"/>
      <c r="E52" s="581" t="str">
        <f t="shared" si="7"/>
        <v>AGOSTO-25</v>
      </c>
      <c r="F52" s="583"/>
      <c r="G52" s="121" cm="1">
        <f t="array" ref="G52">_xlfn.IFS($G$42="Peninsula",G51,$G$42="Canarias",IF(E22=0,0,(((E22+(C$29*1000))*(1+N22*J$7/100)*(1+0.01528))+J$8)))</f>
        <v>157.18178674823812</v>
      </c>
      <c r="H52" s="121" cm="1">
        <f t="array" ref="H52">_xlfn.IFS($G$42="Peninsula",H51,$G$42="Canarias",0)</f>
        <v>147.93140256591013</v>
      </c>
      <c r="I52" s="152" cm="1">
        <f t="array" ref="I52">_xlfn.IFS($G$42="Peninsula",IF(E22=0,0,(((E22+(E$29*1000))*(1+N22*L$7/100)*(1+0.01528))+L$8)),$G$42="Canarias",IF(F22=0,0,(((F22+(E$29*1000))*(1+O22*L$7/100)*(1+0.01528))+L$8)))</f>
        <v>136.33039557381576</v>
      </c>
      <c r="J52" s="152" cm="1">
        <f t="array" ref="J52">_xlfn.IFS($G$42="Peninsula",IF(F22=0,0,(((F22+(F$29*1000))*(1+O22*M$7/100)*(1+0.01528))+M$8)),$G$42="Canarias",0)</f>
        <v>130.17782339333201</v>
      </c>
      <c r="K52" s="121">
        <f>IF(G22=0,0,(((G22+(G$29*1000))*(1+P22*N$7/100)*(1+0.01528))+N$8))</f>
        <v>0</v>
      </c>
      <c r="L52" s="152">
        <f t="shared" si="10"/>
        <v>130.33531095191415</v>
      </c>
      <c r="M52" s="137"/>
      <c r="N52" s="137"/>
      <c r="O52" s="137"/>
      <c r="P52" s="137"/>
      <c r="Q52" s="137"/>
      <c r="R52" s="137"/>
      <c r="T52" s="94"/>
      <c r="U52" s="95"/>
      <c r="V52" s="95"/>
      <c r="W52" s="95"/>
      <c r="X52" s="581" t="str">
        <f t="shared" si="8"/>
        <v>AGOSTO-25</v>
      </c>
      <c r="Y52" s="583"/>
      <c r="Z52" s="121" cm="1">
        <f t="array" ref="Z52">_xlfn.IFS($G$42="Peninsula",Z51,$G$42="Canarias",IF(X22=0,0,(((X22+(V$29*1000))*(1+AG22*AC$7/100)*(1+0.01528))+AC$8)))</f>
        <v>181.1050482278095</v>
      </c>
      <c r="AA52" s="121" cm="1">
        <f t="array" ref="AA52">_xlfn.IFS($G$42="Peninsula",AA51,$G$42="Canarias",0)</f>
        <v>169.01803309747052</v>
      </c>
      <c r="AB52" s="152" cm="1">
        <f t="array" ref="AB52">_xlfn.IFS($G$42="Peninsula",IF(X22=0,0,(((X22+(X$29*1000))*(1+AG22*AE$7/100)*(1+0.01528))+AE$8)),$G$42="Canarias",IF(Y22=0,0,(((Y22+(X$29*1000))*(1+AH22*AE$7/100)*(1+0.01528))+AE$8)))</f>
        <v>151.41687792090275</v>
      </c>
      <c r="AC52" s="152" cm="1">
        <f t="array" ref="AC52">_xlfn.IFS($G$42="Peninsula",IF(Y22=0,0,(((Y22+(Y$29*1000))*(1+AH22*AF$7/100)*(1+0.01528))+AF$8)),$G$42="Canarias",0)</f>
        <v>142.96574826653475</v>
      </c>
      <c r="AD52" s="121">
        <f>IF(Z22=0,0,(((Z22+(Z$29*1000))*(1+AI22*AG$7/100)*(1+0.01528))+AG$8))</f>
        <v>0</v>
      </c>
      <c r="AE52" s="152">
        <f t="shared" si="11"/>
        <v>142.44423722160758</v>
      </c>
      <c r="AF52" s="137"/>
      <c r="AG52" s="137"/>
      <c r="AH52" s="137"/>
      <c r="AI52" s="137"/>
      <c r="AJ52" s="137"/>
      <c r="AK52" s="137"/>
      <c r="AN52" s="94"/>
      <c r="AO52" s="95"/>
      <c r="AP52" s="95"/>
      <c r="AQ52" s="95"/>
      <c r="AR52" s="590" t="str">
        <f t="shared" si="9"/>
        <v>AGOSTO-25</v>
      </c>
      <c r="AS52" s="591"/>
      <c r="AT52" s="152">
        <f t="shared" si="6"/>
        <v>203.13178130352748</v>
      </c>
      <c r="AU52" s="152">
        <f t="shared" si="6"/>
        <v>151.74591183421398</v>
      </c>
      <c r="AV52" s="152">
        <f t="shared" si="6"/>
        <v>136.49159828740221</v>
      </c>
      <c r="AW52" s="137"/>
      <c r="AX52" s="137"/>
      <c r="AY52" s="137"/>
      <c r="AZ52" s="137"/>
      <c r="BA52" s="137"/>
      <c r="BB52" s="137"/>
      <c r="BC52" s="137"/>
      <c r="BD52" s="137"/>
      <c r="BE52" s="137"/>
    </row>
    <row r="53" spans="1:57">
      <c r="A53" s="94"/>
      <c r="B53" s="95"/>
      <c r="C53" s="95"/>
      <c r="D53" s="95"/>
      <c r="E53" s="581" t="str">
        <f t="shared" si="7"/>
        <v>SEPTIEMBRE-25</v>
      </c>
      <c r="F53" s="583"/>
      <c r="G53" s="113" cm="1">
        <f t="array" ref="G53">_xlfn.IFS($G$42="Peninsula",IFERROR(IF(C23=0,0,(((C23+(C$29*1000))*(1+L23*J$7/100)*(1+0.01528))+J$8)),""),$G$42="Canarias",IF(E23=0,0,(((E23+(C$29))*(1+N23*J$7/100)*(1+0.01528))+J$8)))</f>
        <v>0</v>
      </c>
      <c r="H53" s="113">
        <f>IFERROR(IF(D23=0,0,(((D23+(D$29*1000))*(1+M23*K$7/100)*(1+0.01528))+K$8)),"")</f>
        <v>0</v>
      </c>
      <c r="I53" s="152" cm="1">
        <f t="array" ref="I53">_xlfn.IFS($G$42="Peninsula",IF(E23=0,0,(((E23+(E$29*1000))*(1+N23*L$7/100)*(1+0.01528))+L$8)),G$42="Canarias",IF(F23=0,0,(((F23+(E$29*1000))*(1+O23*L$7/100)*(1+0.01528))+L$8)))</f>
        <v>131.43638237347818</v>
      </c>
      <c r="J53" s="152" cm="1">
        <f t="array" ref="J53">_xlfn.IFS($G$42="Peninsula",IF(F23=0,0,(((F23+(F$29*1000))*(1+O23*M$7/100)*(1+0.01528))+M$8)),$G$42="Canarias",0)</f>
        <v>117.7239405946392</v>
      </c>
      <c r="K53" s="113">
        <f>K54</f>
        <v>132.0181355225665</v>
      </c>
      <c r="L53" s="152">
        <f t="shared" si="10"/>
        <v>123.64157745444429</v>
      </c>
      <c r="M53" s="137"/>
      <c r="N53" s="137"/>
      <c r="O53" s="137"/>
      <c r="P53" s="137"/>
      <c r="Q53" s="137"/>
      <c r="R53" s="137"/>
      <c r="T53" s="94"/>
      <c r="U53" s="95"/>
      <c r="V53" s="95"/>
      <c r="W53" s="95"/>
      <c r="X53" s="581" t="str">
        <f t="shared" si="8"/>
        <v>SEPTIEMBRE-25</v>
      </c>
      <c r="Y53" s="583"/>
      <c r="Z53" s="113" cm="1">
        <f t="array" ref="Z53">_xlfn.IFS($G$42="Peninsula",IFERROR(IF(V23=0,0,(((V23+(V$29*1000))*(1+AE23*AC$7/100)*(1+0.01528))+AC$8)),""),$G$42="Canarias",IF(X23=0,0,(((X23+(V$29))*(1+AG23*AC$7/100)*(1+0.01528))+AC$8)))</f>
        <v>0</v>
      </c>
      <c r="AA53" s="113">
        <f>IFERROR(IF(W23=0,0,(((W23+(W$29*1000))*(1+AF23*AD$7/100)*(1+0.01528))+AD$8)),"")</f>
        <v>0</v>
      </c>
      <c r="AB53" s="152" cm="1">
        <f t="array" ref="AB53">_xlfn.IFS($G$42="Peninsula",IF(X23=0,0,(((X23+(X$29*1000))*(1+AG23*AE$7/100)*(1+0.01528))+AE$8)),Z$42="Canarias",IF(Y23=0,0,(((Y23+(X$29*1000))*(1+AH23*AE$7/100)*(1+0.01528))+AE$8)))</f>
        <v>145.99207225991526</v>
      </c>
      <c r="AC53" s="152" cm="1">
        <f t="array" ref="AC53">_xlfn.IFS($G$42="Peninsula",IF(Y23=0,0,(((Y23+(Y$29*1000))*(1+AH23*AF$7/100)*(1+0.01528))+AF$8)),$G$42="Canarias",0)</f>
        <v>129.6383315927923</v>
      </c>
      <c r="AD53" s="113">
        <f>AD54</f>
        <v>144.40368951523234</v>
      </c>
      <c r="AE53" s="152">
        <f t="shared" si="11"/>
        <v>135.2687356441499</v>
      </c>
      <c r="AF53" s="137"/>
      <c r="AG53" s="137"/>
      <c r="AH53" s="137"/>
      <c r="AI53" s="137"/>
      <c r="AJ53" s="137"/>
      <c r="AK53" s="137"/>
      <c r="AN53" s="94"/>
      <c r="AO53" s="95"/>
      <c r="AP53" s="95"/>
      <c r="AQ53" s="95"/>
      <c r="AR53" s="590" t="str">
        <f t="shared" si="9"/>
        <v>SEPTIEMBRE-25</v>
      </c>
      <c r="AS53" s="591"/>
      <c r="AT53" s="152">
        <f t="shared" ref="AT53:AV56" si="12">IFERROR(IF(AR23=0,0,(((AR23+(AR$29*1000))*(1+AY23*AW$7/100)*(1+0.01528))+AW$8)),"")</f>
        <v>197.63863337958065</v>
      </c>
      <c r="AU53" s="152">
        <f t="shared" si="12"/>
        <v>139.48668562520629</v>
      </c>
      <c r="AV53" s="152">
        <f t="shared" si="12"/>
        <v>129.30705225174958</v>
      </c>
      <c r="AW53" s="137"/>
      <c r="AX53" s="137"/>
      <c r="AY53" s="137"/>
      <c r="AZ53" s="137"/>
      <c r="BA53" s="137"/>
      <c r="BB53" s="137"/>
      <c r="BC53" s="137"/>
      <c r="BD53" s="137"/>
      <c r="BE53" s="137"/>
    </row>
    <row r="54" spans="1:57">
      <c r="A54" s="94"/>
      <c r="B54" s="95"/>
      <c r="C54" s="95"/>
      <c r="D54" s="95"/>
      <c r="E54" s="581" t="str">
        <f t="shared" si="7"/>
        <v>OCTUBRE-25</v>
      </c>
      <c r="F54" s="583"/>
      <c r="G54" s="121" cm="1">
        <f t="array" ref="G54">_xlfn.IFS($G$42="Peninsula",IFERROR(IF(C24=0,0,(((C24+(C$29*1000))*(1+L24*J$7/100)*(1+0.01528))+J$8)),""),$G$42="Canarias",IF(F24=0,0,(((F24+(C$29))*(1+O24*J$7/100)*(1+0.01528))+J$8)))</f>
        <v>0</v>
      </c>
      <c r="H54" s="121">
        <f>IFERROR(IF(D24=0,0,(((D24+(D$29*1000))*(1+M24*K$7/100)*(1+0.01528))+K$8)),"")</f>
        <v>0</v>
      </c>
      <c r="I54" s="121" cm="1">
        <f t="array" ref="I54">_xlfn.IFS($G$42="Peninsula",I53,$G$42="Canarias",IF(G24=0,0,(((G24+(E$29*1000))*(1+P24*L$7/100)*(1+0.01528))+L$8)))</f>
        <v>131.43638237347818</v>
      </c>
      <c r="J54" s="152" cm="1">
        <f t="array" ref="J54">_xlfn.IFS($G$42="Peninsula",IF(F24=0,0,(((F24+(F$29*1000))*(1+O24*M$7/100)*(1+0.01528))+M$8)),$G$42="Canarias",0)</f>
        <v>153.27797510839503</v>
      </c>
      <c r="K54" s="152" cm="1">
        <f t="array" ref="K54">_xlfn.IFS($G$42="Peninsula",IF(G24=0,0,(((G24+(G$29*1000))*(1+P24*N$7/100)*(1+0.01528))+N$8)),$G$42="Canarias",0)</f>
        <v>132.0181355225665</v>
      </c>
      <c r="L54" s="152">
        <f t="shared" si="10"/>
        <v>132.15652936565974</v>
      </c>
      <c r="M54" s="137"/>
      <c r="N54" s="137"/>
      <c r="O54" s="137"/>
      <c r="P54" s="137"/>
      <c r="Q54" s="137"/>
      <c r="R54" s="137"/>
      <c r="T54" s="94"/>
      <c r="U54" s="95"/>
      <c r="V54" s="95"/>
      <c r="W54" s="95"/>
      <c r="X54" s="581" t="str">
        <f t="shared" si="8"/>
        <v>OCTUBRE-25</v>
      </c>
      <c r="Y54" s="583"/>
      <c r="Z54" s="121" cm="1">
        <f t="array" ref="Z54">_xlfn.IFS($G$42="Peninsula",IFERROR(IF(V24=0,0,(((V24+(V$29*1000))*(1+AE24*AC$7/100)*(1+0.01528))+AC$8)),""),$G$42="Canarias",IF(Y24=0,0,(((Y24+(V$29))*(1+AH24*AC$7/100)*(1+0.01528))+AC$8)))</f>
        <v>0</v>
      </c>
      <c r="AA54" s="121">
        <f>IFERROR(IF(W24=0,0,(((W24+(W$29*1000))*(1+AF24*AD$7/100)*(1+0.01528))+AD$8)),"")</f>
        <v>0</v>
      </c>
      <c r="AB54" s="121" cm="1">
        <f t="array" ref="AB54">_xlfn.IFS($G$42="Peninsula",AB53,$G$42="Canarias",IF(Z24=0,0,(((Z24+(X$29*1000))*(1+AI24*AE$7/100)*(1+0.01528))+AE$8)))</f>
        <v>145.99207225991526</v>
      </c>
      <c r="AC54" s="152" cm="1">
        <f t="array" ref="AC54">_xlfn.IFS($G$42="Peninsula",IF(Y24=0,0,(((Y24+(Y$29*1000))*(1+AH24*AF$7/100)*(1+0.01528))+AF$8)),$G$42="Canarias",0)</f>
        <v>167.65131776086275</v>
      </c>
      <c r="AD54" s="152" cm="1">
        <f t="array" ref="AD54">_xlfn.IFS($G$42="Peninsula",IF(Z24=0,0,(((Z24+(Z$29*1000))*(1+AI24*AG$7/100)*(1+0.01528))+AG$8)),$G$42="Canarias",0)</f>
        <v>144.40368951523234</v>
      </c>
      <c r="AE54" s="152">
        <f t="shared" si="11"/>
        <v>144.52903603323048</v>
      </c>
      <c r="AF54" s="137"/>
      <c r="AG54" s="137"/>
      <c r="AH54" s="137"/>
      <c r="AI54" s="137"/>
      <c r="AJ54" s="137"/>
      <c r="AK54" s="137"/>
      <c r="AN54" s="94"/>
      <c r="AO54" s="95"/>
      <c r="AP54" s="95"/>
      <c r="AQ54" s="95"/>
      <c r="AR54" s="590" t="str">
        <f t="shared" si="9"/>
        <v>OCTUBRE-25</v>
      </c>
      <c r="AS54" s="591"/>
      <c r="AT54" s="152">
        <f t="shared" si="12"/>
        <v>223.53713957757219</v>
      </c>
      <c r="AU54" s="152">
        <f t="shared" si="12"/>
        <v>164.21230150043519</v>
      </c>
      <c r="AV54" s="152">
        <f t="shared" si="12"/>
        <v>138.56735264083017</v>
      </c>
      <c r="AW54" s="137"/>
      <c r="AX54" s="137"/>
      <c r="AY54" s="137"/>
      <c r="AZ54" s="137"/>
      <c r="BA54" s="137"/>
      <c r="BB54" s="137"/>
      <c r="BC54" s="137"/>
      <c r="BD54" s="137"/>
      <c r="BE54" s="137"/>
    </row>
    <row r="55" spans="1:57">
      <c r="A55" s="94"/>
      <c r="B55" s="95"/>
      <c r="C55" s="95"/>
      <c r="D55" s="95"/>
      <c r="E55" s="581" t="str">
        <f t="shared" si="7"/>
        <v>NOVIEMBRE-25</v>
      </c>
      <c r="F55" s="583"/>
      <c r="G55" s="113">
        <f>G56</f>
        <v>133.54064933350841</v>
      </c>
      <c r="H55" s="152">
        <f>IF(D25=0,0,(((D25+(D$29*1000))*(1+M25*K$7/100)*(1+0.01528))+K$8))</f>
        <v>141.73954034816512</v>
      </c>
      <c r="I55" s="152">
        <f>IF(E25=0,0,(((E25+(E$29*1000))*(1+N25*L$7/100)*(1+0.01528))+L$8))</f>
        <v>132.74178367122141</v>
      </c>
      <c r="J55" s="113">
        <f>J54</f>
        <v>153.27797510839503</v>
      </c>
      <c r="K55" s="113">
        <f>K54</f>
        <v>132.0181355225665</v>
      </c>
      <c r="L55" s="152">
        <f t="shared" si="10"/>
        <v>112.49174218731353</v>
      </c>
      <c r="M55" s="137"/>
      <c r="N55" s="137"/>
      <c r="O55" s="137"/>
      <c r="P55" s="137"/>
      <c r="Q55" s="137"/>
      <c r="R55" s="137"/>
      <c r="T55" s="94"/>
      <c r="U55" s="95"/>
      <c r="V55" s="95"/>
      <c r="W55" s="95"/>
      <c r="X55" s="581" t="str">
        <f t="shared" si="8"/>
        <v>NOVIEMBRE-25</v>
      </c>
      <c r="Y55" s="583"/>
      <c r="Z55" s="113">
        <f>Z56</f>
        <v>154.71401819524431</v>
      </c>
      <c r="AA55" s="152">
        <f>IF(W25=0,0,(((W25+(W$29*1000))*(1+AF25*AD$7/100)*(1+0.01528))+AD$8))</f>
        <v>161.95528657039986</v>
      </c>
      <c r="AB55" s="152">
        <f>IF(X25=0,0,(((X25+(X$29*1000))*(1+AG25*AE$7/100)*(1+0.01528))+AE$8))</f>
        <v>147.88998854630179</v>
      </c>
      <c r="AC55" s="113">
        <f>AC54</f>
        <v>167.65131776086275</v>
      </c>
      <c r="AD55" s="113">
        <f>AD54</f>
        <v>144.40368951523234</v>
      </c>
      <c r="AE55" s="152">
        <f t="shared" si="11"/>
        <v>123.14290980990185</v>
      </c>
      <c r="AF55" s="137"/>
      <c r="AG55" s="137"/>
      <c r="AH55" s="137"/>
      <c r="AI55" s="137"/>
      <c r="AJ55" s="137"/>
      <c r="AK55" s="137"/>
      <c r="AN55" s="94"/>
      <c r="AO55" s="95"/>
      <c r="AP55" s="95"/>
      <c r="AQ55" s="95"/>
      <c r="AR55" s="590" t="str">
        <f t="shared" si="9"/>
        <v>NOVIEMBRE-25</v>
      </c>
      <c r="AS55" s="591"/>
      <c r="AT55" s="152">
        <f t="shared" si="12"/>
        <v>202.10303513993057</v>
      </c>
      <c r="AU55" s="152">
        <f t="shared" si="12"/>
        <v>149.46657710451919</v>
      </c>
      <c r="AV55" s="152">
        <f t="shared" si="12"/>
        <v>117.18122641750155</v>
      </c>
      <c r="AW55" s="137"/>
      <c r="AX55" s="137"/>
      <c r="AY55" s="137"/>
      <c r="AZ55" s="137"/>
      <c r="BA55" s="137"/>
      <c r="BB55" s="137"/>
      <c r="BC55" s="137"/>
      <c r="BD55" s="137"/>
      <c r="BE55" s="137"/>
    </row>
    <row r="56" spans="1:57" ht="15.75" thickBot="1">
      <c r="A56" s="94"/>
      <c r="B56" s="95"/>
      <c r="C56" s="95"/>
      <c r="D56" s="95"/>
      <c r="E56" s="584" t="str">
        <f t="shared" si="7"/>
        <v>DICIEMBRE-25</v>
      </c>
      <c r="F56" s="585"/>
      <c r="G56" s="157" cm="1">
        <f t="array" ref="G56">_xlfn.IFS($G$42="Peninsula",IFERROR(IF(C26=0,0,(((C26+(C$29))*(1+L26*J$7/100)*(1+0.01528))+J$8)),""),$G$42="Canarias",0)</f>
        <v>133.54064933350841</v>
      </c>
      <c r="H56" s="157" cm="1">
        <f t="array" ref="H56">_xlfn.IFS($G$42="Peninsula",IFERROR(IF(D26=0,0,(((D26+(D$29*1000))*(1+M26*K$7/100)*(1+0.01528))+K$8)),""),$G$42="Canarias",IF(C26=0,0,(((C26+(D$29*1000))*(1+L26*K$7/100)*(1+0.01528))+K$8)))</f>
        <v>167.20262340459459</v>
      </c>
      <c r="I56" s="128" cm="1">
        <f t="array" ref="I56">_xlfn.IFS($G$42="Peninsula",I55,$G$42="Canarias",IF(D26=0,0,(((D26+(E$29*1000))*(1+M26*L$7/100)*(1+0.01528))+L$8)))</f>
        <v>132.74178367122141</v>
      </c>
      <c r="J56" s="128">
        <f>IFERROR(IF(F26=0,0,(((F26+(F$29*1000))*(1+O26*M$7/100)*(1+0.01528))+M$8)),"")</f>
        <v>0</v>
      </c>
      <c r="K56" s="128">
        <f>IFERROR(IF(G26=0,0,(((G26+(G$29*1000))*(1+P26*N$7/100)*(1+0.01528))+N$8)),"")</f>
        <v>0</v>
      </c>
      <c r="L56" s="154">
        <f>IFERROR(IF(H26=0,0,(((H26+(H$29*1000))*(1+Q26*O$7/100)*(1+0.01528))+O$8)),"")</f>
        <v>127.28789423976325</v>
      </c>
      <c r="M56" s="137"/>
      <c r="N56" s="137"/>
      <c r="O56" s="137"/>
      <c r="P56" s="137"/>
      <c r="Q56" s="137"/>
      <c r="R56" s="137"/>
      <c r="T56" s="94"/>
      <c r="U56" s="95"/>
      <c r="V56" s="95"/>
      <c r="W56" s="95"/>
      <c r="X56" s="584" t="str">
        <f t="shared" si="8"/>
        <v>DICIEMBRE-25</v>
      </c>
      <c r="Y56" s="585"/>
      <c r="Z56" s="157" cm="1">
        <f t="array" ref="Z56">_xlfn.IFS($G$42="Peninsula",IFERROR(IF(V26=0,0,(((V26+(V$29))*(1+AE26*AC$7/100)*(1+0.01528))+AC$8)),""),$G$42="Canarias",0)</f>
        <v>154.71401819524431</v>
      </c>
      <c r="AA56" s="157" cm="1">
        <f t="array" ref="AA56">_xlfn.IFS($G$42="Peninsula",IFERROR(IF(W26=0,0,(((W26+(W$29*1000))*(1+AF26*AD$7/100)*(1+0.01528))+AD$8)),""),$G$42="Canarias",IF(V26=0,0,(((V26+(W$29*1000))*(1+AE26*AD$7/100)*(1+0.01528))+AD$8)))</f>
        <v>189.63689079279197</v>
      </c>
      <c r="AB56" s="128" cm="1">
        <f t="array" ref="AB56">_xlfn.IFS($G$42="Peninsula",AB55,$G$42="Canarias",IF(W26=0,0,(((W26+(X$29*1000))*(1+AF26*AE$7/100)*(1+0.01528))+AE$8)))</f>
        <v>147.88998854630179</v>
      </c>
      <c r="AC56" s="128">
        <f>IFERROR(IF(Y26=0,0,(((Y26+(Y$29*1000))*(1+AH26*AF$7/100)*(1+0.01528))+AF$8)),"")</f>
        <v>0</v>
      </c>
      <c r="AD56" s="128">
        <f>IFERROR(IF(Z26=0,0,(((Z26+(Z$29*1000))*(1+AI26*AG$7/100)*(1+0.01528))+AG$8)),"")</f>
        <v>0</v>
      </c>
      <c r="AE56" s="154">
        <f>IFERROR(IF(AA26=0,0,(((AA26+(AA$29*1000))*(1+AJ26*AH$7/100)*(1+0.01528))+AH$8)),"")</f>
        <v>139.23422941297855</v>
      </c>
      <c r="AF56" s="137"/>
      <c r="AG56" s="137"/>
      <c r="AH56" s="137"/>
      <c r="AI56" s="137"/>
      <c r="AJ56" s="137"/>
      <c r="AK56" s="137"/>
      <c r="AN56" s="94"/>
      <c r="AO56" s="95"/>
      <c r="AP56" s="95"/>
      <c r="AQ56" s="95"/>
      <c r="AR56" s="590" t="str">
        <f t="shared" si="9"/>
        <v>DICIEMBRE-25</v>
      </c>
      <c r="AS56" s="591"/>
      <c r="AT56" s="152">
        <f t="shared" si="12"/>
        <v>232.43034107335586</v>
      </c>
      <c r="AU56" s="152">
        <f t="shared" si="12"/>
        <v>179.10637273703554</v>
      </c>
      <c r="AV56" s="152">
        <f t="shared" si="12"/>
        <v>133.2654459880288</v>
      </c>
      <c r="AW56" s="137"/>
      <c r="AX56" s="137"/>
      <c r="AY56" s="137"/>
      <c r="AZ56" s="137"/>
      <c r="BA56" s="137"/>
      <c r="BB56" s="137"/>
      <c r="BC56" s="137"/>
      <c r="BD56" s="137"/>
      <c r="BE56" s="137"/>
    </row>
    <row r="57" spans="1:57">
      <c r="G57" s="113"/>
      <c r="H57" s="113"/>
      <c r="I57" s="113"/>
      <c r="J57" s="113"/>
      <c r="K57" s="113"/>
      <c r="L57" s="156"/>
      <c r="Z57" s="113"/>
      <c r="AA57" s="113"/>
      <c r="AB57" s="113"/>
      <c r="AC57" s="113"/>
      <c r="AD57" s="113"/>
      <c r="AE57" s="156"/>
      <c r="AW57" s="137"/>
      <c r="AX57" s="137"/>
      <c r="AY57" s="137"/>
    </row>
    <row r="58" spans="1:57" ht="15.75" thickBot="1">
      <c r="E58" s="584" t="s">
        <v>371</v>
      </c>
      <c r="F58" s="585"/>
      <c r="G58" s="137" cm="1">
        <f t="array" ref="G58">_xlfn.IFS($G$42="Peninsula",AVERAGE(G45,G46,G51,G56),$G$42="Canarias",AVERAGE(G51,G52,G53,G54))</f>
        <v>146.09603088835172</v>
      </c>
      <c r="H58" s="137" cm="1">
        <f t="array" ref="H58">_xlfn.IFS($G$42="Peninsula",AVERAGE(H45,H46,H47,H51,H55,H56),$G$42="Canarias",AVERAGE(H45,H46,H47,H55,H56))</f>
        <v>138.04736100452467</v>
      </c>
      <c r="I58" s="137" cm="1">
        <f t="array" ref="I58">_xlfn.IFS($G$42="Peninsula",AVERAGE(I47,I50,I52,I53,I55),$G$42="Canarias",AVERAGE(I51,I52,I53,I54,I55,I56))</f>
        <v>129.06898064327416</v>
      </c>
      <c r="J58" s="137" cm="1">
        <f t="array" ref="J58">_xlfn.IFS($G$42="Peninsula",AVERAGE(J48,J49,J50,J52,J53,J54),$G$42="Canarias",AVERAGE(J45,J46,J47,J48,J49,J50,J51))</f>
        <v>117.80063103343637</v>
      </c>
      <c r="K58" s="137" cm="1">
        <f t="array" ref="K58">_xlfn.IFS($G$42="Peninsula",AVERAGE(K48,K49,K54),$G$42="Canarias",AVERAGE(K48,K49,K50))</f>
        <v>97.661010934150454</v>
      </c>
      <c r="L58" s="137">
        <f>AVERAGE(L45,L46,L47,L48,L49,L50,L51,L52,L53,L54,L55,L56)</f>
        <v>111.58217420619498</v>
      </c>
      <c r="X58" s="584" t="s">
        <v>371</v>
      </c>
      <c r="Y58" s="585"/>
      <c r="Z58" s="137" cm="1">
        <f t="array" ref="Z58">_xlfn.IFS($G$42="Peninsula",AVERAGE(Z45,Z46,Z51,Z56),$G$42="Canarias",AVERAGE(Z51,Z52,Z53,Z54))</f>
        <v>169.71892934192141</v>
      </c>
      <c r="AA58" s="137" cm="1">
        <f t="array" ref="AA58">_xlfn.IFS($G$42="Peninsula",AVERAGE(AA45,AA46,AA47,AA51,AA55,AA56),$G$42="Canarias",AVERAGE(AA45,AA46,AA47,AA55,AA56))</f>
        <v>158.91933516274437</v>
      </c>
      <c r="AB58" s="137" cm="1">
        <f t="array" ref="AB58">_xlfn.IFS($G$42="Peninsula",AVERAGE(AB47,AB50,AB52,AB53,AB55),$G$42="Canarias",AVERAGE(AB51,AB52,AB53,AB54,AB55,AB56))</f>
        <v>144.03075309292899</v>
      </c>
      <c r="AC58" s="137" cm="1">
        <f t="array" ref="AC58">_xlfn.IFS($G$42="Peninsula",AVERAGE(AC48,AC49,AC50,AC52,AC53,AC54),$G$42="Canarias",AVERAGE(AC45,AC46,AC47,AC48,AC49,AC50,AC51))</f>
        <v>129.70218992400154</v>
      </c>
      <c r="AD58" s="137" cm="1">
        <f t="array" ref="AD58">_xlfn.IFS($G$42="Peninsula",AVERAGE(AD48,AD49,AD54),$G$42="Canarias",AVERAGE(AD48,AD49,AD50))</f>
        <v>108.30392899196119</v>
      </c>
      <c r="AE58" s="137">
        <f>AVERAGE(AE45,AE46,AE47,AE48,AE49,AE50,AE51,AE52,AE53,AE54,AE55,AE56)</f>
        <v>122.74764348320316</v>
      </c>
      <c r="AR58" s="584" t="s">
        <v>371</v>
      </c>
      <c r="AS58" s="585"/>
      <c r="AT58" s="137">
        <f>AVERAGE(AT45:AT56)</f>
        <v>196.55246923528603</v>
      </c>
      <c r="AU58" s="137">
        <f>AVERAGE(AU45:AU56)</f>
        <v>141.22804190382078</v>
      </c>
      <c r="AV58" s="137">
        <f>AVERAGE(AV45:AV56)</f>
        <v>117.10827358224714</v>
      </c>
    </row>
    <row r="63" spans="1:57">
      <c r="B63" t="s">
        <v>34</v>
      </c>
    </row>
    <row r="65" spans="2:8" ht="15.75">
      <c r="B65" s="55" t="s">
        <v>56</v>
      </c>
      <c r="C65" s="56">
        <f>IF('.'!$W$20="26",'BASE DE DATOS INDEX'!K71/365,'BASE DE DATOS INDEX'!U71/365)</f>
        <v>7.5902501369863012E-2</v>
      </c>
      <c r="D65" s="56">
        <f>IF('.'!$W$20="26",'BASE DE DATOS INDEX'!L71/365,'BASE DE DATOS INDEX'!V71/365)</f>
        <v>1.9874602739726028E-3</v>
      </c>
      <c r="E65" s="56">
        <f>'BASE DE DATOS INDEX'!M71/365</f>
        <v>0</v>
      </c>
      <c r="F65" s="56">
        <f>'BASE DE DATOS INDEX'!N71/365</f>
        <v>0</v>
      </c>
      <c r="G65" s="56">
        <f>'BASE DE DATOS INDEX'!O71/365</f>
        <v>0</v>
      </c>
      <c r="H65" s="56">
        <f>'BASE DE DATOS INDEX'!P71/365</f>
        <v>0</v>
      </c>
    </row>
    <row r="66" spans="2:8" ht="15.75">
      <c r="B66" s="57" t="s">
        <v>31</v>
      </c>
      <c r="C66" s="56">
        <f>IF('.'!$W$20="26",'BASE DE DATOS INDEX'!K72/365,'BASE DE DATOS INDEX'!U72/365)</f>
        <v>5.5827197260273971E-2</v>
      </c>
      <c r="D66" s="56">
        <f>IF('.'!$W$20="26",'BASE DE DATOS INDEX'!L72/365,'BASE DE DATOS INDEX'!V72/365)</f>
        <v>2.9089372602739725E-2</v>
      </c>
      <c r="E66" s="56">
        <f>IF('.'!$W$20="26",'BASE DE DATOS INDEX'!M72/365,'BASE DE DATOS INDEX'!W72/365)</f>
        <v>1.2278175342465752E-2</v>
      </c>
      <c r="F66" s="56">
        <f>IF('.'!$W$20="26",'BASE DE DATOS INDEX'!N72/365,'BASE DE DATOS INDEX'!X72/365)</f>
        <v>1.0647487671232877E-2</v>
      </c>
      <c r="G66" s="56">
        <f>IF('.'!$W$20="26",'BASE DE DATOS INDEX'!O72/365,'BASE DE DATOS INDEX'!Y72/365)</f>
        <v>6.8872630136986293E-3</v>
      </c>
      <c r="H66" s="56">
        <f>IF('.'!$W$20="26",'BASE DE DATOS INDEX'!P72/365,'BASE DE DATOS INDEX'!Z72/365)</f>
        <v>3.9514712328767125E-3</v>
      </c>
    </row>
    <row r="67" spans="2:8" ht="15.75">
      <c r="B67" s="57" t="s">
        <v>32</v>
      </c>
      <c r="C67" s="56">
        <f>IF('.'!$W$20="26",'BASE DE DATOS INDEX'!K73/365,'BASE DE DATOS INDEX'!U73/365)</f>
        <v>8.1083200000000008E-2</v>
      </c>
      <c r="D67" s="56">
        <f>IF('.'!$W$20="26",'BASE DE DATOS INDEX'!L73/365,'BASE DE DATOS INDEX'!V73/365)</f>
        <v>4.2506052054794519E-2</v>
      </c>
      <c r="E67" s="56">
        <f>IF('.'!$W$20="26",'BASE DE DATOS INDEX'!M73/365,'BASE DE DATOS INDEX'!W73/365)</f>
        <v>1.8635290410958905E-2</v>
      </c>
      <c r="F67" s="56">
        <f>IF('.'!$W$20="26",'BASE DE DATOS INDEX'!N73/365,'BASE DE DATOS INDEX'!X73/365)</f>
        <v>1.4777613698630138E-2</v>
      </c>
      <c r="G67" s="56">
        <f>IF('.'!$W$20="26",'BASE DE DATOS INDEX'!O73/365,'BASE DE DATOS INDEX'!Y73/365)</f>
        <v>5.8222273972602734E-3</v>
      </c>
      <c r="H67" s="56">
        <f>IF('.'!$W$20="26",'BASE DE DATOS INDEX'!P73/365,'BASE DE DATOS INDEX'!Z73/365)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docMetadata/LabelInfo.xml><?xml version="1.0" encoding="utf-8"?>
<clbl:labelList xmlns:clbl="http://schemas.microsoft.com/office/2020/mipLabelMetadata">
  <clbl:label id="{008f8310-773b-421c-bb16-a09e7820894b}" enabled="1" method="Standard" siteId="{8619c67c-945a-48ae-8e77-35b1b71c9b9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4</vt:i4>
      </vt:variant>
    </vt:vector>
  </HeadingPairs>
  <TitlesOfParts>
    <vt:vector size="39" baseType="lpstr">
      <vt:lpstr>PETICION DATOS LUZ</vt:lpstr>
      <vt:lpstr>COMPARATIVA LUZ</vt:lpstr>
      <vt:lpstr>COMPARATIVA LIBRE LUZ</vt:lpstr>
      <vt:lpstr>BASE DE DATOS FIJO</vt:lpstr>
      <vt:lpstr>Tarifa 1P Plus(Precio único)</vt:lpstr>
      <vt:lpstr>Estable (Fijo)</vt:lpstr>
      <vt:lpstr>Estable Plus (Fijo)</vt:lpstr>
      <vt:lpstr>Estable Talleres (Fijo)</vt:lpstr>
      <vt:lpstr>Estable Plus Talleres (Fijo)</vt:lpstr>
      <vt:lpstr>BASE DE DATOS INDEX</vt:lpstr>
      <vt:lpstr>PETICION DATOS GAS</vt:lpstr>
      <vt:lpstr>COMPARATIVA GAS</vt:lpstr>
      <vt:lpstr>COMPARATIVA LIBRE GAS</vt:lpstr>
      <vt:lpstr>.</vt:lpstr>
      <vt:lpstr>PRECIOS FIJOS GAS</vt:lpstr>
      <vt:lpstr>PRECIOS INDEX GAS</vt:lpstr>
      <vt:lpstr>MIBGAS Indexes</vt:lpstr>
      <vt:lpstr>INPUT OMIE</vt:lpstr>
      <vt:lpstr>PERSONALIZADA OMIE + B </vt:lpstr>
      <vt:lpstr>PERSONALIZADA INDEX</vt:lpstr>
      <vt:lpstr>DINAMICA N1</vt:lpstr>
      <vt:lpstr>DINAMICA N2</vt:lpstr>
      <vt:lpstr>DINAMICA N3</vt:lpstr>
      <vt:lpstr>DINAMICA PLUS N1</vt:lpstr>
      <vt:lpstr>DINAMICA PLUS N2</vt:lpstr>
      <vt:lpstr>DINAMICA PLUS N3</vt:lpstr>
      <vt:lpstr>DINAMICA CONTROL N1</vt:lpstr>
      <vt:lpstr>DINAMICA CONTROL N2</vt:lpstr>
      <vt:lpstr>DINAMICA CONTROL N3</vt:lpstr>
      <vt:lpstr>DINAMICA CONTROL PLUS N1 </vt:lpstr>
      <vt:lpstr>DINAMICA CONTROL PLUS N2</vt:lpstr>
      <vt:lpstr>DINAMICA CONTROL PLUS N3</vt:lpstr>
      <vt:lpstr>DINAMICA CONTROL TECHO N1</vt:lpstr>
      <vt:lpstr>DINAMICA CONTROL TECHO N2</vt:lpstr>
      <vt:lpstr>DINAMICA CONTROL TECHO N3</vt:lpstr>
      <vt:lpstr>'COMPARATIVA GAS'!Área_de_impresión</vt:lpstr>
      <vt:lpstr>'COMPARATIVA LIBRE GAS'!Área_de_impresión</vt:lpstr>
      <vt:lpstr>'COMPARATIVA LIBRE LUZ'!Área_de_impresión</vt:lpstr>
      <vt:lpstr>'COMPARATIVA LUZ'!Área_de_impresión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Zarzuela Martín Francisco Javier TES</dc:creator>
  <cp:lastModifiedBy>Zarzuela Martin Francisco Javier TES-S</cp:lastModifiedBy>
  <cp:lastPrinted>2026-04-23T10:29:40Z</cp:lastPrinted>
  <dcterms:created xsi:type="dcterms:W3CDTF">2021-07-08T14:41:49Z</dcterms:created>
  <dcterms:modified xsi:type="dcterms:W3CDTF">2026-04-23T10:46:52Z</dcterms:modified>
</cp:coreProperties>
</file>